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8_{E35C4D36-24FB-FC4A-9E73-95989445AD5C}" xr6:coauthVersionLast="47" xr6:coauthVersionMax="47" xr10:uidLastSave="{00000000-0000-0000-0000-000000000000}"/>
  <bookViews>
    <workbookView xWindow="3520" yWindow="8020" windowWidth="39580" windowHeight="15420" xr2:uid="{00000000-000D-0000-FFFF-FFFF00000000}"/>
  </bookViews>
  <sheets>
    <sheet name="Front Page" sheetId="1" r:id="rId1"/>
    <sheet name="Respondent Data" sheetId="2" r:id="rId2"/>
    <sheet name="FiltersWeights" sheetId="3" r:id="rId3"/>
    <sheet name="Product Coding" sheetId="4" r:id="rId4"/>
    <sheet name="Share Calcul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6" i="1" l="1"/>
  <c r="AW6" i="1" s="1"/>
  <c r="BI6" i="1" s="1"/>
  <c r="BU6" i="1" s="1"/>
  <c r="AJ6" i="1"/>
  <c r="AV6" i="1" s="1"/>
  <c r="BH6" i="1" s="1"/>
  <c r="BT6" i="1" s="1"/>
  <c r="AI6" i="1"/>
  <c r="AU6" i="1" s="1"/>
  <c r="BG6" i="1" s="1"/>
  <c r="BS6" i="1" s="1"/>
  <c r="AH6" i="1"/>
  <c r="AT6" i="1" s="1"/>
  <c r="BF6" i="1" s="1"/>
  <c r="BR6" i="1" s="1"/>
  <c r="AC6" i="1"/>
  <c r="AO6" i="1" s="1"/>
  <c r="BA6" i="1" s="1"/>
  <c r="BM6" i="1" s="1"/>
  <c r="AB6" i="1"/>
  <c r="AN6" i="1" s="1"/>
  <c r="AZ6" i="1" s="1"/>
  <c r="BL6" i="1" s="1"/>
  <c r="AA6" i="1"/>
  <c r="AM6" i="1" s="1"/>
  <c r="AY6" i="1" s="1"/>
  <c r="BK6" i="1" s="1"/>
  <c r="Z6" i="1"/>
  <c r="AL6" i="1" s="1"/>
  <c r="AX6" i="1" s="1"/>
  <c r="BJ6" i="1" s="1"/>
  <c r="Y6" i="1"/>
  <c r="X6" i="1"/>
  <c r="W6" i="1"/>
  <c r="V6" i="1"/>
  <c r="U6" i="1"/>
  <c r="AG6" i="1" s="1"/>
  <c r="AS6" i="1" s="1"/>
  <c r="BE6" i="1" s="1"/>
  <c r="BQ6" i="1" s="1"/>
  <c r="T6" i="1"/>
  <c r="AF6" i="1" s="1"/>
  <c r="AR6" i="1" s="1"/>
  <c r="BD6" i="1" s="1"/>
  <c r="BP6" i="1" s="1"/>
  <c r="S6" i="1"/>
  <c r="AE6" i="1" s="1"/>
  <c r="AQ6" i="1" s="1"/>
  <c r="BC6" i="1" s="1"/>
  <c r="BO6" i="1" s="1"/>
  <c r="R6" i="1"/>
  <c r="AD6" i="1" s="1"/>
  <c r="AP6" i="1" s="1"/>
  <c r="BB6" i="1" s="1"/>
  <c r="BN6" i="1" s="1"/>
  <c r="Q6" i="1"/>
  <c r="P6" i="1"/>
  <c r="O6" i="1"/>
  <c r="N6" i="1"/>
  <c r="AW5" i="1"/>
  <c r="BI5" i="1" s="1"/>
  <c r="BU5" i="1" s="1"/>
  <c r="AV5" i="1"/>
  <c r="BH5" i="1" s="1"/>
  <c r="BT5" i="1" s="1"/>
  <c r="AU5" i="1"/>
  <c r="BG5" i="1" s="1"/>
  <c r="BS5" i="1" s="1"/>
  <c r="AT5" i="1"/>
  <c r="BF5" i="1" s="1"/>
  <c r="BR5" i="1" s="1"/>
  <c r="AO5" i="1"/>
  <c r="BA5" i="1" s="1"/>
  <c r="BM5" i="1" s="1"/>
  <c r="AN5" i="1"/>
  <c r="AZ5" i="1" s="1"/>
  <c r="BL5" i="1" s="1"/>
  <c r="AM5" i="1"/>
  <c r="AY5" i="1" s="1"/>
  <c r="BK5" i="1" s="1"/>
  <c r="AL5" i="1"/>
  <c r="AX5" i="1" s="1"/>
  <c r="BJ5" i="1" s="1"/>
  <c r="AK5" i="1"/>
  <c r="AJ5" i="1"/>
  <c r="AI5" i="1"/>
  <c r="AH5" i="1"/>
  <c r="AG5" i="1"/>
  <c r="AS5" i="1" s="1"/>
  <c r="BE5" i="1" s="1"/>
  <c r="BQ5" i="1" s="1"/>
  <c r="AF5" i="1"/>
  <c r="AR5" i="1" s="1"/>
  <c r="BD5" i="1" s="1"/>
  <c r="BP5" i="1" s="1"/>
  <c r="AE5" i="1"/>
  <c r="AQ5" i="1" s="1"/>
  <c r="BC5" i="1" s="1"/>
  <c r="BO5" i="1" s="1"/>
  <c r="AD5" i="1"/>
  <c r="AP5" i="1" s="1"/>
  <c r="BB5" i="1" s="1"/>
  <c r="BN5" i="1" s="1"/>
  <c r="AC5" i="1"/>
  <c r="AB5" i="1"/>
  <c r="AA5" i="1"/>
  <c r="Z5" i="1"/>
  <c r="AD4" i="1"/>
  <c r="AJ4" i="1" s="1"/>
  <c r="AP4" i="1" s="1"/>
  <c r="AV4" i="1" s="1"/>
  <c r="BB4" i="1" s="1"/>
  <c r="BH4" i="1" s="1"/>
  <c r="BN4" i="1" s="1"/>
  <c r="BT4" i="1" s="1"/>
  <c r="X4" i="1"/>
  <c r="W4" i="1"/>
  <c r="AC4" i="1" s="1"/>
  <c r="AI4" i="1" s="1"/>
  <c r="AO4" i="1" s="1"/>
  <c r="AU4" i="1" s="1"/>
  <c r="BA4" i="1" s="1"/>
  <c r="BG4" i="1" s="1"/>
  <c r="BM4" i="1" s="1"/>
  <c r="BS4" i="1" s="1"/>
  <c r="V4" i="1"/>
  <c r="AB4" i="1" s="1"/>
  <c r="AH4" i="1" s="1"/>
  <c r="AN4" i="1" s="1"/>
  <c r="AT4" i="1" s="1"/>
  <c r="AZ4" i="1" s="1"/>
  <c r="BF4" i="1" s="1"/>
  <c r="BL4" i="1" s="1"/>
  <c r="BR4" i="1" s="1"/>
  <c r="R4" i="1"/>
  <c r="Q4" i="1"/>
  <c r="P4" i="1"/>
  <c r="O4" i="1"/>
  <c r="U4" i="1" s="1"/>
  <c r="AA4" i="1" s="1"/>
  <c r="AG4" i="1" s="1"/>
  <c r="AM4" i="1" s="1"/>
  <c r="AS4" i="1" s="1"/>
  <c r="AY4" i="1" s="1"/>
  <c r="BE4" i="1" s="1"/>
  <c r="BK4" i="1" s="1"/>
  <c r="BQ4" i="1" s="1"/>
  <c r="N4" i="1"/>
  <c r="T4" i="1" s="1"/>
  <c r="Z4" i="1" s="1"/>
  <c r="AF4" i="1" s="1"/>
  <c r="AL4" i="1" s="1"/>
  <c r="AR4" i="1" s="1"/>
  <c r="AX4" i="1" s="1"/>
  <c r="BD4" i="1" s="1"/>
  <c r="BJ4" i="1" s="1"/>
  <c r="BP4" i="1" s="1"/>
  <c r="M4" i="1"/>
  <c r="S4" i="1" s="1"/>
  <c r="Y4" i="1" s="1"/>
  <c r="AE4" i="1" s="1"/>
  <c r="AK4" i="1" s="1"/>
  <c r="AQ4" i="1" s="1"/>
  <c r="AW4" i="1" s="1"/>
  <c r="BC4" i="1" s="1"/>
  <c r="BI4" i="1" s="1"/>
  <c r="BO4" i="1" s="1"/>
  <c r="BU4" i="1" s="1"/>
  <c r="L4" i="1"/>
  <c r="K4" i="1"/>
  <c r="J4" i="1"/>
  <c r="I4" i="1"/>
  <c r="H4" i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D93" i="4" l="1"/>
  <c r="Q167" i="4" s="1"/>
  <c r="D55" i="4"/>
  <c r="C61" i="4"/>
  <c r="C93" i="4"/>
  <c r="O167" i="4" s="1"/>
  <c r="B48" i="4"/>
  <c r="A32" i="4"/>
  <c r="BV267" i="5"/>
  <c r="ER267" i="5" s="1"/>
  <c r="HN267" i="5" s="1"/>
  <c r="A267" i="5"/>
  <c r="ER266" i="5"/>
  <c r="HN266" i="5" s="1"/>
  <c r="BV266" i="5"/>
  <c r="A266" i="5"/>
  <c r="BV265" i="5"/>
  <c r="ER265" i="5" s="1"/>
  <c r="HN265" i="5" s="1"/>
  <c r="A265" i="5"/>
  <c r="BV264" i="5"/>
  <c r="ER264" i="5" s="1"/>
  <c r="HN264" i="5" s="1"/>
  <c r="A264" i="5"/>
  <c r="BV263" i="5"/>
  <c r="ER263" i="5" s="1"/>
  <c r="HN263" i="5" s="1"/>
  <c r="A263" i="5"/>
  <c r="BV262" i="5"/>
  <c r="ER262" i="5" s="1"/>
  <c r="HN262" i="5" s="1"/>
  <c r="A262" i="5"/>
  <c r="BV261" i="5"/>
  <c r="ER261" i="5" s="1"/>
  <c r="HN261" i="5" s="1"/>
  <c r="A261" i="5"/>
  <c r="ER260" i="5"/>
  <c r="HN260" i="5" s="1"/>
  <c r="BV260" i="5"/>
  <c r="A260" i="5"/>
  <c r="BV259" i="5"/>
  <c r="ER259" i="5" s="1"/>
  <c r="HN259" i="5" s="1"/>
  <c r="A259" i="5"/>
  <c r="BV258" i="5"/>
  <c r="ER258" i="5" s="1"/>
  <c r="HN258" i="5" s="1"/>
  <c r="A258" i="5"/>
  <c r="BV257" i="5"/>
  <c r="ER257" i="5" s="1"/>
  <c r="HN257" i="5" s="1"/>
  <c r="A257" i="5"/>
  <c r="BV256" i="5"/>
  <c r="ER256" i="5" s="1"/>
  <c r="HN256" i="5" s="1"/>
  <c r="A256" i="5"/>
  <c r="BV255" i="5"/>
  <c r="ER255" i="5" s="1"/>
  <c r="HN255" i="5" s="1"/>
  <c r="A255" i="5"/>
  <c r="BV254" i="5"/>
  <c r="ER254" i="5" s="1"/>
  <c r="HN254" i="5" s="1"/>
  <c r="A254" i="5"/>
  <c r="BV253" i="5"/>
  <c r="ER253" i="5" s="1"/>
  <c r="HN253" i="5" s="1"/>
  <c r="A253" i="5"/>
  <c r="BV252" i="5"/>
  <c r="ER252" i="5" s="1"/>
  <c r="HN252" i="5" s="1"/>
  <c r="A252" i="5"/>
  <c r="ER251" i="5"/>
  <c r="HN251" i="5" s="1"/>
  <c r="BV251" i="5"/>
  <c r="A251" i="5"/>
  <c r="BV250" i="5"/>
  <c r="ER250" i="5" s="1"/>
  <c r="HN250" i="5" s="1"/>
  <c r="A250" i="5"/>
  <c r="BV249" i="5"/>
  <c r="ER249" i="5" s="1"/>
  <c r="HN249" i="5" s="1"/>
  <c r="A249" i="5"/>
  <c r="BV248" i="5"/>
  <c r="ER248" i="5" s="1"/>
  <c r="HN248" i="5" s="1"/>
  <c r="A248" i="5"/>
  <c r="BV247" i="5"/>
  <c r="ER247" i="5" s="1"/>
  <c r="HN247" i="5" s="1"/>
  <c r="A247" i="5"/>
  <c r="BV246" i="5"/>
  <c r="ER246" i="5" s="1"/>
  <c r="HN246" i="5" s="1"/>
  <c r="A246" i="5"/>
  <c r="BV245" i="5"/>
  <c r="ER245" i="5" s="1"/>
  <c r="HN245" i="5" s="1"/>
  <c r="A245" i="5"/>
  <c r="BV244" i="5"/>
  <c r="ER244" i="5" s="1"/>
  <c r="HN244" i="5" s="1"/>
  <c r="A244" i="5"/>
  <c r="HN243" i="5"/>
  <c r="BV243" i="5"/>
  <c r="ER243" i="5" s="1"/>
  <c r="A243" i="5"/>
  <c r="BV242" i="5"/>
  <c r="ER242" i="5" s="1"/>
  <c r="HN242" i="5" s="1"/>
  <c r="A242" i="5"/>
  <c r="BV241" i="5"/>
  <c r="ER241" i="5" s="1"/>
  <c r="HN241" i="5" s="1"/>
  <c r="A241" i="5"/>
  <c r="BV240" i="5"/>
  <c r="ER240" i="5" s="1"/>
  <c r="HN240" i="5" s="1"/>
  <c r="A240" i="5"/>
  <c r="BV239" i="5"/>
  <c r="ER239" i="5" s="1"/>
  <c r="HN239" i="5" s="1"/>
  <c r="A239" i="5"/>
  <c r="HN238" i="5"/>
  <c r="BV238" i="5"/>
  <c r="ER238" i="5" s="1"/>
  <c r="A238" i="5"/>
  <c r="BV237" i="5"/>
  <c r="ER237" i="5" s="1"/>
  <c r="HN237" i="5" s="1"/>
  <c r="A237" i="5"/>
  <c r="BV236" i="5"/>
  <c r="ER236" i="5" s="1"/>
  <c r="HN236" i="5" s="1"/>
  <c r="A236" i="5"/>
  <c r="BV235" i="5"/>
  <c r="ER235" i="5" s="1"/>
  <c r="HN235" i="5" s="1"/>
  <c r="A235" i="5"/>
  <c r="ER234" i="5"/>
  <c r="HN234" i="5" s="1"/>
  <c r="BV234" i="5"/>
  <c r="A234" i="5"/>
  <c r="BV233" i="5"/>
  <c r="ER233" i="5" s="1"/>
  <c r="HN233" i="5" s="1"/>
  <c r="A233" i="5"/>
  <c r="BV232" i="5"/>
  <c r="ER232" i="5" s="1"/>
  <c r="HN232" i="5" s="1"/>
  <c r="A232" i="5"/>
  <c r="HN231" i="5"/>
  <c r="BV231" i="5"/>
  <c r="ER231" i="5" s="1"/>
  <c r="A231" i="5"/>
  <c r="BV230" i="5"/>
  <c r="ER230" i="5" s="1"/>
  <c r="HN230" i="5" s="1"/>
  <c r="A230" i="5"/>
  <c r="BV229" i="5"/>
  <c r="ER229" i="5" s="1"/>
  <c r="HN229" i="5" s="1"/>
  <c r="A229" i="5"/>
  <c r="ER228" i="5"/>
  <c r="HN228" i="5" s="1"/>
  <c r="BV228" i="5"/>
  <c r="A228" i="5"/>
  <c r="BV227" i="5"/>
  <c r="ER227" i="5" s="1"/>
  <c r="HN227" i="5" s="1"/>
  <c r="A227" i="5"/>
  <c r="BV226" i="5"/>
  <c r="ER226" i="5" s="1"/>
  <c r="HN226" i="5" s="1"/>
  <c r="A226" i="5"/>
  <c r="BV225" i="5"/>
  <c r="ER225" i="5" s="1"/>
  <c r="HN225" i="5" s="1"/>
  <c r="A225" i="5"/>
  <c r="BV224" i="5"/>
  <c r="ER224" i="5" s="1"/>
  <c r="HN224" i="5" s="1"/>
  <c r="A224" i="5"/>
  <c r="BV223" i="5"/>
  <c r="ER223" i="5" s="1"/>
  <c r="HN223" i="5" s="1"/>
  <c r="A223" i="5"/>
  <c r="HN222" i="5"/>
  <c r="ER222" i="5"/>
  <c r="BV222" i="5"/>
  <c r="A222" i="5"/>
  <c r="BV221" i="5"/>
  <c r="ER221" i="5" s="1"/>
  <c r="HN221" i="5" s="1"/>
  <c r="A221" i="5"/>
  <c r="ER220" i="5"/>
  <c r="HN220" i="5" s="1"/>
  <c r="BV220" i="5"/>
  <c r="A220" i="5"/>
  <c r="BV219" i="5"/>
  <c r="ER219" i="5" s="1"/>
  <c r="HN219" i="5" s="1"/>
  <c r="A219" i="5"/>
  <c r="BV218" i="5"/>
  <c r="ER218" i="5" s="1"/>
  <c r="HN218" i="5" s="1"/>
  <c r="A218" i="5"/>
  <c r="BV217" i="5"/>
  <c r="ER217" i="5" s="1"/>
  <c r="HN217" i="5" s="1"/>
  <c r="A217" i="5"/>
  <c r="BV216" i="5"/>
  <c r="ER216" i="5" s="1"/>
  <c r="HN216" i="5" s="1"/>
  <c r="A216" i="5"/>
  <c r="ER215" i="5"/>
  <c r="HN215" i="5" s="1"/>
  <c r="BV215" i="5"/>
  <c r="A215" i="5"/>
  <c r="BV214" i="5"/>
  <c r="ER214" i="5" s="1"/>
  <c r="HN214" i="5" s="1"/>
  <c r="A214" i="5"/>
  <c r="BV213" i="5"/>
  <c r="ER213" i="5" s="1"/>
  <c r="HN213" i="5" s="1"/>
  <c r="A213" i="5"/>
  <c r="BV212" i="5"/>
  <c r="ER212" i="5" s="1"/>
  <c r="HN212" i="5" s="1"/>
  <c r="A212" i="5"/>
  <c r="BV211" i="5"/>
  <c r="ER211" i="5" s="1"/>
  <c r="HN211" i="5" s="1"/>
  <c r="A211" i="5"/>
  <c r="BV210" i="5"/>
  <c r="ER210" i="5" s="1"/>
  <c r="HN210" i="5" s="1"/>
  <c r="A210" i="5"/>
  <c r="BV209" i="5"/>
  <c r="ER209" i="5" s="1"/>
  <c r="HN209" i="5" s="1"/>
  <c r="A209" i="5"/>
  <c r="BV208" i="5"/>
  <c r="ER208" i="5" s="1"/>
  <c r="HN208" i="5" s="1"/>
  <c r="A208" i="5"/>
  <c r="BV207" i="5"/>
  <c r="ER207" i="5" s="1"/>
  <c r="HN207" i="5" s="1"/>
  <c r="A207" i="5"/>
  <c r="ER206" i="5"/>
  <c r="HN206" i="5" s="1"/>
  <c r="BV206" i="5"/>
  <c r="A206" i="5"/>
  <c r="BV205" i="5"/>
  <c r="ER205" i="5" s="1"/>
  <c r="HN205" i="5" s="1"/>
  <c r="A205" i="5"/>
  <c r="ER204" i="5"/>
  <c r="HN204" i="5" s="1"/>
  <c r="BV204" i="5"/>
  <c r="A204" i="5"/>
  <c r="BV203" i="5"/>
  <c r="ER203" i="5" s="1"/>
  <c r="HN203" i="5" s="1"/>
  <c r="A203" i="5"/>
  <c r="BV202" i="5"/>
  <c r="ER202" i="5" s="1"/>
  <c r="HN202" i="5" s="1"/>
  <c r="A202" i="5"/>
  <c r="BV201" i="5"/>
  <c r="ER201" i="5" s="1"/>
  <c r="HN201" i="5" s="1"/>
  <c r="A201" i="5"/>
  <c r="BV200" i="5"/>
  <c r="ER200" i="5" s="1"/>
  <c r="HN200" i="5" s="1"/>
  <c r="A200" i="5"/>
  <c r="BV199" i="5"/>
  <c r="ER199" i="5" s="1"/>
  <c r="HN199" i="5" s="1"/>
  <c r="A199" i="5"/>
  <c r="ER198" i="5"/>
  <c r="HN198" i="5" s="1"/>
  <c r="BV198" i="5"/>
  <c r="A198" i="5"/>
  <c r="BV197" i="5"/>
  <c r="ER197" i="5" s="1"/>
  <c r="HN197" i="5" s="1"/>
  <c r="A197" i="5"/>
  <c r="BV196" i="5"/>
  <c r="ER196" i="5" s="1"/>
  <c r="HN196" i="5" s="1"/>
  <c r="A196" i="5"/>
  <c r="BV195" i="5"/>
  <c r="ER195" i="5" s="1"/>
  <c r="HN195" i="5" s="1"/>
  <c r="A195" i="5"/>
  <c r="ER194" i="5"/>
  <c r="HN194" i="5" s="1"/>
  <c r="BV194" i="5"/>
  <c r="A194" i="5"/>
  <c r="BV193" i="5"/>
  <c r="ER193" i="5" s="1"/>
  <c r="HN193" i="5" s="1"/>
  <c r="A193" i="5"/>
  <c r="BV192" i="5"/>
  <c r="ER192" i="5" s="1"/>
  <c r="HN192" i="5" s="1"/>
  <c r="A192" i="5"/>
  <c r="BV191" i="5"/>
  <c r="ER191" i="5" s="1"/>
  <c r="HN191" i="5" s="1"/>
  <c r="A191" i="5"/>
  <c r="BV190" i="5"/>
  <c r="ER190" i="5" s="1"/>
  <c r="HN190" i="5" s="1"/>
  <c r="A190" i="5"/>
  <c r="BV189" i="5"/>
  <c r="ER189" i="5" s="1"/>
  <c r="HN189" i="5" s="1"/>
  <c r="A189" i="5"/>
  <c r="BV188" i="5"/>
  <c r="ER188" i="5" s="1"/>
  <c r="HN188" i="5" s="1"/>
  <c r="A188" i="5"/>
  <c r="BV187" i="5"/>
  <c r="ER187" i="5" s="1"/>
  <c r="HN187" i="5" s="1"/>
  <c r="A187" i="5"/>
  <c r="BV186" i="5"/>
  <c r="ER186" i="5" s="1"/>
  <c r="HN186" i="5" s="1"/>
  <c r="A186" i="5"/>
  <c r="BV185" i="5"/>
  <c r="ER185" i="5" s="1"/>
  <c r="HN185" i="5" s="1"/>
  <c r="A185" i="5"/>
  <c r="BV184" i="5"/>
  <c r="ER184" i="5" s="1"/>
  <c r="HN184" i="5" s="1"/>
  <c r="A184" i="5"/>
  <c r="HN183" i="5"/>
  <c r="ER183" i="5"/>
  <c r="BV183" i="5"/>
  <c r="A183" i="5"/>
  <c r="BV182" i="5"/>
  <c r="ER182" i="5" s="1"/>
  <c r="HN182" i="5" s="1"/>
  <c r="A182" i="5"/>
  <c r="BV181" i="5"/>
  <c r="ER181" i="5" s="1"/>
  <c r="HN181" i="5" s="1"/>
  <c r="A181" i="5"/>
  <c r="ER180" i="5"/>
  <c r="HN180" i="5" s="1"/>
  <c r="BV180" i="5"/>
  <c r="A180" i="5"/>
  <c r="BV179" i="5"/>
  <c r="ER179" i="5" s="1"/>
  <c r="HN179" i="5" s="1"/>
  <c r="A179" i="5"/>
  <c r="BV178" i="5"/>
  <c r="ER178" i="5" s="1"/>
  <c r="HN178" i="5" s="1"/>
  <c r="A178" i="5"/>
  <c r="BV177" i="5"/>
  <c r="ER177" i="5" s="1"/>
  <c r="HN177" i="5" s="1"/>
  <c r="A177" i="5"/>
  <c r="BV176" i="5"/>
  <c r="ER176" i="5" s="1"/>
  <c r="HN176" i="5" s="1"/>
  <c r="A176" i="5"/>
  <c r="BV175" i="5"/>
  <c r="ER175" i="5" s="1"/>
  <c r="HN175" i="5" s="1"/>
  <c r="A175" i="5"/>
  <c r="HN174" i="5"/>
  <c r="ER174" i="5"/>
  <c r="BV174" i="5"/>
  <c r="A174" i="5"/>
  <c r="BV173" i="5"/>
  <c r="ER173" i="5" s="1"/>
  <c r="HN173" i="5" s="1"/>
  <c r="A173" i="5"/>
  <c r="BV172" i="5"/>
  <c r="ER172" i="5" s="1"/>
  <c r="HN172" i="5" s="1"/>
  <c r="A172" i="5"/>
  <c r="BV171" i="5"/>
  <c r="ER171" i="5" s="1"/>
  <c r="HN171" i="5" s="1"/>
  <c r="A171" i="5"/>
  <c r="BV170" i="5"/>
  <c r="ER170" i="5" s="1"/>
  <c r="HN170" i="5" s="1"/>
  <c r="A170" i="5"/>
  <c r="BV169" i="5"/>
  <c r="ER169" i="5" s="1"/>
  <c r="HN169" i="5" s="1"/>
  <c r="A169" i="5"/>
  <c r="BV168" i="5"/>
  <c r="ER168" i="5" s="1"/>
  <c r="HN168" i="5" s="1"/>
  <c r="A168" i="5"/>
  <c r="BV167" i="5"/>
  <c r="ER167" i="5" s="1"/>
  <c r="HN167" i="5" s="1"/>
  <c r="A167" i="5"/>
  <c r="BV166" i="5"/>
  <c r="ER166" i="5" s="1"/>
  <c r="HN166" i="5" s="1"/>
  <c r="A166" i="5"/>
  <c r="BV165" i="5"/>
  <c r="ER165" i="5" s="1"/>
  <c r="HN165" i="5" s="1"/>
  <c r="A165" i="5"/>
  <c r="ER164" i="5"/>
  <c r="HN164" i="5" s="1"/>
  <c r="BV164" i="5"/>
  <c r="A164" i="5"/>
  <c r="BV163" i="5"/>
  <c r="ER163" i="5" s="1"/>
  <c r="HN163" i="5" s="1"/>
  <c r="A163" i="5"/>
  <c r="BV162" i="5"/>
  <c r="ER162" i="5" s="1"/>
  <c r="HN162" i="5" s="1"/>
  <c r="A162" i="5"/>
  <c r="BV161" i="5"/>
  <c r="ER161" i="5" s="1"/>
  <c r="HN161" i="5" s="1"/>
  <c r="A161" i="5"/>
  <c r="BV160" i="5"/>
  <c r="ER160" i="5" s="1"/>
  <c r="HN160" i="5" s="1"/>
  <c r="A160" i="5"/>
  <c r="BV159" i="5"/>
  <c r="ER159" i="5" s="1"/>
  <c r="HN159" i="5" s="1"/>
  <c r="A159" i="5"/>
  <c r="BV158" i="5"/>
  <c r="ER158" i="5" s="1"/>
  <c r="HN158" i="5" s="1"/>
  <c r="A158" i="5"/>
  <c r="BV157" i="5"/>
  <c r="ER157" i="5" s="1"/>
  <c r="HN157" i="5" s="1"/>
  <c r="A157" i="5"/>
  <c r="BV156" i="5"/>
  <c r="ER156" i="5" s="1"/>
  <c r="HN156" i="5" s="1"/>
  <c r="A156" i="5"/>
  <c r="BV155" i="5"/>
  <c r="ER155" i="5" s="1"/>
  <c r="HN155" i="5" s="1"/>
  <c r="A155" i="5"/>
  <c r="BV154" i="5"/>
  <c r="ER154" i="5" s="1"/>
  <c r="HN154" i="5" s="1"/>
  <c r="A154" i="5"/>
  <c r="BV153" i="5"/>
  <c r="ER153" i="5" s="1"/>
  <c r="HN153" i="5" s="1"/>
  <c r="A153" i="5"/>
  <c r="ER152" i="5"/>
  <c r="HN152" i="5" s="1"/>
  <c r="BV152" i="5"/>
  <c r="A152" i="5"/>
  <c r="BV151" i="5"/>
  <c r="ER151" i="5" s="1"/>
  <c r="HN151" i="5" s="1"/>
  <c r="A151" i="5"/>
  <c r="BV150" i="5"/>
  <c r="ER150" i="5" s="1"/>
  <c r="HN150" i="5" s="1"/>
  <c r="A150" i="5"/>
  <c r="BV149" i="5"/>
  <c r="ER149" i="5" s="1"/>
  <c r="HN149" i="5" s="1"/>
  <c r="A149" i="5"/>
  <c r="ER148" i="5"/>
  <c r="HN148" i="5" s="1"/>
  <c r="BV148" i="5"/>
  <c r="A148" i="5"/>
  <c r="ER147" i="5"/>
  <c r="HN147" i="5" s="1"/>
  <c r="BV147" i="5"/>
  <c r="A147" i="5"/>
  <c r="HN146" i="5"/>
  <c r="ER146" i="5"/>
  <c r="BV146" i="5"/>
  <c r="A146" i="5"/>
  <c r="BV145" i="5"/>
  <c r="ER145" i="5" s="1"/>
  <c r="HN145" i="5" s="1"/>
  <c r="A145" i="5"/>
  <c r="BV144" i="5"/>
  <c r="ER144" i="5" s="1"/>
  <c r="HN144" i="5" s="1"/>
  <c r="A144" i="5"/>
  <c r="BV143" i="5"/>
  <c r="ER143" i="5" s="1"/>
  <c r="HN143" i="5" s="1"/>
  <c r="A143" i="5"/>
  <c r="BV142" i="5"/>
  <c r="ER142" i="5" s="1"/>
  <c r="HN142" i="5" s="1"/>
  <c r="A142" i="5"/>
  <c r="BV141" i="5"/>
  <c r="ER141" i="5" s="1"/>
  <c r="HN141" i="5" s="1"/>
  <c r="A141" i="5"/>
  <c r="ER140" i="5"/>
  <c r="HN140" i="5" s="1"/>
  <c r="BV140" i="5"/>
  <c r="A140" i="5"/>
  <c r="BV139" i="5"/>
  <c r="ER139" i="5" s="1"/>
  <c r="HN139" i="5" s="1"/>
  <c r="A139" i="5"/>
  <c r="BV138" i="5"/>
  <c r="ER138" i="5" s="1"/>
  <c r="HN138" i="5" s="1"/>
  <c r="A138" i="5"/>
  <c r="BV137" i="5"/>
  <c r="ER137" i="5" s="1"/>
  <c r="HN137" i="5" s="1"/>
  <c r="A137" i="5"/>
  <c r="BV136" i="5"/>
  <c r="ER136" i="5" s="1"/>
  <c r="HN136" i="5" s="1"/>
  <c r="A136" i="5"/>
  <c r="BV135" i="5"/>
  <c r="ER135" i="5" s="1"/>
  <c r="HN135" i="5" s="1"/>
  <c r="A135" i="5"/>
  <c r="BV134" i="5"/>
  <c r="ER134" i="5" s="1"/>
  <c r="HN134" i="5" s="1"/>
  <c r="A134" i="5"/>
  <c r="BV133" i="5"/>
  <c r="ER133" i="5" s="1"/>
  <c r="HN133" i="5" s="1"/>
  <c r="A133" i="5"/>
  <c r="ER132" i="5"/>
  <c r="HN132" i="5" s="1"/>
  <c r="BV132" i="5"/>
  <c r="A132" i="5"/>
  <c r="BV131" i="5"/>
  <c r="ER131" i="5" s="1"/>
  <c r="HN131" i="5" s="1"/>
  <c r="A131" i="5"/>
  <c r="BV130" i="5"/>
  <c r="ER130" i="5" s="1"/>
  <c r="HN130" i="5" s="1"/>
  <c r="A130" i="5"/>
  <c r="BV129" i="5"/>
  <c r="ER129" i="5" s="1"/>
  <c r="HN129" i="5" s="1"/>
  <c r="A129" i="5"/>
  <c r="BV128" i="5"/>
  <c r="ER128" i="5" s="1"/>
  <c r="HN128" i="5" s="1"/>
  <c r="A128" i="5"/>
  <c r="BV127" i="5"/>
  <c r="ER127" i="5" s="1"/>
  <c r="HN127" i="5" s="1"/>
  <c r="A127" i="5"/>
  <c r="BV126" i="5"/>
  <c r="ER126" i="5" s="1"/>
  <c r="HN126" i="5" s="1"/>
  <c r="A126" i="5"/>
  <c r="BV125" i="5"/>
  <c r="ER125" i="5" s="1"/>
  <c r="HN125" i="5" s="1"/>
  <c r="A125" i="5"/>
  <c r="BV124" i="5"/>
  <c r="ER124" i="5" s="1"/>
  <c r="HN124" i="5" s="1"/>
  <c r="A124" i="5"/>
  <c r="BV123" i="5"/>
  <c r="ER123" i="5" s="1"/>
  <c r="HN123" i="5" s="1"/>
  <c r="A123" i="5"/>
  <c r="BV122" i="5"/>
  <c r="ER122" i="5" s="1"/>
  <c r="HN122" i="5" s="1"/>
  <c r="A122" i="5"/>
  <c r="BV121" i="5"/>
  <c r="ER121" i="5" s="1"/>
  <c r="HN121" i="5" s="1"/>
  <c r="A121" i="5"/>
  <c r="BV120" i="5"/>
  <c r="ER120" i="5" s="1"/>
  <c r="HN120" i="5" s="1"/>
  <c r="A120" i="5"/>
  <c r="BV119" i="5"/>
  <c r="ER119" i="5" s="1"/>
  <c r="HN119" i="5" s="1"/>
  <c r="A119" i="5"/>
  <c r="BV118" i="5"/>
  <c r="ER118" i="5" s="1"/>
  <c r="HN118" i="5" s="1"/>
  <c r="A118" i="5"/>
  <c r="BV117" i="5"/>
  <c r="ER117" i="5" s="1"/>
  <c r="HN117" i="5" s="1"/>
  <c r="A117" i="5"/>
  <c r="BV116" i="5"/>
  <c r="ER116" i="5" s="1"/>
  <c r="HN116" i="5" s="1"/>
  <c r="A116" i="5"/>
  <c r="BV115" i="5"/>
  <c r="ER115" i="5" s="1"/>
  <c r="HN115" i="5" s="1"/>
  <c r="A115" i="5"/>
  <c r="BV114" i="5"/>
  <c r="ER114" i="5" s="1"/>
  <c r="HN114" i="5" s="1"/>
  <c r="A114" i="5"/>
  <c r="BV113" i="5"/>
  <c r="ER113" i="5" s="1"/>
  <c r="HN113" i="5" s="1"/>
  <c r="A113" i="5"/>
  <c r="BV112" i="5"/>
  <c r="ER112" i="5" s="1"/>
  <c r="HN112" i="5" s="1"/>
  <c r="A112" i="5"/>
  <c r="BV111" i="5"/>
  <c r="ER111" i="5" s="1"/>
  <c r="HN111" i="5" s="1"/>
  <c r="A111" i="5"/>
  <c r="BV110" i="5"/>
  <c r="ER110" i="5" s="1"/>
  <c r="HN110" i="5" s="1"/>
  <c r="A110" i="5"/>
  <c r="BV109" i="5"/>
  <c r="ER109" i="5" s="1"/>
  <c r="HN109" i="5" s="1"/>
  <c r="A109" i="5"/>
  <c r="BV108" i="5"/>
  <c r="ER108" i="5" s="1"/>
  <c r="HN108" i="5" s="1"/>
  <c r="A108" i="5"/>
  <c r="BV107" i="5"/>
  <c r="ER107" i="5" s="1"/>
  <c r="HN107" i="5" s="1"/>
  <c r="A107" i="5"/>
  <c r="BV106" i="5"/>
  <c r="ER106" i="5" s="1"/>
  <c r="HN106" i="5" s="1"/>
  <c r="A106" i="5"/>
  <c r="BV105" i="5"/>
  <c r="ER105" i="5" s="1"/>
  <c r="HN105" i="5" s="1"/>
  <c r="A105" i="5"/>
  <c r="BV104" i="5"/>
  <c r="ER104" i="5" s="1"/>
  <c r="HN104" i="5" s="1"/>
  <c r="A104" i="5"/>
  <c r="BV103" i="5"/>
  <c r="ER103" i="5" s="1"/>
  <c r="HN103" i="5" s="1"/>
  <c r="A103" i="5"/>
  <c r="BV102" i="5"/>
  <c r="ER102" i="5" s="1"/>
  <c r="HN102" i="5" s="1"/>
  <c r="A102" i="5"/>
  <c r="BV101" i="5"/>
  <c r="ER101" i="5" s="1"/>
  <c r="HN101" i="5" s="1"/>
  <c r="A101" i="5"/>
  <c r="BV100" i="5"/>
  <c r="ER100" i="5" s="1"/>
  <c r="HN100" i="5" s="1"/>
  <c r="A100" i="5"/>
  <c r="BV99" i="5"/>
  <c r="ER99" i="5" s="1"/>
  <c r="HN99" i="5" s="1"/>
  <c r="A99" i="5"/>
  <c r="BV98" i="5"/>
  <c r="ER98" i="5" s="1"/>
  <c r="HN98" i="5" s="1"/>
  <c r="A98" i="5"/>
  <c r="BV97" i="5"/>
  <c r="ER97" i="5" s="1"/>
  <c r="HN97" i="5" s="1"/>
  <c r="A97" i="5"/>
  <c r="BV96" i="5"/>
  <c r="ER96" i="5" s="1"/>
  <c r="HN96" i="5" s="1"/>
  <c r="A96" i="5"/>
  <c r="BV95" i="5"/>
  <c r="ER95" i="5" s="1"/>
  <c r="HN95" i="5" s="1"/>
  <c r="A95" i="5"/>
  <c r="BV94" i="5"/>
  <c r="ER94" i="5" s="1"/>
  <c r="HN94" i="5" s="1"/>
  <c r="A94" i="5"/>
  <c r="BV93" i="5"/>
  <c r="ER93" i="5" s="1"/>
  <c r="HN93" i="5" s="1"/>
  <c r="A93" i="5"/>
  <c r="BV92" i="5"/>
  <c r="ER92" i="5" s="1"/>
  <c r="HN92" i="5" s="1"/>
  <c r="A92" i="5"/>
  <c r="BV91" i="5"/>
  <c r="ER91" i="5" s="1"/>
  <c r="HN91" i="5" s="1"/>
  <c r="A91" i="5"/>
  <c r="BV90" i="5"/>
  <c r="ER90" i="5" s="1"/>
  <c r="HN90" i="5" s="1"/>
  <c r="A90" i="5"/>
  <c r="BV89" i="5"/>
  <c r="ER89" i="5" s="1"/>
  <c r="HN89" i="5" s="1"/>
  <c r="A89" i="5"/>
  <c r="BV88" i="5"/>
  <c r="ER88" i="5" s="1"/>
  <c r="HN88" i="5" s="1"/>
  <c r="A88" i="5"/>
  <c r="BV87" i="5"/>
  <c r="ER87" i="5" s="1"/>
  <c r="HN87" i="5" s="1"/>
  <c r="A87" i="5"/>
  <c r="HN86" i="5"/>
  <c r="BV86" i="5"/>
  <c r="ER86" i="5" s="1"/>
  <c r="A86" i="5"/>
  <c r="ER85" i="5"/>
  <c r="HN85" i="5" s="1"/>
  <c r="BV85" i="5"/>
  <c r="A85" i="5"/>
  <c r="BV84" i="5"/>
  <c r="ER84" i="5" s="1"/>
  <c r="HN84" i="5" s="1"/>
  <c r="A84" i="5"/>
  <c r="ER83" i="5"/>
  <c r="HN83" i="5" s="1"/>
  <c r="BV83" i="5"/>
  <c r="A83" i="5"/>
  <c r="BV82" i="5"/>
  <c r="ER82" i="5" s="1"/>
  <c r="HN82" i="5" s="1"/>
  <c r="A82" i="5"/>
  <c r="BV81" i="5"/>
  <c r="ER81" i="5" s="1"/>
  <c r="HN81" i="5" s="1"/>
  <c r="A81" i="5"/>
  <c r="BV80" i="5"/>
  <c r="ER80" i="5" s="1"/>
  <c r="HN80" i="5" s="1"/>
  <c r="A80" i="5"/>
  <c r="BV79" i="5"/>
  <c r="ER79" i="5" s="1"/>
  <c r="HN79" i="5" s="1"/>
  <c r="A79" i="5"/>
  <c r="BV78" i="5"/>
  <c r="ER78" i="5" s="1"/>
  <c r="HN78" i="5" s="1"/>
  <c r="A78" i="5"/>
  <c r="ER77" i="5"/>
  <c r="HN77" i="5" s="1"/>
  <c r="BV77" i="5"/>
  <c r="A77" i="5"/>
  <c r="ER76" i="5"/>
  <c r="HN76" i="5" s="1"/>
  <c r="BV76" i="5"/>
  <c r="A76" i="5"/>
  <c r="BV75" i="5"/>
  <c r="ER75" i="5" s="1"/>
  <c r="HN75" i="5" s="1"/>
  <c r="A75" i="5"/>
  <c r="BV74" i="5"/>
  <c r="ER74" i="5" s="1"/>
  <c r="HN74" i="5" s="1"/>
  <c r="A74" i="5"/>
  <c r="BV73" i="5"/>
  <c r="ER73" i="5" s="1"/>
  <c r="HN73" i="5" s="1"/>
  <c r="A73" i="5"/>
  <c r="BV72" i="5"/>
  <c r="ER72" i="5" s="1"/>
  <c r="HN72" i="5" s="1"/>
  <c r="A72" i="5"/>
  <c r="BV71" i="5"/>
  <c r="ER71" i="5" s="1"/>
  <c r="HN71" i="5" s="1"/>
  <c r="A71" i="5"/>
  <c r="BV70" i="5"/>
  <c r="ER70" i="5" s="1"/>
  <c r="HN70" i="5" s="1"/>
  <c r="A70" i="5"/>
  <c r="BV69" i="5"/>
  <c r="ER69" i="5" s="1"/>
  <c r="HN69" i="5" s="1"/>
  <c r="A69" i="5"/>
  <c r="BV68" i="5"/>
  <c r="ER68" i="5" s="1"/>
  <c r="HN68" i="5" s="1"/>
  <c r="A68" i="5"/>
  <c r="BV67" i="5"/>
  <c r="ER67" i="5" s="1"/>
  <c r="HN67" i="5" s="1"/>
  <c r="A67" i="5"/>
  <c r="BV66" i="5"/>
  <c r="ER66" i="5" s="1"/>
  <c r="HN66" i="5" s="1"/>
  <c r="A66" i="5"/>
  <c r="BV65" i="5"/>
  <c r="ER65" i="5" s="1"/>
  <c r="HN65" i="5" s="1"/>
  <c r="A65" i="5"/>
  <c r="BV64" i="5"/>
  <c r="ER64" i="5" s="1"/>
  <c r="HN64" i="5" s="1"/>
  <c r="A64" i="5"/>
  <c r="BV63" i="5"/>
  <c r="ER63" i="5" s="1"/>
  <c r="HN63" i="5" s="1"/>
  <c r="A63" i="5"/>
  <c r="BV62" i="5"/>
  <c r="ER62" i="5" s="1"/>
  <c r="HN62" i="5" s="1"/>
  <c r="A62" i="5"/>
  <c r="BV61" i="5"/>
  <c r="ER61" i="5" s="1"/>
  <c r="HN61" i="5" s="1"/>
  <c r="A61" i="5"/>
  <c r="ER60" i="5"/>
  <c r="HN60" i="5" s="1"/>
  <c r="BV60" i="5"/>
  <c r="A60" i="5"/>
  <c r="BV59" i="5"/>
  <c r="ER59" i="5" s="1"/>
  <c r="HN59" i="5" s="1"/>
  <c r="A59" i="5"/>
  <c r="BV58" i="5"/>
  <c r="ER58" i="5" s="1"/>
  <c r="HN58" i="5" s="1"/>
  <c r="A58" i="5"/>
  <c r="BV57" i="5"/>
  <c r="ER57" i="5" s="1"/>
  <c r="HN57" i="5" s="1"/>
  <c r="A57" i="5"/>
  <c r="BV56" i="5"/>
  <c r="ER56" i="5" s="1"/>
  <c r="HN56" i="5" s="1"/>
  <c r="A56" i="5"/>
  <c r="BV55" i="5"/>
  <c r="ER55" i="5" s="1"/>
  <c r="HN55" i="5" s="1"/>
  <c r="A55" i="5"/>
  <c r="BV54" i="5"/>
  <c r="ER54" i="5" s="1"/>
  <c r="HN54" i="5" s="1"/>
  <c r="A54" i="5"/>
  <c r="BV53" i="5"/>
  <c r="ER53" i="5" s="1"/>
  <c r="HN53" i="5" s="1"/>
  <c r="A53" i="5"/>
  <c r="ER52" i="5"/>
  <c r="HN52" i="5" s="1"/>
  <c r="BV52" i="5"/>
  <c r="A52" i="5"/>
  <c r="BV51" i="5"/>
  <c r="ER51" i="5" s="1"/>
  <c r="HN51" i="5" s="1"/>
  <c r="A51" i="5"/>
  <c r="BV50" i="5"/>
  <c r="ER50" i="5" s="1"/>
  <c r="HN50" i="5" s="1"/>
  <c r="A50" i="5"/>
  <c r="BV49" i="5"/>
  <c r="ER49" i="5" s="1"/>
  <c r="HN49" i="5" s="1"/>
  <c r="A49" i="5"/>
  <c r="BV48" i="5"/>
  <c r="ER48" i="5" s="1"/>
  <c r="HN48" i="5" s="1"/>
  <c r="A48" i="5"/>
  <c r="BV47" i="5"/>
  <c r="ER47" i="5" s="1"/>
  <c r="HN47" i="5" s="1"/>
  <c r="A47" i="5"/>
  <c r="BV46" i="5"/>
  <c r="ER46" i="5" s="1"/>
  <c r="HN46" i="5" s="1"/>
  <c r="A46" i="5"/>
  <c r="BV45" i="5"/>
  <c r="ER45" i="5" s="1"/>
  <c r="HN45" i="5" s="1"/>
  <c r="A45" i="5"/>
  <c r="BV44" i="5"/>
  <c r="ER44" i="5" s="1"/>
  <c r="HN44" i="5" s="1"/>
  <c r="A44" i="5"/>
  <c r="BV43" i="5"/>
  <c r="ER43" i="5" s="1"/>
  <c r="HN43" i="5" s="1"/>
  <c r="A43" i="5"/>
  <c r="BV42" i="5"/>
  <c r="ER42" i="5" s="1"/>
  <c r="HN42" i="5" s="1"/>
  <c r="A42" i="5"/>
  <c r="ER41" i="5"/>
  <c r="HN41" i="5" s="1"/>
  <c r="BV41" i="5"/>
  <c r="A41" i="5"/>
  <c r="BV40" i="5"/>
  <c r="ER40" i="5" s="1"/>
  <c r="HN40" i="5" s="1"/>
  <c r="A40" i="5"/>
  <c r="BV39" i="5"/>
  <c r="ER39" i="5" s="1"/>
  <c r="HN39" i="5" s="1"/>
  <c r="A39" i="5"/>
  <c r="BV38" i="5"/>
  <c r="ER38" i="5" s="1"/>
  <c r="HN38" i="5" s="1"/>
  <c r="A38" i="5"/>
  <c r="BV37" i="5"/>
  <c r="ER37" i="5" s="1"/>
  <c r="HN37" i="5" s="1"/>
  <c r="A37" i="5"/>
  <c r="BV36" i="5"/>
  <c r="ER36" i="5" s="1"/>
  <c r="HN36" i="5" s="1"/>
  <c r="A36" i="5"/>
  <c r="BV35" i="5"/>
  <c r="ER35" i="5" s="1"/>
  <c r="HN35" i="5" s="1"/>
  <c r="A35" i="5"/>
  <c r="BV34" i="5"/>
  <c r="ER34" i="5" s="1"/>
  <c r="HN34" i="5" s="1"/>
  <c r="A34" i="5"/>
  <c r="BV33" i="5"/>
  <c r="ER33" i="5" s="1"/>
  <c r="HN33" i="5" s="1"/>
  <c r="A33" i="5"/>
  <c r="ER32" i="5"/>
  <c r="HN32" i="5" s="1"/>
  <c r="BV32" i="5"/>
  <c r="A32" i="5"/>
  <c r="BV31" i="5"/>
  <c r="ER31" i="5" s="1"/>
  <c r="HN31" i="5" s="1"/>
  <c r="A31" i="5"/>
  <c r="BV30" i="5"/>
  <c r="ER30" i="5" s="1"/>
  <c r="HN30" i="5" s="1"/>
  <c r="A30" i="5"/>
  <c r="BV29" i="5"/>
  <c r="ER29" i="5" s="1"/>
  <c r="HN29" i="5" s="1"/>
  <c r="A29" i="5"/>
  <c r="BV28" i="5"/>
  <c r="ER28" i="5" s="1"/>
  <c r="HN28" i="5" s="1"/>
  <c r="A28" i="5"/>
  <c r="BV27" i="5"/>
  <c r="ER27" i="5" s="1"/>
  <c r="HN27" i="5" s="1"/>
  <c r="A27" i="5"/>
  <c r="BV26" i="5"/>
  <c r="ER26" i="5" s="1"/>
  <c r="HN26" i="5" s="1"/>
  <c r="A26" i="5"/>
  <c r="BV25" i="5"/>
  <c r="ER25" i="5" s="1"/>
  <c r="HN25" i="5" s="1"/>
  <c r="A25" i="5"/>
  <c r="BV24" i="5"/>
  <c r="ER24" i="5" s="1"/>
  <c r="HN24" i="5" s="1"/>
  <c r="A24" i="5"/>
  <c r="BV23" i="5"/>
  <c r="ER23" i="5" s="1"/>
  <c r="HN23" i="5" s="1"/>
  <c r="A23" i="5"/>
  <c r="BV22" i="5"/>
  <c r="ER22" i="5" s="1"/>
  <c r="HN22" i="5" s="1"/>
  <c r="A22" i="5"/>
  <c r="BV21" i="5"/>
  <c r="ER21" i="5" s="1"/>
  <c r="HN21" i="5" s="1"/>
  <c r="A21" i="5"/>
  <c r="BV20" i="5"/>
  <c r="ER20" i="5" s="1"/>
  <c r="HN20" i="5" s="1"/>
  <c r="A20" i="5"/>
  <c r="BV19" i="5"/>
  <c r="ER19" i="5" s="1"/>
  <c r="HN19" i="5" s="1"/>
  <c r="A19" i="5"/>
  <c r="BV18" i="5"/>
  <c r="ER18" i="5" s="1"/>
  <c r="HN18" i="5" s="1"/>
  <c r="A18" i="5"/>
  <c r="BV17" i="5"/>
  <c r="ER17" i="5" s="1"/>
  <c r="HN17" i="5" s="1"/>
  <c r="A17" i="5"/>
  <c r="BV16" i="5"/>
  <c r="ER16" i="5" s="1"/>
  <c r="HN16" i="5" s="1"/>
  <c r="A16" i="5"/>
  <c r="BV15" i="5"/>
  <c r="ER15" i="5" s="1"/>
  <c r="HN15" i="5" s="1"/>
  <c r="A15" i="5"/>
  <c r="ER14" i="5"/>
  <c r="HN14" i="5" s="1"/>
  <c r="BV14" i="5"/>
  <c r="A14" i="5"/>
  <c r="BV13" i="5"/>
  <c r="ER13" i="5" s="1"/>
  <c r="HN13" i="5" s="1"/>
  <c r="A13" i="5"/>
  <c r="BV12" i="5"/>
  <c r="ER12" i="5" s="1"/>
  <c r="HN12" i="5" s="1"/>
  <c r="A12" i="5"/>
  <c r="BV11" i="5"/>
  <c r="ER11" i="5" s="1"/>
  <c r="HN11" i="5" s="1"/>
  <c r="A11" i="5"/>
  <c r="BV10" i="5"/>
  <c r="ER10" i="5" s="1"/>
  <c r="HN10" i="5" s="1"/>
  <c r="A10" i="5"/>
  <c r="BV9" i="5"/>
  <c r="ER9" i="5" s="1"/>
  <c r="HN9" i="5" s="1"/>
  <c r="A9" i="5"/>
  <c r="BV8" i="5"/>
  <c r="ER8" i="5" s="1"/>
  <c r="HN8" i="5" s="1"/>
  <c r="A8" i="5"/>
  <c r="BV7" i="5"/>
  <c r="ER7" i="5" s="1"/>
  <c r="HN7" i="5" s="1"/>
  <c r="A7" i="5"/>
  <c r="BV6" i="5"/>
  <c r="ER6" i="5" s="1"/>
  <c r="HN6" i="5" s="1"/>
  <c r="A6" i="5"/>
  <c r="BV5" i="5"/>
  <c r="ER5" i="5" s="1"/>
  <c r="HN5" i="5" s="1"/>
  <c r="A5" i="5"/>
  <c r="BV4" i="5"/>
  <c r="ER4" i="5" s="1"/>
  <c r="HN4" i="5" s="1"/>
  <c r="A4" i="5"/>
  <c r="BV3" i="5"/>
  <c r="ER3" i="5" s="1"/>
  <c r="HN3" i="5" s="1"/>
  <c r="A3" i="5"/>
  <c r="BV2" i="5"/>
  <c r="ER2" i="5" s="1"/>
  <c r="HN2" i="5" s="1"/>
  <c r="A2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D81" i="4"/>
  <c r="Q155" i="4" s="1"/>
  <c r="C81" i="4"/>
  <c r="M155" i="4" s="1"/>
  <c r="C72" i="4"/>
  <c r="N146" i="4" s="1"/>
  <c r="D69" i="4"/>
  <c r="Q143" i="4" s="1"/>
  <c r="C69" i="4"/>
  <c r="O143" i="4" s="1"/>
  <c r="C68" i="4"/>
  <c r="C67" i="4"/>
  <c r="C66" i="4"/>
  <c r="D63" i="4"/>
  <c r="C60" i="4"/>
  <c r="C59" i="4"/>
  <c r="C58" i="4"/>
  <c r="D57" i="4"/>
  <c r="Q131" i="4" s="1"/>
  <c r="C57" i="4"/>
  <c r="M131" i="4" s="1"/>
  <c r="D56" i="4"/>
  <c r="C56" i="4"/>
  <c r="C55" i="4"/>
  <c r="O129" i="4" s="1"/>
  <c r="D54" i="4"/>
  <c r="C54" i="4"/>
  <c r="C53" i="4"/>
  <c r="C52" i="4"/>
  <c r="C51" i="4"/>
  <c r="D49" i="4"/>
  <c r="Q123" i="4" s="1"/>
  <c r="C49" i="4"/>
  <c r="N123" i="4" s="1"/>
  <c r="D48" i="4"/>
  <c r="P122" i="4" s="1"/>
  <c r="C48" i="4"/>
  <c r="D47" i="4"/>
  <c r="C47" i="4"/>
  <c r="O121" i="4" s="1"/>
  <c r="D46" i="4"/>
  <c r="C46" i="4"/>
  <c r="D45" i="4"/>
  <c r="Q119" i="4" s="1"/>
  <c r="C45" i="4"/>
  <c r="D44" i="4"/>
  <c r="Q118" i="4" s="1"/>
  <c r="C44" i="4"/>
  <c r="L118" i="4" s="1"/>
  <c r="C43" i="4"/>
  <c r="D42" i="4"/>
  <c r="Q116" i="4" s="1"/>
  <c r="C42" i="4"/>
  <c r="B42" i="4"/>
  <c r="D41" i="4"/>
  <c r="Q115" i="4" s="1"/>
  <c r="C41" i="4"/>
  <c r="M115" i="4" s="1"/>
  <c r="B41" i="4"/>
  <c r="E115" i="4" s="1"/>
  <c r="D40" i="4"/>
  <c r="C40" i="4"/>
  <c r="D39" i="4"/>
  <c r="C39" i="4"/>
  <c r="O113" i="4" s="1"/>
  <c r="D38" i="4"/>
  <c r="C38" i="4"/>
  <c r="K112" i="4" s="1"/>
  <c r="D37" i="4"/>
  <c r="Q111" i="4" s="1"/>
  <c r="C37" i="4"/>
  <c r="J111" i="4" s="1"/>
  <c r="D36" i="4"/>
  <c r="Q110" i="4" s="1"/>
  <c r="C36" i="4"/>
  <c r="B36" i="4"/>
  <c r="D110" i="4" s="1"/>
  <c r="D35" i="4"/>
  <c r="Q109" i="4" s="1"/>
  <c r="C35" i="4"/>
  <c r="B35" i="4"/>
  <c r="I109" i="4" s="1"/>
  <c r="D34" i="4"/>
  <c r="C34" i="4"/>
  <c r="B34" i="4"/>
  <c r="D33" i="4"/>
  <c r="Q107" i="4" s="1"/>
  <c r="C33" i="4"/>
  <c r="B33" i="4"/>
  <c r="E107" i="4" s="1"/>
  <c r="D32" i="4"/>
  <c r="C32" i="4"/>
  <c r="N106" i="4" s="1"/>
  <c r="B32" i="4"/>
  <c r="D31" i="4"/>
  <c r="Q105" i="4" s="1"/>
  <c r="C31" i="4"/>
  <c r="O105" i="4" s="1"/>
  <c r="B31" i="4"/>
  <c r="G105" i="4" s="1"/>
  <c r="A31" i="4"/>
  <c r="C105" i="4" s="1"/>
  <c r="D30" i="4"/>
  <c r="C30" i="4"/>
  <c r="B30" i="4"/>
  <c r="A30" i="4"/>
  <c r="A104" i="4" s="1"/>
  <c r="D29" i="4"/>
  <c r="Q103" i="4" s="1"/>
  <c r="C29" i="4"/>
  <c r="B29" i="4"/>
  <c r="I103" i="4" s="1"/>
  <c r="A29" i="4"/>
  <c r="D28" i="4"/>
  <c r="Q102" i="4" s="1"/>
  <c r="C28" i="4"/>
  <c r="B28" i="4"/>
  <c r="A28" i="4"/>
  <c r="D27" i="4"/>
  <c r="Q101" i="4" s="1"/>
  <c r="C27" i="4"/>
  <c r="B27" i="4"/>
  <c r="I101" i="4" s="1"/>
  <c r="A27" i="4"/>
  <c r="C101" i="4" s="1"/>
  <c r="D26" i="4"/>
  <c r="Q100" i="4" s="1"/>
  <c r="C26" i="4"/>
  <c r="B26" i="4"/>
  <c r="A26" i="4"/>
  <c r="C100" i="4" s="1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C226" i="3"/>
  <c r="C162" i="3"/>
  <c r="C98" i="3"/>
  <c r="C34" i="3"/>
  <c r="C239" i="3"/>
  <c r="C175" i="3"/>
  <c r="C111" i="3"/>
  <c r="C47" i="3"/>
  <c r="C244" i="3"/>
  <c r="C180" i="3"/>
  <c r="C116" i="3"/>
  <c r="C52" i="3"/>
  <c r="C257" i="3"/>
  <c r="C193" i="3"/>
  <c r="C129" i="3"/>
  <c r="C65" i="3"/>
  <c r="C262" i="3"/>
  <c r="C198" i="3"/>
  <c r="C134" i="3"/>
  <c r="C70" i="3"/>
  <c r="C6" i="3"/>
  <c r="C211" i="3"/>
  <c r="C147" i="3"/>
  <c r="C83" i="3"/>
  <c r="C19" i="3"/>
  <c r="C224" i="3"/>
  <c r="C160" i="3"/>
  <c r="C96" i="3"/>
  <c r="C32" i="3"/>
  <c r="C229" i="3"/>
  <c r="C165" i="3"/>
  <c r="C101" i="3"/>
  <c r="C37" i="3"/>
  <c r="C241" i="3"/>
  <c r="C177" i="3"/>
  <c r="C113" i="3"/>
  <c r="C49" i="3"/>
  <c r="C246" i="3"/>
  <c r="C182" i="3"/>
  <c r="C118" i="3"/>
  <c r="C54" i="3"/>
  <c r="C259" i="3"/>
  <c r="C195" i="3"/>
  <c r="C131" i="3"/>
  <c r="C67" i="3"/>
  <c r="C3" i="3"/>
  <c r="C208" i="3"/>
  <c r="C144" i="3"/>
  <c r="C80" i="3"/>
  <c r="C16" i="3"/>
  <c r="C85" i="3"/>
  <c r="C138" i="3"/>
  <c r="C215" i="3"/>
  <c r="C87" i="3"/>
  <c r="C156" i="3"/>
  <c r="C233" i="3"/>
  <c r="C41" i="3"/>
  <c r="C110" i="3"/>
  <c r="C251" i="3"/>
  <c r="C123" i="3"/>
  <c r="C264" i="3"/>
  <c r="C136" i="3"/>
  <c r="C8" i="3"/>
  <c r="C141" i="3"/>
  <c r="C13" i="3"/>
  <c r="C130" i="3"/>
  <c r="C207" i="3"/>
  <c r="C79" i="3"/>
  <c r="C15" i="3"/>
  <c r="C148" i="3"/>
  <c r="C20" i="3"/>
  <c r="C161" i="3"/>
  <c r="C97" i="3"/>
  <c r="C230" i="3"/>
  <c r="C102" i="3"/>
  <c r="C243" i="3"/>
  <c r="C51" i="3"/>
  <c r="C192" i="3"/>
  <c r="C64" i="3"/>
  <c r="C197" i="3"/>
  <c r="C69" i="3"/>
  <c r="C5" i="3"/>
  <c r="C218" i="3"/>
  <c r="C154" i="3"/>
  <c r="C90" i="3"/>
  <c r="C26" i="3"/>
  <c r="C231" i="3"/>
  <c r="C167" i="3"/>
  <c r="C103" i="3"/>
  <c r="C39" i="3"/>
  <c r="C236" i="3"/>
  <c r="C172" i="3"/>
  <c r="C108" i="3"/>
  <c r="C44" i="3"/>
  <c r="C249" i="3"/>
  <c r="C185" i="3"/>
  <c r="C121" i="3"/>
  <c r="C57" i="3"/>
  <c r="C254" i="3"/>
  <c r="C190" i="3"/>
  <c r="C126" i="3"/>
  <c r="C62" i="3"/>
  <c r="C267" i="3"/>
  <c r="C203" i="3"/>
  <c r="C139" i="3"/>
  <c r="C75" i="3"/>
  <c r="C11" i="3"/>
  <c r="C216" i="3"/>
  <c r="C152" i="3"/>
  <c r="C88" i="3"/>
  <c r="C24" i="3"/>
  <c r="C221" i="3"/>
  <c r="C157" i="3"/>
  <c r="C93" i="3"/>
  <c r="C29" i="3"/>
  <c r="C146" i="3"/>
  <c r="C82" i="3"/>
  <c r="C18" i="3"/>
  <c r="C223" i="3"/>
  <c r="C159" i="3"/>
  <c r="C95" i="3"/>
  <c r="C31" i="3"/>
  <c r="C228" i="3"/>
  <c r="C164" i="3"/>
  <c r="C100" i="3"/>
  <c r="C36" i="3"/>
  <c r="C210" i="3"/>
  <c r="C266" i="3"/>
  <c r="C115" i="3"/>
  <c r="C258" i="3"/>
  <c r="C250" i="3"/>
  <c r="C186" i="3"/>
  <c r="C122" i="3"/>
  <c r="C58" i="3"/>
  <c r="C263" i="3"/>
  <c r="C199" i="3"/>
  <c r="C135" i="3"/>
  <c r="C71" i="3"/>
  <c r="C7" i="3"/>
  <c r="C204" i="3"/>
  <c r="C140" i="3"/>
  <c r="C76" i="3"/>
  <c r="C12" i="3"/>
  <c r="C217" i="3"/>
  <c r="C153" i="3"/>
  <c r="C89" i="3"/>
  <c r="C25" i="3"/>
  <c r="C222" i="3"/>
  <c r="C158" i="3"/>
  <c r="C94" i="3"/>
  <c r="C30" i="3"/>
  <c r="C235" i="3"/>
  <c r="C171" i="3"/>
  <c r="C107" i="3"/>
  <c r="C43" i="3"/>
  <c r="C248" i="3"/>
  <c r="C184" i="3"/>
  <c r="C120" i="3"/>
  <c r="C56" i="3"/>
  <c r="C253" i="3"/>
  <c r="C189" i="3"/>
  <c r="C125" i="3"/>
  <c r="C61" i="3"/>
  <c r="C245" i="3"/>
  <c r="C181" i="3"/>
  <c r="C53" i="3"/>
  <c r="C106" i="3"/>
  <c r="C42" i="3"/>
  <c r="C183" i="3"/>
  <c r="C55" i="3"/>
  <c r="C252" i="3"/>
  <c r="C188" i="3"/>
  <c r="C124" i="3"/>
  <c r="C60" i="3"/>
  <c r="C265" i="3"/>
  <c r="C201" i="3"/>
  <c r="C137" i="3"/>
  <c r="C73" i="3"/>
  <c r="C9" i="3"/>
  <c r="C206" i="3"/>
  <c r="C78" i="3"/>
  <c r="C14" i="3"/>
  <c r="C219" i="3"/>
  <c r="C155" i="3"/>
  <c r="C91" i="3"/>
  <c r="C27" i="3"/>
  <c r="C232" i="3"/>
  <c r="C168" i="3"/>
  <c r="C40" i="3"/>
  <c r="C237" i="3"/>
  <c r="C109" i="3"/>
  <c r="C149" i="3"/>
  <c r="C202" i="3"/>
  <c r="C10" i="3"/>
  <c r="C23" i="3"/>
  <c r="C92" i="3"/>
  <c r="C169" i="3"/>
  <c r="C238" i="3"/>
  <c r="C46" i="3"/>
  <c r="C187" i="3"/>
  <c r="C59" i="3"/>
  <c r="C200" i="3"/>
  <c r="C72" i="3"/>
  <c r="C205" i="3"/>
  <c r="C77" i="3"/>
  <c r="C194" i="3"/>
  <c r="C66" i="3"/>
  <c r="C2" i="3"/>
  <c r="C143" i="3"/>
  <c r="C212" i="3"/>
  <c r="C84" i="3"/>
  <c r="C225" i="3"/>
  <c r="C33" i="3"/>
  <c r="C166" i="3"/>
  <c r="C38" i="3"/>
  <c r="C179" i="3"/>
  <c r="C256" i="3"/>
  <c r="C128" i="3"/>
  <c r="C261" i="3"/>
  <c r="C133" i="3"/>
  <c r="C242" i="3"/>
  <c r="C178" i="3"/>
  <c r="C114" i="3"/>
  <c r="C50" i="3"/>
  <c r="C255" i="3"/>
  <c r="C191" i="3"/>
  <c r="C127" i="3"/>
  <c r="C63" i="3"/>
  <c r="C260" i="3"/>
  <c r="C196" i="3"/>
  <c r="C132" i="3"/>
  <c r="C68" i="3"/>
  <c r="C4" i="3"/>
  <c r="C209" i="3"/>
  <c r="C145" i="3"/>
  <c r="C81" i="3"/>
  <c r="C17" i="3"/>
  <c r="C214" i="3"/>
  <c r="C150" i="3"/>
  <c r="C86" i="3"/>
  <c r="C22" i="3"/>
  <c r="C227" i="3"/>
  <c r="C163" i="3"/>
  <c r="C99" i="3"/>
  <c r="C35" i="3"/>
  <c r="C240" i="3"/>
  <c r="C176" i="3"/>
  <c r="C112" i="3"/>
  <c r="C48" i="3"/>
  <c r="C117" i="3"/>
  <c r="C170" i="3"/>
  <c r="C247" i="3"/>
  <c r="C119" i="3"/>
  <c r="C142" i="3"/>
  <c r="C104" i="3"/>
  <c r="C173" i="3"/>
  <c r="C45" i="3"/>
  <c r="C213" i="3"/>
  <c r="C21" i="3"/>
  <c r="C74" i="3"/>
  <c r="C151" i="3"/>
  <c r="C220" i="3"/>
  <c r="C28" i="3"/>
  <c r="C105" i="3"/>
  <c r="C174" i="3"/>
  <c r="C234" i="3"/>
  <c r="C64" i="4" l="1"/>
  <c r="B40" i="4"/>
  <c r="D70" i="4"/>
  <c r="D58" i="4"/>
  <c r="Q132" i="4" s="1"/>
  <c r="D59" i="4"/>
  <c r="Q133" i="4" s="1"/>
  <c r="C89" i="4"/>
  <c r="M163" i="4" s="1"/>
  <c r="C65" i="4"/>
  <c r="B49" i="4"/>
  <c r="E123" i="4" s="1"/>
  <c r="B43" i="4"/>
  <c r="I117" i="4" s="1"/>
  <c r="D52" i="4"/>
  <c r="Q126" i="4" s="1"/>
  <c r="D72" i="4"/>
  <c r="D60" i="4"/>
  <c r="Q134" i="4" s="1"/>
  <c r="C82" i="4"/>
  <c r="N156" i="4" s="1"/>
  <c r="C70" i="4"/>
  <c r="D53" i="4"/>
  <c r="Q127" i="4" s="1"/>
  <c r="D61" i="4"/>
  <c r="Q135" i="4" s="1"/>
  <c r="C63" i="4"/>
  <c r="O137" i="4" s="1"/>
  <c r="C95" i="4"/>
  <c r="O169" i="4" s="1"/>
  <c r="C83" i="4"/>
  <c r="K157" i="4" s="1"/>
  <c r="B37" i="4"/>
  <c r="I111" i="4" s="1"/>
  <c r="C50" i="4"/>
  <c r="O124" i="4" s="1"/>
  <c r="B38" i="4"/>
  <c r="H112" i="4" s="1"/>
  <c r="C62" i="4"/>
  <c r="O136" i="4" s="1"/>
  <c r="D62" i="4"/>
  <c r="D50" i="4"/>
  <c r="A105" i="4"/>
  <c r="P105" i="4"/>
  <c r="O115" i="4"/>
  <c r="Q122" i="4"/>
  <c r="O131" i="4"/>
  <c r="C104" i="4"/>
  <c r="KJ2" i="5"/>
  <c r="D66" i="4"/>
  <c r="Q140" i="4" s="1"/>
  <c r="D87" i="4"/>
  <c r="Q161" i="4" s="1"/>
  <c r="D75" i="4"/>
  <c r="Q149" i="4" s="1"/>
  <c r="C106" i="4"/>
  <c r="B106" i="4"/>
  <c r="A106" i="4"/>
  <c r="C91" i="4"/>
  <c r="K165" i="4" s="1"/>
  <c r="C79" i="4"/>
  <c r="O153" i="4" s="1"/>
  <c r="P129" i="4"/>
  <c r="Q129" i="4"/>
  <c r="C90" i="4"/>
  <c r="J164" i="4" s="1"/>
  <c r="C78" i="4"/>
  <c r="B47" i="4"/>
  <c r="G121" i="4" s="1"/>
  <c r="I102" i="4"/>
  <c r="F102" i="4"/>
  <c r="E102" i="4"/>
  <c r="D102" i="4"/>
  <c r="D116" i="4"/>
  <c r="H116" i="4"/>
  <c r="G116" i="4"/>
  <c r="F116" i="4"/>
  <c r="E116" i="4"/>
  <c r="C92" i="4"/>
  <c r="C80" i="4"/>
  <c r="M154" i="4" s="1"/>
  <c r="C76" i="4"/>
  <c r="N150" i="4" s="1"/>
  <c r="C88" i="4"/>
  <c r="M162" i="4" s="1"/>
  <c r="B51" i="4"/>
  <c r="I125" i="4" s="1"/>
  <c r="D108" i="4"/>
  <c r="F108" i="4"/>
  <c r="E108" i="4"/>
  <c r="L108" i="4"/>
  <c r="O108" i="4"/>
  <c r="N108" i="4"/>
  <c r="M108" i="4"/>
  <c r="P104" i="4"/>
  <c r="Q104" i="4"/>
  <c r="P112" i="4"/>
  <c r="Q112" i="4"/>
  <c r="P128" i="4"/>
  <c r="Q128" i="4"/>
  <c r="J142" i="4"/>
  <c r="K142" i="4"/>
  <c r="P116" i="4"/>
  <c r="L156" i="4"/>
  <c r="M156" i="4"/>
  <c r="C94" i="4"/>
  <c r="D68" i="4"/>
  <c r="Q142" i="4" s="1"/>
  <c r="D64" i="4"/>
  <c r="H104" i="4"/>
  <c r="I104" i="4"/>
  <c r="D104" i="4"/>
  <c r="K141" i="4"/>
  <c r="M141" i="4"/>
  <c r="L100" i="4"/>
  <c r="N100" i="4"/>
  <c r="M100" i="4"/>
  <c r="N114" i="4"/>
  <c r="O114" i="4"/>
  <c r="J114" i="4"/>
  <c r="K125" i="4"/>
  <c r="M125" i="4"/>
  <c r="P137" i="4"/>
  <c r="Q137" i="4"/>
  <c r="O100" i="4"/>
  <c r="J106" i="4"/>
  <c r="J112" i="4"/>
  <c r="K118" i="4"/>
  <c r="N124" i="4"/>
  <c r="L142" i="4"/>
  <c r="D100" i="4"/>
  <c r="H100" i="4"/>
  <c r="G100" i="4"/>
  <c r="F100" i="4"/>
  <c r="E100" i="4"/>
  <c r="J102" i="4"/>
  <c r="N102" i="4"/>
  <c r="M102" i="4"/>
  <c r="J110" i="4"/>
  <c r="N110" i="4"/>
  <c r="M110" i="4"/>
  <c r="L110" i="4"/>
  <c r="K110" i="4"/>
  <c r="O120" i="4"/>
  <c r="L120" i="4"/>
  <c r="K120" i="4"/>
  <c r="J120" i="4"/>
  <c r="Q106" i="4"/>
  <c r="P106" i="4"/>
  <c r="Q114" i="4"/>
  <c r="P114" i="4"/>
  <c r="P120" i="4"/>
  <c r="Q120" i="4"/>
  <c r="B39" i="4"/>
  <c r="G113" i="4" s="1"/>
  <c r="B45" i="4"/>
  <c r="I119" i="4" s="1"/>
  <c r="P121" i="4"/>
  <c r="Q121" i="4"/>
  <c r="D51" i="4"/>
  <c r="Q125" i="4" s="1"/>
  <c r="N138" i="4"/>
  <c r="O138" i="4"/>
  <c r="P100" i="4"/>
  <c r="O106" i="4"/>
  <c r="K143" i="4"/>
  <c r="C84" i="4"/>
  <c r="M158" i="4" s="1"/>
  <c r="C96" i="4"/>
  <c r="J170" i="4" s="1"/>
  <c r="P144" i="4"/>
  <c r="Q144" i="4"/>
  <c r="J118" i="4"/>
  <c r="N118" i="4"/>
  <c r="M118" i="4"/>
  <c r="L132" i="4"/>
  <c r="N132" i="4"/>
  <c r="M132" i="4"/>
  <c r="Q124" i="4"/>
  <c r="P124" i="4"/>
  <c r="A103" i="4"/>
  <c r="C103" i="4"/>
  <c r="K133" i="4"/>
  <c r="M133" i="4"/>
  <c r="O103" i="4"/>
  <c r="K103" i="4"/>
  <c r="J103" i="4"/>
  <c r="M107" i="4"/>
  <c r="O107" i="4"/>
  <c r="N107" i="4"/>
  <c r="K109" i="4"/>
  <c r="M109" i="4"/>
  <c r="L109" i="4"/>
  <c r="O111" i="4"/>
  <c r="K111" i="4"/>
  <c r="K117" i="4"/>
  <c r="M117" i="4"/>
  <c r="L117" i="4"/>
  <c r="O119" i="4"/>
  <c r="K119" i="4"/>
  <c r="J119" i="4"/>
  <c r="N122" i="4"/>
  <c r="O122" i="4"/>
  <c r="J122" i="4"/>
  <c r="J126" i="4"/>
  <c r="N126" i="4"/>
  <c r="M126" i="4"/>
  <c r="N130" i="4"/>
  <c r="O130" i="4"/>
  <c r="J130" i="4"/>
  <c r="J134" i="4"/>
  <c r="L134" i="4"/>
  <c r="K134" i="4"/>
  <c r="M139" i="4"/>
  <c r="O139" i="4"/>
  <c r="O144" i="4"/>
  <c r="J144" i="4"/>
  <c r="C77" i="4"/>
  <c r="O151" i="4" s="1"/>
  <c r="K102" i="4"/>
  <c r="G108" i="4"/>
  <c r="K126" i="4"/>
  <c r="I110" i="4"/>
  <c r="F110" i="4"/>
  <c r="E110" i="4"/>
  <c r="F114" i="4"/>
  <c r="I114" i="4"/>
  <c r="H114" i="4"/>
  <c r="O112" i="4"/>
  <c r="L112" i="4"/>
  <c r="K101" i="4"/>
  <c r="M101" i="4"/>
  <c r="L101" i="4"/>
  <c r="Q113" i="4"/>
  <c r="P113" i="4"/>
  <c r="D43" i="4"/>
  <c r="Q117" i="4" s="1"/>
  <c r="Q130" i="4"/>
  <c r="P130" i="4"/>
  <c r="C71" i="4"/>
  <c r="O145" i="4" s="1"/>
  <c r="L102" i="4"/>
  <c r="H108" i="4"/>
  <c r="G114" i="4"/>
  <c r="L126" i="4"/>
  <c r="F122" i="4"/>
  <c r="I122" i="4"/>
  <c r="H122" i="4"/>
  <c r="G122" i="4"/>
  <c r="F106" i="4"/>
  <c r="I106" i="4"/>
  <c r="H106" i="4"/>
  <c r="G106" i="4"/>
  <c r="O104" i="4"/>
  <c r="L104" i="4"/>
  <c r="K104" i="4"/>
  <c r="J104" i="4"/>
  <c r="L116" i="4"/>
  <c r="N116" i="4"/>
  <c r="M116" i="4"/>
  <c r="L124" i="4"/>
  <c r="M124" i="4"/>
  <c r="O128" i="4"/>
  <c r="L128" i="4"/>
  <c r="K128" i="4"/>
  <c r="J128" i="4"/>
  <c r="O116" i="4"/>
  <c r="Q108" i="4"/>
  <c r="P108" i="4"/>
  <c r="B102" i="4"/>
  <c r="C102" i="4"/>
  <c r="M123" i="4"/>
  <c r="O123" i="4"/>
  <c r="O127" i="4"/>
  <c r="K127" i="4"/>
  <c r="O135" i="4"/>
  <c r="K135" i="4"/>
  <c r="L140" i="4"/>
  <c r="N140" i="4"/>
  <c r="M140" i="4"/>
  <c r="B104" i="4"/>
  <c r="N115" i="4"/>
  <c r="J136" i="4"/>
  <c r="O146" i="4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224" i="3"/>
  <c r="D232" i="3"/>
  <c r="D240" i="3"/>
  <c r="D248" i="3"/>
  <c r="D256" i="3"/>
  <c r="D264" i="3"/>
  <c r="D3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6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4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7" i="3"/>
  <c r="D15" i="3"/>
  <c r="D23" i="3"/>
  <c r="D31" i="3"/>
  <c r="D39" i="3"/>
  <c r="D47" i="3"/>
  <c r="D55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KJ4" i="5"/>
  <c r="D101" i="4"/>
  <c r="B103" i="4"/>
  <c r="H105" i="4"/>
  <c r="F107" i="4"/>
  <c r="D109" i="4"/>
  <c r="H113" i="4"/>
  <c r="F115" i="4"/>
  <c r="D117" i="4"/>
  <c r="H121" i="4"/>
  <c r="F123" i="4"/>
  <c r="L125" i="4"/>
  <c r="J127" i="4"/>
  <c r="N131" i="4"/>
  <c r="L133" i="4"/>
  <c r="J135" i="4"/>
  <c r="N139" i="4"/>
  <c r="L141" i="4"/>
  <c r="J143" i="4"/>
  <c r="N155" i="4"/>
  <c r="L157" i="4"/>
  <c r="P161" i="4"/>
  <c r="N163" i="4"/>
  <c r="L165" i="4"/>
  <c r="J167" i="4"/>
  <c r="E101" i="4"/>
  <c r="I105" i="4"/>
  <c r="G107" i="4"/>
  <c r="E109" i="4"/>
  <c r="G115" i="4"/>
  <c r="E117" i="4"/>
  <c r="I121" i="4"/>
  <c r="G123" i="4"/>
  <c r="E125" i="4"/>
  <c r="O155" i="4"/>
  <c r="M157" i="4"/>
  <c r="O163" i="4"/>
  <c r="M165" i="4"/>
  <c r="K167" i="4"/>
  <c r="F101" i="4"/>
  <c r="N101" i="4"/>
  <c r="D103" i="4"/>
  <c r="L103" i="4"/>
  <c r="B105" i="4"/>
  <c r="J105" i="4"/>
  <c r="H107" i="4"/>
  <c r="P107" i="4"/>
  <c r="F109" i="4"/>
  <c r="N109" i="4"/>
  <c r="D111" i="4"/>
  <c r="L111" i="4"/>
  <c r="J113" i="4"/>
  <c r="H115" i="4"/>
  <c r="P115" i="4"/>
  <c r="F117" i="4"/>
  <c r="N117" i="4"/>
  <c r="L119" i="4"/>
  <c r="J121" i="4"/>
  <c r="H123" i="4"/>
  <c r="P123" i="4"/>
  <c r="F125" i="4"/>
  <c r="N125" i="4"/>
  <c r="L127" i="4"/>
  <c r="J129" i="4"/>
  <c r="P131" i="4"/>
  <c r="O132" i="4"/>
  <c r="N133" i="4"/>
  <c r="M134" i="4"/>
  <c r="L135" i="4"/>
  <c r="K136" i="4"/>
  <c r="O140" i="4"/>
  <c r="N141" i="4"/>
  <c r="M142" i="4"/>
  <c r="L143" i="4"/>
  <c r="K144" i="4"/>
  <c r="K152" i="4"/>
  <c r="J153" i="4"/>
  <c r="P155" i="4"/>
  <c r="O156" i="4"/>
  <c r="N157" i="4"/>
  <c r="N165" i="4"/>
  <c r="M166" i="4"/>
  <c r="L167" i="4"/>
  <c r="K168" i="4"/>
  <c r="J169" i="4"/>
  <c r="G101" i="4"/>
  <c r="O101" i="4"/>
  <c r="E103" i="4"/>
  <c r="M103" i="4"/>
  <c r="K105" i="4"/>
  <c r="I107" i="4"/>
  <c r="G109" i="4"/>
  <c r="O109" i="4"/>
  <c r="E111" i="4"/>
  <c r="M111" i="4"/>
  <c r="K113" i="4"/>
  <c r="I115" i="4"/>
  <c r="G117" i="4"/>
  <c r="O117" i="4"/>
  <c r="E119" i="4"/>
  <c r="M119" i="4"/>
  <c r="K121" i="4"/>
  <c r="I123" i="4"/>
  <c r="G125" i="4"/>
  <c r="O125" i="4"/>
  <c r="M127" i="4"/>
  <c r="K129" i="4"/>
  <c r="O133" i="4"/>
  <c r="N134" i="4"/>
  <c r="M135" i="4"/>
  <c r="L136" i="4"/>
  <c r="J138" i="4"/>
  <c r="P140" i="4"/>
  <c r="O141" i="4"/>
  <c r="N142" i="4"/>
  <c r="M143" i="4"/>
  <c r="L144" i="4"/>
  <c r="K145" i="4"/>
  <c r="J146" i="4"/>
  <c r="L152" i="4"/>
  <c r="K153" i="4"/>
  <c r="J154" i="4"/>
  <c r="O157" i="4"/>
  <c r="N158" i="4"/>
  <c r="O165" i="4"/>
  <c r="N166" i="4"/>
  <c r="M167" i="4"/>
  <c r="L168" i="4"/>
  <c r="K169" i="4"/>
  <c r="A100" i="4"/>
  <c r="I100" i="4"/>
  <c r="H101" i="4"/>
  <c r="P101" i="4"/>
  <c r="G102" i="4"/>
  <c r="O102" i="4"/>
  <c r="F103" i="4"/>
  <c r="N103" i="4"/>
  <c r="E104" i="4"/>
  <c r="M104" i="4"/>
  <c r="D105" i="4"/>
  <c r="L105" i="4"/>
  <c r="K106" i="4"/>
  <c r="J107" i="4"/>
  <c r="I108" i="4"/>
  <c r="H109" i="4"/>
  <c r="P109" i="4"/>
  <c r="G110" i="4"/>
  <c r="O110" i="4"/>
  <c r="F111" i="4"/>
  <c r="N111" i="4"/>
  <c r="E112" i="4"/>
  <c r="M112" i="4"/>
  <c r="D113" i="4"/>
  <c r="L113" i="4"/>
  <c r="K114" i="4"/>
  <c r="J115" i="4"/>
  <c r="I116" i="4"/>
  <c r="H117" i="4"/>
  <c r="P117" i="4"/>
  <c r="O118" i="4"/>
  <c r="F119" i="4"/>
  <c r="N119" i="4"/>
  <c r="M120" i="4"/>
  <c r="D121" i="4"/>
  <c r="L121" i="4"/>
  <c r="K122" i="4"/>
  <c r="J123" i="4"/>
  <c r="H125" i="4"/>
  <c r="O126" i="4"/>
  <c r="N127" i="4"/>
  <c r="M128" i="4"/>
  <c r="L129" i="4"/>
  <c r="K130" i="4"/>
  <c r="J131" i="4"/>
  <c r="O134" i="4"/>
  <c r="N135" i="4"/>
  <c r="M136" i="4"/>
  <c r="K138" i="4"/>
  <c r="J139" i="4"/>
  <c r="O142" i="4"/>
  <c r="N143" i="4"/>
  <c r="M144" i="4"/>
  <c r="K146" i="4"/>
  <c r="P149" i="4"/>
  <c r="O150" i="4"/>
  <c r="N151" i="4"/>
  <c r="M152" i="4"/>
  <c r="L153" i="4"/>
  <c r="J155" i="4"/>
  <c r="O158" i="4"/>
  <c r="J163" i="4"/>
  <c r="O166" i="4"/>
  <c r="N167" i="4"/>
  <c r="M168" i="4"/>
  <c r="L169" i="4"/>
  <c r="K170" i="4"/>
  <c r="KJ267" i="5"/>
  <c r="KJ265" i="5"/>
  <c r="KJ266" i="5"/>
  <c r="KJ263" i="5"/>
  <c r="KJ264" i="5"/>
  <c r="KJ261" i="5"/>
  <c r="KJ262" i="5"/>
  <c r="KJ260" i="5"/>
  <c r="KJ258" i="5"/>
  <c r="KJ259" i="5"/>
  <c r="KJ257" i="5"/>
  <c r="KJ256" i="5"/>
  <c r="KJ255" i="5"/>
  <c r="KJ250" i="5"/>
  <c r="KJ253" i="5"/>
  <c r="KJ251" i="5"/>
  <c r="KJ252" i="5"/>
  <c r="KJ246" i="5"/>
  <c r="KJ249" i="5"/>
  <c r="KJ247" i="5"/>
  <c r="KJ254" i="5"/>
  <c r="KJ244" i="5"/>
  <c r="KJ242" i="5"/>
  <c r="KJ245" i="5"/>
  <c r="KJ248" i="5"/>
  <c r="KJ243" i="5"/>
  <c r="KJ239" i="5"/>
  <c r="KJ240" i="5"/>
  <c r="KJ241" i="5"/>
  <c r="KJ238" i="5"/>
  <c r="KJ236" i="5"/>
  <c r="KJ234" i="5"/>
  <c r="KJ237" i="5"/>
  <c r="KJ235" i="5"/>
  <c r="KJ232" i="5"/>
  <c r="KJ233" i="5"/>
  <c r="KJ231" i="5"/>
  <c r="KJ230" i="5"/>
  <c r="KJ229" i="5"/>
  <c r="KJ227" i="5"/>
  <c r="KJ228" i="5"/>
  <c r="KJ221" i="5"/>
  <c r="KJ224" i="5"/>
  <c r="KJ219" i="5"/>
  <c r="KJ222" i="5"/>
  <c r="KJ225" i="5"/>
  <c r="KJ226" i="5"/>
  <c r="KJ220" i="5"/>
  <c r="KJ223" i="5"/>
  <c r="KJ218" i="5"/>
  <c r="KJ216" i="5"/>
  <c r="KJ211" i="5"/>
  <c r="KJ214" i="5"/>
  <c r="KJ217" i="5"/>
  <c r="KJ209" i="5"/>
  <c r="KJ212" i="5"/>
  <c r="KJ215" i="5"/>
  <c r="KJ210" i="5"/>
  <c r="KJ205" i="5"/>
  <c r="KJ208" i="5"/>
  <c r="KJ203" i="5"/>
  <c r="KJ206" i="5"/>
  <c r="KJ201" i="5"/>
  <c r="KJ213" i="5"/>
  <c r="KJ204" i="5"/>
  <c r="KJ207" i="5"/>
  <c r="KJ197" i="5"/>
  <c r="KJ200" i="5"/>
  <c r="KJ202" i="5"/>
  <c r="KJ195" i="5"/>
  <c r="KJ198" i="5"/>
  <c r="KJ193" i="5"/>
  <c r="KJ196" i="5"/>
  <c r="KJ199" i="5"/>
  <c r="KJ194" i="5"/>
  <c r="KJ192" i="5"/>
  <c r="KJ187" i="5"/>
  <c r="KJ190" i="5"/>
  <c r="KJ185" i="5"/>
  <c r="KJ188" i="5"/>
  <c r="KJ191" i="5"/>
  <c r="KJ186" i="5"/>
  <c r="KJ184" i="5"/>
  <c r="KJ182" i="5"/>
  <c r="KJ177" i="5"/>
  <c r="KJ189" i="5"/>
  <c r="KJ180" i="5"/>
  <c r="KJ183" i="5"/>
  <c r="KJ179" i="5"/>
  <c r="KJ181" i="5"/>
  <c r="KJ178" i="5"/>
  <c r="KJ175" i="5"/>
  <c r="KJ173" i="5"/>
  <c r="KJ176" i="5"/>
  <c r="KJ174" i="5"/>
  <c r="KJ172" i="5"/>
  <c r="KJ165" i="5"/>
  <c r="KJ168" i="5"/>
  <c r="KJ171" i="5"/>
  <c r="KJ163" i="5"/>
  <c r="KJ166" i="5"/>
  <c r="KJ169" i="5"/>
  <c r="KJ164" i="5"/>
  <c r="KJ167" i="5"/>
  <c r="KJ170" i="5"/>
  <c r="KJ162" i="5"/>
  <c r="KJ159" i="5"/>
  <c r="KJ154" i="5"/>
  <c r="KJ157" i="5"/>
  <c r="KJ160" i="5"/>
  <c r="KJ155" i="5"/>
  <c r="KJ158" i="5"/>
  <c r="KJ161" i="5"/>
  <c r="KJ153" i="5"/>
  <c r="KJ156" i="5"/>
  <c r="KJ152" i="5"/>
  <c r="KJ144" i="5"/>
  <c r="KJ136" i="5"/>
  <c r="KJ147" i="5"/>
  <c r="KJ139" i="5"/>
  <c r="KJ150" i="5"/>
  <c r="KJ142" i="5"/>
  <c r="KJ134" i="5"/>
  <c r="KJ145" i="5"/>
  <c r="KJ137" i="5"/>
  <c r="KJ148" i="5"/>
  <c r="KJ140" i="5"/>
  <c r="KJ151" i="5"/>
  <c r="KJ143" i="5"/>
  <c r="KJ135" i="5"/>
  <c r="KJ146" i="5"/>
  <c r="KJ138" i="5"/>
  <c r="KJ149" i="5"/>
  <c r="KJ141" i="5"/>
  <c r="KJ129" i="5"/>
  <c r="KJ121" i="5"/>
  <c r="KJ132" i="5"/>
  <c r="KJ124" i="5"/>
  <c r="KJ116" i="5"/>
  <c r="KJ127" i="5"/>
  <c r="KJ119" i="5"/>
  <c r="KJ130" i="5"/>
  <c r="KJ122" i="5"/>
  <c r="KJ133" i="5"/>
  <c r="KJ125" i="5"/>
  <c r="KJ117" i="5"/>
  <c r="KJ128" i="5"/>
  <c r="KJ120" i="5"/>
  <c r="KJ131" i="5"/>
  <c r="KJ123" i="5"/>
  <c r="KJ115" i="5"/>
  <c r="KJ126" i="5"/>
  <c r="KJ118" i="5"/>
  <c r="KJ110" i="5"/>
  <c r="KJ102" i="5"/>
  <c r="KJ113" i="5"/>
  <c r="KJ105" i="5"/>
  <c r="KJ97" i="5"/>
  <c r="KJ108" i="5"/>
  <c r="KJ100" i="5"/>
  <c r="KJ111" i="5"/>
  <c r="KJ103" i="5"/>
  <c r="KJ114" i="5"/>
  <c r="KJ106" i="5"/>
  <c r="KJ98" i="5"/>
  <c r="KJ109" i="5"/>
  <c r="KJ101" i="5"/>
  <c r="KJ112" i="5"/>
  <c r="KJ104" i="5"/>
  <c r="KJ107" i="5"/>
  <c r="KJ99" i="5"/>
  <c r="KJ92" i="5"/>
  <c r="KJ84" i="5"/>
  <c r="KJ95" i="5"/>
  <c r="KJ87" i="5"/>
  <c r="KJ79" i="5"/>
  <c r="KJ90" i="5"/>
  <c r="KJ82" i="5"/>
  <c r="KJ93" i="5"/>
  <c r="KJ85" i="5"/>
  <c r="KJ96" i="5"/>
  <c r="KJ88" i="5"/>
  <c r="KJ80" i="5"/>
  <c r="KJ91" i="5"/>
  <c r="KJ83" i="5"/>
  <c r="KJ94" i="5"/>
  <c r="KJ86" i="5"/>
  <c r="KJ74" i="5"/>
  <c r="KJ66" i="5"/>
  <c r="KJ77" i="5"/>
  <c r="KJ69" i="5"/>
  <c r="KJ72" i="5"/>
  <c r="KJ64" i="5"/>
  <c r="KJ75" i="5"/>
  <c r="KJ67" i="5"/>
  <c r="KJ89" i="5"/>
  <c r="KJ81" i="5"/>
  <c r="KJ70" i="5"/>
  <c r="KJ62" i="5"/>
  <c r="KJ73" i="5"/>
  <c r="KJ65" i="5"/>
  <c r="KJ76" i="5"/>
  <c r="KJ68" i="5"/>
  <c r="KJ78" i="5"/>
  <c r="KJ71" i="5"/>
  <c r="KJ63" i="5"/>
  <c r="KJ60" i="5"/>
  <c r="KJ52" i="5"/>
  <c r="KJ44" i="5"/>
  <c r="KJ55" i="5"/>
  <c r="KJ47" i="5"/>
  <c r="KJ58" i="5"/>
  <c r="KJ50" i="5"/>
  <c r="KJ61" i="5"/>
  <c r="KJ53" i="5"/>
  <c r="KJ45" i="5"/>
  <c r="KJ56" i="5"/>
  <c r="KJ48" i="5"/>
  <c r="KJ59" i="5"/>
  <c r="KJ51" i="5"/>
  <c r="KJ43" i="5"/>
  <c r="KJ54" i="5"/>
  <c r="KJ46" i="5"/>
  <c r="KJ57" i="5"/>
  <c r="KJ49" i="5"/>
  <c r="KJ41" i="5"/>
  <c r="KJ33" i="5"/>
  <c r="KJ25" i="5"/>
  <c r="KJ36" i="5"/>
  <c r="KJ28" i="5"/>
  <c r="KJ39" i="5"/>
  <c r="KJ31" i="5"/>
  <c r="KJ42" i="5"/>
  <c r="KJ34" i="5"/>
  <c r="KJ26" i="5"/>
  <c r="KJ37" i="5"/>
  <c r="KJ29" i="5"/>
  <c r="KJ40" i="5"/>
  <c r="KJ32" i="5"/>
  <c r="KJ24" i="5"/>
  <c r="KJ35" i="5"/>
  <c r="KJ27" i="5"/>
  <c r="KJ38" i="5"/>
  <c r="KJ30" i="5"/>
  <c r="KJ23" i="5"/>
  <c r="KJ15" i="5"/>
  <c r="KJ7" i="5"/>
  <c r="KJ18" i="5"/>
  <c r="KJ10" i="5"/>
  <c r="KJ21" i="5"/>
  <c r="KJ13" i="5"/>
  <c r="KJ5" i="5"/>
  <c r="KJ16" i="5"/>
  <c r="KJ8" i="5"/>
  <c r="KJ19" i="5"/>
  <c r="KJ11" i="5"/>
  <c r="KJ22" i="5"/>
  <c r="KJ14" i="5"/>
  <c r="KJ6" i="5"/>
  <c r="KJ17" i="5"/>
  <c r="KJ9" i="5"/>
  <c r="KJ20" i="5"/>
  <c r="KJ12" i="5"/>
  <c r="B100" i="4"/>
  <c r="J100" i="4"/>
  <c r="A101" i="4"/>
  <c r="H102" i="4"/>
  <c r="P102" i="4"/>
  <c r="G103" i="4"/>
  <c r="F104" i="4"/>
  <c r="N104" i="4"/>
  <c r="E105" i="4"/>
  <c r="M105" i="4"/>
  <c r="D106" i="4"/>
  <c r="L106" i="4"/>
  <c r="K107" i="4"/>
  <c r="J108" i="4"/>
  <c r="H110" i="4"/>
  <c r="P110" i="4"/>
  <c r="G111" i="4"/>
  <c r="N112" i="4"/>
  <c r="E113" i="4"/>
  <c r="M113" i="4"/>
  <c r="D114" i="4"/>
  <c r="L114" i="4"/>
  <c r="K115" i="4"/>
  <c r="J116" i="4"/>
  <c r="P118" i="4"/>
  <c r="G119" i="4"/>
  <c r="N120" i="4"/>
  <c r="E121" i="4"/>
  <c r="M121" i="4"/>
  <c r="D122" i="4"/>
  <c r="L122" i="4"/>
  <c r="K123" i="4"/>
  <c r="J124" i="4"/>
  <c r="N128" i="4"/>
  <c r="M129" i="4"/>
  <c r="L130" i="4"/>
  <c r="K131" i="4"/>
  <c r="J132" i="4"/>
  <c r="N136" i="4"/>
  <c r="L138" i="4"/>
  <c r="K139" i="4"/>
  <c r="J140" i="4"/>
  <c r="P142" i="4"/>
  <c r="N144" i="4"/>
  <c r="L146" i="4"/>
  <c r="N152" i="4"/>
  <c r="M153" i="4"/>
  <c r="L154" i="4"/>
  <c r="K155" i="4"/>
  <c r="J156" i="4"/>
  <c r="K163" i="4"/>
  <c r="N168" i="4"/>
  <c r="M169" i="4"/>
  <c r="K100" i="4"/>
  <c r="B101" i="4"/>
  <c r="J101" i="4"/>
  <c r="A102" i="4"/>
  <c r="H103" i="4"/>
  <c r="P103" i="4"/>
  <c r="G104" i="4"/>
  <c r="F105" i="4"/>
  <c r="N105" i="4"/>
  <c r="E106" i="4"/>
  <c r="M106" i="4"/>
  <c r="D107" i="4"/>
  <c r="L107" i="4"/>
  <c r="K108" i="4"/>
  <c r="J109" i="4"/>
  <c r="H111" i="4"/>
  <c r="P111" i="4"/>
  <c r="F113" i="4"/>
  <c r="N113" i="4"/>
  <c r="E114" i="4"/>
  <c r="M114" i="4"/>
  <c r="D115" i="4"/>
  <c r="L115" i="4"/>
  <c r="K116" i="4"/>
  <c r="J117" i="4"/>
  <c r="H119" i="4"/>
  <c r="P119" i="4"/>
  <c r="F121" i="4"/>
  <c r="N121" i="4"/>
  <c r="E122" i="4"/>
  <c r="M122" i="4"/>
  <c r="D123" i="4"/>
  <c r="L123" i="4"/>
  <c r="K124" i="4"/>
  <c r="J125" i="4"/>
  <c r="P127" i="4"/>
  <c r="N129" i="4"/>
  <c r="M130" i="4"/>
  <c r="L131" i="4"/>
  <c r="K132" i="4"/>
  <c r="J133" i="4"/>
  <c r="P135" i="4"/>
  <c r="M138" i="4"/>
  <c r="L139" i="4"/>
  <c r="K140" i="4"/>
  <c r="J141" i="4"/>
  <c r="P143" i="4"/>
  <c r="M146" i="4"/>
  <c r="N153" i="4"/>
  <c r="L155" i="4"/>
  <c r="K156" i="4"/>
  <c r="J157" i="4"/>
  <c r="L163" i="4"/>
  <c r="J165" i="4"/>
  <c r="P167" i="4"/>
  <c r="N169" i="4"/>
  <c r="KJ3" i="5"/>
  <c r="C87" i="4" l="1"/>
  <c r="C75" i="4"/>
  <c r="N145" i="4"/>
  <c r="M137" i="4"/>
  <c r="P126" i="4"/>
  <c r="M150" i="4"/>
  <c r="D73" i="4"/>
  <c r="N137" i="4"/>
  <c r="O164" i="4"/>
  <c r="G112" i="4"/>
  <c r="L162" i="4"/>
  <c r="K154" i="4"/>
  <c r="L145" i="4"/>
  <c r="P132" i="4"/>
  <c r="J137" i="4"/>
  <c r="B46" i="4"/>
  <c r="L137" i="4"/>
  <c r="K164" i="4"/>
  <c r="M145" i="4"/>
  <c r="P134" i="4"/>
  <c r="J162" i="4"/>
  <c r="D112" i="4"/>
  <c r="C73" i="4"/>
  <c r="D65" i="4"/>
  <c r="F112" i="4"/>
  <c r="K162" i="4"/>
  <c r="P133" i="4"/>
  <c r="P125" i="4"/>
  <c r="I112" i="4"/>
  <c r="M170" i="4"/>
  <c r="D71" i="4"/>
  <c r="L170" i="4"/>
  <c r="K137" i="4"/>
  <c r="H4" i="5"/>
  <c r="CD4" i="5" s="1"/>
  <c r="EZ4" i="5" s="1"/>
  <c r="HV4" i="5" s="1"/>
  <c r="L151" i="4"/>
  <c r="G2" i="5"/>
  <c r="CC2" i="5" s="1"/>
  <c r="EY2" i="5" s="1"/>
  <c r="HU2" i="5" s="1"/>
  <c r="M151" i="4"/>
  <c r="D119" i="4"/>
  <c r="K151" i="4"/>
  <c r="I113" i="4"/>
  <c r="F3" i="5"/>
  <c r="CB3" i="5" s="1"/>
  <c r="EX3" i="5" s="1"/>
  <c r="HT3" i="5" s="1"/>
  <c r="P136" i="4"/>
  <c r="Q136" i="4"/>
  <c r="C74" i="4"/>
  <c r="C86" i="4"/>
  <c r="B44" i="4"/>
  <c r="B54" i="4"/>
  <c r="D82" i="4"/>
  <c r="D94" i="4"/>
  <c r="N162" i="4"/>
  <c r="O162" i="4"/>
  <c r="B53" i="4"/>
  <c r="D74" i="4"/>
  <c r="D86" i="4"/>
  <c r="D67" i="4"/>
  <c r="J150" i="4"/>
  <c r="L150" i="4"/>
  <c r="K150" i="4"/>
  <c r="O152" i="4"/>
  <c r="J152" i="4"/>
  <c r="D88" i="4"/>
  <c r="D76" i="4"/>
  <c r="B57" i="4"/>
  <c r="N154" i="4"/>
  <c r="O154" i="4"/>
  <c r="L164" i="4"/>
  <c r="M164" i="4"/>
  <c r="N164" i="4"/>
  <c r="D96" i="4"/>
  <c r="D84" i="4"/>
  <c r="N170" i="4"/>
  <c r="O170" i="4"/>
  <c r="Q138" i="4"/>
  <c r="P138" i="4"/>
  <c r="J166" i="4"/>
  <c r="L166" i="4"/>
  <c r="K166" i="4"/>
  <c r="H241" i="5"/>
  <c r="CD241" i="5" s="1"/>
  <c r="EZ241" i="5" s="1"/>
  <c r="HV241" i="5" s="1"/>
  <c r="Q146" i="4"/>
  <c r="P146" i="4"/>
  <c r="J158" i="4"/>
  <c r="L158" i="4"/>
  <c r="K158" i="4"/>
  <c r="A33" i="4"/>
  <c r="J145" i="4"/>
  <c r="J151" i="4"/>
  <c r="D125" i="4"/>
  <c r="D80" i="4"/>
  <c r="D92" i="4"/>
  <c r="B55" i="4"/>
  <c r="O168" i="4"/>
  <c r="J168" i="4"/>
  <c r="D78" i="4"/>
  <c r="D90" i="4"/>
  <c r="G5" i="5"/>
  <c r="CC5" i="5" s="1"/>
  <c r="EY5" i="5" s="1"/>
  <c r="HU5" i="5" s="1"/>
  <c r="F4" i="5"/>
  <c r="CB4" i="5" s="1"/>
  <c r="EX4" i="5" s="1"/>
  <c r="HT4" i="5" s="1"/>
  <c r="D267" i="5"/>
  <c r="BZ267" i="5" s="1"/>
  <c r="EV267" i="5" s="1"/>
  <c r="HR267" i="5" s="1"/>
  <c r="D266" i="5"/>
  <c r="BZ266" i="5" s="1"/>
  <c r="EV266" i="5" s="1"/>
  <c r="HR266" i="5" s="1"/>
  <c r="D265" i="5"/>
  <c r="BZ265" i="5" s="1"/>
  <c r="EV265" i="5" s="1"/>
  <c r="HR265" i="5" s="1"/>
  <c r="D264" i="5"/>
  <c r="BZ264" i="5" s="1"/>
  <c r="EV264" i="5" s="1"/>
  <c r="HR264" i="5" s="1"/>
  <c r="D262" i="5"/>
  <c r="BZ262" i="5" s="1"/>
  <c r="EV262" i="5" s="1"/>
  <c r="HR262" i="5" s="1"/>
  <c r="D263" i="5"/>
  <c r="BZ263" i="5" s="1"/>
  <c r="EV263" i="5" s="1"/>
  <c r="HR263" i="5" s="1"/>
  <c r="D261" i="5"/>
  <c r="BZ261" i="5" s="1"/>
  <c r="EV261" i="5" s="1"/>
  <c r="HR261" i="5" s="1"/>
  <c r="D259" i="5"/>
  <c r="BZ259" i="5" s="1"/>
  <c r="EV259" i="5" s="1"/>
  <c r="HR259" i="5" s="1"/>
  <c r="D257" i="5"/>
  <c r="BZ257" i="5" s="1"/>
  <c r="EV257" i="5" s="1"/>
  <c r="HR257" i="5" s="1"/>
  <c r="D260" i="5"/>
  <c r="BZ260" i="5" s="1"/>
  <c r="EV260" i="5" s="1"/>
  <c r="HR260" i="5" s="1"/>
  <c r="D258" i="5"/>
  <c r="BZ258" i="5" s="1"/>
  <c r="EV258" i="5" s="1"/>
  <c r="HR258" i="5" s="1"/>
  <c r="D255" i="5"/>
  <c r="BZ255" i="5" s="1"/>
  <c r="EV255" i="5" s="1"/>
  <c r="HR255" i="5" s="1"/>
  <c r="D256" i="5"/>
  <c r="BZ256" i="5" s="1"/>
  <c r="EV256" i="5" s="1"/>
  <c r="HR256" i="5" s="1"/>
  <c r="D253" i="5"/>
  <c r="BZ253" i="5" s="1"/>
  <c r="EV253" i="5" s="1"/>
  <c r="HR253" i="5" s="1"/>
  <c r="D251" i="5"/>
  <c r="BZ251" i="5" s="1"/>
  <c r="EV251" i="5" s="1"/>
  <c r="HR251" i="5" s="1"/>
  <c r="D254" i="5"/>
  <c r="BZ254" i="5" s="1"/>
  <c r="EV254" i="5" s="1"/>
  <c r="HR254" i="5" s="1"/>
  <c r="D248" i="5"/>
  <c r="BZ248" i="5" s="1"/>
  <c r="EV248" i="5" s="1"/>
  <c r="HR248" i="5" s="1"/>
  <c r="D249" i="5"/>
  <c r="BZ249" i="5" s="1"/>
  <c r="EV249" i="5" s="1"/>
  <c r="HR249" i="5" s="1"/>
  <c r="D252" i="5"/>
  <c r="BZ252" i="5" s="1"/>
  <c r="EV252" i="5" s="1"/>
  <c r="HR252" i="5" s="1"/>
  <c r="D250" i="5"/>
  <c r="BZ250" i="5" s="1"/>
  <c r="EV250" i="5" s="1"/>
  <c r="HR250" i="5" s="1"/>
  <c r="D246" i="5"/>
  <c r="BZ246" i="5" s="1"/>
  <c r="EV246" i="5" s="1"/>
  <c r="HR246" i="5" s="1"/>
  <c r="D244" i="5"/>
  <c r="BZ244" i="5" s="1"/>
  <c r="EV244" i="5" s="1"/>
  <c r="HR244" i="5" s="1"/>
  <c r="D247" i="5"/>
  <c r="BZ247" i="5" s="1"/>
  <c r="EV247" i="5" s="1"/>
  <c r="HR247" i="5" s="1"/>
  <c r="D245" i="5"/>
  <c r="BZ245" i="5" s="1"/>
  <c r="EV245" i="5" s="1"/>
  <c r="HR245" i="5" s="1"/>
  <c r="D239" i="5"/>
  <c r="BZ239" i="5" s="1"/>
  <c r="EV239" i="5" s="1"/>
  <c r="HR239" i="5" s="1"/>
  <c r="D243" i="5"/>
  <c r="BZ243" i="5" s="1"/>
  <c r="EV243" i="5" s="1"/>
  <c r="HR243" i="5" s="1"/>
  <c r="D242" i="5"/>
  <c r="BZ242" i="5" s="1"/>
  <c r="EV242" i="5" s="1"/>
  <c r="HR242" i="5" s="1"/>
  <c r="D240" i="5"/>
  <c r="BZ240" i="5" s="1"/>
  <c r="EV240" i="5" s="1"/>
  <c r="HR240" i="5" s="1"/>
  <c r="D241" i="5"/>
  <c r="BZ241" i="5" s="1"/>
  <c r="EV241" i="5" s="1"/>
  <c r="HR241" i="5" s="1"/>
  <c r="D238" i="5"/>
  <c r="BZ238" i="5" s="1"/>
  <c r="EV238" i="5" s="1"/>
  <c r="HR238" i="5" s="1"/>
  <c r="D236" i="5"/>
  <c r="BZ236" i="5" s="1"/>
  <c r="EV236" i="5" s="1"/>
  <c r="HR236" i="5" s="1"/>
  <c r="D237" i="5"/>
  <c r="BZ237" i="5" s="1"/>
  <c r="EV237" i="5" s="1"/>
  <c r="HR237" i="5" s="1"/>
  <c r="D234" i="5"/>
  <c r="BZ234" i="5" s="1"/>
  <c r="EV234" i="5" s="1"/>
  <c r="HR234" i="5" s="1"/>
  <c r="D232" i="5"/>
  <c r="BZ232" i="5" s="1"/>
  <c r="EV232" i="5" s="1"/>
  <c r="HR232" i="5" s="1"/>
  <c r="D235" i="5"/>
  <c r="BZ235" i="5" s="1"/>
  <c r="EV235" i="5" s="1"/>
  <c r="HR235" i="5" s="1"/>
  <c r="D233" i="5"/>
  <c r="BZ233" i="5" s="1"/>
  <c r="EV233" i="5" s="1"/>
  <c r="HR233" i="5" s="1"/>
  <c r="D229" i="5"/>
  <c r="BZ229" i="5" s="1"/>
  <c r="EV229" i="5" s="1"/>
  <c r="HR229" i="5" s="1"/>
  <c r="D227" i="5"/>
  <c r="BZ227" i="5" s="1"/>
  <c r="EV227" i="5" s="1"/>
  <c r="HR227" i="5" s="1"/>
  <c r="D230" i="5"/>
  <c r="BZ230" i="5" s="1"/>
  <c r="EV230" i="5" s="1"/>
  <c r="HR230" i="5" s="1"/>
  <c r="D231" i="5"/>
  <c r="BZ231" i="5" s="1"/>
  <c r="EV231" i="5" s="1"/>
  <c r="HR231" i="5" s="1"/>
  <c r="D228" i="5"/>
  <c r="BZ228" i="5" s="1"/>
  <c r="EV228" i="5" s="1"/>
  <c r="HR228" i="5" s="1"/>
  <c r="D226" i="5"/>
  <c r="BZ226" i="5" s="1"/>
  <c r="EV226" i="5" s="1"/>
  <c r="HR226" i="5" s="1"/>
  <c r="D221" i="5"/>
  <c r="BZ221" i="5" s="1"/>
  <c r="EV221" i="5" s="1"/>
  <c r="HR221" i="5" s="1"/>
  <c r="D224" i="5"/>
  <c r="BZ224" i="5" s="1"/>
  <c r="EV224" i="5" s="1"/>
  <c r="HR224" i="5" s="1"/>
  <c r="D219" i="5"/>
  <c r="BZ219" i="5" s="1"/>
  <c r="EV219" i="5" s="1"/>
  <c r="HR219" i="5" s="1"/>
  <c r="D222" i="5"/>
  <c r="BZ222" i="5" s="1"/>
  <c r="EV222" i="5" s="1"/>
  <c r="HR222" i="5" s="1"/>
  <c r="D225" i="5"/>
  <c r="BZ225" i="5" s="1"/>
  <c r="EV225" i="5" s="1"/>
  <c r="HR225" i="5" s="1"/>
  <c r="D220" i="5"/>
  <c r="BZ220" i="5" s="1"/>
  <c r="EV220" i="5" s="1"/>
  <c r="HR220" i="5" s="1"/>
  <c r="D213" i="5"/>
  <c r="BZ213" i="5" s="1"/>
  <c r="EV213" i="5" s="1"/>
  <c r="HR213" i="5" s="1"/>
  <c r="D216" i="5"/>
  <c r="BZ216" i="5" s="1"/>
  <c r="EV216" i="5" s="1"/>
  <c r="HR216" i="5" s="1"/>
  <c r="D211" i="5"/>
  <c r="BZ211" i="5" s="1"/>
  <c r="EV211" i="5" s="1"/>
  <c r="HR211" i="5" s="1"/>
  <c r="D223" i="5"/>
  <c r="BZ223" i="5" s="1"/>
  <c r="EV223" i="5" s="1"/>
  <c r="HR223" i="5" s="1"/>
  <c r="D214" i="5"/>
  <c r="BZ214" i="5" s="1"/>
  <c r="EV214" i="5" s="1"/>
  <c r="HR214" i="5" s="1"/>
  <c r="D217" i="5"/>
  <c r="BZ217" i="5" s="1"/>
  <c r="EV217" i="5" s="1"/>
  <c r="HR217" i="5" s="1"/>
  <c r="D212" i="5"/>
  <c r="BZ212" i="5" s="1"/>
  <c r="EV212" i="5" s="1"/>
  <c r="HR212" i="5" s="1"/>
  <c r="D215" i="5"/>
  <c r="BZ215" i="5" s="1"/>
  <c r="EV215" i="5" s="1"/>
  <c r="HR215" i="5" s="1"/>
  <c r="D202" i="5"/>
  <c r="BZ202" i="5" s="1"/>
  <c r="EV202" i="5" s="1"/>
  <c r="HR202" i="5" s="1"/>
  <c r="D205" i="5"/>
  <c r="BZ205" i="5" s="1"/>
  <c r="EV205" i="5" s="1"/>
  <c r="HR205" i="5" s="1"/>
  <c r="D218" i="5"/>
  <c r="BZ218" i="5" s="1"/>
  <c r="EV218" i="5" s="1"/>
  <c r="HR218" i="5" s="1"/>
  <c r="D208" i="5"/>
  <c r="BZ208" i="5" s="1"/>
  <c r="EV208" i="5" s="1"/>
  <c r="HR208" i="5" s="1"/>
  <c r="D203" i="5"/>
  <c r="BZ203" i="5" s="1"/>
  <c r="EV203" i="5" s="1"/>
  <c r="HR203" i="5" s="1"/>
  <c r="D206" i="5"/>
  <c r="BZ206" i="5" s="1"/>
  <c r="EV206" i="5" s="1"/>
  <c r="HR206" i="5" s="1"/>
  <c r="D209" i="5"/>
  <c r="BZ209" i="5" s="1"/>
  <c r="EV209" i="5" s="1"/>
  <c r="HR209" i="5" s="1"/>
  <c r="D210" i="5"/>
  <c r="BZ210" i="5" s="1"/>
  <c r="EV210" i="5" s="1"/>
  <c r="HR210" i="5" s="1"/>
  <c r="D204" i="5"/>
  <c r="BZ204" i="5" s="1"/>
  <c r="EV204" i="5" s="1"/>
  <c r="HR204" i="5" s="1"/>
  <c r="D194" i="5"/>
  <c r="BZ194" i="5" s="1"/>
  <c r="EV194" i="5" s="1"/>
  <c r="HR194" i="5" s="1"/>
  <c r="D197" i="5"/>
  <c r="BZ197" i="5" s="1"/>
  <c r="EV197" i="5" s="1"/>
  <c r="HR197" i="5" s="1"/>
  <c r="D200" i="5"/>
  <c r="BZ200" i="5" s="1"/>
  <c r="EV200" i="5" s="1"/>
  <c r="HR200" i="5" s="1"/>
  <c r="D195" i="5"/>
  <c r="BZ195" i="5" s="1"/>
  <c r="EV195" i="5" s="1"/>
  <c r="HR195" i="5" s="1"/>
  <c r="D198" i="5"/>
  <c r="BZ198" i="5" s="1"/>
  <c r="EV198" i="5" s="1"/>
  <c r="HR198" i="5" s="1"/>
  <c r="D201" i="5"/>
  <c r="BZ201" i="5" s="1"/>
  <c r="EV201" i="5" s="1"/>
  <c r="HR201" i="5" s="1"/>
  <c r="D207" i="5"/>
  <c r="BZ207" i="5" s="1"/>
  <c r="EV207" i="5" s="1"/>
  <c r="HR207" i="5" s="1"/>
  <c r="D196" i="5"/>
  <c r="BZ196" i="5" s="1"/>
  <c r="EV196" i="5" s="1"/>
  <c r="HR196" i="5" s="1"/>
  <c r="D189" i="5"/>
  <c r="BZ189" i="5" s="1"/>
  <c r="EV189" i="5" s="1"/>
  <c r="HR189" i="5" s="1"/>
  <c r="D192" i="5"/>
  <c r="BZ192" i="5" s="1"/>
  <c r="EV192" i="5" s="1"/>
  <c r="HR192" i="5" s="1"/>
  <c r="D187" i="5"/>
  <c r="BZ187" i="5" s="1"/>
  <c r="EV187" i="5" s="1"/>
  <c r="HR187" i="5" s="1"/>
  <c r="D190" i="5"/>
  <c r="BZ190" i="5" s="1"/>
  <c r="EV190" i="5" s="1"/>
  <c r="HR190" i="5" s="1"/>
  <c r="D199" i="5"/>
  <c r="BZ199" i="5" s="1"/>
  <c r="EV199" i="5" s="1"/>
  <c r="HR199" i="5" s="1"/>
  <c r="D193" i="5"/>
  <c r="BZ193" i="5" s="1"/>
  <c r="EV193" i="5" s="1"/>
  <c r="HR193" i="5" s="1"/>
  <c r="D188" i="5"/>
  <c r="BZ188" i="5" s="1"/>
  <c r="EV188" i="5" s="1"/>
  <c r="HR188" i="5" s="1"/>
  <c r="D191" i="5"/>
  <c r="BZ191" i="5" s="1"/>
  <c r="EV191" i="5" s="1"/>
  <c r="HR191" i="5" s="1"/>
  <c r="D184" i="5"/>
  <c r="BZ184" i="5" s="1"/>
  <c r="EV184" i="5" s="1"/>
  <c r="HR184" i="5" s="1"/>
  <c r="D179" i="5"/>
  <c r="BZ179" i="5" s="1"/>
  <c r="EV179" i="5" s="1"/>
  <c r="HR179" i="5" s="1"/>
  <c r="D182" i="5"/>
  <c r="BZ182" i="5" s="1"/>
  <c r="EV182" i="5" s="1"/>
  <c r="HR182" i="5" s="1"/>
  <c r="D186" i="5"/>
  <c r="BZ186" i="5" s="1"/>
  <c r="EV186" i="5" s="1"/>
  <c r="HR186" i="5" s="1"/>
  <c r="D185" i="5"/>
  <c r="BZ185" i="5" s="1"/>
  <c r="EV185" i="5" s="1"/>
  <c r="HR185" i="5" s="1"/>
  <c r="D180" i="5"/>
  <c r="BZ180" i="5" s="1"/>
  <c r="EV180" i="5" s="1"/>
  <c r="HR180" i="5" s="1"/>
  <c r="D183" i="5"/>
  <c r="BZ183" i="5" s="1"/>
  <c r="EV183" i="5" s="1"/>
  <c r="HR183" i="5" s="1"/>
  <c r="D181" i="5"/>
  <c r="BZ181" i="5" s="1"/>
  <c r="EV181" i="5" s="1"/>
  <c r="HR181" i="5" s="1"/>
  <c r="D175" i="5"/>
  <c r="BZ175" i="5" s="1"/>
  <c r="EV175" i="5" s="1"/>
  <c r="HR175" i="5" s="1"/>
  <c r="D173" i="5"/>
  <c r="BZ173" i="5" s="1"/>
  <c r="EV173" i="5" s="1"/>
  <c r="HR173" i="5" s="1"/>
  <c r="D176" i="5"/>
  <c r="BZ176" i="5" s="1"/>
  <c r="EV176" i="5" s="1"/>
  <c r="HR176" i="5" s="1"/>
  <c r="D174" i="5"/>
  <c r="BZ174" i="5" s="1"/>
  <c r="EV174" i="5" s="1"/>
  <c r="HR174" i="5" s="1"/>
  <c r="D178" i="5"/>
  <c r="BZ178" i="5" s="1"/>
  <c r="EV178" i="5" s="1"/>
  <c r="HR178" i="5" s="1"/>
  <c r="D177" i="5"/>
  <c r="BZ177" i="5" s="1"/>
  <c r="EV177" i="5" s="1"/>
  <c r="HR177" i="5" s="1"/>
  <c r="D170" i="5"/>
  <c r="BZ170" i="5" s="1"/>
  <c r="EV170" i="5" s="1"/>
  <c r="HR170" i="5" s="1"/>
  <c r="D165" i="5"/>
  <c r="BZ165" i="5" s="1"/>
  <c r="EV165" i="5" s="1"/>
  <c r="HR165" i="5" s="1"/>
  <c r="D168" i="5"/>
  <c r="BZ168" i="5" s="1"/>
  <c r="EV168" i="5" s="1"/>
  <c r="HR168" i="5" s="1"/>
  <c r="D171" i="5"/>
  <c r="BZ171" i="5" s="1"/>
  <c r="EV171" i="5" s="1"/>
  <c r="HR171" i="5" s="1"/>
  <c r="D163" i="5"/>
  <c r="BZ163" i="5" s="1"/>
  <c r="EV163" i="5" s="1"/>
  <c r="HR163" i="5" s="1"/>
  <c r="D166" i="5"/>
  <c r="BZ166" i="5" s="1"/>
  <c r="EV166" i="5" s="1"/>
  <c r="HR166" i="5" s="1"/>
  <c r="D169" i="5"/>
  <c r="BZ169" i="5" s="1"/>
  <c r="EV169" i="5" s="1"/>
  <c r="HR169" i="5" s="1"/>
  <c r="D172" i="5"/>
  <c r="BZ172" i="5" s="1"/>
  <c r="EV172" i="5" s="1"/>
  <c r="HR172" i="5" s="1"/>
  <c r="D164" i="5"/>
  <c r="BZ164" i="5" s="1"/>
  <c r="EV164" i="5" s="1"/>
  <c r="HR164" i="5" s="1"/>
  <c r="D167" i="5"/>
  <c r="BZ167" i="5" s="1"/>
  <c r="EV167" i="5" s="1"/>
  <c r="HR167" i="5" s="1"/>
  <c r="D156" i="5"/>
  <c r="BZ156" i="5" s="1"/>
  <c r="EV156" i="5" s="1"/>
  <c r="HR156" i="5" s="1"/>
  <c r="D159" i="5"/>
  <c r="BZ159" i="5" s="1"/>
  <c r="EV159" i="5" s="1"/>
  <c r="HR159" i="5" s="1"/>
  <c r="D162" i="5"/>
  <c r="BZ162" i="5" s="1"/>
  <c r="EV162" i="5" s="1"/>
  <c r="HR162" i="5" s="1"/>
  <c r="D154" i="5"/>
  <c r="BZ154" i="5" s="1"/>
  <c r="EV154" i="5" s="1"/>
  <c r="HR154" i="5" s="1"/>
  <c r="D157" i="5"/>
  <c r="BZ157" i="5" s="1"/>
  <c r="EV157" i="5" s="1"/>
  <c r="HR157" i="5" s="1"/>
  <c r="D160" i="5"/>
  <c r="BZ160" i="5" s="1"/>
  <c r="EV160" i="5" s="1"/>
  <c r="HR160" i="5" s="1"/>
  <c r="D155" i="5"/>
  <c r="BZ155" i="5" s="1"/>
  <c r="EV155" i="5" s="1"/>
  <c r="HR155" i="5" s="1"/>
  <c r="D158" i="5"/>
  <c r="BZ158" i="5" s="1"/>
  <c r="EV158" i="5" s="1"/>
  <c r="HR158" i="5" s="1"/>
  <c r="D161" i="5"/>
  <c r="BZ161" i="5" s="1"/>
  <c r="EV161" i="5" s="1"/>
  <c r="HR161" i="5" s="1"/>
  <c r="D149" i="5"/>
  <c r="BZ149" i="5" s="1"/>
  <c r="EV149" i="5" s="1"/>
  <c r="HR149" i="5" s="1"/>
  <c r="D141" i="5"/>
  <c r="BZ141" i="5" s="1"/>
  <c r="EV141" i="5" s="1"/>
  <c r="HR141" i="5" s="1"/>
  <c r="D152" i="5"/>
  <c r="BZ152" i="5" s="1"/>
  <c r="EV152" i="5" s="1"/>
  <c r="HR152" i="5" s="1"/>
  <c r="D144" i="5"/>
  <c r="BZ144" i="5" s="1"/>
  <c r="EV144" i="5" s="1"/>
  <c r="HR144" i="5" s="1"/>
  <c r="D136" i="5"/>
  <c r="BZ136" i="5" s="1"/>
  <c r="EV136" i="5" s="1"/>
  <c r="HR136" i="5" s="1"/>
  <c r="D147" i="5"/>
  <c r="BZ147" i="5" s="1"/>
  <c r="EV147" i="5" s="1"/>
  <c r="HR147" i="5" s="1"/>
  <c r="D139" i="5"/>
  <c r="BZ139" i="5" s="1"/>
  <c r="EV139" i="5" s="1"/>
  <c r="HR139" i="5" s="1"/>
  <c r="D150" i="5"/>
  <c r="BZ150" i="5" s="1"/>
  <c r="EV150" i="5" s="1"/>
  <c r="HR150" i="5" s="1"/>
  <c r="D142" i="5"/>
  <c r="BZ142" i="5" s="1"/>
  <c r="EV142" i="5" s="1"/>
  <c r="HR142" i="5" s="1"/>
  <c r="D153" i="5"/>
  <c r="BZ153" i="5" s="1"/>
  <c r="EV153" i="5" s="1"/>
  <c r="HR153" i="5" s="1"/>
  <c r="D145" i="5"/>
  <c r="BZ145" i="5" s="1"/>
  <c r="EV145" i="5" s="1"/>
  <c r="HR145" i="5" s="1"/>
  <c r="D137" i="5"/>
  <c r="BZ137" i="5" s="1"/>
  <c r="EV137" i="5" s="1"/>
  <c r="HR137" i="5" s="1"/>
  <c r="D148" i="5"/>
  <c r="BZ148" i="5" s="1"/>
  <c r="EV148" i="5" s="1"/>
  <c r="HR148" i="5" s="1"/>
  <c r="D140" i="5"/>
  <c r="BZ140" i="5" s="1"/>
  <c r="EV140" i="5" s="1"/>
  <c r="HR140" i="5" s="1"/>
  <c r="D151" i="5"/>
  <c r="BZ151" i="5" s="1"/>
  <c r="EV151" i="5" s="1"/>
  <c r="HR151" i="5" s="1"/>
  <c r="D143" i="5"/>
  <c r="BZ143" i="5" s="1"/>
  <c r="EV143" i="5" s="1"/>
  <c r="HR143" i="5" s="1"/>
  <c r="D146" i="5"/>
  <c r="BZ146" i="5" s="1"/>
  <c r="EV146" i="5" s="1"/>
  <c r="HR146" i="5" s="1"/>
  <c r="D138" i="5"/>
  <c r="BZ138" i="5" s="1"/>
  <c r="EV138" i="5" s="1"/>
  <c r="HR138" i="5" s="1"/>
  <c r="D134" i="5"/>
  <c r="BZ134" i="5" s="1"/>
  <c r="EV134" i="5" s="1"/>
  <c r="HR134" i="5" s="1"/>
  <c r="D126" i="5"/>
  <c r="BZ126" i="5" s="1"/>
  <c r="EV126" i="5" s="1"/>
  <c r="HR126" i="5" s="1"/>
  <c r="D118" i="5"/>
  <c r="BZ118" i="5" s="1"/>
  <c r="EV118" i="5" s="1"/>
  <c r="HR118" i="5" s="1"/>
  <c r="D129" i="5"/>
  <c r="BZ129" i="5" s="1"/>
  <c r="EV129" i="5" s="1"/>
  <c r="HR129" i="5" s="1"/>
  <c r="D121" i="5"/>
  <c r="BZ121" i="5" s="1"/>
  <c r="EV121" i="5" s="1"/>
  <c r="HR121" i="5" s="1"/>
  <c r="D132" i="5"/>
  <c r="BZ132" i="5" s="1"/>
  <c r="EV132" i="5" s="1"/>
  <c r="HR132" i="5" s="1"/>
  <c r="D124" i="5"/>
  <c r="BZ124" i="5" s="1"/>
  <c r="EV124" i="5" s="1"/>
  <c r="HR124" i="5" s="1"/>
  <c r="D116" i="5"/>
  <c r="BZ116" i="5" s="1"/>
  <c r="EV116" i="5" s="1"/>
  <c r="HR116" i="5" s="1"/>
  <c r="D135" i="5"/>
  <c r="BZ135" i="5" s="1"/>
  <c r="EV135" i="5" s="1"/>
  <c r="HR135" i="5" s="1"/>
  <c r="D127" i="5"/>
  <c r="BZ127" i="5" s="1"/>
  <c r="EV127" i="5" s="1"/>
  <c r="HR127" i="5" s="1"/>
  <c r="D119" i="5"/>
  <c r="BZ119" i="5" s="1"/>
  <c r="EV119" i="5" s="1"/>
  <c r="HR119" i="5" s="1"/>
  <c r="D130" i="5"/>
  <c r="BZ130" i="5" s="1"/>
  <c r="EV130" i="5" s="1"/>
  <c r="HR130" i="5" s="1"/>
  <c r="D122" i="5"/>
  <c r="BZ122" i="5" s="1"/>
  <c r="EV122" i="5" s="1"/>
  <c r="HR122" i="5" s="1"/>
  <c r="D133" i="5"/>
  <c r="BZ133" i="5" s="1"/>
  <c r="EV133" i="5" s="1"/>
  <c r="HR133" i="5" s="1"/>
  <c r="D125" i="5"/>
  <c r="BZ125" i="5" s="1"/>
  <c r="EV125" i="5" s="1"/>
  <c r="HR125" i="5" s="1"/>
  <c r="D117" i="5"/>
  <c r="BZ117" i="5" s="1"/>
  <c r="EV117" i="5" s="1"/>
  <c r="HR117" i="5" s="1"/>
  <c r="D128" i="5"/>
  <c r="BZ128" i="5" s="1"/>
  <c r="EV128" i="5" s="1"/>
  <c r="HR128" i="5" s="1"/>
  <c r="D120" i="5"/>
  <c r="BZ120" i="5" s="1"/>
  <c r="EV120" i="5" s="1"/>
  <c r="HR120" i="5" s="1"/>
  <c r="D131" i="5"/>
  <c r="BZ131" i="5" s="1"/>
  <c r="EV131" i="5" s="1"/>
  <c r="HR131" i="5" s="1"/>
  <c r="D123" i="5"/>
  <c r="BZ123" i="5" s="1"/>
  <c r="EV123" i="5" s="1"/>
  <c r="HR123" i="5" s="1"/>
  <c r="D115" i="5"/>
  <c r="BZ115" i="5" s="1"/>
  <c r="EV115" i="5" s="1"/>
  <c r="HR115" i="5" s="1"/>
  <c r="D107" i="5"/>
  <c r="BZ107" i="5" s="1"/>
  <c r="EV107" i="5" s="1"/>
  <c r="HR107" i="5" s="1"/>
  <c r="D99" i="5"/>
  <c r="BZ99" i="5" s="1"/>
  <c r="EV99" i="5" s="1"/>
  <c r="HR99" i="5" s="1"/>
  <c r="D110" i="5"/>
  <c r="BZ110" i="5" s="1"/>
  <c r="EV110" i="5" s="1"/>
  <c r="HR110" i="5" s="1"/>
  <c r="D102" i="5"/>
  <c r="BZ102" i="5" s="1"/>
  <c r="EV102" i="5" s="1"/>
  <c r="HR102" i="5" s="1"/>
  <c r="D113" i="5"/>
  <c r="BZ113" i="5" s="1"/>
  <c r="EV113" i="5" s="1"/>
  <c r="HR113" i="5" s="1"/>
  <c r="D105" i="5"/>
  <c r="BZ105" i="5" s="1"/>
  <c r="EV105" i="5" s="1"/>
  <c r="HR105" i="5" s="1"/>
  <c r="D108" i="5"/>
  <c r="BZ108" i="5" s="1"/>
  <c r="EV108" i="5" s="1"/>
  <c r="HR108" i="5" s="1"/>
  <c r="D100" i="5"/>
  <c r="BZ100" i="5" s="1"/>
  <c r="EV100" i="5" s="1"/>
  <c r="HR100" i="5" s="1"/>
  <c r="D111" i="5"/>
  <c r="BZ111" i="5" s="1"/>
  <c r="EV111" i="5" s="1"/>
  <c r="HR111" i="5" s="1"/>
  <c r="D103" i="5"/>
  <c r="BZ103" i="5" s="1"/>
  <c r="EV103" i="5" s="1"/>
  <c r="HR103" i="5" s="1"/>
  <c r="D114" i="5"/>
  <c r="BZ114" i="5" s="1"/>
  <c r="EV114" i="5" s="1"/>
  <c r="HR114" i="5" s="1"/>
  <c r="D106" i="5"/>
  <c r="BZ106" i="5" s="1"/>
  <c r="EV106" i="5" s="1"/>
  <c r="HR106" i="5" s="1"/>
  <c r="D98" i="5"/>
  <c r="BZ98" i="5" s="1"/>
  <c r="EV98" i="5" s="1"/>
  <c r="HR98" i="5" s="1"/>
  <c r="D109" i="5"/>
  <c r="BZ109" i="5" s="1"/>
  <c r="EV109" i="5" s="1"/>
  <c r="HR109" i="5" s="1"/>
  <c r="D101" i="5"/>
  <c r="BZ101" i="5" s="1"/>
  <c r="EV101" i="5" s="1"/>
  <c r="HR101" i="5" s="1"/>
  <c r="D112" i="5"/>
  <c r="BZ112" i="5" s="1"/>
  <c r="EV112" i="5" s="1"/>
  <c r="HR112" i="5" s="1"/>
  <c r="D104" i="5"/>
  <c r="BZ104" i="5" s="1"/>
  <c r="EV104" i="5" s="1"/>
  <c r="HR104" i="5" s="1"/>
  <c r="D97" i="5"/>
  <c r="BZ97" i="5" s="1"/>
  <c r="EV97" i="5" s="1"/>
  <c r="HR97" i="5" s="1"/>
  <c r="D89" i="5"/>
  <c r="BZ89" i="5" s="1"/>
  <c r="EV89" i="5" s="1"/>
  <c r="HR89" i="5" s="1"/>
  <c r="D81" i="5"/>
  <c r="BZ81" i="5" s="1"/>
  <c r="EV81" i="5" s="1"/>
  <c r="HR81" i="5" s="1"/>
  <c r="D92" i="5"/>
  <c r="BZ92" i="5" s="1"/>
  <c r="EV92" i="5" s="1"/>
  <c r="HR92" i="5" s="1"/>
  <c r="D84" i="5"/>
  <c r="BZ84" i="5" s="1"/>
  <c r="EV84" i="5" s="1"/>
  <c r="HR84" i="5" s="1"/>
  <c r="D95" i="5"/>
  <c r="BZ95" i="5" s="1"/>
  <c r="EV95" i="5" s="1"/>
  <c r="HR95" i="5" s="1"/>
  <c r="D87" i="5"/>
  <c r="BZ87" i="5" s="1"/>
  <c r="EV87" i="5" s="1"/>
  <c r="HR87" i="5" s="1"/>
  <c r="D79" i="5"/>
  <c r="BZ79" i="5" s="1"/>
  <c r="EV79" i="5" s="1"/>
  <c r="HR79" i="5" s="1"/>
  <c r="D90" i="5"/>
  <c r="BZ90" i="5" s="1"/>
  <c r="EV90" i="5" s="1"/>
  <c r="HR90" i="5" s="1"/>
  <c r="D82" i="5"/>
  <c r="BZ82" i="5" s="1"/>
  <c r="EV82" i="5" s="1"/>
  <c r="HR82" i="5" s="1"/>
  <c r="D93" i="5"/>
  <c r="BZ93" i="5" s="1"/>
  <c r="EV93" i="5" s="1"/>
  <c r="HR93" i="5" s="1"/>
  <c r="D85" i="5"/>
  <c r="BZ85" i="5" s="1"/>
  <c r="EV85" i="5" s="1"/>
  <c r="HR85" i="5" s="1"/>
  <c r="D96" i="5"/>
  <c r="BZ96" i="5" s="1"/>
  <c r="EV96" i="5" s="1"/>
  <c r="HR96" i="5" s="1"/>
  <c r="D88" i="5"/>
  <c r="BZ88" i="5" s="1"/>
  <c r="EV88" i="5" s="1"/>
  <c r="HR88" i="5" s="1"/>
  <c r="D91" i="5"/>
  <c r="BZ91" i="5" s="1"/>
  <c r="EV91" i="5" s="1"/>
  <c r="HR91" i="5" s="1"/>
  <c r="D83" i="5"/>
  <c r="BZ83" i="5" s="1"/>
  <c r="EV83" i="5" s="1"/>
  <c r="HR83" i="5" s="1"/>
  <c r="D94" i="5"/>
  <c r="BZ94" i="5" s="1"/>
  <c r="EV94" i="5" s="1"/>
  <c r="HR94" i="5" s="1"/>
  <c r="D71" i="5"/>
  <c r="BZ71" i="5" s="1"/>
  <c r="EV71" i="5" s="1"/>
  <c r="HR71" i="5" s="1"/>
  <c r="D63" i="5"/>
  <c r="BZ63" i="5" s="1"/>
  <c r="EV63" i="5" s="1"/>
  <c r="HR63" i="5" s="1"/>
  <c r="D74" i="5"/>
  <c r="BZ74" i="5" s="1"/>
  <c r="EV74" i="5" s="1"/>
  <c r="HR74" i="5" s="1"/>
  <c r="D66" i="5"/>
  <c r="BZ66" i="5" s="1"/>
  <c r="EV66" i="5" s="1"/>
  <c r="HR66" i="5" s="1"/>
  <c r="D77" i="5"/>
  <c r="BZ77" i="5" s="1"/>
  <c r="EV77" i="5" s="1"/>
  <c r="HR77" i="5" s="1"/>
  <c r="D69" i="5"/>
  <c r="BZ69" i="5" s="1"/>
  <c r="EV69" i="5" s="1"/>
  <c r="HR69" i="5" s="1"/>
  <c r="D72" i="5"/>
  <c r="BZ72" i="5" s="1"/>
  <c r="EV72" i="5" s="1"/>
  <c r="HR72" i="5" s="1"/>
  <c r="D64" i="5"/>
  <c r="BZ64" i="5" s="1"/>
  <c r="EV64" i="5" s="1"/>
  <c r="HR64" i="5" s="1"/>
  <c r="D80" i="5"/>
  <c r="BZ80" i="5" s="1"/>
  <c r="EV80" i="5" s="1"/>
  <c r="HR80" i="5" s="1"/>
  <c r="D75" i="5"/>
  <c r="BZ75" i="5" s="1"/>
  <c r="EV75" i="5" s="1"/>
  <c r="HR75" i="5" s="1"/>
  <c r="D67" i="5"/>
  <c r="BZ67" i="5" s="1"/>
  <c r="EV67" i="5" s="1"/>
  <c r="HR67" i="5" s="1"/>
  <c r="D86" i="5"/>
  <c r="BZ86" i="5" s="1"/>
  <c r="EV86" i="5" s="1"/>
  <c r="HR86" i="5" s="1"/>
  <c r="D78" i="5"/>
  <c r="BZ78" i="5" s="1"/>
  <c r="EV78" i="5" s="1"/>
  <c r="HR78" i="5" s="1"/>
  <c r="D70" i="5"/>
  <c r="BZ70" i="5" s="1"/>
  <c r="EV70" i="5" s="1"/>
  <c r="HR70" i="5" s="1"/>
  <c r="D73" i="5"/>
  <c r="BZ73" i="5" s="1"/>
  <c r="EV73" i="5" s="1"/>
  <c r="HR73" i="5" s="1"/>
  <c r="D65" i="5"/>
  <c r="BZ65" i="5" s="1"/>
  <c r="EV65" i="5" s="1"/>
  <c r="HR65" i="5" s="1"/>
  <c r="D76" i="5"/>
  <c r="BZ76" i="5" s="1"/>
  <c r="EV76" i="5" s="1"/>
  <c r="HR76" i="5" s="1"/>
  <c r="D68" i="5"/>
  <c r="BZ68" i="5" s="1"/>
  <c r="EV68" i="5" s="1"/>
  <c r="HR68" i="5" s="1"/>
  <c r="D57" i="5"/>
  <c r="BZ57" i="5" s="1"/>
  <c r="EV57" i="5" s="1"/>
  <c r="HR57" i="5" s="1"/>
  <c r="D49" i="5"/>
  <c r="BZ49" i="5" s="1"/>
  <c r="EV49" i="5" s="1"/>
  <c r="HR49" i="5" s="1"/>
  <c r="D60" i="5"/>
  <c r="BZ60" i="5" s="1"/>
  <c r="EV60" i="5" s="1"/>
  <c r="HR60" i="5" s="1"/>
  <c r="D52" i="5"/>
  <c r="BZ52" i="5" s="1"/>
  <c r="EV52" i="5" s="1"/>
  <c r="HR52" i="5" s="1"/>
  <c r="D44" i="5"/>
  <c r="BZ44" i="5" s="1"/>
  <c r="EV44" i="5" s="1"/>
  <c r="HR44" i="5" s="1"/>
  <c r="D55" i="5"/>
  <c r="BZ55" i="5" s="1"/>
  <c r="EV55" i="5" s="1"/>
  <c r="HR55" i="5" s="1"/>
  <c r="D47" i="5"/>
  <c r="BZ47" i="5" s="1"/>
  <c r="EV47" i="5" s="1"/>
  <c r="HR47" i="5" s="1"/>
  <c r="D58" i="5"/>
  <c r="BZ58" i="5" s="1"/>
  <c r="EV58" i="5" s="1"/>
  <c r="HR58" i="5" s="1"/>
  <c r="D50" i="5"/>
  <c r="BZ50" i="5" s="1"/>
  <c r="EV50" i="5" s="1"/>
  <c r="HR50" i="5" s="1"/>
  <c r="D61" i="5"/>
  <c r="BZ61" i="5" s="1"/>
  <c r="EV61" i="5" s="1"/>
  <c r="HR61" i="5" s="1"/>
  <c r="D53" i="5"/>
  <c r="BZ53" i="5" s="1"/>
  <c r="EV53" i="5" s="1"/>
  <c r="HR53" i="5" s="1"/>
  <c r="D45" i="5"/>
  <c r="BZ45" i="5" s="1"/>
  <c r="EV45" i="5" s="1"/>
  <c r="HR45" i="5" s="1"/>
  <c r="D56" i="5"/>
  <c r="BZ56" i="5" s="1"/>
  <c r="EV56" i="5" s="1"/>
  <c r="HR56" i="5" s="1"/>
  <c r="D48" i="5"/>
  <c r="BZ48" i="5" s="1"/>
  <c r="EV48" i="5" s="1"/>
  <c r="HR48" i="5" s="1"/>
  <c r="D59" i="5"/>
  <c r="BZ59" i="5" s="1"/>
  <c r="EV59" i="5" s="1"/>
  <c r="HR59" i="5" s="1"/>
  <c r="D51" i="5"/>
  <c r="BZ51" i="5" s="1"/>
  <c r="EV51" i="5" s="1"/>
  <c r="HR51" i="5" s="1"/>
  <c r="D62" i="5"/>
  <c r="BZ62" i="5" s="1"/>
  <c r="EV62" i="5" s="1"/>
  <c r="HR62" i="5" s="1"/>
  <c r="D54" i="5"/>
  <c r="BZ54" i="5" s="1"/>
  <c r="EV54" i="5" s="1"/>
  <c r="HR54" i="5" s="1"/>
  <c r="D46" i="5"/>
  <c r="BZ46" i="5" s="1"/>
  <c r="EV46" i="5" s="1"/>
  <c r="HR46" i="5" s="1"/>
  <c r="D38" i="5"/>
  <c r="BZ38" i="5" s="1"/>
  <c r="EV38" i="5" s="1"/>
  <c r="HR38" i="5" s="1"/>
  <c r="D30" i="5"/>
  <c r="BZ30" i="5" s="1"/>
  <c r="EV30" i="5" s="1"/>
  <c r="HR30" i="5" s="1"/>
  <c r="D41" i="5"/>
  <c r="BZ41" i="5" s="1"/>
  <c r="EV41" i="5" s="1"/>
  <c r="HR41" i="5" s="1"/>
  <c r="D33" i="5"/>
  <c r="BZ33" i="5" s="1"/>
  <c r="EV33" i="5" s="1"/>
  <c r="HR33" i="5" s="1"/>
  <c r="D25" i="5"/>
  <c r="BZ25" i="5" s="1"/>
  <c r="EV25" i="5" s="1"/>
  <c r="HR25" i="5" s="1"/>
  <c r="D36" i="5"/>
  <c r="BZ36" i="5" s="1"/>
  <c r="EV36" i="5" s="1"/>
  <c r="HR36" i="5" s="1"/>
  <c r="D28" i="5"/>
  <c r="BZ28" i="5" s="1"/>
  <c r="EV28" i="5" s="1"/>
  <c r="HR28" i="5" s="1"/>
  <c r="D39" i="5"/>
  <c r="BZ39" i="5" s="1"/>
  <c r="EV39" i="5" s="1"/>
  <c r="HR39" i="5" s="1"/>
  <c r="D31" i="5"/>
  <c r="BZ31" i="5" s="1"/>
  <c r="EV31" i="5" s="1"/>
  <c r="HR31" i="5" s="1"/>
  <c r="D42" i="5"/>
  <c r="BZ42" i="5" s="1"/>
  <c r="EV42" i="5" s="1"/>
  <c r="HR42" i="5" s="1"/>
  <c r="D34" i="5"/>
  <c r="BZ34" i="5" s="1"/>
  <c r="EV34" i="5" s="1"/>
  <c r="HR34" i="5" s="1"/>
  <c r="D26" i="5"/>
  <c r="BZ26" i="5" s="1"/>
  <c r="EV26" i="5" s="1"/>
  <c r="HR26" i="5" s="1"/>
  <c r="D37" i="5"/>
  <c r="BZ37" i="5" s="1"/>
  <c r="EV37" i="5" s="1"/>
  <c r="HR37" i="5" s="1"/>
  <c r="D29" i="5"/>
  <c r="BZ29" i="5" s="1"/>
  <c r="EV29" i="5" s="1"/>
  <c r="HR29" i="5" s="1"/>
  <c r="D40" i="5"/>
  <c r="BZ40" i="5" s="1"/>
  <c r="EV40" i="5" s="1"/>
  <c r="HR40" i="5" s="1"/>
  <c r="D32" i="5"/>
  <c r="BZ32" i="5" s="1"/>
  <c r="EV32" i="5" s="1"/>
  <c r="HR32" i="5" s="1"/>
  <c r="D43" i="5"/>
  <c r="BZ43" i="5" s="1"/>
  <c r="EV43" i="5" s="1"/>
  <c r="HR43" i="5" s="1"/>
  <c r="D35" i="5"/>
  <c r="BZ35" i="5" s="1"/>
  <c r="EV35" i="5" s="1"/>
  <c r="HR35" i="5" s="1"/>
  <c r="D27" i="5"/>
  <c r="BZ27" i="5" s="1"/>
  <c r="EV27" i="5" s="1"/>
  <c r="HR27" i="5" s="1"/>
  <c r="D20" i="5"/>
  <c r="BZ20" i="5" s="1"/>
  <c r="EV20" i="5" s="1"/>
  <c r="HR20" i="5" s="1"/>
  <c r="D12" i="5"/>
  <c r="BZ12" i="5" s="1"/>
  <c r="EV12" i="5" s="1"/>
  <c r="HR12" i="5" s="1"/>
  <c r="D23" i="5"/>
  <c r="BZ23" i="5" s="1"/>
  <c r="EV23" i="5" s="1"/>
  <c r="HR23" i="5" s="1"/>
  <c r="D15" i="5"/>
  <c r="BZ15" i="5" s="1"/>
  <c r="EV15" i="5" s="1"/>
  <c r="HR15" i="5" s="1"/>
  <c r="D7" i="5"/>
  <c r="BZ7" i="5" s="1"/>
  <c r="EV7" i="5" s="1"/>
  <c r="HR7" i="5" s="1"/>
  <c r="D18" i="5"/>
  <c r="BZ18" i="5" s="1"/>
  <c r="EV18" i="5" s="1"/>
  <c r="HR18" i="5" s="1"/>
  <c r="D10" i="5"/>
  <c r="BZ10" i="5" s="1"/>
  <c r="EV10" i="5" s="1"/>
  <c r="HR10" i="5" s="1"/>
  <c r="D21" i="5"/>
  <c r="BZ21" i="5" s="1"/>
  <c r="EV21" i="5" s="1"/>
  <c r="HR21" i="5" s="1"/>
  <c r="D13" i="5"/>
  <c r="BZ13" i="5" s="1"/>
  <c r="EV13" i="5" s="1"/>
  <c r="HR13" i="5" s="1"/>
  <c r="D24" i="5"/>
  <c r="BZ24" i="5" s="1"/>
  <c r="EV24" i="5" s="1"/>
  <c r="HR24" i="5" s="1"/>
  <c r="D16" i="5"/>
  <c r="BZ16" i="5" s="1"/>
  <c r="EV16" i="5" s="1"/>
  <c r="HR16" i="5" s="1"/>
  <c r="D8" i="5"/>
  <c r="BZ8" i="5" s="1"/>
  <c r="EV8" i="5" s="1"/>
  <c r="HR8" i="5" s="1"/>
  <c r="D19" i="5"/>
  <c r="BZ19" i="5" s="1"/>
  <c r="EV19" i="5" s="1"/>
  <c r="HR19" i="5" s="1"/>
  <c r="D11" i="5"/>
  <c r="BZ11" i="5" s="1"/>
  <c r="EV11" i="5" s="1"/>
  <c r="HR11" i="5" s="1"/>
  <c r="D22" i="5"/>
  <c r="BZ22" i="5" s="1"/>
  <c r="EV22" i="5" s="1"/>
  <c r="HR22" i="5" s="1"/>
  <c r="D14" i="5"/>
  <c r="BZ14" i="5" s="1"/>
  <c r="EV14" i="5" s="1"/>
  <c r="HR14" i="5" s="1"/>
  <c r="D6" i="5"/>
  <c r="BZ6" i="5" s="1"/>
  <c r="EV6" i="5" s="1"/>
  <c r="HR6" i="5" s="1"/>
  <c r="D17" i="5"/>
  <c r="BZ17" i="5" s="1"/>
  <c r="EV17" i="5" s="1"/>
  <c r="HR17" i="5" s="1"/>
  <c r="D9" i="5"/>
  <c r="BZ9" i="5" s="1"/>
  <c r="EV9" i="5" s="1"/>
  <c r="HR9" i="5" s="1"/>
  <c r="D5" i="5"/>
  <c r="BZ5" i="5" s="1"/>
  <c r="EV5" i="5" s="1"/>
  <c r="HR5" i="5" s="1"/>
  <c r="D3" i="5"/>
  <c r="BZ3" i="5" s="1"/>
  <c r="EV3" i="5" s="1"/>
  <c r="HR3" i="5" s="1"/>
  <c r="D4" i="5"/>
  <c r="BZ4" i="5" s="1"/>
  <c r="EV4" i="5" s="1"/>
  <c r="HR4" i="5" s="1"/>
  <c r="D2" i="5"/>
  <c r="BZ2" i="5" s="1"/>
  <c r="EV2" i="5" s="1"/>
  <c r="HR2" i="5" s="1"/>
  <c r="G4" i="5"/>
  <c r="CC4" i="5" s="1"/>
  <c r="EY4" i="5" s="1"/>
  <c r="HU4" i="5" s="1"/>
  <c r="H28" i="5"/>
  <c r="CD28" i="5" s="1"/>
  <c r="EZ28" i="5" s="1"/>
  <c r="HV28" i="5" s="1"/>
  <c r="H52" i="5"/>
  <c r="CD52" i="5" s="1"/>
  <c r="EZ52" i="5" s="1"/>
  <c r="HV52" i="5" s="1"/>
  <c r="H90" i="5"/>
  <c r="CD90" i="5" s="1"/>
  <c r="EZ90" i="5" s="1"/>
  <c r="HV90" i="5" s="1"/>
  <c r="H112" i="5"/>
  <c r="CD112" i="5" s="1"/>
  <c r="EZ112" i="5" s="1"/>
  <c r="HV112" i="5" s="1"/>
  <c r="H144" i="5"/>
  <c r="CD144" i="5" s="1"/>
  <c r="EZ144" i="5" s="1"/>
  <c r="HV144" i="5" s="1"/>
  <c r="H173" i="5"/>
  <c r="CD173" i="5" s="1"/>
  <c r="EZ173" i="5" s="1"/>
  <c r="HV173" i="5" s="1"/>
  <c r="H205" i="5"/>
  <c r="CD205" i="5" s="1"/>
  <c r="EZ205" i="5" s="1"/>
  <c r="HV205" i="5" s="1"/>
  <c r="H238" i="5"/>
  <c r="CD238" i="5" s="1"/>
  <c r="EZ238" i="5" s="1"/>
  <c r="HV238" i="5" s="1"/>
  <c r="F265" i="5"/>
  <c r="CB265" i="5" s="1"/>
  <c r="EX265" i="5" s="1"/>
  <c r="HT265" i="5" s="1"/>
  <c r="F258" i="5"/>
  <c r="CB258" i="5" s="1"/>
  <c r="EX258" i="5" s="1"/>
  <c r="HT258" i="5" s="1"/>
  <c r="F250" i="5"/>
  <c r="CB250" i="5" s="1"/>
  <c r="EX250" i="5" s="1"/>
  <c r="HT250" i="5" s="1"/>
  <c r="F240" i="5"/>
  <c r="CB240" i="5" s="1"/>
  <c r="EX240" i="5" s="1"/>
  <c r="HT240" i="5" s="1"/>
  <c r="F233" i="5"/>
  <c r="CB233" i="5" s="1"/>
  <c r="EX233" i="5" s="1"/>
  <c r="HT233" i="5" s="1"/>
  <c r="F229" i="5"/>
  <c r="CB229" i="5" s="1"/>
  <c r="EX229" i="5" s="1"/>
  <c r="HT229" i="5" s="1"/>
  <c r="F214" i="5"/>
  <c r="CB214" i="5" s="1"/>
  <c r="EX214" i="5" s="1"/>
  <c r="HT214" i="5" s="1"/>
  <c r="F206" i="5"/>
  <c r="CB206" i="5" s="1"/>
  <c r="EX206" i="5" s="1"/>
  <c r="HT206" i="5" s="1"/>
  <c r="F195" i="5"/>
  <c r="CB195" i="5" s="1"/>
  <c r="EX195" i="5" s="1"/>
  <c r="HT195" i="5" s="1"/>
  <c r="F197" i="5"/>
  <c r="CB197" i="5" s="1"/>
  <c r="EX197" i="5" s="1"/>
  <c r="HT197" i="5" s="1"/>
  <c r="F182" i="5"/>
  <c r="CB182" i="5" s="1"/>
  <c r="EX182" i="5" s="1"/>
  <c r="HT182" i="5" s="1"/>
  <c r="F173" i="5"/>
  <c r="CB173" i="5" s="1"/>
  <c r="EX173" i="5" s="1"/>
  <c r="HT173" i="5" s="1"/>
  <c r="F166" i="5"/>
  <c r="CB166" i="5" s="1"/>
  <c r="EX166" i="5" s="1"/>
  <c r="HT166" i="5" s="1"/>
  <c r="F154" i="5"/>
  <c r="CB154" i="5" s="1"/>
  <c r="EX154" i="5" s="1"/>
  <c r="HT154" i="5" s="1"/>
  <c r="F147" i="5"/>
  <c r="CB147" i="5" s="1"/>
  <c r="EX147" i="5" s="1"/>
  <c r="HT147" i="5" s="1"/>
  <c r="F140" i="5"/>
  <c r="CB140" i="5" s="1"/>
  <c r="EX140" i="5" s="1"/>
  <c r="HT140" i="5" s="1"/>
  <c r="F144" i="5"/>
  <c r="CB144" i="5" s="1"/>
  <c r="EX144" i="5" s="1"/>
  <c r="HT144" i="5" s="1"/>
  <c r="F130" i="5"/>
  <c r="CB130" i="5" s="1"/>
  <c r="EX130" i="5" s="1"/>
  <c r="HT130" i="5" s="1"/>
  <c r="F123" i="5"/>
  <c r="CB123" i="5" s="1"/>
  <c r="EX123" i="5" s="1"/>
  <c r="HT123" i="5" s="1"/>
  <c r="F108" i="5"/>
  <c r="CB108" i="5" s="1"/>
  <c r="EX108" i="5" s="1"/>
  <c r="HT108" i="5" s="1"/>
  <c r="F112" i="5"/>
  <c r="CB112" i="5" s="1"/>
  <c r="EX112" i="5" s="1"/>
  <c r="HT112" i="5" s="1"/>
  <c r="F87" i="5"/>
  <c r="CB87" i="5" s="1"/>
  <c r="EX87" i="5" s="1"/>
  <c r="HT87" i="5" s="1"/>
  <c r="F80" i="5"/>
  <c r="CB80" i="5" s="1"/>
  <c r="EX80" i="5" s="1"/>
  <c r="HT80" i="5" s="1"/>
  <c r="F81" i="5"/>
  <c r="CB81" i="5" s="1"/>
  <c r="EX81" i="5" s="1"/>
  <c r="HT81" i="5" s="1"/>
  <c r="F67" i="5"/>
  <c r="CB67" i="5" s="1"/>
  <c r="EX67" i="5" s="1"/>
  <c r="HT67" i="5" s="1"/>
  <c r="F63" i="5"/>
  <c r="CB63" i="5" s="1"/>
  <c r="EX63" i="5" s="1"/>
  <c r="HT63" i="5" s="1"/>
  <c r="F53" i="5"/>
  <c r="CB53" i="5" s="1"/>
  <c r="EX53" i="5" s="1"/>
  <c r="HT53" i="5" s="1"/>
  <c r="F46" i="5"/>
  <c r="CB46" i="5" s="1"/>
  <c r="EX46" i="5" s="1"/>
  <c r="HT46" i="5" s="1"/>
  <c r="F39" i="5"/>
  <c r="CB39" i="5" s="1"/>
  <c r="EX39" i="5" s="1"/>
  <c r="HT39" i="5" s="1"/>
  <c r="F32" i="5"/>
  <c r="CB32" i="5" s="1"/>
  <c r="EX32" i="5" s="1"/>
  <c r="HT32" i="5" s="1"/>
  <c r="F25" i="5"/>
  <c r="CB25" i="5" s="1"/>
  <c r="EX25" i="5" s="1"/>
  <c r="HT25" i="5" s="1"/>
  <c r="F19" i="5"/>
  <c r="CB19" i="5" s="1"/>
  <c r="EX19" i="5" s="1"/>
  <c r="HT19" i="5" s="1"/>
  <c r="F12" i="5"/>
  <c r="CB12" i="5" s="1"/>
  <c r="EX12" i="5" s="1"/>
  <c r="HT12" i="5" s="1"/>
  <c r="F263" i="5"/>
  <c r="CB263" i="5" s="1"/>
  <c r="EX263" i="5" s="1"/>
  <c r="HT263" i="5" s="1"/>
  <c r="F255" i="5"/>
  <c r="CB255" i="5" s="1"/>
  <c r="EX255" i="5" s="1"/>
  <c r="HT255" i="5" s="1"/>
  <c r="F251" i="5"/>
  <c r="CB251" i="5" s="1"/>
  <c r="EX251" i="5" s="1"/>
  <c r="HT251" i="5" s="1"/>
  <c r="F241" i="5"/>
  <c r="CB241" i="5" s="1"/>
  <c r="EX241" i="5" s="1"/>
  <c r="HT241" i="5" s="1"/>
  <c r="F231" i="5"/>
  <c r="CB231" i="5" s="1"/>
  <c r="EX231" i="5" s="1"/>
  <c r="HT231" i="5" s="1"/>
  <c r="F222" i="5"/>
  <c r="CB222" i="5" s="1"/>
  <c r="EX222" i="5" s="1"/>
  <c r="HT222" i="5" s="1"/>
  <c r="F217" i="5"/>
  <c r="CB217" i="5" s="1"/>
  <c r="EX217" i="5" s="1"/>
  <c r="HT217" i="5" s="1"/>
  <c r="F209" i="5"/>
  <c r="CB209" i="5" s="1"/>
  <c r="EX209" i="5" s="1"/>
  <c r="HT209" i="5" s="1"/>
  <c r="F198" i="5"/>
  <c r="CB198" i="5" s="1"/>
  <c r="EX198" i="5" s="1"/>
  <c r="HT198" i="5" s="1"/>
  <c r="F190" i="5"/>
  <c r="CB190" i="5" s="1"/>
  <c r="EX190" i="5" s="1"/>
  <c r="HT190" i="5" s="1"/>
  <c r="F185" i="5"/>
  <c r="CB185" i="5" s="1"/>
  <c r="EX185" i="5" s="1"/>
  <c r="HT185" i="5" s="1"/>
  <c r="F176" i="5"/>
  <c r="CB176" i="5" s="1"/>
  <c r="EX176" i="5" s="1"/>
  <c r="HT176" i="5" s="1"/>
  <c r="F169" i="5"/>
  <c r="CB169" i="5" s="1"/>
  <c r="EX169" i="5" s="1"/>
  <c r="HT169" i="5" s="1"/>
  <c r="F157" i="5"/>
  <c r="CB157" i="5" s="1"/>
  <c r="EX157" i="5" s="1"/>
  <c r="HT157" i="5" s="1"/>
  <c r="F139" i="5"/>
  <c r="CB139" i="5" s="1"/>
  <c r="EX139" i="5" s="1"/>
  <c r="HT139" i="5" s="1"/>
  <c r="F151" i="5"/>
  <c r="CB151" i="5" s="1"/>
  <c r="EX151" i="5" s="1"/>
  <c r="HT151" i="5" s="1"/>
  <c r="F136" i="5"/>
  <c r="CB136" i="5" s="1"/>
  <c r="EX136" i="5" s="1"/>
  <c r="HT136" i="5" s="1"/>
  <c r="F122" i="5"/>
  <c r="CB122" i="5" s="1"/>
  <c r="EX122" i="5" s="1"/>
  <c r="HT122" i="5" s="1"/>
  <c r="F134" i="5"/>
  <c r="CB134" i="5" s="1"/>
  <c r="EX134" i="5" s="1"/>
  <c r="HT134" i="5" s="1"/>
  <c r="F100" i="5"/>
  <c r="CB100" i="5" s="1"/>
  <c r="EX100" i="5" s="1"/>
  <c r="HT100" i="5" s="1"/>
  <c r="F104" i="5"/>
  <c r="CB104" i="5" s="1"/>
  <c r="EX104" i="5" s="1"/>
  <c r="HT104" i="5" s="1"/>
  <c r="F79" i="5"/>
  <c r="CB79" i="5" s="1"/>
  <c r="EX79" i="5" s="1"/>
  <c r="HT79" i="5" s="1"/>
  <c r="F91" i="5"/>
  <c r="CB91" i="5" s="1"/>
  <c r="EX91" i="5" s="1"/>
  <c r="HT91" i="5" s="1"/>
  <c r="F92" i="5"/>
  <c r="CB92" i="5" s="1"/>
  <c r="EX92" i="5" s="1"/>
  <c r="HT92" i="5" s="1"/>
  <c r="F78" i="5"/>
  <c r="CB78" i="5" s="1"/>
  <c r="EX78" i="5" s="1"/>
  <c r="HT78" i="5" s="1"/>
  <c r="F74" i="5"/>
  <c r="CB74" i="5" s="1"/>
  <c r="EX74" i="5" s="1"/>
  <c r="HT74" i="5" s="1"/>
  <c r="F45" i="5"/>
  <c r="CB45" i="5" s="1"/>
  <c r="EX45" i="5" s="1"/>
  <c r="HT45" i="5" s="1"/>
  <c r="F57" i="5"/>
  <c r="CB57" i="5" s="1"/>
  <c r="EX57" i="5" s="1"/>
  <c r="HT57" i="5" s="1"/>
  <c r="F31" i="5"/>
  <c r="CB31" i="5" s="1"/>
  <c r="EX31" i="5" s="1"/>
  <c r="HT31" i="5" s="1"/>
  <c r="F43" i="5"/>
  <c r="CB43" i="5" s="1"/>
  <c r="EX43" i="5" s="1"/>
  <c r="HT43" i="5" s="1"/>
  <c r="F18" i="5"/>
  <c r="CB18" i="5" s="1"/>
  <c r="EX18" i="5" s="1"/>
  <c r="HT18" i="5" s="1"/>
  <c r="F11" i="5"/>
  <c r="CB11" i="5" s="1"/>
  <c r="EX11" i="5" s="1"/>
  <c r="HT11" i="5" s="1"/>
  <c r="F23" i="5"/>
  <c r="CB23" i="5" s="1"/>
  <c r="EX23" i="5" s="1"/>
  <c r="HT23" i="5" s="1"/>
  <c r="F264" i="5"/>
  <c r="CB264" i="5" s="1"/>
  <c r="EX264" i="5" s="1"/>
  <c r="HT264" i="5" s="1"/>
  <c r="F256" i="5"/>
  <c r="CB256" i="5" s="1"/>
  <c r="EX256" i="5" s="1"/>
  <c r="HT256" i="5" s="1"/>
  <c r="F248" i="5"/>
  <c r="CB248" i="5" s="1"/>
  <c r="EX248" i="5" s="1"/>
  <c r="HT248" i="5" s="1"/>
  <c r="F236" i="5"/>
  <c r="CB236" i="5" s="1"/>
  <c r="EX236" i="5" s="1"/>
  <c r="HT236" i="5" s="1"/>
  <c r="F234" i="5"/>
  <c r="CB234" i="5" s="1"/>
  <c r="EX234" i="5" s="1"/>
  <c r="HT234" i="5" s="1"/>
  <c r="F225" i="5"/>
  <c r="CB225" i="5" s="1"/>
  <c r="EX225" i="5" s="1"/>
  <c r="HT225" i="5" s="1"/>
  <c r="F212" i="5"/>
  <c r="CB212" i="5" s="1"/>
  <c r="EX212" i="5" s="1"/>
  <c r="HT212" i="5" s="1"/>
  <c r="F204" i="5"/>
  <c r="CB204" i="5" s="1"/>
  <c r="EX204" i="5" s="1"/>
  <c r="HT204" i="5" s="1"/>
  <c r="F205" i="5"/>
  <c r="CB205" i="5" s="1"/>
  <c r="EX205" i="5" s="1"/>
  <c r="HT205" i="5" s="1"/>
  <c r="F193" i="5"/>
  <c r="CB193" i="5" s="1"/>
  <c r="EX193" i="5" s="1"/>
  <c r="HT193" i="5" s="1"/>
  <c r="F180" i="5"/>
  <c r="CB180" i="5" s="1"/>
  <c r="EX180" i="5" s="1"/>
  <c r="HT180" i="5" s="1"/>
  <c r="F174" i="5"/>
  <c r="CB174" i="5" s="1"/>
  <c r="EX174" i="5" s="1"/>
  <c r="HT174" i="5" s="1"/>
  <c r="F172" i="5"/>
  <c r="CB172" i="5" s="1"/>
  <c r="EX172" i="5" s="1"/>
  <c r="HT172" i="5" s="1"/>
  <c r="F160" i="5"/>
  <c r="CB160" i="5" s="1"/>
  <c r="EX160" i="5" s="1"/>
  <c r="HT160" i="5" s="1"/>
  <c r="F150" i="5"/>
  <c r="CB150" i="5" s="1"/>
  <c r="EX150" i="5" s="1"/>
  <c r="HT150" i="5" s="1"/>
  <c r="F143" i="5"/>
  <c r="CB143" i="5" s="1"/>
  <c r="EX143" i="5" s="1"/>
  <c r="HT143" i="5" s="1"/>
  <c r="F132" i="5"/>
  <c r="CB132" i="5" s="1"/>
  <c r="EX132" i="5" s="1"/>
  <c r="HT132" i="5" s="1"/>
  <c r="F133" i="5"/>
  <c r="CB133" i="5" s="1"/>
  <c r="EX133" i="5" s="1"/>
  <c r="HT133" i="5" s="1"/>
  <c r="F126" i="5"/>
  <c r="CB126" i="5" s="1"/>
  <c r="EX126" i="5" s="1"/>
  <c r="HT126" i="5" s="1"/>
  <c r="F111" i="5"/>
  <c r="CB111" i="5" s="1"/>
  <c r="EX111" i="5" s="1"/>
  <c r="HT111" i="5" s="1"/>
  <c r="F115" i="5"/>
  <c r="CB115" i="5" s="1"/>
  <c r="EX115" i="5" s="1"/>
  <c r="HT115" i="5" s="1"/>
  <c r="F90" i="5"/>
  <c r="CB90" i="5" s="1"/>
  <c r="EX90" i="5" s="1"/>
  <c r="HT90" i="5" s="1"/>
  <c r="F83" i="5"/>
  <c r="CB83" i="5" s="1"/>
  <c r="EX83" i="5" s="1"/>
  <c r="HT83" i="5" s="1"/>
  <c r="F77" i="5"/>
  <c r="CB77" i="5" s="1"/>
  <c r="EX77" i="5" s="1"/>
  <c r="HT77" i="5" s="1"/>
  <c r="F70" i="5"/>
  <c r="CB70" i="5" s="1"/>
  <c r="EX70" i="5" s="1"/>
  <c r="HT70" i="5" s="1"/>
  <c r="F66" i="5"/>
  <c r="CB66" i="5" s="1"/>
  <c r="EX66" i="5" s="1"/>
  <c r="HT66" i="5" s="1"/>
  <c r="F56" i="5"/>
  <c r="CB56" i="5" s="1"/>
  <c r="EX56" i="5" s="1"/>
  <c r="HT56" i="5" s="1"/>
  <c r="F49" i="5"/>
  <c r="CB49" i="5" s="1"/>
  <c r="EX49" i="5" s="1"/>
  <c r="HT49" i="5" s="1"/>
  <c r="F42" i="5"/>
  <c r="CB42" i="5" s="1"/>
  <c r="EX42" i="5" s="1"/>
  <c r="HT42" i="5" s="1"/>
  <c r="F35" i="5"/>
  <c r="CB35" i="5" s="1"/>
  <c r="EX35" i="5" s="1"/>
  <c r="HT35" i="5" s="1"/>
  <c r="F10" i="5"/>
  <c r="CB10" i="5" s="1"/>
  <c r="EX10" i="5" s="1"/>
  <c r="HT10" i="5" s="1"/>
  <c r="F22" i="5"/>
  <c r="CB22" i="5" s="1"/>
  <c r="EX22" i="5" s="1"/>
  <c r="HT22" i="5" s="1"/>
  <c r="F15" i="5"/>
  <c r="CB15" i="5" s="1"/>
  <c r="EX15" i="5" s="1"/>
  <c r="HT15" i="5" s="1"/>
  <c r="F262" i="5"/>
  <c r="CB262" i="5" s="1"/>
  <c r="EX262" i="5" s="1"/>
  <c r="HT262" i="5" s="1"/>
  <c r="F253" i="5"/>
  <c r="CB253" i="5" s="1"/>
  <c r="EX253" i="5" s="1"/>
  <c r="HT253" i="5" s="1"/>
  <c r="F244" i="5"/>
  <c r="CB244" i="5" s="1"/>
  <c r="EX244" i="5" s="1"/>
  <c r="HT244" i="5" s="1"/>
  <c r="F237" i="5"/>
  <c r="CB237" i="5" s="1"/>
  <c r="EX237" i="5" s="1"/>
  <c r="HT237" i="5" s="1"/>
  <c r="F227" i="5"/>
  <c r="CB227" i="5" s="1"/>
  <c r="EX227" i="5" s="1"/>
  <c r="HT227" i="5" s="1"/>
  <c r="F220" i="5"/>
  <c r="CB220" i="5" s="1"/>
  <c r="EX220" i="5" s="1"/>
  <c r="HT220" i="5" s="1"/>
  <c r="F215" i="5"/>
  <c r="CB215" i="5" s="1"/>
  <c r="EX215" i="5" s="1"/>
  <c r="HT215" i="5" s="1"/>
  <c r="F210" i="5"/>
  <c r="CB210" i="5" s="1"/>
  <c r="EX210" i="5" s="1"/>
  <c r="HT210" i="5" s="1"/>
  <c r="F201" i="5"/>
  <c r="CB201" i="5" s="1"/>
  <c r="EX201" i="5" s="1"/>
  <c r="HT201" i="5" s="1"/>
  <c r="F188" i="5"/>
  <c r="CB188" i="5" s="1"/>
  <c r="EX188" i="5" s="1"/>
  <c r="HT188" i="5" s="1"/>
  <c r="F183" i="5"/>
  <c r="CB183" i="5" s="1"/>
  <c r="EX183" i="5" s="1"/>
  <c r="HT183" i="5" s="1"/>
  <c r="F177" i="5"/>
  <c r="CB177" i="5" s="1"/>
  <c r="EX177" i="5" s="1"/>
  <c r="HT177" i="5" s="1"/>
  <c r="F164" i="5"/>
  <c r="CB164" i="5" s="1"/>
  <c r="EX164" i="5" s="1"/>
  <c r="HT164" i="5" s="1"/>
  <c r="F155" i="5"/>
  <c r="CB155" i="5" s="1"/>
  <c r="EX155" i="5" s="1"/>
  <c r="HT155" i="5" s="1"/>
  <c r="F142" i="5"/>
  <c r="CB142" i="5" s="1"/>
  <c r="EX142" i="5" s="1"/>
  <c r="HT142" i="5" s="1"/>
  <c r="F146" i="5"/>
  <c r="CB146" i="5" s="1"/>
  <c r="EX146" i="5" s="1"/>
  <c r="HT146" i="5" s="1"/>
  <c r="F124" i="5"/>
  <c r="CB124" i="5" s="1"/>
  <c r="EX124" i="5" s="1"/>
  <c r="HT124" i="5" s="1"/>
  <c r="F125" i="5"/>
  <c r="CB125" i="5" s="1"/>
  <c r="EX125" i="5" s="1"/>
  <c r="HT125" i="5" s="1"/>
  <c r="F118" i="5"/>
  <c r="CB118" i="5" s="1"/>
  <c r="EX118" i="5" s="1"/>
  <c r="HT118" i="5" s="1"/>
  <c r="F103" i="5"/>
  <c r="CB103" i="5" s="1"/>
  <c r="EX103" i="5" s="1"/>
  <c r="HT103" i="5" s="1"/>
  <c r="F107" i="5"/>
  <c r="CB107" i="5" s="1"/>
  <c r="EX107" i="5" s="1"/>
  <c r="HT107" i="5" s="1"/>
  <c r="F82" i="5"/>
  <c r="CB82" i="5" s="1"/>
  <c r="EX82" i="5" s="1"/>
  <c r="HT82" i="5" s="1"/>
  <c r="F98" i="5"/>
  <c r="CB98" i="5" s="1"/>
  <c r="EX98" i="5" s="1"/>
  <c r="HT98" i="5" s="1"/>
  <c r="F69" i="5"/>
  <c r="CB69" i="5" s="1"/>
  <c r="EX69" i="5" s="1"/>
  <c r="HT69" i="5" s="1"/>
  <c r="F73" i="5"/>
  <c r="CB73" i="5" s="1"/>
  <c r="EX73" i="5" s="1"/>
  <c r="HT73" i="5" s="1"/>
  <c r="F55" i="5"/>
  <c r="CB55" i="5" s="1"/>
  <c r="EX55" i="5" s="1"/>
  <c r="HT55" i="5" s="1"/>
  <c r="F48" i="5"/>
  <c r="CB48" i="5" s="1"/>
  <c r="EX48" i="5" s="1"/>
  <c r="HT48" i="5" s="1"/>
  <c r="F60" i="5"/>
  <c r="CB60" i="5" s="1"/>
  <c r="EX60" i="5" s="1"/>
  <c r="HT60" i="5" s="1"/>
  <c r="F34" i="5"/>
  <c r="CB34" i="5" s="1"/>
  <c r="EX34" i="5" s="1"/>
  <c r="HT34" i="5" s="1"/>
  <c r="F27" i="5"/>
  <c r="CB27" i="5" s="1"/>
  <c r="EX27" i="5" s="1"/>
  <c r="HT27" i="5" s="1"/>
  <c r="F21" i="5"/>
  <c r="CB21" i="5" s="1"/>
  <c r="EX21" i="5" s="1"/>
  <c r="HT21" i="5" s="1"/>
  <c r="F14" i="5"/>
  <c r="CB14" i="5" s="1"/>
  <c r="EX14" i="5" s="1"/>
  <c r="HT14" i="5" s="1"/>
  <c r="F7" i="5"/>
  <c r="CB7" i="5" s="1"/>
  <c r="EX7" i="5" s="1"/>
  <c r="HT7" i="5" s="1"/>
  <c r="F261" i="5"/>
  <c r="CB261" i="5" s="1"/>
  <c r="EX261" i="5" s="1"/>
  <c r="HT261" i="5" s="1"/>
  <c r="F254" i="5"/>
  <c r="CB254" i="5" s="1"/>
  <c r="EX254" i="5" s="1"/>
  <c r="HT254" i="5" s="1"/>
  <c r="F245" i="5"/>
  <c r="CB245" i="5" s="1"/>
  <c r="EX245" i="5" s="1"/>
  <c r="HT245" i="5" s="1"/>
  <c r="F239" i="5"/>
  <c r="CB239" i="5" s="1"/>
  <c r="EX239" i="5" s="1"/>
  <c r="HT239" i="5" s="1"/>
  <c r="F230" i="5"/>
  <c r="CB230" i="5" s="1"/>
  <c r="EX230" i="5" s="1"/>
  <c r="HT230" i="5" s="1"/>
  <c r="F223" i="5"/>
  <c r="CB223" i="5" s="1"/>
  <c r="EX223" i="5" s="1"/>
  <c r="HT223" i="5" s="1"/>
  <c r="F218" i="5"/>
  <c r="CB218" i="5" s="1"/>
  <c r="EX218" i="5" s="1"/>
  <c r="HT218" i="5" s="1"/>
  <c r="F207" i="5"/>
  <c r="CB207" i="5" s="1"/>
  <c r="EX207" i="5" s="1"/>
  <c r="HT207" i="5" s="1"/>
  <c r="F196" i="5"/>
  <c r="CB196" i="5" s="1"/>
  <c r="EX196" i="5" s="1"/>
  <c r="HT196" i="5" s="1"/>
  <c r="F191" i="5"/>
  <c r="CB191" i="5" s="1"/>
  <c r="EX191" i="5" s="1"/>
  <c r="HT191" i="5" s="1"/>
  <c r="F192" i="5"/>
  <c r="CB192" i="5" s="1"/>
  <c r="EX192" i="5" s="1"/>
  <c r="HT192" i="5" s="1"/>
  <c r="F175" i="5"/>
  <c r="CB175" i="5" s="1"/>
  <c r="EX175" i="5" s="1"/>
  <c r="HT175" i="5" s="1"/>
  <c r="F167" i="5"/>
  <c r="CB167" i="5" s="1"/>
  <c r="EX167" i="5" s="1"/>
  <c r="HT167" i="5" s="1"/>
  <c r="F158" i="5"/>
  <c r="CB158" i="5" s="1"/>
  <c r="EX158" i="5" s="1"/>
  <c r="HT158" i="5" s="1"/>
  <c r="F153" i="5"/>
  <c r="CB153" i="5" s="1"/>
  <c r="EX153" i="5" s="1"/>
  <c r="HT153" i="5" s="1"/>
  <c r="F138" i="5"/>
  <c r="CB138" i="5" s="1"/>
  <c r="EX138" i="5" s="1"/>
  <c r="HT138" i="5" s="1"/>
  <c r="F116" i="5"/>
  <c r="CB116" i="5" s="1"/>
  <c r="EX116" i="5" s="1"/>
  <c r="HT116" i="5" s="1"/>
  <c r="F117" i="5"/>
  <c r="CB117" i="5" s="1"/>
  <c r="EX117" i="5" s="1"/>
  <c r="HT117" i="5" s="1"/>
  <c r="F129" i="5"/>
  <c r="CB129" i="5" s="1"/>
  <c r="EX129" i="5" s="1"/>
  <c r="HT129" i="5" s="1"/>
  <c r="F114" i="5"/>
  <c r="CB114" i="5" s="1"/>
  <c r="EX114" i="5" s="1"/>
  <c r="HT114" i="5" s="1"/>
  <c r="F99" i="5"/>
  <c r="CB99" i="5" s="1"/>
  <c r="EX99" i="5" s="1"/>
  <c r="HT99" i="5" s="1"/>
  <c r="F93" i="5"/>
  <c r="CB93" i="5" s="1"/>
  <c r="EX93" i="5" s="1"/>
  <c r="HT93" i="5" s="1"/>
  <c r="F94" i="5"/>
  <c r="CB94" i="5" s="1"/>
  <c r="EX94" i="5" s="1"/>
  <c r="HT94" i="5" s="1"/>
  <c r="F72" i="5"/>
  <c r="CB72" i="5" s="1"/>
  <c r="EX72" i="5" s="1"/>
  <c r="HT72" i="5" s="1"/>
  <c r="F65" i="5"/>
  <c r="CB65" i="5" s="1"/>
  <c r="EX65" i="5" s="1"/>
  <c r="HT65" i="5" s="1"/>
  <c r="F47" i="5"/>
  <c r="CB47" i="5" s="1"/>
  <c r="EX47" i="5" s="1"/>
  <c r="HT47" i="5" s="1"/>
  <c r="F59" i="5"/>
  <c r="CB59" i="5" s="1"/>
  <c r="EX59" i="5" s="1"/>
  <c r="HT59" i="5" s="1"/>
  <c r="F52" i="5"/>
  <c r="CB52" i="5" s="1"/>
  <c r="EX52" i="5" s="1"/>
  <c r="HT52" i="5" s="1"/>
  <c r="F26" i="5"/>
  <c r="CB26" i="5" s="1"/>
  <c r="EX26" i="5" s="1"/>
  <c r="HT26" i="5" s="1"/>
  <c r="F38" i="5"/>
  <c r="CB38" i="5" s="1"/>
  <c r="EX38" i="5" s="1"/>
  <c r="HT38" i="5" s="1"/>
  <c r="F13" i="5"/>
  <c r="CB13" i="5" s="1"/>
  <c r="EX13" i="5" s="1"/>
  <c r="HT13" i="5" s="1"/>
  <c r="F6" i="5"/>
  <c r="CB6" i="5" s="1"/>
  <c r="EX6" i="5" s="1"/>
  <c r="HT6" i="5" s="1"/>
  <c r="F259" i="5"/>
  <c r="CB259" i="5" s="1"/>
  <c r="EX259" i="5" s="1"/>
  <c r="HT259" i="5" s="1"/>
  <c r="F252" i="5"/>
  <c r="CB252" i="5" s="1"/>
  <c r="EX252" i="5" s="1"/>
  <c r="HT252" i="5" s="1"/>
  <c r="F243" i="5"/>
  <c r="CB243" i="5" s="1"/>
  <c r="EX243" i="5" s="1"/>
  <c r="HT243" i="5" s="1"/>
  <c r="F238" i="5"/>
  <c r="CB238" i="5" s="1"/>
  <c r="EX238" i="5" s="1"/>
  <c r="HT238" i="5" s="1"/>
  <c r="F228" i="5"/>
  <c r="CB228" i="5" s="1"/>
  <c r="EX228" i="5" s="1"/>
  <c r="HT228" i="5" s="1"/>
  <c r="F226" i="5"/>
  <c r="CB226" i="5" s="1"/>
  <c r="EX226" i="5" s="1"/>
  <c r="HT226" i="5" s="1"/>
  <c r="F213" i="5"/>
  <c r="CB213" i="5" s="1"/>
  <c r="EX213" i="5" s="1"/>
  <c r="HT213" i="5" s="1"/>
  <c r="F216" i="5"/>
  <c r="CB216" i="5" s="1"/>
  <c r="EX216" i="5" s="1"/>
  <c r="HT216" i="5" s="1"/>
  <c r="F199" i="5"/>
  <c r="CB199" i="5" s="1"/>
  <c r="EX199" i="5" s="1"/>
  <c r="HT199" i="5" s="1"/>
  <c r="F186" i="5"/>
  <c r="CB186" i="5" s="1"/>
  <c r="EX186" i="5" s="1"/>
  <c r="HT186" i="5" s="1"/>
  <c r="F178" i="5"/>
  <c r="CB178" i="5" s="1"/>
  <c r="EX178" i="5" s="1"/>
  <c r="HT178" i="5" s="1"/>
  <c r="F168" i="5"/>
  <c r="CB168" i="5" s="1"/>
  <c r="EX168" i="5" s="1"/>
  <c r="HT168" i="5" s="1"/>
  <c r="F170" i="5"/>
  <c r="CB170" i="5" s="1"/>
  <c r="EX170" i="5" s="1"/>
  <c r="HT170" i="5" s="1"/>
  <c r="F161" i="5"/>
  <c r="CB161" i="5" s="1"/>
  <c r="EX161" i="5" s="1"/>
  <c r="HT161" i="5" s="1"/>
  <c r="F145" i="5"/>
  <c r="CB145" i="5" s="1"/>
  <c r="EX145" i="5" s="1"/>
  <c r="HT145" i="5" s="1"/>
  <c r="F149" i="5"/>
  <c r="CB149" i="5" s="1"/>
  <c r="EX149" i="5" s="1"/>
  <c r="HT149" i="5" s="1"/>
  <c r="F127" i="5"/>
  <c r="CB127" i="5" s="1"/>
  <c r="EX127" i="5" s="1"/>
  <c r="HT127" i="5" s="1"/>
  <c r="F128" i="5"/>
  <c r="CB128" i="5" s="1"/>
  <c r="EX128" i="5" s="1"/>
  <c r="HT128" i="5" s="1"/>
  <c r="F121" i="5"/>
  <c r="CB121" i="5" s="1"/>
  <c r="EX121" i="5" s="1"/>
  <c r="HT121" i="5" s="1"/>
  <c r="F106" i="5"/>
  <c r="CB106" i="5" s="1"/>
  <c r="EX106" i="5" s="1"/>
  <c r="HT106" i="5" s="1"/>
  <c r="F110" i="5"/>
  <c r="CB110" i="5" s="1"/>
  <c r="EX110" i="5" s="1"/>
  <c r="HT110" i="5" s="1"/>
  <c r="F85" i="5"/>
  <c r="CB85" i="5" s="1"/>
  <c r="EX85" i="5" s="1"/>
  <c r="HT85" i="5" s="1"/>
  <c r="F86" i="5"/>
  <c r="CB86" i="5" s="1"/>
  <c r="EX86" i="5" s="1"/>
  <c r="HT86" i="5" s="1"/>
  <c r="F64" i="5"/>
  <c r="CB64" i="5" s="1"/>
  <c r="EX64" i="5" s="1"/>
  <c r="HT64" i="5" s="1"/>
  <c r="F76" i="5"/>
  <c r="CB76" i="5" s="1"/>
  <c r="EX76" i="5" s="1"/>
  <c r="HT76" i="5" s="1"/>
  <c r="F58" i="5"/>
  <c r="CB58" i="5" s="1"/>
  <c r="EX58" i="5" s="1"/>
  <c r="HT58" i="5" s="1"/>
  <c r="F51" i="5"/>
  <c r="CB51" i="5" s="1"/>
  <c r="EX51" i="5" s="1"/>
  <c r="HT51" i="5" s="1"/>
  <c r="F44" i="5"/>
  <c r="CB44" i="5" s="1"/>
  <c r="EX44" i="5" s="1"/>
  <c r="HT44" i="5" s="1"/>
  <c r="F37" i="5"/>
  <c r="CB37" i="5" s="1"/>
  <c r="EX37" i="5" s="1"/>
  <c r="HT37" i="5" s="1"/>
  <c r="F30" i="5"/>
  <c r="CB30" i="5" s="1"/>
  <c r="EX30" i="5" s="1"/>
  <c r="HT30" i="5" s="1"/>
  <c r="F24" i="5"/>
  <c r="CB24" i="5" s="1"/>
  <c r="EX24" i="5" s="1"/>
  <c r="HT24" i="5" s="1"/>
  <c r="F17" i="5"/>
  <c r="CB17" i="5" s="1"/>
  <c r="EX17" i="5" s="1"/>
  <c r="HT17" i="5" s="1"/>
  <c r="F266" i="5"/>
  <c r="CB266" i="5" s="1"/>
  <c r="EX266" i="5" s="1"/>
  <c r="HT266" i="5" s="1"/>
  <c r="F260" i="5"/>
  <c r="CB260" i="5" s="1"/>
  <c r="EX260" i="5" s="1"/>
  <c r="HT260" i="5" s="1"/>
  <c r="F249" i="5"/>
  <c r="CB249" i="5" s="1"/>
  <c r="EX249" i="5" s="1"/>
  <c r="HT249" i="5" s="1"/>
  <c r="F246" i="5"/>
  <c r="CB246" i="5" s="1"/>
  <c r="EX246" i="5" s="1"/>
  <c r="HT246" i="5" s="1"/>
  <c r="F232" i="5"/>
  <c r="CB232" i="5" s="1"/>
  <c r="EX232" i="5" s="1"/>
  <c r="HT232" i="5" s="1"/>
  <c r="F224" i="5"/>
  <c r="CB224" i="5" s="1"/>
  <c r="EX224" i="5" s="1"/>
  <c r="HT224" i="5" s="1"/>
  <c r="F211" i="5"/>
  <c r="CB211" i="5" s="1"/>
  <c r="EX211" i="5" s="1"/>
  <c r="HT211" i="5" s="1"/>
  <c r="F208" i="5"/>
  <c r="CB208" i="5" s="1"/>
  <c r="EX208" i="5" s="1"/>
  <c r="HT208" i="5" s="1"/>
  <c r="F202" i="5"/>
  <c r="CB202" i="5" s="1"/>
  <c r="EX202" i="5" s="1"/>
  <c r="HT202" i="5" s="1"/>
  <c r="F194" i="5"/>
  <c r="CB194" i="5" s="1"/>
  <c r="EX194" i="5" s="1"/>
  <c r="HT194" i="5" s="1"/>
  <c r="F189" i="5"/>
  <c r="CB189" i="5" s="1"/>
  <c r="EX189" i="5" s="1"/>
  <c r="HT189" i="5" s="1"/>
  <c r="F181" i="5"/>
  <c r="CB181" i="5" s="1"/>
  <c r="EX181" i="5" s="1"/>
  <c r="HT181" i="5" s="1"/>
  <c r="F171" i="5"/>
  <c r="CB171" i="5" s="1"/>
  <c r="EX171" i="5" s="1"/>
  <c r="HT171" i="5" s="1"/>
  <c r="F165" i="5"/>
  <c r="CB165" i="5" s="1"/>
  <c r="EX165" i="5" s="1"/>
  <c r="HT165" i="5" s="1"/>
  <c r="F156" i="5"/>
  <c r="CB156" i="5" s="1"/>
  <c r="EX156" i="5" s="1"/>
  <c r="HT156" i="5" s="1"/>
  <c r="F137" i="5"/>
  <c r="CB137" i="5" s="1"/>
  <c r="EX137" i="5" s="1"/>
  <c r="HT137" i="5" s="1"/>
  <c r="F141" i="5"/>
  <c r="CB141" i="5" s="1"/>
  <c r="EX141" i="5" s="1"/>
  <c r="HT141" i="5" s="1"/>
  <c r="F119" i="5"/>
  <c r="CB119" i="5" s="1"/>
  <c r="EX119" i="5" s="1"/>
  <c r="HT119" i="5" s="1"/>
  <c r="F120" i="5"/>
  <c r="CB120" i="5" s="1"/>
  <c r="EX120" i="5" s="1"/>
  <c r="HT120" i="5" s="1"/>
  <c r="F113" i="5"/>
  <c r="CB113" i="5" s="1"/>
  <c r="EX113" i="5" s="1"/>
  <c r="HT113" i="5" s="1"/>
  <c r="F109" i="5"/>
  <c r="CB109" i="5" s="1"/>
  <c r="EX109" i="5" s="1"/>
  <c r="HT109" i="5" s="1"/>
  <c r="F102" i="5"/>
  <c r="CB102" i="5" s="1"/>
  <c r="EX102" i="5" s="1"/>
  <c r="HT102" i="5" s="1"/>
  <c r="F96" i="5"/>
  <c r="CB96" i="5" s="1"/>
  <c r="EX96" i="5" s="1"/>
  <c r="HT96" i="5" s="1"/>
  <c r="F97" i="5"/>
  <c r="CB97" i="5" s="1"/>
  <c r="EX97" i="5" s="1"/>
  <c r="HT97" i="5" s="1"/>
  <c r="F84" i="5"/>
  <c r="CB84" i="5" s="1"/>
  <c r="EX84" i="5" s="1"/>
  <c r="HT84" i="5" s="1"/>
  <c r="F68" i="5"/>
  <c r="CB68" i="5" s="1"/>
  <c r="EX68" i="5" s="1"/>
  <c r="HT68" i="5" s="1"/>
  <c r="F50" i="5"/>
  <c r="CB50" i="5" s="1"/>
  <c r="EX50" i="5" s="1"/>
  <c r="HT50" i="5" s="1"/>
  <c r="F62" i="5"/>
  <c r="CB62" i="5" s="1"/>
  <c r="EX62" i="5" s="1"/>
  <c r="HT62" i="5" s="1"/>
  <c r="F36" i="5"/>
  <c r="CB36" i="5" s="1"/>
  <c r="EX36" i="5" s="1"/>
  <c r="HT36" i="5" s="1"/>
  <c r="F29" i="5"/>
  <c r="CB29" i="5" s="1"/>
  <c r="EX29" i="5" s="1"/>
  <c r="HT29" i="5" s="1"/>
  <c r="F41" i="5"/>
  <c r="CB41" i="5" s="1"/>
  <c r="EX41" i="5" s="1"/>
  <c r="HT41" i="5" s="1"/>
  <c r="F16" i="5"/>
  <c r="CB16" i="5" s="1"/>
  <c r="EX16" i="5" s="1"/>
  <c r="HT16" i="5" s="1"/>
  <c r="F9" i="5"/>
  <c r="CB9" i="5" s="1"/>
  <c r="EX9" i="5" s="1"/>
  <c r="HT9" i="5" s="1"/>
  <c r="F267" i="5"/>
  <c r="CB267" i="5" s="1"/>
  <c r="EX267" i="5" s="1"/>
  <c r="HT267" i="5" s="1"/>
  <c r="F257" i="5"/>
  <c r="CB257" i="5" s="1"/>
  <c r="EX257" i="5" s="1"/>
  <c r="HT257" i="5" s="1"/>
  <c r="F247" i="5"/>
  <c r="CB247" i="5" s="1"/>
  <c r="EX247" i="5" s="1"/>
  <c r="HT247" i="5" s="1"/>
  <c r="F242" i="5"/>
  <c r="CB242" i="5" s="1"/>
  <c r="EX242" i="5" s="1"/>
  <c r="HT242" i="5" s="1"/>
  <c r="F235" i="5"/>
  <c r="CB235" i="5" s="1"/>
  <c r="EX235" i="5" s="1"/>
  <c r="HT235" i="5" s="1"/>
  <c r="F219" i="5"/>
  <c r="CB219" i="5" s="1"/>
  <c r="EX219" i="5" s="1"/>
  <c r="HT219" i="5" s="1"/>
  <c r="F221" i="5"/>
  <c r="CB221" i="5" s="1"/>
  <c r="EX221" i="5" s="1"/>
  <c r="HT221" i="5" s="1"/>
  <c r="F203" i="5"/>
  <c r="CB203" i="5" s="1"/>
  <c r="EX203" i="5" s="1"/>
  <c r="HT203" i="5" s="1"/>
  <c r="F200" i="5"/>
  <c r="CB200" i="5" s="1"/>
  <c r="EX200" i="5" s="1"/>
  <c r="HT200" i="5" s="1"/>
  <c r="F187" i="5"/>
  <c r="CB187" i="5" s="1"/>
  <c r="EX187" i="5" s="1"/>
  <c r="HT187" i="5" s="1"/>
  <c r="F184" i="5"/>
  <c r="CB184" i="5" s="1"/>
  <c r="EX184" i="5" s="1"/>
  <c r="HT184" i="5" s="1"/>
  <c r="F179" i="5"/>
  <c r="CB179" i="5" s="1"/>
  <c r="EX179" i="5" s="1"/>
  <c r="HT179" i="5" s="1"/>
  <c r="F163" i="5"/>
  <c r="CB163" i="5" s="1"/>
  <c r="EX163" i="5" s="1"/>
  <c r="HT163" i="5" s="1"/>
  <c r="F162" i="5"/>
  <c r="CB162" i="5" s="1"/>
  <c r="EX162" i="5" s="1"/>
  <c r="HT162" i="5" s="1"/>
  <c r="F159" i="5"/>
  <c r="CB159" i="5" s="1"/>
  <c r="EX159" i="5" s="1"/>
  <c r="HT159" i="5" s="1"/>
  <c r="F148" i="5"/>
  <c r="CB148" i="5" s="1"/>
  <c r="EX148" i="5" s="1"/>
  <c r="HT148" i="5" s="1"/>
  <c r="F152" i="5"/>
  <c r="CB152" i="5" s="1"/>
  <c r="EX152" i="5" s="1"/>
  <c r="HT152" i="5" s="1"/>
  <c r="F135" i="5"/>
  <c r="CB135" i="5" s="1"/>
  <c r="EX135" i="5" s="1"/>
  <c r="HT135" i="5" s="1"/>
  <c r="F131" i="5"/>
  <c r="CB131" i="5" s="1"/>
  <c r="EX131" i="5" s="1"/>
  <c r="HT131" i="5" s="1"/>
  <c r="F105" i="5"/>
  <c r="CB105" i="5" s="1"/>
  <c r="EX105" i="5" s="1"/>
  <c r="HT105" i="5" s="1"/>
  <c r="F101" i="5"/>
  <c r="CB101" i="5" s="1"/>
  <c r="EX101" i="5" s="1"/>
  <c r="HT101" i="5" s="1"/>
  <c r="F95" i="5"/>
  <c r="CB95" i="5" s="1"/>
  <c r="EX95" i="5" s="1"/>
  <c r="HT95" i="5" s="1"/>
  <c r="F88" i="5"/>
  <c r="CB88" i="5" s="1"/>
  <c r="EX88" i="5" s="1"/>
  <c r="HT88" i="5" s="1"/>
  <c r="F89" i="5"/>
  <c r="CB89" i="5" s="1"/>
  <c r="EX89" i="5" s="1"/>
  <c r="HT89" i="5" s="1"/>
  <c r="F75" i="5"/>
  <c r="CB75" i="5" s="1"/>
  <c r="EX75" i="5" s="1"/>
  <c r="HT75" i="5" s="1"/>
  <c r="F71" i="5"/>
  <c r="CB71" i="5" s="1"/>
  <c r="EX71" i="5" s="1"/>
  <c r="HT71" i="5" s="1"/>
  <c r="F61" i="5"/>
  <c r="CB61" i="5" s="1"/>
  <c r="EX61" i="5" s="1"/>
  <c r="HT61" i="5" s="1"/>
  <c r="F54" i="5"/>
  <c r="CB54" i="5" s="1"/>
  <c r="EX54" i="5" s="1"/>
  <c r="HT54" i="5" s="1"/>
  <c r="F28" i="5"/>
  <c r="CB28" i="5" s="1"/>
  <c r="EX28" i="5" s="1"/>
  <c r="HT28" i="5" s="1"/>
  <c r="F40" i="5"/>
  <c r="CB40" i="5" s="1"/>
  <c r="EX40" i="5" s="1"/>
  <c r="HT40" i="5" s="1"/>
  <c r="F33" i="5"/>
  <c r="CB33" i="5" s="1"/>
  <c r="EX33" i="5" s="1"/>
  <c r="HT33" i="5" s="1"/>
  <c r="F8" i="5"/>
  <c r="CB8" i="5" s="1"/>
  <c r="EX8" i="5" s="1"/>
  <c r="HT8" i="5" s="1"/>
  <c r="F20" i="5"/>
  <c r="CB20" i="5" s="1"/>
  <c r="EX20" i="5" s="1"/>
  <c r="HT20" i="5" s="1"/>
  <c r="B267" i="5"/>
  <c r="BX267" i="5" s="1"/>
  <c r="ET267" i="5" s="1"/>
  <c r="HP267" i="5" s="1"/>
  <c r="B266" i="5"/>
  <c r="BX266" i="5" s="1"/>
  <c r="ET266" i="5" s="1"/>
  <c r="HP266" i="5" s="1"/>
  <c r="B265" i="5"/>
  <c r="BX265" i="5" s="1"/>
  <c r="ET265" i="5" s="1"/>
  <c r="HP265" i="5" s="1"/>
  <c r="B262" i="5"/>
  <c r="BX262" i="5" s="1"/>
  <c r="ET262" i="5" s="1"/>
  <c r="HP262" i="5" s="1"/>
  <c r="B264" i="5"/>
  <c r="BX264" i="5" s="1"/>
  <c r="ET264" i="5" s="1"/>
  <c r="HP264" i="5" s="1"/>
  <c r="B263" i="5"/>
  <c r="BX263" i="5" s="1"/>
  <c r="ET263" i="5" s="1"/>
  <c r="HP263" i="5" s="1"/>
  <c r="B260" i="5"/>
  <c r="BX260" i="5" s="1"/>
  <c r="ET260" i="5" s="1"/>
  <c r="HP260" i="5" s="1"/>
  <c r="B261" i="5"/>
  <c r="BX261" i="5" s="1"/>
  <c r="ET261" i="5" s="1"/>
  <c r="HP261" i="5" s="1"/>
  <c r="B259" i="5"/>
  <c r="BX259" i="5" s="1"/>
  <c r="ET259" i="5" s="1"/>
  <c r="HP259" i="5" s="1"/>
  <c r="B257" i="5"/>
  <c r="BX257" i="5" s="1"/>
  <c r="ET257" i="5" s="1"/>
  <c r="HP257" i="5" s="1"/>
  <c r="B256" i="5"/>
  <c r="BX256" i="5" s="1"/>
  <c r="ET256" i="5" s="1"/>
  <c r="HP256" i="5" s="1"/>
  <c r="B258" i="5"/>
  <c r="BX258" i="5" s="1"/>
  <c r="ET258" i="5" s="1"/>
  <c r="HP258" i="5" s="1"/>
  <c r="B255" i="5"/>
  <c r="BX255" i="5" s="1"/>
  <c r="ET255" i="5" s="1"/>
  <c r="HP255" i="5" s="1"/>
  <c r="B252" i="5"/>
  <c r="BX252" i="5" s="1"/>
  <c r="ET252" i="5" s="1"/>
  <c r="HP252" i="5" s="1"/>
  <c r="B253" i="5"/>
  <c r="BX253" i="5" s="1"/>
  <c r="ET253" i="5" s="1"/>
  <c r="HP253" i="5" s="1"/>
  <c r="B251" i="5"/>
  <c r="BX251" i="5" s="1"/>
  <c r="ET251" i="5" s="1"/>
  <c r="HP251" i="5" s="1"/>
  <c r="B254" i="5"/>
  <c r="BX254" i="5" s="1"/>
  <c r="ET254" i="5" s="1"/>
  <c r="HP254" i="5" s="1"/>
  <c r="B250" i="5"/>
  <c r="BX250" i="5" s="1"/>
  <c r="ET250" i="5" s="1"/>
  <c r="HP250" i="5" s="1"/>
  <c r="B248" i="5"/>
  <c r="BX248" i="5" s="1"/>
  <c r="ET248" i="5" s="1"/>
  <c r="HP248" i="5" s="1"/>
  <c r="B249" i="5"/>
  <c r="BX249" i="5" s="1"/>
  <c r="ET249" i="5" s="1"/>
  <c r="HP249" i="5" s="1"/>
  <c r="B243" i="5"/>
  <c r="BX243" i="5" s="1"/>
  <c r="ET243" i="5" s="1"/>
  <c r="HP243" i="5" s="1"/>
  <c r="B246" i="5"/>
  <c r="BX246" i="5" s="1"/>
  <c r="ET246" i="5" s="1"/>
  <c r="HP246" i="5" s="1"/>
  <c r="B247" i="5"/>
  <c r="BX247" i="5" s="1"/>
  <c r="ET247" i="5" s="1"/>
  <c r="HP247" i="5" s="1"/>
  <c r="B244" i="5"/>
  <c r="BX244" i="5" s="1"/>
  <c r="ET244" i="5" s="1"/>
  <c r="HP244" i="5" s="1"/>
  <c r="B241" i="5"/>
  <c r="BX241" i="5" s="1"/>
  <c r="ET241" i="5" s="1"/>
  <c r="HP241" i="5" s="1"/>
  <c r="B239" i="5"/>
  <c r="BX239" i="5" s="1"/>
  <c r="ET239" i="5" s="1"/>
  <c r="HP239" i="5" s="1"/>
  <c r="B242" i="5"/>
  <c r="BX242" i="5" s="1"/>
  <c r="ET242" i="5" s="1"/>
  <c r="HP242" i="5" s="1"/>
  <c r="B245" i="5"/>
  <c r="BX245" i="5" s="1"/>
  <c r="ET245" i="5" s="1"/>
  <c r="HP245" i="5" s="1"/>
  <c r="B240" i="5"/>
  <c r="BX240" i="5" s="1"/>
  <c r="ET240" i="5" s="1"/>
  <c r="HP240" i="5" s="1"/>
  <c r="B235" i="5"/>
  <c r="BX235" i="5" s="1"/>
  <c r="ET235" i="5" s="1"/>
  <c r="HP235" i="5" s="1"/>
  <c r="B238" i="5"/>
  <c r="BX238" i="5" s="1"/>
  <c r="ET238" i="5" s="1"/>
  <c r="HP238" i="5" s="1"/>
  <c r="B236" i="5"/>
  <c r="BX236" i="5" s="1"/>
  <c r="ET236" i="5" s="1"/>
  <c r="HP236" i="5" s="1"/>
  <c r="B231" i="5"/>
  <c r="BX231" i="5" s="1"/>
  <c r="ET231" i="5" s="1"/>
  <c r="HP231" i="5" s="1"/>
  <c r="B234" i="5"/>
  <c r="BX234" i="5" s="1"/>
  <c r="ET234" i="5" s="1"/>
  <c r="HP234" i="5" s="1"/>
  <c r="B232" i="5"/>
  <c r="BX232" i="5" s="1"/>
  <c r="ET232" i="5" s="1"/>
  <c r="HP232" i="5" s="1"/>
  <c r="B237" i="5"/>
  <c r="BX237" i="5" s="1"/>
  <c r="ET237" i="5" s="1"/>
  <c r="HP237" i="5" s="1"/>
  <c r="B228" i="5"/>
  <c r="BX228" i="5" s="1"/>
  <c r="ET228" i="5" s="1"/>
  <c r="HP228" i="5" s="1"/>
  <c r="B229" i="5"/>
  <c r="BX229" i="5" s="1"/>
  <c r="ET229" i="5" s="1"/>
  <c r="HP229" i="5" s="1"/>
  <c r="B233" i="5"/>
  <c r="BX233" i="5" s="1"/>
  <c r="ET233" i="5" s="1"/>
  <c r="HP233" i="5" s="1"/>
  <c r="B230" i="5"/>
  <c r="BX230" i="5" s="1"/>
  <c r="ET230" i="5" s="1"/>
  <c r="HP230" i="5" s="1"/>
  <c r="B220" i="5"/>
  <c r="BX220" i="5" s="1"/>
  <c r="ET220" i="5" s="1"/>
  <c r="HP220" i="5" s="1"/>
  <c r="B223" i="5"/>
  <c r="BX223" i="5" s="1"/>
  <c r="ET223" i="5" s="1"/>
  <c r="HP223" i="5" s="1"/>
  <c r="B226" i="5"/>
  <c r="BX226" i="5" s="1"/>
  <c r="ET226" i="5" s="1"/>
  <c r="HP226" i="5" s="1"/>
  <c r="B227" i="5"/>
  <c r="BX227" i="5" s="1"/>
  <c r="ET227" i="5" s="1"/>
  <c r="HP227" i="5" s="1"/>
  <c r="B221" i="5"/>
  <c r="BX221" i="5" s="1"/>
  <c r="ET221" i="5" s="1"/>
  <c r="HP221" i="5" s="1"/>
  <c r="B224" i="5"/>
  <c r="BX224" i="5" s="1"/>
  <c r="ET224" i="5" s="1"/>
  <c r="HP224" i="5" s="1"/>
  <c r="B219" i="5"/>
  <c r="BX219" i="5" s="1"/>
  <c r="ET219" i="5" s="1"/>
  <c r="HP219" i="5" s="1"/>
  <c r="B222" i="5"/>
  <c r="BX222" i="5" s="1"/>
  <c r="ET222" i="5" s="1"/>
  <c r="HP222" i="5" s="1"/>
  <c r="B215" i="5"/>
  <c r="BX215" i="5" s="1"/>
  <c r="ET215" i="5" s="1"/>
  <c r="HP215" i="5" s="1"/>
  <c r="B218" i="5"/>
  <c r="BX218" i="5" s="1"/>
  <c r="ET218" i="5" s="1"/>
  <c r="HP218" i="5" s="1"/>
  <c r="B210" i="5"/>
  <c r="BX210" i="5" s="1"/>
  <c r="ET210" i="5" s="1"/>
  <c r="HP210" i="5" s="1"/>
  <c r="B213" i="5"/>
  <c r="BX213" i="5" s="1"/>
  <c r="ET213" i="5" s="1"/>
  <c r="HP213" i="5" s="1"/>
  <c r="B216" i="5"/>
  <c r="BX216" i="5" s="1"/>
  <c r="ET216" i="5" s="1"/>
  <c r="HP216" i="5" s="1"/>
  <c r="B211" i="5"/>
  <c r="BX211" i="5" s="1"/>
  <c r="ET211" i="5" s="1"/>
  <c r="HP211" i="5" s="1"/>
  <c r="B214" i="5"/>
  <c r="BX214" i="5" s="1"/>
  <c r="ET214" i="5" s="1"/>
  <c r="HP214" i="5" s="1"/>
  <c r="B225" i="5"/>
  <c r="BX225" i="5" s="1"/>
  <c r="ET225" i="5" s="1"/>
  <c r="HP225" i="5" s="1"/>
  <c r="B217" i="5"/>
  <c r="BX217" i="5" s="1"/>
  <c r="ET217" i="5" s="1"/>
  <c r="HP217" i="5" s="1"/>
  <c r="B212" i="5"/>
  <c r="BX212" i="5" s="1"/>
  <c r="ET212" i="5" s="1"/>
  <c r="HP212" i="5" s="1"/>
  <c r="B204" i="5"/>
  <c r="BX204" i="5" s="1"/>
  <c r="ET204" i="5" s="1"/>
  <c r="HP204" i="5" s="1"/>
  <c r="B207" i="5"/>
  <c r="BX207" i="5" s="1"/>
  <c r="ET207" i="5" s="1"/>
  <c r="HP207" i="5" s="1"/>
  <c r="B202" i="5"/>
  <c r="BX202" i="5" s="1"/>
  <c r="ET202" i="5" s="1"/>
  <c r="HP202" i="5" s="1"/>
  <c r="B205" i="5"/>
  <c r="BX205" i="5" s="1"/>
  <c r="ET205" i="5" s="1"/>
  <c r="HP205" i="5" s="1"/>
  <c r="B208" i="5"/>
  <c r="BX208" i="5" s="1"/>
  <c r="ET208" i="5" s="1"/>
  <c r="HP208" i="5" s="1"/>
  <c r="B203" i="5"/>
  <c r="BX203" i="5" s="1"/>
  <c r="ET203" i="5" s="1"/>
  <c r="HP203" i="5" s="1"/>
  <c r="B206" i="5"/>
  <c r="BX206" i="5" s="1"/>
  <c r="ET206" i="5" s="1"/>
  <c r="HP206" i="5" s="1"/>
  <c r="B196" i="5"/>
  <c r="BX196" i="5" s="1"/>
  <c r="ET196" i="5" s="1"/>
  <c r="HP196" i="5" s="1"/>
  <c r="B209" i="5"/>
  <c r="BX209" i="5" s="1"/>
  <c r="ET209" i="5" s="1"/>
  <c r="HP209" i="5" s="1"/>
  <c r="B199" i="5"/>
  <c r="BX199" i="5" s="1"/>
  <c r="ET199" i="5" s="1"/>
  <c r="HP199" i="5" s="1"/>
  <c r="B194" i="5"/>
  <c r="BX194" i="5" s="1"/>
  <c r="ET194" i="5" s="1"/>
  <c r="HP194" i="5" s="1"/>
  <c r="B197" i="5"/>
  <c r="BX197" i="5" s="1"/>
  <c r="ET197" i="5" s="1"/>
  <c r="HP197" i="5" s="1"/>
  <c r="B200" i="5"/>
  <c r="BX200" i="5" s="1"/>
  <c r="ET200" i="5" s="1"/>
  <c r="HP200" i="5" s="1"/>
  <c r="B195" i="5"/>
  <c r="BX195" i="5" s="1"/>
  <c r="ET195" i="5" s="1"/>
  <c r="HP195" i="5" s="1"/>
  <c r="B198" i="5"/>
  <c r="BX198" i="5" s="1"/>
  <c r="ET198" i="5" s="1"/>
  <c r="HP198" i="5" s="1"/>
  <c r="B191" i="5"/>
  <c r="BX191" i="5" s="1"/>
  <c r="ET191" i="5" s="1"/>
  <c r="HP191" i="5" s="1"/>
  <c r="B186" i="5"/>
  <c r="BX186" i="5" s="1"/>
  <c r="ET186" i="5" s="1"/>
  <c r="HP186" i="5" s="1"/>
  <c r="B189" i="5"/>
  <c r="BX189" i="5" s="1"/>
  <c r="ET189" i="5" s="1"/>
  <c r="HP189" i="5" s="1"/>
  <c r="B192" i="5"/>
  <c r="BX192" i="5" s="1"/>
  <c r="ET192" i="5" s="1"/>
  <c r="HP192" i="5" s="1"/>
  <c r="B187" i="5"/>
  <c r="BX187" i="5" s="1"/>
  <c r="ET187" i="5" s="1"/>
  <c r="HP187" i="5" s="1"/>
  <c r="B190" i="5"/>
  <c r="BX190" i="5" s="1"/>
  <c r="ET190" i="5" s="1"/>
  <c r="HP190" i="5" s="1"/>
  <c r="B193" i="5"/>
  <c r="BX193" i="5" s="1"/>
  <c r="ET193" i="5" s="1"/>
  <c r="HP193" i="5" s="1"/>
  <c r="B188" i="5"/>
  <c r="BX188" i="5" s="1"/>
  <c r="ET188" i="5" s="1"/>
  <c r="HP188" i="5" s="1"/>
  <c r="B183" i="5"/>
  <c r="BX183" i="5" s="1"/>
  <c r="ET183" i="5" s="1"/>
  <c r="HP183" i="5" s="1"/>
  <c r="B181" i="5"/>
  <c r="BX181" i="5" s="1"/>
  <c r="ET181" i="5" s="1"/>
  <c r="HP181" i="5" s="1"/>
  <c r="B184" i="5"/>
  <c r="BX184" i="5" s="1"/>
  <c r="ET184" i="5" s="1"/>
  <c r="HP184" i="5" s="1"/>
  <c r="B179" i="5"/>
  <c r="BX179" i="5" s="1"/>
  <c r="ET179" i="5" s="1"/>
  <c r="HP179" i="5" s="1"/>
  <c r="B201" i="5"/>
  <c r="BX201" i="5" s="1"/>
  <c r="ET201" i="5" s="1"/>
  <c r="HP201" i="5" s="1"/>
  <c r="B182" i="5"/>
  <c r="BX182" i="5" s="1"/>
  <c r="ET182" i="5" s="1"/>
  <c r="HP182" i="5" s="1"/>
  <c r="B185" i="5"/>
  <c r="BX185" i="5" s="1"/>
  <c r="ET185" i="5" s="1"/>
  <c r="HP185" i="5" s="1"/>
  <c r="B180" i="5"/>
  <c r="BX180" i="5" s="1"/>
  <c r="ET180" i="5" s="1"/>
  <c r="HP180" i="5" s="1"/>
  <c r="B178" i="5"/>
  <c r="BX178" i="5" s="1"/>
  <c r="ET178" i="5" s="1"/>
  <c r="HP178" i="5" s="1"/>
  <c r="B174" i="5"/>
  <c r="BX174" i="5" s="1"/>
  <c r="ET174" i="5" s="1"/>
  <c r="HP174" i="5" s="1"/>
  <c r="B177" i="5"/>
  <c r="BX177" i="5" s="1"/>
  <c r="ET177" i="5" s="1"/>
  <c r="HP177" i="5" s="1"/>
  <c r="B175" i="5"/>
  <c r="BX175" i="5" s="1"/>
  <c r="ET175" i="5" s="1"/>
  <c r="HP175" i="5" s="1"/>
  <c r="B173" i="5"/>
  <c r="BX173" i="5" s="1"/>
  <c r="ET173" i="5" s="1"/>
  <c r="HP173" i="5" s="1"/>
  <c r="B176" i="5"/>
  <c r="BX176" i="5" s="1"/>
  <c r="ET176" i="5" s="1"/>
  <c r="HP176" i="5" s="1"/>
  <c r="B172" i="5"/>
  <c r="BX172" i="5" s="1"/>
  <c r="ET172" i="5" s="1"/>
  <c r="HP172" i="5" s="1"/>
  <c r="B164" i="5"/>
  <c r="BX164" i="5" s="1"/>
  <c r="ET164" i="5" s="1"/>
  <c r="HP164" i="5" s="1"/>
  <c r="B167" i="5"/>
  <c r="BX167" i="5" s="1"/>
  <c r="ET167" i="5" s="1"/>
  <c r="HP167" i="5" s="1"/>
  <c r="B170" i="5"/>
  <c r="BX170" i="5" s="1"/>
  <c r="ET170" i="5" s="1"/>
  <c r="HP170" i="5" s="1"/>
  <c r="B165" i="5"/>
  <c r="BX165" i="5" s="1"/>
  <c r="ET165" i="5" s="1"/>
  <c r="HP165" i="5" s="1"/>
  <c r="B168" i="5"/>
  <c r="BX168" i="5" s="1"/>
  <c r="ET168" i="5" s="1"/>
  <c r="HP168" i="5" s="1"/>
  <c r="B171" i="5"/>
  <c r="BX171" i="5" s="1"/>
  <c r="ET171" i="5" s="1"/>
  <c r="HP171" i="5" s="1"/>
  <c r="B163" i="5"/>
  <c r="BX163" i="5" s="1"/>
  <c r="ET163" i="5" s="1"/>
  <c r="HP163" i="5" s="1"/>
  <c r="B166" i="5"/>
  <c r="BX166" i="5" s="1"/>
  <c r="ET166" i="5" s="1"/>
  <c r="HP166" i="5" s="1"/>
  <c r="B169" i="5"/>
  <c r="BX169" i="5" s="1"/>
  <c r="ET169" i="5" s="1"/>
  <c r="HP169" i="5" s="1"/>
  <c r="B158" i="5"/>
  <c r="BX158" i="5" s="1"/>
  <c r="ET158" i="5" s="1"/>
  <c r="HP158" i="5" s="1"/>
  <c r="B161" i="5"/>
  <c r="BX161" i="5" s="1"/>
  <c r="ET161" i="5" s="1"/>
  <c r="HP161" i="5" s="1"/>
  <c r="B156" i="5"/>
  <c r="BX156" i="5" s="1"/>
  <c r="ET156" i="5" s="1"/>
  <c r="HP156" i="5" s="1"/>
  <c r="B159" i="5"/>
  <c r="BX159" i="5" s="1"/>
  <c r="ET159" i="5" s="1"/>
  <c r="HP159" i="5" s="1"/>
  <c r="B162" i="5"/>
  <c r="BX162" i="5" s="1"/>
  <c r="ET162" i="5" s="1"/>
  <c r="HP162" i="5" s="1"/>
  <c r="B154" i="5"/>
  <c r="BX154" i="5" s="1"/>
  <c r="ET154" i="5" s="1"/>
  <c r="HP154" i="5" s="1"/>
  <c r="B157" i="5"/>
  <c r="BX157" i="5" s="1"/>
  <c r="ET157" i="5" s="1"/>
  <c r="HP157" i="5" s="1"/>
  <c r="B160" i="5"/>
  <c r="BX160" i="5" s="1"/>
  <c r="ET160" i="5" s="1"/>
  <c r="HP160" i="5" s="1"/>
  <c r="B155" i="5"/>
  <c r="BX155" i="5" s="1"/>
  <c r="ET155" i="5" s="1"/>
  <c r="HP155" i="5" s="1"/>
  <c r="B151" i="5"/>
  <c r="BX151" i="5" s="1"/>
  <c r="ET151" i="5" s="1"/>
  <c r="HP151" i="5" s="1"/>
  <c r="B143" i="5"/>
  <c r="BX143" i="5" s="1"/>
  <c r="ET143" i="5" s="1"/>
  <c r="HP143" i="5" s="1"/>
  <c r="B135" i="5"/>
  <c r="BX135" i="5" s="1"/>
  <c r="ET135" i="5" s="1"/>
  <c r="HP135" i="5" s="1"/>
  <c r="B146" i="5"/>
  <c r="BX146" i="5" s="1"/>
  <c r="ET146" i="5" s="1"/>
  <c r="HP146" i="5" s="1"/>
  <c r="B138" i="5"/>
  <c r="BX138" i="5" s="1"/>
  <c r="ET138" i="5" s="1"/>
  <c r="HP138" i="5" s="1"/>
  <c r="B149" i="5"/>
  <c r="BX149" i="5" s="1"/>
  <c r="ET149" i="5" s="1"/>
  <c r="HP149" i="5" s="1"/>
  <c r="B141" i="5"/>
  <c r="BX141" i="5" s="1"/>
  <c r="ET141" i="5" s="1"/>
  <c r="HP141" i="5" s="1"/>
  <c r="B152" i="5"/>
  <c r="BX152" i="5" s="1"/>
  <c r="ET152" i="5" s="1"/>
  <c r="HP152" i="5" s="1"/>
  <c r="B144" i="5"/>
  <c r="BX144" i="5" s="1"/>
  <c r="ET144" i="5" s="1"/>
  <c r="HP144" i="5" s="1"/>
  <c r="B136" i="5"/>
  <c r="BX136" i="5" s="1"/>
  <c r="ET136" i="5" s="1"/>
  <c r="HP136" i="5" s="1"/>
  <c r="B147" i="5"/>
  <c r="BX147" i="5" s="1"/>
  <c r="ET147" i="5" s="1"/>
  <c r="HP147" i="5" s="1"/>
  <c r="B139" i="5"/>
  <c r="BX139" i="5" s="1"/>
  <c r="ET139" i="5" s="1"/>
  <c r="HP139" i="5" s="1"/>
  <c r="B150" i="5"/>
  <c r="BX150" i="5" s="1"/>
  <c r="ET150" i="5" s="1"/>
  <c r="HP150" i="5" s="1"/>
  <c r="B142" i="5"/>
  <c r="BX142" i="5" s="1"/>
  <c r="ET142" i="5" s="1"/>
  <c r="HP142" i="5" s="1"/>
  <c r="B153" i="5"/>
  <c r="BX153" i="5" s="1"/>
  <c r="ET153" i="5" s="1"/>
  <c r="HP153" i="5" s="1"/>
  <c r="B145" i="5"/>
  <c r="BX145" i="5" s="1"/>
  <c r="ET145" i="5" s="1"/>
  <c r="HP145" i="5" s="1"/>
  <c r="B137" i="5"/>
  <c r="BX137" i="5" s="1"/>
  <c r="ET137" i="5" s="1"/>
  <c r="HP137" i="5" s="1"/>
  <c r="B148" i="5"/>
  <c r="BX148" i="5" s="1"/>
  <c r="ET148" i="5" s="1"/>
  <c r="HP148" i="5" s="1"/>
  <c r="B140" i="5"/>
  <c r="BX140" i="5" s="1"/>
  <c r="ET140" i="5" s="1"/>
  <c r="HP140" i="5" s="1"/>
  <c r="B128" i="5"/>
  <c r="BX128" i="5" s="1"/>
  <c r="ET128" i="5" s="1"/>
  <c r="HP128" i="5" s="1"/>
  <c r="B120" i="5"/>
  <c r="BX120" i="5" s="1"/>
  <c r="ET120" i="5" s="1"/>
  <c r="HP120" i="5" s="1"/>
  <c r="B131" i="5"/>
  <c r="BX131" i="5" s="1"/>
  <c r="ET131" i="5" s="1"/>
  <c r="HP131" i="5" s="1"/>
  <c r="B123" i="5"/>
  <c r="BX123" i="5" s="1"/>
  <c r="ET123" i="5" s="1"/>
  <c r="HP123" i="5" s="1"/>
  <c r="B134" i="5"/>
  <c r="BX134" i="5" s="1"/>
  <c r="ET134" i="5" s="1"/>
  <c r="HP134" i="5" s="1"/>
  <c r="B126" i="5"/>
  <c r="BX126" i="5" s="1"/>
  <c r="ET126" i="5" s="1"/>
  <c r="HP126" i="5" s="1"/>
  <c r="B118" i="5"/>
  <c r="BX118" i="5" s="1"/>
  <c r="ET118" i="5" s="1"/>
  <c r="HP118" i="5" s="1"/>
  <c r="B129" i="5"/>
  <c r="BX129" i="5" s="1"/>
  <c r="ET129" i="5" s="1"/>
  <c r="HP129" i="5" s="1"/>
  <c r="B121" i="5"/>
  <c r="BX121" i="5" s="1"/>
  <c r="ET121" i="5" s="1"/>
  <c r="HP121" i="5" s="1"/>
  <c r="B132" i="5"/>
  <c r="BX132" i="5" s="1"/>
  <c r="ET132" i="5" s="1"/>
  <c r="HP132" i="5" s="1"/>
  <c r="B124" i="5"/>
  <c r="BX124" i="5" s="1"/>
  <c r="ET124" i="5" s="1"/>
  <c r="HP124" i="5" s="1"/>
  <c r="B116" i="5"/>
  <c r="BX116" i="5" s="1"/>
  <c r="ET116" i="5" s="1"/>
  <c r="HP116" i="5" s="1"/>
  <c r="B127" i="5"/>
  <c r="BX127" i="5" s="1"/>
  <c r="ET127" i="5" s="1"/>
  <c r="HP127" i="5" s="1"/>
  <c r="B119" i="5"/>
  <c r="BX119" i="5" s="1"/>
  <c r="ET119" i="5" s="1"/>
  <c r="HP119" i="5" s="1"/>
  <c r="B130" i="5"/>
  <c r="BX130" i="5" s="1"/>
  <c r="ET130" i="5" s="1"/>
  <c r="HP130" i="5" s="1"/>
  <c r="B122" i="5"/>
  <c r="BX122" i="5" s="1"/>
  <c r="ET122" i="5" s="1"/>
  <c r="HP122" i="5" s="1"/>
  <c r="B133" i="5"/>
  <c r="BX133" i="5" s="1"/>
  <c r="ET133" i="5" s="1"/>
  <c r="HP133" i="5" s="1"/>
  <c r="B125" i="5"/>
  <c r="BX125" i="5" s="1"/>
  <c r="ET125" i="5" s="1"/>
  <c r="HP125" i="5" s="1"/>
  <c r="B117" i="5"/>
  <c r="BX117" i="5" s="1"/>
  <c r="ET117" i="5" s="1"/>
  <c r="HP117" i="5" s="1"/>
  <c r="B109" i="5"/>
  <c r="BX109" i="5" s="1"/>
  <c r="ET109" i="5" s="1"/>
  <c r="HP109" i="5" s="1"/>
  <c r="B101" i="5"/>
  <c r="BX101" i="5" s="1"/>
  <c r="ET101" i="5" s="1"/>
  <c r="HP101" i="5" s="1"/>
  <c r="B112" i="5"/>
  <c r="BX112" i="5" s="1"/>
  <c r="ET112" i="5" s="1"/>
  <c r="HP112" i="5" s="1"/>
  <c r="B104" i="5"/>
  <c r="BX104" i="5" s="1"/>
  <c r="ET104" i="5" s="1"/>
  <c r="HP104" i="5" s="1"/>
  <c r="B115" i="5"/>
  <c r="BX115" i="5" s="1"/>
  <c r="ET115" i="5" s="1"/>
  <c r="HP115" i="5" s="1"/>
  <c r="B107" i="5"/>
  <c r="BX107" i="5" s="1"/>
  <c r="ET107" i="5" s="1"/>
  <c r="HP107" i="5" s="1"/>
  <c r="B110" i="5"/>
  <c r="BX110" i="5" s="1"/>
  <c r="ET110" i="5" s="1"/>
  <c r="HP110" i="5" s="1"/>
  <c r="B102" i="5"/>
  <c r="BX102" i="5" s="1"/>
  <c r="ET102" i="5" s="1"/>
  <c r="HP102" i="5" s="1"/>
  <c r="B113" i="5"/>
  <c r="BX113" i="5" s="1"/>
  <c r="ET113" i="5" s="1"/>
  <c r="HP113" i="5" s="1"/>
  <c r="B105" i="5"/>
  <c r="BX105" i="5" s="1"/>
  <c r="ET105" i="5" s="1"/>
  <c r="HP105" i="5" s="1"/>
  <c r="B108" i="5"/>
  <c r="BX108" i="5" s="1"/>
  <c r="ET108" i="5" s="1"/>
  <c r="HP108" i="5" s="1"/>
  <c r="B100" i="5"/>
  <c r="BX100" i="5" s="1"/>
  <c r="ET100" i="5" s="1"/>
  <c r="HP100" i="5" s="1"/>
  <c r="B111" i="5"/>
  <c r="BX111" i="5" s="1"/>
  <c r="ET111" i="5" s="1"/>
  <c r="HP111" i="5" s="1"/>
  <c r="B103" i="5"/>
  <c r="BX103" i="5" s="1"/>
  <c r="ET103" i="5" s="1"/>
  <c r="HP103" i="5" s="1"/>
  <c r="B114" i="5"/>
  <c r="BX114" i="5" s="1"/>
  <c r="ET114" i="5" s="1"/>
  <c r="HP114" i="5" s="1"/>
  <c r="B106" i="5"/>
  <c r="BX106" i="5" s="1"/>
  <c r="ET106" i="5" s="1"/>
  <c r="HP106" i="5" s="1"/>
  <c r="B98" i="5"/>
  <c r="BX98" i="5" s="1"/>
  <c r="ET98" i="5" s="1"/>
  <c r="HP98" i="5" s="1"/>
  <c r="B91" i="5"/>
  <c r="BX91" i="5" s="1"/>
  <c r="ET91" i="5" s="1"/>
  <c r="HP91" i="5" s="1"/>
  <c r="B83" i="5"/>
  <c r="BX83" i="5" s="1"/>
  <c r="ET83" i="5" s="1"/>
  <c r="HP83" i="5" s="1"/>
  <c r="B94" i="5"/>
  <c r="BX94" i="5" s="1"/>
  <c r="ET94" i="5" s="1"/>
  <c r="HP94" i="5" s="1"/>
  <c r="B86" i="5"/>
  <c r="BX86" i="5" s="1"/>
  <c r="ET86" i="5" s="1"/>
  <c r="HP86" i="5" s="1"/>
  <c r="B97" i="5"/>
  <c r="BX97" i="5" s="1"/>
  <c r="ET97" i="5" s="1"/>
  <c r="HP97" i="5" s="1"/>
  <c r="B89" i="5"/>
  <c r="BX89" i="5" s="1"/>
  <c r="ET89" i="5" s="1"/>
  <c r="HP89" i="5" s="1"/>
  <c r="B81" i="5"/>
  <c r="BX81" i="5" s="1"/>
  <c r="ET81" i="5" s="1"/>
  <c r="HP81" i="5" s="1"/>
  <c r="B92" i="5"/>
  <c r="BX92" i="5" s="1"/>
  <c r="ET92" i="5" s="1"/>
  <c r="HP92" i="5" s="1"/>
  <c r="B84" i="5"/>
  <c r="BX84" i="5" s="1"/>
  <c r="ET84" i="5" s="1"/>
  <c r="HP84" i="5" s="1"/>
  <c r="B95" i="5"/>
  <c r="BX95" i="5" s="1"/>
  <c r="ET95" i="5" s="1"/>
  <c r="HP95" i="5" s="1"/>
  <c r="B87" i="5"/>
  <c r="BX87" i="5" s="1"/>
  <c r="ET87" i="5" s="1"/>
  <c r="HP87" i="5" s="1"/>
  <c r="B79" i="5"/>
  <c r="BX79" i="5" s="1"/>
  <c r="ET79" i="5" s="1"/>
  <c r="HP79" i="5" s="1"/>
  <c r="B90" i="5"/>
  <c r="BX90" i="5" s="1"/>
  <c r="ET90" i="5" s="1"/>
  <c r="HP90" i="5" s="1"/>
  <c r="B99" i="5"/>
  <c r="BX99" i="5" s="1"/>
  <c r="ET99" i="5" s="1"/>
  <c r="HP99" i="5" s="1"/>
  <c r="B93" i="5"/>
  <c r="BX93" i="5" s="1"/>
  <c r="ET93" i="5" s="1"/>
  <c r="HP93" i="5" s="1"/>
  <c r="B85" i="5"/>
  <c r="BX85" i="5" s="1"/>
  <c r="ET85" i="5" s="1"/>
  <c r="HP85" i="5" s="1"/>
  <c r="B96" i="5"/>
  <c r="BX96" i="5" s="1"/>
  <c r="ET96" i="5" s="1"/>
  <c r="HP96" i="5" s="1"/>
  <c r="B88" i="5"/>
  <c r="BX88" i="5" s="1"/>
  <c r="ET88" i="5" s="1"/>
  <c r="HP88" i="5" s="1"/>
  <c r="B73" i="5"/>
  <c r="BX73" i="5" s="1"/>
  <c r="ET73" i="5" s="1"/>
  <c r="HP73" i="5" s="1"/>
  <c r="B65" i="5"/>
  <c r="BX65" i="5" s="1"/>
  <c r="ET65" i="5" s="1"/>
  <c r="HP65" i="5" s="1"/>
  <c r="B76" i="5"/>
  <c r="BX76" i="5" s="1"/>
  <c r="ET76" i="5" s="1"/>
  <c r="HP76" i="5" s="1"/>
  <c r="B68" i="5"/>
  <c r="BX68" i="5" s="1"/>
  <c r="ET68" i="5" s="1"/>
  <c r="HP68" i="5" s="1"/>
  <c r="B82" i="5"/>
  <c r="BX82" i="5" s="1"/>
  <c r="ET82" i="5" s="1"/>
  <c r="HP82" i="5" s="1"/>
  <c r="B71" i="5"/>
  <c r="BX71" i="5" s="1"/>
  <c r="ET71" i="5" s="1"/>
  <c r="HP71" i="5" s="1"/>
  <c r="B63" i="5"/>
  <c r="BX63" i="5" s="1"/>
  <c r="ET63" i="5" s="1"/>
  <c r="HP63" i="5" s="1"/>
  <c r="B74" i="5"/>
  <c r="BX74" i="5" s="1"/>
  <c r="ET74" i="5" s="1"/>
  <c r="HP74" i="5" s="1"/>
  <c r="B66" i="5"/>
  <c r="BX66" i="5" s="1"/>
  <c r="ET66" i="5" s="1"/>
  <c r="HP66" i="5" s="1"/>
  <c r="B77" i="5"/>
  <c r="BX77" i="5" s="1"/>
  <c r="ET77" i="5" s="1"/>
  <c r="HP77" i="5" s="1"/>
  <c r="B69" i="5"/>
  <c r="BX69" i="5" s="1"/>
  <c r="ET69" i="5" s="1"/>
  <c r="HP69" i="5" s="1"/>
  <c r="B72" i="5"/>
  <c r="BX72" i="5" s="1"/>
  <c r="ET72" i="5" s="1"/>
  <c r="HP72" i="5" s="1"/>
  <c r="B64" i="5"/>
  <c r="BX64" i="5" s="1"/>
  <c r="ET64" i="5" s="1"/>
  <c r="HP64" i="5" s="1"/>
  <c r="B80" i="5"/>
  <c r="BX80" i="5" s="1"/>
  <c r="ET80" i="5" s="1"/>
  <c r="HP80" i="5" s="1"/>
  <c r="B75" i="5"/>
  <c r="BX75" i="5" s="1"/>
  <c r="ET75" i="5" s="1"/>
  <c r="HP75" i="5" s="1"/>
  <c r="B67" i="5"/>
  <c r="BX67" i="5" s="1"/>
  <c r="ET67" i="5" s="1"/>
  <c r="HP67" i="5" s="1"/>
  <c r="B78" i="5"/>
  <c r="BX78" i="5" s="1"/>
  <c r="ET78" i="5" s="1"/>
  <c r="HP78" i="5" s="1"/>
  <c r="B70" i="5"/>
  <c r="BX70" i="5" s="1"/>
  <c r="ET70" i="5" s="1"/>
  <c r="HP70" i="5" s="1"/>
  <c r="B59" i="5"/>
  <c r="BX59" i="5" s="1"/>
  <c r="ET59" i="5" s="1"/>
  <c r="HP59" i="5" s="1"/>
  <c r="B51" i="5"/>
  <c r="BX51" i="5" s="1"/>
  <c r="ET51" i="5" s="1"/>
  <c r="HP51" i="5" s="1"/>
  <c r="B62" i="5"/>
  <c r="BX62" i="5" s="1"/>
  <c r="ET62" i="5" s="1"/>
  <c r="HP62" i="5" s="1"/>
  <c r="B54" i="5"/>
  <c r="BX54" i="5" s="1"/>
  <c r="ET54" i="5" s="1"/>
  <c r="HP54" i="5" s="1"/>
  <c r="B46" i="5"/>
  <c r="BX46" i="5" s="1"/>
  <c r="ET46" i="5" s="1"/>
  <c r="HP46" i="5" s="1"/>
  <c r="B57" i="5"/>
  <c r="BX57" i="5" s="1"/>
  <c r="ET57" i="5" s="1"/>
  <c r="HP57" i="5" s="1"/>
  <c r="B49" i="5"/>
  <c r="BX49" i="5" s="1"/>
  <c r="ET49" i="5" s="1"/>
  <c r="HP49" i="5" s="1"/>
  <c r="B60" i="5"/>
  <c r="BX60" i="5" s="1"/>
  <c r="ET60" i="5" s="1"/>
  <c r="HP60" i="5" s="1"/>
  <c r="B52" i="5"/>
  <c r="BX52" i="5" s="1"/>
  <c r="ET52" i="5" s="1"/>
  <c r="HP52" i="5" s="1"/>
  <c r="B44" i="5"/>
  <c r="BX44" i="5" s="1"/>
  <c r="ET44" i="5" s="1"/>
  <c r="HP44" i="5" s="1"/>
  <c r="B55" i="5"/>
  <c r="BX55" i="5" s="1"/>
  <c r="ET55" i="5" s="1"/>
  <c r="HP55" i="5" s="1"/>
  <c r="B47" i="5"/>
  <c r="BX47" i="5" s="1"/>
  <c r="ET47" i="5" s="1"/>
  <c r="HP47" i="5" s="1"/>
  <c r="B58" i="5"/>
  <c r="BX58" i="5" s="1"/>
  <c r="ET58" i="5" s="1"/>
  <c r="HP58" i="5" s="1"/>
  <c r="B50" i="5"/>
  <c r="BX50" i="5" s="1"/>
  <c r="ET50" i="5" s="1"/>
  <c r="HP50" i="5" s="1"/>
  <c r="B61" i="5"/>
  <c r="BX61" i="5" s="1"/>
  <c r="ET61" i="5" s="1"/>
  <c r="HP61" i="5" s="1"/>
  <c r="B53" i="5"/>
  <c r="BX53" i="5" s="1"/>
  <c r="ET53" i="5" s="1"/>
  <c r="HP53" i="5" s="1"/>
  <c r="B45" i="5"/>
  <c r="BX45" i="5" s="1"/>
  <c r="ET45" i="5" s="1"/>
  <c r="HP45" i="5" s="1"/>
  <c r="B56" i="5"/>
  <c r="BX56" i="5" s="1"/>
  <c r="ET56" i="5" s="1"/>
  <c r="HP56" i="5" s="1"/>
  <c r="B48" i="5"/>
  <c r="BX48" i="5" s="1"/>
  <c r="ET48" i="5" s="1"/>
  <c r="HP48" i="5" s="1"/>
  <c r="B40" i="5"/>
  <c r="BX40" i="5" s="1"/>
  <c r="ET40" i="5" s="1"/>
  <c r="HP40" i="5" s="1"/>
  <c r="B32" i="5"/>
  <c r="BX32" i="5" s="1"/>
  <c r="ET32" i="5" s="1"/>
  <c r="HP32" i="5" s="1"/>
  <c r="B43" i="5"/>
  <c r="BX43" i="5" s="1"/>
  <c r="ET43" i="5" s="1"/>
  <c r="HP43" i="5" s="1"/>
  <c r="B35" i="5"/>
  <c r="BX35" i="5" s="1"/>
  <c r="ET35" i="5" s="1"/>
  <c r="HP35" i="5" s="1"/>
  <c r="B27" i="5"/>
  <c r="BX27" i="5" s="1"/>
  <c r="ET27" i="5" s="1"/>
  <c r="HP27" i="5" s="1"/>
  <c r="B38" i="5"/>
  <c r="BX38" i="5" s="1"/>
  <c r="ET38" i="5" s="1"/>
  <c r="HP38" i="5" s="1"/>
  <c r="B30" i="5"/>
  <c r="BX30" i="5" s="1"/>
  <c r="ET30" i="5" s="1"/>
  <c r="HP30" i="5" s="1"/>
  <c r="B41" i="5"/>
  <c r="BX41" i="5" s="1"/>
  <c r="ET41" i="5" s="1"/>
  <c r="HP41" i="5" s="1"/>
  <c r="B33" i="5"/>
  <c r="BX33" i="5" s="1"/>
  <c r="ET33" i="5" s="1"/>
  <c r="HP33" i="5" s="1"/>
  <c r="B25" i="5"/>
  <c r="BX25" i="5" s="1"/>
  <c r="ET25" i="5" s="1"/>
  <c r="HP25" i="5" s="1"/>
  <c r="B36" i="5"/>
  <c r="BX36" i="5" s="1"/>
  <c r="ET36" i="5" s="1"/>
  <c r="HP36" i="5" s="1"/>
  <c r="B28" i="5"/>
  <c r="BX28" i="5" s="1"/>
  <c r="ET28" i="5" s="1"/>
  <c r="HP28" i="5" s="1"/>
  <c r="B39" i="5"/>
  <c r="BX39" i="5" s="1"/>
  <c r="ET39" i="5" s="1"/>
  <c r="HP39" i="5" s="1"/>
  <c r="B31" i="5"/>
  <c r="BX31" i="5" s="1"/>
  <c r="ET31" i="5" s="1"/>
  <c r="HP31" i="5" s="1"/>
  <c r="B42" i="5"/>
  <c r="BX42" i="5" s="1"/>
  <c r="ET42" i="5" s="1"/>
  <c r="HP42" i="5" s="1"/>
  <c r="B34" i="5"/>
  <c r="BX34" i="5" s="1"/>
  <c r="ET34" i="5" s="1"/>
  <c r="HP34" i="5" s="1"/>
  <c r="B26" i="5"/>
  <c r="BX26" i="5" s="1"/>
  <c r="ET26" i="5" s="1"/>
  <c r="HP26" i="5" s="1"/>
  <c r="B37" i="5"/>
  <c r="BX37" i="5" s="1"/>
  <c r="ET37" i="5" s="1"/>
  <c r="HP37" i="5" s="1"/>
  <c r="B29" i="5"/>
  <c r="BX29" i="5" s="1"/>
  <c r="ET29" i="5" s="1"/>
  <c r="HP29" i="5" s="1"/>
  <c r="B22" i="5"/>
  <c r="BX22" i="5" s="1"/>
  <c r="ET22" i="5" s="1"/>
  <c r="HP22" i="5" s="1"/>
  <c r="B14" i="5"/>
  <c r="BX14" i="5" s="1"/>
  <c r="ET14" i="5" s="1"/>
  <c r="HP14" i="5" s="1"/>
  <c r="B6" i="5"/>
  <c r="BX6" i="5" s="1"/>
  <c r="ET6" i="5" s="1"/>
  <c r="HP6" i="5" s="1"/>
  <c r="B17" i="5"/>
  <c r="BX17" i="5" s="1"/>
  <c r="ET17" i="5" s="1"/>
  <c r="HP17" i="5" s="1"/>
  <c r="B9" i="5"/>
  <c r="BX9" i="5" s="1"/>
  <c r="ET9" i="5" s="1"/>
  <c r="HP9" i="5" s="1"/>
  <c r="B20" i="5"/>
  <c r="BX20" i="5" s="1"/>
  <c r="ET20" i="5" s="1"/>
  <c r="HP20" i="5" s="1"/>
  <c r="B12" i="5"/>
  <c r="BX12" i="5" s="1"/>
  <c r="ET12" i="5" s="1"/>
  <c r="HP12" i="5" s="1"/>
  <c r="B23" i="5"/>
  <c r="BX23" i="5" s="1"/>
  <c r="ET23" i="5" s="1"/>
  <c r="HP23" i="5" s="1"/>
  <c r="B15" i="5"/>
  <c r="BX15" i="5" s="1"/>
  <c r="ET15" i="5" s="1"/>
  <c r="HP15" i="5" s="1"/>
  <c r="B7" i="5"/>
  <c r="BX7" i="5" s="1"/>
  <c r="ET7" i="5" s="1"/>
  <c r="HP7" i="5" s="1"/>
  <c r="B18" i="5"/>
  <c r="BX18" i="5" s="1"/>
  <c r="ET18" i="5" s="1"/>
  <c r="HP18" i="5" s="1"/>
  <c r="B10" i="5"/>
  <c r="BX10" i="5" s="1"/>
  <c r="ET10" i="5" s="1"/>
  <c r="HP10" i="5" s="1"/>
  <c r="B21" i="5"/>
  <c r="BX21" i="5" s="1"/>
  <c r="ET21" i="5" s="1"/>
  <c r="HP21" i="5" s="1"/>
  <c r="B13" i="5"/>
  <c r="BX13" i="5" s="1"/>
  <c r="ET13" i="5" s="1"/>
  <c r="HP13" i="5" s="1"/>
  <c r="B24" i="5"/>
  <c r="BX24" i="5" s="1"/>
  <c r="ET24" i="5" s="1"/>
  <c r="HP24" i="5" s="1"/>
  <c r="B16" i="5"/>
  <c r="BX16" i="5" s="1"/>
  <c r="ET16" i="5" s="1"/>
  <c r="HP16" i="5" s="1"/>
  <c r="B8" i="5"/>
  <c r="BX8" i="5" s="1"/>
  <c r="ET8" i="5" s="1"/>
  <c r="HP8" i="5" s="1"/>
  <c r="B19" i="5"/>
  <c r="BX19" i="5" s="1"/>
  <c r="ET19" i="5" s="1"/>
  <c r="HP19" i="5" s="1"/>
  <c r="B11" i="5"/>
  <c r="BX11" i="5" s="1"/>
  <c r="ET11" i="5" s="1"/>
  <c r="HP11" i="5" s="1"/>
  <c r="B2" i="5"/>
  <c r="BX2" i="5" s="1"/>
  <c r="ET2" i="5" s="1"/>
  <c r="HP2" i="5" s="1"/>
  <c r="B5" i="5"/>
  <c r="BX5" i="5" s="1"/>
  <c r="ET5" i="5" s="1"/>
  <c r="HP5" i="5" s="1"/>
  <c r="B3" i="5"/>
  <c r="BX3" i="5" s="1"/>
  <c r="ET3" i="5" s="1"/>
  <c r="HP3" i="5" s="1"/>
  <c r="B4" i="5"/>
  <c r="BX4" i="5" s="1"/>
  <c r="ET4" i="5" s="1"/>
  <c r="HP4" i="5" s="1"/>
  <c r="H18" i="5"/>
  <c r="CD18" i="5" s="1"/>
  <c r="EZ18" i="5" s="1"/>
  <c r="HV18" i="5" s="1"/>
  <c r="H36" i="5"/>
  <c r="CD36" i="5" s="1"/>
  <c r="EZ36" i="5" s="1"/>
  <c r="HV36" i="5" s="1"/>
  <c r="H49" i="5"/>
  <c r="CD49" i="5" s="1"/>
  <c r="EZ49" i="5" s="1"/>
  <c r="HV49" i="5" s="1"/>
  <c r="H75" i="5"/>
  <c r="CD75" i="5" s="1"/>
  <c r="EZ75" i="5" s="1"/>
  <c r="HV75" i="5" s="1"/>
  <c r="H114" i="5"/>
  <c r="CD114" i="5" s="1"/>
  <c r="EZ114" i="5" s="1"/>
  <c r="HV114" i="5" s="1"/>
  <c r="H146" i="5"/>
  <c r="CD146" i="5" s="1"/>
  <c r="EZ146" i="5" s="1"/>
  <c r="HV146" i="5" s="1"/>
  <c r="H176" i="5"/>
  <c r="CD176" i="5" s="1"/>
  <c r="EZ176" i="5" s="1"/>
  <c r="HV176" i="5" s="1"/>
  <c r="H209" i="5"/>
  <c r="CD209" i="5" s="1"/>
  <c r="EZ209" i="5" s="1"/>
  <c r="HV209" i="5" s="1"/>
  <c r="G265" i="5"/>
  <c r="CC265" i="5" s="1"/>
  <c r="EY265" i="5" s="1"/>
  <c r="HU265" i="5" s="1"/>
  <c r="F5" i="5"/>
  <c r="CB5" i="5" s="1"/>
  <c r="EX5" i="5" s="1"/>
  <c r="HT5" i="5" s="1"/>
  <c r="H265" i="5"/>
  <c r="CD265" i="5" s="1"/>
  <c r="EZ265" i="5" s="1"/>
  <c r="HV265" i="5" s="1"/>
  <c r="H256" i="5"/>
  <c r="CD256" i="5" s="1"/>
  <c r="EZ256" i="5" s="1"/>
  <c r="HV256" i="5" s="1"/>
  <c r="H248" i="5"/>
  <c r="CD248" i="5" s="1"/>
  <c r="EZ248" i="5" s="1"/>
  <c r="HV248" i="5" s="1"/>
  <c r="H239" i="5"/>
  <c r="CD239" i="5" s="1"/>
  <c r="EZ239" i="5" s="1"/>
  <c r="HV239" i="5" s="1"/>
  <c r="H234" i="5"/>
  <c r="CD234" i="5" s="1"/>
  <c r="EZ234" i="5" s="1"/>
  <c r="HV234" i="5" s="1"/>
  <c r="H220" i="5"/>
  <c r="CD220" i="5" s="1"/>
  <c r="EZ220" i="5" s="1"/>
  <c r="HV220" i="5" s="1"/>
  <c r="H218" i="5"/>
  <c r="CD218" i="5" s="1"/>
  <c r="EZ218" i="5" s="1"/>
  <c r="HV218" i="5" s="1"/>
  <c r="H204" i="5"/>
  <c r="CD204" i="5" s="1"/>
  <c r="EZ204" i="5" s="1"/>
  <c r="HV204" i="5" s="1"/>
  <c r="H201" i="5"/>
  <c r="CD201" i="5" s="1"/>
  <c r="EZ201" i="5" s="1"/>
  <c r="HV201" i="5" s="1"/>
  <c r="H191" i="5"/>
  <c r="CD191" i="5" s="1"/>
  <c r="EZ191" i="5" s="1"/>
  <c r="HV191" i="5" s="1"/>
  <c r="H183" i="5"/>
  <c r="CD183" i="5" s="1"/>
  <c r="EZ183" i="5" s="1"/>
  <c r="HV183" i="5" s="1"/>
  <c r="H174" i="5"/>
  <c r="CD174" i="5" s="1"/>
  <c r="EZ174" i="5" s="1"/>
  <c r="HV174" i="5" s="1"/>
  <c r="H167" i="5"/>
  <c r="CD167" i="5" s="1"/>
  <c r="EZ167" i="5" s="1"/>
  <c r="HV167" i="5" s="1"/>
  <c r="H161" i="5"/>
  <c r="CD161" i="5" s="1"/>
  <c r="EZ161" i="5" s="1"/>
  <c r="HV161" i="5" s="1"/>
  <c r="H145" i="5"/>
  <c r="CD145" i="5" s="1"/>
  <c r="EZ145" i="5" s="1"/>
  <c r="HV145" i="5" s="1"/>
  <c r="H138" i="5"/>
  <c r="CD138" i="5" s="1"/>
  <c r="EZ138" i="5" s="1"/>
  <c r="HV138" i="5" s="1"/>
  <c r="H150" i="5"/>
  <c r="CD150" i="5" s="1"/>
  <c r="EZ150" i="5" s="1"/>
  <c r="HV150" i="5" s="1"/>
  <c r="H120" i="5"/>
  <c r="CD120" i="5" s="1"/>
  <c r="EZ120" i="5" s="1"/>
  <c r="HV120" i="5" s="1"/>
  <c r="H132" i="5"/>
  <c r="CD132" i="5" s="1"/>
  <c r="EZ132" i="5" s="1"/>
  <c r="HV132" i="5" s="1"/>
  <c r="H106" i="5"/>
  <c r="CD106" i="5" s="1"/>
  <c r="EZ106" i="5" s="1"/>
  <c r="HV106" i="5" s="1"/>
  <c r="H99" i="5"/>
  <c r="CD99" i="5" s="1"/>
  <c r="EZ99" i="5" s="1"/>
  <c r="HV99" i="5" s="1"/>
  <c r="H85" i="5"/>
  <c r="CD85" i="5" s="1"/>
  <c r="EZ85" i="5" s="1"/>
  <c r="HV85" i="5" s="1"/>
  <c r="H97" i="5"/>
  <c r="CD97" i="5" s="1"/>
  <c r="EZ97" i="5" s="1"/>
  <c r="HV97" i="5" s="1"/>
  <c r="H67" i="5"/>
  <c r="CD67" i="5" s="1"/>
  <c r="EZ67" i="5" s="1"/>
  <c r="HV67" i="5" s="1"/>
  <c r="H76" i="5"/>
  <c r="CD76" i="5" s="1"/>
  <c r="EZ76" i="5" s="1"/>
  <c r="HV76" i="5" s="1"/>
  <c r="H72" i="5"/>
  <c r="CD72" i="5" s="1"/>
  <c r="EZ72" i="5" s="1"/>
  <c r="HV72" i="5" s="1"/>
  <c r="H51" i="5"/>
  <c r="CD51" i="5" s="1"/>
  <c r="EZ51" i="5" s="1"/>
  <c r="HV51" i="5" s="1"/>
  <c r="H44" i="5"/>
  <c r="CD44" i="5" s="1"/>
  <c r="EZ44" i="5" s="1"/>
  <c r="HV44" i="5" s="1"/>
  <c r="H37" i="5"/>
  <c r="CD37" i="5" s="1"/>
  <c r="EZ37" i="5" s="1"/>
  <c r="HV37" i="5" s="1"/>
  <c r="H30" i="5"/>
  <c r="CD30" i="5" s="1"/>
  <c r="EZ30" i="5" s="1"/>
  <c r="HV30" i="5" s="1"/>
  <c r="H24" i="5"/>
  <c r="CD24" i="5" s="1"/>
  <c r="EZ24" i="5" s="1"/>
  <c r="HV24" i="5" s="1"/>
  <c r="H17" i="5"/>
  <c r="CD17" i="5" s="1"/>
  <c r="EZ17" i="5" s="1"/>
  <c r="HV17" i="5" s="1"/>
  <c r="H10" i="5"/>
  <c r="CD10" i="5" s="1"/>
  <c r="EZ10" i="5" s="1"/>
  <c r="HV10" i="5" s="1"/>
  <c r="H263" i="5"/>
  <c r="CD263" i="5" s="1"/>
  <c r="EZ263" i="5" s="1"/>
  <c r="HV263" i="5" s="1"/>
  <c r="H251" i="5"/>
  <c r="CD251" i="5" s="1"/>
  <c r="EZ251" i="5" s="1"/>
  <c r="HV251" i="5" s="1"/>
  <c r="H245" i="5"/>
  <c r="CD245" i="5" s="1"/>
  <c r="EZ245" i="5" s="1"/>
  <c r="HV245" i="5" s="1"/>
  <c r="H242" i="5"/>
  <c r="CD242" i="5" s="1"/>
  <c r="EZ242" i="5" s="1"/>
  <c r="HV242" i="5" s="1"/>
  <c r="H232" i="5"/>
  <c r="CD232" i="5" s="1"/>
  <c r="EZ232" i="5" s="1"/>
  <c r="HV232" i="5" s="1"/>
  <c r="H223" i="5"/>
  <c r="CD223" i="5" s="1"/>
  <c r="EZ223" i="5" s="1"/>
  <c r="HV223" i="5" s="1"/>
  <c r="H210" i="5"/>
  <c r="CD210" i="5" s="1"/>
  <c r="EZ210" i="5" s="1"/>
  <c r="HV210" i="5" s="1"/>
  <c r="H214" i="5"/>
  <c r="CD214" i="5" s="1"/>
  <c r="EZ214" i="5" s="1"/>
  <c r="HV214" i="5" s="1"/>
  <c r="H196" i="5"/>
  <c r="CD196" i="5" s="1"/>
  <c r="EZ196" i="5" s="1"/>
  <c r="HV196" i="5" s="1"/>
  <c r="H186" i="5"/>
  <c r="CD186" i="5" s="1"/>
  <c r="EZ186" i="5" s="1"/>
  <c r="HV186" i="5" s="1"/>
  <c r="H178" i="5"/>
  <c r="CD178" i="5" s="1"/>
  <c r="EZ178" i="5" s="1"/>
  <c r="HV178" i="5" s="1"/>
  <c r="H177" i="5"/>
  <c r="CD177" i="5" s="1"/>
  <c r="EZ177" i="5" s="1"/>
  <c r="HV177" i="5" s="1"/>
  <c r="H170" i="5"/>
  <c r="CD170" i="5" s="1"/>
  <c r="EZ170" i="5" s="1"/>
  <c r="HV170" i="5" s="1"/>
  <c r="H156" i="5"/>
  <c r="CD156" i="5" s="1"/>
  <c r="EZ156" i="5" s="1"/>
  <c r="HV156" i="5" s="1"/>
  <c r="H137" i="5"/>
  <c r="CD137" i="5" s="1"/>
  <c r="EZ137" i="5" s="1"/>
  <c r="HV137" i="5" s="1"/>
  <c r="H149" i="5"/>
  <c r="CD149" i="5" s="1"/>
  <c r="EZ149" i="5" s="1"/>
  <c r="HV149" i="5" s="1"/>
  <c r="H142" i="5"/>
  <c r="CD142" i="5" s="1"/>
  <c r="EZ142" i="5" s="1"/>
  <c r="HV142" i="5" s="1"/>
  <c r="H131" i="5"/>
  <c r="CD131" i="5" s="1"/>
  <c r="EZ131" i="5" s="1"/>
  <c r="HV131" i="5" s="1"/>
  <c r="H124" i="5"/>
  <c r="CD124" i="5" s="1"/>
  <c r="EZ124" i="5" s="1"/>
  <c r="HV124" i="5" s="1"/>
  <c r="H98" i="5"/>
  <c r="CD98" i="5" s="1"/>
  <c r="EZ98" i="5" s="1"/>
  <c r="HV98" i="5" s="1"/>
  <c r="H110" i="5"/>
  <c r="CD110" i="5" s="1"/>
  <c r="EZ110" i="5" s="1"/>
  <c r="HV110" i="5" s="1"/>
  <c r="H96" i="5"/>
  <c r="CD96" i="5" s="1"/>
  <c r="EZ96" i="5" s="1"/>
  <c r="HV96" i="5" s="1"/>
  <c r="H89" i="5"/>
  <c r="CD89" i="5" s="1"/>
  <c r="EZ89" i="5" s="1"/>
  <c r="HV89" i="5" s="1"/>
  <c r="H82" i="5"/>
  <c r="CD82" i="5" s="1"/>
  <c r="EZ82" i="5" s="1"/>
  <c r="HV82" i="5" s="1"/>
  <c r="H68" i="5"/>
  <c r="CD68" i="5" s="1"/>
  <c r="EZ68" i="5" s="1"/>
  <c r="HV68" i="5" s="1"/>
  <c r="H64" i="5"/>
  <c r="CD64" i="5" s="1"/>
  <c r="EZ64" i="5" s="1"/>
  <c r="HV64" i="5" s="1"/>
  <c r="H62" i="5"/>
  <c r="CD62" i="5" s="1"/>
  <c r="EZ62" i="5" s="1"/>
  <c r="HV62" i="5" s="1"/>
  <c r="H55" i="5"/>
  <c r="CD55" i="5" s="1"/>
  <c r="EZ55" i="5" s="1"/>
  <c r="HV55" i="5" s="1"/>
  <c r="H29" i="5"/>
  <c r="CD29" i="5" s="1"/>
  <c r="EZ29" i="5" s="1"/>
  <c r="HV29" i="5" s="1"/>
  <c r="H41" i="5"/>
  <c r="CD41" i="5" s="1"/>
  <c r="EZ41" i="5" s="1"/>
  <c r="HV41" i="5" s="1"/>
  <c r="H16" i="5"/>
  <c r="CD16" i="5" s="1"/>
  <c r="EZ16" i="5" s="1"/>
  <c r="HV16" i="5" s="1"/>
  <c r="H9" i="5"/>
  <c r="CD9" i="5" s="1"/>
  <c r="EZ9" i="5" s="1"/>
  <c r="HV9" i="5" s="1"/>
  <c r="H21" i="5"/>
  <c r="CD21" i="5" s="1"/>
  <c r="EZ21" i="5" s="1"/>
  <c r="HV21" i="5" s="1"/>
  <c r="H3" i="5"/>
  <c r="CD3" i="5" s="1"/>
  <c r="EZ3" i="5" s="1"/>
  <c r="HV3" i="5" s="1"/>
  <c r="H262" i="5"/>
  <c r="CD262" i="5" s="1"/>
  <c r="EZ262" i="5" s="1"/>
  <c r="HV262" i="5" s="1"/>
  <c r="H254" i="5"/>
  <c r="CD254" i="5" s="1"/>
  <c r="EZ254" i="5" s="1"/>
  <c r="HV254" i="5" s="1"/>
  <c r="H243" i="5"/>
  <c r="CD243" i="5" s="1"/>
  <c r="EZ243" i="5" s="1"/>
  <c r="HV243" i="5" s="1"/>
  <c r="H237" i="5"/>
  <c r="CD237" i="5" s="1"/>
  <c r="EZ237" i="5" s="1"/>
  <c r="HV237" i="5" s="1"/>
  <c r="H230" i="5"/>
  <c r="CD230" i="5" s="1"/>
  <c r="EZ230" i="5" s="1"/>
  <c r="HV230" i="5" s="1"/>
  <c r="H226" i="5"/>
  <c r="CD226" i="5" s="1"/>
  <c r="EZ226" i="5" s="1"/>
  <c r="HV226" i="5" s="1"/>
  <c r="H213" i="5"/>
  <c r="CD213" i="5" s="1"/>
  <c r="EZ213" i="5" s="1"/>
  <c r="HV213" i="5" s="1"/>
  <c r="H207" i="5"/>
  <c r="CD207" i="5" s="1"/>
  <c r="EZ207" i="5" s="1"/>
  <c r="HV207" i="5" s="1"/>
  <c r="H199" i="5"/>
  <c r="CD199" i="5" s="1"/>
  <c r="EZ199" i="5" s="1"/>
  <c r="HV199" i="5" s="1"/>
  <c r="H189" i="5"/>
  <c r="CD189" i="5" s="1"/>
  <c r="EZ189" i="5" s="1"/>
  <c r="HV189" i="5" s="1"/>
  <c r="H181" i="5"/>
  <c r="CD181" i="5" s="1"/>
  <c r="EZ181" i="5" s="1"/>
  <c r="HV181" i="5" s="1"/>
  <c r="H172" i="5"/>
  <c r="CD172" i="5" s="1"/>
  <c r="EZ172" i="5" s="1"/>
  <c r="HV172" i="5" s="1"/>
  <c r="H165" i="5"/>
  <c r="CD165" i="5" s="1"/>
  <c r="EZ165" i="5" s="1"/>
  <c r="HV165" i="5" s="1"/>
  <c r="H159" i="5"/>
  <c r="CD159" i="5" s="1"/>
  <c r="EZ159" i="5" s="1"/>
  <c r="HV159" i="5" s="1"/>
  <c r="H148" i="5"/>
  <c r="CD148" i="5" s="1"/>
  <c r="EZ148" i="5" s="1"/>
  <c r="HV148" i="5" s="1"/>
  <c r="H141" i="5"/>
  <c r="CD141" i="5" s="1"/>
  <c r="EZ141" i="5" s="1"/>
  <c r="HV141" i="5" s="1"/>
  <c r="H130" i="5"/>
  <c r="CD130" i="5" s="1"/>
  <c r="EZ130" i="5" s="1"/>
  <c r="HV130" i="5" s="1"/>
  <c r="H123" i="5"/>
  <c r="CD123" i="5" s="1"/>
  <c r="EZ123" i="5" s="1"/>
  <c r="HV123" i="5" s="1"/>
  <c r="H116" i="5"/>
  <c r="CD116" i="5" s="1"/>
  <c r="EZ116" i="5" s="1"/>
  <c r="HV116" i="5" s="1"/>
  <c r="H109" i="5"/>
  <c r="CD109" i="5" s="1"/>
  <c r="EZ109" i="5" s="1"/>
  <c r="HV109" i="5" s="1"/>
  <c r="H102" i="5"/>
  <c r="CD102" i="5" s="1"/>
  <c r="EZ102" i="5" s="1"/>
  <c r="HV102" i="5" s="1"/>
  <c r="H88" i="5"/>
  <c r="CD88" i="5" s="1"/>
  <c r="EZ88" i="5" s="1"/>
  <c r="HV88" i="5" s="1"/>
  <c r="H81" i="5"/>
  <c r="CD81" i="5" s="1"/>
  <c r="EZ81" i="5" s="1"/>
  <c r="HV81" i="5" s="1"/>
  <c r="H78" i="5"/>
  <c r="CD78" i="5" s="1"/>
  <c r="EZ78" i="5" s="1"/>
  <c r="HV78" i="5" s="1"/>
  <c r="H71" i="5"/>
  <c r="CD71" i="5" s="1"/>
  <c r="EZ71" i="5" s="1"/>
  <c r="HV71" i="5" s="1"/>
  <c r="H61" i="5"/>
  <c r="CD61" i="5" s="1"/>
  <c r="EZ61" i="5" s="1"/>
  <c r="HV61" i="5" s="1"/>
  <c r="H54" i="5"/>
  <c r="CD54" i="5" s="1"/>
  <c r="EZ54" i="5" s="1"/>
  <c r="HV54" i="5" s="1"/>
  <c r="H47" i="5"/>
  <c r="CD47" i="5" s="1"/>
  <c r="EZ47" i="5" s="1"/>
  <c r="HV47" i="5" s="1"/>
  <c r="H40" i="5"/>
  <c r="CD40" i="5" s="1"/>
  <c r="EZ40" i="5" s="1"/>
  <c r="HV40" i="5" s="1"/>
  <c r="H33" i="5"/>
  <c r="CD33" i="5" s="1"/>
  <c r="EZ33" i="5" s="1"/>
  <c r="HV33" i="5" s="1"/>
  <c r="H8" i="5"/>
  <c r="CD8" i="5" s="1"/>
  <c r="EZ8" i="5" s="1"/>
  <c r="HV8" i="5" s="1"/>
  <c r="H20" i="5"/>
  <c r="CD20" i="5" s="1"/>
  <c r="EZ20" i="5" s="1"/>
  <c r="HV20" i="5" s="1"/>
  <c r="H13" i="5"/>
  <c r="CD13" i="5" s="1"/>
  <c r="EZ13" i="5" s="1"/>
  <c r="HV13" i="5" s="1"/>
  <c r="H261" i="5"/>
  <c r="CD261" i="5" s="1"/>
  <c r="EZ261" i="5" s="1"/>
  <c r="HV261" i="5" s="1"/>
  <c r="H252" i="5"/>
  <c r="CD252" i="5" s="1"/>
  <c r="EZ252" i="5" s="1"/>
  <c r="HV252" i="5" s="1"/>
  <c r="H249" i="5"/>
  <c r="CD249" i="5" s="1"/>
  <c r="EZ249" i="5" s="1"/>
  <c r="HV249" i="5" s="1"/>
  <c r="H235" i="5"/>
  <c r="CD235" i="5" s="1"/>
  <c r="EZ235" i="5" s="1"/>
  <c r="HV235" i="5" s="1"/>
  <c r="H228" i="5"/>
  <c r="CD228" i="5" s="1"/>
  <c r="EZ228" i="5" s="1"/>
  <c r="HV228" i="5" s="1"/>
  <c r="H221" i="5"/>
  <c r="CD221" i="5" s="1"/>
  <c r="EZ221" i="5" s="1"/>
  <c r="HV221" i="5" s="1"/>
  <c r="H216" i="5"/>
  <c r="CD216" i="5" s="1"/>
  <c r="EZ216" i="5" s="1"/>
  <c r="HV216" i="5" s="1"/>
  <c r="H202" i="5"/>
  <c r="CD202" i="5" s="1"/>
  <c r="EZ202" i="5" s="1"/>
  <c r="HV202" i="5" s="1"/>
  <c r="H194" i="5"/>
  <c r="CD194" i="5" s="1"/>
  <c r="EZ194" i="5" s="1"/>
  <c r="HV194" i="5" s="1"/>
  <c r="H192" i="5"/>
  <c r="CD192" i="5" s="1"/>
  <c r="EZ192" i="5" s="1"/>
  <c r="HV192" i="5" s="1"/>
  <c r="H184" i="5"/>
  <c r="CD184" i="5" s="1"/>
  <c r="EZ184" i="5" s="1"/>
  <c r="HV184" i="5" s="1"/>
  <c r="H175" i="5"/>
  <c r="CD175" i="5" s="1"/>
  <c r="EZ175" i="5" s="1"/>
  <c r="HV175" i="5" s="1"/>
  <c r="H168" i="5"/>
  <c r="CD168" i="5" s="1"/>
  <c r="EZ168" i="5" s="1"/>
  <c r="HV168" i="5" s="1"/>
  <c r="H163" i="5"/>
  <c r="CD163" i="5" s="1"/>
  <c r="EZ163" i="5" s="1"/>
  <c r="HV163" i="5" s="1"/>
  <c r="H140" i="5"/>
  <c r="CD140" i="5" s="1"/>
  <c r="EZ140" i="5" s="1"/>
  <c r="HV140" i="5" s="1"/>
  <c r="H152" i="5"/>
  <c r="CD152" i="5" s="1"/>
  <c r="EZ152" i="5" s="1"/>
  <c r="HV152" i="5" s="1"/>
  <c r="H122" i="5"/>
  <c r="CD122" i="5" s="1"/>
  <c r="EZ122" i="5" s="1"/>
  <c r="HV122" i="5" s="1"/>
  <c r="H134" i="5"/>
  <c r="CD134" i="5" s="1"/>
  <c r="EZ134" i="5" s="1"/>
  <c r="HV134" i="5" s="1"/>
  <c r="H127" i="5"/>
  <c r="CD127" i="5" s="1"/>
  <c r="EZ127" i="5" s="1"/>
  <c r="HV127" i="5" s="1"/>
  <c r="H101" i="5"/>
  <c r="CD101" i="5" s="1"/>
  <c r="EZ101" i="5" s="1"/>
  <c r="HV101" i="5" s="1"/>
  <c r="H113" i="5"/>
  <c r="CD113" i="5" s="1"/>
  <c r="EZ113" i="5" s="1"/>
  <c r="HV113" i="5" s="1"/>
  <c r="H80" i="5"/>
  <c r="CD80" i="5" s="1"/>
  <c r="EZ80" i="5" s="1"/>
  <c r="HV80" i="5" s="1"/>
  <c r="H92" i="5"/>
  <c r="CD92" i="5" s="1"/>
  <c r="EZ92" i="5" s="1"/>
  <c r="HV92" i="5" s="1"/>
  <c r="H70" i="5"/>
  <c r="CD70" i="5" s="1"/>
  <c r="EZ70" i="5" s="1"/>
  <c r="HV70" i="5" s="1"/>
  <c r="H63" i="5"/>
  <c r="CD63" i="5" s="1"/>
  <c r="EZ63" i="5" s="1"/>
  <c r="HV63" i="5" s="1"/>
  <c r="H53" i="5"/>
  <c r="CD53" i="5" s="1"/>
  <c r="EZ53" i="5" s="1"/>
  <c r="HV53" i="5" s="1"/>
  <c r="H46" i="5"/>
  <c r="CD46" i="5" s="1"/>
  <c r="EZ46" i="5" s="1"/>
  <c r="HV46" i="5" s="1"/>
  <c r="H58" i="5"/>
  <c r="CD58" i="5" s="1"/>
  <c r="EZ58" i="5" s="1"/>
  <c r="HV58" i="5" s="1"/>
  <c r="H32" i="5"/>
  <c r="CD32" i="5" s="1"/>
  <c r="EZ32" i="5" s="1"/>
  <c r="HV32" i="5" s="1"/>
  <c r="H25" i="5"/>
  <c r="CD25" i="5" s="1"/>
  <c r="EZ25" i="5" s="1"/>
  <c r="HV25" i="5" s="1"/>
  <c r="H19" i="5"/>
  <c r="CD19" i="5" s="1"/>
  <c r="EZ19" i="5" s="1"/>
  <c r="HV19" i="5" s="1"/>
  <c r="H12" i="5"/>
  <c r="CD12" i="5" s="1"/>
  <c r="EZ12" i="5" s="1"/>
  <c r="HV12" i="5" s="1"/>
  <c r="H266" i="5"/>
  <c r="CD266" i="5" s="1"/>
  <c r="EZ266" i="5" s="1"/>
  <c r="HV266" i="5" s="1"/>
  <c r="H260" i="5"/>
  <c r="CD260" i="5" s="1"/>
  <c r="EZ260" i="5" s="1"/>
  <c r="HV260" i="5" s="1"/>
  <c r="H253" i="5"/>
  <c r="CD253" i="5" s="1"/>
  <c r="EZ253" i="5" s="1"/>
  <c r="HV253" i="5" s="1"/>
  <c r="H244" i="5"/>
  <c r="CD244" i="5" s="1"/>
  <c r="EZ244" i="5" s="1"/>
  <c r="HV244" i="5" s="1"/>
  <c r="H236" i="5"/>
  <c r="CD236" i="5" s="1"/>
  <c r="EZ236" i="5" s="1"/>
  <c r="HV236" i="5" s="1"/>
  <c r="H222" i="5"/>
  <c r="CD222" i="5" s="1"/>
  <c r="EZ222" i="5" s="1"/>
  <c r="HV222" i="5" s="1"/>
  <c r="H217" i="5"/>
  <c r="CD217" i="5" s="1"/>
  <c r="EZ217" i="5" s="1"/>
  <c r="HV217" i="5" s="1"/>
  <c r="H211" i="5"/>
  <c r="CD211" i="5" s="1"/>
  <c r="EZ211" i="5" s="1"/>
  <c r="HV211" i="5" s="1"/>
  <c r="H208" i="5"/>
  <c r="CD208" i="5" s="1"/>
  <c r="EZ208" i="5" s="1"/>
  <c r="HV208" i="5" s="1"/>
  <c r="H200" i="5"/>
  <c r="CD200" i="5" s="1"/>
  <c r="EZ200" i="5" s="1"/>
  <c r="HV200" i="5" s="1"/>
  <c r="H187" i="5"/>
  <c r="CD187" i="5" s="1"/>
  <c r="EZ187" i="5" s="1"/>
  <c r="HV187" i="5" s="1"/>
  <c r="H182" i="5"/>
  <c r="CD182" i="5" s="1"/>
  <c r="EZ182" i="5" s="1"/>
  <c r="HV182" i="5" s="1"/>
  <c r="H166" i="5"/>
  <c r="CD166" i="5" s="1"/>
  <c r="EZ166" i="5" s="1"/>
  <c r="HV166" i="5" s="1"/>
  <c r="H160" i="5"/>
  <c r="CD160" i="5" s="1"/>
  <c r="EZ160" i="5" s="1"/>
  <c r="HV160" i="5" s="1"/>
  <c r="H154" i="5"/>
  <c r="CD154" i="5" s="1"/>
  <c r="EZ154" i="5" s="1"/>
  <c r="HV154" i="5" s="1"/>
  <c r="H143" i="5"/>
  <c r="CD143" i="5" s="1"/>
  <c r="EZ143" i="5" s="1"/>
  <c r="HV143" i="5" s="1"/>
  <c r="H136" i="5"/>
  <c r="CD136" i="5" s="1"/>
  <c r="EZ136" i="5" s="1"/>
  <c r="HV136" i="5" s="1"/>
  <c r="H125" i="5"/>
  <c r="CD125" i="5" s="1"/>
  <c r="EZ125" i="5" s="1"/>
  <c r="HV125" i="5" s="1"/>
  <c r="H118" i="5"/>
  <c r="CD118" i="5" s="1"/>
  <c r="EZ118" i="5" s="1"/>
  <c r="HV118" i="5" s="1"/>
  <c r="H111" i="5"/>
  <c r="CD111" i="5" s="1"/>
  <c r="EZ111" i="5" s="1"/>
  <c r="HV111" i="5" s="1"/>
  <c r="H104" i="5"/>
  <c r="CD104" i="5" s="1"/>
  <c r="EZ104" i="5" s="1"/>
  <c r="HV104" i="5" s="1"/>
  <c r="H108" i="5"/>
  <c r="CD108" i="5" s="1"/>
  <c r="EZ108" i="5" s="1"/>
  <c r="HV108" i="5" s="1"/>
  <c r="H83" i="5"/>
  <c r="CD83" i="5" s="1"/>
  <c r="EZ83" i="5" s="1"/>
  <c r="HV83" i="5" s="1"/>
  <c r="H95" i="5"/>
  <c r="CD95" i="5" s="1"/>
  <c r="EZ95" i="5" s="1"/>
  <c r="HV95" i="5" s="1"/>
  <c r="H73" i="5"/>
  <c r="CD73" i="5" s="1"/>
  <c r="EZ73" i="5" s="1"/>
  <c r="HV73" i="5" s="1"/>
  <c r="H66" i="5"/>
  <c r="CD66" i="5" s="1"/>
  <c r="EZ66" i="5" s="1"/>
  <c r="HV66" i="5" s="1"/>
  <c r="H56" i="5"/>
  <c r="CD56" i="5" s="1"/>
  <c r="EZ56" i="5" s="1"/>
  <c r="HV56" i="5" s="1"/>
  <c r="H267" i="5"/>
  <c r="CD267" i="5" s="1"/>
  <c r="EZ267" i="5" s="1"/>
  <c r="HV267" i="5" s="1"/>
  <c r="H258" i="5"/>
  <c r="CD258" i="5" s="1"/>
  <c r="EZ258" i="5" s="1"/>
  <c r="HV258" i="5" s="1"/>
  <c r="H247" i="5"/>
  <c r="CD247" i="5" s="1"/>
  <c r="EZ247" i="5" s="1"/>
  <c r="HV247" i="5" s="1"/>
  <c r="H240" i="5"/>
  <c r="CD240" i="5" s="1"/>
  <c r="EZ240" i="5" s="1"/>
  <c r="HV240" i="5" s="1"/>
  <c r="H233" i="5"/>
  <c r="CD233" i="5" s="1"/>
  <c r="EZ233" i="5" s="1"/>
  <c r="HV233" i="5" s="1"/>
  <c r="H225" i="5"/>
  <c r="CD225" i="5" s="1"/>
  <c r="EZ225" i="5" s="1"/>
  <c r="HV225" i="5" s="1"/>
  <c r="H212" i="5"/>
  <c r="CD212" i="5" s="1"/>
  <c r="EZ212" i="5" s="1"/>
  <c r="HV212" i="5" s="1"/>
  <c r="H206" i="5"/>
  <c r="CD206" i="5" s="1"/>
  <c r="EZ206" i="5" s="1"/>
  <c r="HV206" i="5" s="1"/>
  <c r="H203" i="5"/>
  <c r="CD203" i="5" s="1"/>
  <c r="EZ203" i="5" s="1"/>
  <c r="HV203" i="5" s="1"/>
  <c r="H193" i="5"/>
  <c r="CD193" i="5" s="1"/>
  <c r="EZ193" i="5" s="1"/>
  <c r="HV193" i="5" s="1"/>
  <c r="H185" i="5"/>
  <c r="CD185" i="5" s="1"/>
  <c r="EZ185" i="5" s="1"/>
  <c r="HV185" i="5" s="1"/>
  <c r="H180" i="5"/>
  <c r="CD180" i="5" s="1"/>
  <c r="EZ180" i="5" s="1"/>
  <c r="HV180" i="5" s="1"/>
  <c r="H169" i="5"/>
  <c r="CD169" i="5" s="1"/>
  <c r="EZ169" i="5" s="1"/>
  <c r="HV169" i="5" s="1"/>
  <c r="H155" i="5"/>
  <c r="CD155" i="5" s="1"/>
  <c r="EZ155" i="5" s="1"/>
  <c r="HV155" i="5" s="1"/>
  <c r="H157" i="5"/>
  <c r="CD157" i="5" s="1"/>
  <c r="EZ157" i="5" s="1"/>
  <c r="HV157" i="5" s="1"/>
  <c r="H135" i="5"/>
  <c r="CD135" i="5" s="1"/>
  <c r="EZ135" i="5" s="1"/>
  <c r="HV135" i="5" s="1"/>
  <c r="H147" i="5"/>
  <c r="CD147" i="5" s="1"/>
  <c r="EZ147" i="5" s="1"/>
  <c r="HV147" i="5" s="1"/>
  <c r="H117" i="5"/>
  <c r="CD117" i="5" s="1"/>
  <c r="EZ117" i="5" s="1"/>
  <c r="HV117" i="5" s="1"/>
  <c r="H129" i="5"/>
  <c r="CD129" i="5" s="1"/>
  <c r="EZ129" i="5" s="1"/>
  <c r="HV129" i="5" s="1"/>
  <c r="H103" i="5"/>
  <c r="CD103" i="5" s="1"/>
  <c r="EZ103" i="5" s="1"/>
  <c r="HV103" i="5" s="1"/>
  <c r="H115" i="5"/>
  <c r="CD115" i="5" s="1"/>
  <c r="EZ115" i="5" s="1"/>
  <c r="HV115" i="5" s="1"/>
  <c r="H100" i="5"/>
  <c r="CD100" i="5" s="1"/>
  <c r="EZ100" i="5" s="1"/>
  <c r="HV100" i="5" s="1"/>
  <c r="H94" i="5"/>
  <c r="CD94" i="5" s="1"/>
  <c r="EZ94" i="5" s="1"/>
  <c r="HV94" i="5" s="1"/>
  <c r="H87" i="5"/>
  <c r="CD87" i="5" s="1"/>
  <c r="EZ87" i="5" s="1"/>
  <c r="HV87" i="5" s="1"/>
  <c r="H65" i="5"/>
  <c r="CD65" i="5" s="1"/>
  <c r="EZ65" i="5" s="1"/>
  <c r="HV65" i="5" s="1"/>
  <c r="H77" i="5"/>
  <c r="CD77" i="5" s="1"/>
  <c r="EZ77" i="5" s="1"/>
  <c r="HV77" i="5" s="1"/>
  <c r="H48" i="5"/>
  <c r="CD48" i="5" s="1"/>
  <c r="EZ48" i="5" s="1"/>
  <c r="HV48" i="5" s="1"/>
  <c r="H60" i="5"/>
  <c r="CD60" i="5" s="1"/>
  <c r="EZ60" i="5" s="1"/>
  <c r="HV60" i="5" s="1"/>
  <c r="H34" i="5"/>
  <c r="CD34" i="5" s="1"/>
  <c r="EZ34" i="5" s="1"/>
  <c r="HV34" i="5" s="1"/>
  <c r="H27" i="5"/>
  <c r="CD27" i="5" s="1"/>
  <c r="EZ27" i="5" s="1"/>
  <c r="HV27" i="5" s="1"/>
  <c r="H39" i="5"/>
  <c r="CD39" i="5" s="1"/>
  <c r="EZ39" i="5" s="1"/>
  <c r="HV39" i="5" s="1"/>
  <c r="H14" i="5"/>
  <c r="CD14" i="5" s="1"/>
  <c r="EZ14" i="5" s="1"/>
  <c r="HV14" i="5" s="1"/>
  <c r="H7" i="5"/>
  <c r="CD7" i="5" s="1"/>
  <c r="EZ7" i="5" s="1"/>
  <c r="HV7" i="5" s="1"/>
  <c r="C267" i="5"/>
  <c r="BY267" i="5" s="1"/>
  <c r="EU267" i="5" s="1"/>
  <c r="HQ267" i="5" s="1"/>
  <c r="C265" i="5"/>
  <c r="BY265" i="5" s="1"/>
  <c r="EU265" i="5" s="1"/>
  <c r="HQ265" i="5" s="1"/>
  <c r="C266" i="5"/>
  <c r="BY266" i="5" s="1"/>
  <c r="EU266" i="5" s="1"/>
  <c r="HQ266" i="5" s="1"/>
  <c r="C262" i="5"/>
  <c r="BY262" i="5" s="1"/>
  <c r="EU262" i="5" s="1"/>
  <c r="HQ262" i="5" s="1"/>
  <c r="C263" i="5"/>
  <c r="BY263" i="5" s="1"/>
  <c r="EU263" i="5" s="1"/>
  <c r="HQ263" i="5" s="1"/>
  <c r="C261" i="5"/>
  <c r="BY261" i="5" s="1"/>
  <c r="EU261" i="5" s="1"/>
  <c r="HQ261" i="5" s="1"/>
  <c r="C264" i="5"/>
  <c r="BY264" i="5" s="1"/>
  <c r="EU264" i="5" s="1"/>
  <c r="HQ264" i="5" s="1"/>
  <c r="C260" i="5"/>
  <c r="BY260" i="5" s="1"/>
  <c r="EU260" i="5" s="1"/>
  <c r="HQ260" i="5" s="1"/>
  <c r="C259" i="5"/>
  <c r="BY259" i="5" s="1"/>
  <c r="EU259" i="5" s="1"/>
  <c r="HQ259" i="5" s="1"/>
  <c r="C257" i="5"/>
  <c r="BY257" i="5" s="1"/>
  <c r="EU257" i="5" s="1"/>
  <c r="HQ257" i="5" s="1"/>
  <c r="C258" i="5"/>
  <c r="BY258" i="5" s="1"/>
  <c r="EU258" i="5" s="1"/>
  <c r="HQ258" i="5" s="1"/>
  <c r="C255" i="5"/>
  <c r="BY255" i="5" s="1"/>
  <c r="EU255" i="5" s="1"/>
  <c r="HQ255" i="5" s="1"/>
  <c r="C252" i="5"/>
  <c r="BY252" i="5" s="1"/>
  <c r="EU252" i="5" s="1"/>
  <c r="HQ252" i="5" s="1"/>
  <c r="C253" i="5"/>
  <c r="BY253" i="5" s="1"/>
  <c r="EU253" i="5" s="1"/>
  <c r="HQ253" i="5" s="1"/>
  <c r="C251" i="5"/>
  <c r="BY251" i="5" s="1"/>
  <c r="EU251" i="5" s="1"/>
  <c r="HQ251" i="5" s="1"/>
  <c r="C254" i="5"/>
  <c r="BY254" i="5" s="1"/>
  <c r="EU254" i="5" s="1"/>
  <c r="HQ254" i="5" s="1"/>
  <c r="C248" i="5"/>
  <c r="BY248" i="5" s="1"/>
  <c r="EU248" i="5" s="1"/>
  <c r="HQ248" i="5" s="1"/>
  <c r="C249" i="5"/>
  <c r="BY249" i="5" s="1"/>
  <c r="EU249" i="5" s="1"/>
  <c r="HQ249" i="5" s="1"/>
  <c r="C256" i="5"/>
  <c r="BY256" i="5" s="1"/>
  <c r="EU256" i="5" s="1"/>
  <c r="HQ256" i="5" s="1"/>
  <c r="C247" i="5"/>
  <c r="BY247" i="5" s="1"/>
  <c r="EU247" i="5" s="1"/>
  <c r="HQ247" i="5" s="1"/>
  <c r="C243" i="5"/>
  <c r="BY243" i="5" s="1"/>
  <c r="EU243" i="5" s="1"/>
  <c r="HQ243" i="5" s="1"/>
  <c r="C246" i="5"/>
  <c r="BY246" i="5" s="1"/>
  <c r="EU246" i="5" s="1"/>
  <c r="HQ246" i="5" s="1"/>
  <c r="C244" i="5"/>
  <c r="BY244" i="5" s="1"/>
  <c r="EU244" i="5" s="1"/>
  <c r="HQ244" i="5" s="1"/>
  <c r="C250" i="5"/>
  <c r="BY250" i="5" s="1"/>
  <c r="EU250" i="5" s="1"/>
  <c r="HQ250" i="5" s="1"/>
  <c r="C245" i="5"/>
  <c r="BY245" i="5" s="1"/>
  <c r="EU245" i="5" s="1"/>
  <c r="HQ245" i="5" s="1"/>
  <c r="C241" i="5"/>
  <c r="BY241" i="5" s="1"/>
  <c r="EU241" i="5" s="1"/>
  <c r="HQ241" i="5" s="1"/>
  <c r="C242" i="5"/>
  <c r="BY242" i="5" s="1"/>
  <c r="EU242" i="5" s="1"/>
  <c r="HQ242" i="5" s="1"/>
  <c r="C240" i="5"/>
  <c r="BY240" i="5" s="1"/>
  <c r="EU240" i="5" s="1"/>
  <c r="HQ240" i="5" s="1"/>
  <c r="C235" i="5"/>
  <c r="BY235" i="5" s="1"/>
  <c r="EU235" i="5" s="1"/>
  <c r="HQ235" i="5" s="1"/>
  <c r="C238" i="5"/>
  <c r="BY238" i="5" s="1"/>
  <c r="EU238" i="5" s="1"/>
  <c r="HQ238" i="5" s="1"/>
  <c r="C236" i="5"/>
  <c r="BY236" i="5" s="1"/>
  <c r="EU236" i="5" s="1"/>
  <c r="HQ236" i="5" s="1"/>
  <c r="C237" i="5"/>
  <c r="BY237" i="5" s="1"/>
  <c r="EU237" i="5" s="1"/>
  <c r="HQ237" i="5" s="1"/>
  <c r="C231" i="5"/>
  <c r="BY231" i="5" s="1"/>
  <c r="EU231" i="5" s="1"/>
  <c r="HQ231" i="5" s="1"/>
  <c r="C234" i="5"/>
  <c r="BY234" i="5" s="1"/>
  <c r="EU234" i="5" s="1"/>
  <c r="HQ234" i="5" s="1"/>
  <c r="C232" i="5"/>
  <c r="BY232" i="5" s="1"/>
  <c r="EU232" i="5" s="1"/>
  <c r="HQ232" i="5" s="1"/>
  <c r="C239" i="5"/>
  <c r="BY239" i="5" s="1"/>
  <c r="EU239" i="5" s="1"/>
  <c r="HQ239" i="5" s="1"/>
  <c r="C233" i="5"/>
  <c r="BY233" i="5" s="1"/>
  <c r="EU233" i="5" s="1"/>
  <c r="HQ233" i="5" s="1"/>
  <c r="C229" i="5"/>
  <c r="BY229" i="5" s="1"/>
  <c r="EU229" i="5" s="1"/>
  <c r="HQ229" i="5" s="1"/>
  <c r="C227" i="5"/>
  <c r="BY227" i="5" s="1"/>
  <c r="EU227" i="5" s="1"/>
  <c r="HQ227" i="5" s="1"/>
  <c r="C230" i="5"/>
  <c r="BY230" i="5" s="1"/>
  <c r="EU230" i="5" s="1"/>
  <c r="HQ230" i="5" s="1"/>
  <c r="C223" i="5"/>
  <c r="BY223" i="5" s="1"/>
  <c r="EU223" i="5" s="1"/>
  <c r="HQ223" i="5" s="1"/>
  <c r="C228" i="5"/>
  <c r="BY228" i="5" s="1"/>
  <c r="EU228" i="5" s="1"/>
  <c r="HQ228" i="5" s="1"/>
  <c r="C226" i="5"/>
  <c r="BY226" i="5" s="1"/>
  <c r="EU226" i="5" s="1"/>
  <c r="HQ226" i="5" s="1"/>
  <c r="C221" i="5"/>
  <c r="BY221" i="5" s="1"/>
  <c r="EU221" i="5" s="1"/>
  <c r="HQ221" i="5" s="1"/>
  <c r="C224" i="5"/>
  <c r="BY224" i="5" s="1"/>
  <c r="EU224" i="5" s="1"/>
  <c r="HQ224" i="5" s="1"/>
  <c r="C219" i="5"/>
  <c r="BY219" i="5" s="1"/>
  <c r="EU219" i="5" s="1"/>
  <c r="HQ219" i="5" s="1"/>
  <c r="C222" i="5"/>
  <c r="BY222" i="5" s="1"/>
  <c r="EU222" i="5" s="1"/>
  <c r="HQ222" i="5" s="1"/>
  <c r="C225" i="5"/>
  <c r="BY225" i="5" s="1"/>
  <c r="EU225" i="5" s="1"/>
  <c r="HQ225" i="5" s="1"/>
  <c r="C220" i="5"/>
  <c r="BY220" i="5" s="1"/>
  <c r="EU220" i="5" s="1"/>
  <c r="HQ220" i="5" s="1"/>
  <c r="C218" i="5"/>
  <c r="BY218" i="5" s="1"/>
  <c r="EU218" i="5" s="1"/>
  <c r="HQ218" i="5" s="1"/>
  <c r="C210" i="5"/>
  <c r="BY210" i="5" s="1"/>
  <c r="EU210" i="5" s="1"/>
  <c r="HQ210" i="5" s="1"/>
  <c r="C213" i="5"/>
  <c r="BY213" i="5" s="1"/>
  <c r="EU213" i="5" s="1"/>
  <c r="HQ213" i="5" s="1"/>
  <c r="C216" i="5"/>
  <c r="BY216" i="5" s="1"/>
  <c r="EU216" i="5" s="1"/>
  <c r="HQ216" i="5" s="1"/>
  <c r="C211" i="5"/>
  <c r="BY211" i="5" s="1"/>
  <c r="EU211" i="5" s="1"/>
  <c r="HQ211" i="5" s="1"/>
  <c r="C214" i="5"/>
  <c r="BY214" i="5" s="1"/>
  <c r="EU214" i="5" s="1"/>
  <c r="HQ214" i="5" s="1"/>
  <c r="C217" i="5"/>
  <c r="BY217" i="5" s="1"/>
  <c r="EU217" i="5" s="1"/>
  <c r="HQ217" i="5" s="1"/>
  <c r="C212" i="5"/>
  <c r="BY212" i="5" s="1"/>
  <c r="EU212" i="5" s="1"/>
  <c r="HQ212" i="5" s="1"/>
  <c r="C207" i="5"/>
  <c r="BY207" i="5" s="1"/>
  <c r="EU207" i="5" s="1"/>
  <c r="HQ207" i="5" s="1"/>
  <c r="C202" i="5"/>
  <c r="BY202" i="5" s="1"/>
  <c r="EU202" i="5" s="1"/>
  <c r="HQ202" i="5" s="1"/>
  <c r="C205" i="5"/>
  <c r="BY205" i="5" s="1"/>
  <c r="EU205" i="5" s="1"/>
  <c r="HQ205" i="5" s="1"/>
  <c r="C208" i="5"/>
  <c r="BY208" i="5" s="1"/>
  <c r="EU208" i="5" s="1"/>
  <c r="HQ208" i="5" s="1"/>
  <c r="C203" i="5"/>
  <c r="BY203" i="5" s="1"/>
  <c r="EU203" i="5" s="1"/>
  <c r="HQ203" i="5" s="1"/>
  <c r="C215" i="5"/>
  <c r="BY215" i="5" s="1"/>
  <c r="EU215" i="5" s="1"/>
  <c r="HQ215" i="5" s="1"/>
  <c r="C206" i="5"/>
  <c r="BY206" i="5" s="1"/>
  <c r="EU206" i="5" s="1"/>
  <c r="HQ206" i="5" s="1"/>
  <c r="C209" i="5"/>
  <c r="BY209" i="5" s="1"/>
  <c r="EU209" i="5" s="1"/>
  <c r="HQ209" i="5" s="1"/>
  <c r="C199" i="5"/>
  <c r="BY199" i="5" s="1"/>
  <c r="EU199" i="5" s="1"/>
  <c r="HQ199" i="5" s="1"/>
  <c r="C204" i="5"/>
  <c r="BY204" i="5" s="1"/>
  <c r="EU204" i="5" s="1"/>
  <c r="HQ204" i="5" s="1"/>
  <c r="C197" i="5"/>
  <c r="BY197" i="5" s="1"/>
  <c r="EU197" i="5" s="1"/>
  <c r="HQ197" i="5" s="1"/>
  <c r="C200" i="5"/>
  <c r="BY200" i="5" s="1"/>
  <c r="EU200" i="5" s="1"/>
  <c r="HQ200" i="5" s="1"/>
  <c r="C195" i="5"/>
  <c r="BY195" i="5" s="1"/>
  <c r="EU195" i="5" s="1"/>
  <c r="HQ195" i="5" s="1"/>
  <c r="C198" i="5"/>
  <c r="BY198" i="5" s="1"/>
  <c r="EU198" i="5" s="1"/>
  <c r="HQ198" i="5" s="1"/>
  <c r="C201" i="5"/>
  <c r="BY201" i="5" s="1"/>
  <c r="EU201" i="5" s="1"/>
  <c r="HQ201" i="5" s="1"/>
  <c r="C196" i="5"/>
  <c r="BY196" i="5" s="1"/>
  <c r="EU196" i="5" s="1"/>
  <c r="HQ196" i="5" s="1"/>
  <c r="C186" i="5"/>
  <c r="BY186" i="5" s="1"/>
  <c r="EU186" i="5" s="1"/>
  <c r="HQ186" i="5" s="1"/>
  <c r="C189" i="5"/>
  <c r="BY189" i="5" s="1"/>
  <c r="EU189" i="5" s="1"/>
  <c r="HQ189" i="5" s="1"/>
  <c r="C194" i="5"/>
  <c r="BY194" i="5" s="1"/>
  <c r="EU194" i="5" s="1"/>
  <c r="HQ194" i="5" s="1"/>
  <c r="C192" i="5"/>
  <c r="BY192" i="5" s="1"/>
  <c r="EU192" i="5" s="1"/>
  <c r="HQ192" i="5" s="1"/>
  <c r="C187" i="5"/>
  <c r="BY187" i="5" s="1"/>
  <c r="EU187" i="5" s="1"/>
  <c r="HQ187" i="5" s="1"/>
  <c r="C190" i="5"/>
  <c r="BY190" i="5" s="1"/>
  <c r="EU190" i="5" s="1"/>
  <c r="HQ190" i="5" s="1"/>
  <c r="C193" i="5"/>
  <c r="BY193" i="5" s="1"/>
  <c r="EU193" i="5" s="1"/>
  <c r="HQ193" i="5" s="1"/>
  <c r="C188" i="5"/>
  <c r="BY188" i="5" s="1"/>
  <c r="EU188" i="5" s="1"/>
  <c r="HQ188" i="5" s="1"/>
  <c r="C181" i="5"/>
  <c r="BY181" i="5" s="1"/>
  <c r="EU181" i="5" s="1"/>
  <c r="HQ181" i="5" s="1"/>
  <c r="C184" i="5"/>
  <c r="BY184" i="5" s="1"/>
  <c r="EU184" i="5" s="1"/>
  <c r="HQ184" i="5" s="1"/>
  <c r="C179" i="5"/>
  <c r="BY179" i="5" s="1"/>
  <c r="EU179" i="5" s="1"/>
  <c r="HQ179" i="5" s="1"/>
  <c r="C191" i="5"/>
  <c r="BY191" i="5" s="1"/>
  <c r="EU191" i="5" s="1"/>
  <c r="HQ191" i="5" s="1"/>
  <c r="C182" i="5"/>
  <c r="BY182" i="5" s="1"/>
  <c r="EU182" i="5" s="1"/>
  <c r="HQ182" i="5" s="1"/>
  <c r="C185" i="5"/>
  <c r="BY185" i="5" s="1"/>
  <c r="EU185" i="5" s="1"/>
  <c r="HQ185" i="5" s="1"/>
  <c r="C180" i="5"/>
  <c r="BY180" i="5" s="1"/>
  <c r="EU180" i="5" s="1"/>
  <c r="HQ180" i="5" s="1"/>
  <c r="C178" i="5"/>
  <c r="BY178" i="5" s="1"/>
  <c r="EU178" i="5" s="1"/>
  <c r="HQ178" i="5" s="1"/>
  <c r="C183" i="5"/>
  <c r="BY183" i="5" s="1"/>
  <c r="EU183" i="5" s="1"/>
  <c r="HQ183" i="5" s="1"/>
  <c r="C177" i="5"/>
  <c r="BY177" i="5" s="1"/>
  <c r="EU177" i="5" s="1"/>
  <c r="HQ177" i="5" s="1"/>
  <c r="C175" i="5"/>
  <c r="BY175" i="5" s="1"/>
  <c r="EU175" i="5" s="1"/>
  <c r="HQ175" i="5" s="1"/>
  <c r="C173" i="5"/>
  <c r="BY173" i="5" s="1"/>
  <c r="EU173" i="5" s="1"/>
  <c r="HQ173" i="5" s="1"/>
  <c r="C176" i="5"/>
  <c r="BY176" i="5" s="1"/>
  <c r="EU176" i="5" s="1"/>
  <c r="HQ176" i="5" s="1"/>
  <c r="C174" i="5"/>
  <c r="BY174" i="5" s="1"/>
  <c r="EU174" i="5" s="1"/>
  <c r="HQ174" i="5" s="1"/>
  <c r="C167" i="5"/>
  <c r="BY167" i="5" s="1"/>
  <c r="EU167" i="5" s="1"/>
  <c r="HQ167" i="5" s="1"/>
  <c r="C170" i="5"/>
  <c r="BY170" i="5" s="1"/>
  <c r="EU170" i="5" s="1"/>
  <c r="HQ170" i="5" s="1"/>
  <c r="C165" i="5"/>
  <c r="BY165" i="5" s="1"/>
  <c r="EU165" i="5" s="1"/>
  <c r="HQ165" i="5" s="1"/>
  <c r="C168" i="5"/>
  <c r="BY168" i="5" s="1"/>
  <c r="EU168" i="5" s="1"/>
  <c r="HQ168" i="5" s="1"/>
  <c r="C171" i="5"/>
  <c r="BY171" i="5" s="1"/>
  <c r="EU171" i="5" s="1"/>
  <c r="HQ171" i="5" s="1"/>
  <c r="C163" i="5"/>
  <c r="BY163" i="5" s="1"/>
  <c r="EU163" i="5" s="1"/>
  <c r="HQ163" i="5" s="1"/>
  <c r="C166" i="5"/>
  <c r="BY166" i="5" s="1"/>
  <c r="EU166" i="5" s="1"/>
  <c r="HQ166" i="5" s="1"/>
  <c r="C169" i="5"/>
  <c r="BY169" i="5" s="1"/>
  <c r="EU169" i="5" s="1"/>
  <c r="HQ169" i="5" s="1"/>
  <c r="C172" i="5"/>
  <c r="BY172" i="5" s="1"/>
  <c r="EU172" i="5" s="1"/>
  <c r="HQ172" i="5" s="1"/>
  <c r="C164" i="5"/>
  <c r="BY164" i="5" s="1"/>
  <c r="EU164" i="5" s="1"/>
  <c r="HQ164" i="5" s="1"/>
  <c r="C161" i="5"/>
  <c r="BY161" i="5" s="1"/>
  <c r="EU161" i="5" s="1"/>
  <c r="HQ161" i="5" s="1"/>
  <c r="C156" i="5"/>
  <c r="BY156" i="5" s="1"/>
  <c r="EU156" i="5" s="1"/>
  <c r="HQ156" i="5" s="1"/>
  <c r="C159" i="5"/>
  <c r="BY159" i="5" s="1"/>
  <c r="EU159" i="5" s="1"/>
  <c r="HQ159" i="5" s="1"/>
  <c r="C162" i="5"/>
  <c r="BY162" i="5" s="1"/>
  <c r="EU162" i="5" s="1"/>
  <c r="HQ162" i="5" s="1"/>
  <c r="C154" i="5"/>
  <c r="BY154" i="5" s="1"/>
  <c r="EU154" i="5" s="1"/>
  <c r="HQ154" i="5" s="1"/>
  <c r="C157" i="5"/>
  <c r="BY157" i="5" s="1"/>
  <c r="EU157" i="5" s="1"/>
  <c r="HQ157" i="5" s="1"/>
  <c r="C160" i="5"/>
  <c r="BY160" i="5" s="1"/>
  <c r="EU160" i="5" s="1"/>
  <c r="HQ160" i="5" s="1"/>
  <c r="C155" i="5"/>
  <c r="BY155" i="5" s="1"/>
  <c r="EU155" i="5" s="1"/>
  <c r="HQ155" i="5" s="1"/>
  <c r="C158" i="5"/>
  <c r="BY158" i="5" s="1"/>
  <c r="EU158" i="5" s="1"/>
  <c r="HQ158" i="5" s="1"/>
  <c r="C146" i="5"/>
  <c r="BY146" i="5" s="1"/>
  <c r="EU146" i="5" s="1"/>
  <c r="HQ146" i="5" s="1"/>
  <c r="C138" i="5"/>
  <c r="BY138" i="5" s="1"/>
  <c r="EU138" i="5" s="1"/>
  <c r="HQ138" i="5" s="1"/>
  <c r="C149" i="5"/>
  <c r="BY149" i="5" s="1"/>
  <c r="EU149" i="5" s="1"/>
  <c r="HQ149" i="5" s="1"/>
  <c r="C141" i="5"/>
  <c r="BY141" i="5" s="1"/>
  <c r="EU141" i="5" s="1"/>
  <c r="HQ141" i="5" s="1"/>
  <c r="C152" i="5"/>
  <c r="BY152" i="5" s="1"/>
  <c r="EU152" i="5" s="1"/>
  <c r="HQ152" i="5" s="1"/>
  <c r="C144" i="5"/>
  <c r="BY144" i="5" s="1"/>
  <c r="EU144" i="5" s="1"/>
  <c r="HQ144" i="5" s="1"/>
  <c r="C136" i="5"/>
  <c r="BY136" i="5" s="1"/>
  <c r="EU136" i="5" s="1"/>
  <c r="HQ136" i="5" s="1"/>
  <c r="C147" i="5"/>
  <c r="BY147" i="5" s="1"/>
  <c r="EU147" i="5" s="1"/>
  <c r="HQ147" i="5" s="1"/>
  <c r="C139" i="5"/>
  <c r="BY139" i="5" s="1"/>
  <c r="EU139" i="5" s="1"/>
  <c r="HQ139" i="5" s="1"/>
  <c r="C150" i="5"/>
  <c r="BY150" i="5" s="1"/>
  <c r="EU150" i="5" s="1"/>
  <c r="HQ150" i="5" s="1"/>
  <c r="C142" i="5"/>
  <c r="BY142" i="5" s="1"/>
  <c r="EU142" i="5" s="1"/>
  <c r="HQ142" i="5" s="1"/>
  <c r="C153" i="5"/>
  <c r="BY153" i="5" s="1"/>
  <c r="EU153" i="5" s="1"/>
  <c r="HQ153" i="5" s="1"/>
  <c r="C145" i="5"/>
  <c r="BY145" i="5" s="1"/>
  <c r="EU145" i="5" s="1"/>
  <c r="HQ145" i="5" s="1"/>
  <c r="C137" i="5"/>
  <c r="BY137" i="5" s="1"/>
  <c r="EU137" i="5" s="1"/>
  <c r="HQ137" i="5" s="1"/>
  <c r="C148" i="5"/>
  <c r="BY148" i="5" s="1"/>
  <c r="EU148" i="5" s="1"/>
  <c r="HQ148" i="5" s="1"/>
  <c r="C140" i="5"/>
  <c r="BY140" i="5" s="1"/>
  <c r="EU140" i="5" s="1"/>
  <c r="HQ140" i="5" s="1"/>
  <c r="C151" i="5"/>
  <c r="BY151" i="5" s="1"/>
  <c r="EU151" i="5" s="1"/>
  <c r="HQ151" i="5" s="1"/>
  <c r="C143" i="5"/>
  <c r="BY143" i="5" s="1"/>
  <c r="EU143" i="5" s="1"/>
  <c r="HQ143" i="5" s="1"/>
  <c r="C135" i="5"/>
  <c r="BY135" i="5" s="1"/>
  <c r="EU135" i="5" s="1"/>
  <c r="HQ135" i="5" s="1"/>
  <c r="C131" i="5"/>
  <c r="BY131" i="5" s="1"/>
  <c r="EU131" i="5" s="1"/>
  <c r="HQ131" i="5" s="1"/>
  <c r="C123" i="5"/>
  <c r="BY123" i="5" s="1"/>
  <c r="EU123" i="5" s="1"/>
  <c r="HQ123" i="5" s="1"/>
  <c r="C134" i="5"/>
  <c r="BY134" i="5" s="1"/>
  <c r="EU134" i="5" s="1"/>
  <c r="HQ134" i="5" s="1"/>
  <c r="C126" i="5"/>
  <c r="BY126" i="5" s="1"/>
  <c r="EU126" i="5" s="1"/>
  <c r="HQ126" i="5" s="1"/>
  <c r="C118" i="5"/>
  <c r="BY118" i="5" s="1"/>
  <c r="EU118" i="5" s="1"/>
  <c r="HQ118" i="5" s="1"/>
  <c r="C129" i="5"/>
  <c r="BY129" i="5" s="1"/>
  <c r="EU129" i="5" s="1"/>
  <c r="HQ129" i="5" s="1"/>
  <c r="C121" i="5"/>
  <c r="BY121" i="5" s="1"/>
  <c r="EU121" i="5" s="1"/>
  <c r="HQ121" i="5" s="1"/>
  <c r="C132" i="5"/>
  <c r="BY132" i="5" s="1"/>
  <c r="EU132" i="5" s="1"/>
  <c r="HQ132" i="5" s="1"/>
  <c r="C124" i="5"/>
  <c r="BY124" i="5" s="1"/>
  <c r="EU124" i="5" s="1"/>
  <c r="HQ124" i="5" s="1"/>
  <c r="C116" i="5"/>
  <c r="BY116" i="5" s="1"/>
  <c r="EU116" i="5" s="1"/>
  <c r="HQ116" i="5" s="1"/>
  <c r="C127" i="5"/>
  <c r="BY127" i="5" s="1"/>
  <c r="EU127" i="5" s="1"/>
  <c r="HQ127" i="5" s="1"/>
  <c r="C119" i="5"/>
  <c r="BY119" i="5" s="1"/>
  <c r="EU119" i="5" s="1"/>
  <c r="HQ119" i="5" s="1"/>
  <c r="C130" i="5"/>
  <c r="BY130" i="5" s="1"/>
  <c r="EU130" i="5" s="1"/>
  <c r="HQ130" i="5" s="1"/>
  <c r="C122" i="5"/>
  <c r="BY122" i="5" s="1"/>
  <c r="EU122" i="5" s="1"/>
  <c r="HQ122" i="5" s="1"/>
  <c r="C133" i="5"/>
  <c r="BY133" i="5" s="1"/>
  <c r="EU133" i="5" s="1"/>
  <c r="HQ133" i="5" s="1"/>
  <c r="C125" i="5"/>
  <c r="BY125" i="5" s="1"/>
  <c r="EU125" i="5" s="1"/>
  <c r="HQ125" i="5" s="1"/>
  <c r="C117" i="5"/>
  <c r="BY117" i="5" s="1"/>
  <c r="EU117" i="5" s="1"/>
  <c r="HQ117" i="5" s="1"/>
  <c r="C128" i="5"/>
  <c r="BY128" i="5" s="1"/>
  <c r="EU128" i="5" s="1"/>
  <c r="HQ128" i="5" s="1"/>
  <c r="C120" i="5"/>
  <c r="BY120" i="5" s="1"/>
  <c r="EU120" i="5" s="1"/>
  <c r="HQ120" i="5" s="1"/>
  <c r="C112" i="5"/>
  <c r="BY112" i="5" s="1"/>
  <c r="EU112" i="5" s="1"/>
  <c r="HQ112" i="5" s="1"/>
  <c r="C104" i="5"/>
  <c r="BY104" i="5" s="1"/>
  <c r="EU104" i="5" s="1"/>
  <c r="HQ104" i="5" s="1"/>
  <c r="C115" i="5"/>
  <c r="BY115" i="5" s="1"/>
  <c r="EU115" i="5" s="1"/>
  <c r="HQ115" i="5" s="1"/>
  <c r="C107" i="5"/>
  <c r="BY107" i="5" s="1"/>
  <c r="EU107" i="5" s="1"/>
  <c r="HQ107" i="5" s="1"/>
  <c r="C99" i="5"/>
  <c r="BY99" i="5" s="1"/>
  <c r="EU99" i="5" s="1"/>
  <c r="HQ99" i="5" s="1"/>
  <c r="C110" i="5"/>
  <c r="BY110" i="5" s="1"/>
  <c r="EU110" i="5" s="1"/>
  <c r="HQ110" i="5" s="1"/>
  <c r="C102" i="5"/>
  <c r="BY102" i="5" s="1"/>
  <c r="EU102" i="5" s="1"/>
  <c r="HQ102" i="5" s="1"/>
  <c r="C113" i="5"/>
  <c r="BY113" i="5" s="1"/>
  <c r="EU113" i="5" s="1"/>
  <c r="HQ113" i="5" s="1"/>
  <c r="C105" i="5"/>
  <c r="BY105" i="5" s="1"/>
  <c r="EU105" i="5" s="1"/>
  <c r="HQ105" i="5" s="1"/>
  <c r="C108" i="5"/>
  <c r="BY108" i="5" s="1"/>
  <c r="EU108" i="5" s="1"/>
  <c r="HQ108" i="5" s="1"/>
  <c r="C100" i="5"/>
  <c r="BY100" i="5" s="1"/>
  <c r="EU100" i="5" s="1"/>
  <c r="HQ100" i="5" s="1"/>
  <c r="C111" i="5"/>
  <c r="BY111" i="5" s="1"/>
  <c r="EU111" i="5" s="1"/>
  <c r="HQ111" i="5" s="1"/>
  <c r="C103" i="5"/>
  <c r="BY103" i="5" s="1"/>
  <c r="EU103" i="5" s="1"/>
  <c r="HQ103" i="5" s="1"/>
  <c r="C114" i="5"/>
  <c r="BY114" i="5" s="1"/>
  <c r="EU114" i="5" s="1"/>
  <c r="HQ114" i="5" s="1"/>
  <c r="C106" i="5"/>
  <c r="BY106" i="5" s="1"/>
  <c r="EU106" i="5" s="1"/>
  <c r="HQ106" i="5" s="1"/>
  <c r="C98" i="5"/>
  <c r="BY98" i="5" s="1"/>
  <c r="EU98" i="5" s="1"/>
  <c r="HQ98" i="5" s="1"/>
  <c r="C109" i="5"/>
  <c r="BY109" i="5" s="1"/>
  <c r="EU109" i="5" s="1"/>
  <c r="HQ109" i="5" s="1"/>
  <c r="C101" i="5"/>
  <c r="BY101" i="5" s="1"/>
  <c r="EU101" i="5" s="1"/>
  <c r="HQ101" i="5" s="1"/>
  <c r="C94" i="5"/>
  <c r="BY94" i="5" s="1"/>
  <c r="EU94" i="5" s="1"/>
  <c r="HQ94" i="5" s="1"/>
  <c r="C86" i="5"/>
  <c r="BY86" i="5" s="1"/>
  <c r="EU86" i="5" s="1"/>
  <c r="HQ86" i="5" s="1"/>
  <c r="C97" i="5"/>
  <c r="BY97" i="5" s="1"/>
  <c r="EU97" i="5" s="1"/>
  <c r="HQ97" i="5" s="1"/>
  <c r="C89" i="5"/>
  <c r="BY89" i="5" s="1"/>
  <c r="EU89" i="5" s="1"/>
  <c r="HQ89" i="5" s="1"/>
  <c r="C81" i="5"/>
  <c r="BY81" i="5" s="1"/>
  <c r="EU81" i="5" s="1"/>
  <c r="HQ81" i="5" s="1"/>
  <c r="C92" i="5"/>
  <c r="BY92" i="5" s="1"/>
  <c r="EU92" i="5" s="1"/>
  <c r="HQ92" i="5" s="1"/>
  <c r="C84" i="5"/>
  <c r="BY84" i="5" s="1"/>
  <c r="EU84" i="5" s="1"/>
  <c r="HQ84" i="5" s="1"/>
  <c r="C95" i="5"/>
  <c r="BY95" i="5" s="1"/>
  <c r="EU95" i="5" s="1"/>
  <c r="HQ95" i="5" s="1"/>
  <c r="C87" i="5"/>
  <c r="BY87" i="5" s="1"/>
  <c r="EU87" i="5" s="1"/>
  <c r="HQ87" i="5" s="1"/>
  <c r="C79" i="5"/>
  <c r="BY79" i="5" s="1"/>
  <c r="EU79" i="5" s="1"/>
  <c r="HQ79" i="5" s="1"/>
  <c r="C90" i="5"/>
  <c r="BY90" i="5" s="1"/>
  <c r="EU90" i="5" s="1"/>
  <c r="HQ90" i="5" s="1"/>
  <c r="C82" i="5"/>
  <c r="BY82" i="5" s="1"/>
  <c r="EU82" i="5" s="1"/>
  <c r="HQ82" i="5" s="1"/>
  <c r="C93" i="5"/>
  <c r="BY93" i="5" s="1"/>
  <c r="EU93" i="5" s="1"/>
  <c r="HQ93" i="5" s="1"/>
  <c r="C85" i="5"/>
  <c r="BY85" i="5" s="1"/>
  <c r="EU85" i="5" s="1"/>
  <c r="HQ85" i="5" s="1"/>
  <c r="C96" i="5"/>
  <c r="BY96" i="5" s="1"/>
  <c r="EU96" i="5" s="1"/>
  <c r="HQ96" i="5" s="1"/>
  <c r="C88" i="5"/>
  <c r="BY88" i="5" s="1"/>
  <c r="EU88" i="5" s="1"/>
  <c r="HQ88" i="5" s="1"/>
  <c r="C91" i="5"/>
  <c r="BY91" i="5" s="1"/>
  <c r="EU91" i="5" s="1"/>
  <c r="HQ91" i="5" s="1"/>
  <c r="C76" i="5"/>
  <c r="BY76" i="5" s="1"/>
  <c r="EU76" i="5" s="1"/>
  <c r="HQ76" i="5" s="1"/>
  <c r="C68" i="5"/>
  <c r="BY68" i="5" s="1"/>
  <c r="EU68" i="5" s="1"/>
  <c r="HQ68" i="5" s="1"/>
  <c r="C83" i="5"/>
  <c r="BY83" i="5" s="1"/>
  <c r="EU83" i="5" s="1"/>
  <c r="HQ83" i="5" s="1"/>
  <c r="C71" i="5"/>
  <c r="BY71" i="5" s="1"/>
  <c r="EU71" i="5" s="1"/>
  <c r="HQ71" i="5" s="1"/>
  <c r="C63" i="5"/>
  <c r="BY63" i="5" s="1"/>
  <c r="EU63" i="5" s="1"/>
  <c r="HQ63" i="5" s="1"/>
  <c r="C74" i="5"/>
  <c r="BY74" i="5" s="1"/>
  <c r="EU74" i="5" s="1"/>
  <c r="HQ74" i="5" s="1"/>
  <c r="C66" i="5"/>
  <c r="BY66" i="5" s="1"/>
  <c r="EU66" i="5" s="1"/>
  <c r="HQ66" i="5" s="1"/>
  <c r="C77" i="5"/>
  <c r="BY77" i="5" s="1"/>
  <c r="EU77" i="5" s="1"/>
  <c r="HQ77" i="5" s="1"/>
  <c r="C69" i="5"/>
  <c r="BY69" i="5" s="1"/>
  <c r="EU69" i="5" s="1"/>
  <c r="HQ69" i="5" s="1"/>
  <c r="C72" i="5"/>
  <c r="BY72" i="5" s="1"/>
  <c r="EU72" i="5" s="1"/>
  <c r="HQ72" i="5" s="1"/>
  <c r="C64" i="5"/>
  <c r="BY64" i="5" s="1"/>
  <c r="EU64" i="5" s="1"/>
  <c r="HQ64" i="5" s="1"/>
  <c r="C80" i="5"/>
  <c r="BY80" i="5" s="1"/>
  <c r="EU80" i="5" s="1"/>
  <c r="HQ80" i="5" s="1"/>
  <c r="C75" i="5"/>
  <c r="BY75" i="5" s="1"/>
  <c r="EU75" i="5" s="1"/>
  <c r="HQ75" i="5" s="1"/>
  <c r="C67" i="5"/>
  <c r="BY67" i="5" s="1"/>
  <c r="EU67" i="5" s="1"/>
  <c r="HQ67" i="5" s="1"/>
  <c r="C78" i="5"/>
  <c r="BY78" i="5" s="1"/>
  <c r="EU78" i="5" s="1"/>
  <c r="HQ78" i="5" s="1"/>
  <c r="C70" i="5"/>
  <c r="BY70" i="5" s="1"/>
  <c r="EU70" i="5" s="1"/>
  <c r="HQ70" i="5" s="1"/>
  <c r="C73" i="5"/>
  <c r="BY73" i="5" s="1"/>
  <c r="EU73" i="5" s="1"/>
  <c r="HQ73" i="5" s="1"/>
  <c r="C65" i="5"/>
  <c r="BY65" i="5" s="1"/>
  <c r="EU65" i="5" s="1"/>
  <c r="HQ65" i="5" s="1"/>
  <c r="C62" i="5"/>
  <c r="BY62" i="5" s="1"/>
  <c r="EU62" i="5" s="1"/>
  <c r="HQ62" i="5" s="1"/>
  <c r="C54" i="5"/>
  <c r="BY54" i="5" s="1"/>
  <c r="EU54" i="5" s="1"/>
  <c r="HQ54" i="5" s="1"/>
  <c r="C46" i="5"/>
  <c r="BY46" i="5" s="1"/>
  <c r="EU46" i="5" s="1"/>
  <c r="HQ46" i="5" s="1"/>
  <c r="C57" i="5"/>
  <c r="BY57" i="5" s="1"/>
  <c r="EU57" i="5" s="1"/>
  <c r="HQ57" i="5" s="1"/>
  <c r="C49" i="5"/>
  <c r="BY49" i="5" s="1"/>
  <c r="EU49" i="5" s="1"/>
  <c r="HQ49" i="5" s="1"/>
  <c r="C60" i="5"/>
  <c r="BY60" i="5" s="1"/>
  <c r="EU60" i="5" s="1"/>
  <c r="HQ60" i="5" s="1"/>
  <c r="C52" i="5"/>
  <c r="BY52" i="5" s="1"/>
  <c r="EU52" i="5" s="1"/>
  <c r="HQ52" i="5" s="1"/>
  <c r="C44" i="5"/>
  <c r="BY44" i="5" s="1"/>
  <c r="EU44" i="5" s="1"/>
  <c r="HQ44" i="5" s="1"/>
  <c r="C55" i="5"/>
  <c r="BY55" i="5" s="1"/>
  <c r="EU55" i="5" s="1"/>
  <c r="HQ55" i="5" s="1"/>
  <c r="C47" i="5"/>
  <c r="BY47" i="5" s="1"/>
  <c r="EU47" i="5" s="1"/>
  <c r="HQ47" i="5" s="1"/>
  <c r="C58" i="5"/>
  <c r="BY58" i="5" s="1"/>
  <c r="EU58" i="5" s="1"/>
  <c r="HQ58" i="5" s="1"/>
  <c r="C50" i="5"/>
  <c r="BY50" i="5" s="1"/>
  <c r="EU50" i="5" s="1"/>
  <c r="HQ50" i="5" s="1"/>
  <c r="C61" i="5"/>
  <c r="BY61" i="5" s="1"/>
  <c r="EU61" i="5" s="1"/>
  <c r="HQ61" i="5" s="1"/>
  <c r="C53" i="5"/>
  <c r="BY53" i="5" s="1"/>
  <c r="EU53" i="5" s="1"/>
  <c r="HQ53" i="5" s="1"/>
  <c r="C45" i="5"/>
  <c r="BY45" i="5" s="1"/>
  <c r="EU45" i="5" s="1"/>
  <c r="HQ45" i="5" s="1"/>
  <c r="C56" i="5"/>
  <c r="BY56" i="5" s="1"/>
  <c r="EU56" i="5" s="1"/>
  <c r="HQ56" i="5" s="1"/>
  <c r="C48" i="5"/>
  <c r="BY48" i="5" s="1"/>
  <c r="EU48" i="5" s="1"/>
  <c r="HQ48" i="5" s="1"/>
  <c r="C59" i="5"/>
  <c r="BY59" i="5" s="1"/>
  <c r="EU59" i="5" s="1"/>
  <c r="HQ59" i="5" s="1"/>
  <c r="C51" i="5"/>
  <c r="BY51" i="5" s="1"/>
  <c r="EU51" i="5" s="1"/>
  <c r="HQ51" i="5" s="1"/>
  <c r="C43" i="5"/>
  <c r="BY43" i="5" s="1"/>
  <c r="EU43" i="5" s="1"/>
  <c r="HQ43" i="5" s="1"/>
  <c r="C35" i="5"/>
  <c r="BY35" i="5" s="1"/>
  <c r="EU35" i="5" s="1"/>
  <c r="HQ35" i="5" s="1"/>
  <c r="C27" i="5"/>
  <c r="BY27" i="5" s="1"/>
  <c r="EU27" i="5" s="1"/>
  <c r="HQ27" i="5" s="1"/>
  <c r="C38" i="5"/>
  <c r="BY38" i="5" s="1"/>
  <c r="EU38" i="5" s="1"/>
  <c r="HQ38" i="5" s="1"/>
  <c r="C30" i="5"/>
  <c r="BY30" i="5" s="1"/>
  <c r="EU30" i="5" s="1"/>
  <c r="HQ30" i="5" s="1"/>
  <c r="C41" i="5"/>
  <c r="BY41" i="5" s="1"/>
  <c r="EU41" i="5" s="1"/>
  <c r="HQ41" i="5" s="1"/>
  <c r="C33" i="5"/>
  <c r="BY33" i="5" s="1"/>
  <c r="EU33" i="5" s="1"/>
  <c r="HQ33" i="5" s="1"/>
  <c r="C25" i="5"/>
  <c r="BY25" i="5" s="1"/>
  <c r="EU25" i="5" s="1"/>
  <c r="HQ25" i="5" s="1"/>
  <c r="C36" i="5"/>
  <c r="BY36" i="5" s="1"/>
  <c r="EU36" i="5" s="1"/>
  <c r="HQ36" i="5" s="1"/>
  <c r="C28" i="5"/>
  <c r="BY28" i="5" s="1"/>
  <c r="EU28" i="5" s="1"/>
  <c r="HQ28" i="5" s="1"/>
  <c r="C39" i="5"/>
  <c r="BY39" i="5" s="1"/>
  <c r="EU39" i="5" s="1"/>
  <c r="HQ39" i="5" s="1"/>
  <c r="C31" i="5"/>
  <c r="BY31" i="5" s="1"/>
  <c r="EU31" i="5" s="1"/>
  <c r="HQ31" i="5" s="1"/>
  <c r="C42" i="5"/>
  <c r="BY42" i="5" s="1"/>
  <c r="EU42" i="5" s="1"/>
  <c r="HQ42" i="5" s="1"/>
  <c r="C34" i="5"/>
  <c r="BY34" i="5" s="1"/>
  <c r="EU34" i="5" s="1"/>
  <c r="HQ34" i="5" s="1"/>
  <c r="C26" i="5"/>
  <c r="BY26" i="5" s="1"/>
  <c r="EU26" i="5" s="1"/>
  <c r="HQ26" i="5" s="1"/>
  <c r="C37" i="5"/>
  <c r="BY37" i="5" s="1"/>
  <c r="EU37" i="5" s="1"/>
  <c r="HQ37" i="5" s="1"/>
  <c r="C29" i="5"/>
  <c r="BY29" i="5" s="1"/>
  <c r="EU29" i="5" s="1"/>
  <c r="HQ29" i="5" s="1"/>
  <c r="C40" i="5"/>
  <c r="BY40" i="5" s="1"/>
  <c r="EU40" i="5" s="1"/>
  <c r="HQ40" i="5" s="1"/>
  <c r="C32" i="5"/>
  <c r="BY32" i="5" s="1"/>
  <c r="EU32" i="5" s="1"/>
  <c r="HQ32" i="5" s="1"/>
  <c r="C17" i="5"/>
  <c r="BY17" i="5" s="1"/>
  <c r="EU17" i="5" s="1"/>
  <c r="HQ17" i="5" s="1"/>
  <c r="C9" i="5"/>
  <c r="BY9" i="5" s="1"/>
  <c r="EU9" i="5" s="1"/>
  <c r="HQ9" i="5" s="1"/>
  <c r="C20" i="5"/>
  <c r="BY20" i="5" s="1"/>
  <c r="EU20" i="5" s="1"/>
  <c r="HQ20" i="5" s="1"/>
  <c r="C12" i="5"/>
  <c r="BY12" i="5" s="1"/>
  <c r="EU12" i="5" s="1"/>
  <c r="HQ12" i="5" s="1"/>
  <c r="C23" i="5"/>
  <c r="BY23" i="5" s="1"/>
  <c r="EU23" i="5" s="1"/>
  <c r="HQ23" i="5" s="1"/>
  <c r="C15" i="5"/>
  <c r="BY15" i="5" s="1"/>
  <c r="EU15" i="5" s="1"/>
  <c r="HQ15" i="5" s="1"/>
  <c r="C7" i="5"/>
  <c r="BY7" i="5" s="1"/>
  <c r="EU7" i="5" s="1"/>
  <c r="HQ7" i="5" s="1"/>
  <c r="C18" i="5"/>
  <c r="BY18" i="5" s="1"/>
  <c r="EU18" i="5" s="1"/>
  <c r="HQ18" i="5" s="1"/>
  <c r="C10" i="5"/>
  <c r="BY10" i="5" s="1"/>
  <c r="EU10" i="5" s="1"/>
  <c r="HQ10" i="5" s="1"/>
  <c r="C21" i="5"/>
  <c r="BY21" i="5" s="1"/>
  <c r="EU21" i="5" s="1"/>
  <c r="HQ21" i="5" s="1"/>
  <c r="C13" i="5"/>
  <c r="BY13" i="5" s="1"/>
  <c r="EU13" i="5" s="1"/>
  <c r="HQ13" i="5" s="1"/>
  <c r="C24" i="5"/>
  <c r="BY24" i="5" s="1"/>
  <c r="EU24" i="5" s="1"/>
  <c r="HQ24" i="5" s="1"/>
  <c r="C16" i="5"/>
  <c r="BY16" i="5" s="1"/>
  <c r="EU16" i="5" s="1"/>
  <c r="HQ16" i="5" s="1"/>
  <c r="C8" i="5"/>
  <c r="BY8" i="5" s="1"/>
  <c r="EU8" i="5" s="1"/>
  <c r="HQ8" i="5" s="1"/>
  <c r="C19" i="5"/>
  <c r="BY19" i="5" s="1"/>
  <c r="EU19" i="5" s="1"/>
  <c r="HQ19" i="5" s="1"/>
  <c r="C11" i="5"/>
  <c r="BY11" i="5" s="1"/>
  <c r="EU11" i="5" s="1"/>
  <c r="HQ11" i="5" s="1"/>
  <c r="C22" i="5"/>
  <c r="BY22" i="5" s="1"/>
  <c r="EU22" i="5" s="1"/>
  <c r="HQ22" i="5" s="1"/>
  <c r="C14" i="5"/>
  <c r="BY14" i="5" s="1"/>
  <c r="EU14" i="5" s="1"/>
  <c r="HQ14" i="5" s="1"/>
  <c r="C6" i="5"/>
  <c r="BY6" i="5" s="1"/>
  <c r="EU6" i="5" s="1"/>
  <c r="HQ6" i="5" s="1"/>
  <c r="C2" i="5"/>
  <c r="BY2" i="5" s="1"/>
  <c r="EU2" i="5" s="1"/>
  <c r="HQ2" i="5" s="1"/>
  <c r="C5" i="5"/>
  <c r="BY5" i="5" s="1"/>
  <c r="EU5" i="5" s="1"/>
  <c r="HQ5" i="5" s="1"/>
  <c r="C3" i="5"/>
  <c r="BY3" i="5" s="1"/>
  <c r="EU3" i="5" s="1"/>
  <c r="HQ3" i="5" s="1"/>
  <c r="C4" i="5"/>
  <c r="BY4" i="5" s="1"/>
  <c r="EU4" i="5" s="1"/>
  <c r="HQ4" i="5" s="1"/>
  <c r="H2" i="5"/>
  <c r="CD2" i="5" s="1"/>
  <c r="EZ2" i="5" s="1"/>
  <c r="HV2" i="5" s="1"/>
  <c r="F2" i="5"/>
  <c r="CB2" i="5" s="1"/>
  <c r="EX2" i="5" s="1"/>
  <c r="HT2" i="5" s="1"/>
  <c r="H15" i="5"/>
  <c r="CD15" i="5" s="1"/>
  <c r="EZ15" i="5" s="1"/>
  <c r="HV15" i="5" s="1"/>
  <c r="H38" i="5"/>
  <c r="CD38" i="5" s="1"/>
  <c r="EZ38" i="5" s="1"/>
  <c r="HV38" i="5" s="1"/>
  <c r="H57" i="5"/>
  <c r="CD57" i="5" s="1"/>
  <c r="EZ57" i="5" s="1"/>
  <c r="HV57" i="5" s="1"/>
  <c r="H84" i="5"/>
  <c r="CD84" i="5" s="1"/>
  <c r="EZ84" i="5" s="1"/>
  <c r="HV84" i="5" s="1"/>
  <c r="H119" i="5"/>
  <c r="CD119" i="5" s="1"/>
  <c r="EZ119" i="5" s="1"/>
  <c r="HV119" i="5" s="1"/>
  <c r="H151" i="5"/>
  <c r="CD151" i="5" s="1"/>
  <c r="EZ151" i="5" s="1"/>
  <c r="HV151" i="5" s="1"/>
  <c r="H179" i="5"/>
  <c r="CD179" i="5" s="1"/>
  <c r="EZ179" i="5" s="1"/>
  <c r="HV179" i="5" s="1"/>
  <c r="H219" i="5"/>
  <c r="CD219" i="5" s="1"/>
  <c r="EZ219" i="5" s="1"/>
  <c r="HV219" i="5" s="1"/>
  <c r="H246" i="5"/>
  <c r="CD246" i="5" s="1"/>
  <c r="EZ246" i="5" s="1"/>
  <c r="HV246" i="5" s="1"/>
  <c r="H23" i="5"/>
  <c r="CD23" i="5" s="1"/>
  <c r="EZ23" i="5" s="1"/>
  <c r="HV23" i="5" s="1"/>
  <c r="H35" i="5"/>
  <c r="CD35" i="5" s="1"/>
  <c r="EZ35" i="5" s="1"/>
  <c r="HV35" i="5" s="1"/>
  <c r="H59" i="5"/>
  <c r="CD59" i="5" s="1"/>
  <c r="EZ59" i="5" s="1"/>
  <c r="HV59" i="5" s="1"/>
  <c r="H86" i="5"/>
  <c r="CD86" i="5" s="1"/>
  <c r="EZ86" i="5" s="1"/>
  <c r="HV86" i="5" s="1"/>
  <c r="H121" i="5"/>
  <c r="CD121" i="5" s="1"/>
  <c r="EZ121" i="5" s="1"/>
  <c r="HV121" i="5" s="1"/>
  <c r="H153" i="5"/>
  <c r="CD153" i="5" s="1"/>
  <c r="EZ153" i="5" s="1"/>
  <c r="HV153" i="5" s="1"/>
  <c r="H190" i="5"/>
  <c r="CD190" i="5" s="1"/>
  <c r="EZ190" i="5" s="1"/>
  <c r="HV190" i="5" s="1"/>
  <c r="H215" i="5"/>
  <c r="CD215" i="5" s="1"/>
  <c r="EZ215" i="5" s="1"/>
  <c r="HV215" i="5" s="1"/>
  <c r="H250" i="5"/>
  <c r="CD250" i="5" s="1"/>
  <c r="EZ250" i="5" s="1"/>
  <c r="HV250" i="5" s="1"/>
  <c r="E264" i="5"/>
  <c r="CA264" i="5" s="1"/>
  <c r="EW264" i="5" s="1"/>
  <c r="HS264" i="5" s="1"/>
  <c r="H5" i="5"/>
  <c r="CD5" i="5" s="1"/>
  <c r="EZ5" i="5" s="1"/>
  <c r="HV5" i="5" s="1"/>
  <c r="H6" i="5"/>
  <c r="CD6" i="5" s="1"/>
  <c r="EZ6" i="5" s="1"/>
  <c r="HV6" i="5" s="1"/>
  <c r="H43" i="5"/>
  <c r="CD43" i="5" s="1"/>
  <c r="EZ43" i="5" s="1"/>
  <c r="HV43" i="5" s="1"/>
  <c r="H45" i="5"/>
  <c r="CD45" i="5" s="1"/>
  <c r="EZ45" i="5" s="1"/>
  <c r="HV45" i="5" s="1"/>
  <c r="H91" i="5"/>
  <c r="CD91" i="5" s="1"/>
  <c r="EZ91" i="5" s="1"/>
  <c r="HV91" i="5" s="1"/>
  <c r="H126" i="5"/>
  <c r="CD126" i="5" s="1"/>
  <c r="EZ126" i="5" s="1"/>
  <c r="HV126" i="5" s="1"/>
  <c r="H162" i="5"/>
  <c r="CD162" i="5" s="1"/>
  <c r="EZ162" i="5" s="1"/>
  <c r="HV162" i="5" s="1"/>
  <c r="H195" i="5"/>
  <c r="CD195" i="5" s="1"/>
  <c r="EZ195" i="5" s="1"/>
  <c r="HV195" i="5" s="1"/>
  <c r="H224" i="5"/>
  <c r="CD224" i="5" s="1"/>
  <c r="EZ224" i="5" s="1"/>
  <c r="HV224" i="5" s="1"/>
  <c r="H255" i="5"/>
  <c r="CD255" i="5" s="1"/>
  <c r="EZ255" i="5" s="1"/>
  <c r="HV255" i="5" s="1"/>
  <c r="H22" i="5"/>
  <c r="CD22" i="5" s="1"/>
  <c r="EZ22" i="5" s="1"/>
  <c r="HV22" i="5" s="1"/>
  <c r="H26" i="5"/>
  <c r="CD26" i="5" s="1"/>
  <c r="EZ26" i="5" s="1"/>
  <c r="HV26" i="5" s="1"/>
  <c r="H69" i="5"/>
  <c r="CD69" i="5" s="1"/>
  <c r="EZ69" i="5" s="1"/>
  <c r="HV69" i="5" s="1"/>
  <c r="H93" i="5"/>
  <c r="CD93" i="5" s="1"/>
  <c r="EZ93" i="5" s="1"/>
  <c r="HV93" i="5" s="1"/>
  <c r="H128" i="5"/>
  <c r="CD128" i="5" s="1"/>
  <c r="EZ128" i="5" s="1"/>
  <c r="HV128" i="5" s="1"/>
  <c r="H158" i="5"/>
  <c r="CD158" i="5" s="1"/>
  <c r="EZ158" i="5" s="1"/>
  <c r="HV158" i="5" s="1"/>
  <c r="H188" i="5"/>
  <c r="CD188" i="5" s="1"/>
  <c r="EZ188" i="5" s="1"/>
  <c r="HV188" i="5" s="1"/>
  <c r="H227" i="5"/>
  <c r="CD227" i="5" s="1"/>
  <c r="EZ227" i="5" s="1"/>
  <c r="HV227" i="5" s="1"/>
  <c r="H257" i="5"/>
  <c r="CD257" i="5" s="1"/>
  <c r="EZ257" i="5" s="1"/>
  <c r="HV257" i="5" s="1"/>
  <c r="H11" i="5"/>
  <c r="CD11" i="5" s="1"/>
  <c r="EZ11" i="5" s="1"/>
  <c r="HV11" i="5" s="1"/>
  <c r="H42" i="5"/>
  <c r="CD42" i="5" s="1"/>
  <c r="EZ42" i="5" s="1"/>
  <c r="HV42" i="5" s="1"/>
  <c r="H74" i="5"/>
  <c r="CD74" i="5" s="1"/>
  <c r="EZ74" i="5" s="1"/>
  <c r="HV74" i="5" s="1"/>
  <c r="H105" i="5"/>
  <c r="CD105" i="5" s="1"/>
  <c r="EZ105" i="5" s="1"/>
  <c r="HV105" i="5" s="1"/>
  <c r="H133" i="5"/>
  <c r="CD133" i="5" s="1"/>
  <c r="EZ133" i="5" s="1"/>
  <c r="HV133" i="5" s="1"/>
  <c r="H171" i="5"/>
  <c r="CD171" i="5" s="1"/>
  <c r="EZ171" i="5" s="1"/>
  <c r="HV171" i="5" s="1"/>
  <c r="H197" i="5"/>
  <c r="CD197" i="5" s="1"/>
  <c r="EZ197" i="5" s="1"/>
  <c r="HV197" i="5" s="1"/>
  <c r="H229" i="5"/>
  <c r="CD229" i="5" s="1"/>
  <c r="EZ229" i="5" s="1"/>
  <c r="HV229" i="5" s="1"/>
  <c r="H259" i="5"/>
  <c r="CD259" i="5" s="1"/>
  <c r="EZ259" i="5" s="1"/>
  <c r="HV259" i="5" s="1"/>
  <c r="H31" i="5"/>
  <c r="CD31" i="5" s="1"/>
  <c r="EZ31" i="5" s="1"/>
  <c r="HV31" i="5" s="1"/>
  <c r="H50" i="5"/>
  <c r="CD50" i="5" s="1"/>
  <c r="EZ50" i="5" s="1"/>
  <c r="HV50" i="5" s="1"/>
  <c r="H79" i="5"/>
  <c r="CD79" i="5" s="1"/>
  <c r="EZ79" i="5" s="1"/>
  <c r="HV79" i="5" s="1"/>
  <c r="H107" i="5"/>
  <c r="CD107" i="5" s="1"/>
  <c r="EZ107" i="5" s="1"/>
  <c r="HV107" i="5" s="1"/>
  <c r="H139" i="5"/>
  <c r="CD139" i="5" s="1"/>
  <c r="EZ139" i="5" s="1"/>
  <c r="HV139" i="5" s="1"/>
  <c r="H164" i="5"/>
  <c r="CD164" i="5" s="1"/>
  <c r="EZ164" i="5" s="1"/>
  <c r="HV164" i="5" s="1"/>
  <c r="H198" i="5"/>
  <c r="CD198" i="5" s="1"/>
  <c r="EZ198" i="5" s="1"/>
  <c r="HV198" i="5" s="1"/>
  <c r="H231" i="5"/>
  <c r="CD231" i="5" s="1"/>
  <c r="EZ231" i="5" s="1"/>
  <c r="HV231" i="5" s="1"/>
  <c r="H264" i="5"/>
  <c r="CD264" i="5" s="1"/>
  <c r="EZ264" i="5" s="1"/>
  <c r="HV264" i="5" s="1"/>
  <c r="G23" i="5"/>
  <c r="CC23" i="5" s="1"/>
  <c r="EY23" i="5" s="1"/>
  <c r="HU23" i="5" s="1"/>
  <c r="G11" i="5"/>
  <c r="CC11" i="5" s="1"/>
  <c r="EY11" i="5" s="1"/>
  <c r="HU11" i="5" s="1"/>
  <c r="G36" i="5"/>
  <c r="CC36" i="5" s="1"/>
  <c r="EY36" i="5" s="1"/>
  <c r="HU36" i="5" s="1"/>
  <c r="G43" i="5"/>
  <c r="CC43" i="5" s="1"/>
  <c r="EY43" i="5" s="1"/>
  <c r="HU43" i="5" s="1"/>
  <c r="G31" i="5"/>
  <c r="CC31" i="5" s="1"/>
  <c r="EY31" i="5" s="1"/>
  <c r="HU31" i="5" s="1"/>
  <c r="G57" i="5"/>
  <c r="CC57" i="5" s="1"/>
  <c r="EY57" i="5" s="1"/>
  <c r="HU57" i="5" s="1"/>
  <c r="G45" i="5"/>
  <c r="CC45" i="5" s="1"/>
  <c r="EY45" i="5" s="1"/>
  <c r="HU45" i="5" s="1"/>
  <c r="G74" i="5"/>
  <c r="CC74" i="5" s="1"/>
  <c r="EY74" i="5" s="1"/>
  <c r="HU74" i="5" s="1"/>
  <c r="G65" i="5"/>
  <c r="CC65" i="5" s="1"/>
  <c r="EY65" i="5" s="1"/>
  <c r="HU65" i="5" s="1"/>
  <c r="G95" i="5"/>
  <c r="CC95" i="5" s="1"/>
  <c r="EY95" i="5" s="1"/>
  <c r="HU95" i="5" s="1"/>
  <c r="G83" i="5"/>
  <c r="CC83" i="5" s="1"/>
  <c r="EY83" i="5" s="1"/>
  <c r="HU83" i="5" s="1"/>
  <c r="G90" i="5"/>
  <c r="CC90" i="5" s="1"/>
  <c r="EY90" i="5" s="1"/>
  <c r="HU90" i="5" s="1"/>
  <c r="G104" i="5"/>
  <c r="CC104" i="5" s="1"/>
  <c r="EY104" i="5" s="1"/>
  <c r="HU104" i="5" s="1"/>
  <c r="G100" i="5"/>
  <c r="CC100" i="5" s="1"/>
  <c r="EY100" i="5" s="1"/>
  <c r="HU100" i="5" s="1"/>
  <c r="G126" i="5"/>
  <c r="CC126" i="5" s="1"/>
  <c r="EY126" i="5" s="1"/>
  <c r="HU126" i="5" s="1"/>
  <c r="G133" i="5"/>
  <c r="CC133" i="5" s="1"/>
  <c r="EY133" i="5" s="1"/>
  <c r="HU133" i="5" s="1"/>
  <c r="G144" i="5"/>
  <c r="CC144" i="5" s="1"/>
  <c r="EY144" i="5" s="1"/>
  <c r="HU144" i="5" s="1"/>
  <c r="G151" i="5"/>
  <c r="CC151" i="5" s="1"/>
  <c r="EY151" i="5" s="1"/>
  <c r="HU151" i="5" s="1"/>
  <c r="G154" i="5"/>
  <c r="CC154" i="5" s="1"/>
  <c r="EY154" i="5" s="1"/>
  <c r="HU154" i="5" s="1"/>
  <c r="G157" i="5"/>
  <c r="CC157" i="5" s="1"/>
  <c r="EY157" i="5" s="1"/>
  <c r="HU157" i="5" s="1"/>
  <c r="G163" i="5"/>
  <c r="CC163" i="5" s="1"/>
  <c r="EY163" i="5" s="1"/>
  <c r="HU163" i="5" s="1"/>
  <c r="G184" i="5"/>
  <c r="CC184" i="5" s="1"/>
  <c r="EY184" i="5" s="1"/>
  <c r="HU184" i="5" s="1"/>
  <c r="G185" i="5"/>
  <c r="CC185" i="5" s="1"/>
  <c r="EY185" i="5" s="1"/>
  <c r="HU185" i="5" s="1"/>
  <c r="G193" i="5"/>
  <c r="CC193" i="5" s="1"/>
  <c r="EY193" i="5" s="1"/>
  <c r="HU193" i="5" s="1"/>
  <c r="G202" i="5"/>
  <c r="CC202" i="5" s="1"/>
  <c r="EY202" i="5" s="1"/>
  <c r="HU202" i="5" s="1"/>
  <c r="G203" i="5"/>
  <c r="CC203" i="5" s="1"/>
  <c r="EY203" i="5" s="1"/>
  <c r="HU203" i="5" s="1"/>
  <c r="G217" i="5"/>
  <c r="CC217" i="5" s="1"/>
  <c r="EY217" i="5" s="1"/>
  <c r="HU217" i="5" s="1"/>
  <c r="G219" i="5"/>
  <c r="CC219" i="5" s="1"/>
  <c r="EY219" i="5" s="1"/>
  <c r="HU219" i="5" s="1"/>
  <c r="G236" i="5"/>
  <c r="CC236" i="5" s="1"/>
  <c r="EY236" i="5" s="1"/>
  <c r="HU236" i="5" s="1"/>
  <c r="G244" i="5"/>
  <c r="CC244" i="5" s="1"/>
  <c r="EY244" i="5" s="1"/>
  <c r="HU244" i="5" s="1"/>
  <c r="G247" i="5"/>
  <c r="CC247" i="5" s="1"/>
  <c r="EY247" i="5" s="1"/>
  <c r="HU247" i="5" s="1"/>
  <c r="G258" i="5"/>
  <c r="CC258" i="5" s="1"/>
  <c r="EY258" i="5" s="1"/>
  <c r="HU258" i="5" s="1"/>
  <c r="G267" i="5"/>
  <c r="CC267" i="5" s="1"/>
  <c r="EY267" i="5" s="1"/>
  <c r="HU267" i="5" s="1"/>
  <c r="E5" i="5"/>
  <c r="CA5" i="5" s="1"/>
  <c r="EW5" i="5" s="1"/>
  <c r="HS5" i="5" s="1"/>
  <c r="E6" i="5"/>
  <c r="CA6" i="5" s="1"/>
  <c r="EW6" i="5" s="1"/>
  <c r="HS6" i="5" s="1"/>
  <c r="E13" i="5"/>
  <c r="CA13" i="5" s="1"/>
  <c r="EW13" i="5" s="1"/>
  <c r="HS13" i="5" s="1"/>
  <c r="E38" i="5"/>
  <c r="CA38" i="5" s="1"/>
  <c r="EW38" i="5" s="1"/>
  <c r="HS38" i="5" s="1"/>
  <c r="E26" i="5"/>
  <c r="CA26" i="5" s="1"/>
  <c r="EW26" i="5" s="1"/>
  <c r="HS26" i="5" s="1"/>
  <c r="E33" i="5"/>
  <c r="CA33" i="5" s="1"/>
  <c r="EW33" i="5" s="1"/>
  <c r="HS33" i="5" s="1"/>
  <c r="E59" i="5"/>
  <c r="CA59" i="5" s="1"/>
  <c r="EW59" i="5" s="1"/>
  <c r="HS59" i="5" s="1"/>
  <c r="E47" i="5"/>
  <c r="CA47" i="5" s="1"/>
  <c r="EW47" i="5" s="1"/>
  <c r="HS47" i="5" s="1"/>
  <c r="E76" i="5"/>
  <c r="CA76" i="5" s="1"/>
  <c r="EW76" i="5" s="1"/>
  <c r="HS76" i="5" s="1"/>
  <c r="E75" i="5"/>
  <c r="CA75" i="5" s="1"/>
  <c r="EW75" i="5" s="1"/>
  <c r="HS75" i="5" s="1"/>
  <c r="E97" i="5"/>
  <c r="CA97" i="5" s="1"/>
  <c r="EW97" i="5" s="1"/>
  <c r="HS97" i="5" s="1"/>
  <c r="E85" i="5"/>
  <c r="CA85" i="5" s="1"/>
  <c r="EW85" i="5" s="1"/>
  <c r="HS85" i="5" s="1"/>
  <c r="E99" i="5"/>
  <c r="CA99" i="5" s="1"/>
  <c r="EW99" i="5" s="1"/>
  <c r="HS99" i="5" s="1"/>
  <c r="E106" i="5"/>
  <c r="CA106" i="5" s="1"/>
  <c r="EW106" i="5" s="1"/>
  <c r="HS106" i="5" s="1"/>
  <c r="E102" i="5"/>
  <c r="CA102" i="5" s="1"/>
  <c r="EW102" i="5" s="1"/>
  <c r="HS102" i="5" s="1"/>
  <c r="E128" i="5"/>
  <c r="CA128" i="5" s="1"/>
  <c r="EW128" i="5" s="1"/>
  <c r="HS128" i="5" s="1"/>
  <c r="E116" i="5"/>
  <c r="CA116" i="5" s="1"/>
  <c r="EW116" i="5" s="1"/>
  <c r="HS116" i="5" s="1"/>
  <c r="E146" i="5"/>
  <c r="CA146" i="5" s="1"/>
  <c r="EW146" i="5" s="1"/>
  <c r="HS146" i="5" s="1"/>
  <c r="E153" i="5"/>
  <c r="CA153" i="5" s="1"/>
  <c r="EW153" i="5" s="1"/>
  <c r="HS153" i="5" s="1"/>
  <c r="E156" i="5"/>
  <c r="CA156" i="5" s="1"/>
  <c r="EW156" i="5" s="1"/>
  <c r="HS156" i="5" s="1"/>
  <c r="E159" i="5"/>
  <c r="CA159" i="5" s="1"/>
  <c r="EW159" i="5" s="1"/>
  <c r="HS159" i="5" s="1"/>
  <c r="E171" i="5"/>
  <c r="CA171" i="5" s="1"/>
  <c r="EW171" i="5" s="1"/>
  <c r="HS171" i="5" s="1"/>
  <c r="E175" i="5"/>
  <c r="CA175" i="5" s="1"/>
  <c r="EW175" i="5" s="1"/>
  <c r="HS175" i="5" s="1"/>
  <c r="E184" i="5"/>
  <c r="CA184" i="5" s="1"/>
  <c r="EW184" i="5" s="1"/>
  <c r="HS184" i="5" s="1"/>
  <c r="E192" i="5"/>
  <c r="CA192" i="5" s="1"/>
  <c r="EW192" i="5" s="1"/>
  <c r="HS192" i="5" s="1"/>
  <c r="E197" i="5"/>
  <c r="CA197" i="5" s="1"/>
  <c r="EW197" i="5" s="1"/>
  <c r="HS197" i="5" s="1"/>
  <c r="E205" i="5"/>
  <c r="CA205" i="5" s="1"/>
  <c r="EW205" i="5" s="1"/>
  <c r="HS205" i="5" s="1"/>
  <c r="E216" i="5"/>
  <c r="CA216" i="5" s="1"/>
  <c r="EW216" i="5" s="1"/>
  <c r="HS216" i="5" s="1"/>
  <c r="E224" i="5"/>
  <c r="CA224" i="5" s="1"/>
  <c r="EW224" i="5" s="1"/>
  <c r="HS224" i="5" s="1"/>
  <c r="E233" i="5"/>
  <c r="CA233" i="5" s="1"/>
  <c r="EW233" i="5" s="1"/>
  <c r="HS233" i="5" s="1"/>
  <c r="E242" i="5"/>
  <c r="CA242" i="5" s="1"/>
  <c r="EW242" i="5" s="1"/>
  <c r="HS242" i="5" s="1"/>
  <c r="E249" i="5"/>
  <c r="CA249" i="5" s="1"/>
  <c r="EW249" i="5" s="1"/>
  <c r="HS249" i="5" s="1"/>
  <c r="E257" i="5"/>
  <c r="CA257" i="5" s="1"/>
  <c r="EW257" i="5" s="1"/>
  <c r="HS257" i="5" s="1"/>
  <c r="E266" i="5"/>
  <c r="CA266" i="5" s="1"/>
  <c r="EW266" i="5" s="1"/>
  <c r="HS266" i="5" s="1"/>
  <c r="G12" i="5"/>
  <c r="CC12" i="5" s="1"/>
  <c r="EY12" i="5" s="1"/>
  <c r="HU12" i="5" s="1"/>
  <c r="G19" i="5"/>
  <c r="CC19" i="5" s="1"/>
  <c r="EY19" i="5" s="1"/>
  <c r="HU19" i="5" s="1"/>
  <c r="G25" i="5"/>
  <c r="CC25" i="5" s="1"/>
  <c r="EY25" i="5" s="1"/>
  <c r="HU25" i="5" s="1"/>
  <c r="G32" i="5"/>
  <c r="CC32" i="5" s="1"/>
  <c r="EY32" i="5" s="1"/>
  <c r="HU32" i="5" s="1"/>
  <c r="G39" i="5"/>
  <c r="CC39" i="5" s="1"/>
  <c r="EY39" i="5" s="1"/>
  <c r="HU39" i="5" s="1"/>
  <c r="G46" i="5"/>
  <c r="CC46" i="5" s="1"/>
  <c r="EY46" i="5" s="1"/>
  <c r="HU46" i="5" s="1"/>
  <c r="G53" i="5"/>
  <c r="CC53" i="5" s="1"/>
  <c r="EY53" i="5" s="1"/>
  <c r="HU53" i="5" s="1"/>
  <c r="G87" i="5"/>
  <c r="CC87" i="5" s="1"/>
  <c r="EY87" i="5" s="1"/>
  <c r="HU87" i="5" s="1"/>
  <c r="G73" i="5"/>
  <c r="CC73" i="5" s="1"/>
  <c r="EY73" i="5" s="1"/>
  <c r="HU73" i="5" s="1"/>
  <c r="G84" i="5"/>
  <c r="CC84" i="5" s="1"/>
  <c r="EY84" i="5" s="1"/>
  <c r="HU84" i="5" s="1"/>
  <c r="G91" i="5"/>
  <c r="CC91" i="5" s="1"/>
  <c r="EY91" i="5" s="1"/>
  <c r="HU91" i="5" s="1"/>
  <c r="G105" i="5"/>
  <c r="CC105" i="5" s="1"/>
  <c r="EY105" i="5" s="1"/>
  <c r="HU105" i="5" s="1"/>
  <c r="G112" i="5"/>
  <c r="CC112" i="5" s="1"/>
  <c r="EY112" i="5" s="1"/>
  <c r="HU112" i="5" s="1"/>
  <c r="G108" i="5"/>
  <c r="CC108" i="5" s="1"/>
  <c r="EY108" i="5" s="1"/>
  <c r="HU108" i="5" s="1"/>
  <c r="G134" i="5"/>
  <c r="CC134" i="5" s="1"/>
  <c r="EY134" i="5" s="1"/>
  <c r="HU134" i="5" s="1"/>
  <c r="G122" i="5"/>
  <c r="CC122" i="5" s="1"/>
  <c r="EY122" i="5" s="1"/>
  <c r="HU122" i="5" s="1"/>
  <c r="G152" i="5"/>
  <c r="CC152" i="5" s="1"/>
  <c r="EY152" i="5" s="1"/>
  <c r="HU152" i="5" s="1"/>
  <c r="G140" i="5"/>
  <c r="CC140" i="5" s="1"/>
  <c r="EY140" i="5" s="1"/>
  <c r="HU140" i="5" s="1"/>
  <c r="G162" i="5"/>
  <c r="CC162" i="5" s="1"/>
  <c r="EY162" i="5" s="1"/>
  <c r="HU162" i="5" s="1"/>
  <c r="G168" i="5"/>
  <c r="CC168" i="5" s="1"/>
  <c r="EY168" i="5" s="1"/>
  <c r="HU168" i="5" s="1"/>
  <c r="G171" i="5"/>
  <c r="CC171" i="5" s="1"/>
  <c r="EY171" i="5" s="1"/>
  <c r="HU171" i="5" s="1"/>
  <c r="G182" i="5"/>
  <c r="CC182" i="5" s="1"/>
  <c r="EY182" i="5" s="1"/>
  <c r="HU182" i="5" s="1"/>
  <c r="G192" i="5"/>
  <c r="CC192" i="5" s="1"/>
  <c r="EY192" i="5" s="1"/>
  <c r="HU192" i="5" s="1"/>
  <c r="G190" i="5"/>
  <c r="CC190" i="5" s="1"/>
  <c r="EY190" i="5" s="1"/>
  <c r="HU190" i="5" s="1"/>
  <c r="G195" i="5"/>
  <c r="CC195" i="5" s="1"/>
  <c r="EY195" i="5" s="1"/>
  <c r="HU195" i="5" s="1"/>
  <c r="G216" i="5"/>
  <c r="CC216" i="5" s="1"/>
  <c r="EY216" i="5" s="1"/>
  <c r="HU216" i="5" s="1"/>
  <c r="G214" i="5"/>
  <c r="CC214" i="5" s="1"/>
  <c r="EY214" i="5" s="1"/>
  <c r="HU214" i="5" s="1"/>
  <c r="G229" i="5"/>
  <c r="CC229" i="5" s="1"/>
  <c r="EY229" i="5" s="1"/>
  <c r="HU229" i="5" s="1"/>
  <c r="G233" i="5"/>
  <c r="CC233" i="5" s="1"/>
  <c r="EY233" i="5" s="1"/>
  <c r="HU233" i="5" s="1"/>
  <c r="G240" i="5"/>
  <c r="CC240" i="5" s="1"/>
  <c r="EY240" i="5" s="1"/>
  <c r="HU240" i="5" s="1"/>
  <c r="G249" i="5"/>
  <c r="CC249" i="5" s="1"/>
  <c r="EY249" i="5" s="1"/>
  <c r="HU249" i="5" s="1"/>
  <c r="G262" i="5"/>
  <c r="CC262" i="5" s="1"/>
  <c r="EY262" i="5" s="1"/>
  <c r="HU262" i="5" s="1"/>
  <c r="G266" i="5"/>
  <c r="CC266" i="5" s="1"/>
  <c r="EY266" i="5" s="1"/>
  <c r="HU266" i="5" s="1"/>
  <c r="E2" i="5"/>
  <c r="CA2" i="5" s="1"/>
  <c r="EW2" i="5" s="1"/>
  <c r="HS2" i="5" s="1"/>
  <c r="E14" i="5"/>
  <c r="CA14" i="5" s="1"/>
  <c r="EW14" i="5" s="1"/>
  <c r="HS14" i="5" s="1"/>
  <c r="E21" i="5"/>
  <c r="CA21" i="5" s="1"/>
  <c r="EW21" i="5" s="1"/>
  <c r="HS21" i="5" s="1"/>
  <c r="E27" i="5"/>
  <c r="CA27" i="5" s="1"/>
  <c r="EW27" i="5" s="1"/>
  <c r="HS27" i="5" s="1"/>
  <c r="E34" i="5"/>
  <c r="CA34" i="5" s="1"/>
  <c r="EW34" i="5" s="1"/>
  <c r="HS34" i="5" s="1"/>
  <c r="E41" i="5"/>
  <c r="CA41" i="5" s="1"/>
  <c r="EW41" i="5" s="1"/>
  <c r="HS41" i="5" s="1"/>
  <c r="E48" i="5"/>
  <c r="CA48" i="5" s="1"/>
  <c r="EW48" i="5" s="1"/>
  <c r="HS48" i="5" s="1"/>
  <c r="E55" i="5"/>
  <c r="CA55" i="5" s="1"/>
  <c r="EW55" i="5" s="1"/>
  <c r="HS55" i="5" s="1"/>
  <c r="E81" i="5"/>
  <c r="CA81" i="5" s="1"/>
  <c r="EW81" i="5" s="1"/>
  <c r="HS81" i="5" s="1"/>
  <c r="E64" i="5"/>
  <c r="CA64" i="5" s="1"/>
  <c r="EW64" i="5" s="1"/>
  <c r="HS64" i="5" s="1"/>
  <c r="E86" i="5"/>
  <c r="CA86" i="5" s="1"/>
  <c r="EW86" i="5" s="1"/>
  <c r="HS86" i="5" s="1"/>
  <c r="E93" i="5"/>
  <c r="CA93" i="5" s="1"/>
  <c r="EW93" i="5" s="1"/>
  <c r="HS93" i="5" s="1"/>
  <c r="E107" i="5"/>
  <c r="CA107" i="5" s="1"/>
  <c r="EW107" i="5" s="1"/>
  <c r="HS107" i="5" s="1"/>
  <c r="E114" i="5"/>
  <c r="CA114" i="5" s="1"/>
  <c r="EW114" i="5" s="1"/>
  <c r="HS114" i="5" s="1"/>
  <c r="E110" i="5"/>
  <c r="CA110" i="5" s="1"/>
  <c r="EW110" i="5" s="1"/>
  <c r="HS110" i="5" s="1"/>
  <c r="E117" i="5"/>
  <c r="CA117" i="5" s="1"/>
  <c r="EW117" i="5" s="1"/>
  <c r="HS117" i="5" s="1"/>
  <c r="E124" i="5"/>
  <c r="CA124" i="5" s="1"/>
  <c r="EW124" i="5" s="1"/>
  <c r="HS124" i="5" s="1"/>
  <c r="E135" i="5"/>
  <c r="CA135" i="5" s="1"/>
  <c r="EW135" i="5" s="1"/>
  <c r="HS135" i="5" s="1"/>
  <c r="E142" i="5"/>
  <c r="CA142" i="5" s="1"/>
  <c r="EW142" i="5" s="1"/>
  <c r="HS142" i="5" s="1"/>
  <c r="E161" i="5"/>
  <c r="CA161" i="5" s="1"/>
  <c r="EW161" i="5" s="1"/>
  <c r="HS161" i="5" s="1"/>
  <c r="E170" i="5"/>
  <c r="CA170" i="5" s="1"/>
  <c r="EW170" i="5" s="1"/>
  <c r="HS170" i="5" s="1"/>
  <c r="E168" i="5"/>
  <c r="CA168" i="5" s="1"/>
  <c r="EW168" i="5" s="1"/>
  <c r="HS168" i="5" s="1"/>
  <c r="E179" i="5"/>
  <c r="CA179" i="5" s="1"/>
  <c r="EW179" i="5" s="1"/>
  <c r="HS179" i="5" s="1"/>
  <c r="E186" i="5"/>
  <c r="CA186" i="5" s="1"/>
  <c r="EW186" i="5" s="1"/>
  <c r="HS186" i="5" s="1"/>
  <c r="E199" i="5"/>
  <c r="CA199" i="5" s="1"/>
  <c r="EW199" i="5" s="1"/>
  <c r="HS199" i="5" s="1"/>
  <c r="E207" i="5"/>
  <c r="CA207" i="5" s="1"/>
  <c r="EW207" i="5" s="1"/>
  <c r="HS207" i="5" s="1"/>
  <c r="E210" i="5"/>
  <c r="CA210" i="5" s="1"/>
  <c r="EW210" i="5" s="1"/>
  <c r="HS210" i="5" s="1"/>
  <c r="E226" i="5"/>
  <c r="CA226" i="5" s="1"/>
  <c r="EW226" i="5" s="1"/>
  <c r="HS226" i="5" s="1"/>
  <c r="E221" i="5"/>
  <c r="CA221" i="5" s="1"/>
  <c r="EW221" i="5" s="1"/>
  <c r="HS221" i="5" s="1"/>
  <c r="E232" i="5"/>
  <c r="CA232" i="5" s="1"/>
  <c r="EW232" i="5" s="1"/>
  <c r="HS232" i="5" s="1"/>
  <c r="E239" i="5"/>
  <c r="CA239" i="5" s="1"/>
  <c r="EW239" i="5" s="1"/>
  <c r="HS239" i="5" s="1"/>
  <c r="E252" i="5"/>
  <c r="CA252" i="5" s="1"/>
  <c r="EW252" i="5" s="1"/>
  <c r="HS252" i="5" s="1"/>
  <c r="E260" i="5"/>
  <c r="CA260" i="5" s="1"/>
  <c r="EW260" i="5" s="1"/>
  <c r="HS260" i="5" s="1"/>
  <c r="E267" i="5"/>
  <c r="CA267" i="5" s="1"/>
  <c r="EW267" i="5" s="1"/>
  <c r="HS267" i="5" s="1"/>
  <c r="G20" i="5"/>
  <c r="CC20" i="5" s="1"/>
  <c r="EY20" i="5" s="1"/>
  <c r="HU20" i="5" s="1"/>
  <c r="G8" i="5"/>
  <c r="CC8" i="5" s="1"/>
  <c r="EY8" i="5" s="1"/>
  <c r="HU8" i="5" s="1"/>
  <c r="G33" i="5"/>
  <c r="CC33" i="5" s="1"/>
  <c r="EY33" i="5" s="1"/>
  <c r="HU33" i="5" s="1"/>
  <c r="G40" i="5"/>
  <c r="CC40" i="5" s="1"/>
  <c r="EY40" i="5" s="1"/>
  <c r="HU40" i="5" s="1"/>
  <c r="G47" i="5"/>
  <c r="CC47" i="5" s="1"/>
  <c r="EY47" i="5" s="1"/>
  <c r="HU47" i="5" s="1"/>
  <c r="G54" i="5"/>
  <c r="CC54" i="5" s="1"/>
  <c r="EY54" i="5" s="1"/>
  <c r="HU54" i="5" s="1"/>
  <c r="G61" i="5"/>
  <c r="CC61" i="5" s="1"/>
  <c r="EY61" i="5" s="1"/>
  <c r="HU61" i="5" s="1"/>
  <c r="G63" i="5"/>
  <c r="CC63" i="5" s="1"/>
  <c r="EY63" i="5" s="1"/>
  <c r="HU63" i="5" s="1"/>
  <c r="G70" i="5"/>
  <c r="CC70" i="5" s="1"/>
  <c r="EY70" i="5" s="1"/>
  <c r="HU70" i="5" s="1"/>
  <c r="G92" i="5"/>
  <c r="CC92" i="5" s="1"/>
  <c r="EY92" i="5" s="1"/>
  <c r="HU92" i="5" s="1"/>
  <c r="G80" i="5"/>
  <c r="CC80" i="5" s="1"/>
  <c r="EY80" i="5" s="1"/>
  <c r="HU80" i="5" s="1"/>
  <c r="G113" i="5"/>
  <c r="CC113" i="5" s="1"/>
  <c r="EY113" i="5" s="1"/>
  <c r="HU113" i="5" s="1"/>
  <c r="G101" i="5"/>
  <c r="CC101" i="5" s="1"/>
  <c r="EY101" i="5" s="1"/>
  <c r="HU101" i="5" s="1"/>
  <c r="G116" i="5"/>
  <c r="CC116" i="5" s="1"/>
  <c r="EY116" i="5" s="1"/>
  <c r="HU116" i="5" s="1"/>
  <c r="G123" i="5"/>
  <c r="CC123" i="5" s="1"/>
  <c r="EY123" i="5" s="1"/>
  <c r="HU123" i="5" s="1"/>
  <c r="G130" i="5"/>
  <c r="CC130" i="5" s="1"/>
  <c r="EY130" i="5" s="1"/>
  <c r="HU130" i="5" s="1"/>
  <c r="G141" i="5"/>
  <c r="CC141" i="5" s="1"/>
  <c r="EY141" i="5" s="1"/>
  <c r="HU141" i="5" s="1"/>
  <c r="G148" i="5"/>
  <c r="CC148" i="5" s="1"/>
  <c r="EY148" i="5" s="1"/>
  <c r="HU148" i="5" s="1"/>
  <c r="G159" i="5"/>
  <c r="CC159" i="5" s="1"/>
  <c r="EY159" i="5" s="1"/>
  <c r="HU159" i="5" s="1"/>
  <c r="G165" i="5"/>
  <c r="CC165" i="5" s="1"/>
  <c r="EY165" i="5" s="1"/>
  <c r="HU165" i="5" s="1"/>
  <c r="G175" i="5"/>
  <c r="CC175" i="5" s="1"/>
  <c r="EY175" i="5" s="1"/>
  <c r="HU175" i="5" s="1"/>
  <c r="G179" i="5"/>
  <c r="CC179" i="5" s="1"/>
  <c r="EY179" i="5" s="1"/>
  <c r="HU179" i="5" s="1"/>
  <c r="G189" i="5"/>
  <c r="CC189" i="5" s="1"/>
  <c r="EY189" i="5" s="1"/>
  <c r="HU189" i="5" s="1"/>
  <c r="G194" i="5"/>
  <c r="CC194" i="5" s="1"/>
  <c r="EY194" i="5" s="1"/>
  <c r="HU194" i="5" s="1"/>
  <c r="G205" i="5"/>
  <c r="CC205" i="5" s="1"/>
  <c r="EY205" i="5" s="1"/>
  <c r="HU205" i="5" s="1"/>
  <c r="G213" i="5"/>
  <c r="CC213" i="5" s="1"/>
  <c r="EY213" i="5" s="1"/>
  <c r="HU213" i="5" s="1"/>
  <c r="G221" i="5"/>
  <c r="CC221" i="5" s="1"/>
  <c r="EY221" i="5" s="1"/>
  <c r="HU221" i="5" s="1"/>
  <c r="G231" i="5"/>
  <c r="CC231" i="5" s="1"/>
  <c r="EY231" i="5" s="1"/>
  <c r="HU231" i="5" s="1"/>
  <c r="G238" i="5"/>
  <c r="CC238" i="5" s="1"/>
  <c r="EY238" i="5" s="1"/>
  <c r="HU238" i="5" s="1"/>
  <c r="G246" i="5"/>
  <c r="CC246" i="5" s="1"/>
  <c r="EY246" i="5" s="1"/>
  <c r="HU246" i="5" s="1"/>
  <c r="G252" i="5"/>
  <c r="CC252" i="5" s="1"/>
  <c r="EY252" i="5" s="1"/>
  <c r="HU252" i="5" s="1"/>
  <c r="G260" i="5"/>
  <c r="CC260" i="5" s="1"/>
  <c r="EY260" i="5" s="1"/>
  <c r="HU260" i="5" s="1"/>
  <c r="E4" i="5"/>
  <c r="CA4" i="5" s="1"/>
  <c r="EW4" i="5" s="1"/>
  <c r="HS4" i="5" s="1"/>
  <c r="E22" i="5"/>
  <c r="CA22" i="5" s="1"/>
  <c r="EW22" i="5" s="1"/>
  <c r="HS22" i="5" s="1"/>
  <c r="E10" i="5"/>
  <c r="CA10" i="5" s="1"/>
  <c r="EW10" i="5" s="1"/>
  <c r="HS10" i="5" s="1"/>
  <c r="E35" i="5"/>
  <c r="CA35" i="5" s="1"/>
  <c r="EW35" i="5" s="1"/>
  <c r="HS35" i="5" s="1"/>
  <c r="E42" i="5"/>
  <c r="CA42" i="5" s="1"/>
  <c r="EW42" i="5" s="1"/>
  <c r="HS42" i="5" s="1"/>
  <c r="E49" i="5"/>
  <c r="CA49" i="5" s="1"/>
  <c r="EW49" i="5" s="1"/>
  <c r="HS49" i="5" s="1"/>
  <c r="E56" i="5"/>
  <c r="CA56" i="5" s="1"/>
  <c r="EW56" i="5" s="1"/>
  <c r="HS56" i="5" s="1"/>
  <c r="E44" i="5"/>
  <c r="CA44" i="5" s="1"/>
  <c r="EW44" i="5" s="1"/>
  <c r="HS44" i="5" s="1"/>
  <c r="E65" i="5"/>
  <c r="CA65" i="5" s="1"/>
  <c r="EW65" i="5" s="1"/>
  <c r="HS65" i="5" s="1"/>
  <c r="E72" i="5"/>
  <c r="CA72" i="5" s="1"/>
  <c r="EW72" i="5" s="1"/>
  <c r="HS72" i="5" s="1"/>
  <c r="E94" i="5"/>
  <c r="CA94" i="5" s="1"/>
  <c r="EW94" i="5" s="1"/>
  <c r="HS94" i="5" s="1"/>
  <c r="E82" i="5"/>
  <c r="CA82" i="5" s="1"/>
  <c r="EW82" i="5" s="1"/>
  <c r="HS82" i="5" s="1"/>
  <c r="E115" i="5"/>
  <c r="CA115" i="5" s="1"/>
  <c r="EW115" i="5" s="1"/>
  <c r="HS115" i="5" s="1"/>
  <c r="E103" i="5"/>
  <c r="CA103" i="5" s="1"/>
  <c r="EW103" i="5" s="1"/>
  <c r="HS103" i="5" s="1"/>
  <c r="E118" i="5"/>
  <c r="CA118" i="5" s="1"/>
  <c r="EW118" i="5" s="1"/>
  <c r="HS118" i="5" s="1"/>
  <c r="E125" i="5"/>
  <c r="CA125" i="5" s="1"/>
  <c r="EW125" i="5" s="1"/>
  <c r="HS125" i="5" s="1"/>
  <c r="E132" i="5"/>
  <c r="CA132" i="5" s="1"/>
  <c r="EW132" i="5" s="1"/>
  <c r="HS132" i="5" s="1"/>
  <c r="E143" i="5"/>
  <c r="CA143" i="5" s="1"/>
  <c r="EW143" i="5" s="1"/>
  <c r="HS143" i="5" s="1"/>
  <c r="E150" i="5"/>
  <c r="CA150" i="5" s="1"/>
  <c r="EW150" i="5" s="1"/>
  <c r="HS150" i="5" s="1"/>
  <c r="E158" i="5"/>
  <c r="CA158" i="5" s="1"/>
  <c r="EW158" i="5" s="1"/>
  <c r="HS158" i="5" s="1"/>
  <c r="E167" i="5"/>
  <c r="CA167" i="5" s="1"/>
  <c r="EW167" i="5" s="1"/>
  <c r="HS167" i="5" s="1"/>
  <c r="E165" i="5"/>
  <c r="CA165" i="5" s="1"/>
  <c r="EW165" i="5" s="1"/>
  <c r="HS165" i="5" s="1"/>
  <c r="E181" i="5"/>
  <c r="CA181" i="5" s="1"/>
  <c r="EW181" i="5" s="1"/>
  <c r="HS181" i="5" s="1"/>
  <c r="E191" i="5"/>
  <c r="CA191" i="5" s="1"/>
  <c r="EW191" i="5" s="1"/>
  <c r="HS191" i="5" s="1"/>
  <c r="E196" i="5"/>
  <c r="CA196" i="5" s="1"/>
  <c r="EW196" i="5" s="1"/>
  <c r="HS196" i="5" s="1"/>
  <c r="E204" i="5"/>
  <c r="CA204" i="5" s="1"/>
  <c r="EW204" i="5" s="1"/>
  <c r="HS204" i="5" s="1"/>
  <c r="E218" i="5"/>
  <c r="CA218" i="5" s="1"/>
  <c r="EW218" i="5" s="1"/>
  <c r="HS218" i="5" s="1"/>
  <c r="E223" i="5"/>
  <c r="CA223" i="5" s="1"/>
  <c r="EW223" i="5" s="1"/>
  <c r="HS223" i="5" s="1"/>
  <c r="E228" i="5"/>
  <c r="CA228" i="5" s="1"/>
  <c r="EW228" i="5" s="1"/>
  <c r="HS228" i="5" s="1"/>
  <c r="E235" i="5"/>
  <c r="CA235" i="5" s="1"/>
  <c r="EW235" i="5" s="1"/>
  <c r="HS235" i="5" s="1"/>
  <c r="E243" i="5"/>
  <c r="CA243" i="5" s="1"/>
  <c r="EW243" i="5" s="1"/>
  <c r="HS243" i="5" s="1"/>
  <c r="E254" i="5"/>
  <c r="CA254" i="5" s="1"/>
  <c r="EW254" i="5" s="1"/>
  <c r="HS254" i="5" s="1"/>
  <c r="E259" i="5"/>
  <c r="CA259" i="5" s="1"/>
  <c r="EW259" i="5" s="1"/>
  <c r="HS259" i="5" s="1"/>
  <c r="G9" i="5"/>
  <c r="CC9" i="5" s="1"/>
  <c r="EY9" i="5" s="1"/>
  <c r="HU9" i="5" s="1"/>
  <c r="G16" i="5"/>
  <c r="CC16" i="5" s="1"/>
  <c r="EY16" i="5" s="1"/>
  <c r="HU16" i="5" s="1"/>
  <c r="G41" i="5"/>
  <c r="CC41" i="5" s="1"/>
  <c r="EY41" i="5" s="1"/>
  <c r="HU41" i="5" s="1"/>
  <c r="G29" i="5"/>
  <c r="CC29" i="5" s="1"/>
  <c r="EY29" i="5" s="1"/>
  <c r="HU29" i="5" s="1"/>
  <c r="G55" i="5"/>
  <c r="CC55" i="5" s="1"/>
  <c r="EY55" i="5" s="1"/>
  <c r="HU55" i="5" s="1"/>
  <c r="G62" i="5"/>
  <c r="CC62" i="5" s="1"/>
  <c r="EY62" i="5" s="1"/>
  <c r="HU62" i="5" s="1"/>
  <c r="G50" i="5"/>
  <c r="CC50" i="5" s="1"/>
  <c r="EY50" i="5" s="1"/>
  <c r="HU50" i="5" s="1"/>
  <c r="G71" i="5"/>
  <c r="CC71" i="5" s="1"/>
  <c r="EY71" i="5" s="1"/>
  <c r="HU71" i="5" s="1"/>
  <c r="G78" i="5"/>
  <c r="CC78" i="5" s="1"/>
  <c r="EY78" i="5" s="1"/>
  <c r="HU78" i="5" s="1"/>
  <c r="G89" i="5"/>
  <c r="CC89" i="5" s="1"/>
  <c r="EY89" i="5" s="1"/>
  <c r="HU89" i="5" s="1"/>
  <c r="G88" i="5"/>
  <c r="CC88" i="5" s="1"/>
  <c r="EY88" i="5" s="1"/>
  <c r="HU88" i="5" s="1"/>
  <c r="G102" i="5"/>
  <c r="CC102" i="5" s="1"/>
  <c r="EY102" i="5" s="1"/>
  <c r="HU102" i="5" s="1"/>
  <c r="G109" i="5"/>
  <c r="CC109" i="5" s="1"/>
  <c r="EY109" i="5" s="1"/>
  <c r="HU109" i="5" s="1"/>
  <c r="G124" i="5"/>
  <c r="CC124" i="5" s="1"/>
  <c r="EY124" i="5" s="1"/>
  <c r="HU124" i="5" s="1"/>
  <c r="G131" i="5"/>
  <c r="CC131" i="5" s="1"/>
  <c r="EY131" i="5" s="1"/>
  <c r="HU131" i="5" s="1"/>
  <c r="G119" i="5"/>
  <c r="CC119" i="5" s="1"/>
  <c r="EY119" i="5" s="1"/>
  <c r="HU119" i="5" s="1"/>
  <c r="G149" i="5"/>
  <c r="CC149" i="5" s="1"/>
  <c r="EY149" i="5" s="1"/>
  <c r="HU149" i="5" s="1"/>
  <c r="G137" i="5"/>
  <c r="CC137" i="5" s="1"/>
  <c r="EY137" i="5" s="1"/>
  <c r="HU137" i="5" s="1"/>
  <c r="G156" i="5"/>
  <c r="CC156" i="5" s="1"/>
  <c r="EY156" i="5" s="1"/>
  <c r="HU156" i="5" s="1"/>
  <c r="G170" i="5"/>
  <c r="CC170" i="5" s="1"/>
  <c r="EY170" i="5" s="1"/>
  <c r="HU170" i="5" s="1"/>
  <c r="G172" i="5"/>
  <c r="CC172" i="5" s="1"/>
  <c r="EY172" i="5" s="1"/>
  <c r="HU172" i="5" s="1"/>
  <c r="G181" i="5"/>
  <c r="CC181" i="5" s="1"/>
  <c r="EY181" i="5" s="1"/>
  <c r="HU181" i="5" s="1"/>
  <c r="G200" i="5"/>
  <c r="CC200" i="5" s="1"/>
  <c r="EY200" i="5" s="1"/>
  <c r="HU200" i="5" s="1"/>
  <c r="G197" i="5"/>
  <c r="CC197" i="5" s="1"/>
  <c r="EY197" i="5" s="1"/>
  <c r="HU197" i="5" s="1"/>
  <c r="G211" i="5"/>
  <c r="CC211" i="5" s="1"/>
  <c r="EY211" i="5" s="1"/>
  <c r="HU211" i="5" s="1"/>
  <c r="G210" i="5"/>
  <c r="CC210" i="5" s="1"/>
  <c r="EY210" i="5" s="1"/>
  <c r="HU210" i="5" s="1"/>
  <c r="G226" i="5"/>
  <c r="CC226" i="5" s="1"/>
  <c r="EY226" i="5" s="1"/>
  <c r="HU226" i="5" s="1"/>
  <c r="G228" i="5"/>
  <c r="CC228" i="5" s="1"/>
  <c r="EY228" i="5" s="1"/>
  <c r="HU228" i="5" s="1"/>
  <c r="G235" i="5"/>
  <c r="CC235" i="5" s="1"/>
  <c r="EY235" i="5" s="1"/>
  <c r="HU235" i="5" s="1"/>
  <c r="G243" i="5"/>
  <c r="CC243" i="5" s="1"/>
  <c r="EY243" i="5" s="1"/>
  <c r="HU243" i="5" s="1"/>
  <c r="G254" i="5"/>
  <c r="CC254" i="5" s="1"/>
  <c r="EY254" i="5" s="1"/>
  <c r="HU254" i="5" s="1"/>
  <c r="G259" i="5"/>
  <c r="CC259" i="5" s="1"/>
  <c r="EY259" i="5" s="1"/>
  <c r="HU259" i="5" s="1"/>
  <c r="E3" i="5"/>
  <c r="CA3" i="5" s="1"/>
  <c r="EW3" i="5" s="1"/>
  <c r="HS3" i="5" s="1"/>
  <c r="E11" i="5"/>
  <c r="CA11" i="5" s="1"/>
  <c r="EW11" i="5" s="1"/>
  <c r="HS11" i="5" s="1"/>
  <c r="E18" i="5"/>
  <c r="CA18" i="5" s="1"/>
  <c r="EW18" i="5" s="1"/>
  <c r="HS18" i="5" s="1"/>
  <c r="E43" i="5"/>
  <c r="CA43" i="5" s="1"/>
  <c r="EW43" i="5" s="1"/>
  <c r="HS43" i="5" s="1"/>
  <c r="E31" i="5"/>
  <c r="CA31" i="5" s="1"/>
  <c r="EW31" i="5" s="1"/>
  <c r="HS31" i="5" s="1"/>
  <c r="E57" i="5"/>
  <c r="CA57" i="5" s="1"/>
  <c r="EW57" i="5" s="1"/>
  <c r="HS57" i="5" s="1"/>
  <c r="E45" i="5"/>
  <c r="CA45" i="5" s="1"/>
  <c r="EW45" i="5" s="1"/>
  <c r="HS45" i="5" s="1"/>
  <c r="E52" i="5"/>
  <c r="CA52" i="5" s="1"/>
  <c r="EW52" i="5" s="1"/>
  <c r="HS52" i="5" s="1"/>
  <c r="E73" i="5"/>
  <c r="CA73" i="5" s="1"/>
  <c r="EW73" i="5" s="1"/>
  <c r="HS73" i="5" s="1"/>
  <c r="E89" i="5"/>
  <c r="CA89" i="5" s="1"/>
  <c r="EW89" i="5" s="1"/>
  <c r="HS89" i="5" s="1"/>
  <c r="E83" i="5"/>
  <c r="CA83" i="5" s="1"/>
  <c r="EW83" i="5" s="1"/>
  <c r="HS83" i="5" s="1"/>
  <c r="E90" i="5"/>
  <c r="CA90" i="5" s="1"/>
  <c r="EW90" i="5" s="1"/>
  <c r="HS90" i="5" s="1"/>
  <c r="E104" i="5"/>
  <c r="CA104" i="5" s="1"/>
  <c r="EW104" i="5" s="1"/>
  <c r="HS104" i="5" s="1"/>
  <c r="E111" i="5"/>
  <c r="CA111" i="5" s="1"/>
  <c r="EW111" i="5" s="1"/>
  <c r="HS111" i="5" s="1"/>
  <c r="E126" i="5"/>
  <c r="CA126" i="5" s="1"/>
  <c r="EW126" i="5" s="1"/>
  <c r="HS126" i="5" s="1"/>
  <c r="E133" i="5"/>
  <c r="CA133" i="5" s="1"/>
  <c r="EW133" i="5" s="1"/>
  <c r="HS133" i="5" s="1"/>
  <c r="E121" i="5"/>
  <c r="CA121" i="5" s="1"/>
  <c r="EW121" i="5" s="1"/>
  <c r="HS121" i="5" s="1"/>
  <c r="E151" i="5"/>
  <c r="CA151" i="5" s="1"/>
  <c r="EW151" i="5" s="1"/>
  <c r="HS151" i="5" s="1"/>
  <c r="E139" i="5"/>
  <c r="CA139" i="5" s="1"/>
  <c r="EW139" i="5" s="1"/>
  <c r="HS139" i="5" s="1"/>
  <c r="E155" i="5"/>
  <c r="CA155" i="5" s="1"/>
  <c r="EW155" i="5" s="1"/>
  <c r="HS155" i="5" s="1"/>
  <c r="E164" i="5"/>
  <c r="CA164" i="5" s="1"/>
  <c r="EW164" i="5" s="1"/>
  <c r="HS164" i="5" s="1"/>
  <c r="E177" i="5"/>
  <c r="CA177" i="5" s="1"/>
  <c r="EW177" i="5" s="1"/>
  <c r="HS177" i="5" s="1"/>
  <c r="E183" i="5"/>
  <c r="CA183" i="5" s="1"/>
  <c r="EW183" i="5" s="1"/>
  <c r="HS183" i="5" s="1"/>
  <c r="E188" i="5"/>
  <c r="CA188" i="5" s="1"/>
  <c r="EW188" i="5" s="1"/>
  <c r="HS188" i="5" s="1"/>
  <c r="E201" i="5"/>
  <c r="CA201" i="5" s="1"/>
  <c r="EW201" i="5" s="1"/>
  <c r="HS201" i="5" s="1"/>
  <c r="E209" i="5"/>
  <c r="CA209" i="5" s="1"/>
  <c r="EW209" i="5" s="1"/>
  <c r="HS209" i="5" s="1"/>
  <c r="E215" i="5"/>
  <c r="CA215" i="5" s="1"/>
  <c r="EW215" i="5" s="1"/>
  <c r="HS215" i="5" s="1"/>
  <c r="E220" i="5"/>
  <c r="CA220" i="5" s="1"/>
  <c r="EW220" i="5" s="1"/>
  <c r="HS220" i="5" s="1"/>
  <c r="E230" i="5"/>
  <c r="CA230" i="5" s="1"/>
  <c r="EW230" i="5" s="1"/>
  <c r="HS230" i="5" s="1"/>
  <c r="E246" i="5"/>
  <c r="CA246" i="5" s="1"/>
  <c r="EW246" i="5" s="1"/>
  <c r="HS246" i="5" s="1"/>
  <c r="E245" i="5"/>
  <c r="CA245" i="5" s="1"/>
  <c r="EW245" i="5" s="1"/>
  <c r="HS245" i="5" s="1"/>
  <c r="E251" i="5"/>
  <c r="CA251" i="5" s="1"/>
  <c r="EW251" i="5" s="1"/>
  <c r="HS251" i="5" s="1"/>
  <c r="E262" i="5"/>
  <c r="CA262" i="5" s="1"/>
  <c r="EW262" i="5" s="1"/>
  <c r="HS262" i="5" s="1"/>
  <c r="G10" i="5"/>
  <c r="CC10" i="5" s="1"/>
  <c r="EY10" i="5" s="1"/>
  <c r="HU10" i="5" s="1"/>
  <c r="G17" i="5"/>
  <c r="CC17" i="5" s="1"/>
  <c r="EY17" i="5" s="1"/>
  <c r="HU17" i="5" s="1"/>
  <c r="G24" i="5"/>
  <c r="CC24" i="5" s="1"/>
  <c r="EY24" i="5" s="1"/>
  <c r="HU24" i="5" s="1"/>
  <c r="G30" i="5"/>
  <c r="CC30" i="5" s="1"/>
  <c r="EY30" i="5" s="1"/>
  <c r="HU30" i="5" s="1"/>
  <c r="G37" i="5"/>
  <c r="CC37" i="5" s="1"/>
  <c r="EY37" i="5" s="1"/>
  <c r="HU37" i="5" s="1"/>
  <c r="G44" i="5"/>
  <c r="CC44" i="5" s="1"/>
  <c r="EY44" i="5" s="1"/>
  <c r="HU44" i="5" s="1"/>
  <c r="G51" i="5"/>
  <c r="CC51" i="5" s="1"/>
  <c r="EY51" i="5" s="1"/>
  <c r="HU51" i="5" s="1"/>
  <c r="G58" i="5"/>
  <c r="CC58" i="5" s="1"/>
  <c r="EY58" i="5" s="1"/>
  <c r="HU58" i="5" s="1"/>
  <c r="G81" i="5"/>
  <c r="CC81" i="5" s="1"/>
  <c r="EY81" i="5" s="1"/>
  <c r="HU81" i="5" s="1"/>
  <c r="G67" i="5"/>
  <c r="CC67" i="5" s="1"/>
  <c r="EY67" i="5" s="1"/>
  <c r="HU67" i="5" s="1"/>
  <c r="G97" i="5"/>
  <c r="CC97" i="5" s="1"/>
  <c r="EY97" i="5" s="1"/>
  <c r="HU97" i="5" s="1"/>
  <c r="G96" i="5"/>
  <c r="CC96" i="5" s="1"/>
  <c r="EY96" i="5" s="1"/>
  <c r="HU96" i="5" s="1"/>
  <c r="G110" i="5"/>
  <c r="CC110" i="5" s="1"/>
  <c r="EY110" i="5" s="1"/>
  <c r="HU110" i="5" s="1"/>
  <c r="G106" i="5"/>
  <c r="CC106" i="5" s="1"/>
  <c r="EY106" i="5" s="1"/>
  <c r="HU106" i="5" s="1"/>
  <c r="G132" i="5"/>
  <c r="CC132" i="5" s="1"/>
  <c r="EY132" i="5" s="1"/>
  <c r="HU132" i="5" s="1"/>
  <c r="G120" i="5"/>
  <c r="CC120" i="5" s="1"/>
  <c r="EY120" i="5" s="1"/>
  <c r="HU120" i="5" s="1"/>
  <c r="G127" i="5"/>
  <c r="CC127" i="5" s="1"/>
  <c r="EY127" i="5" s="1"/>
  <c r="HU127" i="5" s="1"/>
  <c r="G138" i="5"/>
  <c r="CC138" i="5" s="1"/>
  <c r="EY138" i="5" s="1"/>
  <c r="HU138" i="5" s="1"/>
  <c r="G145" i="5"/>
  <c r="CC145" i="5" s="1"/>
  <c r="EY145" i="5" s="1"/>
  <c r="HU145" i="5" s="1"/>
  <c r="G161" i="5"/>
  <c r="CC161" i="5" s="1"/>
  <c r="EY161" i="5" s="1"/>
  <c r="HU161" i="5" s="1"/>
  <c r="G167" i="5"/>
  <c r="CC167" i="5" s="1"/>
  <c r="EY167" i="5" s="1"/>
  <c r="HU167" i="5" s="1"/>
  <c r="G177" i="5"/>
  <c r="CC177" i="5" s="1"/>
  <c r="EY177" i="5" s="1"/>
  <c r="HU177" i="5" s="1"/>
  <c r="G187" i="5"/>
  <c r="CC187" i="5" s="1"/>
  <c r="EY187" i="5" s="1"/>
  <c r="HU187" i="5" s="1"/>
  <c r="G186" i="5"/>
  <c r="CC186" i="5" s="1"/>
  <c r="EY186" i="5" s="1"/>
  <c r="HU186" i="5" s="1"/>
  <c r="G199" i="5"/>
  <c r="CC199" i="5" s="1"/>
  <c r="EY199" i="5" s="1"/>
  <c r="HU199" i="5" s="1"/>
  <c r="G207" i="5"/>
  <c r="CC207" i="5" s="1"/>
  <c r="EY207" i="5" s="1"/>
  <c r="HU207" i="5" s="1"/>
  <c r="G218" i="5"/>
  <c r="CC218" i="5" s="1"/>
  <c r="EY218" i="5" s="1"/>
  <c r="HU218" i="5" s="1"/>
  <c r="G223" i="5"/>
  <c r="CC223" i="5" s="1"/>
  <c r="EY223" i="5" s="1"/>
  <c r="HU223" i="5" s="1"/>
  <c r="G232" i="5"/>
  <c r="CC232" i="5" s="1"/>
  <c r="EY232" i="5" s="1"/>
  <c r="HU232" i="5" s="1"/>
  <c r="G237" i="5"/>
  <c r="CC237" i="5" s="1"/>
  <c r="EY237" i="5" s="1"/>
  <c r="HU237" i="5" s="1"/>
  <c r="G245" i="5"/>
  <c r="CC245" i="5" s="1"/>
  <c r="EY245" i="5" s="1"/>
  <c r="HU245" i="5" s="1"/>
  <c r="G251" i="5"/>
  <c r="CC251" i="5" s="1"/>
  <c r="EY251" i="5" s="1"/>
  <c r="HU251" i="5" s="1"/>
  <c r="G261" i="5"/>
  <c r="CC261" i="5" s="1"/>
  <c r="EY261" i="5" s="1"/>
  <c r="HU261" i="5" s="1"/>
  <c r="E12" i="5"/>
  <c r="CA12" i="5" s="1"/>
  <c r="EW12" i="5" s="1"/>
  <c r="HS12" i="5" s="1"/>
  <c r="E19" i="5"/>
  <c r="CA19" i="5" s="1"/>
  <c r="EW19" i="5" s="1"/>
  <c r="HS19" i="5" s="1"/>
  <c r="E7" i="5"/>
  <c r="CA7" i="5" s="1"/>
  <c r="EW7" i="5" s="1"/>
  <c r="HS7" i="5" s="1"/>
  <c r="E32" i="5"/>
  <c r="CA32" i="5" s="1"/>
  <c r="EW32" i="5" s="1"/>
  <c r="HS32" i="5" s="1"/>
  <c r="E39" i="5"/>
  <c r="CA39" i="5" s="1"/>
  <c r="EW39" i="5" s="1"/>
  <c r="HS39" i="5" s="1"/>
  <c r="E46" i="5"/>
  <c r="CA46" i="5" s="1"/>
  <c r="EW46" i="5" s="1"/>
  <c r="HS46" i="5" s="1"/>
  <c r="E53" i="5"/>
  <c r="CA53" i="5" s="1"/>
  <c r="EW53" i="5" s="1"/>
  <c r="HS53" i="5" s="1"/>
  <c r="E60" i="5"/>
  <c r="CA60" i="5" s="1"/>
  <c r="EW60" i="5" s="1"/>
  <c r="HS60" i="5" s="1"/>
  <c r="E79" i="5"/>
  <c r="CA79" i="5" s="1"/>
  <c r="EW79" i="5" s="1"/>
  <c r="HS79" i="5" s="1"/>
  <c r="E69" i="5"/>
  <c r="CA69" i="5" s="1"/>
  <c r="EW69" i="5" s="1"/>
  <c r="HS69" i="5" s="1"/>
  <c r="E91" i="5"/>
  <c r="CA91" i="5" s="1"/>
  <c r="EW91" i="5" s="1"/>
  <c r="HS91" i="5" s="1"/>
  <c r="E87" i="5"/>
  <c r="CA87" i="5" s="1"/>
  <c r="EW87" i="5" s="1"/>
  <c r="HS87" i="5" s="1"/>
  <c r="E112" i="5"/>
  <c r="CA112" i="5" s="1"/>
  <c r="EW112" i="5" s="1"/>
  <c r="HS112" i="5" s="1"/>
  <c r="E100" i="5"/>
  <c r="CA100" i="5" s="1"/>
  <c r="EW100" i="5" s="1"/>
  <c r="HS100" i="5" s="1"/>
  <c r="E134" i="5"/>
  <c r="CA134" i="5" s="1"/>
  <c r="EW134" i="5" s="1"/>
  <c r="HS134" i="5" s="1"/>
  <c r="E122" i="5"/>
  <c r="CA122" i="5" s="1"/>
  <c r="EW122" i="5" s="1"/>
  <c r="HS122" i="5" s="1"/>
  <c r="E129" i="5"/>
  <c r="CA129" i="5" s="1"/>
  <c r="EW129" i="5" s="1"/>
  <c r="HS129" i="5" s="1"/>
  <c r="E140" i="5"/>
  <c r="CA140" i="5" s="1"/>
  <c r="EW140" i="5" s="1"/>
  <c r="HS140" i="5" s="1"/>
  <c r="E147" i="5"/>
  <c r="CA147" i="5" s="1"/>
  <c r="EW147" i="5" s="1"/>
  <c r="HS147" i="5" s="1"/>
  <c r="E160" i="5"/>
  <c r="CA160" i="5" s="1"/>
  <c r="EW160" i="5" s="1"/>
  <c r="HS160" i="5" s="1"/>
  <c r="E172" i="5"/>
  <c r="CA172" i="5" s="1"/>
  <c r="EW172" i="5" s="1"/>
  <c r="HS172" i="5" s="1"/>
  <c r="E178" i="5"/>
  <c r="CA178" i="5" s="1"/>
  <c r="EW178" i="5" s="1"/>
  <c r="HS178" i="5" s="1"/>
  <c r="E180" i="5"/>
  <c r="CA180" i="5" s="1"/>
  <c r="EW180" i="5" s="1"/>
  <c r="HS180" i="5" s="1"/>
  <c r="E193" i="5"/>
  <c r="CA193" i="5" s="1"/>
  <c r="EW193" i="5" s="1"/>
  <c r="HS193" i="5" s="1"/>
  <c r="E198" i="5"/>
  <c r="CA198" i="5" s="1"/>
  <c r="EW198" i="5" s="1"/>
  <c r="HS198" i="5" s="1"/>
  <c r="E206" i="5"/>
  <c r="CA206" i="5" s="1"/>
  <c r="EW206" i="5" s="1"/>
  <c r="HS206" i="5" s="1"/>
  <c r="E212" i="5"/>
  <c r="CA212" i="5" s="1"/>
  <c r="EW212" i="5" s="1"/>
  <c r="HS212" i="5" s="1"/>
  <c r="E225" i="5"/>
  <c r="CA225" i="5" s="1"/>
  <c r="EW225" i="5" s="1"/>
  <c r="HS225" i="5" s="1"/>
  <c r="E227" i="5"/>
  <c r="CA227" i="5" s="1"/>
  <c r="EW227" i="5" s="1"/>
  <c r="HS227" i="5" s="1"/>
  <c r="E237" i="5"/>
  <c r="CA237" i="5" s="1"/>
  <c r="EW237" i="5" s="1"/>
  <c r="HS237" i="5" s="1"/>
  <c r="E248" i="5"/>
  <c r="CA248" i="5" s="1"/>
  <c r="EW248" i="5" s="1"/>
  <c r="HS248" i="5" s="1"/>
  <c r="E253" i="5"/>
  <c r="CA253" i="5" s="1"/>
  <c r="EW253" i="5" s="1"/>
  <c r="HS253" i="5" s="1"/>
  <c r="E263" i="5"/>
  <c r="CA263" i="5" s="1"/>
  <c r="EW263" i="5" s="1"/>
  <c r="HS263" i="5" s="1"/>
  <c r="G18" i="5"/>
  <c r="CC18" i="5" s="1"/>
  <c r="EY18" i="5" s="1"/>
  <c r="HU18" i="5" s="1"/>
  <c r="G6" i="5"/>
  <c r="CC6" i="5" s="1"/>
  <c r="EY6" i="5" s="1"/>
  <c r="HU6" i="5" s="1"/>
  <c r="G13" i="5"/>
  <c r="CC13" i="5" s="1"/>
  <c r="EY13" i="5" s="1"/>
  <c r="HU13" i="5" s="1"/>
  <c r="G38" i="5"/>
  <c r="CC38" i="5" s="1"/>
  <c r="EY38" i="5" s="1"/>
  <c r="HU38" i="5" s="1"/>
  <c r="G26" i="5"/>
  <c r="CC26" i="5" s="1"/>
  <c r="EY26" i="5" s="1"/>
  <c r="HU26" i="5" s="1"/>
  <c r="G52" i="5"/>
  <c r="CC52" i="5" s="1"/>
  <c r="EY52" i="5" s="1"/>
  <c r="HU52" i="5" s="1"/>
  <c r="G59" i="5"/>
  <c r="CC59" i="5" s="1"/>
  <c r="EY59" i="5" s="1"/>
  <c r="HU59" i="5" s="1"/>
  <c r="G69" i="5"/>
  <c r="CC69" i="5" s="1"/>
  <c r="EY69" i="5" s="1"/>
  <c r="HU69" i="5" s="1"/>
  <c r="G68" i="5"/>
  <c r="CC68" i="5" s="1"/>
  <c r="EY68" i="5" s="1"/>
  <c r="HU68" i="5" s="1"/>
  <c r="G75" i="5"/>
  <c r="CC75" i="5" s="1"/>
  <c r="EY75" i="5" s="1"/>
  <c r="HU75" i="5" s="1"/>
  <c r="G86" i="5"/>
  <c r="CC86" i="5" s="1"/>
  <c r="EY86" i="5" s="1"/>
  <c r="HU86" i="5" s="1"/>
  <c r="G85" i="5"/>
  <c r="CC85" i="5" s="1"/>
  <c r="EY85" i="5" s="1"/>
  <c r="HU85" i="5" s="1"/>
  <c r="G99" i="5"/>
  <c r="CC99" i="5" s="1"/>
  <c r="EY99" i="5" s="1"/>
  <c r="HU99" i="5" s="1"/>
  <c r="G114" i="5"/>
  <c r="CC114" i="5" s="1"/>
  <c r="EY114" i="5" s="1"/>
  <c r="HU114" i="5" s="1"/>
  <c r="G121" i="5"/>
  <c r="CC121" i="5" s="1"/>
  <c r="EY121" i="5" s="1"/>
  <c r="HU121" i="5" s="1"/>
  <c r="G128" i="5"/>
  <c r="CC128" i="5" s="1"/>
  <c r="EY128" i="5" s="1"/>
  <c r="HU128" i="5" s="1"/>
  <c r="G139" i="5"/>
  <c r="CC139" i="5" s="1"/>
  <c r="EY139" i="5" s="1"/>
  <c r="HU139" i="5" s="1"/>
  <c r="G146" i="5"/>
  <c r="CC146" i="5" s="1"/>
  <c r="EY146" i="5" s="1"/>
  <c r="HU146" i="5" s="1"/>
  <c r="G153" i="5"/>
  <c r="CC153" i="5" s="1"/>
  <c r="EY153" i="5" s="1"/>
  <c r="HU153" i="5" s="1"/>
  <c r="G158" i="5"/>
  <c r="CC158" i="5" s="1"/>
  <c r="EY158" i="5" s="1"/>
  <c r="HU158" i="5" s="1"/>
  <c r="G164" i="5"/>
  <c r="CC164" i="5" s="1"/>
  <c r="EY164" i="5" s="1"/>
  <c r="HU164" i="5" s="1"/>
  <c r="G174" i="5"/>
  <c r="CC174" i="5" s="1"/>
  <c r="EY174" i="5" s="1"/>
  <c r="HU174" i="5" s="1"/>
  <c r="G178" i="5"/>
  <c r="CC178" i="5" s="1"/>
  <c r="EY178" i="5" s="1"/>
  <c r="HU178" i="5" s="1"/>
  <c r="G191" i="5"/>
  <c r="CC191" i="5" s="1"/>
  <c r="EY191" i="5" s="1"/>
  <c r="HU191" i="5" s="1"/>
  <c r="G196" i="5"/>
  <c r="CC196" i="5" s="1"/>
  <c r="EY196" i="5" s="1"/>
  <c r="HU196" i="5" s="1"/>
  <c r="G204" i="5"/>
  <c r="CC204" i="5" s="1"/>
  <c r="EY204" i="5" s="1"/>
  <c r="HU204" i="5" s="1"/>
  <c r="G224" i="5"/>
  <c r="CC224" i="5" s="1"/>
  <c r="EY224" i="5" s="1"/>
  <c r="HU224" i="5" s="1"/>
  <c r="G220" i="5"/>
  <c r="CC220" i="5" s="1"/>
  <c r="EY220" i="5" s="1"/>
  <c r="HU220" i="5" s="1"/>
  <c r="G230" i="5"/>
  <c r="CC230" i="5" s="1"/>
  <c r="EY230" i="5" s="1"/>
  <c r="HU230" i="5" s="1"/>
  <c r="G242" i="5"/>
  <c r="CC242" i="5" s="1"/>
  <c r="EY242" i="5" s="1"/>
  <c r="HU242" i="5" s="1"/>
  <c r="G253" i="5"/>
  <c r="CC253" i="5" s="1"/>
  <c r="EY253" i="5" s="1"/>
  <c r="HU253" i="5" s="1"/>
  <c r="G256" i="5"/>
  <c r="CC256" i="5" s="1"/>
  <c r="EY256" i="5" s="1"/>
  <c r="HU256" i="5" s="1"/>
  <c r="G264" i="5"/>
  <c r="CC264" i="5" s="1"/>
  <c r="EY264" i="5" s="1"/>
  <c r="HU264" i="5" s="1"/>
  <c r="E20" i="5"/>
  <c r="CA20" i="5" s="1"/>
  <c r="EW20" i="5" s="1"/>
  <c r="HS20" i="5" s="1"/>
  <c r="E8" i="5"/>
  <c r="CA8" i="5" s="1"/>
  <c r="EW8" i="5" s="1"/>
  <c r="HS8" i="5" s="1"/>
  <c r="E15" i="5"/>
  <c r="CA15" i="5" s="1"/>
  <c r="EW15" i="5" s="1"/>
  <c r="HS15" i="5" s="1"/>
  <c r="E40" i="5"/>
  <c r="CA40" i="5" s="1"/>
  <c r="EW40" i="5" s="1"/>
  <c r="HS40" i="5" s="1"/>
  <c r="E28" i="5"/>
  <c r="CA28" i="5" s="1"/>
  <c r="EW28" i="5" s="1"/>
  <c r="HS28" i="5" s="1"/>
  <c r="E54" i="5"/>
  <c r="CA54" i="5" s="1"/>
  <c r="EW54" i="5" s="1"/>
  <c r="HS54" i="5" s="1"/>
  <c r="E61" i="5"/>
  <c r="CA61" i="5" s="1"/>
  <c r="EW61" i="5" s="1"/>
  <c r="HS61" i="5" s="1"/>
  <c r="E63" i="5"/>
  <c r="CA63" i="5" s="1"/>
  <c r="EW63" i="5" s="1"/>
  <c r="HS63" i="5" s="1"/>
  <c r="E70" i="5"/>
  <c r="CA70" i="5" s="1"/>
  <c r="EW70" i="5" s="1"/>
  <c r="HS70" i="5" s="1"/>
  <c r="E77" i="5"/>
  <c r="CA77" i="5" s="1"/>
  <c r="EW77" i="5" s="1"/>
  <c r="HS77" i="5" s="1"/>
  <c r="E80" i="5"/>
  <c r="CA80" i="5" s="1"/>
  <c r="EW80" i="5" s="1"/>
  <c r="HS80" i="5" s="1"/>
  <c r="E95" i="5"/>
  <c r="CA95" i="5" s="1"/>
  <c r="EW95" i="5" s="1"/>
  <c r="HS95" i="5" s="1"/>
  <c r="E101" i="5"/>
  <c r="CA101" i="5" s="1"/>
  <c r="EW101" i="5" s="1"/>
  <c r="HS101" i="5" s="1"/>
  <c r="E108" i="5"/>
  <c r="CA108" i="5" s="1"/>
  <c r="EW108" i="5" s="1"/>
  <c r="HS108" i="5" s="1"/>
  <c r="E123" i="5"/>
  <c r="CA123" i="5" s="1"/>
  <c r="EW123" i="5" s="1"/>
  <c r="HS123" i="5" s="1"/>
  <c r="E130" i="5"/>
  <c r="CA130" i="5" s="1"/>
  <c r="EW130" i="5" s="1"/>
  <c r="HS130" i="5" s="1"/>
  <c r="E141" i="5"/>
  <c r="CA141" i="5" s="1"/>
  <c r="EW141" i="5" s="1"/>
  <c r="HS141" i="5" s="1"/>
  <c r="E148" i="5"/>
  <c r="CA148" i="5" s="1"/>
  <c r="EW148" i="5" s="1"/>
  <c r="HS148" i="5" s="1"/>
  <c r="E136" i="5"/>
  <c r="CA136" i="5" s="1"/>
  <c r="EW136" i="5" s="1"/>
  <c r="HS136" i="5" s="1"/>
  <c r="E157" i="5"/>
  <c r="CA157" i="5" s="1"/>
  <c r="EW157" i="5" s="1"/>
  <c r="HS157" i="5" s="1"/>
  <c r="E169" i="5"/>
  <c r="CA169" i="5" s="1"/>
  <c r="EW169" i="5" s="1"/>
  <c r="HS169" i="5" s="1"/>
  <c r="E174" i="5"/>
  <c r="CA174" i="5" s="1"/>
  <c r="EW174" i="5" s="1"/>
  <c r="HS174" i="5" s="1"/>
  <c r="E185" i="5"/>
  <c r="CA185" i="5" s="1"/>
  <c r="EW185" i="5" s="1"/>
  <c r="HS185" i="5" s="1"/>
  <c r="E190" i="5"/>
  <c r="CA190" i="5" s="1"/>
  <c r="EW190" i="5" s="1"/>
  <c r="HS190" i="5" s="1"/>
  <c r="E195" i="5"/>
  <c r="CA195" i="5" s="1"/>
  <c r="EW195" i="5" s="1"/>
  <c r="HS195" i="5" s="1"/>
  <c r="E203" i="5"/>
  <c r="CA203" i="5" s="1"/>
  <c r="EW203" i="5" s="1"/>
  <c r="HS203" i="5" s="1"/>
  <c r="E217" i="5"/>
  <c r="CA217" i="5" s="1"/>
  <c r="EW217" i="5" s="1"/>
  <c r="HS217" i="5" s="1"/>
  <c r="E222" i="5"/>
  <c r="CA222" i="5" s="1"/>
  <c r="EW222" i="5" s="1"/>
  <c r="HS222" i="5" s="1"/>
  <c r="E238" i="5"/>
  <c r="CA238" i="5" s="1"/>
  <c r="EW238" i="5" s="1"/>
  <c r="HS238" i="5" s="1"/>
  <c r="E236" i="5"/>
  <c r="CA236" i="5" s="1"/>
  <c r="EW236" i="5" s="1"/>
  <c r="HS236" i="5" s="1"/>
  <c r="E244" i="5"/>
  <c r="CA244" i="5" s="1"/>
  <c r="EW244" i="5" s="1"/>
  <c r="HS244" i="5" s="1"/>
  <c r="E256" i="5"/>
  <c r="CA256" i="5" s="1"/>
  <c r="EW256" i="5" s="1"/>
  <c r="HS256" i="5" s="1"/>
  <c r="E265" i="5"/>
  <c r="CA265" i="5" s="1"/>
  <c r="EW265" i="5" s="1"/>
  <c r="HS265" i="5" s="1"/>
  <c r="G7" i="5"/>
  <c r="CC7" i="5" s="1"/>
  <c r="EY7" i="5" s="1"/>
  <c r="HU7" i="5" s="1"/>
  <c r="G14" i="5"/>
  <c r="CC14" i="5" s="1"/>
  <c r="EY14" i="5" s="1"/>
  <c r="HU14" i="5" s="1"/>
  <c r="G21" i="5"/>
  <c r="CC21" i="5" s="1"/>
  <c r="EY21" i="5" s="1"/>
  <c r="HU21" i="5" s="1"/>
  <c r="G27" i="5"/>
  <c r="CC27" i="5" s="1"/>
  <c r="EY27" i="5" s="1"/>
  <c r="HU27" i="5" s="1"/>
  <c r="G34" i="5"/>
  <c r="CC34" i="5" s="1"/>
  <c r="EY34" i="5" s="1"/>
  <c r="HU34" i="5" s="1"/>
  <c r="G60" i="5"/>
  <c r="CC60" i="5" s="1"/>
  <c r="EY60" i="5" s="1"/>
  <c r="HU60" i="5" s="1"/>
  <c r="G48" i="5"/>
  <c r="CC48" i="5" s="1"/>
  <c r="EY48" i="5" s="1"/>
  <c r="HU48" i="5" s="1"/>
  <c r="G77" i="5"/>
  <c r="CC77" i="5" s="1"/>
  <c r="EY77" i="5" s="1"/>
  <c r="HU77" i="5" s="1"/>
  <c r="G76" i="5"/>
  <c r="CC76" i="5" s="1"/>
  <c r="EY76" i="5" s="1"/>
  <c r="HU76" i="5" s="1"/>
  <c r="G64" i="5"/>
  <c r="CC64" i="5" s="1"/>
  <c r="EY64" i="5" s="1"/>
  <c r="HU64" i="5" s="1"/>
  <c r="G94" i="5"/>
  <c r="CC94" i="5" s="1"/>
  <c r="EY94" i="5" s="1"/>
  <c r="HU94" i="5" s="1"/>
  <c r="G93" i="5"/>
  <c r="CC93" i="5" s="1"/>
  <c r="EY93" i="5" s="1"/>
  <c r="HU93" i="5" s="1"/>
  <c r="G107" i="5"/>
  <c r="CC107" i="5" s="1"/>
  <c r="EY107" i="5" s="1"/>
  <c r="HU107" i="5" s="1"/>
  <c r="G103" i="5"/>
  <c r="CC103" i="5" s="1"/>
  <c r="EY103" i="5" s="1"/>
  <c r="HU103" i="5" s="1"/>
  <c r="G129" i="5"/>
  <c r="CC129" i="5" s="1"/>
  <c r="EY129" i="5" s="1"/>
  <c r="HU129" i="5" s="1"/>
  <c r="G117" i="5"/>
  <c r="CC117" i="5" s="1"/>
  <c r="EY117" i="5" s="1"/>
  <c r="HU117" i="5" s="1"/>
  <c r="G147" i="5"/>
  <c r="CC147" i="5" s="1"/>
  <c r="EY147" i="5" s="1"/>
  <c r="HU147" i="5" s="1"/>
  <c r="G135" i="5"/>
  <c r="CC135" i="5" s="1"/>
  <c r="EY135" i="5" s="1"/>
  <c r="HU135" i="5" s="1"/>
  <c r="G142" i="5"/>
  <c r="CC142" i="5" s="1"/>
  <c r="EY142" i="5" s="1"/>
  <c r="HU142" i="5" s="1"/>
  <c r="G155" i="5"/>
  <c r="CC155" i="5" s="1"/>
  <c r="EY155" i="5" s="1"/>
  <c r="HU155" i="5" s="1"/>
  <c r="G169" i="5"/>
  <c r="CC169" i="5" s="1"/>
  <c r="EY169" i="5" s="1"/>
  <c r="HU169" i="5" s="1"/>
  <c r="G176" i="5"/>
  <c r="CC176" i="5" s="1"/>
  <c r="EY176" i="5" s="1"/>
  <c r="HU176" i="5" s="1"/>
  <c r="G183" i="5"/>
  <c r="CC183" i="5" s="1"/>
  <c r="EY183" i="5" s="1"/>
  <c r="HU183" i="5" s="1"/>
  <c r="G188" i="5"/>
  <c r="CC188" i="5" s="1"/>
  <c r="EY188" i="5" s="1"/>
  <c r="HU188" i="5" s="1"/>
  <c r="G201" i="5"/>
  <c r="CC201" i="5" s="1"/>
  <c r="EY201" i="5" s="1"/>
  <c r="HU201" i="5" s="1"/>
  <c r="G209" i="5"/>
  <c r="CC209" i="5" s="1"/>
  <c r="EY209" i="5" s="1"/>
  <c r="HU209" i="5" s="1"/>
  <c r="G215" i="5"/>
  <c r="CC215" i="5" s="1"/>
  <c r="EY215" i="5" s="1"/>
  <c r="HU215" i="5" s="1"/>
  <c r="G225" i="5"/>
  <c r="CC225" i="5" s="1"/>
  <c r="EY225" i="5" s="1"/>
  <c r="HU225" i="5" s="1"/>
  <c r="G227" i="5"/>
  <c r="CC227" i="5" s="1"/>
  <c r="EY227" i="5" s="1"/>
  <c r="HU227" i="5" s="1"/>
  <c r="G239" i="5"/>
  <c r="CC239" i="5" s="1"/>
  <c r="EY239" i="5" s="1"/>
  <c r="HU239" i="5" s="1"/>
  <c r="G248" i="5"/>
  <c r="CC248" i="5" s="1"/>
  <c r="EY248" i="5" s="1"/>
  <c r="HU248" i="5" s="1"/>
  <c r="G255" i="5"/>
  <c r="CC255" i="5" s="1"/>
  <c r="EY255" i="5" s="1"/>
  <c r="HU255" i="5" s="1"/>
  <c r="G263" i="5"/>
  <c r="CC263" i="5" s="1"/>
  <c r="EY263" i="5" s="1"/>
  <c r="HU263" i="5" s="1"/>
  <c r="G3" i="5"/>
  <c r="CC3" i="5" s="1"/>
  <c r="EY3" i="5" s="1"/>
  <c r="HU3" i="5" s="1"/>
  <c r="E9" i="5"/>
  <c r="CA9" i="5" s="1"/>
  <c r="EW9" i="5" s="1"/>
  <c r="HS9" i="5" s="1"/>
  <c r="E16" i="5"/>
  <c r="CA16" i="5" s="1"/>
  <c r="EW16" i="5" s="1"/>
  <c r="HS16" i="5" s="1"/>
  <c r="E23" i="5"/>
  <c r="CA23" i="5" s="1"/>
  <c r="EW23" i="5" s="1"/>
  <c r="HS23" i="5" s="1"/>
  <c r="E29" i="5"/>
  <c r="CA29" i="5" s="1"/>
  <c r="EW29" i="5" s="1"/>
  <c r="HS29" i="5" s="1"/>
  <c r="E36" i="5"/>
  <c r="CA36" i="5" s="1"/>
  <c r="EW36" i="5" s="1"/>
  <c r="HS36" i="5" s="1"/>
  <c r="E62" i="5"/>
  <c r="CA62" i="5" s="1"/>
  <c r="EW62" i="5" s="1"/>
  <c r="HS62" i="5" s="1"/>
  <c r="E50" i="5"/>
  <c r="CA50" i="5" s="1"/>
  <c r="EW50" i="5" s="1"/>
  <c r="HS50" i="5" s="1"/>
  <c r="E71" i="5"/>
  <c r="CA71" i="5" s="1"/>
  <c r="EW71" i="5" s="1"/>
  <c r="HS71" i="5" s="1"/>
  <c r="E78" i="5"/>
  <c r="CA78" i="5" s="1"/>
  <c r="EW78" i="5" s="1"/>
  <c r="HS78" i="5" s="1"/>
  <c r="E66" i="5"/>
  <c r="CA66" i="5" s="1"/>
  <c r="EW66" i="5" s="1"/>
  <c r="HS66" i="5" s="1"/>
  <c r="E88" i="5"/>
  <c r="CA88" i="5" s="1"/>
  <c r="EW88" i="5" s="1"/>
  <c r="HS88" i="5" s="1"/>
  <c r="E84" i="5"/>
  <c r="CA84" i="5" s="1"/>
  <c r="EW84" i="5" s="1"/>
  <c r="HS84" i="5" s="1"/>
  <c r="E109" i="5"/>
  <c r="CA109" i="5" s="1"/>
  <c r="EW109" i="5" s="1"/>
  <c r="HS109" i="5" s="1"/>
  <c r="E105" i="5"/>
  <c r="CA105" i="5" s="1"/>
  <c r="EW105" i="5" s="1"/>
  <c r="HS105" i="5" s="1"/>
  <c r="E131" i="5"/>
  <c r="CA131" i="5" s="1"/>
  <c r="EW131" i="5" s="1"/>
  <c r="HS131" i="5" s="1"/>
  <c r="E119" i="5"/>
  <c r="CA119" i="5" s="1"/>
  <c r="EW119" i="5" s="1"/>
  <c r="HS119" i="5" s="1"/>
  <c r="E149" i="5"/>
  <c r="CA149" i="5" s="1"/>
  <c r="EW149" i="5" s="1"/>
  <c r="HS149" i="5" s="1"/>
  <c r="E137" i="5"/>
  <c r="CA137" i="5" s="1"/>
  <c r="EW137" i="5" s="1"/>
  <c r="HS137" i="5" s="1"/>
  <c r="E144" i="5"/>
  <c r="CA144" i="5" s="1"/>
  <c r="EW144" i="5" s="1"/>
  <c r="HS144" i="5" s="1"/>
  <c r="E154" i="5"/>
  <c r="CA154" i="5" s="1"/>
  <c r="EW154" i="5" s="1"/>
  <c r="HS154" i="5" s="1"/>
  <c r="E166" i="5"/>
  <c r="CA166" i="5" s="1"/>
  <c r="EW166" i="5" s="1"/>
  <c r="HS166" i="5" s="1"/>
  <c r="E176" i="5"/>
  <c r="CA176" i="5" s="1"/>
  <c r="EW176" i="5" s="1"/>
  <c r="HS176" i="5" s="1"/>
  <c r="E182" i="5"/>
  <c r="CA182" i="5" s="1"/>
  <c r="EW182" i="5" s="1"/>
  <c r="HS182" i="5" s="1"/>
  <c r="E187" i="5"/>
  <c r="CA187" i="5" s="1"/>
  <c r="EW187" i="5" s="1"/>
  <c r="HS187" i="5" s="1"/>
  <c r="E202" i="5"/>
  <c r="CA202" i="5" s="1"/>
  <c r="EW202" i="5" s="1"/>
  <c r="HS202" i="5" s="1"/>
  <c r="E213" i="5"/>
  <c r="CA213" i="5" s="1"/>
  <c r="EW213" i="5" s="1"/>
  <c r="HS213" i="5" s="1"/>
  <c r="E214" i="5"/>
  <c r="CA214" i="5" s="1"/>
  <c r="EW214" i="5" s="1"/>
  <c r="HS214" i="5" s="1"/>
  <c r="E234" i="5"/>
  <c r="CA234" i="5" s="1"/>
  <c r="EW234" i="5" s="1"/>
  <c r="HS234" i="5" s="1"/>
  <c r="E229" i="5"/>
  <c r="CA229" i="5" s="1"/>
  <c r="EW229" i="5" s="1"/>
  <c r="HS229" i="5" s="1"/>
  <c r="E241" i="5"/>
  <c r="CA241" i="5" s="1"/>
  <c r="EW241" i="5" s="1"/>
  <c r="HS241" i="5" s="1"/>
  <c r="E250" i="5"/>
  <c r="CA250" i="5" s="1"/>
  <c r="EW250" i="5" s="1"/>
  <c r="HS250" i="5" s="1"/>
  <c r="E255" i="5"/>
  <c r="CA255" i="5" s="1"/>
  <c r="EW255" i="5" s="1"/>
  <c r="HS255" i="5" s="1"/>
  <c r="E261" i="5"/>
  <c r="CA261" i="5" s="1"/>
  <c r="EW261" i="5" s="1"/>
  <c r="HS261" i="5" s="1"/>
  <c r="G15" i="5"/>
  <c r="CC15" i="5" s="1"/>
  <c r="EY15" i="5" s="1"/>
  <c r="HU15" i="5" s="1"/>
  <c r="G22" i="5"/>
  <c r="CC22" i="5" s="1"/>
  <c r="EY22" i="5" s="1"/>
  <c r="HU22" i="5" s="1"/>
  <c r="G28" i="5"/>
  <c r="CC28" i="5" s="1"/>
  <c r="EY28" i="5" s="1"/>
  <c r="HU28" i="5" s="1"/>
  <c r="G35" i="5"/>
  <c r="CC35" i="5" s="1"/>
  <c r="EY35" i="5" s="1"/>
  <c r="HU35" i="5" s="1"/>
  <c r="G42" i="5"/>
  <c r="CC42" i="5" s="1"/>
  <c r="EY42" i="5" s="1"/>
  <c r="HU42" i="5" s="1"/>
  <c r="G49" i="5"/>
  <c r="CC49" i="5" s="1"/>
  <c r="EY49" i="5" s="1"/>
  <c r="HU49" i="5" s="1"/>
  <c r="G56" i="5"/>
  <c r="CC56" i="5" s="1"/>
  <c r="EY56" i="5" s="1"/>
  <c r="HU56" i="5" s="1"/>
  <c r="G66" i="5"/>
  <c r="CC66" i="5" s="1"/>
  <c r="EY66" i="5" s="1"/>
  <c r="HU66" i="5" s="1"/>
  <c r="G79" i="5"/>
  <c r="CC79" i="5" s="1"/>
  <c r="EY79" i="5" s="1"/>
  <c r="HU79" i="5" s="1"/>
  <c r="G72" i="5"/>
  <c r="CC72" i="5" s="1"/>
  <c r="EY72" i="5" s="1"/>
  <c r="HU72" i="5" s="1"/>
  <c r="G98" i="5"/>
  <c r="CC98" i="5" s="1"/>
  <c r="EY98" i="5" s="1"/>
  <c r="HU98" i="5" s="1"/>
  <c r="G82" i="5"/>
  <c r="CC82" i="5" s="1"/>
  <c r="EY82" i="5" s="1"/>
  <c r="HU82" i="5" s="1"/>
  <c r="G115" i="5"/>
  <c r="CC115" i="5" s="1"/>
  <c r="EY115" i="5" s="1"/>
  <c r="HU115" i="5" s="1"/>
  <c r="G111" i="5"/>
  <c r="CC111" i="5" s="1"/>
  <c r="EY111" i="5" s="1"/>
  <c r="HU111" i="5" s="1"/>
  <c r="G118" i="5"/>
  <c r="CC118" i="5" s="1"/>
  <c r="EY118" i="5" s="1"/>
  <c r="HU118" i="5" s="1"/>
  <c r="G125" i="5"/>
  <c r="CC125" i="5" s="1"/>
  <c r="EY125" i="5" s="1"/>
  <c r="HU125" i="5" s="1"/>
  <c r="G136" i="5"/>
  <c r="CC136" i="5" s="1"/>
  <c r="EY136" i="5" s="1"/>
  <c r="HU136" i="5" s="1"/>
  <c r="G143" i="5"/>
  <c r="CC143" i="5" s="1"/>
  <c r="EY143" i="5" s="1"/>
  <c r="HU143" i="5" s="1"/>
  <c r="G150" i="5"/>
  <c r="CC150" i="5" s="1"/>
  <c r="EY150" i="5" s="1"/>
  <c r="HU150" i="5" s="1"/>
  <c r="G160" i="5"/>
  <c r="CC160" i="5" s="1"/>
  <c r="EY160" i="5" s="1"/>
  <c r="HU160" i="5" s="1"/>
  <c r="G166" i="5"/>
  <c r="CC166" i="5" s="1"/>
  <c r="EY166" i="5" s="1"/>
  <c r="HU166" i="5" s="1"/>
  <c r="G173" i="5"/>
  <c r="CC173" i="5" s="1"/>
  <c r="EY173" i="5" s="1"/>
  <c r="HU173" i="5" s="1"/>
  <c r="G180" i="5"/>
  <c r="CC180" i="5" s="1"/>
  <c r="EY180" i="5" s="1"/>
  <c r="HU180" i="5" s="1"/>
  <c r="G208" i="5"/>
  <c r="CC208" i="5" s="1"/>
  <c r="EY208" i="5" s="1"/>
  <c r="HU208" i="5" s="1"/>
  <c r="G198" i="5"/>
  <c r="CC198" i="5" s="1"/>
  <c r="EY198" i="5" s="1"/>
  <c r="HU198" i="5" s="1"/>
  <c r="G206" i="5"/>
  <c r="CC206" i="5" s="1"/>
  <c r="EY206" i="5" s="1"/>
  <c r="HU206" i="5" s="1"/>
  <c r="G212" i="5"/>
  <c r="CC212" i="5" s="1"/>
  <c r="EY212" i="5" s="1"/>
  <c r="HU212" i="5" s="1"/>
  <c r="G222" i="5"/>
  <c r="CC222" i="5" s="1"/>
  <c r="EY222" i="5" s="1"/>
  <c r="HU222" i="5" s="1"/>
  <c r="G234" i="5"/>
  <c r="CC234" i="5" s="1"/>
  <c r="EY234" i="5" s="1"/>
  <c r="HU234" i="5" s="1"/>
  <c r="G241" i="5"/>
  <c r="CC241" i="5" s="1"/>
  <c r="EY241" i="5" s="1"/>
  <c r="HU241" i="5" s="1"/>
  <c r="G250" i="5"/>
  <c r="CC250" i="5" s="1"/>
  <c r="EY250" i="5" s="1"/>
  <c r="HU250" i="5" s="1"/>
  <c r="G257" i="5"/>
  <c r="CC257" i="5" s="1"/>
  <c r="EY257" i="5" s="1"/>
  <c r="HU257" i="5" s="1"/>
  <c r="E17" i="5"/>
  <c r="CA17" i="5" s="1"/>
  <c r="EW17" i="5" s="1"/>
  <c r="HS17" i="5" s="1"/>
  <c r="E24" i="5"/>
  <c r="CA24" i="5" s="1"/>
  <c r="EW24" i="5" s="1"/>
  <c r="HS24" i="5" s="1"/>
  <c r="E30" i="5"/>
  <c r="CA30" i="5" s="1"/>
  <c r="EW30" i="5" s="1"/>
  <c r="HS30" i="5" s="1"/>
  <c r="E37" i="5"/>
  <c r="CA37" i="5" s="1"/>
  <c r="EW37" i="5" s="1"/>
  <c r="HS37" i="5" s="1"/>
  <c r="E25" i="5"/>
  <c r="CA25" i="5" s="1"/>
  <c r="EW25" i="5" s="1"/>
  <c r="HS25" i="5" s="1"/>
  <c r="E51" i="5"/>
  <c r="CA51" i="5" s="1"/>
  <c r="EW51" i="5" s="1"/>
  <c r="HS51" i="5" s="1"/>
  <c r="E58" i="5"/>
  <c r="CA58" i="5" s="1"/>
  <c r="EW58" i="5" s="1"/>
  <c r="HS58" i="5" s="1"/>
  <c r="E68" i="5"/>
  <c r="CA68" i="5" s="1"/>
  <c r="EW68" i="5" s="1"/>
  <c r="HS68" i="5" s="1"/>
  <c r="E67" i="5"/>
  <c r="CA67" i="5" s="1"/>
  <c r="EW67" i="5" s="1"/>
  <c r="HS67" i="5" s="1"/>
  <c r="E74" i="5"/>
  <c r="CA74" i="5" s="1"/>
  <c r="EW74" i="5" s="1"/>
  <c r="HS74" i="5" s="1"/>
  <c r="E96" i="5"/>
  <c r="CA96" i="5" s="1"/>
  <c r="EW96" i="5" s="1"/>
  <c r="HS96" i="5" s="1"/>
  <c r="E92" i="5"/>
  <c r="CA92" i="5" s="1"/>
  <c r="EW92" i="5" s="1"/>
  <c r="HS92" i="5" s="1"/>
  <c r="E98" i="5"/>
  <c r="CA98" i="5" s="1"/>
  <c r="EW98" i="5" s="1"/>
  <c r="HS98" i="5" s="1"/>
  <c r="E113" i="5"/>
  <c r="CA113" i="5" s="1"/>
  <c r="EW113" i="5" s="1"/>
  <c r="HS113" i="5" s="1"/>
  <c r="E120" i="5"/>
  <c r="CA120" i="5" s="1"/>
  <c r="EW120" i="5" s="1"/>
  <c r="HS120" i="5" s="1"/>
  <c r="E127" i="5"/>
  <c r="CA127" i="5" s="1"/>
  <c r="EW127" i="5" s="1"/>
  <c r="HS127" i="5" s="1"/>
  <c r="E138" i="5"/>
  <c r="CA138" i="5" s="1"/>
  <c r="EW138" i="5" s="1"/>
  <c r="HS138" i="5" s="1"/>
  <c r="E145" i="5"/>
  <c r="CA145" i="5" s="1"/>
  <c r="EW145" i="5" s="1"/>
  <c r="HS145" i="5" s="1"/>
  <c r="E152" i="5"/>
  <c r="CA152" i="5" s="1"/>
  <c r="EW152" i="5" s="1"/>
  <c r="HS152" i="5" s="1"/>
  <c r="E162" i="5"/>
  <c r="CA162" i="5" s="1"/>
  <c r="EW162" i="5" s="1"/>
  <c r="HS162" i="5" s="1"/>
  <c r="E163" i="5"/>
  <c r="CA163" i="5" s="1"/>
  <c r="EW163" i="5" s="1"/>
  <c r="HS163" i="5" s="1"/>
  <c r="E173" i="5"/>
  <c r="CA173" i="5" s="1"/>
  <c r="EW173" i="5" s="1"/>
  <c r="HS173" i="5" s="1"/>
  <c r="E189" i="5"/>
  <c r="CA189" i="5" s="1"/>
  <c r="EW189" i="5" s="1"/>
  <c r="HS189" i="5" s="1"/>
  <c r="E194" i="5"/>
  <c r="CA194" i="5" s="1"/>
  <c r="EW194" i="5" s="1"/>
  <c r="HS194" i="5" s="1"/>
  <c r="E200" i="5"/>
  <c r="CA200" i="5" s="1"/>
  <c r="EW200" i="5" s="1"/>
  <c r="HS200" i="5" s="1"/>
  <c r="E208" i="5"/>
  <c r="CA208" i="5" s="1"/>
  <c r="EW208" i="5" s="1"/>
  <c r="HS208" i="5" s="1"/>
  <c r="E211" i="5"/>
  <c r="CA211" i="5" s="1"/>
  <c r="EW211" i="5" s="1"/>
  <c r="HS211" i="5" s="1"/>
  <c r="E219" i="5"/>
  <c r="CA219" i="5" s="1"/>
  <c r="EW219" i="5" s="1"/>
  <c r="HS219" i="5" s="1"/>
  <c r="E231" i="5"/>
  <c r="CA231" i="5" s="1"/>
  <c r="EW231" i="5" s="1"/>
  <c r="HS231" i="5" s="1"/>
  <c r="E240" i="5"/>
  <c r="CA240" i="5" s="1"/>
  <c r="EW240" i="5" s="1"/>
  <c r="HS240" i="5" s="1"/>
  <c r="E247" i="5"/>
  <c r="CA247" i="5" s="1"/>
  <c r="EW247" i="5" s="1"/>
  <c r="HS247" i="5" s="1"/>
  <c r="E258" i="5"/>
  <c r="CA258" i="5" s="1"/>
  <c r="EW258" i="5" s="1"/>
  <c r="HS258" i="5" s="1"/>
  <c r="Q147" i="4" l="1"/>
  <c r="P147" i="4"/>
  <c r="D97" i="4"/>
  <c r="D85" i="4"/>
  <c r="P145" i="4"/>
  <c r="Q145" i="4"/>
  <c r="Q139" i="4"/>
  <c r="P139" i="4"/>
  <c r="D95" i="4"/>
  <c r="D83" i="4"/>
  <c r="D89" i="4"/>
  <c r="D77" i="4"/>
  <c r="M147" i="4"/>
  <c r="J147" i="4"/>
  <c r="O147" i="4"/>
  <c r="N147" i="4"/>
  <c r="K147" i="4"/>
  <c r="L147" i="4"/>
  <c r="H120" i="4"/>
  <c r="E120" i="4"/>
  <c r="G120" i="4"/>
  <c r="I120" i="4"/>
  <c r="D120" i="4"/>
  <c r="F120" i="4"/>
  <c r="C97" i="4"/>
  <c r="C85" i="4"/>
  <c r="B52" i="4"/>
  <c r="K149" i="4"/>
  <c r="L149" i="4"/>
  <c r="O149" i="4"/>
  <c r="J149" i="4"/>
  <c r="N149" i="4"/>
  <c r="M149" i="4"/>
  <c r="O161" i="4"/>
  <c r="L161" i="4"/>
  <c r="K161" i="4"/>
  <c r="M161" i="4"/>
  <c r="N161" i="4"/>
  <c r="J161" i="4"/>
  <c r="F118" i="4"/>
  <c r="E118" i="4"/>
  <c r="D118" i="4"/>
  <c r="H118" i="4"/>
  <c r="G118" i="4"/>
  <c r="I118" i="4"/>
  <c r="B50" i="4"/>
  <c r="O160" i="4"/>
  <c r="M160" i="4"/>
  <c r="N160" i="4"/>
  <c r="J160" i="4"/>
  <c r="L160" i="4"/>
  <c r="K160" i="4"/>
  <c r="K148" i="4"/>
  <c r="O148" i="4"/>
  <c r="L148" i="4"/>
  <c r="N148" i="4"/>
  <c r="M148" i="4"/>
  <c r="J148" i="4"/>
  <c r="G8" i="1"/>
  <c r="B59" i="4"/>
  <c r="Q166" i="4"/>
  <c r="P166" i="4"/>
  <c r="I127" i="4"/>
  <c r="H127" i="4"/>
  <c r="E127" i="4"/>
  <c r="D127" i="4"/>
  <c r="F127" i="4"/>
  <c r="G127" i="4"/>
  <c r="G129" i="4"/>
  <c r="E129" i="4"/>
  <c r="D129" i="4"/>
  <c r="F129" i="4"/>
  <c r="I129" i="4"/>
  <c r="H129" i="4"/>
  <c r="Q154" i="4"/>
  <c r="P154" i="4"/>
  <c r="B61" i="4"/>
  <c r="Q158" i="4"/>
  <c r="P158" i="4"/>
  <c r="B63" i="4"/>
  <c r="Q164" i="4"/>
  <c r="P164" i="4"/>
  <c r="C107" i="4"/>
  <c r="A107" i="4"/>
  <c r="B107" i="4"/>
  <c r="Q170" i="4"/>
  <c r="P170" i="4"/>
  <c r="E131" i="4"/>
  <c r="H131" i="4"/>
  <c r="D131" i="4"/>
  <c r="G131" i="4"/>
  <c r="F131" i="4"/>
  <c r="I131" i="4"/>
  <c r="Q141" i="4"/>
  <c r="P141" i="4"/>
  <c r="P168" i="4"/>
  <c r="Q168" i="4"/>
  <c r="P152" i="4"/>
  <c r="Q152" i="4"/>
  <c r="A34" i="4"/>
  <c r="Q150" i="4"/>
  <c r="P150" i="4"/>
  <c r="D91" i="4"/>
  <c r="D79" i="4"/>
  <c r="Q156" i="4"/>
  <c r="P156" i="4"/>
  <c r="Q162" i="4"/>
  <c r="P162" i="4"/>
  <c r="P160" i="4"/>
  <c r="Q160" i="4"/>
  <c r="H128" i="4"/>
  <c r="D128" i="4"/>
  <c r="I128" i="4"/>
  <c r="G128" i="4"/>
  <c r="F128" i="4"/>
  <c r="E128" i="4"/>
  <c r="Q148" i="4"/>
  <c r="P148" i="4"/>
  <c r="B60" i="4"/>
  <c r="H8" i="1"/>
  <c r="H7" i="1"/>
  <c r="E7" i="1"/>
  <c r="E8" i="1"/>
  <c r="F7" i="1"/>
  <c r="F8" i="1"/>
  <c r="B8" i="1"/>
  <c r="B7" i="1"/>
  <c r="C8" i="1"/>
  <c r="C7" i="1"/>
  <c r="D8" i="1"/>
  <c r="D7" i="1"/>
  <c r="G7" i="1"/>
  <c r="B58" i="4" l="1"/>
  <c r="Q151" i="4"/>
  <c r="P151" i="4"/>
  <c r="Q159" i="4"/>
  <c r="P159" i="4"/>
  <c r="G126" i="4"/>
  <c r="H126" i="4"/>
  <c r="I126" i="4"/>
  <c r="F126" i="4"/>
  <c r="E126" i="4"/>
  <c r="D126" i="4"/>
  <c r="Q163" i="4"/>
  <c r="P163" i="4"/>
  <c r="Q171" i="4"/>
  <c r="P171" i="4"/>
  <c r="O159" i="4"/>
  <c r="M159" i="4"/>
  <c r="N159" i="4"/>
  <c r="J159" i="4"/>
  <c r="L159" i="4"/>
  <c r="K159" i="4"/>
  <c r="Q157" i="4"/>
  <c r="P157" i="4"/>
  <c r="M171" i="4"/>
  <c r="J171" i="4"/>
  <c r="N171" i="4"/>
  <c r="K171" i="4"/>
  <c r="L171" i="4"/>
  <c r="O171" i="4"/>
  <c r="Q169" i="4"/>
  <c r="P169" i="4"/>
  <c r="I124" i="4"/>
  <c r="E124" i="4"/>
  <c r="D124" i="4"/>
  <c r="H124" i="4"/>
  <c r="G124" i="4"/>
  <c r="F124" i="4"/>
  <c r="B56" i="4"/>
  <c r="B69" i="4"/>
  <c r="B67" i="4"/>
  <c r="C108" i="4"/>
  <c r="A108" i="4"/>
  <c r="B108" i="4"/>
  <c r="I135" i="4"/>
  <c r="G135" i="4"/>
  <c r="F135" i="4"/>
  <c r="E135" i="4"/>
  <c r="H135" i="4"/>
  <c r="D135" i="4"/>
  <c r="A35" i="4"/>
  <c r="I265" i="5"/>
  <c r="CE265" i="5" s="1"/>
  <c r="FA265" i="5" s="1"/>
  <c r="HW265" i="5" s="1"/>
  <c r="I256" i="5"/>
  <c r="CE256" i="5" s="1"/>
  <c r="FA256" i="5" s="1"/>
  <c r="HW256" i="5" s="1"/>
  <c r="I251" i="5"/>
  <c r="CE251" i="5" s="1"/>
  <c r="FA251" i="5" s="1"/>
  <c r="HW251" i="5" s="1"/>
  <c r="I237" i="5"/>
  <c r="CE237" i="5" s="1"/>
  <c r="FA237" i="5" s="1"/>
  <c r="HW237" i="5" s="1"/>
  <c r="I234" i="5"/>
  <c r="CE234" i="5" s="1"/>
  <c r="FA234" i="5" s="1"/>
  <c r="HW234" i="5" s="1"/>
  <c r="I226" i="5"/>
  <c r="CE226" i="5" s="1"/>
  <c r="FA226" i="5" s="1"/>
  <c r="HW226" i="5" s="1"/>
  <c r="I210" i="5"/>
  <c r="CE210" i="5" s="1"/>
  <c r="FA210" i="5" s="1"/>
  <c r="HW210" i="5" s="1"/>
  <c r="I204" i="5"/>
  <c r="CE204" i="5" s="1"/>
  <c r="FA204" i="5" s="1"/>
  <c r="HW204" i="5" s="1"/>
  <c r="I199" i="5"/>
  <c r="CE199" i="5" s="1"/>
  <c r="FA199" i="5" s="1"/>
  <c r="HW199" i="5" s="1"/>
  <c r="I186" i="5"/>
  <c r="CE186" i="5" s="1"/>
  <c r="FA186" i="5" s="1"/>
  <c r="HW186" i="5" s="1"/>
  <c r="I183" i="5"/>
  <c r="CE183" i="5" s="1"/>
  <c r="FA183" i="5" s="1"/>
  <c r="HW183" i="5" s="1"/>
  <c r="I177" i="5"/>
  <c r="CE177" i="5" s="1"/>
  <c r="FA177" i="5" s="1"/>
  <c r="HW177" i="5" s="1"/>
  <c r="I170" i="5"/>
  <c r="CE170" i="5" s="1"/>
  <c r="FA170" i="5" s="1"/>
  <c r="HW170" i="5" s="1"/>
  <c r="I156" i="5"/>
  <c r="CE156" i="5" s="1"/>
  <c r="FA156" i="5" s="1"/>
  <c r="HW156" i="5" s="1"/>
  <c r="I140" i="5"/>
  <c r="CE140" i="5" s="1"/>
  <c r="FA140" i="5" s="1"/>
  <c r="HW140" i="5" s="1"/>
  <c r="I152" i="5"/>
  <c r="CE152" i="5" s="1"/>
  <c r="FA152" i="5" s="1"/>
  <c r="HW152" i="5" s="1"/>
  <c r="I145" i="5"/>
  <c r="CE145" i="5" s="1"/>
  <c r="FA145" i="5" s="1"/>
  <c r="HW145" i="5" s="1"/>
  <c r="I123" i="5"/>
  <c r="CE123" i="5" s="1"/>
  <c r="FA123" i="5" s="1"/>
  <c r="HW123" i="5" s="1"/>
  <c r="I116" i="5"/>
  <c r="CE116" i="5" s="1"/>
  <c r="FA116" i="5" s="1"/>
  <c r="HW116" i="5" s="1"/>
  <c r="I101" i="5"/>
  <c r="CE101" i="5" s="1"/>
  <c r="FA101" i="5" s="1"/>
  <c r="HW101" i="5" s="1"/>
  <c r="I113" i="5"/>
  <c r="CE113" i="5" s="1"/>
  <c r="FA113" i="5" s="1"/>
  <c r="HW113" i="5" s="1"/>
  <c r="I80" i="5"/>
  <c r="CE80" i="5" s="1"/>
  <c r="FA80" i="5" s="1"/>
  <c r="HW80" i="5" s="1"/>
  <c r="I81" i="5"/>
  <c r="CE81" i="5" s="1"/>
  <c r="FA81" i="5" s="1"/>
  <c r="HW81" i="5" s="1"/>
  <c r="I78" i="5"/>
  <c r="CE78" i="5" s="1"/>
  <c r="FA78" i="5" s="1"/>
  <c r="HW78" i="5" s="1"/>
  <c r="I63" i="5"/>
  <c r="CE63" i="5" s="1"/>
  <c r="FA63" i="5" s="1"/>
  <c r="HW63" i="5" s="1"/>
  <c r="I75" i="5"/>
  <c r="CE75" i="5" s="1"/>
  <c r="FA75" i="5" s="1"/>
  <c r="HW75" i="5" s="1"/>
  <c r="I46" i="5"/>
  <c r="CE46" i="5" s="1"/>
  <c r="FA46" i="5" s="1"/>
  <c r="HW46" i="5" s="1"/>
  <c r="I58" i="5"/>
  <c r="CE58" i="5" s="1"/>
  <c r="FA58" i="5" s="1"/>
  <c r="HW58" i="5" s="1"/>
  <c r="I32" i="5"/>
  <c r="CE32" i="5" s="1"/>
  <c r="FA32" i="5" s="1"/>
  <c r="HW32" i="5" s="1"/>
  <c r="I25" i="5"/>
  <c r="CE25" i="5" s="1"/>
  <c r="FA25" i="5" s="1"/>
  <c r="HW25" i="5" s="1"/>
  <c r="I19" i="5"/>
  <c r="CE19" i="5" s="1"/>
  <c r="FA19" i="5" s="1"/>
  <c r="HW19" i="5" s="1"/>
  <c r="I12" i="5"/>
  <c r="CE12" i="5" s="1"/>
  <c r="FA12" i="5" s="1"/>
  <c r="HW12" i="5" s="1"/>
  <c r="I24" i="5"/>
  <c r="CE24" i="5" s="1"/>
  <c r="FA24" i="5" s="1"/>
  <c r="HW24" i="5" s="1"/>
  <c r="I263" i="5"/>
  <c r="CE263" i="5" s="1"/>
  <c r="FA263" i="5" s="1"/>
  <c r="HW263" i="5" s="1"/>
  <c r="I255" i="5"/>
  <c r="CE255" i="5" s="1"/>
  <c r="FA255" i="5" s="1"/>
  <c r="HW255" i="5" s="1"/>
  <c r="I249" i="5"/>
  <c r="CE249" i="5" s="1"/>
  <c r="FA249" i="5" s="1"/>
  <c r="HW249" i="5" s="1"/>
  <c r="I235" i="5"/>
  <c r="CE235" i="5" s="1"/>
  <c r="FA235" i="5" s="1"/>
  <c r="HW235" i="5" s="1"/>
  <c r="I232" i="5"/>
  <c r="CE232" i="5" s="1"/>
  <c r="FA232" i="5" s="1"/>
  <c r="HW232" i="5" s="1"/>
  <c r="I230" i="5"/>
  <c r="CE230" i="5" s="1"/>
  <c r="FA230" i="5" s="1"/>
  <c r="HW230" i="5" s="1"/>
  <c r="I222" i="5"/>
  <c r="CE222" i="5" s="1"/>
  <c r="FA222" i="5" s="1"/>
  <c r="HW222" i="5" s="1"/>
  <c r="I207" i="5"/>
  <c r="CE207" i="5" s="1"/>
  <c r="FA207" i="5" s="1"/>
  <c r="HW207" i="5" s="1"/>
  <c r="I194" i="5"/>
  <c r="CE194" i="5" s="1"/>
  <c r="FA194" i="5" s="1"/>
  <c r="HW194" i="5" s="1"/>
  <c r="I198" i="5"/>
  <c r="CE198" i="5" s="1"/>
  <c r="FA198" i="5" s="1"/>
  <c r="HW198" i="5" s="1"/>
  <c r="I178" i="5"/>
  <c r="CE178" i="5" s="1"/>
  <c r="FA178" i="5" s="1"/>
  <c r="HW178" i="5" s="1"/>
  <c r="I172" i="5"/>
  <c r="CE172" i="5" s="1"/>
  <c r="FA172" i="5" s="1"/>
  <c r="HW172" i="5" s="1"/>
  <c r="I165" i="5"/>
  <c r="CE165" i="5" s="1"/>
  <c r="FA165" i="5" s="1"/>
  <c r="HW165" i="5" s="1"/>
  <c r="I159" i="5"/>
  <c r="CE159" i="5" s="1"/>
  <c r="FA159" i="5" s="1"/>
  <c r="HW159" i="5" s="1"/>
  <c r="I151" i="5"/>
  <c r="CE151" i="5" s="1"/>
  <c r="FA151" i="5" s="1"/>
  <c r="HW151" i="5" s="1"/>
  <c r="I144" i="5"/>
  <c r="CE144" i="5" s="1"/>
  <c r="FA144" i="5" s="1"/>
  <c r="HW144" i="5" s="1"/>
  <c r="I137" i="5"/>
  <c r="CE137" i="5" s="1"/>
  <c r="FA137" i="5" s="1"/>
  <c r="HW137" i="5" s="1"/>
  <c r="I134" i="5"/>
  <c r="CE134" i="5" s="1"/>
  <c r="FA134" i="5" s="1"/>
  <c r="HW134" i="5" s="1"/>
  <c r="I127" i="5"/>
  <c r="CE127" i="5" s="1"/>
  <c r="FA127" i="5" s="1"/>
  <c r="HW127" i="5" s="1"/>
  <c r="I112" i="5"/>
  <c r="CE112" i="5" s="1"/>
  <c r="FA112" i="5" s="1"/>
  <c r="HW112" i="5" s="1"/>
  <c r="I105" i="5"/>
  <c r="CE105" i="5" s="1"/>
  <c r="FA105" i="5" s="1"/>
  <c r="HW105" i="5" s="1"/>
  <c r="I91" i="5"/>
  <c r="CE91" i="5" s="1"/>
  <c r="FA91" i="5" s="1"/>
  <c r="HW91" i="5" s="1"/>
  <c r="I92" i="5"/>
  <c r="CE92" i="5" s="1"/>
  <c r="FA92" i="5" s="1"/>
  <c r="HW92" i="5" s="1"/>
  <c r="I70" i="5"/>
  <c r="CE70" i="5" s="1"/>
  <c r="FA70" i="5" s="1"/>
  <c r="HW70" i="5" s="1"/>
  <c r="I85" i="5"/>
  <c r="CE85" i="5" s="1"/>
  <c r="FA85" i="5" s="1"/>
  <c r="HW85" i="5" s="1"/>
  <c r="I67" i="5"/>
  <c r="CE67" i="5" s="1"/>
  <c r="FA67" i="5" s="1"/>
  <c r="HW67" i="5" s="1"/>
  <c r="I57" i="5"/>
  <c r="CE57" i="5" s="1"/>
  <c r="FA57" i="5" s="1"/>
  <c r="HW57" i="5" s="1"/>
  <c r="I50" i="5"/>
  <c r="CE50" i="5" s="1"/>
  <c r="FA50" i="5" s="1"/>
  <c r="HW50" i="5" s="1"/>
  <c r="I43" i="5"/>
  <c r="CE43" i="5" s="1"/>
  <c r="FA43" i="5" s="1"/>
  <c r="HW43" i="5" s="1"/>
  <c r="I36" i="5"/>
  <c r="CE36" i="5" s="1"/>
  <c r="FA36" i="5" s="1"/>
  <c r="HW36" i="5" s="1"/>
  <c r="I11" i="5"/>
  <c r="CE11" i="5" s="1"/>
  <c r="FA11" i="5" s="1"/>
  <c r="HW11" i="5" s="1"/>
  <c r="I23" i="5"/>
  <c r="CE23" i="5" s="1"/>
  <c r="FA23" i="5" s="1"/>
  <c r="HW23" i="5" s="1"/>
  <c r="I16" i="5"/>
  <c r="CE16" i="5" s="1"/>
  <c r="FA16" i="5" s="1"/>
  <c r="HW16" i="5" s="1"/>
  <c r="I262" i="5"/>
  <c r="CE262" i="5" s="1"/>
  <c r="FA262" i="5" s="1"/>
  <c r="HW262" i="5" s="1"/>
  <c r="I254" i="5"/>
  <c r="CE254" i="5" s="1"/>
  <c r="FA254" i="5" s="1"/>
  <c r="HW254" i="5" s="1"/>
  <c r="I245" i="5"/>
  <c r="CE245" i="5" s="1"/>
  <c r="FA245" i="5" s="1"/>
  <c r="HW245" i="5" s="1"/>
  <c r="I238" i="5"/>
  <c r="CE238" i="5" s="1"/>
  <c r="FA238" i="5" s="1"/>
  <c r="HW238" i="5" s="1"/>
  <c r="I228" i="5"/>
  <c r="CE228" i="5" s="1"/>
  <c r="FA228" i="5" s="1"/>
  <c r="HW228" i="5" s="1"/>
  <c r="I221" i="5"/>
  <c r="CE221" i="5" s="1"/>
  <c r="FA221" i="5" s="1"/>
  <c r="HW221" i="5" s="1"/>
  <c r="I213" i="5"/>
  <c r="CE213" i="5" s="1"/>
  <c r="FA213" i="5" s="1"/>
  <c r="HW213" i="5" s="1"/>
  <c r="I202" i="5"/>
  <c r="CE202" i="5" s="1"/>
  <c r="FA202" i="5" s="1"/>
  <c r="HW202" i="5" s="1"/>
  <c r="I197" i="5"/>
  <c r="CE197" i="5" s="1"/>
  <c r="FA197" i="5" s="1"/>
  <c r="HW197" i="5" s="1"/>
  <c r="I189" i="5"/>
  <c r="CE189" i="5" s="1"/>
  <c r="FA189" i="5" s="1"/>
  <c r="HW189" i="5" s="1"/>
  <c r="I181" i="5"/>
  <c r="CE181" i="5" s="1"/>
  <c r="FA181" i="5" s="1"/>
  <c r="HW181" i="5" s="1"/>
  <c r="I175" i="5"/>
  <c r="CE175" i="5" s="1"/>
  <c r="FA175" i="5" s="1"/>
  <c r="HW175" i="5" s="1"/>
  <c r="I168" i="5"/>
  <c r="CE168" i="5" s="1"/>
  <c r="FA168" i="5" s="1"/>
  <c r="HW168" i="5" s="1"/>
  <c r="I163" i="5"/>
  <c r="CE163" i="5" s="1"/>
  <c r="FA163" i="5" s="1"/>
  <c r="HW163" i="5" s="1"/>
  <c r="I143" i="5"/>
  <c r="CE143" i="5" s="1"/>
  <c r="FA143" i="5" s="1"/>
  <c r="HW143" i="5" s="1"/>
  <c r="I136" i="5"/>
  <c r="CE136" i="5" s="1"/>
  <c r="FA136" i="5" s="1"/>
  <c r="HW136" i="5" s="1"/>
  <c r="I133" i="5"/>
  <c r="CE133" i="5" s="1"/>
  <c r="FA133" i="5" s="1"/>
  <c r="HW133" i="5" s="1"/>
  <c r="I126" i="5"/>
  <c r="CE126" i="5" s="1"/>
  <c r="FA126" i="5" s="1"/>
  <c r="HW126" i="5" s="1"/>
  <c r="I119" i="5"/>
  <c r="CE119" i="5" s="1"/>
  <c r="FA119" i="5" s="1"/>
  <c r="HW119" i="5" s="1"/>
  <c r="I104" i="5"/>
  <c r="CE104" i="5" s="1"/>
  <c r="FA104" i="5" s="1"/>
  <c r="HW104" i="5" s="1"/>
  <c r="I108" i="5"/>
  <c r="CE108" i="5" s="1"/>
  <c r="FA108" i="5" s="1"/>
  <c r="HW108" i="5" s="1"/>
  <c r="I83" i="5"/>
  <c r="CE83" i="5" s="1"/>
  <c r="FA83" i="5" s="1"/>
  <c r="HW83" i="5" s="1"/>
  <c r="I84" i="5"/>
  <c r="CE84" i="5" s="1"/>
  <c r="FA84" i="5" s="1"/>
  <c r="HW84" i="5" s="1"/>
  <c r="I73" i="5"/>
  <c r="CE73" i="5" s="1"/>
  <c r="FA73" i="5" s="1"/>
  <c r="HW73" i="5" s="1"/>
  <c r="I74" i="5"/>
  <c r="CE74" i="5" s="1"/>
  <c r="FA74" i="5" s="1"/>
  <c r="HW74" i="5" s="1"/>
  <c r="I56" i="5"/>
  <c r="CE56" i="5" s="1"/>
  <c r="FA56" i="5" s="1"/>
  <c r="HW56" i="5" s="1"/>
  <c r="I49" i="5"/>
  <c r="CE49" i="5" s="1"/>
  <c r="FA49" i="5" s="1"/>
  <c r="HW49" i="5" s="1"/>
  <c r="I61" i="5"/>
  <c r="CE61" i="5" s="1"/>
  <c r="FA61" i="5" s="1"/>
  <c r="HW61" i="5" s="1"/>
  <c r="I35" i="5"/>
  <c r="CE35" i="5" s="1"/>
  <c r="FA35" i="5" s="1"/>
  <c r="HW35" i="5" s="1"/>
  <c r="I28" i="5"/>
  <c r="CE28" i="5" s="1"/>
  <c r="FA28" i="5" s="1"/>
  <c r="HW28" i="5" s="1"/>
  <c r="I22" i="5"/>
  <c r="CE22" i="5" s="1"/>
  <c r="FA22" i="5" s="1"/>
  <c r="HW22" i="5" s="1"/>
  <c r="I15" i="5"/>
  <c r="CE15" i="5" s="1"/>
  <c r="FA15" i="5" s="1"/>
  <c r="HW15" i="5" s="1"/>
  <c r="I8" i="5"/>
  <c r="CE8" i="5" s="1"/>
  <c r="FA8" i="5" s="1"/>
  <c r="HW8" i="5" s="1"/>
  <c r="I261" i="5"/>
  <c r="CE261" i="5" s="1"/>
  <c r="FA261" i="5" s="1"/>
  <c r="HW261" i="5" s="1"/>
  <c r="I252" i="5"/>
  <c r="CE252" i="5" s="1"/>
  <c r="FA252" i="5" s="1"/>
  <c r="HW252" i="5" s="1"/>
  <c r="I243" i="5"/>
  <c r="CE243" i="5" s="1"/>
  <c r="FA243" i="5" s="1"/>
  <c r="HW243" i="5" s="1"/>
  <c r="I239" i="5"/>
  <c r="CE239" i="5" s="1"/>
  <c r="FA239" i="5" s="1"/>
  <c r="HW239" i="5" s="1"/>
  <c r="I229" i="5"/>
  <c r="CE229" i="5" s="1"/>
  <c r="FA229" i="5" s="1"/>
  <c r="HW229" i="5" s="1"/>
  <c r="I224" i="5"/>
  <c r="CE224" i="5" s="1"/>
  <c r="FA224" i="5" s="1"/>
  <c r="HW224" i="5" s="1"/>
  <c r="I216" i="5"/>
  <c r="CE216" i="5" s="1"/>
  <c r="FA216" i="5" s="1"/>
  <c r="HW216" i="5" s="1"/>
  <c r="I205" i="5"/>
  <c r="CE205" i="5" s="1"/>
  <c r="FA205" i="5" s="1"/>
  <c r="HW205" i="5" s="1"/>
  <c r="I206" i="5"/>
  <c r="CE206" i="5" s="1"/>
  <c r="FA206" i="5" s="1"/>
  <c r="HW206" i="5" s="1"/>
  <c r="I192" i="5"/>
  <c r="CE192" i="5" s="1"/>
  <c r="FA192" i="5" s="1"/>
  <c r="HW192" i="5" s="1"/>
  <c r="I184" i="5"/>
  <c r="CE184" i="5" s="1"/>
  <c r="FA184" i="5" s="1"/>
  <c r="HW184" i="5" s="1"/>
  <c r="I173" i="5"/>
  <c r="CE173" i="5" s="1"/>
  <c r="FA173" i="5" s="1"/>
  <c r="HW173" i="5" s="1"/>
  <c r="I171" i="5"/>
  <c r="CE171" i="5" s="1"/>
  <c r="FA171" i="5" s="1"/>
  <c r="HW171" i="5" s="1"/>
  <c r="I162" i="5"/>
  <c r="CE162" i="5" s="1"/>
  <c r="FA162" i="5" s="1"/>
  <c r="HW162" i="5" s="1"/>
  <c r="I135" i="5"/>
  <c r="CE135" i="5" s="1"/>
  <c r="FA135" i="5" s="1"/>
  <c r="HW135" i="5" s="1"/>
  <c r="I147" i="5"/>
  <c r="CE147" i="5" s="1"/>
  <c r="FA147" i="5" s="1"/>
  <c r="HW147" i="5" s="1"/>
  <c r="I125" i="5"/>
  <c r="CE125" i="5" s="1"/>
  <c r="FA125" i="5" s="1"/>
  <c r="HW125" i="5" s="1"/>
  <c r="I118" i="5"/>
  <c r="CE118" i="5" s="1"/>
  <c r="FA118" i="5" s="1"/>
  <c r="HW118" i="5" s="1"/>
  <c r="I130" i="5"/>
  <c r="CE130" i="5" s="1"/>
  <c r="FA130" i="5" s="1"/>
  <c r="HW130" i="5" s="1"/>
  <c r="I115" i="5"/>
  <c r="CE115" i="5" s="1"/>
  <c r="FA115" i="5" s="1"/>
  <c r="HW115" i="5" s="1"/>
  <c r="I100" i="5"/>
  <c r="CE100" i="5" s="1"/>
  <c r="FA100" i="5" s="1"/>
  <c r="HW100" i="5" s="1"/>
  <c r="I94" i="5"/>
  <c r="CE94" i="5" s="1"/>
  <c r="FA94" i="5" s="1"/>
  <c r="HW94" i="5" s="1"/>
  <c r="I95" i="5"/>
  <c r="CE95" i="5" s="1"/>
  <c r="FA95" i="5" s="1"/>
  <c r="HW95" i="5" s="1"/>
  <c r="I65" i="5"/>
  <c r="CE65" i="5" s="1"/>
  <c r="FA65" i="5" s="1"/>
  <c r="HW65" i="5" s="1"/>
  <c r="I66" i="5"/>
  <c r="CE66" i="5" s="1"/>
  <c r="FA66" i="5" s="1"/>
  <c r="HW66" i="5" s="1"/>
  <c r="I48" i="5"/>
  <c r="CE48" i="5" s="1"/>
  <c r="FA48" i="5" s="1"/>
  <c r="HW48" i="5" s="1"/>
  <c r="I60" i="5"/>
  <c r="CE60" i="5" s="1"/>
  <c r="FA60" i="5" s="1"/>
  <c r="HW60" i="5" s="1"/>
  <c r="I53" i="5"/>
  <c r="CE53" i="5" s="1"/>
  <c r="FA53" i="5" s="1"/>
  <c r="HW53" i="5" s="1"/>
  <c r="I27" i="5"/>
  <c r="CE27" i="5" s="1"/>
  <c r="FA27" i="5" s="1"/>
  <c r="HW27" i="5" s="1"/>
  <c r="I39" i="5"/>
  <c r="CE39" i="5" s="1"/>
  <c r="FA39" i="5" s="1"/>
  <c r="HW39" i="5" s="1"/>
  <c r="I14" i="5"/>
  <c r="CE14" i="5" s="1"/>
  <c r="FA14" i="5" s="1"/>
  <c r="HW14" i="5" s="1"/>
  <c r="I7" i="5"/>
  <c r="CE7" i="5" s="1"/>
  <c r="FA7" i="5" s="1"/>
  <c r="HW7" i="5" s="1"/>
  <c r="I4" i="5"/>
  <c r="CE4" i="5" s="1"/>
  <c r="FA4" i="5" s="1"/>
  <c r="HW4" i="5" s="1"/>
  <c r="I260" i="5"/>
  <c r="CE260" i="5" s="1"/>
  <c r="FA260" i="5" s="1"/>
  <c r="HW260" i="5" s="1"/>
  <c r="I253" i="5"/>
  <c r="CE253" i="5" s="1"/>
  <c r="FA253" i="5" s="1"/>
  <c r="HW253" i="5" s="1"/>
  <c r="I246" i="5"/>
  <c r="CE246" i="5" s="1"/>
  <c r="FA246" i="5" s="1"/>
  <c r="HW246" i="5" s="1"/>
  <c r="I236" i="5"/>
  <c r="CE236" i="5" s="1"/>
  <c r="FA236" i="5" s="1"/>
  <c r="HW236" i="5" s="1"/>
  <c r="I225" i="5"/>
  <c r="CE225" i="5" s="1"/>
  <c r="FA225" i="5" s="1"/>
  <c r="HW225" i="5" s="1"/>
  <c r="I219" i="5"/>
  <c r="CE219" i="5" s="1"/>
  <c r="FA219" i="5" s="1"/>
  <c r="HW219" i="5" s="1"/>
  <c r="I211" i="5"/>
  <c r="CE211" i="5" s="1"/>
  <c r="FA211" i="5" s="1"/>
  <c r="HW211" i="5" s="1"/>
  <c r="I208" i="5"/>
  <c r="CE208" i="5" s="1"/>
  <c r="FA208" i="5" s="1"/>
  <c r="HW208" i="5" s="1"/>
  <c r="I200" i="5"/>
  <c r="CE200" i="5" s="1"/>
  <c r="FA200" i="5" s="1"/>
  <c r="HW200" i="5" s="1"/>
  <c r="I187" i="5"/>
  <c r="CE187" i="5" s="1"/>
  <c r="FA187" i="5" s="1"/>
  <c r="HW187" i="5" s="1"/>
  <c r="I179" i="5"/>
  <c r="CE179" i="5" s="1"/>
  <c r="FA179" i="5" s="1"/>
  <c r="HW179" i="5" s="1"/>
  <c r="I176" i="5"/>
  <c r="CE176" i="5" s="1"/>
  <c r="FA176" i="5" s="1"/>
  <c r="HW176" i="5" s="1"/>
  <c r="I166" i="5"/>
  <c r="CE166" i="5" s="1"/>
  <c r="FA166" i="5" s="1"/>
  <c r="HW166" i="5" s="1"/>
  <c r="I154" i="5"/>
  <c r="CE154" i="5" s="1"/>
  <c r="FA154" i="5" s="1"/>
  <c r="HW154" i="5" s="1"/>
  <c r="I146" i="5"/>
  <c r="CE146" i="5" s="1"/>
  <c r="FA146" i="5" s="1"/>
  <c r="HW146" i="5" s="1"/>
  <c r="I139" i="5"/>
  <c r="CE139" i="5" s="1"/>
  <c r="FA139" i="5" s="1"/>
  <c r="HW139" i="5" s="1"/>
  <c r="I117" i="5"/>
  <c r="CE117" i="5" s="1"/>
  <c r="FA117" i="5" s="1"/>
  <c r="HW117" i="5" s="1"/>
  <c r="I129" i="5"/>
  <c r="CE129" i="5" s="1"/>
  <c r="FA129" i="5" s="1"/>
  <c r="HW129" i="5" s="1"/>
  <c r="I122" i="5"/>
  <c r="CE122" i="5" s="1"/>
  <c r="FA122" i="5" s="1"/>
  <c r="HW122" i="5" s="1"/>
  <c r="I107" i="5"/>
  <c r="CE107" i="5" s="1"/>
  <c r="FA107" i="5" s="1"/>
  <c r="HW107" i="5" s="1"/>
  <c r="I111" i="5"/>
  <c r="CE111" i="5" s="1"/>
  <c r="FA111" i="5" s="1"/>
  <c r="HW111" i="5" s="1"/>
  <c r="I86" i="5"/>
  <c r="CE86" i="5" s="1"/>
  <c r="FA86" i="5" s="1"/>
  <c r="HW86" i="5" s="1"/>
  <c r="I87" i="5"/>
  <c r="CE87" i="5" s="1"/>
  <c r="FA87" i="5" s="1"/>
  <c r="HW87" i="5" s="1"/>
  <c r="I79" i="5"/>
  <c r="CE79" i="5" s="1"/>
  <c r="FA79" i="5" s="1"/>
  <c r="HW79" i="5" s="1"/>
  <c r="I77" i="5"/>
  <c r="CE77" i="5" s="1"/>
  <c r="FA77" i="5" s="1"/>
  <c r="HW77" i="5" s="1"/>
  <c r="I59" i="5"/>
  <c r="CE59" i="5" s="1"/>
  <c r="FA59" i="5" s="1"/>
  <c r="HW59" i="5" s="1"/>
  <c r="I52" i="5"/>
  <c r="CE52" i="5" s="1"/>
  <c r="FA52" i="5" s="1"/>
  <c r="HW52" i="5" s="1"/>
  <c r="I45" i="5"/>
  <c r="CE45" i="5" s="1"/>
  <c r="FA45" i="5" s="1"/>
  <c r="HW45" i="5" s="1"/>
  <c r="I38" i="5"/>
  <c r="CE38" i="5" s="1"/>
  <c r="FA38" i="5" s="1"/>
  <c r="HW38" i="5" s="1"/>
  <c r="I31" i="5"/>
  <c r="CE31" i="5" s="1"/>
  <c r="FA31" i="5" s="1"/>
  <c r="HW31" i="5" s="1"/>
  <c r="I6" i="5"/>
  <c r="CE6" i="5" s="1"/>
  <c r="FA6" i="5" s="1"/>
  <c r="HW6" i="5" s="1"/>
  <c r="I18" i="5"/>
  <c r="CE18" i="5" s="1"/>
  <c r="FA18" i="5" s="1"/>
  <c r="HW18" i="5" s="1"/>
  <c r="I2" i="5"/>
  <c r="CE2" i="5" s="1"/>
  <c r="FA2" i="5" s="1"/>
  <c r="HW2" i="5" s="1"/>
  <c r="I266" i="5"/>
  <c r="CE266" i="5" s="1"/>
  <c r="FA266" i="5" s="1"/>
  <c r="HW266" i="5" s="1"/>
  <c r="I258" i="5"/>
  <c r="CE258" i="5" s="1"/>
  <c r="FA258" i="5" s="1"/>
  <c r="HW258" i="5" s="1"/>
  <c r="I247" i="5"/>
  <c r="CE247" i="5" s="1"/>
  <c r="FA247" i="5" s="1"/>
  <c r="HW247" i="5" s="1"/>
  <c r="I244" i="5"/>
  <c r="CE244" i="5" s="1"/>
  <c r="FA244" i="5" s="1"/>
  <c r="HW244" i="5" s="1"/>
  <c r="I240" i="5"/>
  <c r="CE240" i="5" s="1"/>
  <c r="FA240" i="5" s="1"/>
  <c r="HW240" i="5" s="1"/>
  <c r="I227" i="5"/>
  <c r="CE227" i="5" s="1"/>
  <c r="FA227" i="5" s="1"/>
  <c r="HW227" i="5" s="1"/>
  <c r="I212" i="5"/>
  <c r="CE212" i="5" s="1"/>
  <c r="FA212" i="5" s="1"/>
  <c r="HW212" i="5" s="1"/>
  <c r="I214" i="5"/>
  <c r="CE214" i="5" s="1"/>
  <c r="FA214" i="5" s="1"/>
  <c r="HW214" i="5" s="1"/>
  <c r="I203" i="5"/>
  <c r="CE203" i="5" s="1"/>
  <c r="FA203" i="5" s="1"/>
  <c r="HW203" i="5" s="1"/>
  <c r="I195" i="5"/>
  <c r="CE195" i="5" s="1"/>
  <c r="FA195" i="5" s="1"/>
  <c r="HW195" i="5" s="1"/>
  <c r="I190" i="5"/>
  <c r="CE190" i="5" s="1"/>
  <c r="FA190" i="5" s="1"/>
  <c r="HW190" i="5" s="1"/>
  <c r="I182" i="5"/>
  <c r="CE182" i="5" s="1"/>
  <c r="FA182" i="5" s="1"/>
  <c r="HW182" i="5" s="1"/>
  <c r="I169" i="5"/>
  <c r="CE169" i="5" s="1"/>
  <c r="FA169" i="5" s="1"/>
  <c r="HW169" i="5" s="1"/>
  <c r="I155" i="5"/>
  <c r="CE155" i="5" s="1"/>
  <c r="FA155" i="5" s="1"/>
  <c r="HW155" i="5" s="1"/>
  <c r="I157" i="5"/>
  <c r="CE157" i="5" s="1"/>
  <c r="FA157" i="5" s="1"/>
  <c r="HW157" i="5" s="1"/>
  <c r="I138" i="5"/>
  <c r="CE138" i="5" s="1"/>
  <c r="FA138" i="5" s="1"/>
  <c r="HW138" i="5" s="1"/>
  <c r="I150" i="5"/>
  <c r="CE150" i="5" s="1"/>
  <c r="FA150" i="5" s="1"/>
  <c r="HW150" i="5" s="1"/>
  <c r="I128" i="5"/>
  <c r="CE128" i="5" s="1"/>
  <c r="FA128" i="5" s="1"/>
  <c r="HW128" i="5" s="1"/>
  <c r="I121" i="5"/>
  <c r="CE121" i="5" s="1"/>
  <c r="FA121" i="5" s="1"/>
  <c r="HW121" i="5" s="1"/>
  <c r="I114" i="5"/>
  <c r="CE114" i="5" s="1"/>
  <c r="FA114" i="5" s="1"/>
  <c r="HW114" i="5" s="1"/>
  <c r="I99" i="5"/>
  <c r="CE99" i="5" s="1"/>
  <c r="FA99" i="5" s="1"/>
  <c r="HW99" i="5" s="1"/>
  <c r="I103" i="5"/>
  <c r="CE103" i="5" s="1"/>
  <c r="FA103" i="5" s="1"/>
  <c r="HW103" i="5" s="1"/>
  <c r="I98" i="5"/>
  <c r="CE98" i="5" s="1"/>
  <c r="FA98" i="5" s="1"/>
  <c r="HW98" i="5" s="1"/>
  <c r="I90" i="5"/>
  <c r="CE90" i="5" s="1"/>
  <c r="FA90" i="5" s="1"/>
  <c r="HW90" i="5" s="1"/>
  <c r="I76" i="5"/>
  <c r="CE76" i="5" s="1"/>
  <c r="FA76" i="5" s="1"/>
  <c r="HW76" i="5" s="1"/>
  <c r="I69" i="5"/>
  <c r="CE69" i="5" s="1"/>
  <c r="FA69" i="5" s="1"/>
  <c r="HW69" i="5" s="1"/>
  <c r="I51" i="5"/>
  <c r="CE51" i="5" s="1"/>
  <c r="FA51" i="5" s="1"/>
  <c r="HW51" i="5" s="1"/>
  <c r="I44" i="5"/>
  <c r="CE44" i="5" s="1"/>
  <c r="FA44" i="5" s="1"/>
  <c r="HW44" i="5" s="1"/>
  <c r="I37" i="5"/>
  <c r="CE37" i="5" s="1"/>
  <c r="FA37" i="5" s="1"/>
  <c r="HW37" i="5" s="1"/>
  <c r="I30" i="5"/>
  <c r="CE30" i="5" s="1"/>
  <c r="FA30" i="5" s="1"/>
  <c r="HW30" i="5" s="1"/>
  <c r="I42" i="5"/>
  <c r="CE42" i="5" s="1"/>
  <c r="FA42" i="5" s="1"/>
  <c r="HW42" i="5" s="1"/>
  <c r="I17" i="5"/>
  <c r="CE17" i="5" s="1"/>
  <c r="FA17" i="5" s="1"/>
  <c r="HW17" i="5" s="1"/>
  <c r="I10" i="5"/>
  <c r="CE10" i="5" s="1"/>
  <c r="FA10" i="5" s="1"/>
  <c r="HW10" i="5" s="1"/>
  <c r="I5" i="5"/>
  <c r="CE5" i="5" s="1"/>
  <c r="FA5" i="5" s="1"/>
  <c r="HW5" i="5" s="1"/>
  <c r="I267" i="5"/>
  <c r="CE267" i="5" s="1"/>
  <c r="FA267" i="5" s="1"/>
  <c r="HW267" i="5" s="1"/>
  <c r="I259" i="5"/>
  <c r="CE259" i="5" s="1"/>
  <c r="FA259" i="5" s="1"/>
  <c r="HW259" i="5" s="1"/>
  <c r="I250" i="5"/>
  <c r="CE250" i="5" s="1"/>
  <c r="FA250" i="5" s="1"/>
  <c r="HW250" i="5" s="1"/>
  <c r="I241" i="5"/>
  <c r="CE241" i="5" s="1"/>
  <c r="FA241" i="5" s="1"/>
  <c r="HW241" i="5" s="1"/>
  <c r="I233" i="5"/>
  <c r="CE233" i="5" s="1"/>
  <c r="FA233" i="5" s="1"/>
  <c r="HW233" i="5" s="1"/>
  <c r="I220" i="5"/>
  <c r="CE220" i="5" s="1"/>
  <c r="FA220" i="5" s="1"/>
  <c r="HW220" i="5" s="1"/>
  <c r="I215" i="5"/>
  <c r="CE215" i="5" s="1"/>
  <c r="FA215" i="5" s="1"/>
  <c r="HW215" i="5" s="1"/>
  <c r="I217" i="5"/>
  <c r="CE217" i="5" s="1"/>
  <c r="FA217" i="5" s="1"/>
  <c r="HW217" i="5" s="1"/>
  <c r="I201" i="5"/>
  <c r="CE201" i="5" s="1"/>
  <c r="FA201" i="5" s="1"/>
  <c r="HW201" i="5" s="1"/>
  <c r="I188" i="5"/>
  <c r="CE188" i="5" s="1"/>
  <c r="FA188" i="5" s="1"/>
  <c r="HW188" i="5" s="1"/>
  <c r="I193" i="5"/>
  <c r="CE193" i="5" s="1"/>
  <c r="FA193" i="5" s="1"/>
  <c r="HW193" i="5" s="1"/>
  <c r="I180" i="5"/>
  <c r="CE180" i="5" s="1"/>
  <c r="FA180" i="5" s="1"/>
  <c r="HW180" i="5" s="1"/>
  <c r="I164" i="5"/>
  <c r="CE164" i="5" s="1"/>
  <c r="FA164" i="5" s="1"/>
  <c r="HW164" i="5" s="1"/>
  <c r="I158" i="5"/>
  <c r="CE158" i="5" s="1"/>
  <c r="FA158" i="5" s="1"/>
  <c r="HW158" i="5" s="1"/>
  <c r="I160" i="5"/>
  <c r="CE160" i="5" s="1"/>
  <c r="FA160" i="5" s="1"/>
  <c r="HW160" i="5" s="1"/>
  <c r="I149" i="5"/>
  <c r="CE149" i="5" s="1"/>
  <c r="FA149" i="5" s="1"/>
  <c r="HW149" i="5" s="1"/>
  <c r="I142" i="5"/>
  <c r="CE142" i="5" s="1"/>
  <c r="FA142" i="5" s="1"/>
  <c r="HW142" i="5" s="1"/>
  <c r="I120" i="5"/>
  <c r="CE120" i="5" s="1"/>
  <c r="FA120" i="5" s="1"/>
  <c r="HW120" i="5" s="1"/>
  <c r="I132" i="5"/>
  <c r="CE132" i="5" s="1"/>
  <c r="FA132" i="5" s="1"/>
  <c r="HW132" i="5" s="1"/>
  <c r="I106" i="5"/>
  <c r="CE106" i="5" s="1"/>
  <c r="FA106" i="5" s="1"/>
  <c r="HW106" i="5" s="1"/>
  <c r="I110" i="5"/>
  <c r="CE110" i="5" s="1"/>
  <c r="FA110" i="5" s="1"/>
  <c r="HW110" i="5" s="1"/>
  <c r="I96" i="5"/>
  <c r="CE96" i="5" s="1"/>
  <c r="FA96" i="5" s="1"/>
  <c r="HW96" i="5" s="1"/>
  <c r="I97" i="5"/>
  <c r="CE97" i="5" s="1"/>
  <c r="FA97" i="5" s="1"/>
  <c r="HW97" i="5" s="1"/>
  <c r="I82" i="5"/>
  <c r="CE82" i="5" s="1"/>
  <c r="FA82" i="5" s="1"/>
  <c r="HW82" i="5" s="1"/>
  <c r="I68" i="5"/>
  <c r="CE68" i="5" s="1"/>
  <c r="FA68" i="5" s="1"/>
  <c r="HW68" i="5" s="1"/>
  <c r="I72" i="5"/>
  <c r="CE72" i="5" s="1"/>
  <c r="FA72" i="5" s="1"/>
  <c r="HW72" i="5" s="1"/>
  <c r="I62" i="5"/>
  <c r="CE62" i="5" s="1"/>
  <c r="FA62" i="5" s="1"/>
  <c r="HW62" i="5" s="1"/>
  <c r="I55" i="5"/>
  <c r="CE55" i="5" s="1"/>
  <c r="FA55" i="5" s="1"/>
  <c r="HW55" i="5" s="1"/>
  <c r="I29" i="5"/>
  <c r="CE29" i="5" s="1"/>
  <c r="FA29" i="5" s="1"/>
  <c r="HW29" i="5" s="1"/>
  <c r="I41" i="5"/>
  <c r="CE41" i="5" s="1"/>
  <c r="FA41" i="5" s="1"/>
  <c r="HW41" i="5" s="1"/>
  <c r="I34" i="5"/>
  <c r="CE34" i="5" s="1"/>
  <c r="FA34" i="5" s="1"/>
  <c r="HW34" i="5" s="1"/>
  <c r="I9" i="5"/>
  <c r="CE9" i="5" s="1"/>
  <c r="FA9" i="5" s="1"/>
  <c r="HW9" i="5" s="1"/>
  <c r="I21" i="5"/>
  <c r="CE21" i="5" s="1"/>
  <c r="FA21" i="5" s="1"/>
  <c r="HW21" i="5" s="1"/>
  <c r="I3" i="5"/>
  <c r="CE3" i="5" s="1"/>
  <c r="FA3" i="5" s="1"/>
  <c r="HW3" i="5" s="1"/>
  <c r="I264" i="5"/>
  <c r="CE264" i="5" s="1"/>
  <c r="FA264" i="5" s="1"/>
  <c r="HW264" i="5" s="1"/>
  <c r="I257" i="5"/>
  <c r="CE257" i="5" s="1"/>
  <c r="FA257" i="5" s="1"/>
  <c r="HW257" i="5" s="1"/>
  <c r="I248" i="5"/>
  <c r="CE248" i="5" s="1"/>
  <c r="FA248" i="5" s="1"/>
  <c r="HW248" i="5" s="1"/>
  <c r="I242" i="5"/>
  <c r="CE242" i="5" s="1"/>
  <c r="FA242" i="5" s="1"/>
  <c r="HW242" i="5" s="1"/>
  <c r="I231" i="5"/>
  <c r="CE231" i="5" s="1"/>
  <c r="FA231" i="5" s="1"/>
  <c r="HW231" i="5" s="1"/>
  <c r="I223" i="5"/>
  <c r="CE223" i="5" s="1"/>
  <c r="FA223" i="5" s="1"/>
  <c r="HW223" i="5" s="1"/>
  <c r="I218" i="5"/>
  <c r="CE218" i="5" s="1"/>
  <c r="FA218" i="5" s="1"/>
  <c r="HW218" i="5" s="1"/>
  <c r="I209" i="5"/>
  <c r="CE209" i="5" s="1"/>
  <c r="FA209" i="5" s="1"/>
  <c r="HW209" i="5" s="1"/>
  <c r="I196" i="5"/>
  <c r="CE196" i="5" s="1"/>
  <c r="FA196" i="5" s="1"/>
  <c r="HW196" i="5" s="1"/>
  <c r="I191" i="5"/>
  <c r="CE191" i="5" s="1"/>
  <c r="FA191" i="5" s="1"/>
  <c r="HW191" i="5" s="1"/>
  <c r="I185" i="5"/>
  <c r="CE185" i="5" s="1"/>
  <c r="FA185" i="5" s="1"/>
  <c r="HW185" i="5" s="1"/>
  <c r="I174" i="5"/>
  <c r="CE174" i="5" s="1"/>
  <c r="FA174" i="5" s="1"/>
  <c r="HW174" i="5" s="1"/>
  <c r="I167" i="5"/>
  <c r="CE167" i="5" s="1"/>
  <c r="FA167" i="5" s="1"/>
  <c r="HW167" i="5" s="1"/>
  <c r="I161" i="5"/>
  <c r="CE161" i="5" s="1"/>
  <c r="FA161" i="5" s="1"/>
  <c r="HW161" i="5" s="1"/>
  <c r="I148" i="5"/>
  <c r="CE148" i="5" s="1"/>
  <c r="FA148" i="5" s="1"/>
  <c r="HW148" i="5" s="1"/>
  <c r="I141" i="5"/>
  <c r="CE141" i="5" s="1"/>
  <c r="FA141" i="5" s="1"/>
  <c r="HW141" i="5" s="1"/>
  <c r="I153" i="5"/>
  <c r="CE153" i="5" s="1"/>
  <c r="FA153" i="5" s="1"/>
  <c r="HW153" i="5" s="1"/>
  <c r="I131" i="5"/>
  <c r="CE131" i="5" s="1"/>
  <c r="FA131" i="5" s="1"/>
  <c r="HW131" i="5" s="1"/>
  <c r="I124" i="5"/>
  <c r="CE124" i="5" s="1"/>
  <c r="FA124" i="5" s="1"/>
  <c r="HW124" i="5" s="1"/>
  <c r="I109" i="5"/>
  <c r="CE109" i="5" s="1"/>
  <c r="FA109" i="5" s="1"/>
  <c r="HW109" i="5" s="1"/>
  <c r="I102" i="5"/>
  <c r="CE102" i="5" s="1"/>
  <c r="FA102" i="5" s="1"/>
  <c r="HW102" i="5" s="1"/>
  <c r="I88" i="5"/>
  <c r="CE88" i="5" s="1"/>
  <c r="FA88" i="5" s="1"/>
  <c r="HW88" i="5" s="1"/>
  <c r="I89" i="5"/>
  <c r="CE89" i="5" s="1"/>
  <c r="FA89" i="5" s="1"/>
  <c r="HW89" i="5" s="1"/>
  <c r="I93" i="5"/>
  <c r="CE93" i="5" s="1"/>
  <c r="FA93" i="5" s="1"/>
  <c r="HW93" i="5" s="1"/>
  <c r="I71" i="5"/>
  <c r="CE71" i="5" s="1"/>
  <c r="FA71" i="5" s="1"/>
  <c r="HW71" i="5" s="1"/>
  <c r="I64" i="5"/>
  <c r="CE64" i="5" s="1"/>
  <c r="FA64" i="5" s="1"/>
  <c r="HW64" i="5" s="1"/>
  <c r="I54" i="5"/>
  <c r="CE54" i="5" s="1"/>
  <c r="FA54" i="5" s="1"/>
  <c r="HW54" i="5" s="1"/>
  <c r="I47" i="5"/>
  <c r="CE47" i="5" s="1"/>
  <c r="FA47" i="5" s="1"/>
  <c r="HW47" i="5" s="1"/>
  <c r="I40" i="5"/>
  <c r="CE40" i="5" s="1"/>
  <c r="FA40" i="5" s="1"/>
  <c r="HW40" i="5" s="1"/>
  <c r="I33" i="5"/>
  <c r="CE33" i="5" s="1"/>
  <c r="FA33" i="5" s="1"/>
  <c r="HW33" i="5" s="1"/>
  <c r="I26" i="5"/>
  <c r="CE26" i="5" s="1"/>
  <c r="FA26" i="5" s="1"/>
  <c r="HW26" i="5" s="1"/>
  <c r="I20" i="5"/>
  <c r="CE20" i="5" s="1"/>
  <c r="FA20" i="5" s="1"/>
  <c r="HW20" i="5" s="1"/>
  <c r="I13" i="5"/>
  <c r="CE13" i="5" s="1"/>
  <c r="FA13" i="5" s="1"/>
  <c r="HW13" i="5" s="1"/>
  <c r="B65" i="4"/>
  <c r="I133" i="4"/>
  <c r="H133" i="4"/>
  <c r="D133" i="4"/>
  <c r="G133" i="4"/>
  <c r="F133" i="4"/>
  <c r="E133" i="4"/>
  <c r="I134" i="4"/>
  <c r="D134" i="4"/>
  <c r="H134" i="4"/>
  <c r="G134" i="4"/>
  <c r="F134" i="4"/>
  <c r="E134" i="4"/>
  <c r="Q153" i="4"/>
  <c r="P153" i="4"/>
  <c r="B66" i="4"/>
  <c r="Q165" i="4"/>
  <c r="P165" i="4"/>
  <c r="G137" i="4"/>
  <c r="D137" i="4"/>
  <c r="F137" i="4"/>
  <c r="I137" i="4"/>
  <c r="H137" i="4"/>
  <c r="E137" i="4"/>
  <c r="B64" i="4" l="1"/>
  <c r="D132" i="4"/>
  <c r="H132" i="4"/>
  <c r="F132" i="4"/>
  <c r="G132" i="4"/>
  <c r="E132" i="4"/>
  <c r="I132" i="4"/>
  <c r="B62" i="4"/>
  <c r="E130" i="4"/>
  <c r="I130" i="4"/>
  <c r="F130" i="4"/>
  <c r="H130" i="4"/>
  <c r="G130" i="4"/>
  <c r="D130" i="4"/>
  <c r="E139" i="4"/>
  <c r="G139" i="4"/>
  <c r="I139" i="4"/>
  <c r="D139" i="4"/>
  <c r="F139" i="4"/>
  <c r="H139" i="4"/>
  <c r="C109" i="4"/>
  <c r="A109" i="4"/>
  <c r="B109" i="4"/>
  <c r="A36" i="4"/>
  <c r="J265" i="5"/>
  <c r="CF265" i="5" s="1"/>
  <c r="FB265" i="5" s="1"/>
  <c r="HX265" i="5" s="1"/>
  <c r="J256" i="5"/>
  <c r="CF256" i="5" s="1"/>
  <c r="FB256" i="5" s="1"/>
  <c r="HX256" i="5" s="1"/>
  <c r="J254" i="5"/>
  <c r="CF254" i="5" s="1"/>
  <c r="FB254" i="5" s="1"/>
  <c r="HX254" i="5" s="1"/>
  <c r="J242" i="5"/>
  <c r="CF242" i="5" s="1"/>
  <c r="FB242" i="5" s="1"/>
  <c r="HX242" i="5" s="1"/>
  <c r="J232" i="5"/>
  <c r="CF232" i="5" s="1"/>
  <c r="FB232" i="5" s="1"/>
  <c r="HX232" i="5" s="1"/>
  <c r="J226" i="5"/>
  <c r="CF226" i="5" s="1"/>
  <c r="FB226" i="5" s="1"/>
  <c r="HX226" i="5" s="1"/>
  <c r="J213" i="5"/>
  <c r="CF213" i="5" s="1"/>
  <c r="FB213" i="5" s="1"/>
  <c r="HX213" i="5" s="1"/>
  <c r="J202" i="5"/>
  <c r="CF202" i="5" s="1"/>
  <c r="FB202" i="5" s="1"/>
  <c r="HX202" i="5" s="1"/>
  <c r="J199" i="5"/>
  <c r="CF199" i="5" s="1"/>
  <c r="FB199" i="5" s="1"/>
  <c r="HX199" i="5" s="1"/>
  <c r="J189" i="5"/>
  <c r="CF189" i="5" s="1"/>
  <c r="FB189" i="5" s="1"/>
  <c r="HX189" i="5" s="1"/>
  <c r="J184" i="5"/>
  <c r="CF184" i="5" s="1"/>
  <c r="FB184" i="5" s="1"/>
  <c r="HX184" i="5" s="1"/>
  <c r="J177" i="5"/>
  <c r="CF177" i="5" s="1"/>
  <c r="FB177" i="5" s="1"/>
  <c r="HX177" i="5" s="1"/>
  <c r="J165" i="5"/>
  <c r="CF165" i="5" s="1"/>
  <c r="FB165" i="5" s="1"/>
  <c r="HX165" i="5" s="1"/>
  <c r="J156" i="5"/>
  <c r="CF156" i="5" s="1"/>
  <c r="FB156" i="5" s="1"/>
  <c r="HX156" i="5" s="1"/>
  <c r="J143" i="5"/>
  <c r="CF143" i="5" s="1"/>
  <c r="FB143" i="5" s="1"/>
  <c r="HX143" i="5" s="1"/>
  <c r="J136" i="5"/>
  <c r="CF136" i="5" s="1"/>
  <c r="FB136" i="5" s="1"/>
  <c r="HX136" i="5" s="1"/>
  <c r="J148" i="5"/>
  <c r="CF148" i="5" s="1"/>
  <c r="FB148" i="5" s="1"/>
  <c r="HX148" i="5" s="1"/>
  <c r="J118" i="5"/>
  <c r="CF118" i="5" s="1"/>
  <c r="FB118" i="5" s="1"/>
  <c r="HX118" i="5" s="1"/>
  <c r="J130" i="5"/>
  <c r="CF130" i="5" s="1"/>
  <c r="FB130" i="5" s="1"/>
  <c r="HX130" i="5" s="1"/>
  <c r="J104" i="5"/>
  <c r="CF104" i="5" s="1"/>
  <c r="FB104" i="5" s="1"/>
  <c r="HX104" i="5" s="1"/>
  <c r="J100" i="5"/>
  <c r="CF100" i="5" s="1"/>
  <c r="FB100" i="5" s="1"/>
  <c r="HX100" i="5" s="1"/>
  <c r="J94" i="5"/>
  <c r="CF94" i="5" s="1"/>
  <c r="FB94" i="5" s="1"/>
  <c r="HX94" i="5" s="1"/>
  <c r="J87" i="5"/>
  <c r="CF87" i="5" s="1"/>
  <c r="FB87" i="5" s="1"/>
  <c r="HX87" i="5" s="1"/>
  <c r="J73" i="5"/>
  <c r="CF73" i="5" s="1"/>
  <c r="FB73" i="5" s="1"/>
  <c r="HX73" i="5" s="1"/>
  <c r="J66" i="5"/>
  <c r="CF66" i="5" s="1"/>
  <c r="FB66" i="5" s="1"/>
  <c r="HX66" i="5" s="1"/>
  <c r="J78" i="5"/>
  <c r="CF78" i="5" s="1"/>
  <c r="FB78" i="5" s="1"/>
  <c r="HX78" i="5" s="1"/>
  <c r="J49" i="5"/>
  <c r="CF49" i="5" s="1"/>
  <c r="FB49" i="5" s="1"/>
  <c r="HX49" i="5" s="1"/>
  <c r="J61" i="5"/>
  <c r="CF61" i="5" s="1"/>
  <c r="FB61" i="5" s="1"/>
  <c r="HX61" i="5" s="1"/>
  <c r="J35" i="5"/>
  <c r="CF35" i="5" s="1"/>
  <c r="FB35" i="5" s="1"/>
  <c r="HX35" i="5" s="1"/>
  <c r="J28" i="5"/>
  <c r="CF28" i="5" s="1"/>
  <c r="FB28" i="5" s="1"/>
  <c r="HX28" i="5" s="1"/>
  <c r="J22" i="5"/>
  <c r="CF22" i="5" s="1"/>
  <c r="FB22" i="5" s="1"/>
  <c r="HX22" i="5" s="1"/>
  <c r="J15" i="5"/>
  <c r="CF15" i="5" s="1"/>
  <c r="FB15" i="5" s="1"/>
  <c r="HX15" i="5" s="1"/>
  <c r="J8" i="5"/>
  <c r="CF8" i="5" s="1"/>
  <c r="FB8" i="5" s="1"/>
  <c r="HX8" i="5" s="1"/>
  <c r="J262" i="5"/>
  <c r="CF262" i="5" s="1"/>
  <c r="FB262" i="5" s="1"/>
  <c r="HX262" i="5" s="1"/>
  <c r="J255" i="5"/>
  <c r="CF255" i="5" s="1"/>
  <c r="FB255" i="5" s="1"/>
  <c r="HX255" i="5" s="1"/>
  <c r="J243" i="5"/>
  <c r="CF243" i="5" s="1"/>
  <c r="FB243" i="5" s="1"/>
  <c r="HX243" i="5" s="1"/>
  <c r="J240" i="5"/>
  <c r="CF240" i="5" s="1"/>
  <c r="FB240" i="5" s="1"/>
  <c r="HX240" i="5" s="1"/>
  <c r="J228" i="5"/>
  <c r="CF228" i="5" s="1"/>
  <c r="FB228" i="5" s="1"/>
  <c r="HX228" i="5" s="1"/>
  <c r="J221" i="5"/>
  <c r="CF221" i="5" s="1"/>
  <c r="FB221" i="5" s="1"/>
  <c r="HX221" i="5" s="1"/>
  <c r="J216" i="5"/>
  <c r="CF216" i="5" s="1"/>
  <c r="FB216" i="5" s="1"/>
  <c r="HX216" i="5" s="1"/>
  <c r="J205" i="5"/>
  <c r="CF205" i="5" s="1"/>
  <c r="FB205" i="5" s="1"/>
  <c r="HX205" i="5" s="1"/>
  <c r="J194" i="5"/>
  <c r="CF194" i="5" s="1"/>
  <c r="FB194" i="5" s="1"/>
  <c r="HX194" i="5" s="1"/>
  <c r="J192" i="5"/>
  <c r="CF192" i="5" s="1"/>
  <c r="FB192" i="5" s="1"/>
  <c r="HX192" i="5" s="1"/>
  <c r="J179" i="5"/>
  <c r="CF179" i="5" s="1"/>
  <c r="FB179" i="5" s="1"/>
  <c r="HX179" i="5" s="1"/>
  <c r="J175" i="5"/>
  <c r="CF175" i="5" s="1"/>
  <c r="FB175" i="5" s="1"/>
  <c r="HX175" i="5" s="1"/>
  <c r="J168" i="5"/>
  <c r="CF168" i="5" s="1"/>
  <c r="FB168" i="5" s="1"/>
  <c r="HX168" i="5" s="1"/>
  <c r="J159" i="5"/>
  <c r="CF159" i="5" s="1"/>
  <c r="FB159" i="5" s="1"/>
  <c r="HX159" i="5" s="1"/>
  <c r="J135" i="5"/>
  <c r="CF135" i="5" s="1"/>
  <c r="FB135" i="5" s="1"/>
  <c r="HX135" i="5" s="1"/>
  <c r="J147" i="5"/>
  <c r="CF147" i="5" s="1"/>
  <c r="FB147" i="5" s="1"/>
  <c r="HX147" i="5" s="1"/>
  <c r="J140" i="5"/>
  <c r="CF140" i="5" s="1"/>
  <c r="FB140" i="5" s="1"/>
  <c r="HX140" i="5" s="1"/>
  <c r="J129" i="5"/>
  <c r="CF129" i="5" s="1"/>
  <c r="FB129" i="5" s="1"/>
  <c r="HX129" i="5" s="1"/>
  <c r="J122" i="5"/>
  <c r="CF122" i="5" s="1"/>
  <c r="FB122" i="5" s="1"/>
  <c r="HX122" i="5" s="1"/>
  <c r="J115" i="5"/>
  <c r="CF115" i="5" s="1"/>
  <c r="FB115" i="5" s="1"/>
  <c r="HX115" i="5" s="1"/>
  <c r="J111" i="5"/>
  <c r="CF111" i="5" s="1"/>
  <c r="FB111" i="5" s="1"/>
  <c r="HX111" i="5" s="1"/>
  <c r="J86" i="5"/>
  <c r="CF86" i="5" s="1"/>
  <c r="FB86" i="5" s="1"/>
  <c r="HX86" i="5" s="1"/>
  <c r="J79" i="5"/>
  <c r="CF79" i="5" s="1"/>
  <c r="FB79" i="5" s="1"/>
  <c r="HX79" i="5" s="1"/>
  <c r="J65" i="5"/>
  <c r="CF65" i="5" s="1"/>
  <c r="FB65" i="5" s="1"/>
  <c r="HX65" i="5" s="1"/>
  <c r="J77" i="5"/>
  <c r="CF77" i="5" s="1"/>
  <c r="FB77" i="5" s="1"/>
  <c r="HX77" i="5" s="1"/>
  <c r="J70" i="5"/>
  <c r="CF70" i="5" s="1"/>
  <c r="FB70" i="5" s="1"/>
  <c r="HX70" i="5" s="1"/>
  <c r="J60" i="5"/>
  <c r="CF60" i="5" s="1"/>
  <c r="FB60" i="5" s="1"/>
  <c r="HX60" i="5" s="1"/>
  <c r="J53" i="5"/>
  <c r="CF53" i="5" s="1"/>
  <c r="FB53" i="5" s="1"/>
  <c r="HX53" i="5" s="1"/>
  <c r="J27" i="5"/>
  <c r="CF27" i="5" s="1"/>
  <c r="FB27" i="5" s="1"/>
  <c r="HX27" i="5" s="1"/>
  <c r="J39" i="5"/>
  <c r="CF39" i="5" s="1"/>
  <c r="FB39" i="5" s="1"/>
  <c r="HX39" i="5" s="1"/>
  <c r="J14" i="5"/>
  <c r="CF14" i="5" s="1"/>
  <c r="FB14" i="5" s="1"/>
  <c r="HX14" i="5" s="1"/>
  <c r="J7" i="5"/>
  <c r="CF7" i="5" s="1"/>
  <c r="FB7" i="5" s="1"/>
  <c r="HX7" i="5" s="1"/>
  <c r="J19" i="5"/>
  <c r="CF19" i="5" s="1"/>
  <c r="FB19" i="5" s="1"/>
  <c r="HX19" i="5" s="1"/>
  <c r="J263" i="5"/>
  <c r="CF263" i="5" s="1"/>
  <c r="FB263" i="5" s="1"/>
  <c r="HX263" i="5" s="1"/>
  <c r="J252" i="5"/>
  <c r="CF252" i="5" s="1"/>
  <c r="FB252" i="5" s="1"/>
  <c r="HX252" i="5" s="1"/>
  <c r="J247" i="5"/>
  <c r="CF247" i="5" s="1"/>
  <c r="FB247" i="5" s="1"/>
  <c r="HX247" i="5" s="1"/>
  <c r="J235" i="5"/>
  <c r="CF235" i="5" s="1"/>
  <c r="FB235" i="5" s="1"/>
  <c r="HX235" i="5" s="1"/>
  <c r="J229" i="5"/>
  <c r="CF229" i="5" s="1"/>
  <c r="FB229" i="5" s="1"/>
  <c r="HX229" i="5" s="1"/>
  <c r="J224" i="5"/>
  <c r="CF224" i="5" s="1"/>
  <c r="FB224" i="5" s="1"/>
  <c r="HX224" i="5" s="1"/>
  <c r="J211" i="5"/>
  <c r="CF211" i="5" s="1"/>
  <c r="FB211" i="5" s="1"/>
  <c r="HX211" i="5" s="1"/>
  <c r="J208" i="5"/>
  <c r="CF208" i="5" s="1"/>
  <c r="FB208" i="5" s="1"/>
  <c r="HX208" i="5" s="1"/>
  <c r="J197" i="5"/>
  <c r="CF197" i="5" s="1"/>
  <c r="FB197" i="5" s="1"/>
  <c r="HX197" i="5" s="1"/>
  <c r="J187" i="5"/>
  <c r="CF187" i="5" s="1"/>
  <c r="FB187" i="5" s="1"/>
  <c r="HX187" i="5" s="1"/>
  <c r="J182" i="5"/>
  <c r="CF182" i="5" s="1"/>
  <c r="FB182" i="5" s="1"/>
  <c r="HX182" i="5" s="1"/>
  <c r="J173" i="5"/>
  <c r="CF173" i="5" s="1"/>
  <c r="FB173" i="5" s="1"/>
  <c r="HX173" i="5" s="1"/>
  <c r="J171" i="5"/>
  <c r="CF171" i="5" s="1"/>
  <c r="FB171" i="5" s="1"/>
  <c r="HX171" i="5" s="1"/>
  <c r="J162" i="5"/>
  <c r="CF162" i="5" s="1"/>
  <c r="FB162" i="5" s="1"/>
  <c r="HX162" i="5" s="1"/>
  <c r="J146" i="5"/>
  <c r="CF146" i="5" s="1"/>
  <c r="FB146" i="5" s="1"/>
  <c r="HX146" i="5" s="1"/>
  <c r="J139" i="5"/>
  <c r="CF139" i="5" s="1"/>
  <c r="FB139" i="5" s="1"/>
  <c r="HX139" i="5" s="1"/>
  <c r="J128" i="5"/>
  <c r="CF128" i="5" s="1"/>
  <c r="FB128" i="5" s="1"/>
  <c r="HX128" i="5" s="1"/>
  <c r="J121" i="5"/>
  <c r="CF121" i="5" s="1"/>
  <c r="FB121" i="5" s="1"/>
  <c r="HX121" i="5" s="1"/>
  <c r="J133" i="5"/>
  <c r="CF133" i="5" s="1"/>
  <c r="FB133" i="5" s="1"/>
  <c r="HX133" i="5" s="1"/>
  <c r="J107" i="5"/>
  <c r="CF107" i="5" s="1"/>
  <c r="FB107" i="5" s="1"/>
  <c r="HX107" i="5" s="1"/>
  <c r="J103" i="5"/>
  <c r="CF103" i="5" s="1"/>
  <c r="FB103" i="5" s="1"/>
  <c r="HX103" i="5" s="1"/>
  <c r="J97" i="5"/>
  <c r="CF97" i="5" s="1"/>
  <c r="FB97" i="5" s="1"/>
  <c r="HX97" i="5" s="1"/>
  <c r="J99" i="5"/>
  <c r="CF99" i="5" s="1"/>
  <c r="FB99" i="5" s="1"/>
  <c r="HX99" i="5" s="1"/>
  <c r="J76" i="5"/>
  <c r="CF76" i="5" s="1"/>
  <c r="FB76" i="5" s="1"/>
  <c r="HX76" i="5" s="1"/>
  <c r="J69" i="5"/>
  <c r="CF69" i="5" s="1"/>
  <c r="FB69" i="5" s="1"/>
  <c r="HX69" i="5" s="1"/>
  <c r="J59" i="5"/>
  <c r="CF59" i="5" s="1"/>
  <c r="FB59" i="5" s="1"/>
  <c r="HX59" i="5" s="1"/>
  <c r="J52" i="5"/>
  <c r="CF52" i="5" s="1"/>
  <c r="FB52" i="5" s="1"/>
  <c r="HX52" i="5" s="1"/>
  <c r="J45" i="5"/>
  <c r="CF45" i="5" s="1"/>
  <c r="FB45" i="5" s="1"/>
  <c r="HX45" i="5" s="1"/>
  <c r="J38" i="5"/>
  <c r="CF38" i="5" s="1"/>
  <c r="FB38" i="5" s="1"/>
  <c r="HX38" i="5" s="1"/>
  <c r="J31" i="5"/>
  <c r="CF31" i="5" s="1"/>
  <c r="FB31" i="5" s="1"/>
  <c r="HX31" i="5" s="1"/>
  <c r="J6" i="5"/>
  <c r="CF6" i="5" s="1"/>
  <c r="FB6" i="5" s="1"/>
  <c r="HX6" i="5" s="1"/>
  <c r="J18" i="5"/>
  <c r="CF18" i="5" s="1"/>
  <c r="FB18" i="5" s="1"/>
  <c r="HX18" i="5" s="1"/>
  <c r="J11" i="5"/>
  <c r="CF11" i="5" s="1"/>
  <c r="FB11" i="5" s="1"/>
  <c r="HX11" i="5" s="1"/>
  <c r="J260" i="5"/>
  <c r="CF260" i="5" s="1"/>
  <c r="FB260" i="5" s="1"/>
  <c r="HX260" i="5" s="1"/>
  <c r="J253" i="5"/>
  <c r="CF253" i="5" s="1"/>
  <c r="FB253" i="5" s="1"/>
  <c r="HX253" i="5" s="1"/>
  <c r="J246" i="5"/>
  <c r="CF246" i="5" s="1"/>
  <c r="FB246" i="5" s="1"/>
  <c r="HX246" i="5" s="1"/>
  <c r="J238" i="5"/>
  <c r="CF238" i="5" s="1"/>
  <c r="FB238" i="5" s="1"/>
  <c r="HX238" i="5" s="1"/>
  <c r="J233" i="5"/>
  <c r="CF233" i="5" s="1"/>
  <c r="FB233" i="5" s="1"/>
  <c r="HX233" i="5" s="1"/>
  <c r="J219" i="5"/>
  <c r="CF219" i="5" s="1"/>
  <c r="FB219" i="5" s="1"/>
  <c r="HX219" i="5" s="1"/>
  <c r="J225" i="5"/>
  <c r="CF225" i="5" s="1"/>
  <c r="FB225" i="5" s="1"/>
  <c r="HX225" i="5" s="1"/>
  <c r="J203" i="5"/>
  <c r="CF203" i="5" s="1"/>
  <c r="FB203" i="5" s="1"/>
  <c r="HX203" i="5" s="1"/>
  <c r="J200" i="5"/>
  <c r="CF200" i="5" s="1"/>
  <c r="FB200" i="5" s="1"/>
  <c r="HX200" i="5" s="1"/>
  <c r="J190" i="5"/>
  <c r="CF190" i="5" s="1"/>
  <c r="FB190" i="5" s="1"/>
  <c r="HX190" i="5" s="1"/>
  <c r="J188" i="5"/>
  <c r="CF188" i="5" s="1"/>
  <c r="FB188" i="5" s="1"/>
  <c r="HX188" i="5" s="1"/>
  <c r="J176" i="5"/>
  <c r="CF176" i="5" s="1"/>
  <c r="FB176" i="5" s="1"/>
  <c r="HX176" i="5" s="1"/>
  <c r="J163" i="5"/>
  <c r="CF163" i="5" s="1"/>
  <c r="FB163" i="5" s="1"/>
  <c r="HX163" i="5" s="1"/>
  <c r="J154" i="5"/>
  <c r="CF154" i="5" s="1"/>
  <c r="FB154" i="5" s="1"/>
  <c r="HX154" i="5" s="1"/>
  <c r="J138" i="5"/>
  <c r="CF138" i="5" s="1"/>
  <c r="FB138" i="5" s="1"/>
  <c r="HX138" i="5" s="1"/>
  <c r="J150" i="5"/>
  <c r="CF150" i="5" s="1"/>
  <c r="FB150" i="5" s="1"/>
  <c r="HX150" i="5" s="1"/>
  <c r="J120" i="5"/>
  <c r="CF120" i="5" s="1"/>
  <c r="FB120" i="5" s="1"/>
  <c r="HX120" i="5" s="1"/>
  <c r="J132" i="5"/>
  <c r="CF132" i="5" s="1"/>
  <c r="FB132" i="5" s="1"/>
  <c r="HX132" i="5" s="1"/>
  <c r="J125" i="5"/>
  <c r="CF125" i="5" s="1"/>
  <c r="FB125" i="5" s="1"/>
  <c r="HX125" i="5" s="1"/>
  <c r="J110" i="5"/>
  <c r="CF110" i="5" s="1"/>
  <c r="FB110" i="5" s="1"/>
  <c r="HX110" i="5" s="1"/>
  <c r="J114" i="5"/>
  <c r="CF114" i="5" s="1"/>
  <c r="FB114" i="5" s="1"/>
  <c r="HX114" i="5" s="1"/>
  <c r="J89" i="5"/>
  <c r="CF89" i="5" s="1"/>
  <c r="FB89" i="5" s="1"/>
  <c r="HX89" i="5" s="1"/>
  <c r="J90" i="5"/>
  <c r="CF90" i="5" s="1"/>
  <c r="FB90" i="5" s="1"/>
  <c r="HX90" i="5" s="1"/>
  <c r="J68" i="5"/>
  <c r="CF68" i="5" s="1"/>
  <c r="FB68" i="5" s="1"/>
  <c r="HX68" i="5" s="1"/>
  <c r="J72" i="5"/>
  <c r="CF72" i="5" s="1"/>
  <c r="FB72" i="5" s="1"/>
  <c r="HX72" i="5" s="1"/>
  <c r="J51" i="5"/>
  <c r="CF51" i="5" s="1"/>
  <c r="FB51" i="5" s="1"/>
  <c r="HX51" i="5" s="1"/>
  <c r="J44" i="5"/>
  <c r="CF44" i="5" s="1"/>
  <c r="FB44" i="5" s="1"/>
  <c r="HX44" i="5" s="1"/>
  <c r="J56" i="5"/>
  <c r="CF56" i="5" s="1"/>
  <c r="FB56" i="5" s="1"/>
  <c r="HX56" i="5" s="1"/>
  <c r="J30" i="5"/>
  <c r="CF30" i="5" s="1"/>
  <c r="FB30" i="5" s="1"/>
  <c r="HX30" i="5" s="1"/>
  <c r="J42" i="5"/>
  <c r="CF42" i="5" s="1"/>
  <c r="FB42" i="5" s="1"/>
  <c r="HX42" i="5" s="1"/>
  <c r="J17" i="5"/>
  <c r="CF17" i="5" s="1"/>
  <c r="FB17" i="5" s="1"/>
  <c r="HX17" i="5" s="1"/>
  <c r="J10" i="5"/>
  <c r="CF10" i="5" s="1"/>
  <c r="FB10" i="5" s="1"/>
  <c r="HX10" i="5" s="1"/>
  <c r="J2" i="5"/>
  <c r="CF2" i="5" s="1"/>
  <c r="FB2" i="5" s="1"/>
  <c r="HX2" i="5" s="1"/>
  <c r="J261" i="5"/>
  <c r="CF261" i="5" s="1"/>
  <c r="FB261" i="5" s="1"/>
  <c r="HX261" i="5" s="1"/>
  <c r="J251" i="5"/>
  <c r="CF251" i="5" s="1"/>
  <c r="FB251" i="5" s="1"/>
  <c r="HX251" i="5" s="1"/>
  <c r="J244" i="5"/>
  <c r="CF244" i="5" s="1"/>
  <c r="FB244" i="5" s="1"/>
  <c r="HX244" i="5" s="1"/>
  <c r="J236" i="5"/>
  <c r="CF236" i="5" s="1"/>
  <c r="FB236" i="5" s="1"/>
  <c r="HX236" i="5" s="1"/>
  <c r="J230" i="5"/>
  <c r="CF230" i="5" s="1"/>
  <c r="FB230" i="5" s="1"/>
  <c r="HX230" i="5" s="1"/>
  <c r="J222" i="5"/>
  <c r="CF222" i="5" s="1"/>
  <c r="FB222" i="5" s="1"/>
  <c r="HX222" i="5" s="1"/>
  <c r="J214" i="5"/>
  <c r="CF214" i="5" s="1"/>
  <c r="FB214" i="5" s="1"/>
  <c r="HX214" i="5" s="1"/>
  <c r="J206" i="5"/>
  <c r="CF206" i="5" s="1"/>
  <c r="FB206" i="5" s="1"/>
  <c r="HX206" i="5" s="1"/>
  <c r="J195" i="5"/>
  <c r="CF195" i="5" s="1"/>
  <c r="FB195" i="5" s="1"/>
  <c r="HX195" i="5" s="1"/>
  <c r="J201" i="5"/>
  <c r="CF201" i="5" s="1"/>
  <c r="FB201" i="5" s="1"/>
  <c r="HX201" i="5" s="1"/>
  <c r="J180" i="5"/>
  <c r="CF180" i="5" s="1"/>
  <c r="FB180" i="5" s="1"/>
  <c r="HX180" i="5" s="1"/>
  <c r="J164" i="5"/>
  <c r="CF164" i="5" s="1"/>
  <c r="FB164" i="5" s="1"/>
  <c r="HX164" i="5" s="1"/>
  <c r="J166" i="5"/>
  <c r="CF166" i="5" s="1"/>
  <c r="FB166" i="5" s="1"/>
  <c r="HX166" i="5" s="1"/>
  <c r="J157" i="5"/>
  <c r="CF157" i="5" s="1"/>
  <c r="FB157" i="5" s="1"/>
  <c r="HX157" i="5" s="1"/>
  <c r="J149" i="5"/>
  <c r="CF149" i="5" s="1"/>
  <c r="FB149" i="5" s="1"/>
  <c r="HX149" i="5" s="1"/>
  <c r="J142" i="5"/>
  <c r="CF142" i="5" s="1"/>
  <c r="FB142" i="5" s="1"/>
  <c r="HX142" i="5" s="1"/>
  <c r="J131" i="5"/>
  <c r="CF131" i="5" s="1"/>
  <c r="FB131" i="5" s="1"/>
  <c r="HX131" i="5" s="1"/>
  <c r="J124" i="5"/>
  <c r="CF124" i="5" s="1"/>
  <c r="FB124" i="5" s="1"/>
  <c r="HX124" i="5" s="1"/>
  <c r="J117" i="5"/>
  <c r="CF117" i="5" s="1"/>
  <c r="FB117" i="5" s="1"/>
  <c r="HX117" i="5" s="1"/>
  <c r="J102" i="5"/>
  <c r="CF102" i="5" s="1"/>
  <c r="FB102" i="5" s="1"/>
  <c r="HX102" i="5" s="1"/>
  <c r="J106" i="5"/>
  <c r="CF106" i="5" s="1"/>
  <c r="FB106" i="5" s="1"/>
  <c r="HX106" i="5" s="1"/>
  <c r="J81" i="5"/>
  <c r="CF81" i="5" s="1"/>
  <c r="FB81" i="5" s="1"/>
  <c r="HX81" i="5" s="1"/>
  <c r="J93" i="5"/>
  <c r="CF93" i="5" s="1"/>
  <c r="FB93" i="5" s="1"/>
  <c r="HX93" i="5" s="1"/>
  <c r="J71" i="5"/>
  <c r="CF71" i="5" s="1"/>
  <c r="FB71" i="5" s="1"/>
  <c r="HX71" i="5" s="1"/>
  <c r="J64" i="5"/>
  <c r="CF64" i="5" s="1"/>
  <c r="FB64" i="5" s="1"/>
  <c r="HX64" i="5" s="1"/>
  <c r="J62" i="5"/>
  <c r="CF62" i="5" s="1"/>
  <c r="FB62" i="5" s="1"/>
  <c r="HX62" i="5" s="1"/>
  <c r="J55" i="5"/>
  <c r="CF55" i="5" s="1"/>
  <c r="FB55" i="5" s="1"/>
  <c r="HX55" i="5" s="1"/>
  <c r="J48" i="5"/>
  <c r="CF48" i="5" s="1"/>
  <c r="FB48" i="5" s="1"/>
  <c r="HX48" i="5" s="1"/>
  <c r="J41" i="5"/>
  <c r="CF41" i="5" s="1"/>
  <c r="FB41" i="5" s="1"/>
  <c r="HX41" i="5" s="1"/>
  <c r="J34" i="5"/>
  <c r="CF34" i="5" s="1"/>
  <c r="FB34" i="5" s="1"/>
  <c r="HX34" i="5" s="1"/>
  <c r="J9" i="5"/>
  <c r="CF9" i="5" s="1"/>
  <c r="FB9" i="5" s="1"/>
  <c r="HX9" i="5" s="1"/>
  <c r="J21" i="5"/>
  <c r="CF21" i="5" s="1"/>
  <c r="FB21" i="5" s="1"/>
  <c r="HX21" i="5" s="1"/>
  <c r="J5" i="5"/>
  <c r="CF5" i="5" s="1"/>
  <c r="FB5" i="5" s="1"/>
  <c r="HX5" i="5" s="1"/>
  <c r="J267" i="5"/>
  <c r="CF267" i="5" s="1"/>
  <c r="FB267" i="5" s="1"/>
  <c r="HX267" i="5" s="1"/>
  <c r="J259" i="5"/>
  <c r="CF259" i="5" s="1"/>
  <c r="FB259" i="5" s="1"/>
  <c r="HX259" i="5" s="1"/>
  <c r="J250" i="5"/>
  <c r="CF250" i="5" s="1"/>
  <c r="FB250" i="5" s="1"/>
  <c r="HX250" i="5" s="1"/>
  <c r="J241" i="5"/>
  <c r="CF241" i="5" s="1"/>
  <c r="FB241" i="5" s="1"/>
  <c r="HX241" i="5" s="1"/>
  <c r="J231" i="5"/>
  <c r="CF231" i="5" s="1"/>
  <c r="FB231" i="5" s="1"/>
  <c r="HX231" i="5" s="1"/>
  <c r="J227" i="5"/>
  <c r="CF227" i="5" s="1"/>
  <c r="FB227" i="5" s="1"/>
  <c r="HX227" i="5" s="1"/>
  <c r="J215" i="5"/>
  <c r="CF215" i="5" s="1"/>
  <c r="FB215" i="5" s="1"/>
  <c r="HX215" i="5" s="1"/>
  <c r="J217" i="5"/>
  <c r="CF217" i="5" s="1"/>
  <c r="FB217" i="5" s="1"/>
  <c r="HX217" i="5" s="1"/>
  <c r="J209" i="5"/>
  <c r="CF209" i="5" s="1"/>
  <c r="FB209" i="5" s="1"/>
  <c r="HX209" i="5" s="1"/>
  <c r="J198" i="5"/>
  <c r="CF198" i="5" s="1"/>
  <c r="FB198" i="5" s="1"/>
  <c r="HX198" i="5" s="1"/>
  <c r="J193" i="5"/>
  <c r="CF193" i="5" s="1"/>
  <c r="FB193" i="5" s="1"/>
  <c r="HX193" i="5" s="1"/>
  <c r="J178" i="5"/>
  <c r="CF178" i="5" s="1"/>
  <c r="FB178" i="5" s="1"/>
  <c r="HX178" i="5" s="1"/>
  <c r="J167" i="5"/>
  <c r="CF167" i="5" s="1"/>
  <c r="FB167" i="5" s="1"/>
  <c r="HX167" i="5" s="1"/>
  <c r="J169" i="5"/>
  <c r="CF169" i="5" s="1"/>
  <c r="FB169" i="5" s="1"/>
  <c r="HX169" i="5" s="1"/>
  <c r="J160" i="5"/>
  <c r="CF160" i="5" s="1"/>
  <c r="FB160" i="5" s="1"/>
  <c r="HX160" i="5" s="1"/>
  <c r="J141" i="5"/>
  <c r="CF141" i="5" s="1"/>
  <c r="FB141" i="5" s="1"/>
  <c r="HX141" i="5" s="1"/>
  <c r="J153" i="5"/>
  <c r="CF153" i="5" s="1"/>
  <c r="FB153" i="5" s="1"/>
  <c r="HX153" i="5" s="1"/>
  <c r="J123" i="5"/>
  <c r="CF123" i="5" s="1"/>
  <c r="FB123" i="5" s="1"/>
  <c r="HX123" i="5" s="1"/>
  <c r="J116" i="5"/>
  <c r="CF116" i="5" s="1"/>
  <c r="FB116" i="5" s="1"/>
  <c r="HX116" i="5" s="1"/>
  <c r="J109" i="5"/>
  <c r="CF109" i="5" s="1"/>
  <c r="FB109" i="5" s="1"/>
  <c r="HX109" i="5" s="1"/>
  <c r="J113" i="5"/>
  <c r="CF113" i="5" s="1"/>
  <c r="FB113" i="5" s="1"/>
  <c r="HX113" i="5" s="1"/>
  <c r="J98" i="5"/>
  <c r="CF98" i="5" s="1"/>
  <c r="FB98" i="5" s="1"/>
  <c r="HX98" i="5" s="1"/>
  <c r="J92" i="5"/>
  <c r="CF92" i="5" s="1"/>
  <c r="FB92" i="5" s="1"/>
  <c r="HX92" i="5" s="1"/>
  <c r="J85" i="5"/>
  <c r="CF85" i="5" s="1"/>
  <c r="FB85" i="5" s="1"/>
  <c r="HX85" i="5" s="1"/>
  <c r="J63" i="5"/>
  <c r="CF63" i="5" s="1"/>
  <c r="FB63" i="5" s="1"/>
  <c r="HX63" i="5" s="1"/>
  <c r="J75" i="5"/>
  <c r="CF75" i="5" s="1"/>
  <c r="FB75" i="5" s="1"/>
  <c r="HX75" i="5" s="1"/>
  <c r="J54" i="5"/>
  <c r="CF54" i="5" s="1"/>
  <c r="FB54" i="5" s="1"/>
  <c r="HX54" i="5" s="1"/>
  <c r="J47" i="5"/>
  <c r="CF47" i="5" s="1"/>
  <c r="FB47" i="5" s="1"/>
  <c r="HX47" i="5" s="1"/>
  <c r="J40" i="5"/>
  <c r="CF40" i="5" s="1"/>
  <c r="FB40" i="5" s="1"/>
  <c r="HX40" i="5" s="1"/>
  <c r="J33" i="5"/>
  <c r="CF33" i="5" s="1"/>
  <c r="FB33" i="5" s="1"/>
  <c r="HX33" i="5" s="1"/>
  <c r="J26" i="5"/>
  <c r="CF26" i="5" s="1"/>
  <c r="FB26" i="5" s="1"/>
  <c r="HX26" i="5" s="1"/>
  <c r="J20" i="5"/>
  <c r="CF20" i="5" s="1"/>
  <c r="FB20" i="5" s="1"/>
  <c r="HX20" i="5" s="1"/>
  <c r="J13" i="5"/>
  <c r="CF13" i="5" s="1"/>
  <c r="FB13" i="5" s="1"/>
  <c r="HX13" i="5" s="1"/>
  <c r="J3" i="5"/>
  <c r="CF3" i="5" s="1"/>
  <c r="FB3" i="5" s="1"/>
  <c r="HX3" i="5" s="1"/>
  <c r="J266" i="5"/>
  <c r="CF266" i="5" s="1"/>
  <c r="FB266" i="5" s="1"/>
  <c r="HX266" i="5" s="1"/>
  <c r="J257" i="5"/>
  <c r="CF257" i="5" s="1"/>
  <c r="FB257" i="5" s="1"/>
  <c r="HX257" i="5" s="1"/>
  <c r="J248" i="5"/>
  <c r="CF248" i="5" s="1"/>
  <c r="FB248" i="5" s="1"/>
  <c r="HX248" i="5" s="1"/>
  <c r="J239" i="5"/>
  <c r="CF239" i="5" s="1"/>
  <c r="FB239" i="5" s="1"/>
  <c r="HX239" i="5" s="1"/>
  <c r="J234" i="5"/>
  <c r="CF234" i="5" s="1"/>
  <c r="FB234" i="5" s="1"/>
  <c r="HX234" i="5" s="1"/>
  <c r="J220" i="5"/>
  <c r="CF220" i="5" s="1"/>
  <c r="FB220" i="5" s="1"/>
  <c r="HX220" i="5" s="1"/>
  <c r="J218" i="5"/>
  <c r="CF218" i="5" s="1"/>
  <c r="FB218" i="5" s="1"/>
  <c r="HX218" i="5" s="1"/>
  <c r="J204" i="5"/>
  <c r="CF204" i="5" s="1"/>
  <c r="FB204" i="5" s="1"/>
  <c r="HX204" i="5" s="1"/>
  <c r="J196" i="5"/>
  <c r="CF196" i="5" s="1"/>
  <c r="FB196" i="5" s="1"/>
  <c r="HX196" i="5" s="1"/>
  <c r="J191" i="5"/>
  <c r="CF191" i="5" s="1"/>
  <c r="FB191" i="5" s="1"/>
  <c r="HX191" i="5" s="1"/>
  <c r="J183" i="5"/>
  <c r="CF183" i="5" s="1"/>
  <c r="FB183" i="5" s="1"/>
  <c r="HX183" i="5" s="1"/>
  <c r="J185" i="5"/>
  <c r="CF185" i="5" s="1"/>
  <c r="FB185" i="5" s="1"/>
  <c r="HX185" i="5" s="1"/>
  <c r="J170" i="5"/>
  <c r="CF170" i="5" s="1"/>
  <c r="FB170" i="5" s="1"/>
  <c r="HX170" i="5" s="1"/>
  <c r="J158" i="5"/>
  <c r="CF158" i="5" s="1"/>
  <c r="FB158" i="5" s="1"/>
  <c r="HX158" i="5" s="1"/>
  <c r="J155" i="5"/>
  <c r="CF155" i="5" s="1"/>
  <c r="FB155" i="5" s="1"/>
  <c r="HX155" i="5" s="1"/>
  <c r="J152" i="5"/>
  <c r="CF152" i="5" s="1"/>
  <c r="FB152" i="5" s="1"/>
  <c r="HX152" i="5" s="1"/>
  <c r="J145" i="5"/>
  <c r="CF145" i="5" s="1"/>
  <c r="FB145" i="5" s="1"/>
  <c r="HX145" i="5" s="1"/>
  <c r="J134" i="5"/>
  <c r="CF134" i="5" s="1"/>
  <c r="FB134" i="5" s="1"/>
  <c r="HX134" i="5" s="1"/>
  <c r="J127" i="5"/>
  <c r="CF127" i="5" s="1"/>
  <c r="FB127" i="5" s="1"/>
  <c r="HX127" i="5" s="1"/>
  <c r="J101" i="5"/>
  <c r="CF101" i="5" s="1"/>
  <c r="FB101" i="5" s="1"/>
  <c r="HX101" i="5" s="1"/>
  <c r="J105" i="5"/>
  <c r="CF105" i="5" s="1"/>
  <c r="FB105" i="5" s="1"/>
  <c r="HX105" i="5" s="1"/>
  <c r="J91" i="5"/>
  <c r="CF91" i="5" s="1"/>
  <c r="FB91" i="5" s="1"/>
  <c r="HX91" i="5" s="1"/>
  <c r="J84" i="5"/>
  <c r="CF84" i="5" s="1"/>
  <c r="FB84" i="5" s="1"/>
  <c r="HX84" i="5" s="1"/>
  <c r="J96" i="5"/>
  <c r="CF96" i="5" s="1"/>
  <c r="FB96" i="5" s="1"/>
  <c r="HX96" i="5" s="1"/>
  <c r="J80" i="5"/>
  <c r="CF80" i="5" s="1"/>
  <c r="FB80" i="5" s="1"/>
  <c r="HX80" i="5" s="1"/>
  <c r="J67" i="5"/>
  <c r="CF67" i="5" s="1"/>
  <c r="FB67" i="5" s="1"/>
  <c r="HX67" i="5" s="1"/>
  <c r="J46" i="5"/>
  <c r="CF46" i="5" s="1"/>
  <c r="FB46" i="5" s="1"/>
  <c r="HX46" i="5" s="1"/>
  <c r="J58" i="5"/>
  <c r="CF58" i="5" s="1"/>
  <c r="FB58" i="5" s="1"/>
  <c r="HX58" i="5" s="1"/>
  <c r="J32" i="5"/>
  <c r="CF32" i="5" s="1"/>
  <c r="FB32" i="5" s="1"/>
  <c r="HX32" i="5" s="1"/>
  <c r="J25" i="5"/>
  <c r="CF25" i="5" s="1"/>
  <c r="FB25" i="5" s="1"/>
  <c r="HX25" i="5" s="1"/>
  <c r="J37" i="5"/>
  <c r="CF37" i="5" s="1"/>
  <c r="FB37" i="5" s="1"/>
  <c r="HX37" i="5" s="1"/>
  <c r="J12" i="5"/>
  <c r="CF12" i="5" s="1"/>
  <c r="FB12" i="5" s="1"/>
  <c r="HX12" i="5" s="1"/>
  <c r="J24" i="5"/>
  <c r="CF24" i="5" s="1"/>
  <c r="FB24" i="5" s="1"/>
  <c r="HX24" i="5" s="1"/>
  <c r="J4" i="5"/>
  <c r="CF4" i="5" s="1"/>
  <c r="FB4" i="5" s="1"/>
  <c r="HX4" i="5" s="1"/>
  <c r="J264" i="5"/>
  <c r="CF264" i="5" s="1"/>
  <c r="FB264" i="5" s="1"/>
  <c r="HX264" i="5" s="1"/>
  <c r="J258" i="5"/>
  <c r="CF258" i="5" s="1"/>
  <c r="FB258" i="5" s="1"/>
  <c r="HX258" i="5" s="1"/>
  <c r="J249" i="5"/>
  <c r="CF249" i="5" s="1"/>
  <c r="FB249" i="5" s="1"/>
  <c r="HX249" i="5" s="1"/>
  <c r="J245" i="5"/>
  <c r="CF245" i="5" s="1"/>
  <c r="FB245" i="5" s="1"/>
  <c r="HX245" i="5" s="1"/>
  <c r="J237" i="5"/>
  <c r="CF237" i="5" s="1"/>
  <c r="FB237" i="5" s="1"/>
  <c r="HX237" i="5" s="1"/>
  <c r="J223" i="5"/>
  <c r="CF223" i="5" s="1"/>
  <c r="FB223" i="5" s="1"/>
  <c r="HX223" i="5" s="1"/>
  <c r="J210" i="5"/>
  <c r="CF210" i="5" s="1"/>
  <c r="FB210" i="5" s="1"/>
  <c r="HX210" i="5" s="1"/>
  <c r="J207" i="5"/>
  <c r="CF207" i="5" s="1"/>
  <c r="FB207" i="5" s="1"/>
  <c r="HX207" i="5" s="1"/>
  <c r="J212" i="5"/>
  <c r="CF212" i="5" s="1"/>
  <c r="FB212" i="5" s="1"/>
  <c r="HX212" i="5" s="1"/>
  <c r="J186" i="5"/>
  <c r="CF186" i="5" s="1"/>
  <c r="FB186" i="5" s="1"/>
  <c r="HX186" i="5" s="1"/>
  <c r="J181" i="5"/>
  <c r="CF181" i="5" s="1"/>
  <c r="FB181" i="5" s="1"/>
  <c r="HX181" i="5" s="1"/>
  <c r="J174" i="5"/>
  <c r="CF174" i="5" s="1"/>
  <c r="FB174" i="5" s="1"/>
  <c r="HX174" i="5" s="1"/>
  <c r="J172" i="5"/>
  <c r="CF172" i="5" s="1"/>
  <c r="FB172" i="5" s="1"/>
  <c r="HX172" i="5" s="1"/>
  <c r="J161" i="5"/>
  <c r="CF161" i="5" s="1"/>
  <c r="FB161" i="5" s="1"/>
  <c r="HX161" i="5" s="1"/>
  <c r="J151" i="5"/>
  <c r="CF151" i="5" s="1"/>
  <c r="FB151" i="5" s="1"/>
  <c r="HX151" i="5" s="1"/>
  <c r="J144" i="5"/>
  <c r="CF144" i="5" s="1"/>
  <c r="FB144" i="5" s="1"/>
  <c r="HX144" i="5" s="1"/>
  <c r="J137" i="5"/>
  <c r="CF137" i="5" s="1"/>
  <c r="FB137" i="5" s="1"/>
  <c r="HX137" i="5" s="1"/>
  <c r="J126" i="5"/>
  <c r="CF126" i="5" s="1"/>
  <c r="FB126" i="5" s="1"/>
  <c r="HX126" i="5" s="1"/>
  <c r="J119" i="5"/>
  <c r="CF119" i="5" s="1"/>
  <c r="FB119" i="5" s="1"/>
  <c r="HX119" i="5" s="1"/>
  <c r="J112" i="5"/>
  <c r="CF112" i="5" s="1"/>
  <c r="FB112" i="5" s="1"/>
  <c r="HX112" i="5" s="1"/>
  <c r="J108" i="5"/>
  <c r="CF108" i="5" s="1"/>
  <c r="FB108" i="5" s="1"/>
  <c r="HX108" i="5" s="1"/>
  <c r="J83" i="5"/>
  <c r="CF83" i="5" s="1"/>
  <c r="FB83" i="5" s="1"/>
  <c r="HX83" i="5" s="1"/>
  <c r="J95" i="5"/>
  <c r="CF95" i="5" s="1"/>
  <c r="FB95" i="5" s="1"/>
  <c r="HX95" i="5" s="1"/>
  <c r="J82" i="5"/>
  <c r="CF82" i="5" s="1"/>
  <c r="FB82" i="5" s="1"/>
  <c r="HX82" i="5" s="1"/>
  <c r="J74" i="5"/>
  <c r="CF74" i="5" s="1"/>
  <c r="FB74" i="5" s="1"/>
  <c r="HX74" i="5" s="1"/>
  <c r="J88" i="5"/>
  <c r="CF88" i="5" s="1"/>
  <c r="FB88" i="5" s="1"/>
  <c r="HX88" i="5" s="1"/>
  <c r="J57" i="5"/>
  <c r="CF57" i="5" s="1"/>
  <c r="FB57" i="5" s="1"/>
  <c r="HX57" i="5" s="1"/>
  <c r="J50" i="5"/>
  <c r="CF50" i="5" s="1"/>
  <c r="FB50" i="5" s="1"/>
  <c r="HX50" i="5" s="1"/>
  <c r="J43" i="5"/>
  <c r="CF43" i="5" s="1"/>
  <c r="FB43" i="5" s="1"/>
  <c r="HX43" i="5" s="1"/>
  <c r="J36" i="5"/>
  <c r="CF36" i="5" s="1"/>
  <c r="FB36" i="5" s="1"/>
  <c r="HX36" i="5" s="1"/>
  <c r="J29" i="5"/>
  <c r="CF29" i="5" s="1"/>
  <c r="FB29" i="5" s="1"/>
  <c r="HX29" i="5" s="1"/>
  <c r="J23" i="5"/>
  <c r="CF23" i="5" s="1"/>
  <c r="FB23" i="5" s="1"/>
  <c r="HX23" i="5" s="1"/>
  <c r="J16" i="5"/>
  <c r="CF16" i="5" s="1"/>
  <c r="FB16" i="5" s="1"/>
  <c r="HX16" i="5" s="1"/>
  <c r="B72" i="4"/>
  <c r="I8" i="1"/>
  <c r="I7" i="1"/>
  <c r="B73" i="4"/>
  <c r="D140" i="4"/>
  <c r="F140" i="4"/>
  <c r="E140" i="4"/>
  <c r="G140" i="4"/>
  <c r="H140" i="4"/>
  <c r="I140" i="4"/>
  <c r="I141" i="4"/>
  <c r="D141" i="4"/>
  <c r="G141" i="4"/>
  <c r="F141" i="4"/>
  <c r="E141" i="4"/>
  <c r="H141" i="4"/>
  <c r="B75" i="4"/>
  <c r="B71" i="4"/>
  <c r="I143" i="4"/>
  <c r="F143" i="4"/>
  <c r="H143" i="4"/>
  <c r="E143" i="4"/>
  <c r="D143" i="4"/>
  <c r="G143" i="4"/>
  <c r="B70" i="4" l="1"/>
  <c r="H138" i="4"/>
  <c r="F138" i="4"/>
  <c r="E138" i="4"/>
  <c r="D138" i="4"/>
  <c r="G138" i="4"/>
  <c r="I138" i="4"/>
  <c r="B68" i="4"/>
  <c r="I136" i="4"/>
  <c r="G136" i="4"/>
  <c r="F136" i="4"/>
  <c r="H136" i="4"/>
  <c r="E136" i="4"/>
  <c r="D136" i="4"/>
  <c r="I149" i="4"/>
  <c r="F149" i="4"/>
  <c r="E149" i="4"/>
  <c r="H149" i="4"/>
  <c r="D149" i="4"/>
  <c r="G149" i="4"/>
  <c r="K260" i="5"/>
  <c r="CG260" i="5" s="1"/>
  <c r="FC260" i="5" s="1"/>
  <c r="HY260" i="5" s="1"/>
  <c r="K256" i="5"/>
  <c r="CG256" i="5" s="1"/>
  <c r="FC256" i="5" s="1"/>
  <c r="HY256" i="5" s="1"/>
  <c r="K250" i="5"/>
  <c r="CG250" i="5" s="1"/>
  <c r="FC250" i="5" s="1"/>
  <c r="HY250" i="5" s="1"/>
  <c r="K236" i="5"/>
  <c r="CG236" i="5" s="1"/>
  <c r="FC236" i="5" s="1"/>
  <c r="HY236" i="5" s="1"/>
  <c r="K230" i="5"/>
  <c r="CG230" i="5" s="1"/>
  <c r="FC230" i="5" s="1"/>
  <c r="HY230" i="5" s="1"/>
  <c r="K225" i="5"/>
  <c r="CG225" i="5" s="1"/>
  <c r="FC225" i="5" s="1"/>
  <c r="HY225" i="5" s="1"/>
  <c r="K212" i="5"/>
  <c r="CG212" i="5" s="1"/>
  <c r="FC212" i="5" s="1"/>
  <c r="HY212" i="5" s="1"/>
  <c r="K206" i="5"/>
  <c r="CG206" i="5" s="1"/>
  <c r="FC206" i="5" s="1"/>
  <c r="HY206" i="5" s="1"/>
  <c r="K201" i="5"/>
  <c r="CG201" i="5" s="1"/>
  <c r="FC201" i="5" s="1"/>
  <c r="HY201" i="5" s="1"/>
  <c r="K196" i="5"/>
  <c r="CG196" i="5" s="1"/>
  <c r="FC196" i="5" s="1"/>
  <c r="HY196" i="5" s="1"/>
  <c r="K183" i="5"/>
  <c r="CG183" i="5" s="1"/>
  <c r="FC183" i="5" s="1"/>
  <c r="HY183" i="5" s="1"/>
  <c r="K174" i="5"/>
  <c r="CG174" i="5" s="1"/>
  <c r="FC174" i="5" s="1"/>
  <c r="HY174" i="5" s="1"/>
  <c r="K169" i="5"/>
  <c r="CG169" i="5" s="1"/>
  <c r="FC169" i="5" s="1"/>
  <c r="HY169" i="5" s="1"/>
  <c r="K160" i="5"/>
  <c r="CG160" i="5" s="1"/>
  <c r="FC160" i="5" s="1"/>
  <c r="HY160" i="5" s="1"/>
  <c r="K144" i="5"/>
  <c r="CG144" i="5" s="1"/>
  <c r="FC144" i="5" s="1"/>
  <c r="HY144" i="5" s="1"/>
  <c r="K137" i="5"/>
  <c r="CG137" i="5" s="1"/>
  <c r="FC137" i="5" s="1"/>
  <c r="HY137" i="5" s="1"/>
  <c r="K134" i="5"/>
  <c r="CG134" i="5" s="1"/>
  <c r="FC134" i="5" s="1"/>
  <c r="HY134" i="5" s="1"/>
  <c r="K127" i="5"/>
  <c r="CG127" i="5" s="1"/>
  <c r="FC127" i="5" s="1"/>
  <c r="HY127" i="5" s="1"/>
  <c r="K120" i="5"/>
  <c r="CG120" i="5" s="1"/>
  <c r="FC120" i="5" s="1"/>
  <c r="HY120" i="5" s="1"/>
  <c r="K113" i="5"/>
  <c r="CG113" i="5" s="1"/>
  <c r="FC113" i="5" s="1"/>
  <c r="HY113" i="5" s="1"/>
  <c r="K98" i="5"/>
  <c r="CG98" i="5" s="1"/>
  <c r="FC98" i="5" s="1"/>
  <c r="HY98" i="5" s="1"/>
  <c r="K92" i="5"/>
  <c r="CG92" i="5" s="1"/>
  <c r="FC92" i="5" s="1"/>
  <c r="HY92" i="5" s="1"/>
  <c r="K85" i="5"/>
  <c r="CG85" i="5" s="1"/>
  <c r="FC85" i="5" s="1"/>
  <c r="HY85" i="5" s="1"/>
  <c r="K63" i="5"/>
  <c r="CG63" i="5" s="1"/>
  <c r="FC63" i="5" s="1"/>
  <c r="HY63" i="5" s="1"/>
  <c r="K75" i="5"/>
  <c r="CG75" i="5" s="1"/>
  <c r="FC75" i="5" s="1"/>
  <c r="HY75" i="5" s="1"/>
  <c r="K46" i="5"/>
  <c r="CG46" i="5" s="1"/>
  <c r="FC46" i="5" s="1"/>
  <c r="HY46" i="5" s="1"/>
  <c r="K58" i="5"/>
  <c r="CG58" i="5" s="1"/>
  <c r="FC58" i="5" s="1"/>
  <c r="HY58" i="5" s="1"/>
  <c r="K51" i="5"/>
  <c r="CG51" i="5" s="1"/>
  <c r="FC51" i="5" s="1"/>
  <c r="HY51" i="5" s="1"/>
  <c r="K25" i="5"/>
  <c r="CG25" i="5" s="1"/>
  <c r="FC25" i="5" s="1"/>
  <c r="HY25" i="5" s="1"/>
  <c r="K37" i="5"/>
  <c r="CG37" i="5" s="1"/>
  <c r="FC37" i="5" s="1"/>
  <c r="HY37" i="5" s="1"/>
  <c r="K23" i="5"/>
  <c r="CG23" i="5" s="1"/>
  <c r="FC23" i="5" s="1"/>
  <c r="HY23" i="5" s="1"/>
  <c r="K16" i="5"/>
  <c r="CG16" i="5" s="1"/>
  <c r="FC16" i="5" s="1"/>
  <c r="HY16" i="5" s="1"/>
  <c r="K5" i="5"/>
  <c r="CG5" i="5" s="1"/>
  <c r="FC5" i="5" s="1"/>
  <c r="HY5" i="5" s="1"/>
  <c r="K267" i="5"/>
  <c r="CG267" i="5" s="1"/>
  <c r="FC267" i="5" s="1"/>
  <c r="HY267" i="5" s="1"/>
  <c r="K259" i="5"/>
  <c r="CG259" i="5" s="1"/>
  <c r="FC259" i="5" s="1"/>
  <c r="HY259" i="5" s="1"/>
  <c r="K254" i="5"/>
  <c r="CG254" i="5" s="1"/>
  <c r="FC254" i="5" s="1"/>
  <c r="HY254" i="5" s="1"/>
  <c r="K245" i="5"/>
  <c r="CG245" i="5" s="1"/>
  <c r="FC245" i="5" s="1"/>
  <c r="HY245" i="5" s="1"/>
  <c r="K237" i="5"/>
  <c r="CG237" i="5" s="1"/>
  <c r="FC237" i="5" s="1"/>
  <c r="HY237" i="5" s="1"/>
  <c r="K228" i="5"/>
  <c r="CG228" i="5" s="1"/>
  <c r="FC228" i="5" s="1"/>
  <c r="HY228" i="5" s="1"/>
  <c r="K218" i="5"/>
  <c r="CG218" i="5" s="1"/>
  <c r="FC218" i="5" s="1"/>
  <c r="HY218" i="5" s="1"/>
  <c r="K207" i="5"/>
  <c r="CG207" i="5" s="1"/>
  <c r="FC207" i="5" s="1"/>
  <c r="HY207" i="5" s="1"/>
  <c r="K209" i="5"/>
  <c r="CG209" i="5" s="1"/>
  <c r="FC209" i="5" s="1"/>
  <c r="HY209" i="5" s="1"/>
  <c r="K186" i="5"/>
  <c r="CG186" i="5" s="1"/>
  <c r="FC186" i="5" s="1"/>
  <c r="HY186" i="5" s="1"/>
  <c r="K181" i="5"/>
  <c r="CG181" i="5" s="1"/>
  <c r="FC181" i="5" s="1"/>
  <c r="HY181" i="5" s="1"/>
  <c r="K180" i="5"/>
  <c r="CG180" i="5" s="1"/>
  <c r="FC180" i="5" s="1"/>
  <c r="HY180" i="5" s="1"/>
  <c r="K167" i="5"/>
  <c r="CG167" i="5" s="1"/>
  <c r="FC167" i="5" s="1"/>
  <c r="HY167" i="5" s="1"/>
  <c r="K164" i="5"/>
  <c r="CG164" i="5" s="1"/>
  <c r="FC164" i="5" s="1"/>
  <c r="HY164" i="5" s="1"/>
  <c r="K155" i="5"/>
  <c r="CG155" i="5" s="1"/>
  <c r="FC155" i="5" s="1"/>
  <c r="HY155" i="5" s="1"/>
  <c r="K136" i="5"/>
  <c r="CG136" i="5" s="1"/>
  <c r="FC136" i="5" s="1"/>
  <c r="HY136" i="5" s="1"/>
  <c r="K148" i="5"/>
  <c r="CG148" i="5" s="1"/>
  <c r="FC148" i="5" s="1"/>
  <c r="HY148" i="5" s="1"/>
  <c r="K126" i="5"/>
  <c r="CG126" i="5" s="1"/>
  <c r="FC126" i="5" s="1"/>
  <c r="HY126" i="5" s="1"/>
  <c r="K119" i="5"/>
  <c r="CG119" i="5" s="1"/>
  <c r="FC119" i="5" s="1"/>
  <c r="HY119" i="5" s="1"/>
  <c r="K112" i="5"/>
  <c r="CG112" i="5" s="1"/>
  <c r="FC112" i="5" s="1"/>
  <c r="HY112" i="5" s="1"/>
  <c r="K105" i="5"/>
  <c r="CG105" i="5" s="1"/>
  <c r="FC105" i="5" s="1"/>
  <c r="HY105" i="5" s="1"/>
  <c r="K109" i="5"/>
  <c r="CG109" i="5" s="1"/>
  <c r="FC109" i="5" s="1"/>
  <c r="HY109" i="5" s="1"/>
  <c r="K84" i="5"/>
  <c r="CG84" i="5" s="1"/>
  <c r="FC84" i="5" s="1"/>
  <c r="HY84" i="5" s="1"/>
  <c r="K96" i="5"/>
  <c r="CG96" i="5" s="1"/>
  <c r="FC96" i="5" s="1"/>
  <c r="HY96" i="5" s="1"/>
  <c r="K80" i="5"/>
  <c r="CG80" i="5" s="1"/>
  <c r="FC80" i="5" s="1"/>
  <c r="HY80" i="5" s="1"/>
  <c r="K67" i="5"/>
  <c r="CG67" i="5" s="1"/>
  <c r="FC67" i="5" s="1"/>
  <c r="HY67" i="5" s="1"/>
  <c r="K57" i="5"/>
  <c r="CG57" i="5" s="1"/>
  <c r="FC57" i="5" s="1"/>
  <c r="HY57" i="5" s="1"/>
  <c r="K50" i="5"/>
  <c r="CG50" i="5" s="1"/>
  <c r="FC50" i="5" s="1"/>
  <c r="HY50" i="5" s="1"/>
  <c r="K43" i="5"/>
  <c r="CG43" i="5" s="1"/>
  <c r="FC43" i="5" s="1"/>
  <c r="HY43" i="5" s="1"/>
  <c r="K36" i="5"/>
  <c r="CG36" i="5" s="1"/>
  <c r="FC36" i="5" s="1"/>
  <c r="HY36" i="5" s="1"/>
  <c r="K29" i="5"/>
  <c r="CG29" i="5" s="1"/>
  <c r="FC29" i="5" s="1"/>
  <c r="HY29" i="5" s="1"/>
  <c r="K15" i="5"/>
  <c r="CG15" i="5" s="1"/>
  <c r="FC15" i="5" s="1"/>
  <c r="HY15" i="5" s="1"/>
  <c r="K8" i="5"/>
  <c r="CG8" i="5" s="1"/>
  <c r="FC8" i="5" s="1"/>
  <c r="HY8" i="5" s="1"/>
  <c r="K3" i="5"/>
  <c r="CG3" i="5" s="1"/>
  <c r="FC3" i="5" s="1"/>
  <c r="HY3" i="5" s="1"/>
  <c r="K266" i="5"/>
  <c r="CG266" i="5" s="1"/>
  <c r="FC266" i="5" s="1"/>
  <c r="HY266" i="5" s="1"/>
  <c r="K257" i="5"/>
  <c r="CG257" i="5" s="1"/>
  <c r="FC257" i="5" s="1"/>
  <c r="HY257" i="5" s="1"/>
  <c r="K248" i="5"/>
  <c r="CG248" i="5" s="1"/>
  <c r="FC248" i="5" s="1"/>
  <c r="HY248" i="5" s="1"/>
  <c r="K241" i="5"/>
  <c r="CG241" i="5" s="1"/>
  <c r="FC241" i="5" s="1"/>
  <c r="HY241" i="5" s="1"/>
  <c r="K231" i="5"/>
  <c r="CG231" i="5" s="1"/>
  <c r="FC231" i="5" s="1"/>
  <c r="HY231" i="5" s="1"/>
  <c r="K223" i="5"/>
  <c r="CG223" i="5" s="1"/>
  <c r="FC223" i="5" s="1"/>
  <c r="HY223" i="5" s="1"/>
  <c r="K210" i="5"/>
  <c r="CG210" i="5" s="1"/>
  <c r="FC210" i="5" s="1"/>
  <c r="HY210" i="5" s="1"/>
  <c r="K202" i="5"/>
  <c r="CG202" i="5" s="1"/>
  <c r="FC202" i="5" s="1"/>
  <c r="HY202" i="5" s="1"/>
  <c r="K199" i="5"/>
  <c r="CG199" i="5" s="1"/>
  <c r="FC199" i="5" s="1"/>
  <c r="HY199" i="5" s="1"/>
  <c r="K189" i="5"/>
  <c r="CG189" i="5" s="1"/>
  <c r="FC189" i="5" s="1"/>
  <c r="HY189" i="5" s="1"/>
  <c r="K184" i="5"/>
  <c r="CG184" i="5" s="1"/>
  <c r="FC184" i="5" s="1"/>
  <c r="HY184" i="5" s="1"/>
  <c r="K178" i="5"/>
  <c r="CG178" i="5" s="1"/>
  <c r="FC178" i="5" s="1"/>
  <c r="HY178" i="5" s="1"/>
  <c r="K170" i="5"/>
  <c r="CG170" i="5" s="1"/>
  <c r="FC170" i="5" s="1"/>
  <c r="HY170" i="5" s="1"/>
  <c r="K161" i="5"/>
  <c r="CG161" i="5" s="1"/>
  <c r="FC161" i="5" s="1"/>
  <c r="HY161" i="5" s="1"/>
  <c r="K158" i="5"/>
  <c r="CG158" i="5" s="1"/>
  <c r="FC158" i="5" s="1"/>
  <c r="HY158" i="5" s="1"/>
  <c r="K147" i="5"/>
  <c r="CG147" i="5" s="1"/>
  <c r="FC147" i="5" s="1"/>
  <c r="HY147" i="5" s="1"/>
  <c r="K140" i="5"/>
  <c r="CG140" i="5" s="1"/>
  <c r="FC140" i="5" s="1"/>
  <c r="HY140" i="5" s="1"/>
  <c r="K118" i="5"/>
  <c r="CG118" i="5" s="1"/>
  <c r="FC118" i="5" s="1"/>
  <c r="HY118" i="5" s="1"/>
  <c r="K130" i="5"/>
  <c r="CG130" i="5" s="1"/>
  <c r="FC130" i="5" s="1"/>
  <c r="HY130" i="5" s="1"/>
  <c r="K104" i="5"/>
  <c r="CG104" i="5" s="1"/>
  <c r="FC104" i="5" s="1"/>
  <c r="HY104" i="5" s="1"/>
  <c r="K108" i="5"/>
  <c r="CG108" i="5" s="1"/>
  <c r="FC108" i="5" s="1"/>
  <c r="HY108" i="5" s="1"/>
  <c r="K101" i="5"/>
  <c r="CG101" i="5" s="1"/>
  <c r="FC101" i="5" s="1"/>
  <c r="HY101" i="5" s="1"/>
  <c r="K95" i="5"/>
  <c r="CG95" i="5" s="1"/>
  <c r="FC95" i="5" s="1"/>
  <c r="HY95" i="5" s="1"/>
  <c r="K88" i="5"/>
  <c r="CG88" i="5" s="1"/>
  <c r="FC88" i="5" s="1"/>
  <c r="HY88" i="5" s="1"/>
  <c r="K74" i="5"/>
  <c r="CG74" i="5" s="1"/>
  <c r="FC74" i="5" s="1"/>
  <c r="HY74" i="5" s="1"/>
  <c r="K78" i="5"/>
  <c r="CG78" i="5" s="1"/>
  <c r="FC78" i="5" s="1"/>
  <c r="HY78" i="5" s="1"/>
  <c r="K49" i="5"/>
  <c r="CG49" i="5" s="1"/>
  <c r="FC49" i="5" s="1"/>
  <c r="HY49" i="5" s="1"/>
  <c r="K61" i="5"/>
  <c r="CG61" i="5" s="1"/>
  <c r="FC61" i="5" s="1"/>
  <c r="HY61" i="5" s="1"/>
  <c r="K35" i="5"/>
  <c r="CG35" i="5" s="1"/>
  <c r="FC35" i="5" s="1"/>
  <c r="HY35" i="5" s="1"/>
  <c r="K28" i="5"/>
  <c r="CG28" i="5" s="1"/>
  <c r="FC28" i="5" s="1"/>
  <c r="HY28" i="5" s="1"/>
  <c r="K40" i="5"/>
  <c r="CG40" i="5" s="1"/>
  <c r="FC40" i="5" s="1"/>
  <c r="HY40" i="5" s="1"/>
  <c r="K7" i="5"/>
  <c r="CG7" i="5" s="1"/>
  <c r="FC7" i="5" s="1"/>
  <c r="HY7" i="5" s="1"/>
  <c r="K19" i="5"/>
  <c r="CG19" i="5" s="1"/>
  <c r="FC19" i="5" s="1"/>
  <c r="HY19" i="5" s="1"/>
  <c r="K4" i="5"/>
  <c r="CG4" i="5" s="1"/>
  <c r="FC4" i="5" s="1"/>
  <c r="HY4" i="5" s="1"/>
  <c r="K265" i="5"/>
  <c r="CG265" i="5" s="1"/>
  <c r="FC265" i="5" s="1"/>
  <c r="HY265" i="5" s="1"/>
  <c r="K258" i="5"/>
  <c r="CG258" i="5" s="1"/>
  <c r="FC258" i="5" s="1"/>
  <c r="HY258" i="5" s="1"/>
  <c r="K249" i="5"/>
  <c r="CG249" i="5" s="1"/>
  <c r="FC249" i="5" s="1"/>
  <c r="HY249" i="5" s="1"/>
  <c r="K239" i="5"/>
  <c r="CG239" i="5" s="1"/>
  <c r="FC239" i="5" s="1"/>
  <c r="HY239" i="5" s="1"/>
  <c r="K234" i="5"/>
  <c r="CG234" i="5" s="1"/>
  <c r="FC234" i="5" s="1"/>
  <c r="HY234" i="5" s="1"/>
  <c r="K226" i="5"/>
  <c r="CG226" i="5" s="1"/>
  <c r="FC226" i="5" s="1"/>
  <c r="HY226" i="5" s="1"/>
  <c r="K213" i="5"/>
  <c r="CG213" i="5" s="1"/>
  <c r="FC213" i="5" s="1"/>
  <c r="HY213" i="5" s="1"/>
  <c r="K220" i="5"/>
  <c r="CG220" i="5" s="1"/>
  <c r="FC220" i="5" s="1"/>
  <c r="HY220" i="5" s="1"/>
  <c r="K204" i="5"/>
  <c r="CG204" i="5" s="1"/>
  <c r="FC204" i="5" s="1"/>
  <c r="HY204" i="5" s="1"/>
  <c r="K192" i="5"/>
  <c r="CG192" i="5" s="1"/>
  <c r="FC192" i="5" s="1"/>
  <c r="HY192" i="5" s="1"/>
  <c r="K191" i="5"/>
  <c r="CG191" i="5" s="1"/>
  <c r="FC191" i="5" s="1"/>
  <c r="HY191" i="5" s="1"/>
  <c r="K177" i="5"/>
  <c r="CG177" i="5" s="1"/>
  <c r="FC177" i="5" s="1"/>
  <c r="HY177" i="5" s="1"/>
  <c r="K165" i="5"/>
  <c r="CG165" i="5" s="1"/>
  <c r="FC165" i="5" s="1"/>
  <c r="HY165" i="5" s="1"/>
  <c r="K156" i="5"/>
  <c r="CG156" i="5" s="1"/>
  <c r="FC156" i="5" s="1"/>
  <c r="HY156" i="5" s="1"/>
  <c r="K146" i="5"/>
  <c r="CG146" i="5" s="1"/>
  <c r="FC146" i="5" s="1"/>
  <c r="HY146" i="5" s="1"/>
  <c r="K139" i="5"/>
  <c r="CG139" i="5" s="1"/>
  <c r="FC139" i="5" s="1"/>
  <c r="HY139" i="5" s="1"/>
  <c r="K151" i="5"/>
  <c r="CG151" i="5" s="1"/>
  <c r="FC151" i="5" s="1"/>
  <c r="HY151" i="5" s="1"/>
  <c r="K129" i="5"/>
  <c r="CG129" i="5" s="1"/>
  <c r="FC129" i="5" s="1"/>
  <c r="HY129" i="5" s="1"/>
  <c r="K122" i="5"/>
  <c r="CG122" i="5" s="1"/>
  <c r="FC122" i="5" s="1"/>
  <c r="HY122" i="5" s="1"/>
  <c r="K115" i="5"/>
  <c r="CG115" i="5" s="1"/>
  <c r="FC115" i="5" s="1"/>
  <c r="HY115" i="5" s="1"/>
  <c r="K100" i="5"/>
  <c r="CG100" i="5" s="1"/>
  <c r="FC100" i="5" s="1"/>
  <c r="HY100" i="5" s="1"/>
  <c r="K94" i="5"/>
  <c r="CG94" i="5" s="1"/>
  <c r="FC94" i="5" s="1"/>
  <c r="HY94" i="5" s="1"/>
  <c r="K87" i="5"/>
  <c r="CG87" i="5" s="1"/>
  <c r="FC87" i="5" s="1"/>
  <c r="HY87" i="5" s="1"/>
  <c r="K91" i="5"/>
  <c r="CG91" i="5" s="1"/>
  <c r="FC91" i="5" s="1"/>
  <c r="HY91" i="5" s="1"/>
  <c r="K66" i="5"/>
  <c r="CG66" i="5" s="1"/>
  <c r="FC66" i="5" s="1"/>
  <c r="HY66" i="5" s="1"/>
  <c r="K70" i="5"/>
  <c r="CG70" i="5" s="1"/>
  <c r="FC70" i="5" s="1"/>
  <c r="HY70" i="5" s="1"/>
  <c r="K60" i="5"/>
  <c r="CG60" i="5" s="1"/>
  <c r="FC60" i="5" s="1"/>
  <c r="HY60" i="5" s="1"/>
  <c r="K53" i="5"/>
  <c r="CG53" i="5" s="1"/>
  <c r="FC53" i="5" s="1"/>
  <c r="HY53" i="5" s="1"/>
  <c r="K27" i="5"/>
  <c r="CG27" i="5" s="1"/>
  <c r="FC27" i="5" s="1"/>
  <c r="HY27" i="5" s="1"/>
  <c r="K39" i="5"/>
  <c r="CG39" i="5" s="1"/>
  <c r="FC39" i="5" s="1"/>
  <c r="HY39" i="5" s="1"/>
  <c r="K32" i="5"/>
  <c r="CG32" i="5" s="1"/>
  <c r="FC32" i="5" s="1"/>
  <c r="HY32" i="5" s="1"/>
  <c r="K18" i="5"/>
  <c r="CG18" i="5" s="1"/>
  <c r="FC18" i="5" s="1"/>
  <c r="HY18" i="5" s="1"/>
  <c r="K11" i="5"/>
  <c r="CG11" i="5" s="1"/>
  <c r="FC11" i="5" s="1"/>
  <c r="HY11" i="5" s="1"/>
  <c r="K264" i="5"/>
  <c r="CG264" i="5" s="1"/>
  <c r="FC264" i="5" s="1"/>
  <c r="HY264" i="5" s="1"/>
  <c r="K255" i="5"/>
  <c r="CG255" i="5" s="1"/>
  <c r="FC255" i="5" s="1"/>
  <c r="HY255" i="5" s="1"/>
  <c r="K247" i="5"/>
  <c r="CG247" i="5" s="1"/>
  <c r="FC247" i="5" s="1"/>
  <c r="HY247" i="5" s="1"/>
  <c r="K242" i="5"/>
  <c r="CG242" i="5" s="1"/>
  <c r="FC242" i="5" s="1"/>
  <c r="HY242" i="5" s="1"/>
  <c r="K232" i="5"/>
  <c r="CG232" i="5" s="1"/>
  <c r="FC232" i="5" s="1"/>
  <c r="HY232" i="5" s="1"/>
  <c r="K221" i="5"/>
  <c r="CG221" i="5" s="1"/>
  <c r="FC221" i="5" s="1"/>
  <c r="HY221" i="5" s="1"/>
  <c r="K216" i="5"/>
  <c r="CG216" i="5" s="1"/>
  <c r="FC216" i="5" s="1"/>
  <c r="HY216" i="5" s="1"/>
  <c r="K205" i="5"/>
  <c r="CG205" i="5" s="1"/>
  <c r="FC205" i="5" s="1"/>
  <c r="HY205" i="5" s="1"/>
  <c r="K197" i="5"/>
  <c r="CG197" i="5" s="1"/>
  <c r="FC197" i="5" s="1"/>
  <c r="HY197" i="5" s="1"/>
  <c r="K187" i="5"/>
  <c r="CG187" i="5" s="1"/>
  <c r="FC187" i="5" s="1"/>
  <c r="HY187" i="5" s="1"/>
  <c r="K179" i="5"/>
  <c r="CG179" i="5" s="1"/>
  <c r="FC179" i="5" s="1"/>
  <c r="HY179" i="5" s="1"/>
  <c r="K172" i="5"/>
  <c r="CG172" i="5" s="1"/>
  <c r="FC172" i="5" s="1"/>
  <c r="HY172" i="5" s="1"/>
  <c r="K168" i="5"/>
  <c r="CG168" i="5" s="1"/>
  <c r="FC168" i="5" s="1"/>
  <c r="HY168" i="5" s="1"/>
  <c r="K159" i="5"/>
  <c r="CG159" i="5" s="1"/>
  <c r="FC159" i="5" s="1"/>
  <c r="HY159" i="5" s="1"/>
  <c r="K138" i="5"/>
  <c r="CG138" i="5" s="1"/>
  <c r="FC138" i="5" s="1"/>
  <c r="HY138" i="5" s="1"/>
  <c r="K150" i="5"/>
  <c r="CG150" i="5" s="1"/>
  <c r="FC150" i="5" s="1"/>
  <c r="HY150" i="5" s="1"/>
  <c r="K143" i="5"/>
  <c r="CG143" i="5" s="1"/>
  <c r="FC143" i="5" s="1"/>
  <c r="HY143" i="5" s="1"/>
  <c r="K121" i="5"/>
  <c r="CG121" i="5" s="1"/>
  <c r="FC121" i="5" s="1"/>
  <c r="HY121" i="5" s="1"/>
  <c r="K133" i="5"/>
  <c r="CG133" i="5" s="1"/>
  <c r="FC133" i="5" s="1"/>
  <c r="HY133" i="5" s="1"/>
  <c r="K107" i="5"/>
  <c r="CG107" i="5" s="1"/>
  <c r="FC107" i="5" s="1"/>
  <c r="HY107" i="5" s="1"/>
  <c r="K111" i="5"/>
  <c r="CG111" i="5" s="1"/>
  <c r="FC111" i="5" s="1"/>
  <c r="HY111" i="5" s="1"/>
  <c r="K86" i="5"/>
  <c r="CG86" i="5" s="1"/>
  <c r="FC86" i="5" s="1"/>
  <c r="HY86" i="5" s="1"/>
  <c r="K79" i="5"/>
  <c r="CG79" i="5" s="1"/>
  <c r="FC79" i="5" s="1"/>
  <c r="HY79" i="5" s="1"/>
  <c r="K83" i="5"/>
  <c r="CG83" i="5" s="1"/>
  <c r="FC83" i="5" s="1"/>
  <c r="HY83" i="5" s="1"/>
  <c r="K77" i="5"/>
  <c r="CG77" i="5" s="1"/>
  <c r="FC77" i="5" s="1"/>
  <c r="HY77" i="5" s="1"/>
  <c r="K73" i="5"/>
  <c r="CG73" i="5" s="1"/>
  <c r="FC73" i="5" s="1"/>
  <c r="HY73" i="5" s="1"/>
  <c r="K52" i="5"/>
  <c r="CG52" i="5" s="1"/>
  <c r="FC52" i="5" s="1"/>
  <c r="HY52" i="5" s="1"/>
  <c r="K45" i="5"/>
  <c r="CG45" i="5" s="1"/>
  <c r="FC45" i="5" s="1"/>
  <c r="HY45" i="5" s="1"/>
  <c r="K38" i="5"/>
  <c r="CG38" i="5" s="1"/>
  <c r="FC38" i="5" s="1"/>
  <c r="HY38" i="5" s="1"/>
  <c r="K31" i="5"/>
  <c r="CG31" i="5" s="1"/>
  <c r="FC31" i="5" s="1"/>
  <c r="HY31" i="5" s="1"/>
  <c r="K17" i="5"/>
  <c r="CG17" i="5" s="1"/>
  <c r="FC17" i="5" s="1"/>
  <c r="HY17" i="5" s="1"/>
  <c r="K10" i="5"/>
  <c r="CG10" i="5" s="1"/>
  <c r="FC10" i="5" s="1"/>
  <c r="HY10" i="5" s="1"/>
  <c r="K22" i="5"/>
  <c r="CG22" i="5" s="1"/>
  <c r="FC22" i="5" s="1"/>
  <c r="HY22" i="5" s="1"/>
  <c r="K262" i="5"/>
  <c r="CG262" i="5" s="1"/>
  <c r="FC262" i="5" s="1"/>
  <c r="HY262" i="5" s="1"/>
  <c r="K252" i="5"/>
  <c r="CG252" i="5" s="1"/>
  <c r="FC252" i="5" s="1"/>
  <c r="HY252" i="5" s="1"/>
  <c r="K243" i="5"/>
  <c r="CG243" i="5" s="1"/>
  <c r="FC243" i="5" s="1"/>
  <c r="HY243" i="5" s="1"/>
  <c r="K240" i="5"/>
  <c r="CG240" i="5" s="1"/>
  <c r="FC240" i="5" s="1"/>
  <c r="HY240" i="5" s="1"/>
  <c r="K233" i="5"/>
  <c r="CG233" i="5" s="1"/>
  <c r="FC233" i="5" s="1"/>
  <c r="HY233" i="5" s="1"/>
  <c r="K224" i="5"/>
  <c r="CG224" i="5" s="1"/>
  <c r="FC224" i="5" s="1"/>
  <c r="HY224" i="5" s="1"/>
  <c r="K211" i="5"/>
  <c r="CG211" i="5" s="1"/>
  <c r="FC211" i="5" s="1"/>
  <c r="HY211" i="5" s="1"/>
  <c r="K208" i="5"/>
  <c r="CG208" i="5" s="1"/>
  <c r="FC208" i="5" s="1"/>
  <c r="HY208" i="5" s="1"/>
  <c r="K200" i="5"/>
  <c r="CG200" i="5" s="1"/>
  <c r="FC200" i="5" s="1"/>
  <c r="HY200" i="5" s="1"/>
  <c r="K190" i="5"/>
  <c r="CG190" i="5" s="1"/>
  <c r="FC190" i="5" s="1"/>
  <c r="HY190" i="5" s="1"/>
  <c r="K182" i="5"/>
  <c r="CG182" i="5" s="1"/>
  <c r="FC182" i="5" s="1"/>
  <c r="HY182" i="5" s="1"/>
  <c r="K175" i="5"/>
  <c r="CG175" i="5" s="1"/>
  <c r="FC175" i="5" s="1"/>
  <c r="HY175" i="5" s="1"/>
  <c r="K171" i="5"/>
  <c r="CG171" i="5" s="1"/>
  <c r="FC171" i="5" s="1"/>
  <c r="HY171" i="5" s="1"/>
  <c r="K162" i="5"/>
  <c r="CG162" i="5" s="1"/>
  <c r="FC162" i="5" s="1"/>
  <c r="HY162" i="5" s="1"/>
  <c r="K149" i="5"/>
  <c r="CG149" i="5" s="1"/>
  <c r="FC149" i="5" s="1"/>
  <c r="HY149" i="5" s="1"/>
  <c r="K142" i="5"/>
  <c r="CG142" i="5" s="1"/>
  <c r="FC142" i="5" s="1"/>
  <c r="HY142" i="5" s="1"/>
  <c r="K135" i="5"/>
  <c r="CG135" i="5" s="1"/>
  <c r="FC135" i="5" s="1"/>
  <c r="HY135" i="5" s="1"/>
  <c r="K132" i="5"/>
  <c r="CG132" i="5" s="1"/>
  <c r="FC132" i="5" s="1"/>
  <c r="HY132" i="5" s="1"/>
  <c r="K125" i="5"/>
  <c r="CG125" i="5" s="1"/>
  <c r="FC125" i="5" s="1"/>
  <c r="HY125" i="5" s="1"/>
  <c r="K99" i="5"/>
  <c r="CG99" i="5" s="1"/>
  <c r="FC99" i="5" s="1"/>
  <c r="HY99" i="5" s="1"/>
  <c r="K103" i="5"/>
  <c r="CG103" i="5" s="1"/>
  <c r="FC103" i="5" s="1"/>
  <c r="HY103" i="5" s="1"/>
  <c r="K97" i="5"/>
  <c r="CG97" i="5" s="1"/>
  <c r="FC97" i="5" s="1"/>
  <c r="HY97" i="5" s="1"/>
  <c r="K90" i="5"/>
  <c r="CG90" i="5" s="1"/>
  <c r="FC90" i="5" s="1"/>
  <c r="HY90" i="5" s="1"/>
  <c r="K76" i="5"/>
  <c r="CG76" i="5" s="1"/>
  <c r="FC76" i="5" s="1"/>
  <c r="HY76" i="5" s="1"/>
  <c r="K69" i="5"/>
  <c r="CG69" i="5" s="1"/>
  <c r="FC69" i="5" s="1"/>
  <c r="HY69" i="5" s="1"/>
  <c r="K65" i="5"/>
  <c r="CG65" i="5" s="1"/>
  <c r="FC65" i="5" s="1"/>
  <c r="HY65" i="5" s="1"/>
  <c r="K44" i="5"/>
  <c r="CG44" i="5" s="1"/>
  <c r="FC44" i="5" s="1"/>
  <c r="HY44" i="5" s="1"/>
  <c r="K56" i="5"/>
  <c r="CG56" i="5" s="1"/>
  <c r="FC56" i="5" s="1"/>
  <c r="HY56" i="5" s="1"/>
  <c r="K30" i="5"/>
  <c r="CG30" i="5" s="1"/>
  <c r="FC30" i="5" s="1"/>
  <c r="HY30" i="5" s="1"/>
  <c r="K42" i="5"/>
  <c r="CG42" i="5" s="1"/>
  <c r="FC42" i="5" s="1"/>
  <c r="HY42" i="5" s="1"/>
  <c r="K9" i="5"/>
  <c r="CG9" i="5" s="1"/>
  <c r="FC9" i="5" s="1"/>
  <c r="HY9" i="5" s="1"/>
  <c r="K21" i="5"/>
  <c r="CG21" i="5" s="1"/>
  <c r="FC21" i="5" s="1"/>
  <c r="HY21" i="5" s="1"/>
  <c r="K14" i="5"/>
  <c r="CG14" i="5" s="1"/>
  <c r="FC14" i="5" s="1"/>
  <c r="HY14" i="5" s="1"/>
  <c r="K263" i="5"/>
  <c r="CG263" i="5" s="1"/>
  <c r="FC263" i="5" s="1"/>
  <c r="HY263" i="5" s="1"/>
  <c r="K253" i="5"/>
  <c r="CG253" i="5" s="1"/>
  <c r="FC253" i="5" s="1"/>
  <c r="HY253" i="5" s="1"/>
  <c r="K246" i="5"/>
  <c r="CG246" i="5" s="1"/>
  <c r="FC246" i="5" s="1"/>
  <c r="HY246" i="5" s="1"/>
  <c r="K235" i="5"/>
  <c r="CG235" i="5" s="1"/>
  <c r="FC235" i="5" s="1"/>
  <c r="HY235" i="5" s="1"/>
  <c r="K229" i="5"/>
  <c r="CG229" i="5" s="1"/>
  <c r="FC229" i="5" s="1"/>
  <c r="HY229" i="5" s="1"/>
  <c r="K219" i="5"/>
  <c r="CG219" i="5" s="1"/>
  <c r="FC219" i="5" s="1"/>
  <c r="HY219" i="5" s="1"/>
  <c r="K214" i="5"/>
  <c r="CG214" i="5" s="1"/>
  <c r="FC214" i="5" s="1"/>
  <c r="HY214" i="5" s="1"/>
  <c r="K215" i="5"/>
  <c r="CG215" i="5" s="1"/>
  <c r="FC215" i="5" s="1"/>
  <c r="HY215" i="5" s="1"/>
  <c r="K195" i="5"/>
  <c r="CG195" i="5" s="1"/>
  <c r="FC195" i="5" s="1"/>
  <c r="HY195" i="5" s="1"/>
  <c r="K193" i="5"/>
  <c r="CG193" i="5" s="1"/>
  <c r="FC193" i="5" s="1"/>
  <c r="HY193" i="5" s="1"/>
  <c r="K185" i="5"/>
  <c r="CG185" i="5" s="1"/>
  <c r="FC185" i="5" s="1"/>
  <c r="HY185" i="5" s="1"/>
  <c r="K173" i="5"/>
  <c r="CG173" i="5" s="1"/>
  <c r="FC173" i="5" s="1"/>
  <c r="HY173" i="5" s="1"/>
  <c r="K163" i="5"/>
  <c r="CG163" i="5" s="1"/>
  <c r="FC163" i="5" s="1"/>
  <c r="HY163" i="5" s="1"/>
  <c r="K154" i="5"/>
  <c r="CG154" i="5" s="1"/>
  <c r="FC154" i="5" s="1"/>
  <c r="HY154" i="5" s="1"/>
  <c r="K141" i="5"/>
  <c r="CG141" i="5" s="1"/>
  <c r="FC141" i="5" s="1"/>
  <c r="HY141" i="5" s="1"/>
  <c r="K153" i="5"/>
  <c r="CG153" i="5" s="1"/>
  <c r="FC153" i="5" s="1"/>
  <c r="HY153" i="5" s="1"/>
  <c r="K131" i="5"/>
  <c r="CG131" i="5" s="1"/>
  <c r="FC131" i="5" s="1"/>
  <c r="HY131" i="5" s="1"/>
  <c r="K124" i="5"/>
  <c r="CG124" i="5" s="1"/>
  <c r="FC124" i="5" s="1"/>
  <c r="HY124" i="5" s="1"/>
  <c r="K117" i="5"/>
  <c r="CG117" i="5" s="1"/>
  <c r="FC117" i="5" s="1"/>
  <c r="HY117" i="5" s="1"/>
  <c r="K110" i="5"/>
  <c r="CG110" i="5" s="1"/>
  <c r="FC110" i="5" s="1"/>
  <c r="HY110" i="5" s="1"/>
  <c r="K114" i="5"/>
  <c r="CG114" i="5" s="1"/>
  <c r="FC114" i="5" s="1"/>
  <c r="HY114" i="5" s="1"/>
  <c r="K89" i="5"/>
  <c r="CG89" i="5" s="1"/>
  <c r="FC89" i="5" s="1"/>
  <c r="HY89" i="5" s="1"/>
  <c r="K82" i="5"/>
  <c r="CG82" i="5" s="1"/>
  <c r="FC82" i="5" s="1"/>
  <c r="HY82" i="5" s="1"/>
  <c r="K68" i="5"/>
  <c r="CG68" i="5" s="1"/>
  <c r="FC68" i="5" s="1"/>
  <c r="HY68" i="5" s="1"/>
  <c r="K72" i="5"/>
  <c r="CG72" i="5" s="1"/>
  <c r="FC72" i="5" s="1"/>
  <c r="HY72" i="5" s="1"/>
  <c r="K62" i="5"/>
  <c r="CG62" i="5" s="1"/>
  <c r="FC62" i="5" s="1"/>
  <c r="HY62" i="5" s="1"/>
  <c r="K55" i="5"/>
  <c r="CG55" i="5" s="1"/>
  <c r="FC55" i="5" s="1"/>
  <c r="HY55" i="5" s="1"/>
  <c r="K48" i="5"/>
  <c r="CG48" i="5" s="1"/>
  <c r="FC48" i="5" s="1"/>
  <c r="HY48" i="5" s="1"/>
  <c r="K41" i="5"/>
  <c r="CG41" i="5" s="1"/>
  <c r="FC41" i="5" s="1"/>
  <c r="HY41" i="5" s="1"/>
  <c r="K34" i="5"/>
  <c r="CG34" i="5" s="1"/>
  <c r="FC34" i="5" s="1"/>
  <c r="HY34" i="5" s="1"/>
  <c r="K20" i="5"/>
  <c r="CG20" i="5" s="1"/>
  <c r="FC20" i="5" s="1"/>
  <c r="HY20" i="5" s="1"/>
  <c r="K13" i="5"/>
  <c r="CG13" i="5" s="1"/>
  <c r="FC13" i="5" s="1"/>
  <c r="HY13" i="5" s="1"/>
  <c r="K6" i="5"/>
  <c r="CG6" i="5" s="1"/>
  <c r="FC6" i="5" s="1"/>
  <c r="HY6" i="5" s="1"/>
  <c r="K227" i="5"/>
  <c r="CG227" i="5" s="1"/>
  <c r="FC227" i="5" s="1"/>
  <c r="HY227" i="5" s="1"/>
  <c r="K166" i="5"/>
  <c r="CG166" i="5" s="1"/>
  <c r="FC166" i="5" s="1"/>
  <c r="HY166" i="5" s="1"/>
  <c r="K106" i="5"/>
  <c r="CG106" i="5" s="1"/>
  <c r="FC106" i="5" s="1"/>
  <c r="HY106" i="5" s="1"/>
  <c r="K33" i="5"/>
  <c r="CG33" i="5" s="1"/>
  <c r="FC33" i="5" s="1"/>
  <c r="HY33" i="5" s="1"/>
  <c r="K222" i="5"/>
  <c r="CG222" i="5" s="1"/>
  <c r="FC222" i="5" s="1"/>
  <c r="HY222" i="5" s="1"/>
  <c r="K157" i="5"/>
  <c r="CG157" i="5" s="1"/>
  <c r="FC157" i="5" s="1"/>
  <c r="HY157" i="5" s="1"/>
  <c r="K81" i="5"/>
  <c r="CG81" i="5" s="1"/>
  <c r="FC81" i="5" s="1"/>
  <c r="HY81" i="5" s="1"/>
  <c r="K26" i="5"/>
  <c r="CG26" i="5" s="1"/>
  <c r="FC26" i="5" s="1"/>
  <c r="HY26" i="5" s="1"/>
  <c r="K217" i="5"/>
  <c r="CG217" i="5" s="1"/>
  <c r="FC217" i="5" s="1"/>
  <c r="HY217" i="5" s="1"/>
  <c r="K152" i="5"/>
  <c r="CG152" i="5" s="1"/>
  <c r="FC152" i="5" s="1"/>
  <c r="HY152" i="5" s="1"/>
  <c r="K93" i="5"/>
  <c r="CG93" i="5" s="1"/>
  <c r="FC93" i="5" s="1"/>
  <c r="HY93" i="5" s="1"/>
  <c r="K12" i="5"/>
  <c r="CG12" i="5" s="1"/>
  <c r="FC12" i="5" s="1"/>
  <c r="HY12" i="5" s="1"/>
  <c r="K203" i="5"/>
  <c r="CG203" i="5" s="1"/>
  <c r="FC203" i="5" s="1"/>
  <c r="HY203" i="5" s="1"/>
  <c r="K145" i="5"/>
  <c r="CG145" i="5" s="1"/>
  <c r="FC145" i="5" s="1"/>
  <c r="HY145" i="5" s="1"/>
  <c r="K71" i="5"/>
  <c r="CG71" i="5" s="1"/>
  <c r="FC71" i="5" s="1"/>
  <c r="HY71" i="5" s="1"/>
  <c r="K24" i="5"/>
  <c r="CG24" i="5" s="1"/>
  <c r="FC24" i="5" s="1"/>
  <c r="HY24" i="5" s="1"/>
  <c r="K261" i="5"/>
  <c r="CG261" i="5" s="1"/>
  <c r="FC261" i="5" s="1"/>
  <c r="HY261" i="5" s="1"/>
  <c r="K198" i="5"/>
  <c r="CG198" i="5" s="1"/>
  <c r="FC198" i="5" s="1"/>
  <c r="HY198" i="5" s="1"/>
  <c r="K123" i="5"/>
  <c r="CG123" i="5" s="1"/>
  <c r="FC123" i="5" s="1"/>
  <c r="HY123" i="5" s="1"/>
  <c r="K64" i="5"/>
  <c r="CG64" i="5" s="1"/>
  <c r="FC64" i="5" s="1"/>
  <c r="HY64" i="5" s="1"/>
  <c r="K2" i="5"/>
  <c r="CG2" i="5" s="1"/>
  <c r="FC2" i="5" s="1"/>
  <c r="HY2" i="5" s="1"/>
  <c r="K251" i="5"/>
  <c r="CG251" i="5" s="1"/>
  <c r="FC251" i="5" s="1"/>
  <c r="HY251" i="5" s="1"/>
  <c r="K188" i="5"/>
  <c r="CG188" i="5" s="1"/>
  <c r="FC188" i="5" s="1"/>
  <c r="HY188" i="5" s="1"/>
  <c r="K116" i="5"/>
  <c r="CG116" i="5" s="1"/>
  <c r="FC116" i="5" s="1"/>
  <c r="HY116" i="5" s="1"/>
  <c r="K54" i="5"/>
  <c r="CG54" i="5" s="1"/>
  <c r="FC54" i="5" s="1"/>
  <c r="HY54" i="5" s="1"/>
  <c r="K244" i="5"/>
  <c r="CG244" i="5" s="1"/>
  <c r="FC244" i="5" s="1"/>
  <c r="HY244" i="5" s="1"/>
  <c r="K194" i="5"/>
  <c r="CG194" i="5" s="1"/>
  <c r="FC194" i="5" s="1"/>
  <c r="HY194" i="5" s="1"/>
  <c r="K128" i="5"/>
  <c r="CG128" i="5" s="1"/>
  <c r="FC128" i="5" s="1"/>
  <c r="HY128" i="5" s="1"/>
  <c r="K47" i="5"/>
  <c r="CG47" i="5" s="1"/>
  <c r="FC47" i="5" s="1"/>
  <c r="HY47" i="5" s="1"/>
  <c r="K238" i="5"/>
  <c r="CG238" i="5" s="1"/>
  <c r="FC238" i="5" s="1"/>
  <c r="HY238" i="5" s="1"/>
  <c r="K176" i="5"/>
  <c r="CG176" i="5" s="1"/>
  <c r="FC176" i="5" s="1"/>
  <c r="HY176" i="5" s="1"/>
  <c r="K102" i="5"/>
  <c r="CG102" i="5" s="1"/>
  <c r="FC102" i="5" s="1"/>
  <c r="HY102" i="5" s="1"/>
  <c r="K59" i="5"/>
  <c r="CG59" i="5" s="1"/>
  <c r="FC59" i="5" s="1"/>
  <c r="HY59" i="5" s="1"/>
  <c r="B79" i="4"/>
  <c r="B78" i="4"/>
  <c r="J8" i="1"/>
  <c r="J7" i="1"/>
  <c r="E147" i="4"/>
  <c r="G147" i="4"/>
  <c r="D147" i="4"/>
  <c r="I147" i="4"/>
  <c r="F147" i="4"/>
  <c r="H147" i="4"/>
  <c r="F146" i="4"/>
  <c r="H146" i="4"/>
  <c r="G146" i="4"/>
  <c r="E146" i="4"/>
  <c r="I146" i="4"/>
  <c r="D146" i="4"/>
  <c r="B110" i="4"/>
  <c r="C110" i="4"/>
  <c r="A110" i="4"/>
  <c r="B77" i="4"/>
  <c r="A37" i="4"/>
  <c r="G145" i="4"/>
  <c r="E145" i="4"/>
  <c r="H145" i="4"/>
  <c r="F145" i="4"/>
  <c r="I145" i="4"/>
  <c r="D145" i="4"/>
  <c r="B81" i="4"/>
  <c r="I144" i="4" l="1"/>
  <c r="F144" i="4"/>
  <c r="E144" i="4"/>
  <c r="G144" i="4"/>
  <c r="D144" i="4"/>
  <c r="H144" i="4"/>
  <c r="B76" i="4"/>
  <c r="F142" i="4"/>
  <c r="E142" i="4"/>
  <c r="H142" i="4"/>
  <c r="I142" i="4"/>
  <c r="D142" i="4"/>
  <c r="G142" i="4"/>
  <c r="B74" i="4"/>
  <c r="E155" i="4"/>
  <c r="G155" i="4"/>
  <c r="I155" i="4"/>
  <c r="H155" i="4"/>
  <c r="F155" i="4"/>
  <c r="D155" i="4"/>
  <c r="A38" i="4"/>
  <c r="G153" i="4"/>
  <c r="H153" i="4"/>
  <c r="F153" i="4"/>
  <c r="D153" i="4"/>
  <c r="I153" i="4"/>
  <c r="E153" i="4"/>
  <c r="B85" i="4"/>
  <c r="B83" i="4"/>
  <c r="K7" i="1"/>
  <c r="K8" i="1"/>
  <c r="I151" i="4"/>
  <c r="H151" i="4"/>
  <c r="F151" i="4"/>
  <c r="E151" i="4"/>
  <c r="G151" i="4"/>
  <c r="D151" i="4"/>
  <c r="L259" i="5"/>
  <c r="CH259" i="5" s="1"/>
  <c r="FD259" i="5" s="1"/>
  <c r="HZ259" i="5" s="1"/>
  <c r="L254" i="5"/>
  <c r="CH254" i="5" s="1"/>
  <c r="FD254" i="5" s="1"/>
  <c r="HZ254" i="5" s="1"/>
  <c r="L245" i="5"/>
  <c r="CH245" i="5" s="1"/>
  <c r="FD245" i="5" s="1"/>
  <c r="HZ245" i="5" s="1"/>
  <c r="L234" i="5"/>
  <c r="CH234" i="5" s="1"/>
  <c r="FD234" i="5" s="1"/>
  <c r="HZ234" i="5" s="1"/>
  <c r="L230" i="5"/>
  <c r="CH230" i="5" s="1"/>
  <c r="FD230" i="5" s="1"/>
  <c r="HZ230" i="5" s="1"/>
  <c r="L220" i="5"/>
  <c r="CH220" i="5" s="1"/>
  <c r="FD220" i="5" s="1"/>
  <c r="HZ220" i="5" s="1"/>
  <c r="L215" i="5"/>
  <c r="CH215" i="5" s="1"/>
  <c r="FD215" i="5" s="1"/>
  <c r="HZ215" i="5" s="1"/>
  <c r="L209" i="5"/>
  <c r="CH209" i="5" s="1"/>
  <c r="FD209" i="5" s="1"/>
  <c r="HZ209" i="5" s="1"/>
  <c r="L201" i="5"/>
  <c r="CH201" i="5" s="1"/>
  <c r="FD201" i="5" s="1"/>
  <c r="HZ201" i="5" s="1"/>
  <c r="L188" i="5"/>
  <c r="CH188" i="5" s="1"/>
  <c r="FD188" i="5" s="1"/>
  <c r="HZ188" i="5" s="1"/>
  <c r="L183" i="5"/>
  <c r="CH183" i="5" s="1"/>
  <c r="FD183" i="5" s="1"/>
  <c r="HZ183" i="5" s="1"/>
  <c r="L177" i="5"/>
  <c r="CH177" i="5" s="1"/>
  <c r="FD177" i="5" s="1"/>
  <c r="HZ177" i="5" s="1"/>
  <c r="L164" i="5"/>
  <c r="CH164" i="5" s="1"/>
  <c r="FD164" i="5" s="1"/>
  <c r="HZ164" i="5" s="1"/>
  <c r="L155" i="5"/>
  <c r="CH155" i="5" s="1"/>
  <c r="FD155" i="5" s="1"/>
  <c r="HZ155" i="5" s="1"/>
  <c r="L147" i="5"/>
  <c r="CH147" i="5" s="1"/>
  <c r="FD147" i="5" s="1"/>
  <c r="HZ147" i="5" s="1"/>
  <c r="L140" i="5"/>
  <c r="CH140" i="5" s="1"/>
  <c r="FD140" i="5" s="1"/>
  <c r="HZ140" i="5" s="1"/>
  <c r="L118" i="5"/>
  <c r="CH118" i="5" s="1"/>
  <c r="FD118" i="5" s="1"/>
  <c r="HZ118" i="5" s="1"/>
  <c r="L130" i="5"/>
  <c r="CH130" i="5" s="1"/>
  <c r="FD130" i="5" s="1"/>
  <c r="HZ130" i="5" s="1"/>
  <c r="L123" i="5"/>
  <c r="CH123" i="5" s="1"/>
  <c r="FD123" i="5" s="1"/>
  <c r="HZ123" i="5" s="1"/>
  <c r="L108" i="5"/>
  <c r="CH108" i="5" s="1"/>
  <c r="FD108" i="5" s="1"/>
  <c r="HZ108" i="5" s="1"/>
  <c r="L101" i="5"/>
  <c r="CH101" i="5" s="1"/>
  <c r="FD101" i="5" s="1"/>
  <c r="HZ101" i="5" s="1"/>
  <c r="L95" i="5"/>
  <c r="CH95" i="5" s="1"/>
  <c r="FD95" i="5" s="1"/>
  <c r="HZ95" i="5" s="1"/>
  <c r="L88" i="5"/>
  <c r="CH88" i="5" s="1"/>
  <c r="FD88" i="5" s="1"/>
  <c r="HZ88" i="5" s="1"/>
  <c r="L66" i="5"/>
  <c r="CH66" i="5" s="1"/>
  <c r="FD66" i="5" s="1"/>
  <c r="HZ66" i="5" s="1"/>
  <c r="L78" i="5"/>
  <c r="CH78" i="5" s="1"/>
  <c r="FD78" i="5" s="1"/>
  <c r="HZ78" i="5" s="1"/>
  <c r="L60" i="5"/>
  <c r="CH60" i="5" s="1"/>
  <c r="FD60" i="5" s="1"/>
  <c r="HZ60" i="5" s="1"/>
  <c r="L53" i="5"/>
  <c r="CH53" i="5" s="1"/>
  <c r="FD53" i="5" s="1"/>
  <c r="HZ53" i="5" s="1"/>
  <c r="L46" i="5"/>
  <c r="CH46" i="5" s="1"/>
  <c r="FD46" i="5" s="1"/>
  <c r="HZ46" i="5" s="1"/>
  <c r="L39" i="5"/>
  <c r="CH39" i="5" s="1"/>
  <c r="FD39" i="5" s="1"/>
  <c r="HZ39" i="5" s="1"/>
  <c r="L32" i="5"/>
  <c r="CH32" i="5" s="1"/>
  <c r="FD32" i="5" s="1"/>
  <c r="HZ32" i="5" s="1"/>
  <c r="L7" i="5"/>
  <c r="CH7" i="5" s="1"/>
  <c r="FD7" i="5" s="1"/>
  <c r="HZ7" i="5" s="1"/>
  <c r="L19" i="5"/>
  <c r="CH19" i="5" s="1"/>
  <c r="FD19" i="5" s="1"/>
  <c r="HZ19" i="5" s="1"/>
  <c r="L3" i="5"/>
  <c r="CH3" i="5" s="1"/>
  <c r="FD3" i="5" s="1"/>
  <c r="HZ3" i="5" s="1"/>
  <c r="L267" i="5"/>
  <c r="CH267" i="5" s="1"/>
  <c r="FD267" i="5" s="1"/>
  <c r="HZ267" i="5" s="1"/>
  <c r="L260" i="5"/>
  <c r="CH260" i="5" s="1"/>
  <c r="FD260" i="5" s="1"/>
  <c r="HZ260" i="5" s="1"/>
  <c r="L248" i="5"/>
  <c r="CH248" i="5" s="1"/>
  <c r="FD248" i="5" s="1"/>
  <c r="HZ248" i="5" s="1"/>
  <c r="L243" i="5"/>
  <c r="CH243" i="5" s="1"/>
  <c r="FD243" i="5" s="1"/>
  <c r="HZ243" i="5" s="1"/>
  <c r="L235" i="5"/>
  <c r="CH235" i="5" s="1"/>
  <c r="FD235" i="5" s="1"/>
  <c r="HZ235" i="5" s="1"/>
  <c r="L228" i="5"/>
  <c r="CH228" i="5" s="1"/>
  <c r="FD228" i="5" s="1"/>
  <c r="HZ228" i="5" s="1"/>
  <c r="L213" i="5"/>
  <c r="CH213" i="5" s="1"/>
  <c r="FD213" i="5" s="1"/>
  <c r="HZ213" i="5" s="1"/>
  <c r="L202" i="5"/>
  <c r="CH202" i="5" s="1"/>
  <c r="FD202" i="5" s="1"/>
  <c r="HZ202" i="5" s="1"/>
  <c r="L204" i="5"/>
  <c r="CH204" i="5" s="1"/>
  <c r="FD204" i="5" s="1"/>
  <c r="HZ204" i="5" s="1"/>
  <c r="L196" i="5"/>
  <c r="CH196" i="5" s="1"/>
  <c r="FD196" i="5" s="1"/>
  <c r="HZ196" i="5" s="1"/>
  <c r="L191" i="5"/>
  <c r="CH191" i="5" s="1"/>
  <c r="FD191" i="5" s="1"/>
  <c r="HZ191" i="5" s="1"/>
  <c r="L181" i="5"/>
  <c r="CH181" i="5" s="1"/>
  <c r="FD181" i="5" s="1"/>
  <c r="HZ181" i="5" s="1"/>
  <c r="L170" i="5"/>
  <c r="CH170" i="5" s="1"/>
  <c r="FD170" i="5" s="1"/>
  <c r="HZ170" i="5" s="1"/>
  <c r="L167" i="5"/>
  <c r="CH167" i="5" s="1"/>
  <c r="FD167" i="5" s="1"/>
  <c r="HZ167" i="5" s="1"/>
  <c r="L158" i="5"/>
  <c r="CH158" i="5" s="1"/>
  <c r="FD158" i="5" s="1"/>
  <c r="HZ158" i="5" s="1"/>
  <c r="L139" i="5"/>
  <c r="CH139" i="5" s="1"/>
  <c r="FD139" i="5" s="1"/>
  <c r="HZ139" i="5" s="1"/>
  <c r="L151" i="5"/>
  <c r="CH151" i="5" s="1"/>
  <c r="FD151" i="5" s="1"/>
  <c r="HZ151" i="5" s="1"/>
  <c r="L129" i="5"/>
  <c r="CH129" i="5" s="1"/>
  <c r="FD129" i="5" s="1"/>
  <c r="HZ129" i="5" s="1"/>
  <c r="L122" i="5"/>
  <c r="CH122" i="5" s="1"/>
  <c r="FD122" i="5" s="1"/>
  <c r="HZ122" i="5" s="1"/>
  <c r="L115" i="5"/>
  <c r="CH115" i="5" s="1"/>
  <c r="FD115" i="5" s="1"/>
  <c r="HZ115" i="5" s="1"/>
  <c r="L100" i="5"/>
  <c r="CH100" i="5" s="1"/>
  <c r="FD100" i="5" s="1"/>
  <c r="HZ100" i="5" s="1"/>
  <c r="L112" i="5"/>
  <c r="CH112" i="5" s="1"/>
  <c r="FD112" i="5" s="1"/>
  <c r="HZ112" i="5" s="1"/>
  <c r="L87" i="5"/>
  <c r="CH87" i="5" s="1"/>
  <c r="FD87" i="5" s="1"/>
  <c r="HZ87" i="5" s="1"/>
  <c r="L91" i="5"/>
  <c r="CH91" i="5" s="1"/>
  <c r="FD91" i="5" s="1"/>
  <c r="HZ91" i="5" s="1"/>
  <c r="L77" i="5"/>
  <c r="CH77" i="5" s="1"/>
  <c r="FD77" i="5" s="1"/>
  <c r="HZ77" i="5" s="1"/>
  <c r="L70" i="5"/>
  <c r="CH70" i="5" s="1"/>
  <c r="FD70" i="5" s="1"/>
  <c r="HZ70" i="5" s="1"/>
  <c r="L52" i="5"/>
  <c r="CH52" i="5" s="1"/>
  <c r="FD52" i="5" s="1"/>
  <c r="HZ52" i="5" s="1"/>
  <c r="L45" i="5"/>
  <c r="CH45" i="5" s="1"/>
  <c r="FD45" i="5" s="1"/>
  <c r="HZ45" i="5" s="1"/>
  <c r="L38" i="5"/>
  <c r="CH38" i="5" s="1"/>
  <c r="FD38" i="5" s="1"/>
  <c r="HZ38" i="5" s="1"/>
  <c r="L31" i="5"/>
  <c r="CH31" i="5" s="1"/>
  <c r="FD31" i="5" s="1"/>
  <c r="HZ31" i="5" s="1"/>
  <c r="L43" i="5"/>
  <c r="CH43" i="5" s="1"/>
  <c r="FD43" i="5" s="1"/>
  <c r="HZ43" i="5" s="1"/>
  <c r="L18" i="5"/>
  <c r="CH18" i="5" s="1"/>
  <c r="FD18" i="5" s="1"/>
  <c r="HZ18" i="5" s="1"/>
  <c r="L11" i="5"/>
  <c r="CH11" i="5" s="1"/>
  <c r="FD11" i="5" s="1"/>
  <c r="HZ11" i="5" s="1"/>
  <c r="L4" i="5"/>
  <c r="CH4" i="5" s="1"/>
  <c r="FD4" i="5" s="1"/>
  <c r="HZ4" i="5" s="1"/>
  <c r="L266" i="5"/>
  <c r="CH266" i="5" s="1"/>
  <c r="FD266" i="5" s="1"/>
  <c r="HZ266" i="5" s="1"/>
  <c r="L257" i="5"/>
  <c r="CH257" i="5" s="1"/>
  <c r="FD257" i="5" s="1"/>
  <c r="HZ257" i="5" s="1"/>
  <c r="L249" i="5"/>
  <c r="CH249" i="5" s="1"/>
  <c r="FD249" i="5" s="1"/>
  <c r="HZ249" i="5" s="1"/>
  <c r="L239" i="5"/>
  <c r="CH239" i="5" s="1"/>
  <c r="FD239" i="5" s="1"/>
  <c r="HZ239" i="5" s="1"/>
  <c r="L232" i="5"/>
  <c r="CH232" i="5" s="1"/>
  <c r="FD232" i="5" s="1"/>
  <c r="HZ232" i="5" s="1"/>
  <c r="L226" i="5"/>
  <c r="CH226" i="5" s="1"/>
  <c r="FD226" i="5" s="1"/>
  <c r="HZ226" i="5" s="1"/>
  <c r="L216" i="5"/>
  <c r="CH216" i="5" s="1"/>
  <c r="FD216" i="5" s="1"/>
  <c r="HZ216" i="5" s="1"/>
  <c r="L218" i="5"/>
  <c r="CH218" i="5" s="1"/>
  <c r="FD218" i="5" s="1"/>
  <c r="HZ218" i="5" s="1"/>
  <c r="L194" i="5"/>
  <c r="CH194" i="5" s="1"/>
  <c r="FD194" i="5" s="1"/>
  <c r="HZ194" i="5" s="1"/>
  <c r="L189" i="5"/>
  <c r="CH189" i="5" s="1"/>
  <c r="FD189" i="5" s="1"/>
  <c r="HZ189" i="5" s="1"/>
  <c r="L184" i="5"/>
  <c r="CH184" i="5" s="1"/>
  <c r="FD184" i="5" s="1"/>
  <c r="HZ184" i="5" s="1"/>
  <c r="L178" i="5"/>
  <c r="CH178" i="5" s="1"/>
  <c r="FD178" i="5" s="1"/>
  <c r="HZ178" i="5" s="1"/>
  <c r="L165" i="5"/>
  <c r="CH165" i="5" s="1"/>
  <c r="FD165" i="5" s="1"/>
  <c r="HZ165" i="5" s="1"/>
  <c r="L156" i="5"/>
  <c r="CH156" i="5" s="1"/>
  <c r="FD156" i="5" s="1"/>
  <c r="HZ156" i="5" s="1"/>
  <c r="L161" i="5"/>
  <c r="CH161" i="5" s="1"/>
  <c r="FD161" i="5" s="1"/>
  <c r="HZ161" i="5" s="1"/>
  <c r="L150" i="5"/>
  <c r="CH150" i="5" s="1"/>
  <c r="FD150" i="5" s="1"/>
  <c r="HZ150" i="5" s="1"/>
  <c r="L143" i="5"/>
  <c r="CH143" i="5" s="1"/>
  <c r="FD143" i="5" s="1"/>
  <c r="HZ143" i="5" s="1"/>
  <c r="L121" i="5"/>
  <c r="CH121" i="5" s="1"/>
  <c r="FD121" i="5" s="1"/>
  <c r="HZ121" i="5" s="1"/>
  <c r="L133" i="5"/>
  <c r="CH133" i="5" s="1"/>
  <c r="FD133" i="5" s="1"/>
  <c r="HZ133" i="5" s="1"/>
  <c r="L107" i="5"/>
  <c r="CH107" i="5" s="1"/>
  <c r="FD107" i="5" s="1"/>
  <c r="HZ107" i="5" s="1"/>
  <c r="L111" i="5"/>
  <c r="CH111" i="5" s="1"/>
  <c r="FD111" i="5" s="1"/>
  <c r="HZ111" i="5" s="1"/>
  <c r="L104" i="5"/>
  <c r="CH104" i="5" s="1"/>
  <c r="FD104" i="5" s="1"/>
  <c r="HZ104" i="5" s="1"/>
  <c r="L79" i="5"/>
  <c r="CH79" i="5" s="1"/>
  <c r="FD79" i="5" s="1"/>
  <c r="HZ79" i="5" s="1"/>
  <c r="L83" i="5"/>
  <c r="CH83" i="5" s="1"/>
  <c r="FD83" i="5" s="1"/>
  <c r="HZ83" i="5" s="1"/>
  <c r="L69" i="5"/>
  <c r="CH69" i="5" s="1"/>
  <c r="FD69" i="5" s="1"/>
  <c r="HZ69" i="5" s="1"/>
  <c r="L73" i="5"/>
  <c r="CH73" i="5" s="1"/>
  <c r="FD73" i="5" s="1"/>
  <c r="HZ73" i="5" s="1"/>
  <c r="L44" i="5"/>
  <c r="CH44" i="5" s="1"/>
  <c r="FD44" i="5" s="1"/>
  <c r="HZ44" i="5" s="1"/>
  <c r="L56" i="5"/>
  <c r="CH56" i="5" s="1"/>
  <c r="FD56" i="5" s="1"/>
  <c r="HZ56" i="5" s="1"/>
  <c r="L30" i="5"/>
  <c r="CH30" i="5" s="1"/>
  <c r="FD30" i="5" s="1"/>
  <c r="HZ30" i="5" s="1"/>
  <c r="L42" i="5"/>
  <c r="CH42" i="5" s="1"/>
  <c r="FD42" i="5" s="1"/>
  <c r="HZ42" i="5" s="1"/>
  <c r="L35" i="5"/>
  <c r="CH35" i="5" s="1"/>
  <c r="FD35" i="5" s="1"/>
  <c r="HZ35" i="5" s="1"/>
  <c r="L10" i="5"/>
  <c r="CH10" i="5" s="1"/>
  <c r="FD10" i="5" s="1"/>
  <c r="HZ10" i="5" s="1"/>
  <c r="L22" i="5"/>
  <c r="CH22" i="5" s="1"/>
  <c r="FD22" i="5" s="1"/>
  <c r="HZ22" i="5" s="1"/>
  <c r="L2" i="5"/>
  <c r="CH2" i="5" s="1"/>
  <c r="FD2" i="5" s="1"/>
  <c r="HZ2" i="5" s="1"/>
  <c r="L265" i="5"/>
  <c r="CH265" i="5" s="1"/>
  <c r="FD265" i="5" s="1"/>
  <c r="HZ265" i="5" s="1"/>
  <c r="L258" i="5"/>
  <c r="CH258" i="5" s="1"/>
  <c r="FD258" i="5" s="1"/>
  <c r="HZ258" i="5" s="1"/>
  <c r="L252" i="5"/>
  <c r="CH252" i="5" s="1"/>
  <c r="FD252" i="5" s="1"/>
  <c r="HZ252" i="5" s="1"/>
  <c r="L242" i="5"/>
  <c r="CH242" i="5" s="1"/>
  <c r="FD242" i="5" s="1"/>
  <c r="HZ242" i="5" s="1"/>
  <c r="L233" i="5"/>
  <c r="CH233" i="5" s="1"/>
  <c r="FD233" i="5" s="1"/>
  <c r="HZ233" i="5" s="1"/>
  <c r="L221" i="5"/>
  <c r="CH221" i="5" s="1"/>
  <c r="FD221" i="5" s="1"/>
  <c r="HZ221" i="5" s="1"/>
  <c r="L223" i="5"/>
  <c r="CH223" i="5" s="1"/>
  <c r="FD223" i="5" s="1"/>
  <c r="HZ223" i="5" s="1"/>
  <c r="L205" i="5"/>
  <c r="CH205" i="5" s="1"/>
  <c r="FD205" i="5" s="1"/>
  <c r="HZ205" i="5" s="1"/>
  <c r="L197" i="5"/>
  <c r="CH197" i="5" s="1"/>
  <c r="FD197" i="5" s="1"/>
  <c r="HZ197" i="5" s="1"/>
  <c r="L192" i="5"/>
  <c r="CH192" i="5" s="1"/>
  <c r="FD192" i="5" s="1"/>
  <c r="HZ192" i="5" s="1"/>
  <c r="L179" i="5"/>
  <c r="CH179" i="5" s="1"/>
  <c r="FD179" i="5" s="1"/>
  <c r="HZ179" i="5" s="1"/>
  <c r="L172" i="5"/>
  <c r="CH172" i="5" s="1"/>
  <c r="FD172" i="5" s="1"/>
  <c r="HZ172" i="5" s="1"/>
  <c r="L168" i="5"/>
  <c r="CH168" i="5" s="1"/>
  <c r="FD168" i="5" s="1"/>
  <c r="HZ168" i="5" s="1"/>
  <c r="L159" i="5"/>
  <c r="CH159" i="5" s="1"/>
  <c r="FD159" i="5" s="1"/>
  <c r="HZ159" i="5" s="1"/>
  <c r="L149" i="5"/>
  <c r="CH149" i="5" s="1"/>
  <c r="FD149" i="5" s="1"/>
  <c r="HZ149" i="5" s="1"/>
  <c r="L142" i="5"/>
  <c r="CH142" i="5" s="1"/>
  <c r="FD142" i="5" s="1"/>
  <c r="HZ142" i="5" s="1"/>
  <c r="L135" i="5"/>
  <c r="CH135" i="5" s="1"/>
  <c r="FD135" i="5" s="1"/>
  <c r="HZ135" i="5" s="1"/>
  <c r="L132" i="5"/>
  <c r="CH132" i="5" s="1"/>
  <c r="FD132" i="5" s="1"/>
  <c r="HZ132" i="5" s="1"/>
  <c r="L125" i="5"/>
  <c r="CH125" i="5" s="1"/>
  <c r="FD125" i="5" s="1"/>
  <c r="HZ125" i="5" s="1"/>
  <c r="L99" i="5"/>
  <c r="CH99" i="5" s="1"/>
  <c r="FD99" i="5" s="1"/>
  <c r="HZ99" i="5" s="1"/>
  <c r="L103" i="5"/>
  <c r="CH103" i="5" s="1"/>
  <c r="FD103" i="5" s="1"/>
  <c r="HZ103" i="5" s="1"/>
  <c r="L97" i="5"/>
  <c r="CH97" i="5" s="1"/>
  <c r="FD97" i="5" s="1"/>
  <c r="HZ97" i="5" s="1"/>
  <c r="L90" i="5"/>
  <c r="CH90" i="5" s="1"/>
  <c r="FD90" i="5" s="1"/>
  <c r="HZ90" i="5" s="1"/>
  <c r="L94" i="5"/>
  <c r="CH94" i="5" s="1"/>
  <c r="FD94" i="5" s="1"/>
  <c r="HZ94" i="5" s="1"/>
  <c r="L72" i="5"/>
  <c r="CH72" i="5" s="1"/>
  <c r="FD72" i="5" s="1"/>
  <c r="HZ72" i="5" s="1"/>
  <c r="L65" i="5"/>
  <c r="CH65" i="5" s="1"/>
  <c r="FD65" i="5" s="1"/>
  <c r="HZ65" i="5" s="1"/>
  <c r="L55" i="5"/>
  <c r="CH55" i="5" s="1"/>
  <c r="FD55" i="5" s="1"/>
  <c r="HZ55" i="5" s="1"/>
  <c r="L48" i="5"/>
  <c r="CH48" i="5" s="1"/>
  <c r="FD48" i="5" s="1"/>
  <c r="HZ48" i="5" s="1"/>
  <c r="L41" i="5"/>
  <c r="CH41" i="5" s="1"/>
  <c r="FD41" i="5" s="1"/>
  <c r="HZ41" i="5" s="1"/>
  <c r="L34" i="5"/>
  <c r="CH34" i="5" s="1"/>
  <c r="FD34" i="5" s="1"/>
  <c r="HZ34" i="5" s="1"/>
  <c r="L27" i="5"/>
  <c r="CH27" i="5" s="1"/>
  <c r="FD27" i="5" s="1"/>
  <c r="HZ27" i="5" s="1"/>
  <c r="L21" i="5"/>
  <c r="CH21" i="5" s="1"/>
  <c r="FD21" i="5" s="1"/>
  <c r="HZ21" i="5" s="1"/>
  <c r="L14" i="5"/>
  <c r="CH14" i="5" s="1"/>
  <c r="FD14" i="5" s="1"/>
  <c r="HZ14" i="5" s="1"/>
  <c r="L264" i="5"/>
  <c r="CH264" i="5" s="1"/>
  <c r="FD264" i="5" s="1"/>
  <c r="HZ264" i="5" s="1"/>
  <c r="L255" i="5"/>
  <c r="CH255" i="5" s="1"/>
  <c r="FD255" i="5" s="1"/>
  <c r="HZ255" i="5" s="1"/>
  <c r="L250" i="5"/>
  <c r="CH250" i="5" s="1"/>
  <c r="FD250" i="5" s="1"/>
  <c r="HZ250" i="5" s="1"/>
  <c r="L240" i="5"/>
  <c r="CH240" i="5" s="1"/>
  <c r="FD240" i="5" s="1"/>
  <c r="HZ240" i="5" s="1"/>
  <c r="L241" i="5"/>
  <c r="CH241" i="5" s="1"/>
  <c r="FD241" i="5" s="1"/>
  <c r="HZ241" i="5" s="1"/>
  <c r="L224" i="5"/>
  <c r="CH224" i="5" s="1"/>
  <c r="FD224" i="5" s="1"/>
  <c r="HZ224" i="5" s="1"/>
  <c r="L211" i="5"/>
  <c r="CH211" i="5" s="1"/>
  <c r="FD211" i="5" s="1"/>
  <c r="HZ211" i="5" s="1"/>
  <c r="L208" i="5"/>
  <c r="CH208" i="5" s="1"/>
  <c r="FD208" i="5" s="1"/>
  <c r="HZ208" i="5" s="1"/>
  <c r="L200" i="5"/>
  <c r="CH200" i="5" s="1"/>
  <c r="FD200" i="5" s="1"/>
  <c r="HZ200" i="5" s="1"/>
  <c r="L187" i="5"/>
  <c r="CH187" i="5" s="1"/>
  <c r="FD187" i="5" s="1"/>
  <c r="HZ187" i="5" s="1"/>
  <c r="L186" i="5"/>
  <c r="CH186" i="5" s="1"/>
  <c r="FD186" i="5" s="1"/>
  <c r="HZ186" i="5" s="1"/>
  <c r="L175" i="5"/>
  <c r="CH175" i="5" s="1"/>
  <c r="FD175" i="5" s="1"/>
  <c r="HZ175" i="5" s="1"/>
  <c r="L171" i="5"/>
  <c r="CH171" i="5" s="1"/>
  <c r="FD171" i="5" s="1"/>
  <c r="HZ171" i="5" s="1"/>
  <c r="L162" i="5"/>
  <c r="CH162" i="5" s="1"/>
  <c r="FD162" i="5" s="1"/>
  <c r="HZ162" i="5" s="1"/>
  <c r="L141" i="5"/>
  <c r="CH141" i="5" s="1"/>
  <c r="FD141" i="5" s="1"/>
  <c r="HZ141" i="5" s="1"/>
  <c r="L153" i="5"/>
  <c r="CH153" i="5" s="1"/>
  <c r="FD153" i="5" s="1"/>
  <c r="HZ153" i="5" s="1"/>
  <c r="L146" i="5"/>
  <c r="CH146" i="5" s="1"/>
  <c r="FD146" i="5" s="1"/>
  <c r="HZ146" i="5" s="1"/>
  <c r="L124" i="5"/>
  <c r="CH124" i="5" s="1"/>
  <c r="FD124" i="5" s="1"/>
  <c r="HZ124" i="5" s="1"/>
  <c r="L117" i="5"/>
  <c r="CH117" i="5" s="1"/>
  <c r="FD117" i="5" s="1"/>
  <c r="HZ117" i="5" s="1"/>
  <c r="L110" i="5"/>
  <c r="CH110" i="5" s="1"/>
  <c r="FD110" i="5" s="1"/>
  <c r="HZ110" i="5" s="1"/>
  <c r="L114" i="5"/>
  <c r="CH114" i="5" s="1"/>
  <c r="FD114" i="5" s="1"/>
  <c r="HZ114" i="5" s="1"/>
  <c r="L89" i="5"/>
  <c r="CH89" i="5" s="1"/>
  <c r="FD89" i="5" s="1"/>
  <c r="HZ89" i="5" s="1"/>
  <c r="L82" i="5"/>
  <c r="CH82" i="5" s="1"/>
  <c r="FD82" i="5" s="1"/>
  <c r="HZ82" i="5" s="1"/>
  <c r="L71" i="5"/>
  <c r="CH71" i="5" s="1"/>
  <c r="FD71" i="5" s="1"/>
  <c r="HZ71" i="5" s="1"/>
  <c r="L64" i="5"/>
  <c r="CH64" i="5" s="1"/>
  <c r="FD64" i="5" s="1"/>
  <c r="HZ64" i="5" s="1"/>
  <c r="L76" i="5"/>
  <c r="CH76" i="5" s="1"/>
  <c r="FD76" i="5" s="1"/>
  <c r="HZ76" i="5" s="1"/>
  <c r="L47" i="5"/>
  <c r="CH47" i="5" s="1"/>
  <c r="FD47" i="5" s="1"/>
  <c r="HZ47" i="5" s="1"/>
  <c r="L59" i="5"/>
  <c r="CH59" i="5" s="1"/>
  <c r="FD59" i="5" s="1"/>
  <c r="HZ59" i="5" s="1"/>
  <c r="L33" i="5"/>
  <c r="CH33" i="5" s="1"/>
  <c r="FD33" i="5" s="1"/>
  <c r="HZ33" i="5" s="1"/>
  <c r="L26" i="5"/>
  <c r="CH26" i="5" s="1"/>
  <c r="FD26" i="5" s="1"/>
  <c r="HZ26" i="5" s="1"/>
  <c r="L20" i="5"/>
  <c r="CH20" i="5" s="1"/>
  <c r="FD20" i="5" s="1"/>
  <c r="HZ20" i="5" s="1"/>
  <c r="L13" i="5"/>
  <c r="CH13" i="5" s="1"/>
  <c r="FD13" i="5" s="1"/>
  <c r="HZ13" i="5" s="1"/>
  <c r="L6" i="5"/>
  <c r="CH6" i="5" s="1"/>
  <c r="FD6" i="5" s="1"/>
  <c r="HZ6" i="5" s="1"/>
  <c r="L263" i="5"/>
  <c r="CH263" i="5" s="1"/>
  <c r="FD263" i="5" s="1"/>
  <c r="HZ263" i="5" s="1"/>
  <c r="L253" i="5"/>
  <c r="CH253" i="5" s="1"/>
  <c r="FD253" i="5" s="1"/>
  <c r="HZ253" i="5" s="1"/>
  <c r="L247" i="5"/>
  <c r="CH247" i="5" s="1"/>
  <c r="FD247" i="5" s="1"/>
  <c r="HZ247" i="5" s="1"/>
  <c r="L236" i="5"/>
  <c r="CH236" i="5" s="1"/>
  <c r="FD236" i="5" s="1"/>
  <c r="HZ236" i="5" s="1"/>
  <c r="L227" i="5"/>
  <c r="CH227" i="5" s="1"/>
  <c r="FD227" i="5" s="1"/>
  <c r="HZ227" i="5" s="1"/>
  <c r="L222" i="5"/>
  <c r="CH222" i="5" s="1"/>
  <c r="FD222" i="5" s="1"/>
  <c r="HZ222" i="5" s="1"/>
  <c r="L217" i="5"/>
  <c r="CH217" i="5" s="1"/>
  <c r="FD217" i="5" s="1"/>
  <c r="HZ217" i="5" s="1"/>
  <c r="L210" i="5"/>
  <c r="CH210" i="5" s="1"/>
  <c r="FD210" i="5" s="1"/>
  <c r="HZ210" i="5" s="1"/>
  <c r="L198" i="5"/>
  <c r="CH198" i="5" s="1"/>
  <c r="FD198" i="5" s="1"/>
  <c r="HZ198" i="5" s="1"/>
  <c r="L190" i="5"/>
  <c r="CH190" i="5" s="1"/>
  <c r="FD190" i="5" s="1"/>
  <c r="HZ190" i="5" s="1"/>
  <c r="L185" i="5"/>
  <c r="CH185" i="5" s="1"/>
  <c r="FD185" i="5" s="1"/>
  <c r="HZ185" i="5" s="1"/>
  <c r="L176" i="5"/>
  <c r="CH176" i="5" s="1"/>
  <c r="FD176" i="5" s="1"/>
  <c r="HZ176" i="5" s="1"/>
  <c r="L166" i="5"/>
  <c r="CH166" i="5" s="1"/>
  <c r="FD166" i="5" s="1"/>
  <c r="HZ166" i="5" s="1"/>
  <c r="L157" i="5"/>
  <c r="CH157" i="5" s="1"/>
  <c r="FD157" i="5" s="1"/>
  <c r="HZ157" i="5" s="1"/>
  <c r="L144" i="5"/>
  <c r="CH144" i="5" s="1"/>
  <c r="FD144" i="5" s="1"/>
  <c r="HZ144" i="5" s="1"/>
  <c r="L137" i="5"/>
  <c r="CH137" i="5" s="1"/>
  <c r="FD137" i="5" s="1"/>
  <c r="HZ137" i="5" s="1"/>
  <c r="L134" i="5"/>
  <c r="CH134" i="5" s="1"/>
  <c r="FD134" i="5" s="1"/>
  <c r="HZ134" i="5" s="1"/>
  <c r="L127" i="5"/>
  <c r="CH127" i="5" s="1"/>
  <c r="FD127" i="5" s="1"/>
  <c r="HZ127" i="5" s="1"/>
  <c r="L120" i="5"/>
  <c r="CH120" i="5" s="1"/>
  <c r="FD120" i="5" s="1"/>
  <c r="HZ120" i="5" s="1"/>
  <c r="L113" i="5"/>
  <c r="CH113" i="5" s="1"/>
  <c r="FD113" i="5" s="1"/>
  <c r="HZ113" i="5" s="1"/>
  <c r="L98" i="5"/>
  <c r="CH98" i="5" s="1"/>
  <c r="FD98" i="5" s="1"/>
  <c r="HZ98" i="5" s="1"/>
  <c r="L92" i="5"/>
  <c r="CH92" i="5" s="1"/>
  <c r="FD92" i="5" s="1"/>
  <c r="HZ92" i="5" s="1"/>
  <c r="L85" i="5"/>
  <c r="CH85" i="5" s="1"/>
  <c r="FD85" i="5" s="1"/>
  <c r="HZ85" i="5" s="1"/>
  <c r="L80" i="5"/>
  <c r="CH80" i="5" s="1"/>
  <c r="FD80" i="5" s="1"/>
  <c r="HZ80" i="5" s="1"/>
  <c r="L75" i="5"/>
  <c r="CH75" i="5" s="1"/>
  <c r="FD75" i="5" s="1"/>
  <c r="HZ75" i="5" s="1"/>
  <c r="L57" i="5"/>
  <c r="CH57" i="5" s="1"/>
  <c r="FD57" i="5" s="1"/>
  <c r="HZ57" i="5" s="1"/>
  <c r="L50" i="5"/>
  <c r="CH50" i="5" s="1"/>
  <c r="FD50" i="5" s="1"/>
  <c r="HZ50" i="5" s="1"/>
  <c r="L62" i="5"/>
  <c r="CH62" i="5" s="1"/>
  <c r="FD62" i="5" s="1"/>
  <c r="HZ62" i="5" s="1"/>
  <c r="L36" i="5"/>
  <c r="CH36" i="5" s="1"/>
  <c r="FD36" i="5" s="1"/>
  <c r="HZ36" i="5" s="1"/>
  <c r="L29" i="5"/>
  <c r="CH29" i="5" s="1"/>
  <c r="FD29" i="5" s="1"/>
  <c r="HZ29" i="5" s="1"/>
  <c r="L23" i="5"/>
  <c r="CH23" i="5" s="1"/>
  <c r="FD23" i="5" s="1"/>
  <c r="HZ23" i="5" s="1"/>
  <c r="L16" i="5"/>
  <c r="CH16" i="5" s="1"/>
  <c r="FD16" i="5" s="1"/>
  <c r="HZ16" i="5" s="1"/>
  <c r="L9" i="5"/>
  <c r="CH9" i="5" s="1"/>
  <c r="FD9" i="5" s="1"/>
  <c r="HZ9" i="5" s="1"/>
  <c r="L261" i="5"/>
  <c r="CH261" i="5" s="1"/>
  <c r="FD261" i="5" s="1"/>
  <c r="HZ261" i="5" s="1"/>
  <c r="L251" i="5"/>
  <c r="CH251" i="5" s="1"/>
  <c r="FD251" i="5" s="1"/>
  <c r="HZ251" i="5" s="1"/>
  <c r="L244" i="5"/>
  <c r="CH244" i="5" s="1"/>
  <c r="FD244" i="5" s="1"/>
  <c r="HZ244" i="5" s="1"/>
  <c r="L237" i="5"/>
  <c r="CH237" i="5" s="1"/>
  <c r="FD237" i="5" s="1"/>
  <c r="HZ237" i="5" s="1"/>
  <c r="L231" i="5"/>
  <c r="CH231" i="5" s="1"/>
  <c r="FD231" i="5" s="1"/>
  <c r="HZ231" i="5" s="1"/>
  <c r="L225" i="5"/>
  <c r="CH225" i="5" s="1"/>
  <c r="FD225" i="5" s="1"/>
  <c r="HZ225" i="5" s="1"/>
  <c r="L212" i="5"/>
  <c r="CH212" i="5" s="1"/>
  <c r="FD212" i="5" s="1"/>
  <c r="HZ212" i="5" s="1"/>
  <c r="L206" i="5"/>
  <c r="CH206" i="5" s="1"/>
  <c r="FD206" i="5" s="1"/>
  <c r="HZ206" i="5" s="1"/>
  <c r="L207" i="5"/>
  <c r="CH207" i="5" s="1"/>
  <c r="FD207" i="5" s="1"/>
  <c r="HZ207" i="5" s="1"/>
  <c r="L193" i="5"/>
  <c r="CH193" i="5" s="1"/>
  <c r="FD193" i="5" s="1"/>
  <c r="HZ193" i="5" s="1"/>
  <c r="L180" i="5"/>
  <c r="CH180" i="5" s="1"/>
  <c r="FD180" i="5" s="1"/>
  <c r="HZ180" i="5" s="1"/>
  <c r="L174" i="5"/>
  <c r="CH174" i="5" s="1"/>
  <c r="FD174" i="5" s="1"/>
  <c r="HZ174" i="5" s="1"/>
  <c r="L169" i="5"/>
  <c r="CH169" i="5" s="1"/>
  <c r="FD169" i="5" s="1"/>
  <c r="HZ169" i="5" s="1"/>
  <c r="L160" i="5"/>
  <c r="CH160" i="5" s="1"/>
  <c r="FD160" i="5" s="1"/>
  <c r="HZ160" i="5" s="1"/>
  <c r="L136" i="5"/>
  <c r="CH136" i="5" s="1"/>
  <c r="FD136" i="5" s="1"/>
  <c r="HZ136" i="5" s="1"/>
  <c r="L148" i="5"/>
  <c r="CH148" i="5" s="1"/>
  <c r="FD148" i="5" s="1"/>
  <c r="HZ148" i="5" s="1"/>
  <c r="L126" i="5"/>
  <c r="CH126" i="5" s="1"/>
  <c r="FD126" i="5" s="1"/>
  <c r="HZ126" i="5" s="1"/>
  <c r="L119" i="5"/>
  <c r="CH119" i="5" s="1"/>
  <c r="FD119" i="5" s="1"/>
  <c r="HZ119" i="5" s="1"/>
  <c r="L131" i="5"/>
  <c r="CH131" i="5" s="1"/>
  <c r="FD131" i="5" s="1"/>
  <c r="HZ131" i="5" s="1"/>
  <c r="L105" i="5"/>
  <c r="CH105" i="5" s="1"/>
  <c r="FD105" i="5" s="1"/>
  <c r="HZ105" i="5" s="1"/>
  <c r="L109" i="5"/>
  <c r="CH109" i="5" s="1"/>
  <c r="FD109" i="5" s="1"/>
  <c r="HZ109" i="5" s="1"/>
  <c r="L84" i="5"/>
  <c r="CH84" i="5" s="1"/>
  <c r="FD84" i="5" s="1"/>
  <c r="HZ84" i="5" s="1"/>
  <c r="L96" i="5"/>
  <c r="CH96" i="5" s="1"/>
  <c r="FD96" i="5" s="1"/>
  <c r="HZ96" i="5" s="1"/>
  <c r="L74" i="5"/>
  <c r="CH74" i="5" s="1"/>
  <c r="FD74" i="5" s="1"/>
  <c r="HZ74" i="5" s="1"/>
  <c r="L67" i="5"/>
  <c r="CH67" i="5" s="1"/>
  <c r="FD67" i="5" s="1"/>
  <c r="HZ67" i="5" s="1"/>
  <c r="L49" i="5"/>
  <c r="CH49" i="5" s="1"/>
  <c r="FD49" i="5" s="1"/>
  <c r="HZ49" i="5" s="1"/>
  <c r="L61" i="5"/>
  <c r="CH61" i="5" s="1"/>
  <c r="FD61" i="5" s="1"/>
  <c r="HZ61" i="5" s="1"/>
  <c r="L54" i="5"/>
  <c r="CH54" i="5" s="1"/>
  <c r="FD54" i="5" s="1"/>
  <c r="HZ54" i="5" s="1"/>
  <c r="L28" i="5"/>
  <c r="CH28" i="5" s="1"/>
  <c r="FD28" i="5" s="1"/>
  <c r="HZ28" i="5" s="1"/>
  <c r="L40" i="5"/>
  <c r="CH40" i="5" s="1"/>
  <c r="FD40" i="5" s="1"/>
  <c r="HZ40" i="5" s="1"/>
  <c r="L15" i="5"/>
  <c r="CH15" i="5" s="1"/>
  <c r="FD15" i="5" s="1"/>
  <c r="HZ15" i="5" s="1"/>
  <c r="L8" i="5"/>
  <c r="CH8" i="5" s="1"/>
  <c r="FD8" i="5" s="1"/>
  <c r="HZ8" i="5" s="1"/>
  <c r="L5" i="5"/>
  <c r="CH5" i="5" s="1"/>
  <c r="FD5" i="5" s="1"/>
  <c r="HZ5" i="5" s="1"/>
  <c r="L246" i="5"/>
  <c r="CH246" i="5" s="1"/>
  <c r="FD246" i="5" s="1"/>
  <c r="HZ246" i="5" s="1"/>
  <c r="L182" i="5"/>
  <c r="CH182" i="5" s="1"/>
  <c r="FD182" i="5" s="1"/>
  <c r="HZ182" i="5" s="1"/>
  <c r="L128" i="5"/>
  <c r="CH128" i="5" s="1"/>
  <c r="FD128" i="5" s="1"/>
  <c r="HZ128" i="5" s="1"/>
  <c r="L58" i="5"/>
  <c r="CH58" i="5" s="1"/>
  <c r="FD58" i="5" s="1"/>
  <c r="HZ58" i="5" s="1"/>
  <c r="L238" i="5"/>
  <c r="CH238" i="5" s="1"/>
  <c r="FD238" i="5" s="1"/>
  <c r="HZ238" i="5" s="1"/>
  <c r="L173" i="5"/>
  <c r="CH173" i="5" s="1"/>
  <c r="FD173" i="5" s="1"/>
  <c r="HZ173" i="5" s="1"/>
  <c r="L102" i="5"/>
  <c r="CH102" i="5" s="1"/>
  <c r="FD102" i="5" s="1"/>
  <c r="HZ102" i="5" s="1"/>
  <c r="L51" i="5"/>
  <c r="CH51" i="5" s="1"/>
  <c r="FD51" i="5" s="1"/>
  <c r="HZ51" i="5" s="1"/>
  <c r="L229" i="5"/>
  <c r="CH229" i="5" s="1"/>
  <c r="FD229" i="5" s="1"/>
  <c r="HZ229" i="5" s="1"/>
  <c r="L163" i="5"/>
  <c r="CH163" i="5" s="1"/>
  <c r="FD163" i="5" s="1"/>
  <c r="HZ163" i="5" s="1"/>
  <c r="L106" i="5"/>
  <c r="CH106" i="5" s="1"/>
  <c r="FD106" i="5" s="1"/>
  <c r="HZ106" i="5" s="1"/>
  <c r="L25" i="5"/>
  <c r="CH25" i="5" s="1"/>
  <c r="FD25" i="5" s="1"/>
  <c r="HZ25" i="5" s="1"/>
  <c r="L219" i="5"/>
  <c r="CH219" i="5" s="1"/>
  <c r="FD219" i="5" s="1"/>
  <c r="HZ219" i="5" s="1"/>
  <c r="L154" i="5"/>
  <c r="CH154" i="5" s="1"/>
  <c r="FD154" i="5" s="1"/>
  <c r="HZ154" i="5" s="1"/>
  <c r="L81" i="5"/>
  <c r="CH81" i="5" s="1"/>
  <c r="FD81" i="5" s="1"/>
  <c r="HZ81" i="5" s="1"/>
  <c r="L37" i="5"/>
  <c r="CH37" i="5" s="1"/>
  <c r="FD37" i="5" s="1"/>
  <c r="HZ37" i="5" s="1"/>
  <c r="L214" i="5"/>
  <c r="CH214" i="5" s="1"/>
  <c r="FD214" i="5" s="1"/>
  <c r="HZ214" i="5" s="1"/>
  <c r="L152" i="5"/>
  <c r="CH152" i="5" s="1"/>
  <c r="FD152" i="5" s="1"/>
  <c r="HZ152" i="5" s="1"/>
  <c r="L93" i="5"/>
  <c r="CH93" i="5" s="1"/>
  <c r="FD93" i="5" s="1"/>
  <c r="HZ93" i="5" s="1"/>
  <c r="L12" i="5"/>
  <c r="CH12" i="5" s="1"/>
  <c r="FD12" i="5" s="1"/>
  <c r="HZ12" i="5" s="1"/>
  <c r="L203" i="5"/>
  <c r="CH203" i="5" s="1"/>
  <c r="FD203" i="5" s="1"/>
  <c r="HZ203" i="5" s="1"/>
  <c r="L145" i="5"/>
  <c r="CH145" i="5" s="1"/>
  <c r="FD145" i="5" s="1"/>
  <c r="HZ145" i="5" s="1"/>
  <c r="L63" i="5"/>
  <c r="CH63" i="5" s="1"/>
  <c r="FD63" i="5" s="1"/>
  <c r="HZ63" i="5" s="1"/>
  <c r="L24" i="5"/>
  <c r="CH24" i="5" s="1"/>
  <c r="FD24" i="5" s="1"/>
  <c r="HZ24" i="5" s="1"/>
  <c r="L262" i="5"/>
  <c r="CH262" i="5" s="1"/>
  <c r="FD262" i="5" s="1"/>
  <c r="HZ262" i="5" s="1"/>
  <c r="L195" i="5"/>
  <c r="CH195" i="5" s="1"/>
  <c r="FD195" i="5" s="1"/>
  <c r="HZ195" i="5" s="1"/>
  <c r="L138" i="5"/>
  <c r="CH138" i="5" s="1"/>
  <c r="FD138" i="5" s="1"/>
  <c r="HZ138" i="5" s="1"/>
  <c r="L86" i="5"/>
  <c r="CH86" i="5" s="1"/>
  <c r="FD86" i="5" s="1"/>
  <c r="HZ86" i="5" s="1"/>
  <c r="L17" i="5"/>
  <c r="CH17" i="5" s="1"/>
  <c r="FD17" i="5" s="1"/>
  <c r="HZ17" i="5" s="1"/>
  <c r="L256" i="5"/>
  <c r="CH256" i="5" s="1"/>
  <c r="FD256" i="5" s="1"/>
  <c r="HZ256" i="5" s="1"/>
  <c r="L199" i="5"/>
  <c r="CH199" i="5" s="1"/>
  <c r="FD199" i="5" s="1"/>
  <c r="HZ199" i="5" s="1"/>
  <c r="L116" i="5"/>
  <c r="CH116" i="5" s="1"/>
  <c r="FD116" i="5" s="1"/>
  <c r="HZ116" i="5" s="1"/>
  <c r="L68" i="5"/>
  <c r="CH68" i="5" s="1"/>
  <c r="FD68" i="5" s="1"/>
  <c r="HZ68" i="5" s="1"/>
  <c r="H152" i="4"/>
  <c r="I152" i="4"/>
  <c r="G152" i="4"/>
  <c r="E152" i="4"/>
  <c r="D152" i="4"/>
  <c r="F152" i="4"/>
  <c r="B93" i="4"/>
  <c r="B87" i="4"/>
  <c r="A111" i="4"/>
  <c r="C111" i="4"/>
  <c r="B111" i="4"/>
  <c r="B84" i="4"/>
  <c r="B82" i="4" l="1"/>
  <c r="D150" i="4"/>
  <c r="G150" i="4"/>
  <c r="I150" i="4"/>
  <c r="H150" i="4"/>
  <c r="F150" i="4"/>
  <c r="E150" i="4"/>
  <c r="D148" i="4"/>
  <c r="F148" i="4"/>
  <c r="E148" i="4"/>
  <c r="H148" i="4"/>
  <c r="I148" i="4"/>
  <c r="G148" i="4"/>
  <c r="B80" i="4"/>
  <c r="C112" i="4"/>
  <c r="B112" i="4"/>
  <c r="A112" i="4"/>
  <c r="M43" i="5"/>
  <c r="CI43" i="5" s="1"/>
  <c r="FE43" i="5" s="1"/>
  <c r="IA43" i="5" s="1"/>
  <c r="M79" i="5"/>
  <c r="CI79" i="5" s="1"/>
  <c r="FE79" i="5" s="1"/>
  <c r="IA79" i="5" s="1"/>
  <c r="M155" i="5"/>
  <c r="CI155" i="5" s="1"/>
  <c r="FE155" i="5" s="1"/>
  <c r="IA155" i="5" s="1"/>
  <c r="M220" i="5"/>
  <c r="CI220" i="5" s="1"/>
  <c r="FE220" i="5" s="1"/>
  <c r="IA220" i="5" s="1"/>
  <c r="M31" i="5"/>
  <c r="CI31" i="5" s="1"/>
  <c r="FE31" i="5" s="1"/>
  <c r="IA31" i="5" s="1"/>
  <c r="M104" i="5"/>
  <c r="CI104" i="5" s="1"/>
  <c r="FE104" i="5" s="1"/>
  <c r="IA104" i="5" s="1"/>
  <c r="M164" i="5"/>
  <c r="CI164" i="5" s="1"/>
  <c r="FE164" i="5" s="1"/>
  <c r="IA164" i="5" s="1"/>
  <c r="M230" i="5"/>
  <c r="CI230" i="5" s="1"/>
  <c r="FE230" i="5" s="1"/>
  <c r="IA230" i="5" s="1"/>
  <c r="M53" i="5"/>
  <c r="CI53" i="5" s="1"/>
  <c r="FE53" i="5" s="1"/>
  <c r="IA53" i="5" s="1"/>
  <c r="M134" i="5"/>
  <c r="CI134" i="5" s="1"/>
  <c r="FE134" i="5" s="1"/>
  <c r="IA134" i="5" s="1"/>
  <c r="M180" i="5"/>
  <c r="CI180" i="5" s="1"/>
  <c r="FE180" i="5" s="1"/>
  <c r="IA180" i="5" s="1"/>
  <c r="M259" i="5"/>
  <c r="CI259" i="5" s="1"/>
  <c r="FE259" i="5" s="1"/>
  <c r="IA259" i="5" s="1"/>
  <c r="M57" i="5"/>
  <c r="CI57" i="5" s="1"/>
  <c r="FE57" i="5" s="1"/>
  <c r="IA57" i="5" s="1"/>
  <c r="M111" i="5"/>
  <c r="CI111" i="5" s="1"/>
  <c r="FE111" i="5" s="1"/>
  <c r="IA111" i="5" s="1"/>
  <c r="M177" i="5"/>
  <c r="CI177" i="5" s="1"/>
  <c r="FE177" i="5" s="1"/>
  <c r="IA177" i="5" s="1"/>
  <c r="M237" i="5"/>
  <c r="CI237" i="5" s="1"/>
  <c r="FE237" i="5" s="1"/>
  <c r="IA237" i="5" s="1"/>
  <c r="M60" i="5"/>
  <c r="CI60" i="5" s="1"/>
  <c r="FE60" i="5" s="1"/>
  <c r="IA60" i="5" s="1"/>
  <c r="M122" i="5"/>
  <c r="CI122" i="5" s="1"/>
  <c r="FE122" i="5" s="1"/>
  <c r="IA122" i="5" s="1"/>
  <c r="M188" i="5"/>
  <c r="CI188" i="5" s="1"/>
  <c r="FE188" i="5" s="1"/>
  <c r="IA188" i="5" s="1"/>
  <c r="M45" i="5"/>
  <c r="CI45" i="5" s="1"/>
  <c r="FE45" i="5" s="1"/>
  <c r="IA45" i="5" s="1"/>
  <c r="M126" i="5"/>
  <c r="CI126" i="5" s="1"/>
  <c r="FE126" i="5" s="1"/>
  <c r="IA126" i="5" s="1"/>
  <c r="M183" i="5"/>
  <c r="CI183" i="5" s="1"/>
  <c r="FE183" i="5" s="1"/>
  <c r="IA183" i="5" s="1"/>
  <c r="M245" i="5"/>
  <c r="CI245" i="5" s="1"/>
  <c r="FE245" i="5" s="1"/>
  <c r="IA245" i="5" s="1"/>
  <c r="M52" i="5"/>
  <c r="CI52" i="5" s="1"/>
  <c r="FE52" i="5" s="1"/>
  <c r="IA52" i="5" s="1"/>
  <c r="M133" i="5"/>
  <c r="CI133" i="5" s="1"/>
  <c r="FE133" i="5" s="1"/>
  <c r="IA133" i="5" s="1"/>
  <c r="M191" i="5"/>
  <c r="CI191" i="5" s="1"/>
  <c r="FE191" i="5" s="1"/>
  <c r="IA191" i="5" s="1"/>
  <c r="M251" i="5"/>
  <c r="CI251" i="5" s="1"/>
  <c r="FE251" i="5" s="1"/>
  <c r="IA251" i="5" s="1"/>
  <c r="M3" i="5"/>
  <c r="CI3" i="5" s="1"/>
  <c r="FE3" i="5" s="1"/>
  <c r="IA3" i="5" s="1"/>
  <c r="M70" i="5"/>
  <c r="CI70" i="5" s="1"/>
  <c r="FE70" i="5" s="1"/>
  <c r="IA70" i="5" s="1"/>
  <c r="M121" i="5"/>
  <c r="CI121" i="5" s="1"/>
  <c r="FE121" i="5" s="1"/>
  <c r="IA121" i="5" s="1"/>
  <c r="M201" i="5"/>
  <c r="CI201" i="5" s="1"/>
  <c r="FE201" i="5" s="1"/>
  <c r="IA201" i="5" s="1"/>
  <c r="M262" i="5"/>
  <c r="CI262" i="5" s="1"/>
  <c r="FE262" i="5" s="1"/>
  <c r="IA262" i="5" s="1"/>
  <c r="M11" i="5"/>
  <c r="CI11" i="5" s="1"/>
  <c r="FE11" i="5" s="1"/>
  <c r="IA11" i="5" s="1"/>
  <c r="M77" i="5"/>
  <c r="CI77" i="5" s="1"/>
  <c r="FE77" i="5" s="1"/>
  <c r="IA77" i="5" s="1"/>
  <c r="M151" i="5"/>
  <c r="CI151" i="5" s="1"/>
  <c r="FE151" i="5" s="1"/>
  <c r="IA151" i="5" s="1"/>
  <c r="M209" i="5"/>
  <c r="CI209" i="5" s="1"/>
  <c r="FE209" i="5" s="1"/>
  <c r="IA209" i="5" s="1"/>
  <c r="M18" i="5"/>
  <c r="CI18" i="5" s="1"/>
  <c r="FE18" i="5" s="1"/>
  <c r="IA18" i="5" s="1"/>
  <c r="M91" i="5"/>
  <c r="CI91" i="5" s="1"/>
  <c r="FE91" i="5" s="1"/>
  <c r="IA91" i="5" s="1"/>
  <c r="M139" i="5"/>
  <c r="CI139" i="5" s="1"/>
  <c r="FE139" i="5" s="1"/>
  <c r="IA139" i="5" s="1"/>
  <c r="M218" i="5"/>
  <c r="CI218" i="5" s="1"/>
  <c r="FE218" i="5" s="1"/>
  <c r="IA218" i="5" s="1"/>
  <c r="M78" i="5"/>
  <c r="CI78" i="5" s="1"/>
  <c r="FE78" i="5" s="1"/>
  <c r="IA78" i="5" s="1"/>
  <c r="M147" i="5"/>
  <c r="CI147" i="5" s="1"/>
  <c r="FE147" i="5" s="1"/>
  <c r="IA147" i="5" s="1"/>
  <c r="M227" i="5"/>
  <c r="CI227" i="5" s="1"/>
  <c r="FE227" i="5" s="1"/>
  <c r="IA227" i="5" s="1"/>
  <c r="M8" i="5"/>
  <c r="CI8" i="5" s="1"/>
  <c r="FE8" i="5" s="1"/>
  <c r="IA8" i="5" s="1"/>
  <c r="M66" i="5"/>
  <c r="CI66" i="5" s="1"/>
  <c r="FE66" i="5" s="1"/>
  <c r="IA66" i="5" s="1"/>
  <c r="M148" i="5"/>
  <c r="CI148" i="5" s="1"/>
  <c r="FE148" i="5" s="1"/>
  <c r="IA148" i="5" s="1"/>
  <c r="M203" i="5"/>
  <c r="CI203" i="5" s="1"/>
  <c r="FE203" i="5" s="1"/>
  <c r="IA203" i="5" s="1"/>
  <c r="M23" i="5"/>
  <c r="CI23" i="5" s="1"/>
  <c r="FE23" i="5" s="1"/>
  <c r="IA23" i="5" s="1"/>
  <c r="M96" i="5"/>
  <c r="CI96" i="5" s="1"/>
  <c r="FE96" i="5" s="1"/>
  <c r="IA96" i="5" s="1"/>
  <c r="M144" i="5"/>
  <c r="CI144" i="5" s="1"/>
  <c r="FE144" i="5" s="1"/>
  <c r="IA144" i="5" s="1"/>
  <c r="M217" i="5"/>
  <c r="CI217" i="5" s="1"/>
  <c r="FE217" i="5" s="1"/>
  <c r="IA217" i="5" s="1"/>
  <c r="M37" i="5"/>
  <c r="CI37" i="5" s="1"/>
  <c r="FE37" i="5" s="1"/>
  <c r="IA37" i="5" s="1"/>
  <c r="M92" i="5"/>
  <c r="CI92" i="5" s="1"/>
  <c r="FE92" i="5" s="1"/>
  <c r="IA92" i="5" s="1"/>
  <c r="M162" i="5"/>
  <c r="CI162" i="5" s="1"/>
  <c r="FE162" i="5" s="1"/>
  <c r="IA162" i="5" s="1"/>
  <c r="M224" i="5"/>
  <c r="CI224" i="5" s="1"/>
  <c r="FE224" i="5" s="1"/>
  <c r="IA224" i="5" s="1"/>
  <c r="M89" i="5"/>
  <c r="CI89" i="5" s="1"/>
  <c r="FE89" i="5" s="1"/>
  <c r="IA89" i="5" s="1"/>
  <c r="M160" i="5"/>
  <c r="CI160" i="5" s="1"/>
  <c r="FE160" i="5" s="1"/>
  <c r="IA160" i="5" s="1"/>
  <c r="M236" i="5"/>
  <c r="CI236" i="5" s="1"/>
  <c r="FE236" i="5" s="1"/>
  <c r="IA236" i="5" s="1"/>
  <c r="M15" i="5"/>
  <c r="CI15" i="5" s="1"/>
  <c r="FE15" i="5" s="1"/>
  <c r="IA15" i="5" s="1"/>
  <c r="M88" i="5"/>
  <c r="CI88" i="5" s="1"/>
  <c r="FE88" i="5" s="1"/>
  <c r="IA88" i="5" s="1"/>
  <c r="M136" i="5"/>
  <c r="CI136" i="5" s="1"/>
  <c r="FE136" i="5" s="1"/>
  <c r="IA136" i="5" s="1"/>
  <c r="M212" i="5"/>
  <c r="CI212" i="5" s="1"/>
  <c r="FE212" i="5" s="1"/>
  <c r="IA212" i="5" s="1"/>
  <c r="M29" i="5"/>
  <c r="CI29" i="5" s="1"/>
  <c r="FE29" i="5" s="1"/>
  <c r="IA29" i="5" s="1"/>
  <c r="M84" i="5"/>
  <c r="CI84" i="5" s="1"/>
  <c r="FE84" i="5" s="1"/>
  <c r="IA84" i="5" s="1"/>
  <c r="M154" i="5"/>
  <c r="CI154" i="5" s="1"/>
  <c r="FE154" i="5" s="1"/>
  <c r="IA154" i="5" s="1"/>
  <c r="M219" i="5"/>
  <c r="CI219" i="5" s="1"/>
  <c r="FE219" i="5" s="1"/>
  <c r="IA219" i="5" s="1"/>
  <c r="M25" i="5"/>
  <c r="CI25" i="5" s="1"/>
  <c r="FE25" i="5" s="1"/>
  <c r="IA25" i="5" s="1"/>
  <c r="M98" i="5"/>
  <c r="CI98" i="5" s="1"/>
  <c r="FE98" i="5" s="1"/>
  <c r="IA98" i="5" s="1"/>
  <c r="M171" i="5"/>
  <c r="CI171" i="5" s="1"/>
  <c r="FE171" i="5" s="1"/>
  <c r="IA171" i="5" s="1"/>
  <c r="M238" i="5"/>
  <c r="CI238" i="5" s="1"/>
  <c r="FE238" i="5" s="1"/>
  <c r="IA238" i="5" s="1"/>
  <c r="M59" i="5"/>
  <c r="CI59" i="5" s="1"/>
  <c r="FE59" i="5" s="1"/>
  <c r="IA59" i="5" s="1"/>
  <c r="M102" i="5"/>
  <c r="CI102" i="5" s="1"/>
  <c r="FE102" i="5" s="1"/>
  <c r="IA102" i="5" s="1"/>
  <c r="M178" i="5"/>
  <c r="CI178" i="5" s="1"/>
  <c r="FE178" i="5" s="1"/>
  <c r="IA178" i="5" s="1"/>
  <c r="M242" i="5"/>
  <c r="CI242" i="5" s="1"/>
  <c r="FE242" i="5" s="1"/>
  <c r="IA242" i="5" s="1"/>
  <c r="M12" i="5"/>
  <c r="CI12" i="5" s="1"/>
  <c r="FE12" i="5" s="1"/>
  <c r="IA12" i="5" s="1"/>
  <c r="M80" i="5"/>
  <c r="CI80" i="5" s="1"/>
  <c r="FE80" i="5" s="1"/>
  <c r="IA80" i="5" s="1"/>
  <c r="M169" i="5"/>
  <c r="CI169" i="5" s="1"/>
  <c r="FE169" i="5" s="1"/>
  <c r="IA169" i="5" s="1"/>
  <c r="M248" i="5"/>
  <c r="CI248" i="5" s="1"/>
  <c r="FE248" i="5" s="1"/>
  <c r="IA248" i="5" s="1"/>
  <c r="M40" i="5"/>
  <c r="CI40" i="5" s="1"/>
  <c r="FE40" i="5" s="1"/>
  <c r="IA40" i="5" s="1"/>
  <c r="M95" i="5"/>
  <c r="CI95" i="5" s="1"/>
  <c r="FE95" i="5" s="1"/>
  <c r="IA95" i="5" s="1"/>
  <c r="M157" i="5"/>
  <c r="CI157" i="5" s="1"/>
  <c r="FE157" i="5" s="1"/>
  <c r="IA157" i="5" s="1"/>
  <c r="M222" i="5"/>
  <c r="CI222" i="5" s="1"/>
  <c r="FE222" i="5" s="1"/>
  <c r="IA222" i="5" s="1"/>
  <c r="M36" i="5"/>
  <c r="CI36" i="5" s="1"/>
  <c r="FE36" i="5" s="1"/>
  <c r="IA36" i="5" s="1"/>
  <c r="M109" i="5"/>
  <c r="CI109" i="5" s="1"/>
  <c r="FE109" i="5" s="1"/>
  <c r="IA109" i="5" s="1"/>
  <c r="M163" i="5"/>
  <c r="CI163" i="5" s="1"/>
  <c r="FE163" i="5" s="1"/>
  <c r="IA163" i="5" s="1"/>
  <c r="M231" i="5"/>
  <c r="CI231" i="5" s="1"/>
  <c r="FE231" i="5" s="1"/>
  <c r="IA231" i="5" s="1"/>
  <c r="M51" i="5"/>
  <c r="CI51" i="5" s="1"/>
  <c r="FE51" i="5" s="1"/>
  <c r="IA51" i="5" s="1"/>
  <c r="M113" i="5"/>
  <c r="CI113" i="5" s="1"/>
  <c r="FE113" i="5" s="1"/>
  <c r="IA113" i="5" s="1"/>
  <c r="M175" i="5"/>
  <c r="CI175" i="5" s="1"/>
  <c r="FE175" i="5" s="1"/>
  <c r="IA175" i="5" s="1"/>
  <c r="M240" i="5"/>
  <c r="CI240" i="5" s="1"/>
  <c r="FE240" i="5" s="1"/>
  <c r="IA240" i="5" s="1"/>
  <c r="M47" i="5"/>
  <c r="CI47" i="5" s="1"/>
  <c r="FE47" i="5" s="1"/>
  <c r="IA47" i="5" s="1"/>
  <c r="M128" i="5"/>
  <c r="CI128" i="5" s="1"/>
  <c r="FE128" i="5" s="1"/>
  <c r="IA128" i="5" s="1"/>
  <c r="M189" i="5"/>
  <c r="CI189" i="5" s="1"/>
  <c r="FE189" i="5" s="1"/>
  <c r="IA189" i="5" s="1"/>
  <c r="M249" i="5"/>
  <c r="CI249" i="5" s="1"/>
  <c r="FE249" i="5" s="1"/>
  <c r="IA249" i="5" s="1"/>
  <c r="M19" i="5"/>
  <c r="CI19" i="5" s="1"/>
  <c r="FE19" i="5" s="1"/>
  <c r="IA19" i="5" s="1"/>
  <c r="M87" i="5"/>
  <c r="CI87" i="5" s="1"/>
  <c r="FE87" i="5" s="1"/>
  <c r="IA87" i="5" s="1"/>
  <c r="M174" i="5"/>
  <c r="CI174" i="5" s="1"/>
  <c r="FE174" i="5" s="1"/>
  <c r="IA174" i="5" s="1"/>
  <c r="M253" i="5"/>
  <c r="CI253" i="5" s="1"/>
  <c r="FE253" i="5" s="1"/>
  <c r="IA253" i="5" s="1"/>
  <c r="M28" i="5"/>
  <c r="CI28" i="5" s="1"/>
  <c r="FE28" i="5" s="1"/>
  <c r="IA28" i="5" s="1"/>
  <c r="M101" i="5"/>
  <c r="CI101" i="5" s="1"/>
  <c r="FE101" i="5" s="1"/>
  <c r="IA101" i="5" s="1"/>
  <c r="M166" i="5"/>
  <c r="CI166" i="5" s="1"/>
  <c r="FE166" i="5" s="1"/>
  <c r="IA166" i="5" s="1"/>
  <c r="M229" i="5"/>
  <c r="CI229" i="5" s="1"/>
  <c r="FE229" i="5" s="1"/>
  <c r="IA229" i="5" s="1"/>
  <c r="M62" i="5"/>
  <c r="CI62" i="5" s="1"/>
  <c r="FE62" i="5" s="1"/>
  <c r="IA62" i="5" s="1"/>
  <c r="M105" i="5"/>
  <c r="CI105" i="5" s="1"/>
  <c r="FE105" i="5" s="1"/>
  <c r="IA105" i="5" s="1"/>
  <c r="M173" i="5"/>
  <c r="CI173" i="5" s="1"/>
  <c r="FE173" i="5" s="1"/>
  <c r="IA173" i="5" s="1"/>
  <c r="M246" i="5"/>
  <c r="CI246" i="5" s="1"/>
  <c r="FE246" i="5" s="1"/>
  <c r="IA246" i="5" s="1"/>
  <c r="M58" i="5"/>
  <c r="CI58" i="5" s="1"/>
  <c r="FE58" i="5" s="1"/>
  <c r="IA58" i="5" s="1"/>
  <c r="M120" i="5"/>
  <c r="CI120" i="5" s="1"/>
  <c r="FE120" i="5" s="1"/>
  <c r="IA120" i="5" s="1"/>
  <c r="M184" i="5"/>
  <c r="CI184" i="5" s="1"/>
  <c r="FE184" i="5" s="1"/>
  <c r="IA184" i="5" s="1"/>
  <c r="M247" i="5"/>
  <c r="CI247" i="5" s="1"/>
  <c r="FE247" i="5" s="1"/>
  <c r="IA247" i="5" s="1"/>
  <c r="M7" i="5"/>
  <c r="CI7" i="5" s="1"/>
  <c r="FE7" i="5" s="1"/>
  <c r="IA7" i="5" s="1"/>
  <c r="M112" i="5"/>
  <c r="CI112" i="5" s="1"/>
  <c r="FE112" i="5" s="1"/>
  <c r="IA112" i="5" s="1"/>
  <c r="M198" i="5"/>
  <c r="CI198" i="5" s="1"/>
  <c r="FE198" i="5" s="1"/>
  <c r="IA198" i="5" s="1"/>
  <c r="M263" i="5"/>
  <c r="CI263" i="5" s="1"/>
  <c r="FE263" i="5" s="1"/>
  <c r="IA263" i="5" s="1"/>
  <c r="M54" i="5"/>
  <c r="CI54" i="5" s="1"/>
  <c r="FE54" i="5" s="1"/>
  <c r="IA54" i="5" s="1"/>
  <c r="M108" i="5"/>
  <c r="CI108" i="5" s="1"/>
  <c r="FE108" i="5" s="1"/>
  <c r="IA108" i="5" s="1"/>
  <c r="M176" i="5"/>
  <c r="CI176" i="5" s="1"/>
  <c r="FE176" i="5" s="1"/>
  <c r="IA176" i="5" s="1"/>
  <c r="M241" i="5"/>
  <c r="CI241" i="5" s="1"/>
  <c r="FE241" i="5" s="1"/>
  <c r="IA241" i="5" s="1"/>
  <c r="M50" i="5"/>
  <c r="CI50" i="5" s="1"/>
  <c r="FE50" i="5" s="1"/>
  <c r="IA50" i="5" s="1"/>
  <c r="M131" i="5"/>
  <c r="CI131" i="5" s="1"/>
  <c r="FE131" i="5" s="1"/>
  <c r="IA131" i="5" s="1"/>
  <c r="M182" i="5"/>
  <c r="CI182" i="5" s="1"/>
  <c r="FE182" i="5" s="1"/>
  <c r="IA182" i="5" s="1"/>
  <c r="M250" i="5"/>
  <c r="CI250" i="5" s="1"/>
  <c r="FE250" i="5" s="1"/>
  <c r="IA250" i="5" s="1"/>
  <c r="M68" i="5"/>
  <c r="CI68" i="5" s="1"/>
  <c r="FE68" i="5" s="1"/>
  <c r="IA68" i="5" s="1"/>
  <c r="M127" i="5"/>
  <c r="CI127" i="5" s="1"/>
  <c r="FE127" i="5" s="1"/>
  <c r="IA127" i="5" s="1"/>
  <c r="M187" i="5"/>
  <c r="CI187" i="5" s="1"/>
  <c r="FE187" i="5" s="1"/>
  <c r="IA187" i="5" s="1"/>
  <c r="M258" i="5"/>
  <c r="CI258" i="5" s="1"/>
  <c r="FE258" i="5" s="1"/>
  <c r="IA258" i="5" s="1"/>
  <c r="M32" i="5"/>
  <c r="CI32" i="5" s="1"/>
  <c r="FE32" i="5" s="1"/>
  <c r="IA32" i="5" s="1"/>
  <c r="M100" i="5"/>
  <c r="CI100" i="5" s="1"/>
  <c r="FE100" i="5" s="1"/>
  <c r="IA100" i="5" s="1"/>
  <c r="M206" i="5"/>
  <c r="CI206" i="5" s="1"/>
  <c r="FE206" i="5" s="1"/>
  <c r="IA206" i="5" s="1"/>
  <c r="M61" i="5"/>
  <c r="CI61" i="5" s="1"/>
  <c r="FE61" i="5" s="1"/>
  <c r="IA61" i="5" s="1"/>
  <c r="M123" i="5"/>
  <c r="CI123" i="5" s="1"/>
  <c r="FE123" i="5" s="1"/>
  <c r="IA123" i="5" s="1"/>
  <c r="M185" i="5"/>
  <c r="CI185" i="5" s="1"/>
  <c r="FE185" i="5" s="1"/>
  <c r="IA185" i="5" s="1"/>
  <c r="M244" i="5"/>
  <c r="CI244" i="5" s="1"/>
  <c r="FE244" i="5" s="1"/>
  <c r="IA244" i="5" s="1"/>
  <c r="M71" i="5"/>
  <c r="CI71" i="5" s="1"/>
  <c r="FE71" i="5" s="1"/>
  <c r="IA71" i="5" s="1"/>
  <c r="M119" i="5"/>
  <c r="CI119" i="5" s="1"/>
  <c r="FE119" i="5" s="1"/>
  <c r="IA119" i="5" s="1"/>
  <c r="M190" i="5"/>
  <c r="CI190" i="5" s="1"/>
  <c r="FE190" i="5" s="1"/>
  <c r="IA190" i="5" s="1"/>
  <c r="M255" i="5"/>
  <c r="CI255" i="5" s="1"/>
  <c r="FE255" i="5" s="1"/>
  <c r="IA255" i="5" s="1"/>
  <c r="M17" i="5"/>
  <c r="CI17" i="5" s="1"/>
  <c r="FE17" i="5" s="1"/>
  <c r="IA17" i="5" s="1"/>
  <c r="M75" i="5"/>
  <c r="CI75" i="5" s="1"/>
  <c r="FE75" i="5" s="1"/>
  <c r="IA75" i="5" s="1"/>
  <c r="M138" i="5"/>
  <c r="CI138" i="5" s="1"/>
  <c r="FE138" i="5" s="1"/>
  <c r="IA138" i="5" s="1"/>
  <c r="M197" i="5"/>
  <c r="CI197" i="5" s="1"/>
  <c r="FE197" i="5" s="1"/>
  <c r="IA197" i="5" s="1"/>
  <c r="M264" i="5"/>
  <c r="CI264" i="5" s="1"/>
  <c r="FE264" i="5" s="1"/>
  <c r="IA264" i="5" s="1"/>
  <c r="M39" i="5"/>
  <c r="CI39" i="5" s="1"/>
  <c r="FE39" i="5" s="1"/>
  <c r="IA39" i="5" s="1"/>
  <c r="M129" i="5"/>
  <c r="CI129" i="5" s="1"/>
  <c r="FE129" i="5" s="1"/>
  <c r="IA129" i="5" s="1"/>
  <c r="M215" i="5"/>
  <c r="CI215" i="5" s="1"/>
  <c r="FE215" i="5" s="1"/>
  <c r="IA215" i="5" s="1"/>
  <c r="M63" i="5"/>
  <c r="CI63" i="5" s="1"/>
  <c r="FE63" i="5" s="1"/>
  <c r="IA63" i="5" s="1"/>
  <c r="M130" i="5"/>
  <c r="CI130" i="5" s="1"/>
  <c r="FE130" i="5" s="1"/>
  <c r="IA130" i="5" s="1"/>
  <c r="M193" i="5"/>
  <c r="CI193" i="5" s="1"/>
  <c r="FE193" i="5" s="1"/>
  <c r="IA193" i="5" s="1"/>
  <c r="M256" i="5"/>
  <c r="CI256" i="5" s="1"/>
  <c r="FE256" i="5" s="1"/>
  <c r="IA256" i="5" s="1"/>
  <c r="M9" i="5"/>
  <c r="CI9" i="5" s="1"/>
  <c r="FE9" i="5" s="1"/>
  <c r="IA9" i="5" s="1"/>
  <c r="M67" i="5"/>
  <c r="CI67" i="5" s="1"/>
  <c r="FE67" i="5" s="1"/>
  <c r="IA67" i="5" s="1"/>
  <c r="M149" i="5"/>
  <c r="CI149" i="5" s="1"/>
  <c r="FE149" i="5" s="1"/>
  <c r="IA149" i="5" s="1"/>
  <c r="M200" i="5"/>
  <c r="CI200" i="5" s="1"/>
  <c r="FE200" i="5" s="1"/>
  <c r="IA200" i="5" s="1"/>
  <c r="M265" i="5"/>
  <c r="CI265" i="5" s="1"/>
  <c r="FE265" i="5" s="1"/>
  <c r="IA265" i="5" s="1"/>
  <c r="M24" i="5"/>
  <c r="CI24" i="5" s="1"/>
  <c r="FE24" i="5" s="1"/>
  <c r="IA24" i="5" s="1"/>
  <c r="M97" i="5"/>
  <c r="CI97" i="5" s="1"/>
  <c r="FE97" i="5" s="1"/>
  <c r="IA97" i="5" s="1"/>
  <c r="M145" i="5"/>
  <c r="CI145" i="5" s="1"/>
  <c r="FE145" i="5" s="1"/>
  <c r="IA145" i="5" s="1"/>
  <c r="M213" i="5"/>
  <c r="CI213" i="5" s="1"/>
  <c r="FE213" i="5" s="1"/>
  <c r="IA213" i="5" s="1"/>
  <c r="M46" i="5"/>
  <c r="CI46" i="5" s="1"/>
  <c r="FE46" i="5" s="1"/>
  <c r="IA46" i="5" s="1"/>
  <c r="M140" i="5"/>
  <c r="CI140" i="5" s="1"/>
  <c r="FE140" i="5" s="1"/>
  <c r="IA140" i="5" s="1"/>
  <c r="M225" i="5"/>
  <c r="CI225" i="5" s="1"/>
  <c r="FE225" i="5" s="1"/>
  <c r="IA225" i="5" s="1"/>
  <c r="M20" i="5"/>
  <c r="CI20" i="5" s="1"/>
  <c r="FE20" i="5" s="1"/>
  <c r="IA20" i="5" s="1"/>
  <c r="M81" i="5"/>
  <c r="CI81" i="5" s="1"/>
  <c r="FE81" i="5" s="1"/>
  <c r="IA81" i="5" s="1"/>
  <c r="M141" i="5"/>
  <c r="CI141" i="5" s="1"/>
  <c r="FE141" i="5" s="1"/>
  <c r="IA141" i="5" s="1"/>
  <c r="M195" i="5"/>
  <c r="CI195" i="5" s="1"/>
  <c r="FE195" i="5" s="1"/>
  <c r="IA195" i="5" s="1"/>
  <c r="M261" i="5"/>
  <c r="CI261" i="5" s="1"/>
  <c r="FE261" i="5" s="1"/>
  <c r="IA261" i="5" s="1"/>
  <c r="M16" i="5"/>
  <c r="CI16" i="5" s="1"/>
  <c r="FE16" i="5" s="1"/>
  <c r="IA16" i="5" s="1"/>
  <c r="M74" i="5"/>
  <c r="CI74" i="5" s="1"/>
  <c r="FE74" i="5" s="1"/>
  <c r="IA74" i="5" s="1"/>
  <c r="M137" i="5"/>
  <c r="CI137" i="5" s="1"/>
  <c r="FE137" i="5" s="1"/>
  <c r="IA137" i="5" s="1"/>
  <c r="M208" i="5"/>
  <c r="CI208" i="5" s="1"/>
  <c r="FE208" i="5" s="1"/>
  <c r="IA208" i="5" s="1"/>
  <c r="M30" i="5"/>
  <c r="CI30" i="5" s="1"/>
  <c r="FE30" i="5" s="1"/>
  <c r="IA30" i="5" s="1"/>
  <c r="M85" i="5"/>
  <c r="CI85" i="5" s="1"/>
  <c r="FE85" i="5" s="1"/>
  <c r="IA85" i="5" s="1"/>
  <c r="M152" i="5"/>
  <c r="CI152" i="5" s="1"/>
  <c r="FE152" i="5" s="1"/>
  <c r="IA152" i="5" s="1"/>
  <c r="M214" i="5"/>
  <c r="CI214" i="5" s="1"/>
  <c r="FE214" i="5" s="1"/>
  <c r="IA214" i="5" s="1"/>
  <c r="M5" i="5"/>
  <c r="CI5" i="5" s="1"/>
  <c r="FE5" i="5" s="1"/>
  <c r="IA5" i="5" s="1"/>
  <c r="M86" i="5"/>
  <c r="CI86" i="5" s="1"/>
  <c r="FE86" i="5" s="1"/>
  <c r="IA86" i="5" s="1"/>
  <c r="M159" i="5"/>
  <c r="CI159" i="5" s="1"/>
  <c r="FE159" i="5" s="1"/>
  <c r="IA159" i="5" s="1"/>
  <c r="M257" i="5"/>
  <c r="CI257" i="5" s="1"/>
  <c r="FE257" i="5" s="1"/>
  <c r="IA257" i="5" s="1"/>
  <c r="M2" i="5"/>
  <c r="CI2" i="5" s="1"/>
  <c r="FE2" i="5" s="1"/>
  <c r="IA2" i="5" s="1"/>
  <c r="M65" i="5"/>
  <c r="CI65" i="5" s="1"/>
  <c r="FE65" i="5" s="1"/>
  <c r="IA65" i="5" s="1"/>
  <c r="M124" i="5"/>
  <c r="CI124" i="5" s="1"/>
  <c r="FE124" i="5" s="1"/>
  <c r="IA124" i="5" s="1"/>
  <c r="M199" i="5"/>
  <c r="CI199" i="5" s="1"/>
  <c r="FE199" i="5" s="1"/>
  <c r="IA199" i="5" s="1"/>
  <c r="M260" i="5"/>
  <c r="CI260" i="5" s="1"/>
  <c r="FE260" i="5" s="1"/>
  <c r="IA260" i="5" s="1"/>
  <c r="M35" i="5"/>
  <c r="CI35" i="5" s="1"/>
  <c r="FE35" i="5" s="1"/>
  <c r="IA35" i="5" s="1"/>
  <c r="M90" i="5"/>
  <c r="CI90" i="5" s="1"/>
  <c r="FE90" i="5" s="1"/>
  <c r="IA90" i="5" s="1"/>
  <c r="M158" i="5"/>
  <c r="CI158" i="5" s="1"/>
  <c r="FE158" i="5" s="1"/>
  <c r="IA158" i="5" s="1"/>
  <c r="M223" i="5"/>
  <c r="CI223" i="5" s="1"/>
  <c r="FE223" i="5" s="1"/>
  <c r="IA223" i="5" s="1"/>
  <c r="M179" i="5"/>
  <c r="CI179" i="5" s="1"/>
  <c r="FE179" i="5" s="1"/>
  <c r="IA179" i="5" s="1"/>
  <c r="M6" i="5"/>
  <c r="CI6" i="5" s="1"/>
  <c r="FE6" i="5" s="1"/>
  <c r="IA6" i="5" s="1"/>
  <c r="M93" i="5"/>
  <c r="CI93" i="5" s="1"/>
  <c r="FE93" i="5" s="1"/>
  <c r="IA93" i="5" s="1"/>
  <c r="M172" i="5"/>
  <c r="CI172" i="5" s="1"/>
  <c r="FE172" i="5" s="1"/>
  <c r="IA172" i="5" s="1"/>
  <c r="M266" i="5"/>
  <c r="CI266" i="5" s="1"/>
  <c r="FE266" i="5" s="1"/>
  <c r="IA266" i="5" s="1"/>
  <c r="M14" i="5"/>
  <c r="CI14" i="5" s="1"/>
  <c r="FE14" i="5" s="1"/>
  <c r="IA14" i="5" s="1"/>
  <c r="M72" i="5"/>
  <c r="CI72" i="5" s="1"/>
  <c r="FE72" i="5" s="1"/>
  <c r="IA72" i="5" s="1"/>
  <c r="M135" i="5"/>
  <c r="CI135" i="5" s="1"/>
  <c r="FE135" i="5" s="1"/>
  <c r="IA135" i="5" s="1"/>
  <c r="M207" i="5"/>
  <c r="CI207" i="5" s="1"/>
  <c r="FE207" i="5" s="1"/>
  <c r="IA207" i="5" s="1"/>
  <c r="M267" i="5"/>
  <c r="CI267" i="5" s="1"/>
  <c r="FE267" i="5" s="1"/>
  <c r="IA267" i="5" s="1"/>
  <c r="M42" i="5"/>
  <c r="CI42" i="5" s="1"/>
  <c r="FE42" i="5" s="1"/>
  <c r="IA42" i="5" s="1"/>
  <c r="M115" i="5"/>
  <c r="CI115" i="5" s="1"/>
  <c r="FE115" i="5" s="1"/>
  <c r="IA115" i="5" s="1"/>
  <c r="M167" i="5"/>
  <c r="CI167" i="5" s="1"/>
  <c r="FE167" i="5" s="1"/>
  <c r="IA167" i="5" s="1"/>
  <c r="M228" i="5"/>
  <c r="CI228" i="5" s="1"/>
  <c r="FE228" i="5" s="1"/>
  <c r="IA228" i="5" s="1"/>
  <c r="M118" i="5"/>
  <c r="CI118" i="5" s="1"/>
  <c r="FE118" i="5" s="1"/>
  <c r="IA118" i="5" s="1"/>
  <c r="M13" i="5"/>
  <c r="CI13" i="5" s="1"/>
  <c r="FE13" i="5" s="1"/>
  <c r="IA13" i="5" s="1"/>
  <c r="M99" i="5"/>
  <c r="CI99" i="5" s="1"/>
  <c r="FE99" i="5" s="1"/>
  <c r="IA99" i="5" s="1"/>
  <c r="M192" i="5"/>
  <c r="CI192" i="5" s="1"/>
  <c r="FE192" i="5" s="1"/>
  <c r="IA192" i="5" s="1"/>
  <c r="M21" i="5"/>
  <c r="CI21" i="5" s="1"/>
  <c r="FE21" i="5" s="1"/>
  <c r="IA21" i="5" s="1"/>
  <c r="M94" i="5"/>
  <c r="CI94" i="5" s="1"/>
  <c r="FE94" i="5" s="1"/>
  <c r="IA94" i="5" s="1"/>
  <c r="M142" i="5"/>
  <c r="CI142" i="5" s="1"/>
  <c r="FE142" i="5" s="1"/>
  <c r="IA142" i="5" s="1"/>
  <c r="M226" i="5"/>
  <c r="CI226" i="5" s="1"/>
  <c r="FE226" i="5" s="1"/>
  <c r="IA226" i="5" s="1"/>
  <c r="M49" i="5"/>
  <c r="CI49" i="5" s="1"/>
  <c r="FE49" i="5" s="1"/>
  <c r="IA49" i="5" s="1"/>
  <c r="M103" i="5"/>
  <c r="CI103" i="5" s="1"/>
  <c r="FE103" i="5" s="1"/>
  <c r="IA103" i="5" s="1"/>
  <c r="M165" i="5"/>
  <c r="CI165" i="5" s="1"/>
  <c r="FE165" i="5" s="1"/>
  <c r="IA165" i="5" s="1"/>
  <c r="M235" i="5"/>
  <c r="CI235" i="5" s="1"/>
  <c r="FE235" i="5" s="1"/>
  <c r="IA235" i="5" s="1"/>
  <c r="M243" i="5"/>
  <c r="CI243" i="5" s="1"/>
  <c r="FE243" i="5" s="1"/>
  <c r="IA243" i="5" s="1"/>
  <c r="M38" i="5"/>
  <c r="CI38" i="5" s="1"/>
  <c r="FE38" i="5" s="1"/>
  <c r="IA38" i="5" s="1"/>
  <c r="M106" i="5"/>
  <c r="CI106" i="5" s="1"/>
  <c r="FE106" i="5" s="1"/>
  <c r="IA106" i="5" s="1"/>
  <c r="M202" i="5"/>
  <c r="CI202" i="5" s="1"/>
  <c r="FE202" i="5" s="1"/>
  <c r="IA202" i="5" s="1"/>
  <c r="M27" i="5"/>
  <c r="CI27" i="5" s="1"/>
  <c r="FE27" i="5" s="1"/>
  <c r="IA27" i="5" s="1"/>
  <c r="M82" i="5"/>
  <c r="CI82" i="5" s="1"/>
  <c r="FE82" i="5" s="1"/>
  <c r="IA82" i="5" s="1"/>
  <c r="M161" i="5"/>
  <c r="CI161" i="5" s="1"/>
  <c r="FE161" i="5" s="1"/>
  <c r="IA161" i="5" s="1"/>
  <c r="M216" i="5"/>
  <c r="CI216" i="5" s="1"/>
  <c r="FE216" i="5" s="1"/>
  <c r="IA216" i="5" s="1"/>
  <c r="M56" i="5"/>
  <c r="CI56" i="5" s="1"/>
  <c r="FE56" i="5" s="1"/>
  <c r="IA56" i="5" s="1"/>
  <c r="M26" i="5"/>
  <c r="CI26" i="5" s="1"/>
  <c r="FE26" i="5" s="1"/>
  <c r="IA26" i="5" s="1"/>
  <c r="M116" i="5"/>
  <c r="CI116" i="5" s="1"/>
  <c r="FE116" i="5" s="1"/>
  <c r="IA116" i="5" s="1"/>
  <c r="M205" i="5"/>
  <c r="CI205" i="5" s="1"/>
  <c r="FE205" i="5" s="1"/>
  <c r="IA205" i="5" s="1"/>
  <c r="M34" i="5"/>
  <c r="CI34" i="5" s="1"/>
  <c r="FE34" i="5" s="1"/>
  <c r="IA34" i="5" s="1"/>
  <c r="M107" i="5"/>
  <c r="CI107" i="5" s="1"/>
  <c r="FE107" i="5" s="1"/>
  <c r="IA107" i="5" s="1"/>
  <c r="M170" i="5"/>
  <c r="CI170" i="5" s="1"/>
  <c r="FE170" i="5" s="1"/>
  <c r="IA170" i="5" s="1"/>
  <c r="M234" i="5"/>
  <c r="CI234" i="5" s="1"/>
  <c r="FE234" i="5" s="1"/>
  <c r="IA234" i="5" s="1"/>
  <c r="M44" i="5"/>
  <c r="CI44" i="5" s="1"/>
  <c r="FE44" i="5" s="1"/>
  <c r="IA44" i="5" s="1"/>
  <c r="M125" i="5"/>
  <c r="CI125" i="5" s="1"/>
  <c r="FE125" i="5" s="1"/>
  <c r="IA125" i="5" s="1"/>
  <c r="M194" i="5"/>
  <c r="CI194" i="5" s="1"/>
  <c r="FE194" i="5" s="1"/>
  <c r="IA194" i="5" s="1"/>
  <c r="M254" i="5"/>
  <c r="CI254" i="5" s="1"/>
  <c r="FE254" i="5" s="1"/>
  <c r="IA254" i="5" s="1"/>
  <c r="M33" i="5"/>
  <c r="CI33" i="5" s="1"/>
  <c r="FE33" i="5" s="1"/>
  <c r="IA33" i="5" s="1"/>
  <c r="M146" i="5"/>
  <c r="CI146" i="5" s="1"/>
  <c r="FE146" i="5" s="1"/>
  <c r="IA146" i="5" s="1"/>
  <c r="M211" i="5"/>
  <c r="CI211" i="5" s="1"/>
  <c r="FE211" i="5" s="1"/>
  <c r="IA211" i="5" s="1"/>
  <c r="M41" i="5"/>
  <c r="CI41" i="5" s="1"/>
  <c r="FE41" i="5" s="1"/>
  <c r="IA41" i="5" s="1"/>
  <c r="M114" i="5"/>
  <c r="CI114" i="5" s="1"/>
  <c r="FE114" i="5" s="1"/>
  <c r="IA114" i="5" s="1"/>
  <c r="M168" i="5"/>
  <c r="CI168" i="5" s="1"/>
  <c r="FE168" i="5" s="1"/>
  <c r="IA168" i="5" s="1"/>
  <c r="M232" i="5"/>
  <c r="CI232" i="5" s="1"/>
  <c r="FE232" i="5" s="1"/>
  <c r="IA232" i="5" s="1"/>
  <c r="M4" i="5"/>
  <c r="CI4" i="5" s="1"/>
  <c r="FE4" i="5" s="1"/>
  <c r="IA4" i="5" s="1"/>
  <c r="M73" i="5"/>
  <c r="CI73" i="5" s="1"/>
  <c r="FE73" i="5" s="1"/>
  <c r="IA73" i="5" s="1"/>
  <c r="M132" i="5"/>
  <c r="CI132" i="5" s="1"/>
  <c r="FE132" i="5" s="1"/>
  <c r="IA132" i="5" s="1"/>
  <c r="M196" i="5"/>
  <c r="CI196" i="5" s="1"/>
  <c r="FE196" i="5" s="1"/>
  <c r="IA196" i="5" s="1"/>
  <c r="M76" i="5"/>
  <c r="CI76" i="5" s="1"/>
  <c r="FE76" i="5" s="1"/>
  <c r="IA76" i="5" s="1"/>
  <c r="M153" i="5"/>
  <c r="CI153" i="5" s="1"/>
  <c r="FE153" i="5" s="1"/>
  <c r="IA153" i="5" s="1"/>
  <c r="M221" i="5"/>
  <c r="CI221" i="5" s="1"/>
  <c r="FE221" i="5" s="1"/>
  <c r="IA221" i="5" s="1"/>
  <c r="M48" i="5"/>
  <c r="CI48" i="5" s="1"/>
  <c r="FE48" i="5" s="1"/>
  <c r="IA48" i="5" s="1"/>
  <c r="M110" i="5"/>
  <c r="CI110" i="5" s="1"/>
  <c r="FE110" i="5" s="1"/>
  <c r="IA110" i="5" s="1"/>
  <c r="M181" i="5"/>
  <c r="CI181" i="5" s="1"/>
  <c r="FE181" i="5" s="1"/>
  <c r="IA181" i="5" s="1"/>
  <c r="M239" i="5"/>
  <c r="CI239" i="5" s="1"/>
  <c r="FE239" i="5" s="1"/>
  <c r="IA239" i="5" s="1"/>
  <c r="M22" i="5"/>
  <c r="CI22" i="5" s="1"/>
  <c r="FE22" i="5" s="1"/>
  <c r="IA22" i="5" s="1"/>
  <c r="M69" i="5"/>
  <c r="CI69" i="5" s="1"/>
  <c r="FE69" i="5" s="1"/>
  <c r="IA69" i="5" s="1"/>
  <c r="M143" i="5"/>
  <c r="CI143" i="5" s="1"/>
  <c r="FE143" i="5" s="1"/>
  <c r="IA143" i="5" s="1"/>
  <c r="M204" i="5"/>
  <c r="CI204" i="5" s="1"/>
  <c r="FE204" i="5" s="1"/>
  <c r="IA204" i="5" s="1"/>
  <c r="M64" i="5"/>
  <c r="CI64" i="5" s="1"/>
  <c r="FE64" i="5" s="1"/>
  <c r="IA64" i="5" s="1"/>
  <c r="M156" i="5"/>
  <c r="CI156" i="5" s="1"/>
  <c r="FE156" i="5" s="1"/>
  <c r="IA156" i="5" s="1"/>
  <c r="M233" i="5"/>
  <c r="CI233" i="5" s="1"/>
  <c r="FE233" i="5" s="1"/>
  <c r="IA233" i="5" s="1"/>
  <c r="M55" i="5"/>
  <c r="CI55" i="5" s="1"/>
  <c r="FE55" i="5" s="1"/>
  <c r="IA55" i="5" s="1"/>
  <c r="M117" i="5"/>
  <c r="CI117" i="5" s="1"/>
  <c r="FE117" i="5" s="1"/>
  <c r="IA117" i="5" s="1"/>
  <c r="M186" i="5"/>
  <c r="CI186" i="5" s="1"/>
  <c r="FE186" i="5" s="1"/>
  <c r="IA186" i="5" s="1"/>
  <c r="M252" i="5"/>
  <c r="CI252" i="5" s="1"/>
  <c r="FE252" i="5" s="1"/>
  <c r="IA252" i="5" s="1"/>
  <c r="M10" i="5"/>
  <c r="CI10" i="5" s="1"/>
  <c r="FE10" i="5" s="1"/>
  <c r="IA10" i="5" s="1"/>
  <c r="M83" i="5"/>
  <c r="CI83" i="5" s="1"/>
  <c r="FE83" i="5" s="1"/>
  <c r="IA83" i="5" s="1"/>
  <c r="M150" i="5"/>
  <c r="CI150" i="5" s="1"/>
  <c r="FE150" i="5" s="1"/>
  <c r="IA150" i="5" s="1"/>
  <c r="M210" i="5"/>
  <c r="CI210" i="5" s="1"/>
  <c r="FE210" i="5" s="1"/>
  <c r="IA210" i="5" s="1"/>
  <c r="A39" i="4"/>
  <c r="G161" i="4"/>
  <c r="F161" i="4"/>
  <c r="H161" i="4"/>
  <c r="E161" i="4"/>
  <c r="D161" i="4"/>
  <c r="I161" i="4"/>
  <c r="B89" i="4"/>
  <c r="B95" i="4"/>
  <c r="I158" i="4"/>
  <c r="D158" i="4"/>
  <c r="F158" i="4"/>
  <c r="E158" i="4"/>
  <c r="G158" i="4"/>
  <c r="H158" i="4"/>
  <c r="I157" i="4"/>
  <c r="F157" i="4"/>
  <c r="E157" i="4"/>
  <c r="H157" i="4"/>
  <c r="G157" i="4"/>
  <c r="D157" i="4"/>
  <c r="B90" i="4"/>
  <c r="B96" i="4"/>
  <c r="B91" i="4"/>
  <c r="B97" i="4"/>
  <c r="I167" i="4"/>
  <c r="F167" i="4"/>
  <c r="E167" i="4"/>
  <c r="H167" i="4"/>
  <c r="D167" i="4"/>
  <c r="G167" i="4"/>
  <c r="L8" i="1"/>
  <c r="L7" i="1"/>
  <c r="I159" i="4"/>
  <c r="F159" i="4"/>
  <c r="G159" i="4"/>
  <c r="E159" i="4"/>
  <c r="D159" i="4"/>
  <c r="H159" i="4"/>
  <c r="B88" i="4" l="1"/>
  <c r="B94" i="4"/>
  <c r="G156" i="4"/>
  <c r="H156" i="4"/>
  <c r="D156" i="4"/>
  <c r="E156" i="4"/>
  <c r="F156" i="4"/>
  <c r="I156" i="4"/>
  <c r="G154" i="4"/>
  <c r="D154" i="4"/>
  <c r="I154" i="4"/>
  <c r="E154" i="4"/>
  <c r="F154" i="4"/>
  <c r="H154" i="4"/>
  <c r="B92" i="4"/>
  <c r="B86" i="4"/>
  <c r="E163" i="4"/>
  <c r="G163" i="4"/>
  <c r="I163" i="4"/>
  <c r="H163" i="4"/>
  <c r="D163" i="4"/>
  <c r="F163" i="4"/>
  <c r="E171" i="4"/>
  <c r="G171" i="4"/>
  <c r="I171" i="4"/>
  <c r="D171" i="4"/>
  <c r="H171" i="4"/>
  <c r="F171" i="4"/>
  <c r="I165" i="4"/>
  <c r="E165" i="4"/>
  <c r="H165" i="4"/>
  <c r="G165" i="4"/>
  <c r="D165" i="4"/>
  <c r="F165" i="4"/>
  <c r="F170" i="4"/>
  <c r="H170" i="4"/>
  <c r="G170" i="4"/>
  <c r="I170" i="4"/>
  <c r="D170" i="4"/>
  <c r="E170" i="4"/>
  <c r="D164" i="4"/>
  <c r="F164" i="4"/>
  <c r="E164" i="4"/>
  <c r="H164" i="4"/>
  <c r="I164" i="4"/>
  <c r="G164" i="4"/>
  <c r="M7" i="1"/>
  <c r="M8" i="1"/>
  <c r="A40" i="4"/>
  <c r="C113" i="4"/>
  <c r="A113" i="4"/>
  <c r="B113" i="4"/>
  <c r="G169" i="4"/>
  <c r="E169" i="4"/>
  <c r="H169" i="4"/>
  <c r="D169" i="4"/>
  <c r="F169" i="4"/>
  <c r="I169" i="4"/>
  <c r="N3" i="5"/>
  <c r="CJ3" i="5" s="1"/>
  <c r="FF3" i="5" s="1"/>
  <c r="IB3" i="5" s="1"/>
  <c r="N2" i="5"/>
  <c r="CJ2" i="5" s="1"/>
  <c r="FF2" i="5" s="1"/>
  <c r="IB2" i="5" s="1"/>
  <c r="N4" i="5"/>
  <c r="CJ4" i="5" s="1"/>
  <c r="FF4" i="5" s="1"/>
  <c r="IB4" i="5" s="1"/>
  <c r="N252" i="5"/>
  <c r="CJ252" i="5" s="1"/>
  <c r="FF252" i="5" s="1"/>
  <c r="IB252" i="5" s="1"/>
  <c r="N189" i="5"/>
  <c r="CJ189" i="5" s="1"/>
  <c r="FF189" i="5" s="1"/>
  <c r="IB189" i="5" s="1"/>
  <c r="N120" i="5"/>
  <c r="CJ120" i="5" s="1"/>
  <c r="FF120" i="5" s="1"/>
  <c r="IB120" i="5" s="1"/>
  <c r="N50" i="5"/>
  <c r="CJ50" i="5" s="1"/>
  <c r="FF50" i="5" s="1"/>
  <c r="IB50" i="5" s="1"/>
  <c r="N267" i="5"/>
  <c r="CJ267" i="5" s="1"/>
  <c r="FF267" i="5" s="1"/>
  <c r="IB267" i="5" s="1"/>
  <c r="N200" i="5"/>
  <c r="CJ200" i="5" s="1"/>
  <c r="FF200" i="5" s="1"/>
  <c r="IB200" i="5" s="1"/>
  <c r="N141" i="5"/>
  <c r="CJ141" i="5" s="1"/>
  <c r="FF141" i="5" s="1"/>
  <c r="IB141" i="5" s="1"/>
  <c r="N75" i="5"/>
  <c r="CJ75" i="5" s="1"/>
  <c r="FF75" i="5" s="1"/>
  <c r="IB75" i="5" s="1"/>
  <c r="N20" i="5"/>
  <c r="CJ20" i="5" s="1"/>
  <c r="FF20" i="5" s="1"/>
  <c r="IB20" i="5" s="1"/>
  <c r="N203" i="5"/>
  <c r="CJ203" i="5" s="1"/>
  <c r="FF203" i="5" s="1"/>
  <c r="IB203" i="5" s="1"/>
  <c r="N140" i="5"/>
  <c r="CJ140" i="5" s="1"/>
  <c r="FF140" i="5" s="1"/>
  <c r="IB140" i="5" s="1"/>
  <c r="N81" i="5"/>
  <c r="CJ81" i="5" s="1"/>
  <c r="FF81" i="5" s="1"/>
  <c r="IB81" i="5" s="1"/>
  <c r="N19" i="5"/>
  <c r="CJ19" i="5" s="1"/>
  <c r="FF19" i="5" s="1"/>
  <c r="IB19" i="5" s="1"/>
  <c r="N217" i="5"/>
  <c r="CJ217" i="5" s="1"/>
  <c r="FF217" i="5" s="1"/>
  <c r="IB217" i="5" s="1"/>
  <c r="N139" i="5"/>
  <c r="CJ139" i="5" s="1"/>
  <c r="FF139" i="5" s="1"/>
  <c r="IB139" i="5" s="1"/>
  <c r="N80" i="5"/>
  <c r="CJ80" i="5" s="1"/>
  <c r="FF80" i="5" s="1"/>
  <c r="IB80" i="5" s="1"/>
  <c r="N18" i="5"/>
  <c r="CJ18" i="5" s="1"/>
  <c r="FF18" i="5" s="1"/>
  <c r="IB18" i="5" s="1"/>
  <c r="N225" i="5"/>
  <c r="CJ225" i="5" s="1"/>
  <c r="FF225" i="5" s="1"/>
  <c r="IB225" i="5" s="1"/>
  <c r="N160" i="5"/>
  <c r="CJ160" i="5" s="1"/>
  <c r="FF160" i="5" s="1"/>
  <c r="IB160" i="5" s="1"/>
  <c r="N90" i="5"/>
  <c r="CJ90" i="5" s="1"/>
  <c r="FF90" i="5" s="1"/>
  <c r="IB90" i="5" s="1"/>
  <c r="N35" i="5"/>
  <c r="CJ35" i="5" s="1"/>
  <c r="FF35" i="5" s="1"/>
  <c r="IB35" i="5" s="1"/>
  <c r="N227" i="5"/>
  <c r="CJ227" i="5" s="1"/>
  <c r="FF227" i="5" s="1"/>
  <c r="IB227" i="5" s="1"/>
  <c r="N164" i="5"/>
  <c r="CJ164" i="5" s="1"/>
  <c r="FF164" i="5" s="1"/>
  <c r="IB164" i="5" s="1"/>
  <c r="N107" i="5"/>
  <c r="CJ107" i="5" s="1"/>
  <c r="FF107" i="5" s="1"/>
  <c r="IB107" i="5" s="1"/>
  <c r="N34" i="5"/>
  <c r="CJ34" i="5" s="1"/>
  <c r="FF34" i="5" s="1"/>
  <c r="IB34" i="5" s="1"/>
  <c r="N239" i="5"/>
  <c r="CJ239" i="5" s="1"/>
  <c r="FF239" i="5" s="1"/>
  <c r="IB239" i="5" s="1"/>
  <c r="N175" i="5"/>
  <c r="CJ175" i="5" s="1"/>
  <c r="FF175" i="5" s="1"/>
  <c r="IB175" i="5" s="1"/>
  <c r="N114" i="5"/>
  <c r="CJ114" i="5" s="1"/>
  <c r="FF114" i="5" s="1"/>
  <c r="IB114" i="5" s="1"/>
  <c r="N52" i="5"/>
  <c r="CJ52" i="5" s="1"/>
  <c r="FF52" i="5" s="1"/>
  <c r="IB52" i="5" s="1"/>
  <c r="N238" i="5"/>
  <c r="CJ238" i="5" s="1"/>
  <c r="FF238" i="5" s="1"/>
  <c r="IB238" i="5" s="1"/>
  <c r="N168" i="5"/>
  <c r="CJ168" i="5" s="1"/>
  <c r="FF168" i="5" s="1"/>
  <c r="IB168" i="5" s="1"/>
  <c r="N106" i="5"/>
  <c r="CJ106" i="5" s="1"/>
  <c r="FF106" i="5" s="1"/>
  <c r="IB106" i="5" s="1"/>
  <c r="N44" i="5"/>
  <c r="CJ44" i="5" s="1"/>
  <c r="FF44" i="5" s="1"/>
  <c r="IB44" i="5" s="1"/>
  <c r="N246" i="5"/>
  <c r="CJ246" i="5" s="1"/>
  <c r="FF246" i="5" s="1"/>
  <c r="IB246" i="5" s="1"/>
  <c r="N181" i="5"/>
  <c r="CJ181" i="5" s="1"/>
  <c r="FF181" i="5" s="1"/>
  <c r="IB181" i="5" s="1"/>
  <c r="N113" i="5"/>
  <c r="CJ113" i="5" s="1"/>
  <c r="FF113" i="5" s="1"/>
  <c r="IB113" i="5" s="1"/>
  <c r="N62" i="5"/>
  <c r="CJ62" i="5" s="1"/>
  <c r="FF62" i="5" s="1"/>
  <c r="IB62" i="5" s="1"/>
  <c r="N257" i="5"/>
  <c r="CJ257" i="5" s="1"/>
  <c r="FF257" i="5" s="1"/>
  <c r="IB257" i="5" s="1"/>
  <c r="N197" i="5"/>
  <c r="CJ197" i="5" s="1"/>
  <c r="FF197" i="5" s="1"/>
  <c r="IB197" i="5" s="1"/>
  <c r="N119" i="5"/>
  <c r="CJ119" i="5" s="1"/>
  <c r="FF119" i="5" s="1"/>
  <c r="IB119" i="5" s="1"/>
  <c r="N71" i="5"/>
  <c r="CJ71" i="5" s="1"/>
  <c r="FF71" i="5" s="1"/>
  <c r="IB71" i="5" s="1"/>
  <c r="N264" i="5"/>
  <c r="CJ264" i="5" s="1"/>
  <c r="FF264" i="5" s="1"/>
  <c r="IB264" i="5" s="1"/>
  <c r="N195" i="5"/>
  <c r="CJ195" i="5" s="1"/>
  <c r="FF195" i="5" s="1"/>
  <c r="IB195" i="5" s="1"/>
  <c r="N152" i="5"/>
  <c r="CJ152" i="5" s="1"/>
  <c r="FF152" i="5" s="1"/>
  <c r="IB152" i="5" s="1"/>
  <c r="N67" i="5"/>
  <c r="CJ67" i="5" s="1"/>
  <c r="FF67" i="5" s="1"/>
  <c r="IB67" i="5" s="1"/>
  <c r="N12" i="5"/>
  <c r="CJ12" i="5" s="1"/>
  <c r="FF12" i="5" s="1"/>
  <c r="IB12" i="5" s="1"/>
  <c r="N206" i="5"/>
  <c r="CJ206" i="5" s="1"/>
  <c r="FF206" i="5" s="1"/>
  <c r="IB206" i="5" s="1"/>
  <c r="N151" i="5"/>
  <c r="CJ151" i="5" s="1"/>
  <c r="FF151" i="5" s="1"/>
  <c r="IB151" i="5" s="1"/>
  <c r="N92" i="5"/>
  <c r="CJ92" i="5" s="1"/>
  <c r="FF92" i="5" s="1"/>
  <c r="IB92" i="5" s="1"/>
  <c r="N11" i="5"/>
  <c r="CJ11" i="5" s="1"/>
  <c r="FF11" i="5" s="1"/>
  <c r="IB11" i="5" s="1"/>
  <c r="N212" i="5"/>
  <c r="CJ212" i="5" s="1"/>
  <c r="FF212" i="5" s="1"/>
  <c r="IB212" i="5" s="1"/>
  <c r="N150" i="5"/>
  <c r="CJ150" i="5" s="1"/>
  <c r="FF150" i="5" s="1"/>
  <c r="IB150" i="5" s="1"/>
  <c r="N91" i="5"/>
  <c r="CJ91" i="5" s="1"/>
  <c r="FF91" i="5" s="1"/>
  <c r="IB91" i="5" s="1"/>
  <c r="N10" i="5"/>
  <c r="CJ10" i="5" s="1"/>
  <c r="FF10" i="5" s="1"/>
  <c r="IB10" i="5" s="1"/>
  <c r="N220" i="5"/>
  <c r="CJ220" i="5" s="1"/>
  <c r="FF220" i="5" s="1"/>
  <c r="IB220" i="5" s="1"/>
  <c r="N155" i="5"/>
  <c r="CJ155" i="5" s="1"/>
  <c r="FF155" i="5" s="1"/>
  <c r="IB155" i="5" s="1"/>
  <c r="N82" i="5"/>
  <c r="CJ82" i="5" s="1"/>
  <c r="FF82" i="5" s="1"/>
  <c r="IB82" i="5" s="1"/>
  <c r="N27" i="5"/>
  <c r="CJ27" i="5" s="1"/>
  <c r="FF27" i="5" s="1"/>
  <c r="IB27" i="5" s="1"/>
  <c r="N230" i="5"/>
  <c r="CJ230" i="5" s="1"/>
  <c r="FF230" i="5" s="1"/>
  <c r="IB230" i="5" s="1"/>
  <c r="N167" i="5"/>
  <c r="CJ167" i="5" s="1"/>
  <c r="FF167" i="5" s="1"/>
  <c r="IB167" i="5" s="1"/>
  <c r="N99" i="5"/>
  <c r="CJ99" i="5" s="1"/>
  <c r="FF99" i="5" s="1"/>
  <c r="IB99" i="5" s="1"/>
  <c r="N26" i="5"/>
  <c r="CJ26" i="5" s="1"/>
  <c r="FF26" i="5" s="1"/>
  <c r="IB26" i="5" s="1"/>
  <c r="N228" i="5"/>
  <c r="CJ228" i="5" s="1"/>
  <c r="FF228" i="5" s="1"/>
  <c r="IB228" i="5" s="1"/>
  <c r="N170" i="5"/>
  <c r="CJ170" i="5" s="1"/>
  <c r="FF170" i="5" s="1"/>
  <c r="IB170" i="5" s="1"/>
  <c r="N110" i="5"/>
  <c r="CJ110" i="5" s="1"/>
  <c r="FF110" i="5" s="1"/>
  <c r="IB110" i="5" s="1"/>
  <c r="N37" i="5"/>
  <c r="CJ37" i="5" s="1"/>
  <c r="FF37" i="5" s="1"/>
  <c r="IB37" i="5" s="1"/>
  <c r="N232" i="5"/>
  <c r="CJ232" i="5" s="1"/>
  <c r="FF232" i="5" s="1"/>
  <c r="IB232" i="5" s="1"/>
  <c r="N172" i="5"/>
  <c r="CJ172" i="5" s="1"/>
  <c r="FF172" i="5" s="1"/>
  <c r="IB172" i="5" s="1"/>
  <c r="N109" i="5"/>
  <c r="CJ109" i="5" s="1"/>
  <c r="FF109" i="5" s="1"/>
  <c r="IB109" i="5" s="1"/>
  <c r="N36" i="5"/>
  <c r="CJ36" i="5" s="1"/>
  <c r="FF36" i="5" s="1"/>
  <c r="IB36" i="5" s="1"/>
  <c r="N249" i="5"/>
  <c r="CJ249" i="5" s="1"/>
  <c r="FF249" i="5" s="1"/>
  <c r="IB249" i="5" s="1"/>
  <c r="N184" i="5"/>
  <c r="CJ184" i="5" s="1"/>
  <c r="FF184" i="5" s="1"/>
  <c r="IB184" i="5" s="1"/>
  <c r="N131" i="5"/>
  <c r="CJ131" i="5" s="1"/>
  <c r="FF131" i="5" s="1"/>
  <c r="IB131" i="5" s="1"/>
  <c r="N61" i="5"/>
  <c r="CJ61" i="5" s="1"/>
  <c r="FF61" i="5" s="1"/>
  <c r="IB61" i="5" s="1"/>
  <c r="N258" i="5"/>
  <c r="CJ258" i="5" s="1"/>
  <c r="FF258" i="5" s="1"/>
  <c r="IB258" i="5" s="1"/>
  <c r="N187" i="5"/>
  <c r="CJ187" i="5" s="1"/>
  <c r="FF187" i="5" s="1"/>
  <c r="IB187" i="5" s="1"/>
  <c r="N130" i="5"/>
  <c r="CJ130" i="5" s="1"/>
  <c r="FF130" i="5" s="1"/>
  <c r="IB130" i="5" s="1"/>
  <c r="N63" i="5"/>
  <c r="CJ63" i="5" s="1"/>
  <c r="FF63" i="5" s="1"/>
  <c r="IB63" i="5" s="1"/>
  <c r="N265" i="5"/>
  <c r="CJ265" i="5" s="1"/>
  <c r="FF265" i="5" s="1"/>
  <c r="IB265" i="5" s="1"/>
  <c r="N205" i="5"/>
  <c r="CJ205" i="5" s="1"/>
  <c r="FF205" i="5" s="1"/>
  <c r="IB205" i="5" s="1"/>
  <c r="N144" i="5"/>
  <c r="CJ144" i="5" s="1"/>
  <c r="FF144" i="5" s="1"/>
  <c r="IB144" i="5" s="1"/>
  <c r="N78" i="5"/>
  <c r="CJ78" i="5" s="1"/>
  <c r="FF78" i="5" s="1"/>
  <c r="IB78" i="5" s="1"/>
  <c r="N23" i="5"/>
  <c r="CJ23" i="5" s="1"/>
  <c r="FF23" i="5" s="1"/>
  <c r="IB23" i="5" s="1"/>
  <c r="N209" i="5"/>
  <c r="CJ209" i="5" s="1"/>
  <c r="FF209" i="5" s="1"/>
  <c r="IB209" i="5" s="1"/>
  <c r="N143" i="5"/>
  <c r="CJ143" i="5" s="1"/>
  <c r="FF143" i="5" s="1"/>
  <c r="IB143" i="5" s="1"/>
  <c r="N77" i="5"/>
  <c r="CJ77" i="5" s="1"/>
  <c r="FF77" i="5" s="1"/>
  <c r="IB77" i="5" s="1"/>
  <c r="N22" i="5"/>
  <c r="CJ22" i="5" s="1"/>
  <c r="FF22" i="5" s="1"/>
  <c r="IB22" i="5" s="1"/>
  <c r="N215" i="5"/>
  <c r="CJ215" i="5" s="1"/>
  <c r="FF215" i="5" s="1"/>
  <c r="IB215" i="5" s="1"/>
  <c r="N142" i="5"/>
  <c r="CJ142" i="5" s="1"/>
  <c r="FF142" i="5" s="1"/>
  <c r="IB142" i="5" s="1"/>
  <c r="N83" i="5"/>
  <c r="CJ83" i="5" s="1"/>
  <c r="FF83" i="5" s="1"/>
  <c r="IB83" i="5" s="1"/>
  <c r="N21" i="5"/>
  <c r="CJ21" i="5" s="1"/>
  <c r="FF21" i="5" s="1"/>
  <c r="IB21" i="5" s="1"/>
  <c r="N223" i="5"/>
  <c r="CJ223" i="5" s="1"/>
  <c r="FF223" i="5" s="1"/>
  <c r="IB223" i="5" s="1"/>
  <c r="N158" i="5"/>
  <c r="CJ158" i="5" s="1"/>
  <c r="FF158" i="5" s="1"/>
  <c r="IB158" i="5" s="1"/>
  <c r="N98" i="5"/>
  <c r="CJ98" i="5" s="1"/>
  <c r="FF98" i="5" s="1"/>
  <c r="IB98" i="5" s="1"/>
  <c r="N38" i="5"/>
  <c r="CJ38" i="5" s="1"/>
  <c r="FF38" i="5" s="1"/>
  <c r="IB38" i="5" s="1"/>
  <c r="N226" i="5"/>
  <c r="CJ226" i="5" s="1"/>
  <c r="FF226" i="5" s="1"/>
  <c r="IB226" i="5" s="1"/>
  <c r="N161" i="5"/>
  <c r="CJ161" i="5" s="1"/>
  <c r="FF161" i="5" s="1"/>
  <c r="IB161" i="5" s="1"/>
  <c r="N93" i="5"/>
  <c r="CJ93" i="5" s="1"/>
  <c r="FF93" i="5" s="1"/>
  <c r="IB93" i="5" s="1"/>
  <c r="N30" i="5"/>
  <c r="CJ30" i="5" s="1"/>
  <c r="FF30" i="5" s="1"/>
  <c r="IB30" i="5" s="1"/>
  <c r="N224" i="5"/>
  <c r="CJ224" i="5" s="1"/>
  <c r="FF224" i="5" s="1"/>
  <c r="IB224" i="5" s="1"/>
  <c r="N165" i="5"/>
  <c r="CJ165" i="5" s="1"/>
  <c r="FF165" i="5" s="1"/>
  <c r="IB165" i="5" s="1"/>
  <c r="N102" i="5"/>
  <c r="CJ102" i="5" s="1"/>
  <c r="FF102" i="5" s="1"/>
  <c r="IB102" i="5" s="1"/>
  <c r="N29" i="5"/>
  <c r="CJ29" i="5" s="1"/>
  <c r="FF29" i="5" s="1"/>
  <c r="IB29" i="5" s="1"/>
  <c r="N242" i="5"/>
  <c r="CJ242" i="5" s="1"/>
  <c r="FF242" i="5" s="1"/>
  <c r="IB242" i="5" s="1"/>
  <c r="N179" i="5"/>
  <c r="CJ179" i="5" s="1"/>
  <c r="FF179" i="5" s="1"/>
  <c r="IB179" i="5" s="1"/>
  <c r="N105" i="5"/>
  <c r="CJ105" i="5" s="1"/>
  <c r="FF105" i="5" s="1"/>
  <c r="IB105" i="5" s="1"/>
  <c r="N54" i="5"/>
  <c r="CJ54" i="5" s="1"/>
  <c r="FF54" i="5" s="1"/>
  <c r="IB54" i="5" s="1"/>
  <c r="N247" i="5"/>
  <c r="CJ247" i="5" s="1"/>
  <c r="FF247" i="5" s="1"/>
  <c r="IB247" i="5" s="1"/>
  <c r="N182" i="5"/>
  <c r="CJ182" i="5" s="1"/>
  <c r="FF182" i="5" s="1"/>
  <c r="IB182" i="5" s="1"/>
  <c r="N123" i="5"/>
  <c r="CJ123" i="5" s="1"/>
  <c r="FF123" i="5" s="1"/>
  <c r="IB123" i="5" s="1"/>
  <c r="N53" i="5"/>
  <c r="CJ53" i="5" s="1"/>
  <c r="FF53" i="5" s="1"/>
  <c r="IB53" i="5" s="1"/>
  <c r="N255" i="5"/>
  <c r="CJ255" i="5" s="1"/>
  <c r="FF255" i="5" s="1"/>
  <c r="IB255" i="5" s="1"/>
  <c r="N190" i="5"/>
  <c r="CJ190" i="5" s="1"/>
  <c r="FF190" i="5" s="1"/>
  <c r="IB190" i="5" s="1"/>
  <c r="N122" i="5"/>
  <c r="CJ122" i="5" s="1"/>
  <c r="FF122" i="5" s="1"/>
  <c r="IB122" i="5" s="1"/>
  <c r="N74" i="5"/>
  <c r="CJ74" i="5" s="1"/>
  <c r="FF74" i="5" s="1"/>
  <c r="IB74" i="5" s="1"/>
  <c r="N263" i="5"/>
  <c r="CJ263" i="5" s="1"/>
  <c r="FF263" i="5" s="1"/>
  <c r="IB263" i="5" s="1"/>
  <c r="N198" i="5"/>
  <c r="CJ198" i="5" s="1"/>
  <c r="FF198" i="5" s="1"/>
  <c r="IB198" i="5" s="1"/>
  <c r="N136" i="5"/>
  <c r="CJ136" i="5" s="1"/>
  <c r="FF136" i="5" s="1"/>
  <c r="IB136" i="5" s="1"/>
  <c r="N70" i="5"/>
  <c r="CJ70" i="5" s="1"/>
  <c r="FF70" i="5" s="1"/>
  <c r="IB70" i="5" s="1"/>
  <c r="N15" i="5"/>
  <c r="CJ15" i="5" s="1"/>
  <c r="FF15" i="5" s="1"/>
  <c r="IB15" i="5" s="1"/>
  <c r="N204" i="5"/>
  <c r="CJ204" i="5" s="1"/>
  <c r="FF204" i="5" s="1"/>
  <c r="IB204" i="5" s="1"/>
  <c r="N135" i="5"/>
  <c r="CJ135" i="5" s="1"/>
  <c r="FF135" i="5" s="1"/>
  <c r="IB135" i="5" s="1"/>
  <c r="N69" i="5"/>
  <c r="CJ69" i="5" s="1"/>
  <c r="FF69" i="5" s="1"/>
  <c r="IB69" i="5" s="1"/>
  <c r="N14" i="5"/>
  <c r="CJ14" i="5" s="1"/>
  <c r="FF14" i="5" s="1"/>
  <c r="IB14" i="5" s="1"/>
  <c r="N218" i="5"/>
  <c r="CJ218" i="5" s="1"/>
  <c r="FF218" i="5" s="1"/>
  <c r="IB218" i="5" s="1"/>
  <c r="N153" i="5"/>
  <c r="CJ153" i="5" s="1"/>
  <c r="FF153" i="5" s="1"/>
  <c r="IB153" i="5" s="1"/>
  <c r="N94" i="5"/>
  <c r="CJ94" i="5" s="1"/>
  <c r="FF94" i="5" s="1"/>
  <c r="IB94" i="5" s="1"/>
  <c r="N13" i="5"/>
  <c r="CJ13" i="5" s="1"/>
  <c r="FF13" i="5" s="1"/>
  <c r="IB13" i="5" s="1"/>
  <c r="N210" i="5"/>
  <c r="CJ210" i="5" s="1"/>
  <c r="FF210" i="5" s="1"/>
  <c r="IB210" i="5" s="1"/>
  <c r="N145" i="5"/>
  <c r="CJ145" i="5" s="1"/>
  <c r="FF145" i="5" s="1"/>
  <c r="IB145" i="5" s="1"/>
  <c r="N86" i="5"/>
  <c r="CJ86" i="5" s="1"/>
  <c r="FF86" i="5" s="1"/>
  <c r="IB86" i="5" s="1"/>
  <c r="N24" i="5"/>
  <c r="CJ24" i="5" s="1"/>
  <c r="FF24" i="5" s="1"/>
  <c r="IB24" i="5" s="1"/>
  <c r="N221" i="5"/>
  <c r="CJ221" i="5" s="1"/>
  <c r="FF221" i="5" s="1"/>
  <c r="IB221" i="5" s="1"/>
  <c r="N156" i="5"/>
  <c r="CJ156" i="5" s="1"/>
  <c r="FF156" i="5" s="1"/>
  <c r="IB156" i="5" s="1"/>
  <c r="N85" i="5"/>
  <c r="CJ85" i="5" s="1"/>
  <c r="FF85" i="5" s="1"/>
  <c r="IB85" i="5" s="1"/>
  <c r="N41" i="5"/>
  <c r="CJ41" i="5" s="1"/>
  <c r="FF41" i="5" s="1"/>
  <c r="IB41" i="5" s="1"/>
  <c r="N235" i="5"/>
  <c r="CJ235" i="5" s="1"/>
  <c r="FF235" i="5" s="1"/>
  <c r="IB235" i="5" s="1"/>
  <c r="N171" i="5"/>
  <c r="CJ171" i="5" s="1"/>
  <c r="FF171" i="5" s="1"/>
  <c r="IB171" i="5" s="1"/>
  <c r="N101" i="5"/>
  <c r="CJ101" i="5" s="1"/>
  <c r="FF101" i="5" s="1"/>
  <c r="IB101" i="5" s="1"/>
  <c r="N28" i="5"/>
  <c r="CJ28" i="5" s="1"/>
  <c r="FF28" i="5" s="1"/>
  <c r="IB28" i="5" s="1"/>
  <c r="N240" i="5"/>
  <c r="CJ240" i="5" s="1"/>
  <c r="FF240" i="5" s="1"/>
  <c r="IB240" i="5" s="1"/>
  <c r="N173" i="5"/>
  <c r="CJ173" i="5" s="1"/>
  <c r="FF173" i="5" s="1"/>
  <c r="IB173" i="5" s="1"/>
  <c r="N108" i="5"/>
  <c r="CJ108" i="5" s="1"/>
  <c r="FF108" i="5" s="1"/>
  <c r="IB108" i="5" s="1"/>
  <c r="N46" i="5"/>
  <c r="CJ46" i="5" s="1"/>
  <c r="FF46" i="5" s="1"/>
  <c r="IB46" i="5" s="1"/>
  <c r="N250" i="5"/>
  <c r="CJ250" i="5" s="1"/>
  <c r="FF250" i="5" s="1"/>
  <c r="IB250" i="5" s="1"/>
  <c r="N185" i="5"/>
  <c r="CJ185" i="5" s="1"/>
  <c r="FF185" i="5" s="1"/>
  <c r="IB185" i="5" s="1"/>
  <c r="N134" i="5"/>
  <c r="CJ134" i="5" s="1"/>
  <c r="FF134" i="5" s="1"/>
  <c r="IB134" i="5" s="1"/>
  <c r="N45" i="5"/>
  <c r="CJ45" i="5" s="1"/>
  <c r="FF45" i="5" s="1"/>
  <c r="IB45" i="5" s="1"/>
  <c r="N256" i="5"/>
  <c r="CJ256" i="5" s="1"/>
  <c r="FF256" i="5" s="1"/>
  <c r="IB256" i="5" s="1"/>
  <c r="N193" i="5"/>
  <c r="CJ193" i="5" s="1"/>
  <c r="FF193" i="5" s="1"/>
  <c r="IB193" i="5" s="1"/>
  <c r="N133" i="5"/>
  <c r="CJ133" i="5" s="1"/>
  <c r="FF133" i="5" s="1"/>
  <c r="IB133" i="5" s="1"/>
  <c r="N66" i="5"/>
  <c r="CJ66" i="5" s="1"/>
  <c r="FF66" i="5" s="1"/>
  <c r="IB66" i="5" s="1"/>
  <c r="N262" i="5"/>
  <c r="CJ262" i="5" s="1"/>
  <c r="FF262" i="5" s="1"/>
  <c r="IB262" i="5" s="1"/>
  <c r="N201" i="5"/>
  <c r="CJ201" i="5" s="1"/>
  <c r="FF201" i="5" s="1"/>
  <c r="IB201" i="5" s="1"/>
  <c r="N132" i="5"/>
  <c r="CJ132" i="5" s="1"/>
  <c r="FF132" i="5" s="1"/>
  <c r="IB132" i="5" s="1"/>
  <c r="N73" i="5"/>
  <c r="CJ73" i="5" s="1"/>
  <c r="FF73" i="5" s="1"/>
  <c r="IB73" i="5" s="1"/>
  <c r="N7" i="5"/>
  <c r="CJ7" i="5" s="1"/>
  <c r="FF7" i="5" s="1"/>
  <c r="IB7" i="5" s="1"/>
  <c r="N216" i="5"/>
  <c r="CJ216" i="5" s="1"/>
  <c r="FF216" i="5" s="1"/>
  <c r="IB216" i="5" s="1"/>
  <c r="N146" i="5"/>
  <c r="CJ146" i="5" s="1"/>
  <c r="FF146" i="5" s="1"/>
  <c r="IB146" i="5" s="1"/>
  <c r="N84" i="5"/>
  <c r="CJ84" i="5" s="1"/>
  <c r="FF84" i="5" s="1"/>
  <c r="IB84" i="5" s="1"/>
  <c r="N6" i="5"/>
  <c r="CJ6" i="5" s="1"/>
  <c r="FF6" i="5" s="1"/>
  <c r="IB6" i="5" s="1"/>
  <c r="N207" i="5"/>
  <c r="CJ207" i="5" s="1"/>
  <c r="FF207" i="5" s="1"/>
  <c r="IB207" i="5" s="1"/>
  <c r="N138" i="5"/>
  <c r="CJ138" i="5" s="1"/>
  <c r="FF138" i="5" s="1"/>
  <c r="IB138" i="5" s="1"/>
  <c r="N72" i="5"/>
  <c r="CJ72" i="5" s="1"/>
  <c r="FF72" i="5" s="1"/>
  <c r="IB72" i="5" s="1"/>
  <c r="N17" i="5"/>
  <c r="CJ17" i="5" s="1"/>
  <c r="FF17" i="5" s="1"/>
  <c r="IB17" i="5" s="1"/>
  <c r="N213" i="5"/>
  <c r="CJ213" i="5" s="1"/>
  <c r="FF213" i="5" s="1"/>
  <c r="IB213" i="5" s="1"/>
  <c r="N137" i="5"/>
  <c r="CJ137" i="5" s="1"/>
  <c r="FF137" i="5" s="1"/>
  <c r="IB137" i="5" s="1"/>
  <c r="N97" i="5"/>
  <c r="CJ97" i="5" s="1"/>
  <c r="FF97" i="5" s="1"/>
  <c r="IB97" i="5" s="1"/>
  <c r="N16" i="5"/>
  <c r="CJ16" i="5" s="1"/>
  <c r="FF16" i="5" s="1"/>
  <c r="IB16" i="5" s="1"/>
  <c r="N229" i="5"/>
  <c r="CJ229" i="5" s="1"/>
  <c r="FF229" i="5" s="1"/>
  <c r="IB229" i="5" s="1"/>
  <c r="N162" i="5"/>
  <c r="CJ162" i="5" s="1"/>
  <c r="FF162" i="5" s="1"/>
  <c r="IB162" i="5" s="1"/>
  <c r="N95" i="5"/>
  <c r="CJ95" i="5" s="1"/>
  <c r="FF95" i="5" s="1"/>
  <c r="IB95" i="5" s="1"/>
  <c r="N40" i="5"/>
  <c r="CJ40" i="5" s="1"/>
  <c r="FF40" i="5" s="1"/>
  <c r="IB40" i="5" s="1"/>
  <c r="N233" i="5"/>
  <c r="CJ233" i="5" s="1"/>
  <c r="FF233" i="5" s="1"/>
  <c r="IB233" i="5" s="1"/>
  <c r="N163" i="5"/>
  <c r="CJ163" i="5" s="1"/>
  <c r="FF163" i="5" s="1"/>
  <c r="IB163" i="5" s="1"/>
  <c r="N112" i="5"/>
  <c r="CJ112" i="5" s="1"/>
  <c r="FF112" i="5" s="1"/>
  <c r="IB112" i="5" s="1"/>
  <c r="N39" i="5"/>
  <c r="CJ39" i="5" s="1"/>
  <c r="FF39" i="5" s="1"/>
  <c r="IB39" i="5" s="1"/>
  <c r="N241" i="5"/>
  <c r="CJ241" i="5" s="1"/>
  <c r="FF241" i="5" s="1"/>
  <c r="IB241" i="5" s="1"/>
  <c r="N176" i="5"/>
  <c r="CJ176" i="5" s="1"/>
  <c r="FF176" i="5" s="1"/>
  <c r="IB176" i="5" s="1"/>
  <c r="N100" i="5"/>
  <c r="CJ100" i="5" s="1"/>
  <c r="FF100" i="5" s="1"/>
  <c r="IB100" i="5" s="1"/>
  <c r="N57" i="5"/>
  <c r="CJ57" i="5" s="1"/>
  <c r="FF57" i="5" s="1"/>
  <c r="IB57" i="5" s="1"/>
  <c r="N248" i="5"/>
  <c r="CJ248" i="5" s="1"/>
  <c r="FF248" i="5" s="1"/>
  <c r="IB248" i="5" s="1"/>
  <c r="N180" i="5"/>
  <c r="CJ180" i="5" s="1"/>
  <c r="FF180" i="5" s="1"/>
  <c r="IB180" i="5" s="1"/>
  <c r="N126" i="5"/>
  <c r="CJ126" i="5" s="1"/>
  <c r="FF126" i="5" s="1"/>
  <c r="IB126" i="5" s="1"/>
  <c r="N56" i="5"/>
  <c r="CJ56" i="5" s="1"/>
  <c r="FF56" i="5" s="1"/>
  <c r="IB56" i="5" s="1"/>
  <c r="N253" i="5"/>
  <c r="CJ253" i="5" s="1"/>
  <c r="FF253" i="5" s="1"/>
  <c r="IB253" i="5" s="1"/>
  <c r="N188" i="5"/>
  <c r="CJ188" i="5" s="1"/>
  <c r="FF188" i="5" s="1"/>
  <c r="IB188" i="5" s="1"/>
  <c r="N125" i="5"/>
  <c r="CJ125" i="5" s="1"/>
  <c r="FF125" i="5" s="1"/>
  <c r="IB125" i="5" s="1"/>
  <c r="N55" i="5"/>
  <c r="CJ55" i="5" s="1"/>
  <c r="FF55" i="5" s="1"/>
  <c r="IB55" i="5" s="1"/>
  <c r="N261" i="5"/>
  <c r="CJ261" i="5" s="1"/>
  <c r="FF261" i="5" s="1"/>
  <c r="IB261" i="5" s="1"/>
  <c r="N196" i="5"/>
  <c r="CJ196" i="5" s="1"/>
  <c r="FF196" i="5" s="1"/>
  <c r="IB196" i="5" s="1"/>
  <c r="N124" i="5"/>
  <c r="CJ124" i="5" s="1"/>
  <c r="FF124" i="5" s="1"/>
  <c r="IB124" i="5" s="1"/>
  <c r="N65" i="5"/>
  <c r="CJ65" i="5" s="1"/>
  <c r="FF65" i="5" s="1"/>
  <c r="IB65" i="5" s="1"/>
  <c r="N259" i="5"/>
  <c r="CJ259" i="5" s="1"/>
  <c r="FF259" i="5" s="1"/>
  <c r="IB259" i="5" s="1"/>
  <c r="N199" i="5"/>
  <c r="CJ199" i="5" s="1"/>
  <c r="FF199" i="5" s="1"/>
  <c r="IB199" i="5" s="1"/>
  <c r="N116" i="5"/>
  <c r="CJ116" i="5" s="1"/>
  <c r="FF116" i="5" s="1"/>
  <c r="IB116" i="5" s="1"/>
  <c r="N76" i="5"/>
  <c r="CJ76" i="5" s="1"/>
  <c r="FF76" i="5" s="1"/>
  <c r="IB76" i="5" s="1"/>
  <c r="N266" i="5"/>
  <c r="CJ266" i="5" s="1"/>
  <c r="FF266" i="5" s="1"/>
  <c r="IB266" i="5" s="1"/>
  <c r="N202" i="5"/>
  <c r="CJ202" i="5" s="1"/>
  <c r="FF202" i="5" s="1"/>
  <c r="IB202" i="5" s="1"/>
  <c r="N149" i="5"/>
  <c r="CJ149" i="5" s="1"/>
  <c r="FF149" i="5" s="1"/>
  <c r="IB149" i="5" s="1"/>
  <c r="N64" i="5"/>
  <c r="CJ64" i="5" s="1"/>
  <c r="FF64" i="5" s="1"/>
  <c r="IB64" i="5" s="1"/>
  <c r="N9" i="5"/>
  <c r="CJ9" i="5" s="1"/>
  <c r="FF9" i="5" s="1"/>
  <c r="IB9" i="5" s="1"/>
  <c r="N211" i="5"/>
  <c r="CJ211" i="5" s="1"/>
  <c r="FF211" i="5" s="1"/>
  <c r="IB211" i="5" s="1"/>
  <c r="N159" i="5"/>
  <c r="CJ159" i="5" s="1"/>
  <c r="FF159" i="5" s="1"/>
  <c r="IB159" i="5" s="1"/>
  <c r="N96" i="5"/>
  <c r="CJ96" i="5" s="1"/>
  <c r="FF96" i="5" s="1"/>
  <c r="IB96" i="5" s="1"/>
  <c r="N33" i="5"/>
  <c r="CJ33" i="5" s="1"/>
  <c r="FF33" i="5" s="1"/>
  <c r="IB33" i="5" s="1"/>
  <c r="N219" i="5"/>
  <c r="CJ219" i="5" s="1"/>
  <c r="FF219" i="5" s="1"/>
  <c r="IB219" i="5" s="1"/>
  <c r="N154" i="5"/>
  <c r="CJ154" i="5" s="1"/>
  <c r="FF154" i="5" s="1"/>
  <c r="IB154" i="5" s="1"/>
  <c r="N87" i="5"/>
  <c r="CJ87" i="5" s="1"/>
  <c r="FF87" i="5" s="1"/>
  <c r="IB87" i="5" s="1"/>
  <c r="N32" i="5"/>
  <c r="CJ32" i="5" s="1"/>
  <c r="FF32" i="5" s="1"/>
  <c r="IB32" i="5" s="1"/>
  <c r="N231" i="5"/>
  <c r="CJ231" i="5" s="1"/>
  <c r="FF231" i="5" s="1"/>
  <c r="IB231" i="5" s="1"/>
  <c r="N166" i="5"/>
  <c r="CJ166" i="5" s="1"/>
  <c r="FF166" i="5" s="1"/>
  <c r="IB166" i="5" s="1"/>
  <c r="N104" i="5"/>
  <c r="CJ104" i="5" s="1"/>
  <c r="FF104" i="5" s="1"/>
  <c r="IB104" i="5" s="1"/>
  <c r="N31" i="5"/>
  <c r="CJ31" i="5" s="1"/>
  <c r="FF31" i="5" s="1"/>
  <c r="IB31" i="5" s="1"/>
  <c r="N236" i="5"/>
  <c r="CJ236" i="5" s="1"/>
  <c r="FF236" i="5" s="1"/>
  <c r="IB236" i="5" s="1"/>
  <c r="N174" i="5"/>
  <c r="CJ174" i="5" s="1"/>
  <c r="FF174" i="5" s="1"/>
  <c r="IB174" i="5" s="1"/>
  <c r="N111" i="5"/>
  <c r="CJ111" i="5" s="1"/>
  <c r="FF111" i="5" s="1"/>
  <c r="IB111" i="5" s="1"/>
  <c r="N49" i="5"/>
  <c r="CJ49" i="5" s="1"/>
  <c r="FF49" i="5" s="1"/>
  <c r="IB49" i="5" s="1"/>
  <c r="N244" i="5"/>
  <c r="CJ244" i="5" s="1"/>
  <c r="FF244" i="5" s="1"/>
  <c r="IB244" i="5" s="1"/>
  <c r="N192" i="5"/>
  <c r="CJ192" i="5" s="1"/>
  <c r="FF192" i="5" s="1"/>
  <c r="IB192" i="5" s="1"/>
  <c r="N118" i="5"/>
  <c r="CJ118" i="5" s="1"/>
  <c r="FF118" i="5" s="1"/>
  <c r="IB118" i="5" s="1"/>
  <c r="N48" i="5"/>
  <c r="CJ48" i="5" s="1"/>
  <c r="FF48" i="5" s="1"/>
  <c r="IB48" i="5" s="1"/>
  <c r="N251" i="5"/>
  <c r="CJ251" i="5" s="1"/>
  <c r="FF251" i="5" s="1"/>
  <c r="IB251" i="5" s="1"/>
  <c r="N191" i="5"/>
  <c r="CJ191" i="5" s="1"/>
  <c r="FF191" i="5" s="1"/>
  <c r="IB191" i="5" s="1"/>
  <c r="N117" i="5"/>
  <c r="CJ117" i="5" s="1"/>
  <c r="FF117" i="5" s="1"/>
  <c r="IB117" i="5" s="1"/>
  <c r="N47" i="5"/>
  <c r="CJ47" i="5" s="1"/>
  <c r="FF47" i="5" s="1"/>
  <c r="IB47" i="5" s="1"/>
  <c r="N254" i="5"/>
  <c r="CJ254" i="5" s="1"/>
  <c r="FF254" i="5" s="1"/>
  <c r="IB254" i="5" s="1"/>
  <c r="N186" i="5"/>
  <c r="CJ186" i="5" s="1"/>
  <c r="FF186" i="5" s="1"/>
  <c r="IB186" i="5" s="1"/>
  <c r="N128" i="5"/>
  <c r="CJ128" i="5" s="1"/>
  <c r="FF128" i="5" s="1"/>
  <c r="IB128" i="5" s="1"/>
  <c r="N58" i="5"/>
  <c r="CJ58" i="5" s="1"/>
  <c r="FF58" i="5" s="1"/>
  <c r="IB58" i="5" s="1"/>
  <c r="N260" i="5"/>
  <c r="CJ260" i="5" s="1"/>
  <c r="FF260" i="5" s="1"/>
  <c r="IB260" i="5" s="1"/>
  <c r="N194" i="5"/>
  <c r="CJ194" i="5" s="1"/>
  <c r="FF194" i="5" s="1"/>
  <c r="IB194" i="5" s="1"/>
  <c r="N127" i="5"/>
  <c r="CJ127" i="5" s="1"/>
  <c r="FF127" i="5" s="1"/>
  <c r="IB127" i="5" s="1"/>
  <c r="N68" i="5"/>
  <c r="CJ68" i="5" s="1"/>
  <c r="FF68" i="5" s="1"/>
  <c r="IB68" i="5" s="1"/>
  <c r="N5" i="5"/>
  <c r="CJ5" i="5" s="1"/>
  <c r="FF5" i="5" s="1"/>
  <c r="IB5" i="5" s="1"/>
  <c r="N208" i="5"/>
  <c r="CJ208" i="5" s="1"/>
  <c r="FF208" i="5" s="1"/>
  <c r="IB208" i="5" s="1"/>
  <c r="N148" i="5"/>
  <c r="CJ148" i="5" s="1"/>
  <c r="FF148" i="5" s="1"/>
  <c r="IB148" i="5" s="1"/>
  <c r="N89" i="5"/>
  <c r="CJ89" i="5" s="1"/>
  <c r="FF89" i="5" s="1"/>
  <c r="IB89" i="5" s="1"/>
  <c r="N8" i="5"/>
  <c r="CJ8" i="5" s="1"/>
  <c r="FF8" i="5" s="1"/>
  <c r="IB8" i="5" s="1"/>
  <c r="N214" i="5"/>
  <c r="CJ214" i="5" s="1"/>
  <c r="FF214" i="5" s="1"/>
  <c r="IB214" i="5" s="1"/>
  <c r="N147" i="5"/>
  <c r="CJ147" i="5" s="1"/>
  <c r="FF147" i="5" s="1"/>
  <c r="IB147" i="5" s="1"/>
  <c r="N88" i="5"/>
  <c r="CJ88" i="5" s="1"/>
  <c r="FF88" i="5" s="1"/>
  <c r="IB88" i="5" s="1"/>
  <c r="N25" i="5"/>
  <c r="CJ25" i="5" s="1"/>
  <c r="FF25" i="5" s="1"/>
  <c r="IB25" i="5" s="1"/>
  <c r="N222" i="5"/>
  <c r="CJ222" i="5" s="1"/>
  <c r="FF222" i="5" s="1"/>
  <c r="IB222" i="5" s="1"/>
  <c r="N157" i="5"/>
  <c r="CJ157" i="5" s="1"/>
  <c r="FF157" i="5" s="1"/>
  <c r="IB157" i="5" s="1"/>
  <c r="N79" i="5"/>
  <c r="CJ79" i="5" s="1"/>
  <c r="FF79" i="5" s="1"/>
  <c r="IB79" i="5" s="1"/>
  <c r="N43" i="5"/>
  <c r="CJ43" i="5" s="1"/>
  <c r="FF43" i="5" s="1"/>
  <c r="IB43" i="5" s="1"/>
  <c r="N234" i="5"/>
  <c r="CJ234" i="5" s="1"/>
  <c r="FF234" i="5" s="1"/>
  <c r="IB234" i="5" s="1"/>
  <c r="N169" i="5"/>
  <c r="CJ169" i="5" s="1"/>
  <c r="FF169" i="5" s="1"/>
  <c r="IB169" i="5" s="1"/>
  <c r="N115" i="5"/>
  <c r="CJ115" i="5" s="1"/>
  <c r="FF115" i="5" s="1"/>
  <c r="IB115" i="5" s="1"/>
  <c r="N42" i="5"/>
  <c r="CJ42" i="5" s="1"/>
  <c r="FF42" i="5" s="1"/>
  <c r="IB42" i="5" s="1"/>
  <c r="N237" i="5"/>
  <c r="CJ237" i="5" s="1"/>
  <c r="FF237" i="5" s="1"/>
  <c r="IB237" i="5" s="1"/>
  <c r="N177" i="5"/>
  <c r="CJ177" i="5" s="1"/>
  <c r="FF177" i="5" s="1"/>
  <c r="IB177" i="5" s="1"/>
  <c r="N103" i="5"/>
  <c r="CJ103" i="5" s="1"/>
  <c r="FF103" i="5" s="1"/>
  <c r="IB103" i="5" s="1"/>
  <c r="N60" i="5"/>
  <c r="CJ60" i="5" s="1"/>
  <c r="FF60" i="5" s="1"/>
  <c r="IB60" i="5" s="1"/>
  <c r="N245" i="5"/>
  <c r="CJ245" i="5" s="1"/>
  <c r="FF245" i="5" s="1"/>
  <c r="IB245" i="5" s="1"/>
  <c r="N183" i="5"/>
  <c r="CJ183" i="5" s="1"/>
  <c r="FF183" i="5" s="1"/>
  <c r="IB183" i="5" s="1"/>
  <c r="N129" i="5"/>
  <c r="CJ129" i="5" s="1"/>
  <c r="FF129" i="5" s="1"/>
  <c r="IB129" i="5" s="1"/>
  <c r="N59" i="5"/>
  <c r="CJ59" i="5" s="1"/>
  <c r="FF59" i="5" s="1"/>
  <c r="IB59" i="5" s="1"/>
  <c r="N243" i="5"/>
  <c r="CJ243" i="5" s="1"/>
  <c r="FF243" i="5" s="1"/>
  <c r="IB243" i="5" s="1"/>
  <c r="N178" i="5"/>
  <c r="CJ178" i="5" s="1"/>
  <c r="FF178" i="5" s="1"/>
  <c r="IB178" i="5" s="1"/>
  <c r="N121" i="5"/>
  <c r="CJ121" i="5" s="1"/>
  <c r="FF121" i="5" s="1"/>
  <c r="IB121" i="5" s="1"/>
  <c r="N51" i="5"/>
  <c r="CJ51" i="5" s="1"/>
  <c r="FF51" i="5" s="1"/>
  <c r="IB51" i="5" s="1"/>
  <c r="D168" i="4" l="1"/>
  <c r="I168" i="4"/>
  <c r="E168" i="4"/>
  <c r="G168" i="4"/>
  <c r="F168" i="4"/>
  <c r="H168" i="4"/>
  <c r="D162" i="4"/>
  <c r="H162" i="4"/>
  <c r="E162" i="4"/>
  <c r="F162" i="4"/>
  <c r="G162" i="4"/>
  <c r="I162" i="4"/>
  <c r="H160" i="4"/>
  <c r="I160" i="4"/>
  <c r="F160" i="4"/>
  <c r="E160" i="4"/>
  <c r="D160" i="4"/>
  <c r="G160" i="4"/>
  <c r="F166" i="4"/>
  <c r="I166" i="4"/>
  <c r="D166" i="4"/>
  <c r="E166" i="4"/>
  <c r="H166" i="4"/>
  <c r="G166" i="4"/>
  <c r="N7" i="1"/>
  <c r="N8" i="1"/>
  <c r="O97" i="5"/>
  <c r="CK97" i="5" s="1"/>
  <c r="FG97" i="5" s="1"/>
  <c r="IC97" i="5" s="1"/>
  <c r="O24" i="5"/>
  <c r="CK24" i="5" s="1"/>
  <c r="FG24" i="5" s="1"/>
  <c r="IC24" i="5" s="1"/>
  <c r="O75" i="5"/>
  <c r="CK75" i="5" s="1"/>
  <c r="FG75" i="5" s="1"/>
  <c r="IC75" i="5" s="1"/>
  <c r="O17" i="5"/>
  <c r="CK17" i="5" s="1"/>
  <c r="FG17" i="5" s="1"/>
  <c r="IC17" i="5" s="1"/>
  <c r="O68" i="5"/>
  <c r="CK68" i="5" s="1"/>
  <c r="FG68" i="5" s="1"/>
  <c r="IC68" i="5" s="1"/>
  <c r="O10" i="5"/>
  <c r="CK10" i="5" s="1"/>
  <c r="FG10" i="5" s="1"/>
  <c r="IC10" i="5" s="1"/>
  <c r="O58" i="5"/>
  <c r="CK58" i="5" s="1"/>
  <c r="FG58" i="5" s="1"/>
  <c r="IC58" i="5" s="1"/>
  <c r="O2" i="5"/>
  <c r="CK2" i="5" s="1"/>
  <c r="FG2" i="5" s="1"/>
  <c r="IC2" i="5" s="1"/>
  <c r="O110" i="5"/>
  <c r="CK110" i="5" s="1"/>
  <c r="FG110" i="5" s="1"/>
  <c r="IC110" i="5" s="1"/>
  <c r="O37" i="5"/>
  <c r="CK37" i="5" s="1"/>
  <c r="FG37" i="5" s="1"/>
  <c r="IC37" i="5" s="1"/>
  <c r="O85" i="5"/>
  <c r="CK85" i="5" s="1"/>
  <c r="FG85" i="5" s="1"/>
  <c r="IC85" i="5" s="1"/>
  <c r="O30" i="5"/>
  <c r="CK30" i="5" s="1"/>
  <c r="FG30" i="5" s="1"/>
  <c r="IC30" i="5" s="1"/>
  <c r="O51" i="5"/>
  <c r="CK51" i="5" s="1"/>
  <c r="FG51" i="5" s="1"/>
  <c r="IC51" i="5" s="1"/>
  <c r="O44" i="5"/>
  <c r="CK44" i="5" s="1"/>
  <c r="FG44" i="5" s="1"/>
  <c r="IC44" i="5" s="1"/>
  <c r="O5" i="5"/>
  <c r="CK5" i="5" s="1"/>
  <c r="FG5" i="5" s="1"/>
  <c r="IC5" i="5" s="1"/>
  <c r="O4" i="5"/>
  <c r="CK4" i="5" s="1"/>
  <c r="FG4" i="5" s="1"/>
  <c r="IC4" i="5" s="1"/>
  <c r="O267" i="5"/>
  <c r="CK267" i="5" s="1"/>
  <c r="FG267" i="5" s="1"/>
  <c r="IC267" i="5" s="1"/>
  <c r="O46" i="5"/>
  <c r="CK46" i="5" s="1"/>
  <c r="FG46" i="5" s="1"/>
  <c r="IC46" i="5" s="1"/>
  <c r="O108" i="5"/>
  <c r="CK108" i="5" s="1"/>
  <c r="FG108" i="5" s="1"/>
  <c r="IC108" i="5" s="1"/>
  <c r="O184" i="5"/>
  <c r="CK184" i="5" s="1"/>
  <c r="FG184" i="5" s="1"/>
  <c r="IC184" i="5" s="1"/>
  <c r="O240" i="5"/>
  <c r="CK240" i="5" s="1"/>
  <c r="FG240" i="5" s="1"/>
  <c r="IC240" i="5" s="1"/>
  <c r="O53" i="5"/>
  <c r="CK53" i="5" s="1"/>
  <c r="FG53" i="5" s="1"/>
  <c r="IC53" i="5" s="1"/>
  <c r="O134" i="5"/>
  <c r="CK134" i="5" s="1"/>
  <c r="FG134" i="5" s="1"/>
  <c r="IC134" i="5" s="1"/>
  <c r="O192" i="5"/>
  <c r="CK192" i="5" s="1"/>
  <c r="FG192" i="5" s="1"/>
  <c r="IC192" i="5" s="1"/>
  <c r="O249" i="5"/>
  <c r="CK249" i="5" s="1"/>
  <c r="FG249" i="5" s="1"/>
  <c r="IC249" i="5" s="1"/>
  <c r="O71" i="5"/>
  <c r="CK71" i="5" s="1"/>
  <c r="FG71" i="5" s="1"/>
  <c r="IC71" i="5" s="1"/>
  <c r="O130" i="5"/>
  <c r="CK130" i="5" s="1"/>
  <c r="FG130" i="5" s="1"/>
  <c r="IC130" i="5" s="1"/>
  <c r="O190" i="5"/>
  <c r="CK190" i="5" s="1"/>
  <c r="FG190" i="5" s="1"/>
  <c r="IC190" i="5" s="1"/>
  <c r="O259" i="5"/>
  <c r="CK259" i="5" s="1"/>
  <c r="FG259" i="5" s="1"/>
  <c r="IC259" i="5" s="1"/>
  <c r="O63" i="5"/>
  <c r="CK63" i="5" s="1"/>
  <c r="FG63" i="5" s="1"/>
  <c r="IC63" i="5" s="1"/>
  <c r="O122" i="5"/>
  <c r="CK122" i="5" s="1"/>
  <c r="FG122" i="5" s="1"/>
  <c r="IC122" i="5" s="1"/>
  <c r="O193" i="5"/>
  <c r="CK193" i="5" s="1"/>
  <c r="FG193" i="5" s="1"/>
  <c r="IC193" i="5" s="1"/>
  <c r="O260" i="5"/>
  <c r="CK260" i="5" s="1"/>
  <c r="FG260" i="5" s="1"/>
  <c r="IC260" i="5" s="1"/>
  <c r="O20" i="5"/>
  <c r="CK20" i="5" s="1"/>
  <c r="FG20" i="5" s="1"/>
  <c r="IC20" i="5" s="1"/>
  <c r="O78" i="5"/>
  <c r="CK78" i="5" s="1"/>
  <c r="FG78" i="5" s="1"/>
  <c r="IC78" i="5" s="1"/>
  <c r="O141" i="5"/>
  <c r="CK141" i="5" s="1"/>
  <c r="FG141" i="5" s="1"/>
  <c r="IC141" i="5" s="1"/>
  <c r="O205" i="5"/>
  <c r="CK205" i="5" s="1"/>
  <c r="FG205" i="5" s="1"/>
  <c r="IC205" i="5" s="1"/>
  <c r="O12" i="5"/>
  <c r="CK12" i="5" s="1"/>
  <c r="FG12" i="5" s="1"/>
  <c r="IC12" i="5" s="1"/>
  <c r="O70" i="5"/>
  <c r="CK70" i="5" s="1"/>
  <c r="FG70" i="5" s="1"/>
  <c r="IC70" i="5" s="1"/>
  <c r="O152" i="5"/>
  <c r="CK152" i="5" s="1"/>
  <c r="FG152" i="5" s="1"/>
  <c r="IC152" i="5" s="1"/>
  <c r="O195" i="5"/>
  <c r="CK195" i="5" s="1"/>
  <c r="FG195" i="5" s="1"/>
  <c r="IC195" i="5" s="1"/>
  <c r="O266" i="5"/>
  <c r="CK266" i="5" s="1"/>
  <c r="FG266" i="5" s="1"/>
  <c r="IC266" i="5" s="1"/>
  <c r="O19" i="5"/>
  <c r="CK19" i="5" s="1"/>
  <c r="FG19" i="5" s="1"/>
  <c r="IC19" i="5" s="1"/>
  <c r="O84" i="5"/>
  <c r="CK84" i="5" s="1"/>
  <c r="FG84" i="5" s="1"/>
  <c r="IC84" i="5" s="1"/>
  <c r="O140" i="5"/>
  <c r="CK140" i="5" s="1"/>
  <c r="FG140" i="5" s="1"/>
  <c r="IC140" i="5" s="1"/>
  <c r="O216" i="5"/>
  <c r="CK216" i="5" s="1"/>
  <c r="FG216" i="5" s="1"/>
  <c r="IC216" i="5" s="1"/>
  <c r="O25" i="5"/>
  <c r="CK25" i="5" s="1"/>
  <c r="FG25" i="5" s="1"/>
  <c r="IC25" i="5" s="1"/>
  <c r="O80" i="5"/>
  <c r="CK80" i="5" s="1"/>
  <c r="FG80" i="5" s="1"/>
  <c r="IC80" i="5" s="1"/>
  <c r="O162" i="5"/>
  <c r="CK162" i="5" s="1"/>
  <c r="FG162" i="5" s="1"/>
  <c r="IC162" i="5" s="1"/>
  <c r="O214" i="5"/>
  <c r="CK214" i="5" s="1"/>
  <c r="FG214" i="5" s="1"/>
  <c r="IC214" i="5" s="1"/>
  <c r="O32" i="5"/>
  <c r="CK32" i="5" s="1"/>
  <c r="FG32" i="5" s="1"/>
  <c r="IC32" i="5" s="1"/>
  <c r="O105" i="5"/>
  <c r="CK105" i="5" s="1"/>
  <c r="FG105" i="5" s="1"/>
  <c r="IC105" i="5" s="1"/>
  <c r="O168" i="5"/>
  <c r="CK168" i="5" s="1"/>
  <c r="FG168" i="5" s="1"/>
  <c r="IC168" i="5" s="1"/>
  <c r="O229" i="5"/>
  <c r="CK229" i="5" s="1"/>
  <c r="FG229" i="5" s="1"/>
  <c r="IC229" i="5" s="1"/>
  <c r="O39" i="5"/>
  <c r="CK39" i="5" s="1"/>
  <c r="FG39" i="5" s="1"/>
  <c r="IC39" i="5" s="1"/>
  <c r="O112" i="5"/>
  <c r="CK112" i="5" s="1"/>
  <c r="FG112" i="5" s="1"/>
  <c r="IC112" i="5" s="1"/>
  <c r="O171" i="5"/>
  <c r="CK171" i="5" s="1"/>
  <c r="FG171" i="5" s="1"/>
  <c r="IC171" i="5" s="1"/>
  <c r="O236" i="5"/>
  <c r="CK236" i="5" s="1"/>
  <c r="FG236" i="5" s="1"/>
  <c r="IC236" i="5" s="1"/>
  <c r="O88" i="5"/>
  <c r="CK88" i="5" s="1"/>
  <c r="FG88" i="5" s="1"/>
  <c r="IC88" i="5" s="1"/>
  <c r="O175" i="5"/>
  <c r="CK175" i="5" s="1"/>
  <c r="FG175" i="5" s="1"/>
  <c r="IC175" i="5" s="1"/>
  <c r="O252" i="5"/>
  <c r="CK252" i="5" s="1"/>
  <c r="FG252" i="5" s="1"/>
  <c r="IC252" i="5" s="1"/>
  <c r="O16" i="5"/>
  <c r="CK16" i="5" s="1"/>
  <c r="FG16" i="5" s="1"/>
  <c r="IC16" i="5" s="1"/>
  <c r="O89" i="5"/>
  <c r="CK89" i="5" s="1"/>
  <c r="FG89" i="5" s="1"/>
  <c r="IC89" i="5" s="1"/>
  <c r="O137" i="5"/>
  <c r="CK137" i="5" s="1"/>
  <c r="FG137" i="5" s="1"/>
  <c r="IC137" i="5" s="1"/>
  <c r="O210" i="5"/>
  <c r="CK210" i="5" s="1"/>
  <c r="FG210" i="5" s="1"/>
  <c r="IC210" i="5" s="1"/>
  <c r="O161" i="5"/>
  <c r="CK161" i="5" s="1"/>
  <c r="FG161" i="5" s="1"/>
  <c r="IC161" i="5" s="1"/>
  <c r="O223" i="5"/>
  <c r="CK223" i="5" s="1"/>
  <c r="FG223" i="5" s="1"/>
  <c r="IC223" i="5" s="1"/>
  <c r="O52" i="5"/>
  <c r="CK52" i="5" s="1"/>
  <c r="FG52" i="5" s="1"/>
  <c r="IC52" i="5" s="1"/>
  <c r="O114" i="5"/>
  <c r="CK114" i="5" s="1"/>
  <c r="FG114" i="5" s="1"/>
  <c r="IC114" i="5" s="1"/>
  <c r="O174" i="5"/>
  <c r="CK174" i="5" s="1"/>
  <c r="FG174" i="5" s="1"/>
  <c r="IC174" i="5" s="1"/>
  <c r="O242" i="5"/>
  <c r="CK242" i="5" s="1"/>
  <c r="FG242" i="5" s="1"/>
  <c r="IC242" i="5" s="1"/>
  <c r="O8" i="5"/>
  <c r="CK8" i="5" s="1"/>
  <c r="FG8" i="5" s="1"/>
  <c r="IC8" i="5" s="1"/>
  <c r="O113" i="5"/>
  <c r="CK113" i="5" s="1"/>
  <c r="FG113" i="5" s="1"/>
  <c r="IC113" i="5" s="1"/>
  <c r="O182" i="5"/>
  <c r="CK182" i="5" s="1"/>
  <c r="FG182" i="5" s="1"/>
  <c r="IC182" i="5" s="1"/>
  <c r="O41" i="5"/>
  <c r="CK41" i="5" s="1"/>
  <c r="FG41" i="5" s="1"/>
  <c r="IC41" i="5" s="1"/>
  <c r="O96" i="5"/>
  <c r="CK96" i="5" s="1"/>
  <c r="FG96" i="5" s="1"/>
  <c r="IC96" i="5" s="1"/>
  <c r="O156" i="5"/>
  <c r="CK156" i="5" s="1"/>
  <c r="FG156" i="5" s="1"/>
  <c r="IC156" i="5" s="1"/>
  <c r="O226" i="5"/>
  <c r="CK226" i="5" s="1"/>
  <c r="FG226" i="5" s="1"/>
  <c r="IC226" i="5" s="1"/>
  <c r="O167" i="5"/>
  <c r="CK167" i="5" s="1"/>
  <c r="FG167" i="5" s="1"/>
  <c r="IC167" i="5" s="1"/>
  <c r="O232" i="5"/>
  <c r="CK232" i="5" s="1"/>
  <c r="FG232" i="5" s="1"/>
  <c r="IC232" i="5" s="1"/>
  <c r="O59" i="5"/>
  <c r="CK59" i="5" s="1"/>
  <c r="FG59" i="5" s="1"/>
  <c r="IC59" i="5" s="1"/>
  <c r="O121" i="5"/>
  <c r="CK121" i="5" s="1"/>
  <c r="FG121" i="5" s="1"/>
  <c r="IC121" i="5" s="1"/>
  <c r="O187" i="5"/>
  <c r="CK187" i="5" s="1"/>
  <c r="FG187" i="5" s="1"/>
  <c r="IC187" i="5" s="1"/>
  <c r="O248" i="5"/>
  <c r="CK248" i="5" s="1"/>
  <c r="FG248" i="5" s="1"/>
  <c r="IC248" i="5" s="1"/>
  <c r="O7" i="5"/>
  <c r="CK7" i="5" s="1"/>
  <c r="FG7" i="5" s="1"/>
  <c r="IC7" i="5" s="1"/>
  <c r="O65" i="5"/>
  <c r="CK65" i="5" s="1"/>
  <c r="FG65" i="5" s="1"/>
  <c r="IC65" i="5" s="1"/>
  <c r="O147" i="5"/>
  <c r="CK147" i="5" s="1"/>
  <c r="FG147" i="5" s="1"/>
  <c r="IC147" i="5" s="1"/>
  <c r="O196" i="5"/>
  <c r="CK196" i="5" s="1"/>
  <c r="FG196" i="5" s="1"/>
  <c r="IC196" i="5" s="1"/>
  <c r="O263" i="5"/>
  <c r="CK263" i="5" s="1"/>
  <c r="FG263" i="5" s="1"/>
  <c r="IC263" i="5" s="1"/>
  <c r="O33" i="5"/>
  <c r="CK33" i="5" s="1"/>
  <c r="FG33" i="5" s="1"/>
  <c r="IC33" i="5" s="1"/>
  <c r="O101" i="5"/>
  <c r="CK101" i="5" s="1"/>
  <c r="FG101" i="5" s="1"/>
  <c r="IC101" i="5" s="1"/>
  <c r="O189" i="5"/>
  <c r="CK189" i="5" s="1"/>
  <c r="FG189" i="5" s="1"/>
  <c r="IC189" i="5" s="1"/>
  <c r="O29" i="5"/>
  <c r="CK29" i="5" s="1"/>
  <c r="FG29" i="5" s="1"/>
  <c r="IC29" i="5" s="1"/>
  <c r="O102" i="5"/>
  <c r="CK102" i="5" s="1"/>
  <c r="FG102" i="5" s="1"/>
  <c r="IC102" i="5" s="1"/>
  <c r="O170" i="5"/>
  <c r="CK170" i="5" s="1"/>
  <c r="FG170" i="5" s="1"/>
  <c r="IC170" i="5" s="1"/>
  <c r="O231" i="5"/>
  <c r="CK231" i="5" s="1"/>
  <c r="FG231" i="5" s="1"/>
  <c r="IC231" i="5" s="1"/>
  <c r="O106" i="5"/>
  <c r="CK106" i="5" s="1"/>
  <c r="FG106" i="5" s="1"/>
  <c r="IC106" i="5" s="1"/>
  <c r="O177" i="5"/>
  <c r="CK177" i="5" s="1"/>
  <c r="FG177" i="5" s="1"/>
  <c r="IC177" i="5" s="1"/>
  <c r="O237" i="5"/>
  <c r="CK237" i="5" s="1"/>
  <c r="FG237" i="5" s="1"/>
  <c r="IC237" i="5" s="1"/>
  <c r="O69" i="5"/>
  <c r="CK69" i="5" s="1"/>
  <c r="FG69" i="5" s="1"/>
  <c r="IC69" i="5" s="1"/>
  <c r="O128" i="5"/>
  <c r="CK128" i="5" s="1"/>
  <c r="FG128" i="5" s="1"/>
  <c r="IC128" i="5" s="1"/>
  <c r="O200" i="5"/>
  <c r="CK200" i="5" s="1"/>
  <c r="FG200" i="5" s="1"/>
  <c r="IC200" i="5" s="1"/>
  <c r="O257" i="5"/>
  <c r="CK257" i="5" s="1"/>
  <c r="FG257" i="5" s="1"/>
  <c r="IC257" i="5" s="1"/>
  <c r="O14" i="5"/>
  <c r="CK14" i="5" s="1"/>
  <c r="FG14" i="5" s="1"/>
  <c r="IC14" i="5" s="1"/>
  <c r="O64" i="5"/>
  <c r="CK64" i="5" s="1"/>
  <c r="FG64" i="5" s="1"/>
  <c r="IC64" i="5" s="1"/>
  <c r="O135" i="5"/>
  <c r="CK135" i="5" s="1"/>
  <c r="FG135" i="5" s="1"/>
  <c r="IC135" i="5" s="1"/>
  <c r="O209" i="5"/>
  <c r="CK209" i="5" s="1"/>
  <c r="FG209" i="5" s="1"/>
  <c r="IC209" i="5" s="1"/>
  <c r="O40" i="5"/>
  <c r="CK40" i="5" s="1"/>
  <c r="FG40" i="5" s="1"/>
  <c r="IC40" i="5" s="1"/>
  <c r="O116" i="5"/>
  <c r="CK116" i="5" s="1"/>
  <c r="FG116" i="5" s="1"/>
  <c r="IC116" i="5" s="1"/>
  <c r="O213" i="5"/>
  <c r="CK213" i="5" s="1"/>
  <c r="FG213" i="5" s="1"/>
  <c r="IC213" i="5" s="1"/>
  <c r="O55" i="5"/>
  <c r="CK55" i="5" s="1"/>
  <c r="FG55" i="5" s="1"/>
  <c r="IC55" i="5" s="1"/>
  <c r="O109" i="5"/>
  <c r="CK109" i="5" s="1"/>
  <c r="FG109" i="5" s="1"/>
  <c r="IC109" i="5" s="1"/>
  <c r="O172" i="5"/>
  <c r="CK172" i="5" s="1"/>
  <c r="FG172" i="5" s="1"/>
  <c r="IC172" i="5" s="1"/>
  <c r="O235" i="5"/>
  <c r="CK235" i="5" s="1"/>
  <c r="FG235" i="5" s="1"/>
  <c r="IC235" i="5" s="1"/>
  <c r="O132" i="5"/>
  <c r="CK132" i="5" s="1"/>
  <c r="FG132" i="5" s="1"/>
  <c r="IC132" i="5" s="1"/>
  <c r="O178" i="5"/>
  <c r="CK178" i="5" s="1"/>
  <c r="FG178" i="5" s="1"/>
  <c r="IC178" i="5" s="1"/>
  <c r="O245" i="5"/>
  <c r="CK245" i="5" s="1"/>
  <c r="FG245" i="5" s="1"/>
  <c r="IC245" i="5" s="1"/>
  <c r="O18" i="5"/>
  <c r="CK18" i="5" s="1"/>
  <c r="FG18" i="5" s="1"/>
  <c r="IC18" i="5" s="1"/>
  <c r="O76" i="5"/>
  <c r="CK76" i="5" s="1"/>
  <c r="FG76" i="5" s="1"/>
  <c r="IC76" i="5" s="1"/>
  <c r="O139" i="5"/>
  <c r="CK139" i="5" s="1"/>
  <c r="FG139" i="5" s="1"/>
  <c r="IC139" i="5" s="1"/>
  <c r="O199" i="5"/>
  <c r="CK199" i="5" s="1"/>
  <c r="FG199" i="5" s="1"/>
  <c r="IC199" i="5" s="1"/>
  <c r="O264" i="5"/>
  <c r="CK264" i="5" s="1"/>
  <c r="FG264" i="5" s="1"/>
  <c r="IC264" i="5" s="1"/>
  <c r="O47" i="5"/>
  <c r="CK47" i="5" s="1"/>
  <c r="FG47" i="5" s="1"/>
  <c r="IC47" i="5" s="1"/>
  <c r="O123" i="5"/>
  <c r="CK123" i="5" s="1"/>
  <c r="FG123" i="5" s="1"/>
  <c r="IC123" i="5" s="1"/>
  <c r="O221" i="5"/>
  <c r="CK221" i="5" s="1"/>
  <c r="FG221" i="5" s="1"/>
  <c r="IC221" i="5" s="1"/>
  <c r="O62" i="5"/>
  <c r="CK62" i="5" s="1"/>
  <c r="FG62" i="5" s="1"/>
  <c r="IC62" i="5" s="1"/>
  <c r="O124" i="5"/>
  <c r="CK124" i="5" s="1"/>
  <c r="FG124" i="5" s="1"/>
  <c r="IC124" i="5" s="1"/>
  <c r="O181" i="5"/>
  <c r="CK181" i="5" s="1"/>
  <c r="FG181" i="5" s="1"/>
  <c r="IC181" i="5" s="1"/>
  <c r="O243" i="5"/>
  <c r="CK243" i="5" s="1"/>
  <c r="FG243" i="5" s="1"/>
  <c r="IC243" i="5" s="1"/>
  <c r="O120" i="5"/>
  <c r="CK120" i="5" s="1"/>
  <c r="FG120" i="5" s="1"/>
  <c r="IC120" i="5" s="1"/>
  <c r="O186" i="5"/>
  <c r="CK186" i="5" s="1"/>
  <c r="FG186" i="5" s="1"/>
  <c r="IC186" i="5" s="1"/>
  <c r="O251" i="5"/>
  <c r="CK251" i="5" s="1"/>
  <c r="FG251" i="5" s="1"/>
  <c r="IC251" i="5" s="1"/>
  <c r="O6" i="5"/>
  <c r="CK6" i="5" s="1"/>
  <c r="FG6" i="5" s="1"/>
  <c r="IC6" i="5" s="1"/>
  <c r="O79" i="5"/>
  <c r="CK79" i="5" s="1"/>
  <c r="FG79" i="5" s="1"/>
  <c r="IC79" i="5" s="1"/>
  <c r="O146" i="5"/>
  <c r="CK146" i="5" s="1"/>
  <c r="FG146" i="5" s="1"/>
  <c r="IC146" i="5" s="1"/>
  <c r="O204" i="5"/>
  <c r="CK204" i="5" s="1"/>
  <c r="FG204" i="5" s="1"/>
  <c r="IC204" i="5" s="1"/>
  <c r="O54" i="5"/>
  <c r="CK54" i="5" s="1"/>
  <c r="FG54" i="5" s="1"/>
  <c r="IC54" i="5" s="1"/>
  <c r="O148" i="5"/>
  <c r="CK148" i="5" s="1"/>
  <c r="FG148" i="5" s="1"/>
  <c r="IC148" i="5" s="1"/>
  <c r="O228" i="5"/>
  <c r="CK228" i="5" s="1"/>
  <c r="FG228" i="5" s="1"/>
  <c r="IC228" i="5" s="1"/>
  <c r="O50" i="5"/>
  <c r="CK50" i="5" s="1"/>
  <c r="FG50" i="5" s="1"/>
  <c r="IC50" i="5" s="1"/>
  <c r="O131" i="5"/>
  <c r="CK131" i="5" s="1"/>
  <c r="FG131" i="5" s="1"/>
  <c r="IC131" i="5" s="1"/>
  <c r="O194" i="5"/>
  <c r="CK194" i="5" s="1"/>
  <c r="FG194" i="5" s="1"/>
  <c r="IC194" i="5" s="1"/>
  <c r="O254" i="5"/>
  <c r="CK254" i="5" s="1"/>
  <c r="FG254" i="5" s="1"/>
  <c r="IC254" i="5" s="1"/>
  <c r="O127" i="5"/>
  <c r="CK127" i="5" s="1"/>
  <c r="FG127" i="5" s="1"/>
  <c r="IC127" i="5" s="1"/>
  <c r="O208" i="5"/>
  <c r="CK208" i="5" s="1"/>
  <c r="FG208" i="5" s="1"/>
  <c r="IC208" i="5" s="1"/>
  <c r="O262" i="5"/>
  <c r="CK262" i="5" s="1"/>
  <c r="FG262" i="5" s="1"/>
  <c r="IC262" i="5" s="1"/>
  <c r="O13" i="5"/>
  <c r="CK13" i="5" s="1"/>
  <c r="FG13" i="5" s="1"/>
  <c r="IC13" i="5" s="1"/>
  <c r="O86" i="5"/>
  <c r="CK86" i="5" s="1"/>
  <c r="FG86" i="5" s="1"/>
  <c r="IC86" i="5" s="1"/>
  <c r="O153" i="5"/>
  <c r="CK153" i="5" s="1"/>
  <c r="FG153" i="5" s="1"/>
  <c r="IC153" i="5" s="1"/>
  <c r="O215" i="5"/>
  <c r="CK215" i="5" s="1"/>
  <c r="FG215" i="5" s="1"/>
  <c r="IC215" i="5" s="1"/>
  <c r="O61" i="5"/>
  <c r="CK61" i="5" s="1"/>
  <c r="FG61" i="5" s="1"/>
  <c r="IC61" i="5" s="1"/>
  <c r="O159" i="5"/>
  <c r="CK159" i="5" s="1"/>
  <c r="FG159" i="5" s="1"/>
  <c r="IC159" i="5" s="1"/>
  <c r="O238" i="5"/>
  <c r="CK238" i="5" s="1"/>
  <c r="FG238" i="5" s="1"/>
  <c r="IC238" i="5" s="1"/>
  <c r="O87" i="5"/>
  <c r="CK87" i="5" s="1"/>
  <c r="FG87" i="5" s="1"/>
  <c r="IC87" i="5" s="1"/>
  <c r="O119" i="5"/>
  <c r="CK119" i="5" s="1"/>
  <c r="FG119" i="5" s="1"/>
  <c r="IC119" i="5" s="1"/>
  <c r="O197" i="5"/>
  <c r="CK197" i="5" s="1"/>
  <c r="FG197" i="5" s="1"/>
  <c r="IC197" i="5" s="1"/>
  <c r="O261" i="5"/>
  <c r="CK261" i="5" s="1"/>
  <c r="FG261" i="5" s="1"/>
  <c r="IC261" i="5" s="1"/>
  <c r="O138" i="5"/>
  <c r="CK138" i="5" s="1"/>
  <c r="FG138" i="5" s="1"/>
  <c r="IC138" i="5" s="1"/>
  <c r="O207" i="5"/>
  <c r="CK207" i="5" s="1"/>
  <c r="FG207" i="5" s="1"/>
  <c r="IC207" i="5" s="1"/>
  <c r="O38" i="5"/>
  <c r="CK38" i="5" s="1"/>
  <c r="FG38" i="5" s="1"/>
  <c r="IC38" i="5" s="1"/>
  <c r="O93" i="5"/>
  <c r="CK93" i="5" s="1"/>
  <c r="FG93" i="5" s="1"/>
  <c r="IC93" i="5" s="1"/>
  <c r="O158" i="5"/>
  <c r="CK158" i="5" s="1"/>
  <c r="FG158" i="5" s="1"/>
  <c r="IC158" i="5" s="1"/>
  <c r="O220" i="5"/>
  <c r="CK220" i="5" s="1"/>
  <c r="FG220" i="5" s="1"/>
  <c r="IC220" i="5" s="1"/>
  <c r="O92" i="5"/>
  <c r="CK92" i="5" s="1"/>
  <c r="FG92" i="5" s="1"/>
  <c r="IC92" i="5" s="1"/>
  <c r="O165" i="5"/>
  <c r="CK165" i="5" s="1"/>
  <c r="FG165" i="5" s="1"/>
  <c r="IC165" i="5" s="1"/>
  <c r="O246" i="5"/>
  <c r="CK246" i="5" s="1"/>
  <c r="FG246" i="5" s="1"/>
  <c r="IC246" i="5" s="1"/>
  <c r="O9" i="5"/>
  <c r="CK9" i="5" s="1"/>
  <c r="FG9" i="5" s="1"/>
  <c r="IC9" i="5" s="1"/>
  <c r="O67" i="5"/>
  <c r="CK67" i="5" s="1"/>
  <c r="FG67" i="5" s="1"/>
  <c r="IC67" i="5" s="1"/>
  <c r="O149" i="5"/>
  <c r="CK149" i="5" s="1"/>
  <c r="FG149" i="5" s="1"/>
  <c r="IC149" i="5" s="1"/>
  <c r="O211" i="5"/>
  <c r="CK211" i="5" s="1"/>
  <c r="FG211" i="5" s="1"/>
  <c r="IC211" i="5" s="1"/>
  <c r="O145" i="5"/>
  <c r="CK145" i="5" s="1"/>
  <c r="FG145" i="5" s="1"/>
  <c r="IC145" i="5" s="1"/>
  <c r="O218" i="5"/>
  <c r="CK218" i="5" s="1"/>
  <c r="FG218" i="5" s="1"/>
  <c r="IC218" i="5" s="1"/>
  <c r="O26" i="5"/>
  <c r="CK26" i="5" s="1"/>
  <c r="FG26" i="5" s="1"/>
  <c r="IC26" i="5" s="1"/>
  <c r="O99" i="5"/>
  <c r="CK99" i="5" s="1"/>
  <c r="FG99" i="5" s="1"/>
  <c r="IC99" i="5" s="1"/>
  <c r="O164" i="5"/>
  <c r="CK164" i="5" s="1"/>
  <c r="FG164" i="5" s="1"/>
  <c r="IC164" i="5" s="1"/>
  <c r="O230" i="5"/>
  <c r="CK230" i="5" s="1"/>
  <c r="FG230" i="5" s="1"/>
  <c r="IC230" i="5" s="1"/>
  <c r="O27" i="5"/>
  <c r="CK27" i="5" s="1"/>
  <c r="FG27" i="5" s="1"/>
  <c r="IC27" i="5" s="1"/>
  <c r="O103" i="5"/>
  <c r="CK103" i="5" s="1"/>
  <c r="FG103" i="5" s="1"/>
  <c r="IC103" i="5" s="1"/>
  <c r="O191" i="5"/>
  <c r="CK191" i="5" s="1"/>
  <c r="FG191" i="5" s="1"/>
  <c r="IC191" i="5" s="1"/>
  <c r="O28" i="5"/>
  <c r="CK28" i="5" s="1"/>
  <c r="FG28" i="5" s="1"/>
  <c r="IC28" i="5" s="1"/>
  <c r="O83" i="5"/>
  <c r="CK83" i="5" s="1"/>
  <c r="FG83" i="5" s="1"/>
  <c r="IC83" i="5" s="1"/>
  <c r="O150" i="5"/>
  <c r="CK150" i="5" s="1"/>
  <c r="FG150" i="5" s="1"/>
  <c r="IC150" i="5" s="1"/>
  <c r="O212" i="5"/>
  <c r="CK212" i="5" s="1"/>
  <c r="FG212" i="5" s="1"/>
  <c r="IC212" i="5" s="1"/>
  <c r="O43" i="5"/>
  <c r="CK43" i="5" s="1"/>
  <c r="FG43" i="5" s="1"/>
  <c r="IC43" i="5" s="1"/>
  <c r="O90" i="5"/>
  <c r="CK90" i="5" s="1"/>
  <c r="FG90" i="5" s="1"/>
  <c r="IC90" i="5" s="1"/>
  <c r="O157" i="5"/>
  <c r="CK157" i="5" s="1"/>
  <c r="FG157" i="5" s="1"/>
  <c r="IC157" i="5" s="1"/>
  <c r="O219" i="5"/>
  <c r="CK219" i="5" s="1"/>
  <c r="FG219" i="5" s="1"/>
  <c r="IC219" i="5" s="1"/>
  <c r="O126" i="5"/>
  <c r="CK126" i="5" s="1"/>
  <c r="FG126" i="5" s="1"/>
  <c r="IC126" i="5" s="1"/>
  <c r="O34" i="5"/>
  <c r="CK34" i="5" s="1"/>
  <c r="FG34" i="5" s="1"/>
  <c r="IC34" i="5" s="1"/>
  <c r="O129" i="5"/>
  <c r="CK129" i="5" s="1"/>
  <c r="FG129" i="5" s="1"/>
  <c r="IC129" i="5" s="1"/>
  <c r="O224" i="5"/>
  <c r="CK224" i="5" s="1"/>
  <c r="FG224" i="5" s="1"/>
  <c r="IC224" i="5" s="1"/>
  <c r="O35" i="5"/>
  <c r="CK35" i="5" s="1"/>
  <c r="FG35" i="5" s="1"/>
  <c r="IC35" i="5" s="1"/>
  <c r="O82" i="5"/>
  <c r="CK82" i="5" s="1"/>
  <c r="FG82" i="5" s="1"/>
  <c r="IC82" i="5" s="1"/>
  <c r="O160" i="5"/>
  <c r="CK160" i="5" s="1"/>
  <c r="FG160" i="5" s="1"/>
  <c r="IC160" i="5" s="1"/>
  <c r="O222" i="5"/>
  <c r="CK222" i="5" s="1"/>
  <c r="FG222" i="5" s="1"/>
  <c r="IC222" i="5" s="1"/>
  <c r="O31" i="5"/>
  <c r="CK31" i="5" s="1"/>
  <c r="FG31" i="5" s="1"/>
  <c r="IC31" i="5" s="1"/>
  <c r="O104" i="5"/>
  <c r="CK104" i="5" s="1"/>
  <c r="FG104" i="5" s="1"/>
  <c r="IC104" i="5" s="1"/>
  <c r="O163" i="5"/>
  <c r="CK163" i="5" s="1"/>
  <c r="FG163" i="5" s="1"/>
  <c r="IC163" i="5" s="1"/>
  <c r="O233" i="5"/>
  <c r="CK233" i="5" s="1"/>
  <c r="FG233" i="5" s="1"/>
  <c r="IC233" i="5" s="1"/>
  <c r="O45" i="5"/>
  <c r="CK45" i="5" s="1"/>
  <c r="FG45" i="5" s="1"/>
  <c r="IC45" i="5" s="1"/>
  <c r="O60" i="5"/>
  <c r="CK60" i="5" s="1"/>
  <c r="FG60" i="5" s="1"/>
  <c r="IC60" i="5" s="1"/>
  <c r="O117" i="5"/>
  <c r="CK117" i="5" s="1"/>
  <c r="FG117" i="5" s="1"/>
  <c r="IC117" i="5" s="1"/>
  <c r="O225" i="5"/>
  <c r="CK225" i="5" s="1"/>
  <c r="FG225" i="5" s="1"/>
  <c r="IC225" i="5" s="1"/>
  <c r="O42" i="5"/>
  <c r="CK42" i="5" s="1"/>
  <c r="FG42" i="5" s="1"/>
  <c r="IC42" i="5" s="1"/>
  <c r="O115" i="5"/>
  <c r="CK115" i="5" s="1"/>
  <c r="FG115" i="5" s="1"/>
  <c r="IC115" i="5" s="1"/>
  <c r="O166" i="5"/>
  <c r="CK166" i="5" s="1"/>
  <c r="FG166" i="5" s="1"/>
  <c r="IC166" i="5" s="1"/>
  <c r="O234" i="5"/>
  <c r="CK234" i="5" s="1"/>
  <c r="FG234" i="5" s="1"/>
  <c r="IC234" i="5" s="1"/>
  <c r="O57" i="5"/>
  <c r="CK57" i="5" s="1"/>
  <c r="FG57" i="5" s="1"/>
  <c r="IC57" i="5" s="1"/>
  <c r="O100" i="5"/>
  <c r="CK100" i="5" s="1"/>
  <c r="FG100" i="5" s="1"/>
  <c r="IC100" i="5" s="1"/>
  <c r="O179" i="5"/>
  <c r="CK179" i="5" s="1"/>
  <c r="FG179" i="5" s="1"/>
  <c r="IC179" i="5" s="1"/>
  <c r="O244" i="5"/>
  <c r="CK244" i="5" s="1"/>
  <c r="FG244" i="5" s="1"/>
  <c r="IC244" i="5" s="1"/>
  <c r="O48" i="5"/>
  <c r="CK48" i="5" s="1"/>
  <c r="FG48" i="5" s="1"/>
  <c r="IC48" i="5" s="1"/>
  <c r="O142" i="5"/>
  <c r="CK142" i="5" s="1"/>
  <c r="FG142" i="5" s="1"/>
  <c r="IC142" i="5" s="1"/>
  <c r="O227" i="5"/>
  <c r="CK227" i="5" s="1"/>
  <c r="FG227" i="5" s="1"/>
  <c r="IC227" i="5" s="1"/>
  <c r="O49" i="5"/>
  <c r="CK49" i="5" s="1"/>
  <c r="FG49" i="5" s="1"/>
  <c r="IC49" i="5" s="1"/>
  <c r="O111" i="5"/>
  <c r="CK111" i="5" s="1"/>
  <c r="FG111" i="5" s="1"/>
  <c r="IC111" i="5" s="1"/>
  <c r="O173" i="5"/>
  <c r="CK173" i="5" s="1"/>
  <c r="FG173" i="5" s="1"/>
  <c r="IC173" i="5" s="1"/>
  <c r="O241" i="5"/>
  <c r="CK241" i="5" s="1"/>
  <c r="FG241" i="5" s="1"/>
  <c r="IC241" i="5" s="1"/>
  <c r="O185" i="5"/>
  <c r="CK185" i="5" s="1"/>
  <c r="FG185" i="5" s="1"/>
  <c r="IC185" i="5" s="1"/>
  <c r="O247" i="5"/>
  <c r="CK247" i="5" s="1"/>
  <c r="FG247" i="5" s="1"/>
  <c r="IC247" i="5" s="1"/>
  <c r="O77" i="5"/>
  <c r="CK77" i="5" s="1"/>
  <c r="FG77" i="5" s="1"/>
  <c r="IC77" i="5" s="1"/>
  <c r="O155" i="5"/>
  <c r="CK155" i="5" s="1"/>
  <c r="FG155" i="5" s="1"/>
  <c r="IC155" i="5" s="1"/>
  <c r="O239" i="5"/>
  <c r="CK239" i="5" s="1"/>
  <c r="FG239" i="5" s="1"/>
  <c r="IC239" i="5" s="1"/>
  <c r="O56" i="5"/>
  <c r="CK56" i="5" s="1"/>
  <c r="FG56" i="5" s="1"/>
  <c r="IC56" i="5" s="1"/>
  <c r="O118" i="5"/>
  <c r="CK118" i="5" s="1"/>
  <c r="FG118" i="5" s="1"/>
  <c r="IC118" i="5" s="1"/>
  <c r="O180" i="5"/>
  <c r="CK180" i="5" s="1"/>
  <c r="FG180" i="5" s="1"/>
  <c r="IC180" i="5" s="1"/>
  <c r="O250" i="5"/>
  <c r="CK250" i="5" s="1"/>
  <c r="FG250" i="5" s="1"/>
  <c r="IC250" i="5" s="1"/>
  <c r="O74" i="5"/>
  <c r="CK74" i="5" s="1"/>
  <c r="FG74" i="5" s="1"/>
  <c r="IC74" i="5" s="1"/>
  <c r="O133" i="5"/>
  <c r="CK133" i="5" s="1"/>
  <c r="FG133" i="5" s="1"/>
  <c r="IC133" i="5" s="1"/>
  <c r="O202" i="5"/>
  <c r="CK202" i="5" s="1"/>
  <c r="FG202" i="5" s="1"/>
  <c r="IC202" i="5" s="1"/>
  <c r="O258" i="5"/>
  <c r="CK258" i="5" s="1"/>
  <c r="FG258" i="5" s="1"/>
  <c r="IC258" i="5" s="1"/>
  <c r="O94" i="5"/>
  <c r="CK94" i="5" s="1"/>
  <c r="FG94" i="5" s="1"/>
  <c r="IC94" i="5" s="1"/>
  <c r="O169" i="5"/>
  <c r="CK169" i="5" s="1"/>
  <c r="FG169" i="5" s="1"/>
  <c r="IC169" i="5" s="1"/>
  <c r="O253" i="5"/>
  <c r="CK253" i="5" s="1"/>
  <c r="FG253" i="5" s="1"/>
  <c r="IC253" i="5" s="1"/>
  <c r="O66" i="5"/>
  <c r="CK66" i="5" s="1"/>
  <c r="FG66" i="5" s="1"/>
  <c r="IC66" i="5" s="1"/>
  <c r="O125" i="5"/>
  <c r="CK125" i="5" s="1"/>
  <c r="FG125" i="5" s="1"/>
  <c r="IC125" i="5" s="1"/>
  <c r="O188" i="5"/>
  <c r="CK188" i="5" s="1"/>
  <c r="FG188" i="5" s="1"/>
  <c r="IC188" i="5" s="1"/>
  <c r="O255" i="5"/>
  <c r="CK255" i="5" s="1"/>
  <c r="FG255" i="5" s="1"/>
  <c r="IC255" i="5" s="1"/>
  <c r="O23" i="5"/>
  <c r="CK23" i="5" s="1"/>
  <c r="FG23" i="5" s="1"/>
  <c r="IC23" i="5" s="1"/>
  <c r="O81" i="5"/>
  <c r="CK81" i="5" s="1"/>
  <c r="FG81" i="5" s="1"/>
  <c r="IC81" i="5" s="1"/>
  <c r="O144" i="5"/>
  <c r="CK144" i="5" s="1"/>
  <c r="FG144" i="5" s="1"/>
  <c r="IC144" i="5" s="1"/>
  <c r="O198" i="5"/>
  <c r="CK198" i="5" s="1"/>
  <c r="FG198" i="5" s="1"/>
  <c r="IC198" i="5" s="1"/>
  <c r="O3" i="5"/>
  <c r="CK3" i="5" s="1"/>
  <c r="FG3" i="5" s="1"/>
  <c r="IC3" i="5" s="1"/>
  <c r="O98" i="5"/>
  <c r="CK98" i="5" s="1"/>
  <c r="FG98" i="5" s="1"/>
  <c r="IC98" i="5" s="1"/>
  <c r="O176" i="5"/>
  <c r="CK176" i="5" s="1"/>
  <c r="FG176" i="5" s="1"/>
  <c r="IC176" i="5" s="1"/>
  <c r="O256" i="5"/>
  <c r="CK256" i="5" s="1"/>
  <c r="FG256" i="5" s="1"/>
  <c r="IC256" i="5" s="1"/>
  <c r="O15" i="5"/>
  <c r="CK15" i="5" s="1"/>
  <c r="FG15" i="5" s="1"/>
  <c r="IC15" i="5" s="1"/>
  <c r="O73" i="5"/>
  <c r="CK73" i="5" s="1"/>
  <c r="FG73" i="5" s="1"/>
  <c r="IC73" i="5" s="1"/>
  <c r="O136" i="5"/>
  <c r="CK136" i="5" s="1"/>
  <c r="FG136" i="5" s="1"/>
  <c r="IC136" i="5" s="1"/>
  <c r="O201" i="5"/>
  <c r="CK201" i="5" s="1"/>
  <c r="FG201" i="5" s="1"/>
  <c r="IC201" i="5" s="1"/>
  <c r="O265" i="5"/>
  <c r="CK265" i="5" s="1"/>
  <c r="FG265" i="5" s="1"/>
  <c r="IC265" i="5" s="1"/>
  <c r="O11" i="5"/>
  <c r="CK11" i="5" s="1"/>
  <c r="FG11" i="5" s="1"/>
  <c r="IC11" i="5" s="1"/>
  <c r="O95" i="5"/>
  <c r="CK95" i="5" s="1"/>
  <c r="FG95" i="5" s="1"/>
  <c r="IC95" i="5" s="1"/>
  <c r="O151" i="5"/>
  <c r="CK151" i="5" s="1"/>
  <c r="FG151" i="5" s="1"/>
  <c r="IC151" i="5" s="1"/>
  <c r="O203" i="5"/>
  <c r="CK203" i="5" s="1"/>
  <c r="FG203" i="5" s="1"/>
  <c r="IC203" i="5" s="1"/>
  <c r="O21" i="5"/>
  <c r="CK21" i="5" s="1"/>
  <c r="FG21" i="5" s="1"/>
  <c r="IC21" i="5" s="1"/>
  <c r="O107" i="5"/>
  <c r="CK107" i="5" s="1"/>
  <c r="FG107" i="5" s="1"/>
  <c r="IC107" i="5" s="1"/>
  <c r="O183" i="5"/>
  <c r="CK183" i="5" s="1"/>
  <c r="FG183" i="5" s="1"/>
  <c r="IC183" i="5" s="1"/>
  <c r="O22" i="5"/>
  <c r="CK22" i="5" s="1"/>
  <c r="FG22" i="5" s="1"/>
  <c r="IC22" i="5" s="1"/>
  <c r="O72" i="5"/>
  <c r="CK72" i="5" s="1"/>
  <c r="FG72" i="5" s="1"/>
  <c r="IC72" i="5" s="1"/>
  <c r="O143" i="5"/>
  <c r="CK143" i="5" s="1"/>
  <c r="FG143" i="5" s="1"/>
  <c r="IC143" i="5" s="1"/>
  <c r="O206" i="5"/>
  <c r="CK206" i="5" s="1"/>
  <c r="FG206" i="5" s="1"/>
  <c r="IC206" i="5" s="1"/>
  <c r="O36" i="5"/>
  <c r="CK36" i="5" s="1"/>
  <c r="FG36" i="5" s="1"/>
  <c r="IC36" i="5" s="1"/>
  <c r="O91" i="5"/>
  <c r="CK91" i="5" s="1"/>
  <c r="FG91" i="5" s="1"/>
  <c r="IC91" i="5" s="1"/>
  <c r="O154" i="5"/>
  <c r="CK154" i="5" s="1"/>
  <c r="FG154" i="5" s="1"/>
  <c r="IC154" i="5" s="1"/>
  <c r="O217" i="5"/>
  <c r="CK217" i="5" s="1"/>
  <c r="FG217" i="5" s="1"/>
  <c r="IC217" i="5" s="1"/>
  <c r="A41" i="4"/>
  <c r="C114" i="4"/>
  <c r="A114" i="4"/>
  <c r="B114" i="4"/>
  <c r="A42" i="4" l="1"/>
  <c r="P4" i="5"/>
  <c r="CL4" i="5" s="1"/>
  <c r="FH4" i="5" s="1"/>
  <c r="ID4" i="5" s="1"/>
  <c r="P2" i="5"/>
  <c r="CL2" i="5" s="1"/>
  <c r="FH2" i="5" s="1"/>
  <c r="ID2" i="5" s="1"/>
  <c r="P257" i="5"/>
  <c r="CL257" i="5" s="1"/>
  <c r="FH257" i="5" s="1"/>
  <c r="ID257" i="5" s="1"/>
  <c r="P34" i="5"/>
  <c r="CL34" i="5" s="1"/>
  <c r="FH34" i="5" s="1"/>
  <c r="ID34" i="5" s="1"/>
  <c r="P158" i="5"/>
  <c r="CL158" i="5" s="1"/>
  <c r="FH158" i="5" s="1"/>
  <c r="ID158" i="5" s="1"/>
  <c r="P62" i="5"/>
  <c r="CL62" i="5" s="1"/>
  <c r="FH62" i="5" s="1"/>
  <c r="ID62" i="5" s="1"/>
  <c r="P178" i="5"/>
  <c r="CL178" i="5" s="1"/>
  <c r="FH178" i="5" s="1"/>
  <c r="ID178" i="5" s="1"/>
  <c r="P77" i="5"/>
  <c r="CL77" i="5" s="1"/>
  <c r="FH77" i="5" s="1"/>
  <c r="ID77" i="5" s="1"/>
  <c r="P198" i="5"/>
  <c r="CL198" i="5" s="1"/>
  <c r="FH198" i="5" s="1"/>
  <c r="ID198" i="5" s="1"/>
  <c r="P79" i="5"/>
  <c r="CL79" i="5" s="1"/>
  <c r="FH79" i="5" s="1"/>
  <c r="ID79" i="5" s="1"/>
  <c r="P220" i="5"/>
  <c r="CL220" i="5" s="1"/>
  <c r="FH220" i="5" s="1"/>
  <c r="ID220" i="5" s="1"/>
  <c r="P88" i="5"/>
  <c r="CL88" i="5" s="1"/>
  <c r="FH88" i="5" s="1"/>
  <c r="ID88" i="5" s="1"/>
  <c r="P245" i="5"/>
  <c r="CL245" i="5" s="1"/>
  <c r="FH245" i="5" s="1"/>
  <c r="ID245" i="5" s="1"/>
  <c r="P104" i="5"/>
  <c r="CL104" i="5" s="1"/>
  <c r="FH104" i="5" s="1"/>
  <c r="ID104" i="5" s="1"/>
  <c r="P267" i="5"/>
  <c r="CL267" i="5" s="1"/>
  <c r="FH267" i="5" s="1"/>
  <c r="ID267" i="5" s="1"/>
  <c r="P6" i="5"/>
  <c r="CL6" i="5" s="1"/>
  <c r="FH6" i="5" s="1"/>
  <c r="ID6" i="5" s="1"/>
  <c r="P118" i="5"/>
  <c r="CL118" i="5" s="1"/>
  <c r="FH118" i="5" s="1"/>
  <c r="ID118" i="5" s="1"/>
  <c r="P33" i="5"/>
  <c r="CL33" i="5" s="1"/>
  <c r="FH33" i="5" s="1"/>
  <c r="ID33" i="5" s="1"/>
  <c r="P136" i="5"/>
  <c r="CL136" i="5" s="1"/>
  <c r="FH136" i="5" s="1"/>
  <c r="ID136" i="5" s="1"/>
  <c r="P13" i="5"/>
  <c r="CL13" i="5" s="1"/>
  <c r="FH13" i="5" s="1"/>
  <c r="ID13" i="5" s="1"/>
  <c r="P98" i="5"/>
  <c r="CL98" i="5" s="1"/>
  <c r="FH98" i="5" s="1"/>
  <c r="ID98" i="5" s="1"/>
  <c r="P14" i="5"/>
  <c r="CL14" i="5" s="1"/>
  <c r="FH14" i="5" s="1"/>
  <c r="ID14" i="5" s="1"/>
  <c r="P131" i="5"/>
  <c r="CL131" i="5" s="1"/>
  <c r="FH131" i="5" s="1"/>
  <c r="ID131" i="5" s="1"/>
  <c r="P41" i="5"/>
  <c r="CL41" i="5" s="1"/>
  <c r="FH41" i="5" s="1"/>
  <c r="ID41" i="5" s="1"/>
  <c r="P149" i="5"/>
  <c r="CL149" i="5" s="1"/>
  <c r="FH149" i="5" s="1"/>
  <c r="ID149" i="5" s="1"/>
  <c r="P42" i="5"/>
  <c r="CL42" i="5" s="1"/>
  <c r="FH42" i="5" s="1"/>
  <c r="ID42" i="5" s="1"/>
  <c r="P155" i="5"/>
  <c r="CL155" i="5" s="1"/>
  <c r="FH155" i="5" s="1"/>
  <c r="ID155" i="5" s="1"/>
  <c r="P59" i="5"/>
  <c r="CL59" i="5" s="1"/>
  <c r="FH59" i="5" s="1"/>
  <c r="ID59" i="5" s="1"/>
  <c r="P190" i="5"/>
  <c r="CL190" i="5" s="1"/>
  <c r="FH190" i="5" s="1"/>
  <c r="ID190" i="5" s="1"/>
  <c r="P63" i="5"/>
  <c r="CL63" i="5" s="1"/>
  <c r="FH63" i="5" s="1"/>
  <c r="ID63" i="5" s="1"/>
  <c r="P204" i="5"/>
  <c r="CL204" i="5" s="1"/>
  <c r="FH204" i="5" s="1"/>
  <c r="ID204" i="5" s="1"/>
  <c r="P87" i="5"/>
  <c r="CL87" i="5" s="1"/>
  <c r="FH87" i="5" s="1"/>
  <c r="ID87" i="5" s="1"/>
  <c r="P225" i="5"/>
  <c r="CL225" i="5" s="1"/>
  <c r="FH225" i="5" s="1"/>
  <c r="ID225" i="5" s="1"/>
  <c r="P96" i="5"/>
  <c r="CL96" i="5" s="1"/>
  <c r="FH96" i="5" s="1"/>
  <c r="ID96" i="5" s="1"/>
  <c r="P250" i="5"/>
  <c r="CL250" i="5" s="1"/>
  <c r="FH250" i="5" s="1"/>
  <c r="ID250" i="5" s="1"/>
  <c r="P47" i="5"/>
  <c r="CL47" i="5" s="1"/>
  <c r="FH47" i="5" s="1"/>
  <c r="ID47" i="5" s="1"/>
  <c r="P170" i="5"/>
  <c r="CL170" i="5" s="1"/>
  <c r="FH170" i="5" s="1"/>
  <c r="ID170" i="5" s="1"/>
  <c r="P48" i="5"/>
  <c r="CL48" i="5" s="1"/>
  <c r="FH48" i="5" s="1"/>
  <c r="ID48" i="5" s="1"/>
  <c r="P185" i="5"/>
  <c r="CL185" i="5" s="1"/>
  <c r="FH185" i="5" s="1"/>
  <c r="ID185" i="5" s="1"/>
  <c r="P95" i="5"/>
  <c r="CL95" i="5" s="1"/>
  <c r="FH95" i="5" s="1"/>
  <c r="ID95" i="5" s="1"/>
  <c r="P232" i="5"/>
  <c r="CL232" i="5" s="1"/>
  <c r="FH232" i="5" s="1"/>
  <c r="ID232" i="5" s="1"/>
  <c r="P93" i="5"/>
  <c r="CL93" i="5" s="1"/>
  <c r="FH93" i="5" s="1"/>
  <c r="ID93" i="5" s="1"/>
  <c r="P247" i="5"/>
  <c r="CL247" i="5" s="1"/>
  <c r="FH247" i="5" s="1"/>
  <c r="ID247" i="5" s="1"/>
  <c r="P21" i="5"/>
  <c r="CL21" i="5" s="1"/>
  <c r="FH21" i="5" s="1"/>
  <c r="ID21" i="5" s="1"/>
  <c r="P114" i="5"/>
  <c r="CL114" i="5" s="1"/>
  <c r="FH114" i="5" s="1"/>
  <c r="ID114" i="5" s="1"/>
  <c r="P22" i="5"/>
  <c r="CL22" i="5" s="1"/>
  <c r="FH22" i="5" s="1"/>
  <c r="ID22" i="5" s="1"/>
  <c r="P128" i="5"/>
  <c r="CL128" i="5" s="1"/>
  <c r="FH128" i="5" s="1"/>
  <c r="ID128" i="5" s="1"/>
  <c r="P38" i="5"/>
  <c r="CL38" i="5" s="1"/>
  <c r="FH38" i="5" s="1"/>
  <c r="ID38" i="5" s="1"/>
  <c r="P146" i="5"/>
  <c r="CL146" i="5" s="1"/>
  <c r="FH146" i="5" s="1"/>
  <c r="ID146" i="5" s="1"/>
  <c r="P8" i="5"/>
  <c r="CL8" i="5" s="1"/>
  <c r="FH8" i="5" s="1"/>
  <c r="ID8" i="5" s="1"/>
  <c r="P117" i="5"/>
  <c r="CL117" i="5" s="1"/>
  <c r="FH117" i="5" s="1"/>
  <c r="ID117" i="5" s="1"/>
  <c r="P27" i="5"/>
  <c r="CL27" i="5" s="1"/>
  <c r="FH27" i="5" s="1"/>
  <c r="ID27" i="5" s="1"/>
  <c r="P135" i="5"/>
  <c r="CL135" i="5" s="1"/>
  <c r="FH135" i="5" s="1"/>
  <c r="ID135" i="5" s="1"/>
  <c r="P55" i="5"/>
  <c r="CL55" i="5" s="1"/>
  <c r="FH55" i="5" s="1"/>
  <c r="ID55" i="5" s="1"/>
  <c r="P164" i="5"/>
  <c r="CL164" i="5" s="1"/>
  <c r="FH164" i="5" s="1"/>
  <c r="ID164" i="5" s="1"/>
  <c r="P5" i="5"/>
  <c r="CL5" i="5" s="1"/>
  <c r="FH5" i="5" s="1"/>
  <c r="ID5" i="5" s="1"/>
  <c r="P56" i="5"/>
  <c r="CL56" i="5" s="1"/>
  <c r="FH56" i="5" s="1"/>
  <c r="ID56" i="5" s="1"/>
  <c r="P186" i="5"/>
  <c r="CL186" i="5" s="1"/>
  <c r="FH186" i="5" s="1"/>
  <c r="ID186" i="5" s="1"/>
  <c r="P76" i="5"/>
  <c r="CL76" i="5" s="1"/>
  <c r="FH76" i="5" s="1"/>
  <c r="ID76" i="5" s="1"/>
  <c r="P206" i="5"/>
  <c r="CL206" i="5" s="1"/>
  <c r="FH206" i="5" s="1"/>
  <c r="ID206" i="5" s="1"/>
  <c r="P81" i="5"/>
  <c r="CL81" i="5" s="1"/>
  <c r="FH81" i="5" s="1"/>
  <c r="ID81" i="5" s="1"/>
  <c r="P231" i="5"/>
  <c r="CL231" i="5" s="1"/>
  <c r="FH231" i="5" s="1"/>
  <c r="ID231" i="5" s="1"/>
  <c r="P71" i="5"/>
  <c r="CL71" i="5" s="1"/>
  <c r="FH71" i="5" s="1"/>
  <c r="ID71" i="5" s="1"/>
  <c r="P100" i="5"/>
  <c r="CL100" i="5" s="1"/>
  <c r="FH100" i="5" s="1"/>
  <c r="ID100" i="5" s="1"/>
  <c r="P251" i="5"/>
  <c r="CL251" i="5" s="1"/>
  <c r="FH251" i="5" s="1"/>
  <c r="ID251" i="5" s="1"/>
  <c r="P209" i="5"/>
  <c r="CL209" i="5" s="1"/>
  <c r="FH209" i="5" s="1"/>
  <c r="ID209" i="5" s="1"/>
  <c r="P18" i="5"/>
  <c r="CL18" i="5" s="1"/>
  <c r="FH18" i="5" s="1"/>
  <c r="ID18" i="5" s="1"/>
  <c r="P103" i="5"/>
  <c r="CL103" i="5" s="1"/>
  <c r="FH103" i="5" s="1"/>
  <c r="ID103" i="5" s="1"/>
  <c r="P89" i="5"/>
  <c r="CL89" i="5" s="1"/>
  <c r="FH89" i="5" s="1"/>
  <c r="ID89" i="5" s="1"/>
  <c r="P233" i="5"/>
  <c r="CL233" i="5" s="1"/>
  <c r="FH233" i="5" s="1"/>
  <c r="ID233" i="5" s="1"/>
  <c r="P108" i="5"/>
  <c r="CL108" i="5" s="1"/>
  <c r="FH108" i="5" s="1"/>
  <c r="ID108" i="5" s="1"/>
  <c r="P7" i="5"/>
  <c r="CL7" i="5" s="1"/>
  <c r="FH7" i="5" s="1"/>
  <c r="ID7" i="5" s="1"/>
  <c r="P111" i="5"/>
  <c r="CL111" i="5" s="1"/>
  <c r="FH111" i="5" s="1"/>
  <c r="ID111" i="5" s="1"/>
  <c r="P16" i="5"/>
  <c r="CL16" i="5" s="1"/>
  <c r="FH16" i="5" s="1"/>
  <c r="ID16" i="5" s="1"/>
  <c r="P125" i="5"/>
  <c r="CL125" i="5" s="1"/>
  <c r="FH125" i="5" s="1"/>
  <c r="ID125" i="5" s="1"/>
  <c r="P35" i="5"/>
  <c r="CL35" i="5" s="1"/>
  <c r="FH35" i="5" s="1"/>
  <c r="ID35" i="5" s="1"/>
  <c r="P137" i="5"/>
  <c r="CL137" i="5" s="1"/>
  <c r="FH137" i="5" s="1"/>
  <c r="ID137" i="5" s="1"/>
  <c r="P52" i="5"/>
  <c r="CL52" i="5" s="1"/>
  <c r="FH52" i="5" s="1"/>
  <c r="ID52" i="5" s="1"/>
  <c r="P169" i="5"/>
  <c r="CL169" i="5" s="1"/>
  <c r="FH169" i="5" s="1"/>
  <c r="ID169" i="5" s="1"/>
  <c r="P227" i="5"/>
  <c r="CL227" i="5" s="1"/>
  <c r="FH227" i="5" s="1"/>
  <c r="ID227" i="5" s="1"/>
  <c r="P148" i="5"/>
  <c r="CL148" i="5" s="1"/>
  <c r="FH148" i="5" s="1"/>
  <c r="ID148" i="5" s="1"/>
  <c r="P252" i="5"/>
  <c r="CL252" i="5" s="1"/>
  <c r="FH252" i="5" s="1"/>
  <c r="ID252" i="5" s="1"/>
  <c r="P195" i="5"/>
  <c r="CL195" i="5" s="1"/>
  <c r="FH195" i="5" s="1"/>
  <c r="ID195" i="5" s="1"/>
  <c r="P134" i="5"/>
  <c r="CL134" i="5" s="1"/>
  <c r="FH134" i="5" s="1"/>
  <c r="ID134" i="5" s="1"/>
  <c r="P53" i="5"/>
  <c r="CL53" i="5" s="1"/>
  <c r="FH53" i="5" s="1"/>
  <c r="ID53" i="5" s="1"/>
  <c r="P255" i="5"/>
  <c r="CL255" i="5" s="1"/>
  <c r="FH255" i="5" s="1"/>
  <c r="ID255" i="5" s="1"/>
  <c r="P192" i="5"/>
  <c r="CL192" i="5" s="1"/>
  <c r="FH192" i="5" s="1"/>
  <c r="ID192" i="5" s="1"/>
  <c r="P126" i="5"/>
  <c r="CL126" i="5" s="1"/>
  <c r="FH126" i="5" s="1"/>
  <c r="ID126" i="5" s="1"/>
  <c r="P45" i="5"/>
  <c r="CL45" i="5" s="1"/>
  <c r="FH45" i="5" s="1"/>
  <c r="ID45" i="5" s="1"/>
  <c r="P260" i="5"/>
  <c r="CL260" i="5" s="1"/>
  <c r="FH260" i="5" s="1"/>
  <c r="ID260" i="5" s="1"/>
  <c r="P193" i="5"/>
  <c r="CL193" i="5" s="1"/>
  <c r="FH193" i="5" s="1"/>
  <c r="ID193" i="5" s="1"/>
  <c r="P265" i="5"/>
  <c r="CL265" i="5" s="1"/>
  <c r="FH265" i="5" s="1"/>
  <c r="ID265" i="5" s="1"/>
  <c r="P196" i="5"/>
  <c r="CL196" i="5" s="1"/>
  <c r="FH196" i="5" s="1"/>
  <c r="ID196" i="5" s="1"/>
  <c r="P150" i="5"/>
  <c r="CL150" i="5" s="1"/>
  <c r="FH150" i="5" s="1"/>
  <c r="ID150" i="5" s="1"/>
  <c r="P68" i="5"/>
  <c r="CL68" i="5" s="1"/>
  <c r="FH68" i="5" s="1"/>
  <c r="ID68" i="5" s="1"/>
  <c r="P10" i="5"/>
  <c r="CL10" i="5" s="1"/>
  <c r="FH10" i="5" s="1"/>
  <c r="ID10" i="5" s="1"/>
  <c r="P207" i="5"/>
  <c r="CL207" i="5" s="1"/>
  <c r="FH207" i="5" s="1"/>
  <c r="ID207" i="5" s="1"/>
  <c r="P141" i="5"/>
  <c r="CL141" i="5" s="1"/>
  <c r="FH141" i="5" s="1"/>
  <c r="ID141" i="5" s="1"/>
  <c r="P243" i="5"/>
  <c r="CL243" i="5" s="1"/>
  <c r="FH243" i="5" s="1"/>
  <c r="ID243" i="5" s="1"/>
  <c r="P184" i="5"/>
  <c r="CL184" i="5" s="1"/>
  <c r="FH184" i="5" s="1"/>
  <c r="ID184" i="5" s="1"/>
  <c r="P127" i="5"/>
  <c r="CL127" i="5" s="1"/>
  <c r="FH127" i="5" s="1"/>
  <c r="ID127" i="5" s="1"/>
  <c r="P46" i="5"/>
  <c r="CL46" i="5" s="1"/>
  <c r="FH46" i="5" s="1"/>
  <c r="ID46" i="5" s="1"/>
  <c r="P246" i="5"/>
  <c r="CL246" i="5" s="1"/>
  <c r="FH246" i="5" s="1"/>
  <c r="ID246" i="5" s="1"/>
  <c r="P182" i="5"/>
  <c r="CL182" i="5" s="1"/>
  <c r="FH182" i="5" s="1"/>
  <c r="ID182" i="5" s="1"/>
  <c r="P119" i="5"/>
  <c r="CL119" i="5" s="1"/>
  <c r="FH119" i="5" s="1"/>
  <c r="ID119" i="5" s="1"/>
  <c r="P57" i="5"/>
  <c r="CL57" i="5" s="1"/>
  <c r="FH57" i="5" s="1"/>
  <c r="ID57" i="5" s="1"/>
  <c r="P253" i="5"/>
  <c r="CL253" i="5" s="1"/>
  <c r="FH253" i="5" s="1"/>
  <c r="ID253" i="5" s="1"/>
  <c r="P187" i="5"/>
  <c r="CL187" i="5" s="1"/>
  <c r="FH187" i="5" s="1"/>
  <c r="ID187" i="5" s="1"/>
  <c r="P256" i="5"/>
  <c r="CL256" i="5" s="1"/>
  <c r="FH256" i="5" s="1"/>
  <c r="ID256" i="5" s="1"/>
  <c r="P203" i="5"/>
  <c r="CL203" i="5" s="1"/>
  <c r="FH203" i="5" s="1"/>
  <c r="ID203" i="5" s="1"/>
  <c r="P120" i="5"/>
  <c r="CL120" i="5" s="1"/>
  <c r="FH120" i="5" s="1"/>
  <c r="ID120" i="5" s="1"/>
  <c r="P72" i="5"/>
  <c r="CL72" i="5" s="1"/>
  <c r="FH72" i="5" s="1"/>
  <c r="ID72" i="5" s="1"/>
  <c r="P263" i="5"/>
  <c r="CL263" i="5" s="1"/>
  <c r="FH263" i="5" s="1"/>
  <c r="ID263" i="5" s="1"/>
  <c r="P194" i="5"/>
  <c r="CL194" i="5" s="1"/>
  <c r="FH194" i="5" s="1"/>
  <c r="ID194" i="5" s="1"/>
  <c r="P130" i="5"/>
  <c r="CL130" i="5" s="1"/>
  <c r="FH130" i="5" s="1"/>
  <c r="ID130" i="5" s="1"/>
  <c r="P235" i="5"/>
  <c r="CL235" i="5" s="1"/>
  <c r="FH235" i="5" s="1"/>
  <c r="ID235" i="5" s="1"/>
  <c r="P175" i="5"/>
  <c r="CL175" i="5" s="1"/>
  <c r="FH175" i="5" s="1"/>
  <c r="ID175" i="5" s="1"/>
  <c r="P101" i="5"/>
  <c r="CL101" i="5" s="1"/>
  <c r="FH101" i="5" s="1"/>
  <c r="ID101" i="5" s="1"/>
  <c r="P58" i="5"/>
  <c r="CL58" i="5" s="1"/>
  <c r="FH58" i="5" s="1"/>
  <c r="ID58" i="5" s="1"/>
  <c r="P238" i="5"/>
  <c r="CL238" i="5" s="1"/>
  <c r="FH238" i="5" s="1"/>
  <c r="ID238" i="5" s="1"/>
  <c r="P173" i="5"/>
  <c r="CL173" i="5" s="1"/>
  <c r="FH173" i="5" s="1"/>
  <c r="ID173" i="5" s="1"/>
  <c r="P112" i="5"/>
  <c r="CL112" i="5" s="1"/>
  <c r="FH112" i="5" s="1"/>
  <c r="ID112" i="5" s="1"/>
  <c r="P50" i="5"/>
  <c r="CL50" i="5" s="1"/>
  <c r="FH50" i="5" s="1"/>
  <c r="ID50" i="5" s="1"/>
  <c r="P244" i="5"/>
  <c r="CL244" i="5" s="1"/>
  <c r="FH244" i="5" s="1"/>
  <c r="ID244" i="5" s="1"/>
  <c r="P180" i="5"/>
  <c r="CL180" i="5" s="1"/>
  <c r="FH180" i="5" s="1"/>
  <c r="ID180" i="5" s="1"/>
  <c r="P248" i="5"/>
  <c r="CL248" i="5" s="1"/>
  <c r="FH248" i="5" s="1"/>
  <c r="ID248" i="5" s="1"/>
  <c r="P183" i="5"/>
  <c r="CL183" i="5" s="1"/>
  <c r="FH183" i="5" s="1"/>
  <c r="ID183" i="5" s="1"/>
  <c r="P132" i="5"/>
  <c r="CL132" i="5" s="1"/>
  <c r="FH132" i="5" s="1"/>
  <c r="ID132" i="5" s="1"/>
  <c r="P51" i="5"/>
  <c r="CL51" i="5" s="1"/>
  <c r="FH51" i="5" s="1"/>
  <c r="ID51" i="5" s="1"/>
  <c r="P254" i="5"/>
  <c r="CL254" i="5" s="1"/>
  <c r="FH254" i="5" s="1"/>
  <c r="ID254" i="5" s="1"/>
  <c r="P189" i="5"/>
  <c r="CL189" i="5" s="1"/>
  <c r="FH189" i="5" s="1"/>
  <c r="ID189" i="5" s="1"/>
  <c r="P123" i="5"/>
  <c r="CL123" i="5" s="1"/>
  <c r="FH123" i="5" s="1"/>
  <c r="ID123" i="5" s="1"/>
  <c r="P228" i="5"/>
  <c r="CL228" i="5" s="1"/>
  <c r="FH228" i="5" s="1"/>
  <c r="ID228" i="5" s="1"/>
  <c r="P168" i="5"/>
  <c r="CL168" i="5" s="1"/>
  <c r="FH168" i="5" s="1"/>
  <c r="ID168" i="5" s="1"/>
  <c r="P113" i="5"/>
  <c r="CL113" i="5" s="1"/>
  <c r="FH113" i="5" s="1"/>
  <c r="ID113" i="5" s="1"/>
  <c r="P32" i="5"/>
  <c r="CL32" i="5" s="1"/>
  <c r="FH32" i="5" s="1"/>
  <c r="ID32" i="5" s="1"/>
  <c r="P229" i="5"/>
  <c r="CL229" i="5" s="1"/>
  <c r="FH229" i="5" s="1"/>
  <c r="ID229" i="5" s="1"/>
  <c r="P171" i="5"/>
  <c r="CL171" i="5" s="1"/>
  <c r="FH171" i="5" s="1"/>
  <c r="ID171" i="5" s="1"/>
  <c r="P105" i="5"/>
  <c r="CL105" i="5" s="1"/>
  <c r="FH105" i="5" s="1"/>
  <c r="ID105" i="5" s="1"/>
  <c r="P43" i="5"/>
  <c r="CL43" i="5" s="1"/>
  <c r="FH43" i="5" s="1"/>
  <c r="ID43" i="5" s="1"/>
  <c r="P236" i="5"/>
  <c r="CL236" i="5" s="1"/>
  <c r="FH236" i="5" s="1"/>
  <c r="ID236" i="5" s="1"/>
  <c r="P166" i="5"/>
  <c r="CL166" i="5" s="1"/>
  <c r="FH166" i="5" s="1"/>
  <c r="ID166" i="5" s="1"/>
  <c r="P239" i="5"/>
  <c r="CL239" i="5" s="1"/>
  <c r="FH239" i="5" s="1"/>
  <c r="ID239" i="5" s="1"/>
  <c r="P174" i="5"/>
  <c r="CL174" i="5" s="1"/>
  <c r="FH174" i="5" s="1"/>
  <c r="ID174" i="5" s="1"/>
  <c r="P106" i="5"/>
  <c r="CL106" i="5" s="1"/>
  <c r="FH106" i="5" s="1"/>
  <c r="ID106" i="5" s="1"/>
  <c r="P44" i="5"/>
  <c r="CL44" i="5" s="1"/>
  <c r="FH44" i="5" s="1"/>
  <c r="ID44" i="5" s="1"/>
  <c r="P61" i="5"/>
  <c r="CL61" i="5" s="1"/>
  <c r="FH61" i="5" s="1"/>
  <c r="ID61" i="5" s="1"/>
  <c r="P249" i="5"/>
  <c r="CL249" i="5" s="1"/>
  <c r="FH249" i="5" s="1"/>
  <c r="ID249" i="5" s="1"/>
  <c r="P181" i="5"/>
  <c r="CL181" i="5" s="1"/>
  <c r="FH181" i="5" s="1"/>
  <c r="ID181" i="5" s="1"/>
  <c r="P116" i="5"/>
  <c r="CL116" i="5" s="1"/>
  <c r="FH116" i="5" s="1"/>
  <c r="ID116" i="5" s="1"/>
  <c r="P224" i="5"/>
  <c r="CL224" i="5" s="1"/>
  <c r="FH224" i="5" s="1"/>
  <c r="ID224" i="5" s="1"/>
  <c r="P159" i="5"/>
  <c r="CL159" i="5" s="1"/>
  <c r="FH159" i="5" s="1"/>
  <c r="ID159" i="5" s="1"/>
  <c r="P80" i="5"/>
  <c r="CL80" i="5" s="1"/>
  <c r="FH80" i="5" s="1"/>
  <c r="ID80" i="5" s="1"/>
  <c r="P25" i="5"/>
  <c r="CL25" i="5" s="1"/>
  <c r="FH25" i="5" s="1"/>
  <c r="ID25" i="5" s="1"/>
  <c r="P217" i="5"/>
  <c r="CL217" i="5" s="1"/>
  <c r="FH217" i="5" s="1"/>
  <c r="ID217" i="5" s="1"/>
  <c r="P162" i="5"/>
  <c r="CL162" i="5" s="1"/>
  <c r="FH162" i="5" s="1"/>
  <c r="ID162" i="5" s="1"/>
  <c r="P91" i="5"/>
  <c r="CL91" i="5" s="1"/>
  <c r="FH91" i="5" s="1"/>
  <c r="ID91" i="5" s="1"/>
  <c r="P36" i="5"/>
  <c r="CL36" i="5" s="1"/>
  <c r="FH36" i="5" s="1"/>
  <c r="ID36" i="5" s="1"/>
  <c r="P222" i="5"/>
  <c r="CL222" i="5" s="1"/>
  <c r="FH222" i="5" s="1"/>
  <c r="ID222" i="5" s="1"/>
  <c r="P160" i="5"/>
  <c r="CL160" i="5" s="1"/>
  <c r="FH160" i="5" s="1"/>
  <c r="ID160" i="5" s="1"/>
  <c r="P234" i="5"/>
  <c r="CL234" i="5" s="1"/>
  <c r="FH234" i="5" s="1"/>
  <c r="ID234" i="5" s="1"/>
  <c r="P167" i="5"/>
  <c r="CL167" i="5" s="1"/>
  <c r="FH167" i="5" s="1"/>
  <c r="ID167" i="5" s="1"/>
  <c r="P99" i="5"/>
  <c r="CL99" i="5" s="1"/>
  <c r="FH99" i="5" s="1"/>
  <c r="ID99" i="5" s="1"/>
  <c r="P37" i="5"/>
  <c r="CL37" i="5" s="1"/>
  <c r="FH37" i="5" s="1"/>
  <c r="ID37" i="5" s="1"/>
  <c r="P65" i="5"/>
  <c r="CL65" i="5" s="1"/>
  <c r="FH65" i="5" s="1"/>
  <c r="ID65" i="5" s="1"/>
  <c r="P237" i="5"/>
  <c r="CL237" i="5" s="1"/>
  <c r="FH237" i="5" s="1"/>
  <c r="ID237" i="5" s="1"/>
  <c r="P172" i="5"/>
  <c r="CL172" i="5" s="1"/>
  <c r="FH172" i="5" s="1"/>
  <c r="ID172" i="5" s="1"/>
  <c r="P109" i="5"/>
  <c r="CL109" i="5" s="1"/>
  <c r="FH109" i="5" s="1"/>
  <c r="ID109" i="5" s="1"/>
  <c r="P219" i="5"/>
  <c r="CL219" i="5" s="1"/>
  <c r="FH219" i="5" s="1"/>
  <c r="ID219" i="5" s="1"/>
  <c r="P140" i="5"/>
  <c r="CL140" i="5" s="1"/>
  <c r="FH140" i="5" s="1"/>
  <c r="ID140" i="5" s="1"/>
  <c r="P92" i="5"/>
  <c r="CL92" i="5" s="1"/>
  <c r="FH92" i="5" s="1"/>
  <c r="ID92" i="5" s="1"/>
  <c r="P19" i="5"/>
  <c r="CL19" i="5" s="1"/>
  <c r="FH19" i="5" s="1"/>
  <c r="ID19" i="5" s="1"/>
  <c r="P216" i="5"/>
  <c r="CL216" i="5" s="1"/>
  <c r="FH216" i="5" s="1"/>
  <c r="ID216" i="5" s="1"/>
  <c r="P151" i="5"/>
  <c r="CL151" i="5" s="1"/>
  <c r="FH151" i="5" s="1"/>
  <c r="ID151" i="5" s="1"/>
  <c r="P84" i="5"/>
  <c r="CL84" i="5" s="1"/>
  <c r="FH84" i="5" s="1"/>
  <c r="ID84" i="5" s="1"/>
  <c r="P11" i="5"/>
  <c r="CL11" i="5" s="1"/>
  <c r="FH11" i="5" s="1"/>
  <c r="ID11" i="5" s="1"/>
  <c r="P212" i="5"/>
  <c r="CL212" i="5" s="1"/>
  <c r="FH212" i="5" s="1"/>
  <c r="ID212" i="5" s="1"/>
  <c r="P154" i="5"/>
  <c r="CL154" i="5" s="1"/>
  <c r="FH154" i="5" s="1"/>
  <c r="ID154" i="5" s="1"/>
  <c r="P223" i="5"/>
  <c r="CL223" i="5" s="1"/>
  <c r="FH223" i="5" s="1"/>
  <c r="ID223" i="5" s="1"/>
  <c r="P161" i="5"/>
  <c r="CL161" i="5" s="1"/>
  <c r="FH161" i="5" s="1"/>
  <c r="ID161" i="5" s="1"/>
  <c r="P85" i="5"/>
  <c r="CL85" i="5" s="1"/>
  <c r="FH85" i="5" s="1"/>
  <c r="ID85" i="5" s="1"/>
  <c r="P30" i="5"/>
  <c r="CL30" i="5" s="1"/>
  <c r="FH30" i="5" s="1"/>
  <c r="ID30" i="5" s="1"/>
  <c r="P191" i="5"/>
  <c r="CL191" i="5" s="1"/>
  <c r="FH191" i="5" s="1"/>
  <c r="ID191" i="5" s="1"/>
  <c r="P230" i="5"/>
  <c r="CL230" i="5" s="1"/>
  <c r="FH230" i="5" s="1"/>
  <c r="ID230" i="5" s="1"/>
  <c r="P165" i="5"/>
  <c r="CL165" i="5" s="1"/>
  <c r="FH165" i="5" s="1"/>
  <c r="ID165" i="5" s="1"/>
  <c r="P102" i="5"/>
  <c r="CL102" i="5" s="1"/>
  <c r="FH102" i="5" s="1"/>
  <c r="ID102" i="5" s="1"/>
  <c r="P202" i="5"/>
  <c r="CL202" i="5" s="1"/>
  <c r="FH202" i="5" s="1"/>
  <c r="ID202" i="5" s="1"/>
  <c r="P152" i="5"/>
  <c r="CL152" i="5" s="1"/>
  <c r="FH152" i="5" s="1"/>
  <c r="ID152" i="5" s="1"/>
  <c r="P78" i="5"/>
  <c r="CL78" i="5" s="1"/>
  <c r="FH78" i="5" s="1"/>
  <c r="ID78" i="5" s="1"/>
  <c r="P12" i="5"/>
  <c r="CL12" i="5" s="1"/>
  <c r="FH12" i="5" s="1"/>
  <c r="ID12" i="5" s="1"/>
  <c r="P205" i="5"/>
  <c r="CL205" i="5" s="1"/>
  <c r="FH205" i="5" s="1"/>
  <c r="ID205" i="5" s="1"/>
  <c r="P144" i="5"/>
  <c r="CL144" i="5" s="1"/>
  <c r="FH144" i="5" s="1"/>
  <c r="ID144" i="5" s="1"/>
  <c r="P70" i="5"/>
  <c r="CL70" i="5" s="1"/>
  <c r="FH70" i="5" s="1"/>
  <c r="ID70" i="5" s="1"/>
  <c r="P23" i="5"/>
  <c r="CL23" i="5" s="1"/>
  <c r="FH23" i="5" s="1"/>
  <c r="ID23" i="5" s="1"/>
  <c r="P211" i="5"/>
  <c r="CL211" i="5" s="1"/>
  <c r="FH211" i="5" s="1"/>
  <c r="ID211" i="5" s="1"/>
  <c r="P143" i="5"/>
  <c r="CL143" i="5" s="1"/>
  <c r="FH143" i="5" s="1"/>
  <c r="ID143" i="5" s="1"/>
  <c r="P210" i="5"/>
  <c r="CL210" i="5" s="1"/>
  <c r="FH210" i="5" s="1"/>
  <c r="ID210" i="5" s="1"/>
  <c r="P145" i="5"/>
  <c r="CL145" i="5" s="1"/>
  <c r="FH145" i="5" s="1"/>
  <c r="ID145" i="5" s="1"/>
  <c r="P97" i="5"/>
  <c r="CL97" i="5" s="1"/>
  <c r="FH97" i="5" s="1"/>
  <c r="ID97" i="5" s="1"/>
  <c r="P24" i="5"/>
  <c r="CL24" i="5" s="1"/>
  <c r="FH24" i="5" s="1"/>
  <c r="ID24" i="5" s="1"/>
  <c r="P74" i="5"/>
  <c r="CL74" i="5" s="1"/>
  <c r="FH74" i="5" s="1"/>
  <c r="ID74" i="5" s="1"/>
  <c r="P214" i="5"/>
  <c r="CL214" i="5" s="1"/>
  <c r="FH214" i="5" s="1"/>
  <c r="ID214" i="5" s="1"/>
  <c r="P15" i="5"/>
  <c r="CL15" i="5" s="1"/>
  <c r="FH15" i="5" s="1"/>
  <c r="ID15" i="5" s="1"/>
  <c r="P124" i="5"/>
  <c r="CL124" i="5" s="1"/>
  <c r="FH124" i="5" s="1"/>
  <c r="ID124" i="5" s="1"/>
  <c r="P259" i="5"/>
  <c r="CL259" i="5" s="1"/>
  <c r="FH259" i="5" s="1"/>
  <c r="ID259" i="5" s="1"/>
  <c r="P138" i="5"/>
  <c r="CL138" i="5" s="1"/>
  <c r="FH138" i="5" s="1"/>
  <c r="ID138" i="5" s="1"/>
  <c r="P31" i="5"/>
  <c r="CL31" i="5" s="1"/>
  <c r="FH31" i="5" s="1"/>
  <c r="ID31" i="5" s="1"/>
  <c r="P142" i="5"/>
  <c r="CL142" i="5" s="1"/>
  <c r="FH142" i="5" s="1"/>
  <c r="ID142" i="5" s="1"/>
  <c r="P200" i="5"/>
  <c r="CL200" i="5" s="1"/>
  <c r="FH200" i="5" s="1"/>
  <c r="ID200" i="5" s="1"/>
  <c r="P75" i="5"/>
  <c r="CL75" i="5" s="1"/>
  <c r="FH75" i="5" s="1"/>
  <c r="ID75" i="5" s="1"/>
  <c r="P40" i="5"/>
  <c r="CL40" i="5" s="1"/>
  <c r="FH40" i="5" s="1"/>
  <c r="ID40" i="5" s="1"/>
  <c r="P153" i="5"/>
  <c r="CL153" i="5" s="1"/>
  <c r="FH153" i="5" s="1"/>
  <c r="ID153" i="5" s="1"/>
  <c r="P221" i="5"/>
  <c r="CL221" i="5" s="1"/>
  <c r="FH221" i="5" s="1"/>
  <c r="ID221" i="5" s="1"/>
  <c r="P133" i="5"/>
  <c r="CL133" i="5" s="1"/>
  <c r="FH133" i="5" s="1"/>
  <c r="ID133" i="5" s="1"/>
  <c r="P17" i="5"/>
  <c r="CL17" i="5" s="1"/>
  <c r="FH17" i="5" s="1"/>
  <c r="ID17" i="5" s="1"/>
  <c r="P60" i="5"/>
  <c r="CL60" i="5" s="1"/>
  <c r="FH60" i="5" s="1"/>
  <c r="ID60" i="5" s="1"/>
  <c r="P177" i="5"/>
  <c r="CL177" i="5" s="1"/>
  <c r="FH177" i="5" s="1"/>
  <c r="ID177" i="5" s="1"/>
  <c r="P156" i="5"/>
  <c r="CL156" i="5" s="1"/>
  <c r="FH156" i="5" s="1"/>
  <c r="ID156" i="5" s="1"/>
  <c r="P66" i="5"/>
  <c r="CL66" i="5" s="1"/>
  <c r="FH66" i="5" s="1"/>
  <c r="ID66" i="5" s="1"/>
  <c r="P64" i="5"/>
  <c r="CL64" i="5" s="1"/>
  <c r="FH64" i="5" s="1"/>
  <c r="ID64" i="5" s="1"/>
  <c r="P188" i="5"/>
  <c r="CL188" i="5" s="1"/>
  <c r="FH188" i="5" s="1"/>
  <c r="ID188" i="5" s="1"/>
  <c r="P213" i="5"/>
  <c r="CL213" i="5" s="1"/>
  <c r="FH213" i="5" s="1"/>
  <c r="ID213" i="5" s="1"/>
  <c r="P261" i="5"/>
  <c r="CL261" i="5" s="1"/>
  <c r="FH261" i="5" s="1"/>
  <c r="ID261" i="5" s="1"/>
  <c r="P266" i="5"/>
  <c r="CL266" i="5" s="1"/>
  <c r="FH266" i="5" s="1"/>
  <c r="ID266" i="5" s="1"/>
  <c r="P73" i="5"/>
  <c r="CL73" i="5" s="1"/>
  <c r="FH73" i="5" s="1"/>
  <c r="ID73" i="5" s="1"/>
  <c r="P218" i="5"/>
  <c r="CL218" i="5" s="1"/>
  <c r="FH218" i="5" s="1"/>
  <c r="ID218" i="5" s="1"/>
  <c r="P197" i="5"/>
  <c r="CL197" i="5" s="1"/>
  <c r="FH197" i="5" s="1"/>
  <c r="ID197" i="5" s="1"/>
  <c r="P208" i="5"/>
  <c r="CL208" i="5" s="1"/>
  <c r="FH208" i="5" s="1"/>
  <c r="ID208" i="5" s="1"/>
  <c r="P86" i="5"/>
  <c r="CL86" i="5" s="1"/>
  <c r="FH86" i="5" s="1"/>
  <c r="ID86" i="5" s="1"/>
  <c r="P242" i="5"/>
  <c r="CL242" i="5" s="1"/>
  <c r="FH242" i="5" s="1"/>
  <c r="ID242" i="5" s="1"/>
  <c r="P122" i="5"/>
  <c r="CL122" i="5" s="1"/>
  <c r="FH122" i="5" s="1"/>
  <c r="ID122" i="5" s="1"/>
  <c r="P3" i="5"/>
  <c r="CL3" i="5" s="1"/>
  <c r="FH3" i="5" s="1"/>
  <c r="ID3" i="5" s="1"/>
  <c r="P110" i="5"/>
  <c r="CL110" i="5" s="1"/>
  <c r="FH110" i="5" s="1"/>
  <c r="ID110" i="5" s="1"/>
  <c r="P258" i="5"/>
  <c r="CL258" i="5" s="1"/>
  <c r="FH258" i="5" s="1"/>
  <c r="ID258" i="5" s="1"/>
  <c r="P49" i="5"/>
  <c r="CL49" i="5" s="1"/>
  <c r="FH49" i="5" s="1"/>
  <c r="ID49" i="5" s="1"/>
  <c r="P176" i="5"/>
  <c r="CL176" i="5" s="1"/>
  <c r="FH176" i="5" s="1"/>
  <c r="ID176" i="5" s="1"/>
  <c r="P82" i="5"/>
  <c r="CL82" i="5" s="1"/>
  <c r="FH82" i="5" s="1"/>
  <c r="ID82" i="5" s="1"/>
  <c r="P199" i="5"/>
  <c r="CL199" i="5" s="1"/>
  <c r="FH199" i="5" s="1"/>
  <c r="ID199" i="5" s="1"/>
  <c r="P90" i="5"/>
  <c r="CL90" i="5" s="1"/>
  <c r="FH90" i="5" s="1"/>
  <c r="ID90" i="5" s="1"/>
  <c r="P215" i="5"/>
  <c r="CL215" i="5" s="1"/>
  <c r="FH215" i="5" s="1"/>
  <c r="ID215" i="5" s="1"/>
  <c r="P94" i="5"/>
  <c r="CL94" i="5" s="1"/>
  <c r="FH94" i="5" s="1"/>
  <c r="ID94" i="5" s="1"/>
  <c r="P241" i="5"/>
  <c r="CL241" i="5" s="1"/>
  <c r="FH241" i="5" s="1"/>
  <c r="ID241" i="5" s="1"/>
  <c r="P107" i="5"/>
  <c r="CL107" i="5" s="1"/>
  <c r="FH107" i="5" s="1"/>
  <c r="ID107" i="5" s="1"/>
  <c r="P262" i="5"/>
  <c r="CL262" i="5" s="1"/>
  <c r="FH262" i="5" s="1"/>
  <c r="ID262" i="5" s="1"/>
  <c r="P20" i="5"/>
  <c r="CL20" i="5" s="1"/>
  <c r="FH20" i="5" s="1"/>
  <c r="ID20" i="5" s="1"/>
  <c r="P121" i="5"/>
  <c r="CL121" i="5" s="1"/>
  <c r="FH121" i="5" s="1"/>
  <c r="ID121" i="5" s="1"/>
  <c r="P39" i="5"/>
  <c r="CL39" i="5" s="1"/>
  <c r="FH39" i="5" s="1"/>
  <c r="ID39" i="5" s="1"/>
  <c r="P139" i="5"/>
  <c r="CL139" i="5" s="1"/>
  <c r="FH139" i="5" s="1"/>
  <c r="ID139" i="5" s="1"/>
  <c r="P29" i="5"/>
  <c r="CL29" i="5" s="1"/>
  <c r="FH29" i="5" s="1"/>
  <c r="ID29" i="5" s="1"/>
  <c r="P157" i="5"/>
  <c r="CL157" i="5" s="1"/>
  <c r="FH157" i="5" s="1"/>
  <c r="ID157" i="5" s="1"/>
  <c r="P28" i="5"/>
  <c r="CL28" i="5" s="1"/>
  <c r="FH28" i="5" s="1"/>
  <c r="ID28" i="5" s="1"/>
  <c r="P147" i="5"/>
  <c r="CL147" i="5" s="1"/>
  <c r="FH147" i="5" s="1"/>
  <c r="ID147" i="5" s="1"/>
  <c r="P26" i="5"/>
  <c r="CL26" i="5" s="1"/>
  <c r="FH26" i="5" s="1"/>
  <c r="ID26" i="5" s="1"/>
  <c r="P163" i="5"/>
  <c r="CL163" i="5" s="1"/>
  <c r="FH163" i="5" s="1"/>
  <c r="ID163" i="5" s="1"/>
  <c r="P54" i="5"/>
  <c r="CL54" i="5" s="1"/>
  <c r="FH54" i="5" s="1"/>
  <c r="ID54" i="5" s="1"/>
  <c r="P179" i="5"/>
  <c r="CL179" i="5" s="1"/>
  <c r="FH179" i="5" s="1"/>
  <c r="ID179" i="5" s="1"/>
  <c r="P69" i="5"/>
  <c r="CL69" i="5" s="1"/>
  <c r="FH69" i="5" s="1"/>
  <c r="ID69" i="5" s="1"/>
  <c r="P201" i="5"/>
  <c r="CL201" i="5" s="1"/>
  <c r="FH201" i="5" s="1"/>
  <c r="ID201" i="5" s="1"/>
  <c r="P67" i="5"/>
  <c r="CL67" i="5" s="1"/>
  <c r="FH67" i="5" s="1"/>
  <c r="ID67" i="5" s="1"/>
  <c r="P226" i="5"/>
  <c r="CL226" i="5" s="1"/>
  <c r="FH226" i="5" s="1"/>
  <c r="ID226" i="5" s="1"/>
  <c r="P83" i="5"/>
  <c r="CL83" i="5" s="1"/>
  <c r="FH83" i="5" s="1"/>
  <c r="ID83" i="5" s="1"/>
  <c r="P240" i="5"/>
  <c r="CL240" i="5" s="1"/>
  <c r="FH240" i="5" s="1"/>
  <c r="ID240" i="5" s="1"/>
  <c r="P115" i="5"/>
  <c r="CL115" i="5" s="1"/>
  <c r="FH115" i="5" s="1"/>
  <c r="ID115" i="5" s="1"/>
  <c r="P264" i="5"/>
  <c r="CL264" i="5" s="1"/>
  <c r="FH264" i="5" s="1"/>
  <c r="ID264" i="5" s="1"/>
  <c r="P9" i="5"/>
  <c r="CL9" i="5" s="1"/>
  <c r="FH9" i="5" s="1"/>
  <c r="ID9" i="5" s="1"/>
  <c r="P129" i="5"/>
  <c r="CL129" i="5" s="1"/>
  <c r="FH129" i="5" s="1"/>
  <c r="ID129" i="5" s="1"/>
  <c r="C115" i="4"/>
  <c r="A115" i="4"/>
  <c r="B115" i="4"/>
  <c r="O7" i="1"/>
  <c r="O8" i="1"/>
  <c r="Q260" i="5" l="1"/>
  <c r="CM260" i="5" s="1"/>
  <c r="FI260" i="5" s="1"/>
  <c r="IE260" i="5" s="1"/>
  <c r="Q253" i="5"/>
  <c r="CM253" i="5" s="1"/>
  <c r="FI253" i="5" s="1"/>
  <c r="IE253" i="5" s="1"/>
  <c r="Q246" i="5"/>
  <c r="CM246" i="5" s="1"/>
  <c r="FI246" i="5" s="1"/>
  <c r="IE246" i="5" s="1"/>
  <c r="Q240" i="5"/>
  <c r="CM240" i="5" s="1"/>
  <c r="FI240" i="5" s="1"/>
  <c r="IE240" i="5" s="1"/>
  <c r="Q266" i="5"/>
  <c r="CM266" i="5" s="1"/>
  <c r="FI266" i="5" s="1"/>
  <c r="IE266" i="5" s="1"/>
  <c r="Q259" i="5"/>
  <c r="CM259" i="5" s="1"/>
  <c r="FI259" i="5" s="1"/>
  <c r="IE259" i="5" s="1"/>
  <c r="Q247" i="5"/>
  <c r="CM247" i="5" s="1"/>
  <c r="FI247" i="5" s="1"/>
  <c r="IE247" i="5" s="1"/>
  <c r="Q244" i="5"/>
  <c r="CM244" i="5" s="1"/>
  <c r="FI244" i="5" s="1"/>
  <c r="IE244" i="5" s="1"/>
  <c r="Q236" i="5"/>
  <c r="CM236" i="5" s="1"/>
  <c r="FI236" i="5" s="1"/>
  <c r="IE236" i="5" s="1"/>
  <c r="Q261" i="5"/>
  <c r="CM261" i="5" s="1"/>
  <c r="FI261" i="5" s="1"/>
  <c r="IE261" i="5" s="1"/>
  <c r="Q251" i="5"/>
  <c r="CM251" i="5" s="1"/>
  <c r="FI251" i="5" s="1"/>
  <c r="IE251" i="5" s="1"/>
  <c r="Q237" i="5"/>
  <c r="CM237" i="5" s="1"/>
  <c r="FI237" i="5" s="1"/>
  <c r="IE237" i="5" s="1"/>
  <c r="Q229" i="5"/>
  <c r="CM229" i="5" s="1"/>
  <c r="FI229" i="5" s="1"/>
  <c r="IE229" i="5" s="1"/>
  <c r="Q224" i="5"/>
  <c r="CM224" i="5" s="1"/>
  <c r="FI224" i="5" s="1"/>
  <c r="IE224" i="5" s="1"/>
  <c r="Q216" i="5"/>
  <c r="CM216" i="5" s="1"/>
  <c r="FI216" i="5" s="1"/>
  <c r="IE216" i="5" s="1"/>
  <c r="Q208" i="5"/>
  <c r="CM208" i="5" s="1"/>
  <c r="FI208" i="5" s="1"/>
  <c r="IE208" i="5" s="1"/>
  <c r="Q197" i="5"/>
  <c r="CM197" i="5" s="1"/>
  <c r="FI197" i="5" s="1"/>
  <c r="IE197" i="5" s="1"/>
  <c r="Q192" i="5"/>
  <c r="CM192" i="5" s="1"/>
  <c r="FI192" i="5" s="1"/>
  <c r="IE192" i="5" s="1"/>
  <c r="Q179" i="5"/>
  <c r="CM179" i="5" s="1"/>
  <c r="FI179" i="5" s="1"/>
  <c r="IE179" i="5" s="1"/>
  <c r="Q173" i="5"/>
  <c r="CM173" i="5" s="1"/>
  <c r="FI173" i="5" s="1"/>
  <c r="IE173" i="5" s="1"/>
  <c r="Q171" i="5"/>
  <c r="CM171" i="5" s="1"/>
  <c r="FI171" i="5" s="1"/>
  <c r="IE171" i="5" s="1"/>
  <c r="Q162" i="5"/>
  <c r="CM162" i="5" s="1"/>
  <c r="FI162" i="5" s="1"/>
  <c r="IE162" i="5" s="1"/>
  <c r="Q135" i="5"/>
  <c r="CM135" i="5" s="1"/>
  <c r="FI135" i="5" s="1"/>
  <c r="IE135" i="5" s="1"/>
  <c r="Q147" i="5"/>
  <c r="CM147" i="5" s="1"/>
  <c r="FI147" i="5" s="1"/>
  <c r="IE147" i="5" s="1"/>
  <c r="Q125" i="5"/>
  <c r="CM125" i="5" s="1"/>
  <c r="FI125" i="5" s="1"/>
  <c r="IE125" i="5" s="1"/>
  <c r="Q118" i="5"/>
  <c r="CM118" i="5" s="1"/>
  <c r="FI118" i="5" s="1"/>
  <c r="IE118" i="5" s="1"/>
  <c r="Q130" i="5"/>
  <c r="CM130" i="5" s="1"/>
  <c r="FI130" i="5" s="1"/>
  <c r="IE130" i="5" s="1"/>
  <c r="Q115" i="5"/>
  <c r="CM115" i="5" s="1"/>
  <c r="FI115" i="5" s="1"/>
  <c r="IE115" i="5" s="1"/>
  <c r="Q100" i="5"/>
  <c r="CM100" i="5" s="1"/>
  <c r="FI100" i="5" s="1"/>
  <c r="IE100" i="5" s="1"/>
  <c r="Q83" i="5"/>
  <c r="CM83" i="5" s="1"/>
  <c r="FI83" i="5" s="1"/>
  <c r="IE83" i="5" s="1"/>
  <c r="Q95" i="5"/>
  <c r="CM95" i="5" s="1"/>
  <c r="FI95" i="5" s="1"/>
  <c r="IE95" i="5" s="1"/>
  <c r="Q65" i="5"/>
  <c r="CM65" i="5" s="1"/>
  <c r="FI65" i="5" s="1"/>
  <c r="IE65" i="5" s="1"/>
  <c r="Q77" i="5"/>
  <c r="CM77" i="5" s="1"/>
  <c r="FI77" i="5" s="1"/>
  <c r="IE77" i="5" s="1"/>
  <c r="Q48" i="5"/>
  <c r="CM48" i="5" s="1"/>
  <c r="FI48" i="5" s="1"/>
  <c r="IE48" i="5" s="1"/>
  <c r="Q60" i="5"/>
  <c r="CM60" i="5" s="1"/>
  <c r="FI60" i="5" s="1"/>
  <c r="IE60" i="5" s="1"/>
  <c r="Q53" i="5"/>
  <c r="CM53" i="5" s="1"/>
  <c r="FI53" i="5" s="1"/>
  <c r="IE53" i="5" s="1"/>
  <c r="Q27" i="5"/>
  <c r="CM27" i="5" s="1"/>
  <c r="FI27" i="5" s="1"/>
  <c r="IE27" i="5" s="1"/>
  <c r="Q39" i="5"/>
  <c r="CM39" i="5" s="1"/>
  <c r="FI39" i="5" s="1"/>
  <c r="IE39" i="5" s="1"/>
  <c r="Q14" i="5"/>
  <c r="CM14" i="5" s="1"/>
  <c r="FI14" i="5" s="1"/>
  <c r="IE14" i="5" s="1"/>
  <c r="Q7" i="5"/>
  <c r="CM7" i="5" s="1"/>
  <c r="FI7" i="5" s="1"/>
  <c r="IE7" i="5" s="1"/>
  <c r="Q4" i="5"/>
  <c r="CM4" i="5" s="1"/>
  <c r="FI4" i="5" s="1"/>
  <c r="IE4" i="5" s="1"/>
  <c r="Q258" i="5"/>
  <c r="CM258" i="5" s="1"/>
  <c r="FI258" i="5" s="1"/>
  <c r="IE258" i="5" s="1"/>
  <c r="Q248" i="5"/>
  <c r="CM248" i="5" s="1"/>
  <c r="FI248" i="5" s="1"/>
  <c r="IE248" i="5" s="1"/>
  <c r="Q235" i="5"/>
  <c r="CM235" i="5" s="1"/>
  <c r="FI235" i="5" s="1"/>
  <c r="IE235" i="5" s="1"/>
  <c r="Q227" i="5"/>
  <c r="CM227" i="5" s="1"/>
  <c r="FI227" i="5" s="1"/>
  <c r="IE227" i="5" s="1"/>
  <c r="Q219" i="5"/>
  <c r="CM219" i="5" s="1"/>
  <c r="FI219" i="5" s="1"/>
  <c r="IE219" i="5" s="1"/>
  <c r="Q211" i="5"/>
  <c r="CM211" i="5" s="1"/>
  <c r="FI211" i="5" s="1"/>
  <c r="IE211" i="5" s="1"/>
  <c r="Q203" i="5"/>
  <c r="CM203" i="5" s="1"/>
  <c r="FI203" i="5" s="1"/>
  <c r="IE203" i="5" s="1"/>
  <c r="Q200" i="5"/>
  <c r="CM200" i="5" s="1"/>
  <c r="FI200" i="5" s="1"/>
  <c r="IE200" i="5" s="1"/>
  <c r="Q187" i="5"/>
  <c r="CM187" i="5" s="1"/>
  <c r="FI187" i="5" s="1"/>
  <c r="IE187" i="5" s="1"/>
  <c r="Q193" i="5"/>
  <c r="CM193" i="5" s="1"/>
  <c r="FI193" i="5" s="1"/>
  <c r="IE193" i="5" s="1"/>
  <c r="Q176" i="5"/>
  <c r="CM176" i="5" s="1"/>
  <c r="FI176" i="5" s="1"/>
  <c r="IE176" i="5" s="1"/>
  <c r="Q166" i="5"/>
  <c r="CM166" i="5" s="1"/>
  <c r="FI166" i="5" s="1"/>
  <c r="IE166" i="5" s="1"/>
  <c r="Q154" i="5"/>
  <c r="CM154" i="5" s="1"/>
  <c r="FI154" i="5" s="1"/>
  <c r="IE154" i="5" s="1"/>
  <c r="Q146" i="5"/>
  <c r="CM146" i="5" s="1"/>
  <c r="FI146" i="5" s="1"/>
  <c r="IE146" i="5" s="1"/>
  <c r="Q139" i="5"/>
  <c r="CM139" i="5" s="1"/>
  <c r="FI139" i="5" s="1"/>
  <c r="IE139" i="5" s="1"/>
  <c r="Q117" i="5"/>
  <c r="CM117" i="5" s="1"/>
  <c r="FI117" i="5" s="1"/>
  <c r="IE117" i="5" s="1"/>
  <c r="Q129" i="5"/>
  <c r="CM129" i="5" s="1"/>
  <c r="FI129" i="5" s="1"/>
  <c r="IE129" i="5" s="1"/>
  <c r="Q122" i="5"/>
  <c r="CM122" i="5" s="1"/>
  <c r="FI122" i="5" s="1"/>
  <c r="IE122" i="5" s="1"/>
  <c r="Q107" i="5"/>
  <c r="CM107" i="5" s="1"/>
  <c r="FI107" i="5" s="1"/>
  <c r="IE107" i="5" s="1"/>
  <c r="Q111" i="5"/>
  <c r="CM111" i="5" s="1"/>
  <c r="FI111" i="5" s="1"/>
  <c r="IE111" i="5" s="1"/>
  <c r="Q94" i="5"/>
  <c r="CM94" i="5" s="1"/>
  <c r="FI94" i="5" s="1"/>
  <c r="IE94" i="5" s="1"/>
  <c r="Q87" i="5"/>
  <c r="CM87" i="5" s="1"/>
  <c r="FI87" i="5" s="1"/>
  <c r="IE87" i="5" s="1"/>
  <c r="Q76" i="5"/>
  <c r="CM76" i="5" s="1"/>
  <c r="FI76" i="5" s="1"/>
  <c r="IE76" i="5" s="1"/>
  <c r="Q69" i="5"/>
  <c r="CM69" i="5" s="1"/>
  <c r="FI69" i="5" s="1"/>
  <c r="IE69" i="5" s="1"/>
  <c r="Q59" i="5"/>
  <c r="CM59" i="5" s="1"/>
  <c r="FI59" i="5" s="1"/>
  <c r="IE59" i="5" s="1"/>
  <c r="Q52" i="5"/>
  <c r="CM52" i="5" s="1"/>
  <c r="FI52" i="5" s="1"/>
  <c r="IE52" i="5" s="1"/>
  <c r="Q45" i="5"/>
  <c r="CM45" i="5" s="1"/>
  <c r="FI45" i="5" s="1"/>
  <c r="IE45" i="5" s="1"/>
  <c r="Q38" i="5"/>
  <c r="CM38" i="5" s="1"/>
  <c r="FI38" i="5" s="1"/>
  <c r="IE38" i="5" s="1"/>
  <c r="Q31" i="5"/>
  <c r="CM31" i="5" s="1"/>
  <c r="FI31" i="5" s="1"/>
  <c r="IE31" i="5" s="1"/>
  <c r="Q6" i="5"/>
  <c r="CM6" i="5" s="1"/>
  <c r="FI6" i="5" s="1"/>
  <c r="IE6" i="5" s="1"/>
  <c r="Q18" i="5"/>
  <c r="CM18" i="5" s="1"/>
  <c r="FI18" i="5" s="1"/>
  <c r="IE18" i="5" s="1"/>
  <c r="Q2" i="5"/>
  <c r="CM2" i="5" s="1"/>
  <c r="FI2" i="5" s="1"/>
  <c r="IE2" i="5" s="1"/>
  <c r="Q257" i="5"/>
  <c r="CM257" i="5" s="1"/>
  <c r="FI257" i="5" s="1"/>
  <c r="IE257" i="5" s="1"/>
  <c r="Q249" i="5"/>
  <c r="CM249" i="5" s="1"/>
  <c r="FI249" i="5" s="1"/>
  <c r="IE249" i="5" s="1"/>
  <c r="Q238" i="5"/>
  <c r="CM238" i="5" s="1"/>
  <c r="FI238" i="5" s="1"/>
  <c r="IE238" i="5" s="1"/>
  <c r="Q225" i="5"/>
  <c r="CM225" i="5" s="1"/>
  <c r="FI225" i="5" s="1"/>
  <c r="IE225" i="5" s="1"/>
  <c r="Q212" i="5"/>
  <c r="CM212" i="5" s="1"/>
  <c r="FI212" i="5" s="1"/>
  <c r="IE212" i="5" s="1"/>
  <c r="Q214" i="5"/>
  <c r="CM214" i="5" s="1"/>
  <c r="FI214" i="5" s="1"/>
  <c r="IE214" i="5" s="1"/>
  <c r="Q217" i="5"/>
  <c r="CM217" i="5" s="1"/>
  <c r="FI217" i="5" s="1"/>
  <c r="IE217" i="5" s="1"/>
  <c r="Q195" i="5"/>
  <c r="CM195" i="5" s="1"/>
  <c r="FI195" i="5" s="1"/>
  <c r="IE195" i="5" s="1"/>
  <c r="Q190" i="5"/>
  <c r="CM190" i="5" s="1"/>
  <c r="FI190" i="5" s="1"/>
  <c r="IE190" i="5" s="1"/>
  <c r="Q180" i="5"/>
  <c r="CM180" i="5" s="1"/>
  <c r="FI180" i="5" s="1"/>
  <c r="IE180" i="5" s="1"/>
  <c r="Q169" i="5"/>
  <c r="CM169" i="5" s="1"/>
  <c r="FI169" i="5" s="1"/>
  <c r="IE169" i="5" s="1"/>
  <c r="Q155" i="5"/>
  <c r="CM155" i="5" s="1"/>
  <c r="FI155" i="5" s="1"/>
  <c r="IE155" i="5" s="1"/>
  <c r="Q157" i="5"/>
  <c r="CM157" i="5" s="1"/>
  <c r="FI157" i="5" s="1"/>
  <c r="IE157" i="5" s="1"/>
  <c r="Q138" i="5"/>
  <c r="CM138" i="5" s="1"/>
  <c r="FI138" i="5" s="1"/>
  <c r="IE138" i="5" s="1"/>
  <c r="Q150" i="5"/>
  <c r="CM150" i="5" s="1"/>
  <c r="FI150" i="5" s="1"/>
  <c r="IE150" i="5" s="1"/>
  <c r="Q128" i="5"/>
  <c r="CM128" i="5" s="1"/>
  <c r="FI128" i="5" s="1"/>
  <c r="IE128" i="5" s="1"/>
  <c r="Q121" i="5"/>
  <c r="CM121" i="5" s="1"/>
  <c r="FI121" i="5" s="1"/>
  <c r="IE121" i="5" s="1"/>
  <c r="Q114" i="5"/>
  <c r="CM114" i="5" s="1"/>
  <c r="FI114" i="5" s="1"/>
  <c r="IE114" i="5" s="1"/>
  <c r="Q99" i="5"/>
  <c r="CM99" i="5" s="1"/>
  <c r="FI99" i="5" s="1"/>
  <c r="IE99" i="5" s="1"/>
  <c r="Q103" i="5"/>
  <c r="CM103" i="5" s="1"/>
  <c r="FI103" i="5" s="1"/>
  <c r="IE103" i="5" s="1"/>
  <c r="Q86" i="5"/>
  <c r="CM86" i="5" s="1"/>
  <c r="FI86" i="5" s="1"/>
  <c r="IE86" i="5" s="1"/>
  <c r="Q90" i="5"/>
  <c r="CM90" i="5" s="1"/>
  <c r="FI90" i="5" s="1"/>
  <c r="IE90" i="5" s="1"/>
  <c r="Q68" i="5"/>
  <c r="CM68" i="5" s="1"/>
  <c r="FI68" i="5" s="1"/>
  <c r="IE68" i="5" s="1"/>
  <c r="Q72" i="5"/>
  <c r="CM72" i="5" s="1"/>
  <c r="FI72" i="5" s="1"/>
  <c r="IE72" i="5" s="1"/>
  <c r="Q51" i="5"/>
  <c r="CM51" i="5" s="1"/>
  <c r="FI51" i="5" s="1"/>
  <c r="IE51" i="5" s="1"/>
  <c r="Q44" i="5"/>
  <c r="CM44" i="5" s="1"/>
  <c r="FI44" i="5" s="1"/>
  <c r="IE44" i="5" s="1"/>
  <c r="Q37" i="5"/>
  <c r="CM37" i="5" s="1"/>
  <c r="FI37" i="5" s="1"/>
  <c r="IE37" i="5" s="1"/>
  <c r="Q30" i="5"/>
  <c r="CM30" i="5" s="1"/>
  <c r="FI30" i="5" s="1"/>
  <c r="IE30" i="5" s="1"/>
  <c r="Q42" i="5"/>
  <c r="CM42" i="5" s="1"/>
  <c r="FI42" i="5" s="1"/>
  <c r="IE42" i="5" s="1"/>
  <c r="Q17" i="5"/>
  <c r="CM17" i="5" s="1"/>
  <c r="FI17" i="5" s="1"/>
  <c r="IE17" i="5" s="1"/>
  <c r="Q267" i="5"/>
  <c r="CM267" i="5" s="1"/>
  <c r="FI267" i="5" s="1"/>
  <c r="IE267" i="5" s="1"/>
  <c r="Q256" i="5"/>
  <c r="CM256" i="5" s="1"/>
  <c r="FI256" i="5" s="1"/>
  <c r="IE256" i="5" s="1"/>
  <c r="Q245" i="5"/>
  <c r="CM245" i="5" s="1"/>
  <c r="FI245" i="5" s="1"/>
  <c r="IE245" i="5" s="1"/>
  <c r="Q233" i="5"/>
  <c r="CM233" i="5" s="1"/>
  <c r="FI233" i="5" s="1"/>
  <c r="IE233" i="5" s="1"/>
  <c r="Q220" i="5"/>
  <c r="CM220" i="5" s="1"/>
  <c r="FI220" i="5" s="1"/>
  <c r="IE220" i="5" s="1"/>
  <c r="Q215" i="5"/>
  <c r="CM215" i="5" s="1"/>
  <c r="FI215" i="5" s="1"/>
  <c r="IE215" i="5" s="1"/>
  <c r="Q209" i="5"/>
  <c r="CM209" i="5" s="1"/>
  <c r="FI209" i="5" s="1"/>
  <c r="IE209" i="5" s="1"/>
  <c r="Q201" i="5"/>
  <c r="CM201" i="5" s="1"/>
  <c r="FI201" i="5" s="1"/>
  <c r="IE201" i="5" s="1"/>
  <c r="Q188" i="5"/>
  <c r="CM188" i="5" s="1"/>
  <c r="FI188" i="5" s="1"/>
  <c r="IE188" i="5" s="1"/>
  <c r="Q185" i="5"/>
  <c r="CM185" i="5" s="1"/>
  <c r="FI185" i="5" s="1"/>
  <c r="IE185" i="5" s="1"/>
  <c r="Q182" i="5"/>
  <c r="CM182" i="5" s="1"/>
  <c r="FI182" i="5" s="1"/>
  <c r="IE182" i="5" s="1"/>
  <c r="Q164" i="5"/>
  <c r="CM164" i="5" s="1"/>
  <c r="FI164" i="5" s="1"/>
  <c r="IE164" i="5" s="1"/>
  <c r="Q158" i="5"/>
  <c r="CM158" i="5" s="1"/>
  <c r="FI158" i="5" s="1"/>
  <c r="IE158" i="5" s="1"/>
  <c r="Q160" i="5"/>
  <c r="CM160" i="5" s="1"/>
  <c r="FI160" i="5" s="1"/>
  <c r="IE160" i="5" s="1"/>
  <c r="Q149" i="5"/>
  <c r="CM149" i="5" s="1"/>
  <c r="FI149" i="5" s="1"/>
  <c r="IE149" i="5" s="1"/>
  <c r="Q142" i="5"/>
  <c r="CM142" i="5" s="1"/>
  <c r="FI142" i="5" s="1"/>
  <c r="IE142" i="5" s="1"/>
  <c r="Q120" i="5"/>
  <c r="CM120" i="5" s="1"/>
  <c r="FI120" i="5" s="1"/>
  <c r="IE120" i="5" s="1"/>
  <c r="Q132" i="5"/>
  <c r="CM132" i="5" s="1"/>
  <c r="FI132" i="5" s="1"/>
  <c r="IE132" i="5" s="1"/>
  <c r="Q106" i="5"/>
  <c r="CM106" i="5" s="1"/>
  <c r="FI106" i="5" s="1"/>
  <c r="IE106" i="5" s="1"/>
  <c r="Q110" i="5"/>
  <c r="CM110" i="5" s="1"/>
  <c r="FI110" i="5" s="1"/>
  <c r="IE110" i="5" s="1"/>
  <c r="Q98" i="5"/>
  <c r="CM98" i="5" s="1"/>
  <c r="FI98" i="5" s="1"/>
  <c r="IE98" i="5" s="1"/>
  <c r="Q97" i="5"/>
  <c r="CM97" i="5" s="1"/>
  <c r="FI97" i="5" s="1"/>
  <c r="IE97" i="5" s="1"/>
  <c r="Q82" i="5"/>
  <c r="CM82" i="5" s="1"/>
  <c r="FI82" i="5" s="1"/>
  <c r="IE82" i="5" s="1"/>
  <c r="Q85" i="5"/>
  <c r="CM85" i="5" s="1"/>
  <c r="FI85" i="5" s="1"/>
  <c r="IE85" i="5" s="1"/>
  <c r="Q64" i="5"/>
  <c r="CM64" i="5" s="1"/>
  <c r="FI64" i="5" s="1"/>
  <c r="IE64" i="5" s="1"/>
  <c r="Q62" i="5"/>
  <c r="CM62" i="5" s="1"/>
  <c r="FI62" i="5" s="1"/>
  <c r="IE62" i="5" s="1"/>
  <c r="Q55" i="5"/>
  <c r="CM55" i="5" s="1"/>
  <c r="FI55" i="5" s="1"/>
  <c r="IE55" i="5" s="1"/>
  <c r="Q29" i="5"/>
  <c r="CM29" i="5" s="1"/>
  <c r="FI29" i="5" s="1"/>
  <c r="IE29" i="5" s="1"/>
  <c r="Q41" i="5"/>
  <c r="CM41" i="5" s="1"/>
  <c r="FI41" i="5" s="1"/>
  <c r="IE41" i="5" s="1"/>
  <c r="Q34" i="5"/>
  <c r="CM34" i="5" s="1"/>
  <c r="FI34" i="5" s="1"/>
  <c r="IE34" i="5" s="1"/>
  <c r="Q9" i="5"/>
  <c r="CM9" i="5" s="1"/>
  <c r="FI9" i="5" s="1"/>
  <c r="IE9" i="5" s="1"/>
  <c r="Q21" i="5"/>
  <c r="CM21" i="5" s="1"/>
  <c r="FI21" i="5" s="1"/>
  <c r="IE21" i="5" s="1"/>
  <c r="Q3" i="5"/>
  <c r="CM3" i="5" s="1"/>
  <c r="FI3" i="5" s="1"/>
  <c r="IE3" i="5" s="1"/>
  <c r="Q264" i="5"/>
  <c r="CM264" i="5" s="1"/>
  <c r="FI264" i="5" s="1"/>
  <c r="IE264" i="5" s="1"/>
  <c r="Q255" i="5"/>
  <c r="CM255" i="5" s="1"/>
  <c r="FI255" i="5" s="1"/>
  <c r="IE255" i="5" s="1"/>
  <c r="Q243" i="5"/>
  <c r="CM243" i="5" s="1"/>
  <c r="FI243" i="5" s="1"/>
  <c r="IE243" i="5" s="1"/>
  <c r="Q231" i="5"/>
  <c r="CM231" i="5" s="1"/>
  <c r="FI231" i="5" s="1"/>
  <c r="IE231" i="5" s="1"/>
  <c r="Q223" i="5"/>
  <c r="CM223" i="5" s="1"/>
  <c r="FI223" i="5" s="1"/>
  <c r="IE223" i="5" s="1"/>
  <c r="Q222" i="5"/>
  <c r="CM222" i="5" s="1"/>
  <c r="FI222" i="5" s="1"/>
  <c r="IE222" i="5" s="1"/>
  <c r="Q204" i="5"/>
  <c r="CM204" i="5" s="1"/>
  <c r="FI204" i="5" s="1"/>
  <c r="IE204" i="5" s="1"/>
  <c r="Q196" i="5"/>
  <c r="CM196" i="5" s="1"/>
  <c r="FI196" i="5" s="1"/>
  <c r="IE196" i="5" s="1"/>
  <c r="Q191" i="5"/>
  <c r="CM191" i="5" s="1"/>
  <c r="FI191" i="5" s="1"/>
  <c r="IE191" i="5" s="1"/>
  <c r="Q183" i="5"/>
  <c r="CM183" i="5" s="1"/>
  <c r="FI183" i="5" s="1"/>
  <c r="IE183" i="5" s="1"/>
  <c r="Q174" i="5"/>
  <c r="CM174" i="5" s="1"/>
  <c r="FI174" i="5" s="1"/>
  <c r="IE174" i="5" s="1"/>
  <c r="Q167" i="5"/>
  <c r="CM167" i="5" s="1"/>
  <c r="FI167" i="5" s="1"/>
  <c r="IE167" i="5" s="1"/>
  <c r="Q161" i="5"/>
  <c r="CM161" i="5" s="1"/>
  <c r="FI161" i="5" s="1"/>
  <c r="IE161" i="5" s="1"/>
  <c r="Q148" i="5"/>
  <c r="CM148" i="5" s="1"/>
  <c r="FI148" i="5" s="1"/>
  <c r="IE148" i="5" s="1"/>
  <c r="Q141" i="5"/>
  <c r="CM141" i="5" s="1"/>
  <c r="FI141" i="5" s="1"/>
  <c r="IE141" i="5" s="1"/>
  <c r="Q153" i="5"/>
  <c r="CM153" i="5" s="1"/>
  <c r="FI153" i="5" s="1"/>
  <c r="IE153" i="5" s="1"/>
  <c r="Q131" i="5"/>
  <c r="CM131" i="5" s="1"/>
  <c r="FI131" i="5" s="1"/>
  <c r="IE131" i="5" s="1"/>
  <c r="Q124" i="5"/>
  <c r="CM124" i="5" s="1"/>
  <c r="FI124" i="5" s="1"/>
  <c r="IE124" i="5" s="1"/>
  <c r="Q109" i="5"/>
  <c r="CM109" i="5" s="1"/>
  <c r="FI109" i="5" s="1"/>
  <c r="IE109" i="5" s="1"/>
  <c r="Q102" i="5"/>
  <c r="CM102" i="5" s="1"/>
  <c r="FI102" i="5" s="1"/>
  <c r="IE102" i="5" s="1"/>
  <c r="Q96" i="5"/>
  <c r="CM96" i="5" s="1"/>
  <c r="FI96" i="5" s="1"/>
  <c r="IE96" i="5" s="1"/>
  <c r="Q89" i="5"/>
  <c r="CM89" i="5" s="1"/>
  <c r="FI89" i="5" s="1"/>
  <c r="IE89" i="5" s="1"/>
  <c r="Q93" i="5"/>
  <c r="CM93" i="5" s="1"/>
  <c r="FI93" i="5" s="1"/>
  <c r="IE93" i="5" s="1"/>
  <c r="Q71" i="5"/>
  <c r="CM71" i="5" s="1"/>
  <c r="FI71" i="5" s="1"/>
  <c r="IE71" i="5" s="1"/>
  <c r="Q79" i="5"/>
  <c r="CM79" i="5" s="1"/>
  <c r="FI79" i="5" s="1"/>
  <c r="IE79" i="5" s="1"/>
  <c r="Q54" i="5"/>
  <c r="CM54" i="5" s="1"/>
  <c r="FI54" i="5" s="1"/>
  <c r="IE54" i="5" s="1"/>
  <c r="Q47" i="5"/>
  <c r="CM47" i="5" s="1"/>
  <c r="FI47" i="5" s="1"/>
  <c r="IE47" i="5" s="1"/>
  <c r="Q40" i="5"/>
  <c r="CM40" i="5" s="1"/>
  <c r="FI40" i="5" s="1"/>
  <c r="IE40" i="5" s="1"/>
  <c r="Q33" i="5"/>
  <c r="CM33" i="5" s="1"/>
  <c r="FI33" i="5" s="1"/>
  <c r="IE33" i="5" s="1"/>
  <c r="Q26" i="5"/>
  <c r="CM26" i="5" s="1"/>
  <c r="FI26" i="5" s="1"/>
  <c r="IE26" i="5" s="1"/>
  <c r="Q20" i="5"/>
  <c r="CM20" i="5" s="1"/>
  <c r="FI20" i="5" s="1"/>
  <c r="IE20" i="5" s="1"/>
  <c r="Q13" i="5"/>
  <c r="CM13" i="5" s="1"/>
  <c r="FI13" i="5" s="1"/>
  <c r="IE13" i="5" s="1"/>
  <c r="Q265" i="5"/>
  <c r="CM265" i="5" s="1"/>
  <c r="FI265" i="5" s="1"/>
  <c r="IE265" i="5" s="1"/>
  <c r="Q254" i="5"/>
  <c r="CM254" i="5" s="1"/>
  <c r="FI254" i="5" s="1"/>
  <c r="IE254" i="5" s="1"/>
  <c r="Q241" i="5"/>
  <c r="CM241" i="5" s="1"/>
  <c r="FI241" i="5" s="1"/>
  <c r="IE241" i="5" s="1"/>
  <c r="Q234" i="5"/>
  <c r="CM234" i="5" s="1"/>
  <c r="FI234" i="5" s="1"/>
  <c r="IE234" i="5" s="1"/>
  <c r="Q230" i="5"/>
  <c r="CM230" i="5" s="1"/>
  <c r="FI230" i="5" s="1"/>
  <c r="IE230" i="5" s="1"/>
  <c r="Q218" i="5"/>
  <c r="CM218" i="5" s="1"/>
  <c r="FI218" i="5" s="1"/>
  <c r="IE218" i="5" s="1"/>
  <c r="Q207" i="5"/>
  <c r="CM207" i="5" s="1"/>
  <c r="FI207" i="5" s="1"/>
  <c r="IE207" i="5" s="1"/>
  <c r="Q199" i="5"/>
  <c r="CM199" i="5" s="1"/>
  <c r="FI199" i="5" s="1"/>
  <c r="IE199" i="5" s="1"/>
  <c r="Q198" i="5"/>
  <c r="CM198" i="5" s="1"/>
  <c r="FI198" i="5" s="1"/>
  <c r="IE198" i="5" s="1"/>
  <c r="Q178" i="5"/>
  <c r="CM178" i="5" s="1"/>
  <c r="FI178" i="5" s="1"/>
  <c r="IE178" i="5" s="1"/>
  <c r="Q177" i="5"/>
  <c r="CM177" i="5" s="1"/>
  <c r="FI177" i="5" s="1"/>
  <c r="IE177" i="5" s="1"/>
  <c r="Q170" i="5"/>
  <c r="CM170" i="5" s="1"/>
  <c r="FI170" i="5" s="1"/>
  <c r="IE170" i="5" s="1"/>
  <c r="Q163" i="5"/>
  <c r="CM163" i="5" s="1"/>
  <c r="FI163" i="5" s="1"/>
  <c r="IE163" i="5" s="1"/>
  <c r="Q140" i="5"/>
  <c r="CM140" i="5" s="1"/>
  <c r="FI140" i="5" s="1"/>
  <c r="IE140" i="5" s="1"/>
  <c r="Q152" i="5"/>
  <c r="CM152" i="5" s="1"/>
  <c r="FI152" i="5" s="1"/>
  <c r="IE152" i="5" s="1"/>
  <c r="Q145" i="5"/>
  <c r="CM145" i="5" s="1"/>
  <c r="FI145" i="5" s="1"/>
  <c r="IE145" i="5" s="1"/>
  <c r="Q123" i="5"/>
  <c r="CM123" i="5" s="1"/>
  <c r="FI123" i="5" s="1"/>
  <c r="IE123" i="5" s="1"/>
  <c r="Q116" i="5"/>
  <c r="CM116" i="5" s="1"/>
  <c r="FI116" i="5" s="1"/>
  <c r="IE116" i="5" s="1"/>
  <c r="Q101" i="5"/>
  <c r="CM101" i="5" s="1"/>
  <c r="FI101" i="5" s="1"/>
  <c r="IE101" i="5" s="1"/>
  <c r="Q113" i="5"/>
  <c r="CM113" i="5" s="1"/>
  <c r="FI113" i="5" s="1"/>
  <c r="IE113" i="5" s="1"/>
  <c r="Q88" i="5"/>
  <c r="CM88" i="5" s="1"/>
  <c r="FI88" i="5" s="1"/>
  <c r="IE88" i="5" s="1"/>
  <c r="Q81" i="5"/>
  <c r="CM81" i="5" s="1"/>
  <c r="FI81" i="5" s="1"/>
  <c r="IE81" i="5" s="1"/>
  <c r="Q78" i="5"/>
  <c r="CM78" i="5" s="1"/>
  <c r="FI78" i="5" s="1"/>
  <c r="IE78" i="5" s="1"/>
  <c r="Q63" i="5"/>
  <c r="CM63" i="5" s="1"/>
  <c r="FI63" i="5" s="1"/>
  <c r="IE63" i="5" s="1"/>
  <c r="Q75" i="5"/>
  <c r="CM75" i="5" s="1"/>
  <c r="FI75" i="5" s="1"/>
  <c r="IE75" i="5" s="1"/>
  <c r="Q46" i="5"/>
  <c r="CM46" i="5" s="1"/>
  <c r="FI46" i="5" s="1"/>
  <c r="IE46" i="5" s="1"/>
  <c r="Q58" i="5"/>
  <c r="CM58" i="5" s="1"/>
  <c r="FI58" i="5" s="1"/>
  <c r="IE58" i="5" s="1"/>
  <c r="Q32" i="5"/>
  <c r="CM32" i="5" s="1"/>
  <c r="FI32" i="5" s="1"/>
  <c r="IE32" i="5" s="1"/>
  <c r="Q25" i="5"/>
  <c r="CM25" i="5" s="1"/>
  <c r="FI25" i="5" s="1"/>
  <c r="IE25" i="5" s="1"/>
  <c r="Q19" i="5"/>
  <c r="CM19" i="5" s="1"/>
  <c r="FI19" i="5" s="1"/>
  <c r="IE19" i="5" s="1"/>
  <c r="Q12" i="5"/>
  <c r="CM12" i="5" s="1"/>
  <c r="FI12" i="5" s="1"/>
  <c r="IE12" i="5" s="1"/>
  <c r="Q24" i="5"/>
  <c r="CM24" i="5" s="1"/>
  <c r="FI24" i="5" s="1"/>
  <c r="IE24" i="5" s="1"/>
  <c r="Q262" i="5"/>
  <c r="CM262" i="5" s="1"/>
  <c r="FI262" i="5" s="1"/>
  <c r="IE262" i="5" s="1"/>
  <c r="Q252" i="5"/>
  <c r="CM252" i="5" s="1"/>
  <c r="FI252" i="5" s="1"/>
  <c r="IE252" i="5" s="1"/>
  <c r="Q239" i="5"/>
  <c r="CM239" i="5" s="1"/>
  <c r="FI239" i="5" s="1"/>
  <c r="IE239" i="5" s="1"/>
  <c r="Q232" i="5"/>
  <c r="CM232" i="5" s="1"/>
  <c r="FI232" i="5" s="1"/>
  <c r="IE232" i="5" s="1"/>
  <c r="Q226" i="5"/>
  <c r="CM226" i="5" s="1"/>
  <c r="FI226" i="5" s="1"/>
  <c r="IE226" i="5" s="1"/>
  <c r="Q210" i="5"/>
  <c r="CM210" i="5" s="1"/>
  <c r="FI210" i="5" s="1"/>
  <c r="IE210" i="5" s="1"/>
  <c r="Q202" i="5"/>
  <c r="CM202" i="5" s="1"/>
  <c r="FI202" i="5" s="1"/>
  <c r="IE202" i="5" s="1"/>
  <c r="Q194" i="5"/>
  <c r="CM194" i="5" s="1"/>
  <c r="FI194" i="5" s="1"/>
  <c r="IE194" i="5" s="1"/>
  <c r="Q186" i="5"/>
  <c r="CM186" i="5" s="1"/>
  <c r="FI186" i="5" s="1"/>
  <c r="IE186" i="5" s="1"/>
  <c r="Q181" i="5"/>
  <c r="CM181" i="5" s="1"/>
  <c r="FI181" i="5" s="1"/>
  <c r="IE181" i="5" s="1"/>
  <c r="Q172" i="5"/>
  <c r="CM172" i="5" s="1"/>
  <c r="FI172" i="5" s="1"/>
  <c r="IE172" i="5" s="1"/>
  <c r="Q165" i="5"/>
  <c r="CM165" i="5" s="1"/>
  <c r="FI165" i="5" s="1"/>
  <c r="IE165" i="5" s="1"/>
  <c r="Q156" i="5"/>
  <c r="CM156" i="5" s="1"/>
  <c r="FI156" i="5" s="1"/>
  <c r="IE156" i="5" s="1"/>
  <c r="Q151" i="5"/>
  <c r="CM151" i="5" s="1"/>
  <c r="FI151" i="5" s="1"/>
  <c r="IE151" i="5" s="1"/>
  <c r="Q144" i="5"/>
  <c r="CM144" i="5" s="1"/>
  <c r="FI144" i="5" s="1"/>
  <c r="IE144" i="5" s="1"/>
  <c r="Q137" i="5"/>
  <c r="CM137" i="5" s="1"/>
  <c r="FI137" i="5" s="1"/>
  <c r="IE137" i="5" s="1"/>
  <c r="Q134" i="5"/>
  <c r="CM134" i="5" s="1"/>
  <c r="FI134" i="5" s="1"/>
  <c r="IE134" i="5" s="1"/>
  <c r="Q127" i="5"/>
  <c r="CM127" i="5" s="1"/>
  <c r="FI127" i="5" s="1"/>
  <c r="IE127" i="5" s="1"/>
  <c r="Q112" i="5"/>
  <c r="CM112" i="5" s="1"/>
  <c r="FI112" i="5" s="1"/>
  <c r="IE112" i="5" s="1"/>
  <c r="Q105" i="5"/>
  <c r="CM105" i="5" s="1"/>
  <c r="FI105" i="5" s="1"/>
  <c r="IE105" i="5" s="1"/>
  <c r="Q80" i="5"/>
  <c r="CM80" i="5" s="1"/>
  <c r="FI80" i="5" s="1"/>
  <c r="IE80" i="5" s="1"/>
  <c r="Q92" i="5"/>
  <c r="CM92" i="5" s="1"/>
  <c r="FI92" i="5" s="1"/>
  <c r="IE92" i="5" s="1"/>
  <c r="Q70" i="5"/>
  <c r="CM70" i="5" s="1"/>
  <c r="FI70" i="5" s="1"/>
  <c r="IE70" i="5" s="1"/>
  <c r="Q74" i="5"/>
  <c r="CM74" i="5" s="1"/>
  <c r="FI74" i="5" s="1"/>
  <c r="IE74" i="5" s="1"/>
  <c r="Q67" i="5"/>
  <c r="CM67" i="5" s="1"/>
  <c r="FI67" i="5" s="1"/>
  <c r="IE67" i="5" s="1"/>
  <c r="Q57" i="5"/>
  <c r="CM57" i="5" s="1"/>
  <c r="FI57" i="5" s="1"/>
  <c r="IE57" i="5" s="1"/>
  <c r="Q50" i="5"/>
  <c r="CM50" i="5" s="1"/>
  <c r="FI50" i="5" s="1"/>
  <c r="IE50" i="5" s="1"/>
  <c r="Q43" i="5"/>
  <c r="CM43" i="5" s="1"/>
  <c r="FI43" i="5" s="1"/>
  <c r="IE43" i="5" s="1"/>
  <c r="Q36" i="5"/>
  <c r="CM36" i="5" s="1"/>
  <c r="FI36" i="5" s="1"/>
  <c r="IE36" i="5" s="1"/>
  <c r="Q11" i="5"/>
  <c r="CM11" i="5" s="1"/>
  <c r="FI11" i="5" s="1"/>
  <c r="IE11" i="5" s="1"/>
  <c r="Q23" i="5"/>
  <c r="CM23" i="5" s="1"/>
  <c r="FI23" i="5" s="1"/>
  <c r="IE23" i="5" s="1"/>
  <c r="Q16" i="5"/>
  <c r="CM16" i="5" s="1"/>
  <c r="FI16" i="5" s="1"/>
  <c r="IE16" i="5" s="1"/>
  <c r="Q263" i="5"/>
  <c r="CM263" i="5" s="1"/>
  <c r="FI263" i="5" s="1"/>
  <c r="IE263" i="5" s="1"/>
  <c r="Q250" i="5"/>
  <c r="CM250" i="5" s="1"/>
  <c r="FI250" i="5" s="1"/>
  <c r="IE250" i="5" s="1"/>
  <c r="Q242" i="5"/>
  <c r="CM242" i="5" s="1"/>
  <c r="FI242" i="5" s="1"/>
  <c r="IE242" i="5" s="1"/>
  <c r="Q228" i="5"/>
  <c r="CM228" i="5" s="1"/>
  <c r="FI228" i="5" s="1"/>
  <c r="IE228" i="5" s="1"/>
  <c r="Q221" i="5"/>
  <c r="CM221" i="5" s="1"/>
  <c r="FI221" i="5" s="1"/>
  <c r="IE221" i="5" s="1"/>
  <c r="Q213" i="5"/>
  <c r="CM213" i="5" s="1"/>
  <c r="FI213" i="5" s="1"/>
  <c r="IE213" i="5" s="1"/>
  <c r="Q205" i="5"/>
  <c r="CM205" i="5" s="1"/>
  <c r="FI205" i="5" s="1"/>
  <c r="IE205" i="5" s="1"/>
  <c r="Q206" i="5"/>
  <c r="CM206" i="5" s="1"/>
  <c r="FI206" i="5" s="1"/>
  <c r="IE206" i="5" s="1"/>
  <c r="Q189" i="5"/>
  <c r="CM189" i="5" s="1"/>
  <c r="FI189" i="5" s="1"/>
  <c r="IE189" i="5" s="1"/>
  <c r="Q184" i="5"/>
  <c r="CM184" i="5" s="1"/>
  <c r="FI184" i="5" s="1"/>
  <c r="IE184" i="5" s="1"/>
  <c r="Q175" i="5"/>
  <c r="CM175" i="5" s="1"/>
  <c r="FI175" i="5" s="1"/>
  <c r="IE175" i="5" s="1"/>
  <c r="Q168" i="5"/>
  <c r="CM168" i="5" s="1"/>
  <c r="FI168" i="5" s="1"/>
  <c r="IE168" i="5" s="1"/>
  <c r="Q159" i="5"/>
  <c r="CM159" i="5" s="1"/>
  <c r="FI159" i="5" s="1"/>
  <c r="IE159" i="5" s="1"/>
  <c r="Q143" i="5"/>
  <c r="CM143" i="5" s="1"/>
  <c r="FI143" i="5" s="1"/>
  <c r="IE143" i="5" s="1"/>
  <c r="Q136" i="5"/>
  <c r="CM136" i="5" s="1"/>
  <c r="FI136" i="5" s="1"/>
  <c r="IE136" i="5" s="1"/>
  <c r="Q133" i="5"/>
  <c r="CM133" i="5" s="1"/>
  <c r="FI133" i="5" s="1"/>
  <c r="IE133" i="5" s="1"/>
  <c r="Q126" i="5"/>
  <c r="CM126" i="5" s="1"/>
  <c r="FI126" i="5" s="1"/>
  <c r="IE126" i="5" s="1"/>
  <c r="Q119" i="5"/>
  <c r="CM119" i="5" s="1"/>
  <c r="FI119" i="5" s="1"/>
  <c r="IE119" i="5" s="1"/>
  <c r="Q104" i="5"/>
  <c r="CM104" i="5" s="1"/>
  <c r="FI104" i="5" s="1"/>
  <c r="IE104" i="5" s="1"/>
  <c r="Q108" i="5"/>
  <c r="CM108" i="5" s="1"/>
  <c r="FI108" i="5" s="1"/>
  <c r="IE108" i="5" s="1"/>
  <c r="Q91" i="5"/>
  <c r="CM91" i="5" s="1"/>
  <c r="FI91" i="5" s="1"/>
  <c r="IE91" i="5" s="1"/>
  <c r="Q84" i="5"/>
  <c r="CM84" i="5" s="1"/>
  <c r="FI84" i="5" s="1"/>
  <c r="IE84" i="5" s="1"/>
  <c r="Q73" i="5"/>
  <c r="CM73" i="5" s="1"/>
  <c r="FI73" i="5" s="1"/>
  <c r="IE73" i="5" s="1"/>
  <c r="Q66" i="5"/>
  <c r="CM66" i="5" s="1"/>
  <c r="FI66" i="5" s="1"/>
  <c r="IE66" i="5" s="1"/>
  <c r="Q56" i="5"/>
  <c r="CM56" i="5" s="1"/>
  <c r="FI56" i="5" s="1"/>
  <c r="IE56" i="5" s="1"/>
  <c r="Q49" i="5"/>
  <c r="CM49" i="5" s="1"/>
  <c r="FI49" i="5" s="1"/>
  <c r="IE49" i="5" s="1"/>
  <c r="Q61" i="5"/>
  <c r="CM61" i="5" s="1"/>
  <c r="FI61" i="5" s="1"/>
  <c r="IE61" i="5" s="1"/>
  <c r="Q35" i="5"/>
  <c r="CM35" i="5" s="1"/>
  <c r="FI35" i="5" s="1"/>
  <c r="IE35" i="5" s="1"/>
  <c r="Q28" i="5"/>
  <c r="CM28" i="5" s="1"/>
  <c r="FI28" i="5" s="1"/>
  <c r="IE28" i="5" s="1"/>
  <c r="Q22" i="5"/>
  <c r="CM22" i="5" s="1"/>
  <c r="FI22" i="5" s="1"/>
  <c r="IE22" i="5" s="1"/>
  <c r="Q15" i="5"/>
  <c r="CM15" i="5" s="1"/>
  <c r="FI15" i="5" s="1"/>
  <c r="IE15" i="5" s="1"/>
  <c r="Q8" i="5"/>
  <c r="CM8" i="5" s="1"/>
  <c r="FI8" i="5" s="1"/>
  <c r="IE8" i="5" s="1"/>
  <c r="Q5" i="5"/>
  <c r="CM5" i="5" s="1"/>
  <c r="FI5" i="5" s="1"/>
  <c r="IE5" i="5" s="1"/>
  <c r="Q10" i="5"/>
  <c r="CM10" i="5" s="1"/>
  <c r="FI10" i="5" s="1"/>
  <c r="IE10" i="5" s="1"/>
  <c r="P7" i="1"/>
  <c r="P8" i="1"/>
  <c r="C116" i="4"/>
  <c r="A116" i="4"/>
  <c r="B116" i="4"/>
  <c r="A43" i="4"/>
  <c r="A44" i="4" l="1"/>
  <c r="R263" i="5"/>
  <c r="CN263" i="5" s="1"/>
  <c r="FJ263" i="5" s="1"/>
  <c r="IF263" i="5" s="1"/>
  <c r="R258" i="5"/>
  <c r="CN258" i="5" s="1"/>
  <c r="FJ258" i="5" s="1"/>
  <c r="IF258" i="5" s="1"/>
  <c r="R247" i="5"/>
  <c r="CN247" i="5" s="1"/>
  <c r="FJ247" i="5" s="1"/>
  <c r="IF247" i="5" s="1"/>
  <c r="R240" i="5"/>
  <c r="CN240" i="5" s="1"/>
  <c r="FJ240" i="5" s="1"/>
  <c r="IF240" i="5" s="1"/>
  <c r="R228" i="5"/>
  <c r="CN228" i="5" s="1"/>
  <c r="FJ228" i="5" s="1"/>
  <c r="IF228" i="5" s="1"/>
  <c r="R224" i="5"/>
  <c r="CN224" i="5" s="1"/>
  <c r="FJ224" i="5" s="1"/>
  <c r="IF224" i="5" s="1"/>
  <c r="R216" i="5"/>
  <c r="CN216" i="5" s="1"/>
  <c r="FJ216" i="5" s="1"/>
  <c r="IF216" i="5" s="1"/>
  <c r="R205" i="5"/>
  <c r="CN205" i="5" s="1"/>
  <c r="FJ205" i="5" s="1"/>
  <c r="IF205" i="5" s="1"/>
  <c r="R197" i="5"/>
  <c r="CN197" i="5" s="1"/>
  <c r="FJ197" i="5" s="1"/>
  <c r="IF197" i="5" s="1"/>
  <c r="R192" i="5"/>
  <c r="CN192" i="5" s="1"/>
  <c r="FJ192" i="5" s="1"/>
  <c r="IF192" i="5" s="1"/>
  <c r="R179" i="5"/>
  <c r="CN179" i="5" s="1"/>
  <c r="FJ179" i="5" s="1"/>
  <c r="IF179" i="5" s="1"/>
  <c r="R172" i="5"/>
  <c r="CN172" i="5" s="1"/>
  <c r="FJ172" i="5" s="1"/>
  <c r="IF172" i="5" s="1"/>
  <c r="R168" i="5"/>
  <c r="CN168" i="5" s="1"/>
  <c r="FJ168" i="5" s="1"/>
  <c r="IF168" i="5" s="1"/>
  <c r="R159" i="5"/>
  <c r="CN159" i="5" s="1"/>
  <c r="FJ159" i="5" s="1"/>
  <c r="IF159" i="5" s="1"/>
  <c r="R135" i="5"/>
  <c r="CN135" i="5" s="1"/>
  <c r="FJ135" i="5" s="1"/>
  <c r="IF135" i="5" s="1"/>
  <c r="R147" i="5"/>
  <c r="CN147" i="5" s="1"/>
  <c r="FJ147" i="5" s="1"/>
  <c r="IF147" i="5" s="1"/>
  <c r="R140" i="5"/>
  <c r="CN140" i="5" s="1"/>
  <c r="FJ140" i="5" s="1"/>
  <c r="IF140" i="5" s="1"/>
  <c r="R129" i="5"/>
  <c r="CN129" i="5" s="1"/>
  <c r="FJ129" i="5" s="1"/>
  <c r="IF129" i="5" s="1"/>
  <c r="R122" i="5"/>
  <c r="CN122" i="5" s="1"/>
  <c r="FJ122" i="5" s="1"/>
  <c r="IF122" i="5" s="1"/>
  <c r="R115" i="5"/>
  <c r="CN115" i="5" s="1"/>
  <c r="FJ115" i="5" s="1"/>
  <c r="IF115" i="5" s="1"/>
  <c r="R111" i="5"/>
  <c r="CN111" i="5" s="1"/>
  <c r="FJ111" i="5" s="1"/>
  <c r="IF111" i="5" s="1"/>
  <c r="R86" i="5"/>
  <c r="CN86" i="5" s="1"/>
  <c r="FJ86" i="5" s="1"/>
  <c r="IF86" i="5" s="1"/>
  <c r="R87" i="5"/>
  <c r="CN87" i="5" s="1"/>
  <c r="FJ87" i="5" s="1"/>
  <c r="IF87" i="5" s="1"/>
  <c r="R65" i="5"/>
  <c r="CN65" i="5" s="1"/>
  <c r="FJ65" i="5" s="1"/>
  <c r="IF65" i="5" s="1"/>
  <c r="R69" i="5"/>
  <c r="CN69" i="5" s="1"/>
  <c r="FJ69" i="5" s="1"/>
  <c r="IF69" i="5" s="1"/>
  <c r="R70" i="5"/>
  <c r="CN70" i="5" s="1"/>
  <c r="FJ70" i="5" s="1"/>
  <c r="IF70" i="5" s="1"/>
  <c r="R60" i="5"/>
  <c r="CN60" i="5" s="1"/>
  <c r="FJ60" i="5" s="1"/>
  <c r="IF60" i="5" s="1"/>
  <c r="R53" i="5"/>
  <c r="CN53" i="5" s="1"/>
  <c r="FJ53" i="5" s="1"/>
  <c r="IF53" i="5" s="1"/>
  <c r="R27" i="5"/>
  <c r="CN27" i="5" s="1"/>
  <c r="FJ27" i="5" s="1"/>
  <c r="IF27" i="5" s="1"/>
  <c r="R39" i="5"/>
  <c r="CN39" i="5" s="1"/>
  <c r="FJ39" i="5" s="1"/>
  <c r="IF39" i="5" s="1"/>
  <c r="R14" i="5"/>
  <c r="CN14" i="5" s="1"/>
  <c r="FJ14" i="5" s="1"/>
  <c r="IF14" i="5" s="1"/>
  <c r="R7" i="5"/>
  <c r="CN7" i="5" s="1"/>
  <c r="FJ7" i="5" s="1"/>
  <c r="IF7" i="5" s="1"/>
  <c r="R19" i="5"/>
  <c r="CN19" i="5" s="1"/>
  <c r="FJ19" i="5" s="1"/>
  <c r="IF19" i="5" s="1"/>
  <c r="R260" i="5"/>
  <c r="CN260" i="5" s="1"/>
  <c r="FJ260" i="5" s="1"/>
  <c r="IF260" i="5" s="1"/>
  <c r="R252" i="5"/>
  <c r="CN252" i="5" s="1"/>
  <c r="FJ252" i="5" s="1"/>
  <c r="IF252" i="5" s="1"/>
  <c r="R243" i="5"/>
  <c r="CN243" i="5" s="1"/>
  <c r="FJ243" i="5" s="1"/>
  <c r="IF243" i="5" s="1"/>
  <c r="R235" i="5"/>
  <c r="CN235" i="5" s="1"/>
  <c r="FJ235" i="5" s="1"/>
  <c r="IF235" i="5" s="1"/>
  <c r="R233" i="5"/>
  <c r="CN233" i="5" s="1"/>
  <c r="FJ233" i="5" s="1"/>
  <c r="IF233" i="5" s="1"/>
  <c r="R219" i="5"/>
  <c r="CN219" i="5" s="1"/>
  <c r="FJ219" i="5" s="1"/>
  <c r="IF219" i="5" s="1"/>
  <c r="R225" i="5"/>
  <c r="CN225" i="5" s="1"/>
  <c r="FJ225" i="5" s="1"/>
  <c r="IF225" i="5" s="1"/>
  <c r="R208" i="5"/>
  <c r="CN208" i="5" s="1"/>
  <c r="FJ208" i="5" s="1"/>
  <c r="IF208" i="5" s="1"/>
  <c r="R200" i="5"/>
  <c r="CN200" i="5" s="1"/>
  <c r="FJ200" i="5" s="1"/>
  <c r="IF200" i="5" s="1"/>
  <c r="R187" i="5"/>
  <c r="CN187" i="5" s="1"/>
  <c r="FJ187" i="5" s="1"/>
  <c r="IF187" i="5" s="1"/>
  <c r="R188" i="5"/>
  <c r="CN188" i="5" s="1"/>
  <c r="FJ188" i="5" s="1"/>
  <c r="IF188" i="5" s="1"/>
  <c r="R175" i="5"/>
  <c r="CN175" i="5" s="1"/>
  <c r="FJ175" i="5" s="1"/>
  <c r="IF175" i="5" s="1"/>
  <c r="R171" i="5"/>
  <c r="CN171" i="5" s="1"/>
  <c r="FJ171" i="5" s="1"/>
  <c r="IF171" i="5" s="1"/>
  <c r="R162" i="5"/>
  <c r="CN162" i="5" s="1"/>
  <c r="FJ162" i="5" s="1"/>
  <c r="IF162" i="5" s="1"/>
  <c r="R146" i="5"/>
  <c r="CN146" i="5" s="1"/>
  <c r="FJ146" i="5" s="1"/>
  <c r="IF146" i="5" s="1"/>
  <c r="R139" i="5"/>
  <c r="CN139" i="5" s="1"/>
  <c r="FJ139" i="5" s="1"/>
  <c r="IF139" i="5" s="1"/>
  <c r="R128" i="5"/>
  <c r="CN128" i="5" s="1"/>
  <c r="FJ128" i="5" s="1"/>
  <c r="IF128" i="5" s="1"/>
  <c r="R121" i="5"/>
  <c r="CN121" i="5" s="1"/>
  <c r="FJ121" i="5" s="1"/>
  <c r="IF121" i="5" s="1"/>
  <c r="R133" i="5"/>
  <c r="CN133" i="5" s="1"/>
  <c r="FJ133" i="5" s="1"/>
  <c r="IF133" i="5" s="1"/>
  <c r="R107" i="5"/>
  <c r="CN107" i="5" s="1"/>
  <c r="FJ107" i="5" s="1"/>
  <c r="IF107" i="5" s="1"/>
  <c r="R103" i="5"/>
  <c r="CN103" i="5" s="1"/>
  <c r="FJ103" i="5" s="1"/>
  <c r="IF103" i="5" s="1"/>
  <c r="R97" i="5"/>
  <c r="CN97" i="5" s="1"/>
  <c r="FJ97" i="5" s="1"/>
  <c r="IF97" i="5" s="1"/>
  <c r="R79" i="5"/>
  <c r="CN79" i="5" s="1"/>
  <c r="FJ79" i="5" s="1"/>
  <c r="IF79" i="5" s="1"/>
  <c r="R76" i="5"/>
  <c r="CN76" i="5" s="1"/>
  <c r="FJ76" i="5" s="1"/>
  <c r="IF76" i="5" s="1"/>
  <c r="R72" i="5"/>
  <c r="CN72" i="5" s="1"/>
  <c r="FJ72" i="5" s="1"/>
  <c r="IF72" i="5" s="1"/>
  <c r="R59" i="5"/>
  <c r="CN59" i="5" s="1"/>
  <c r="FJ59" i="5" s="1"/>
  <c r="IF59" i="5" s="1"/>
  <c r="R52" i="5"/>
  <c r="CN52" i="5" s="1"/>
  <c r="FJ52" i="5" s="1"/>
  <c r="IF52" i="5" s="1"/>
  <c r="R45" i="5"/>
  <c r="CN45" i="5" s="1"/>
  <c r="FJ45" i="5" s="1"/>
  <c r="IF45" i="5" s="1"/>
  <c r="R38" i="5"/>
  <c r="CN38" i="5" s="1"/>
  <c r="FJ38" i="5" s="1"/>
  <c r="IF38" i="5" s="1"/>
  <c r="R31" i="5"/>
  <c r="CN31" i="5" s="1"/>
  <c r="FJ31" i="5" s="1"/>
  <c r="IF31" i="5" s="1"/>
  <c r="R6" i="5"/>
  <c r="CN6" i="5" s="1"/>
  <c r="FJ6" i="5" s="1"/>
  <c r="IF6" i="5" s="1"/>
  <c r="R18" i="5"/>
  <c r="CN18" i="5" s="1"/>
  <c r="FJ18" i="5" s="1"/>
  <c r="IF18" i="5" s="1"/>
  <c r="R11" i="5"/>
  <c r="CN11" i="5" s="1"/>
  <c r="FJ11" i="5" s="1"/>
  <c r="IF11" i="5" s="1"/>
  <c r="R262" i="5"/>
  <c r="CN262" i="5" s="1"/>
  <c r="FJ262" i="5" s="1"/>
  <c r="IF262" i="5" s="1"/>
  <c r="R251" i="5"/>
  <c r="CN251" i="5" s="1"/>
  <c r="FJ251" i="5" s="1"/>
  <c r="IF251" i="5" s="1"/>
  <c r="R244" i="5"/>
  <c r="CN244" i="5" s="1"/>
  <c r="FJ244" i="5" s="1"/>
  <c r="IF244" i="5" s="1"/>
  <c r="R236" i="5"/>
  <c r="CN236" i="5" s="1"/>
  <c r="FJ236" i="5" s="1"/>
  <c r="IF236" i="5" s="1"/>
  <c r="R230" i="5"/>
  <c r="CN230" i="5" s="1"/>
  <c r="FJ230" i="5" s="1"/>
  <c r="IF230" i="5" s="1"/>
  <c r="R222" i="5"/>
  <c r="CN222" i="5" s="1"/>
  <c r="FJ222" i="5" s="1"/>
  <c r="IF222" i="5" s="1"/>
  <c r="R214" i="5"/>
  <c r="CN214" i="5" s="1"/>
  <c r="FJ214" i="5" s="1"/>
  <c r="IF214" i="5" s="1"/>
  <c r="R212" i="5"/>
  <c r="CN212" i="5" s="1"/>
  <c r="FJ212" i="5" s="1"/>
  <c r="IF212" i="5" s="1"/>
  <c r="R198" i="5"/>
  <c r="CN198" i="5" s="1"/>
  <c r="FJ198" i="5" s="1"/>
  <c r="IF198" i="5" s="1"/>
  <c r="R190" i="5"/>
  <c r="CN190" i="5" s="1"/>
  <c r="FJ190" i="5" s="1"/>
  <c r="IF190" i="5" s="1"/>
  <c r="R180" i="5"/>
  <c r="CN180" i="5" s="1"/>
  <c r="FJ180" i="5" s="1"/>
  <c r="IF180" i="5" s="1"/>
  <c r="R176" i="5"/>
  <c r="CN176" i="5" s="1"/>
  <c r="FJ176" i="5" s="1"/>
  <c r="IF176" i="5" s="1"/>
  <c r="R166" i="5"/>
  <c r="CN166" i="5" s="1"/>
  <c r="FJ166" i="5" s="1"/>
  <c r="IF166" i="5" s="1"/>
  <c r="R157" i="5"/>
  <c r="CN157" i="5" s="1"/>
  <c r="FJ157" i="5" s="1"/>
  <c r="IF157" i="5" s="1"/>
  <c r="R149" i="5"/>
  <c r="CN149" i="5" s="1"/>
  <c r="FJ149" i="5" s="1"/>
  <c r="IF149" i="5" s="1"/>
  <c r="R142" i="5"/>
  <c r="CN142" i="5" s="1"/>
  <c r="FJ142" i="5" s="1"/>
  <c r="IF142" i="5" s="1"/>
  <c r="R131" i="5"/>
  <c r="CN131" i="5" s="1"/>
  <c r="FJ131" i="5" s="1"/>
  <c r="IF131" i="5" s="1"/>
  <c r="R124" i="5"/>
  <c r="CN124" i="5" s="1"/>
  <c r="FJ124" i="5" s="1"/>
  <c r="IF124" i="5" s="1"/>
  <c r="R117" i="5"/>
  <c r="CN117" i="5" s="1"/>
  <c r="FJ117" i="5" s="1"/>
  <c r="IF117" i="5" s="1"/>
  <c r="R102" i="5"/>
  <c r="CN102" i="5" s="1"/>
  <c r="FJ102" i="5" s="1"/>
  <c r="IF102" i="5" s="1"/>
  <c r="R106" i="5"/>
  <c r="CN106" i="5" s="1"/>
  <c r="FJ106" i="5" s="1"/>
  <c r="IF106" i="5" s="1"/>
  <c r="R81" i="5"/>
  <c r="CN81" i="5" s="1"/>
  <c r="FJ81" i="5" s="1"/>
  <c r="IF81" i="5" s="1"/>
  <c r="R93" i="5"/>
  <c r="CN93" i="5" s="1"/>
  <c r="FJ93" i="5" s="1"/>
  <c r="IF93" i="5" s="1"/>
  <c r="R71" i="5"/>
  <c r="CN71" i="5" s="1"/>
  <c r="FJ71" i="5" s="1"/>
  <c r="IF71" i="5" s="1"/>
  <c r="R88" i="5"/>
  <c r="CN88" i="5" s="1"/>
  <c r="FJ88" i="5" s="1"/>
  <c r="IF88" i="5" s="1"/>
  <c r="R62" i="5"/>
  <c r="CN62" i="5" s="1"/>
  <c r="FJ62" i="5" s="1"/>
  <c r="IF62" i="5" s="1"/>
  <c r="R55" i="5"/>
  <c r="CN55" i="5" s="1"/>
  <c r="FJ55" i="5" s="1"/>
  <c r="IF55" i="5" s="1"/>
  <c r="R48" i="5"/>
  <c r="CN48" i="5" s="1"/>
  <c r="FJ48" i="5" s="1"/>
  <c r="IF48" i="5" s="1"/>
  <c r="R41" i="5"/>
  <c r="CN41" i="5" s="1"/>
  <c r="FJ41" i="5" s="1"/>
  <c r="IF41" i="5" s="1"/>
  <c r="R34" i="5"/>
  <c r="CN34" i="5" s="1"/>
  <c r="FJ34" i="5" s="1"/>
  <c r="IF34" i="5" s="1"/>
  <c r="R9" i="5"/>
  <c r="CN9" i="5" s="1"/>
  <c r="FJ9" i="5" s="1"/>
  <c r="IF9" i="5" s="1"/>
  <c r="R21" i="5"/>
  <c r="CN21" i="5" s="1"/>
  <c r="FJ21" i="5" s="1"/>
  <c r="IF21" i="5" s="1"/>
  <c r="R5" i="5"/>
  <c r="CN5" i="5" s="1"/>
  <c r="FJ5" i="5" s="1"/>
  <c r="IF5" i="5" s="1"/>
  <c r="R267" i="5"/>
  <c r="CN267" i="5" s="1"/>
  <c r="FJ267" i="5" s="1"/>
  <c r="IF267" i="5" s="1"/>
  <c r="R259" i="5"/>
  <c r="CN259" i="5" s="1"/>
  <c r="FJ259" i="5" s="1"/>
  <c r="IF259" i="5" s="1"/>
  <c r="R250" i="5"/>
  <c r="CN250" i="5" s="1"/>
  <c r="FJ250" i="5" s="1"/>
  <c r="IF250" i="5" s="1"/>
  <c r="R241" i="5"/>
  <c r="CN241" i="5" s="1"/>
  <c r="FJ241" i="5" s="1"/>
  <c r="IF241" i="5" s="1"/>
  <c r="R231" i="5"/>
  <c r="CN231" i="5" s="1"/>
  <c r="FJ231" i="5" s="1"/>
  <c r="IF231" i="5" s="1"/>
  <c r="R220" i="5"/>
  <c r="CN220" i="5" s="1"/>
  <c r="FJ220" i="5" s="1"/>
  <c r="IF220" i="5" s="1"/>
  <c r="R215" i="5"/>
  <c r="CN215" i="5" s="1"/>
  <c r="FJ215" i="5" s="1"/>
  <c r="IF215" i="5" s="1"/>
  <c r="R217" i="5"/>
  <c r="CN217" i="5" s="1"/>
  <c r="FJ217" i="5" s="1"/>
  <c r="IF217" i="5" s="1"/>
  <c r="R206" i="5"/>
  <c r="CN206" i="5" s="1"/>
  <c r="FJ206" i="5" s="1"/>
  <c r="IF206" i="5" s="1"/>
  <c r="R191" i="5"/>
  <c r="CN191" i="5" s="1"/>
  <c r="FJ191" i="5" s="1"/>
  <c r="IF191" i="5" s="1"/>
  <c r="R193" i="5"/>
  <c r="CN193" i="5" s="1"/>
  <c r="FJ193" i="5" s="1"/>
  <c r="IF193" i="5" s="1"/>
  <c r="R178" i="5"/>
  <c r="CN178" i="5" s="1"/>
  <c r="FJ178" i="5" s="1"/>
  <c r="IF178" i="5" s="1"/>
  <c r="R164" i="5"/>
  <c r="CN164" i="5" s="1"/>
  <c r="FJ164" i="5" s="1"/>
  <c r="IF164" i="5" s="1"/>
  <c r="R169" i="5"/>
  <c r="CN169" i="5" s="1"/>
  <c r="FJ169" i="5" s="1"/>
  <c r="IF169" i="5" s="1"/>
  <c r="R160" i="5"/>
  <c r="CN160" i="5" s="1"/>
  <c r="FJ160" i="5" s="1"/>
  <c r="IF160" i="5" s="1"/>
  <c r="R141" i="5"/>
  <c r="CN141" i="5" s="1"/>
  <c r="FJ141" i="5" s="1"/>
  <c r="IF141" i="5" s="1"/>
  <c r="R153" i="5"/>
  <c r="CN153" i="5" s="1"/>
  <c r="FJ153" i="5" s="1"/>
  <c r="IF153" i="5" s="1"/>
  <c r="R123" i="5"/>
  <c r="CN123" i="5" s="1"/>
  <c r="FJ123" i="5" s="1"/>
  <c r="IF123" i="5" s="1"/>
  <c r="R116" i="5"/>
  <c r="CN116" i="5" s="1"/>
  <c r="FJ116" i="5" s="1"/>
  <c r="IF116" i="5" s="1"/>
  <c r="R109" i="5"/>
  <c r="CN109" i="5" s="1"/>
  <c r="FJ109" i="5" s="1"/>
  <c r="IF109" i="5" s="1"/>
  <c r="R113" i="5"/>
  <c r="CN113" i="5" s="1"/>
  <c r="FJ113" i="5" s="1"/>
  <c r="IF113" i="5" s="1"/>
  <c r="R98" i="5"/>
  <c r="CN98" i="5" s="1"/>
  <c r="FJ98" i="5" s="1"/>
  <c r="IF98" i="5" s="1"/>
  <c r="R92" i="5"/>
  <c r="CN92" i="5" s="1"/>
  <c r="FJ92" i="5" s="1"/>
  <c r="IF92" i="5" s="1"/>
  <c r="R85" i="5"/>
  <c r="CN85" i="5" s="1"/>
  <c r="FJ85" i="5" s="1"/>
  <c r="IF85" i="5" s="1"/>
  <c r="R63" i="5"/>
  <c r="CN63" i="5" s="1"/>
  <c r="FJ63" i="5" s="1"/>
  <c r="IF63" i="5" s="1"/>
  <c r="R82" i="5"/>
  <c r="CN82" i="5" s="1"/>
  <c r="FJ82" i="5" s="1"/>
  <c r="IF82" i="5" s="1"/>
  <c r="R266" i="5"/>
  <c r="CN266" i="5" s="1"/>
  <c r="FJ266" i="5" s="1"/>
  <c r="IF266" i="5" s="1"/>
  <c r="R257" i="5"/>
  <c r="CN257" i="5" s="1"/>
  <c r="FJ257" i="5" s="1"/>
  <c r="IF257" i="5" s="1"/>
  <c r="R248" i="5"/>
  <c r="CN248" i="5" s="1"/>
  <c r="FJ248" i="5" s="1"/>
  <c r="IF248" i="5" s="1"/>
  <c r="R245" i="5"/>
  <c r="CN245" i="5" s="1"/>
  <c r="FJ245" i="5" s="1"/>
  <c r="IF245" i="5" s="1"/>
  <c r="R234" i="5"/>
  <c r="CN234" i="5" s="1"/>
  <c r="FJ234" i="5" s="1"/>
  <c r="IF234" i="5" s="1"/>
  <c r="R223" i="5"/>
  <c r="CN223" i="5" s="1"/>
  <c r="FJ223" i="5" s="1"/>
  <c r="IF223" i="5" s="1"/>
  <c r="R218" i="5"/>
  <c r="CN218" i="5" s="1"/>
  <c r="FJ218" i="5" s="1"/>
  <c r="IF218" i="5" s="1"/>
  <c r="R204" i="5"/>
  <c r="CN204" i="5" s="1"/>
  <c r="FJ204" i="5" s="1"/>
  <c r="IF204" i="5" s="1"/>
  <c r="R196" i="5"/>
  <c r="CN196" i="5" s="1"/>
  <c r="FJ196" i="5" s="1"/>
  <c r="IF196" i="5" s="1"/>
  <c r="R186" i="5"/>
  <c r="CN186" i="5" s="1"/>
  <c r="FJ186" i="5" s="1"/>
  <c r="IF186" i="5" s="1"/>
  <c r="R183" i="5"/>
  <c r="CN183" i="5" s="1"/>
  <c r="FJ183" i="5" s="1"/>
  <c r="IF183" i="5" s="1"/>
  <c r="R185" i="5"/>
  <c r="CN185" i="5" s="1"/>
  <c r="FJ185" i="5" s="1"/>
  <c r="IF185" i="5" s="1"/>
  <c r="R167" i="5"/>
  <c r="CN167" i="5" s="1"/>
  <c r="FJ167" i="5" s="1"/>
  <c r="IF167" i="5" s="1"/>
  <c r="R158" i="5"/>
  <c r="CN158" i="5" s="1"/>
  <c r="FJ158" i="5" s="1"/>
  <c r="IF158" i="5" s="1"/>
  <c r="R155" i="5"/>
  <c r="CN155" i="5" s="1"/>
  <c r="FJ155" i="5" s="1"/>
  <c r="IF155" i="5" s="1"/>
  <c r="R152" i="5"/>
  <c r="CN152" i="5" s="1"/>
  <c r="FJ152" i="5" s="1"/>
  <c r="IF152" i="5" s="1"/>
  <c r="R145" i="5"/>
  <c r="CN145" i="5" s="1"/>
  <c r="FJ145" i="5" s="1"/>
  <c r="IF145" i="5" s="1"/>
  <c r="R134" i="5"/>
  <c r="CN134" i="5" s="1"/>
  <c r="FJ134" i="5" s="1"/>
  <c r="IF134" i="5" s="1"/>
  <c r="R127" i="5"/>
  <c r="CN127" i="5" s="1"/>
  <c r="FJ127" i="5" s="1"/>
  <c r="IF127" i="5" s="1"/>
  <c r="R101" i="5"/>
  <c r="CN101" i="5" s="1"/>
  <c r="FJ101" i="5" s="1"/>
  <c r="IF101" i="5" s="1"/>
  <c r="R105" i="5"/>
  <c r="CN105" i="5" s="1"/>
  <c r="FJ105" i="5" s="1"/>
  <c r="IF105" i="5" s="1"/>
  <c r="R91" i="5"/>
  <c r="CN91" i="5" s="1"/>
  <c r="FJ91" i="5" s="1"/>
  <c r="IF91" i="5" s="1"/>
  <c r="R84" i="5"/>
  <c r="CN84" i="5" s="1"/>
  <c r="FJ84" i="5" s="1"/>
  <c r="IF84" i="5" s="1"/>
  <c r="R96" i="5"/>
  <c r="CN96" i="5" s="1"/>
  <c r="FJ96" i="5" s="1"/>
  <c r="IF96" i="5" s="1"/>
  <c r="R74" i="5"/>
  <c r="CN74" i="5" s="1"/>
  <c r="FJ74" i="5" s="1"/>
  <c r="IF74" i="5" s="1"/>
  <c r="R75" i="5"/>
  <c r="CN75" i="5" s="1"/>
  <c r="FJ75" i="5" s="1"/>
  <c r="IF75" i="5" s="1"/>
  <c r="R265" i="5"/>
  <c r="CN265" i="5" s="1"/>
  <c r="FJ265" i="5" s="1"/>
  <c r="IF265" i="5" s="1"/>
  <c r="R256" i="5"/>
  <c r="CN256" i="5" s="1"/>
  <c r="FJ256" i="5" s="1"/>
  <c r="IF256" i="5" s="1"/>
  <c r="R249" i="5"/>
  <c r="CN249" i="5" s="1"/>
  <c r="FJ249" i="5" s="1"/>
  <c r="IF249" i="5" s="1"/>
  <c r="R239" i="5"/>
  <c r="CN239" i="5" s="1"/>
  <c r="FJ239" i="5" s="1"/>
  <c r="IF239" i="5" s="1"/>
  <c r="R237" i="5"/>
  <c r="CN237" i="5" s="1"/>
  <c r="FJ237" i="5" s="1"/>
  <c r="IF237" i="5" s="1"/>
  <c r="R226" i="5"/>
  <c r="CN226" i="5" s="1"/>
  <c r="FJ226" i="5" s="1"/>
  <c r="IF226" i="5" s="1"/>
  <c r="R210" i="5"/>
  <c r="CN210" i="5" s="1"/>
  <c r="FJ210" i="5" s="1"/>
  <c r="IF210" i="5" s="1"/>
  <c r="R207" i="5"/>
  <c r="CN207" i="5" s="1"/>
  <c r="FJ207" i="5" s="1"/>
  <c r="IF207" i="5" s="1"/>
  <c r="R199" i="5"/>
  <c r="CN199" i="5" s="1"/>
  <c r="FJ199" i="5" s="1"/>
  <c r="IF199" i="5" s="1"/>
  <c r="R189" i="5"/>
  <c r="CN189" i="5" s="1"/>
  <c r="FJ189" i="5" s="1"/>
  <c r="IF189" i="5" s="1"/>
  <c r="R181" i="5"/>
  <c r="CN181" i="5" s="1"/>
  <c r="FJ181" i="5" s="1"/>
  <c r="IF181" i="5" s="1"/>
  <c r="R174" i="5"/>
  <c r="CN174" i="5" s="1"/>
  <c r="FJ174" i="5" s="1"/>
  <c r="IF174" i="5" s="1"/>
  <c r="R170" i="5"/>
  <c r="CN170" i="5" s="1"/>
  <c r="FJ170" i="5" s="1"/>
  <c r="IF170" i="5" s="1"/>
  <c r="R161" i="5"/>
  <c r="CN161" i="5" s="1"/>
  <c r="FJ161" i="5" s="1"/>
  <c r="IF161" i="5" s="1"/>
  <c r="R151" i="5"/>
  <c r="CN151" i="5" s="1"/>
  <c r="FJ151" i="5" s="1"/>
  <c r="IF151" i="5" s="1"/>
  <c r="R144" i="5"/>
  <c r="CN144" i="5" s="1"/>
  <c r="FJ144" i="5" s="1"/>
  <c r="IF144" i="5" s="1"/>
  <c r="R137" i="5"/>
  <c r="CN137" i="5" s="1"/>
  <c r="FJ137" i="5" s="1"/>
  <c r="IF137" i="5" s="1"/>
  <c r="R126" i="5"/>
  <c r="CN126" i="5" s="1"/>
  <c r="FJ126" i="5" s="1"/>
  <c r="IF126" i="5" s="1"/>
  <c r="R119" i="5"/>
  <c r="CN119" i="5" s="1"/>
  <c r="FJ119" i="5" s="1"/>
  <c r="IF119" i="5" s="1"/>
  <c r="R112" i="5"/>
  <c r="CN112" i="5" s="1"/>
  <c r="FJ112" i="5" s="1"/>
  <c r="IF112" i="5" s="1"/>
  <c r="R108" i="5"/>
  <c r="CN108" i="5" s="1"/>
  <c r="FJ108" i="5" s="1"/>
  <c r="IF108" i="5" s="1"/>
  <c r="R83" i="5"/>
  <c r="CN83" i="5" s="1"/>
  <c r="FJ83" i="5" s="1"/>
  <c r="IF83" i="5" s="1"/>
  <c r="R99" i="5"/>
  <c r="CN99" i="5" s="1"/>
  <c r="FJ99" i="5" s="1"/>
  <c r="IF99" i="5" s="1"/>
  <c r="R80" i="5"/>
  <c r="CN80" i="5" s="1"/>
  <c r="FJ80" i="5" s="1"/>
  <c r="IF80" i="5" s="1"/>
  <c r="R66" i="5"/>
  <c r="CN66" i="5" s="1"/>
  <c r="FJ66" i="5" s="1"/>
  <c r="IF66" i="5" s="1"/>
  <c r="R67" i="5"/>
  <c r="CN67" i="5" s="1"/>
  <c r="FJ67" i="5" s="1"/>
  <c r="IF67" i="5" s="1"/>
  <c r="R264" i="5"/>
  <c r="CN264" i="5" s="1"/>
  <c r="FJ264" i="5" s="1"/>
  <c r="IF264" i="5" s="1"/>
  <c r="R255" i="5"/>
  <c r="CN255" i="5" s="1"/>
  <c r="FJ255" i="5" s="1"/>
  <c r="IF255" i="5" s="1"/>
  <c r="R254" i="5"/>
  <c r="CN254" i="5" s="1"/>
  <c r="FJ254" i="5" s="1"/>
  <c r="IF254" i="5" s="1"/>
  <c r="R242" i="5"/>
  <c r="CN242" i="5" s="1"/>
  <c r="FJ242" i="5" s="1"/>
  <c r="IF242" i="5" s="1"/>
  <c r="R232" i="5"/>
  <c r="CN232" i="5" s="1"/>
  <c r="FJ232" i="5" s="1"/>
  <c r="IF232" i="5" s="1"/>
  <c r="R221" i="5"/>
  <c r="CN221" i="5" s="1"/>
  <c r="FJ221" i="5" s="1"/>
  <c r="IF221" i="5" s="1"/>
  <c r="R213" i="5"/>
  <c r="CN213" i="5" s="1"/>
  <c r="FJ213" i="5" s="1"/>
  <c r="IF213" i="5" s="1"/>
  <c r="R202" i="5"/>
  <c r="CN202" i="5" s="1"/>
  <c r="FJ202" i="5" s="1"/>
  <c r="IF202" i="5" s="1"/>
  <c r="R194" i="5"/>
  <c r="CN194" i="5" s="1"/>
  <c r="FJ194" i="5" s="1"/>
  <c r="IF194" i="5" s="1"/>
  <c r="R209" i="5"/>
  <c r="CN209" i="5" s="1"/>
  <c r="FJ209" i="5" s="1"/>
  <c r="IF209" i="5" s="1"/>
  <c r="R184" i="5"/>
  <c r="CN184" i="5" s="1"/>
  <c r="FJ184" i="5" s="1"/>
  <c r="IF184" i="5" s="1"/>
  <c r="R177" i="5"/>
  <c r="CN177" i="5" s="1"/>
  <c r="FJ177" i="5" s="1"/>
  <c r="IF177" i="5" s="1"/>
  <c r="R165" i="5"/>
  <c r="CN165" i="5" s="1"/>
  <c r="FJ165" i="5" s="1"/>
  <c r="IF165" i="5" s="1"/>
  <c r="R156" i="5"/>
  <c r="CN156" i="5" s="1"/>
  <c r="FJ156" i="5" s="1"/>
  <c r="IF156" i="5" s="1"/>
  <c r="R143" i="5"/>
  <c r="CN143" i="5" s="1"/>
  <c r="FJ143" i="5" s="1"/>
  <c r="IF143" i="5" s="1"/>
  <c r="R136" i="5"/>
  <c r="CN136" i="5" s="1"/>
  <c r="FJ136" i="5" s="1"/>
  <c r="IF136" i="5" s="1"/>
  <c r="R148" i="5"/>
  <c r="CN148" i="5" s="1"/>
  <c r="FJ148" i="5" s="1"/>
  <c r="IF148" i="5" s="1"/>
  <c r="R118" i="5"/>
  <c r="CN118" i="5" s="1"/>
  <c r="FJ118" i="5" s="1"/>
  <c r="IF118" i="5" s="1"/>
  <c r="R130" i="5"/>
  <c r="CN130" i="5" s="1"/>
  <c r="FJ130" i="5" s="1"/>
  <c r="IF130" i="5" s="1"/>
  <c r="R104" i="5"/>
  <c r="CN104" i="5" s="1"/>
  <c r="FJ104" i="5" s="1"/>
  <c r="IF104" i="5" s="1"/>
  <c r="R100" i="5"/>
  <c r="CN100" i="5" s="1"/>
  <c r="FJ100" i="5" s="1"/>
  <c r="IF100" i="5" s="1"/>
  <c r="R94" i="5"/>
  <c r="CN94" i="5" s="1"/>
  <c r="FJ94" i="5" s="1"/>
  <c r="IF94" i="5" s="1"/>
  <c r="R95" i="5"/>
  <c r="CN95" i="5" s="1"/>
  <c r="FJ95" i="5" s="1"/>
  <c r="IF95" i="5" s="1"/>
  <c r="R73" i="5"/>
  <c r="CN73" i="5" s="1"/>
  <c r="FJ73" i="5" s="1"/>
  <c r="IF73" i="5" s="1"/>
  <c r="R77" i="5"/>
  <c r="CN77" i="5" s="1"/>
  <c r="FJ77" i="5" s="1"/>
  <c r="IF77" i="5" s="1"/>
  <c r="R78" i="5"/>
  <c r="CN78" i="5" s="1"/>
  <c r="FJ78" i="5" s="1"/>
  <c r="IF78" i="5" s="1"/>
  <c r="R229" i="5"/>
  <c r="CN229" i="5" s="1"/>
  <c r="FJ229" i="5" s="1"/>
  <c r="IF229" i="5" s="1"/>
  <c r="R163" i="5"/>
  <c r="CN163" i="5" s="1"/>
  <c r="FJ163" i="5" s="1"/>
  <c r="IF163" i="5" s="1"/>
  <c r="R114" i="5"/>
  <c r="CN114" i="5" s="1"/>
  <c r="FJ114" i="5" s="1"/>
  <c r="IF114" i="5" s="1"/>
  <c r="R57" i="5"/>
  <c r="CN57" i="5" s="1"/>
  <c r="FJ57" i="5" s="1"/>
  <c r="IF57" i="5" s="1"/>
  <c r="R40" i="5"/>
  <c r="CN40" i="5" s="1"/>
  <c r="FJ40" i="5" s="1"/>
  <c r="IF40" i="5" s="1"/>
  <c r="R28" i="5"/>
  <c r="CN28" i="5" s="1"/>
  <c r="FJ28" i="5" s="1"/>
  <c r="IF28" i="5" s="1"/>
  <c r="R12" i="5"/>
  <c r="CN12" i="5" s="1"/>
  <c r="FJ12" i="5" s="1"/>
  <c r="IF12" i="5" s="1"/>
  <c r="R2" i="5"/>
  <c r="CN2" i="5" s="1"/>
  <c r="FJ2" i="5" s="1"/>
  <c r="IF2" i="5" s="1"/>
  <c r="R227" i="5"/>
  <c r="CN227" i="5" s="1"/>
  <c r="FJ227" i="5" s="1"/>
  <c r="IF227" i="5" s="1"/>
  <c r="R154" i="5"/>
  <c r="CN154" i="5" s="1"/>
  <c r="FJ154" i="5" s="1"/>
  <c r="IF154" i="5" s="1"/>
  <c r="R89" i="5"/>
  <c r="CN89" i="5" s="1"/>
  <c r="FJ89" i="5" s="1"/>
  <c r="IF89" i="5" s="1"/>
  <c r="R49" i="5"/>
  <c r="CN49" i="5" s="1"/>
  <c r="FJ49" i="5" s="1"/>
  <c r="IF49" i="5" s="1"/>
  <c r="R32" i="5"/>
  <c r="CN32" i="5" s="1"/>
  <c r="FJ32" i="5" s="1"/>
  <c r="IF32" i="5" s="1"/>
  <c r="R42" i="5"/>
  <c r="CN42" i="5" s="1"/>
  <c r="FJ42" i="5" s="1"/>
  <c r="IF42" i="5" s="1"/>
  <c r="R23" i="5"/>
  <c r="CN23" i="5" s="1"/>
  <c r="FJ23" i="5" s="1"/>
  <c r="IF23" i="5" s="1"/>
  <c r="R3" i="5"/>
  <c r="CN3" i="5" s="1"/>
  <c r="FJ3" i="5" s="1"/>
  <c r="IF3" i="5" s="1"/>
  <c r="R211" i="5"/>
  <c r="CN211" i="5" s="1"/>
  <c r="FJ211" i="5" s="1"/>
  <c r="IF211" i="5" s="1"/>
  <c r="R138" i="5"/>
  <c r="CN138" i="5" s="1"/>
  <c r="FJ138" i="5" s="1"/>
  <c r="IF138" i="5" s="1"/>
  <c r="R90" i="5"/>
  <c r="CN90" i="5" s="1"/>
  <c r="FJ90" i="5" s="1"/>
  <c r="IF90" i="5" s="1"/>
  <c r="R44" i="5"/>
  <c r="CN44" i="5" s="1"/>
  <c r="FJ44" i="5" s="1"/>
  <c r="IF44" i="5" s="1"/>
  <c r="R43" i="5"/>
  <c r="CN43" i="5" s="1"/>
  <c r="FJ43" i="5" s="1"/>
  <c r="IF43" i="5" s="1"/>
  <c r="R26" i="5"/>
  <c r="CN26" i="5" s="1"/>
  <c r="FJ26" i="5" s="1"/>
  <c r="IF26" i="5" s="1"/>
  <c r="R15" i="5"/>
  <c r="CN15" i="5" s="1"/>
  <c r="FJ15" i="5" s="1"/>
  <c r="IF15" i="5" s="1"/>
  <c r="R4" i="5"/>
  <c r="CN4" i="5" s="1"/>
  <c r="FJ4" i="5" s="1"/>
  <c r="IF4" i="5" s="1"/>
  <c r="R203" i="5"/>
  <c r="CN203" i="5" s="1"/>
  <c r="FJ203" i="5" s="1"/>
  <c r="IF203" i="5" s="1"/>
  <c r="R150" i="5"/>
  <c r="CN150" i="5" s="1"/>
  <c r="FJ150" i="5" s="1"/>
  <c r="IF150" i="5" s="1"/>
  <c r="R68" i="5"/>
  <c r="CN68" i="5" s="1"/>
  <c r="FJ68" i="5" s="1"/>
  <c r="IF68" i="5" s="1"/>
  <c r="R47" i="5"/>
  <c r="CN47" i="5" s="1"/>
  <c r="FJ47" i="5" s="1"/>
  <c r="IF47" i="5" s="1"/>
  <c r="R35" i="5"/>
  <c r="CN35" i="5" s="1"/>
  <c r="FJ35" i="5" s="1"/>
  <c r="IF35" i="5" s="1"/>
  <c r="R37" i="5"/>
  <c r="CN37" i="5" s="1"/>
  <c r="FJ37" i="5" s="1"/>
  <c r="IF37" i="5" s="1"/>
  <c r="R10" i="5"/>
  <c r="CN10" i="5" s="1"/>
  <c r="FJ10" i="5" s="1"/>
  <c r="IF10" i="5" s="1"/>
  <c r="R261" i="5"/>
  <c r="CN261" i="5" s="1"/>
  <c r="FJ261" i="5" s="1"/>
  <c r="IF261" i="5" s="1"/>
  <c r="R195" i="5"/>
  <c r="CN195" i="5" s="1"/>
  <c r="FJ195" i="5" s="1"/>
  <c r="IF195" i="5" s="1"/>
  <c r="R120" i="5"/>
  <c r="CN120" i="5" s="1"/>
  <c r="FJ120" i="5" s="1"/>
  <c r="IF120" i="5" s="1"/>
  <c r="R64" i="5"/>
  <c r="CN64" i="5" s="1"/>
  <c r="FJ64" i="5" s="1"/>
  <c r="IF64" i="5" s="1"/>
  <c r="R58" i="5"/>
  <c r="CN58" i="5" s="1"/>
  <c r="FJ58" i="5" s="1"/>
  <c r="IF58" i="5" s="1"/>
  <c r="R30" i="5"/>
  <c r="CN30" i="5" s="1"/>
  <c r="FJ30" i="5" s="1"/>
  <c r="IF30" i="5" s="1"/>
  <c r="R29" i="5"/>
  <c r="CN29" i="5" s="1"/>
  <c r="FJ29" i="5" s="1"/>
  <c r="IF29" i="5" s="1"/>
  <c r="R13" i="5"/>
  <c r="CN13" i="5" s="1"/>
  <c r="FJ13" i="5" s="1"/>
  <c r="IF13" i="5" s="1"/>
  <c r="R253" i="5"/>
  <c r="CN253" i="5" s="1"/>
  <c r="FJ253" i="5" s="1"/>
  <c r="IF253" i="5" s="1"/>
  <c r="R201" i="5"/>
  <c r="CN201" i="5" s="1"/>
  <c r="FJ201" i="5" s="1"/>
  <c r="IF201" i="5" s="1"/>
  <c r="R132" i="5"/>
  <c r="CN132" i="5" s="1"/>
  <c r="FJ132" i="5" s="1"/>
  <c r="IF132" i="5" s="1"/>
  <c r="R51" i="5"/>
  <c r="CN51" i="5" s="1"/>
  <c r="FJ51" i="5" s="1"/>
  <c r="IF51" i="5" s="1"/>
  <c r="R50" i="5"/>
  <c r="CN50" i="5" s="1"/>
  <c r="FJ50" i="5" s="1"/>
  <c r="IF50" i="5" s="1"/>
  <c r="R33" i="5"/>
  <c r="CN33" i="5" s="1"/>
  <c r="FJ33" i="5" s="1"/>
  <c r="IF33" i="5" s="1"/>
  <c r="R22" i="5"/>
  <c r="CN22" i="5" s="1"/>
  <c r="FJ22" i="5" s="1"/>
  <c r="IF22" i="5" s="1"/>
  <c r="R24" i="5"/>
  <c r="CN24" i="5" s="1"/>
  <c r="FJ24" i="5" s="1"/>
  <c r="IF24" i="5" s="1"/>
  <c r="R246" i="5"/>
  <c r="CN246" i="5" s="1"/>
  <c r="FJ246" i="5" s="1"/>
  <c r="IF246" i="5" s="1"/>
  <c r="R182" i="5"/>
  <c r="CN182" i="5" s="1"/>
  <c r="FJ182" i="5" s="1"/>
  <c r="IF182" i="5" s="1"/>
  <c r="R125" i="5"/>
  <c r="CN125" i="5" s="1"/>
  <c r="FJ125" i="5" s="1"/>
  <c r="IF125" i="5" s="1"/>
  <c r="R54" i="5"/>
  <c r="CN54" i="5" s="1"/>
  <c r="FJ54" i="5" s="1"/>
  <c r="IF54" i="5" s="1"/>
  <c r="R61" i="5"/>
  <c r="CN61" i="5" s="1"/>
  <c r="FJ61" i="5" s="1"/>
  <c r="IF61" i="5" s="1"/>
  <c r="R25" i="5"/>
  <c r="CN25" i="5" s="1"/>
  <c r="FJ25" i="5" s="1"/>
  <c r="IF25" i="5" s="1"/>
  <c r="R17" i="5"/>
  <c r="CN17" i="5" s="1"/>
  <c r="FJ17" i="5" s="1"/>
  <c r="IF17" i="5" s="1"/>
  <c r="R16" i="5"/>
  <c r="CN16" i="5" s="1"/>
  <c r="FJ16" i="5" s="1"/>
  <c r="IF16" i="5" s="1"/>
  <c r="R238" i="5"/>
  <c r="CN238" i="5" s="1"/>
  <c r="FJ238" i="5" s="1"/>
  <c r="IF238" i="5" s="1"/>
  <c r="R173" i="5"/>
  <c r="CN173" i="5" s="1"/>
  <c r="FJ173" i="5" s="1"/>
  <c r="IF173" i="5" s="1"/>
  <c r="R110" i="5"/>
  <c r="CN110" i="5" s="1"/>
  <c r="FJ110" i="5" s="1"/>
  <c r="IF110" i="5" s="1"/>
  <c r="R46" i="5"/>
  <c r="CN46" i="5" s="1"/>
  <c r="FJ46" i="5" s="1"/>
  <c r="IF46" i="5" s="1"/>
  <c r="R56" i="5"/>
  <c r="CN56" i="5" s="1"/>
  <c r="FJ56" i="5" s="1"/>
  <c r="IF56" i="5" s="1"/>
  <c r="R36" i="5"/>
  <c r="CN36" i="5" s="1"/>
  <c r="FJ36" i="5" s="1"/>
  <c r="IF36" i="5" s="1"/>
  <c r="R20" i="5"/>
  <c r="CN20" i="5" s="1"/>
  <c r="FJ20" i="5" s="1"/>
  <c r="IF20" i="5" s="1"/>
  <c r="R8" i="5"/>
  <c r="CN8" i="5" s="1"/>
  <c r="FJ8" i="5" s="1"/>
  <c r="IF8" i="5" s="1"/>
  <c r="C117" i="4"/>
  <c r="B117" i="4"/>
  <c r="A117" i="4"/>
  <c r="Q7" i="1"/>
  <c r="Q8" i="1"/>
  <c r="R8" i="1" l="1"/>
  <c r="R7" i="1"/>
  <c r="S267" i="5"/>
  <c r="CO267" i="5" s="1"/>
  <c r="FK267" i="5" s="1"/>
  <c r="IG267" i="5" s="1"/>
  <c r="S259" i="5"/>
  <c r="CO259" i="5" s="1"/>
  <c r="FK259" i="5" s="1"/>
  <c r="IG259" i="5" s="1"/>
  <c r="S254" i="5"/>
  <c r="CO254" i="5" s="1"/>
  <c r="FK254" i="5" s="1"/>
  <c r="IG254" i="5" s="1"/>
  <c r="S245" i="5"/>
  <c r="CO245" i="5" s="1"/>
  <c r="FK245" i="5" s="1"/>
  <c r="IG245" i="5" s="1"/>
  <c r="S237" i="5"/>
  <c r="CO237" i="5" s="1"/>
  <c r="FK237" i="5" s="1"/>
  <c r="IG237" i="5" s="1"/>
  <c r="S223" i="5"/>
  <c r="CO223" i="5" s="1"/>
  <c r="FK223" i="5" s="1"/>
  <c r="IG223" i="5" s="1"/>
  <c r="S210" i="5"/>
  <c r="CO210" i="5" s="1"/>
  <c r="FK210" i="5" s="1"/>
  <c r="IG210" i="5" s="1"/>
  <c r="S212" i="5"/>
  <c r="CO212" i="5" s="1"/>
  <c r="FK212" i="5" s="1"/>
  <c r="IG212" i="5" s="1"/>
  <c r="S209" i="5"/>
  <c r="CO209" i="5" s="1"/>
  <c r="FK209" i="5" s="1"/>
  <c r="IG209" i="5" s="1"/>
  <c r="S201" i="5"/>
  <c r="CO201" i="5" s="1"/>
  <c r="FK201" i="5" s="1"/>
  <c r="IG201" i="5" s="1"/>
  <c r="S188" i="5"/>
  <c r="CO188" i="5" s="1"/>
  <c r="FK188" i="5" s="1"/>
  <c r="IG188" i="5" s="1"/>
  <c r="S178" i="5"/>
  <c r="CO178" i="5" s="1"/>
  <c r="FK178" i="5" s="1"/>
  <c r="IG178" i="5" s="1"/>
  <c r="S167" i="5"/>
  <c r="CO167" i="5" s="1"/>
  <c r="FK167" i="5" s="1"/>
  <c r="IG167" i="5" s="1"/>
  <c r="S164" i="5"/>
  <c r="CO164" i="5" s="1"/>
  <c r="FK164" i="5" s="1"/>
  <c r="IG164" i="5" s="1"/>
  <c r="S155" i="5"/>
  <c r="CO155" i="5" s="1"/>
  <c r="FK155" i="5" s="1"/>
  <c r="IG155" i="5" s="1"/>
  <c r="S136" i="5"/>
  <c r="CO136" i="5" s="1"/>
  <c r="FK136" i="5" s="1"/>
  <c r="IG136" i="5" s="1"/>
  <c r="S148" i="5"/>
  <c r="CO148" i="5" s="1"/>
  <c r="FK148" i="5" s="1"/>
  <c r="IG148" i="5" s="1"/>
  <c r="S126" i="5"/>
  <c r="CO126" i="5" s="1"/>
  <c r="FK126" i="5" s="1"/>
  <c r="IG126" i="5" s="1"/>
  <c r="S119" i="5"/>
  <c r="CO119" i="5" s="1"/>
  <c r="FK119" i="5" s="1"/>
  <c r="IG119" i="5" s="1"/>
  <c r="S112" i="5"/>
  <c r="CO112" i="5" s="1"/>
  <c r="FK112" i="5" s="1"/>
  <c r="IG112" i="5" s="1"/>
  <c r="S105" i="5"/>
  <c r="CO105" i="5" s="1"/>
  <c r="FK105" i="5" s="1"/>
  <c r="IG105" i="5" s="1"/>
  <c r="S109" i="5"/>
  <c r="CO109" i="5" s="1"/>
  <c r="FK109" i="5" s="1"/>
  <c r="IG109" i="5" s="1"/>
  <c r="S84" i="5"/>
  <c r="CO84" i="5" s="1"/>
  <c r="FK84" i="5" s="1"/>
  <c r="IG84" i="5" s="1"/>
  <c r="S96" i="5"/>
  <c r="CO96" i="5" s="1"/>
  <c r="FK96" i="5" s="1"/>
  <c r="IG96" i="5" s="1"/>
  <c r="S66" i="5"/>
  <c r="CO66" i="5" s="1"/>
  <c r="FK66" i="5" s="1"/>
  <c r="IG66" i="5" s="1"/>
  <c r="S70" i="5"/>
  <c r="CO70" i="5" s="1"/>
  <c r="FK70" i="5" s="1"/>
  <c r="IG70" i="5" s="1"/>
  <c r="S57" i="5"/>
  <c r="CO57" i="5" s="1"/>
  <c r="FK57" i="5" s="1"/>
  <c r="IG57" i="5" s="1"/>
  <c r="S50" i="5"/>
  <c r="CO50" i="5" s="1"/>
  <c r="FK50" i="5" s="1"/>
  <c r="IG50" i="5" s="1"/>
  <c r="S43" i="5"/>
  <c r="CO43" i="5" s="1"/>
  <c r="FK43" i="5" s="1"/>
  <c r="IG43" i="5" s="1"/>
  <c r="S36" i="5"/>
  <c r="CO36" i="5" s="1"/>
  <c r="FK36" i="5" s="1"/>
  <c r="IG36" i="5" s="1"/>
  <c r="S29" i="5"/>
  <c r="CO29" i="5" s="1"/>
  <c r="FK29" i="5" s="1"/>
  <c r="IG29" i="5" s="1"/>
  <c r="S15" i="5"/>
  <c r="CO15" i="5" s="1"/>
  <c r="FK15" i="5" s="1"/>
  <c r="IG15" i="5" s="1"/>
  <c r="S8" i="5"/>
  <c r="CO8" i="5" s="1"/>
  <c r="FK8" i="5" s="1"/>
  <c r="IG8" i="5" s="1"/>
  <c r="S3" i="5"/>
  <c r="CO3" i="5" s="1"/>
  <c r="FK3" i="5" s="1"/>
  <c r="IG3" i="5" s="1"/>
  <c r="S265" i="5"/>
  <c r="CO265" i="5" s="1"/>
  <c r="FK265" i="5" s="1"/>
  <c r="IG265" i="5" s="1"/>
  <c r="S257" i="5"/>
  <c r="CO257" i="5" s="1"/>
  <c r="FK257" i="5" s="1"/>
  <c r="IG257" i="5" s="1"/>
  <c r="S248" i="5"/>
  <c r="CO248" i="5" s="1"/>
  <c r="FK248" i="5" s="1"/>
  <c r="IG248" i="5" s="1"/>
  <c r="S241" i="5"/>
  <c r="CO241" i="5" s="1"/>
  <c r="FK241" i="5" s="1"/>
  <c r="IG241" i="5" s="1"/>
  <c r="S231" i="5"/>
  <c r="CO231" i="5" s="1"/>
  <c r="FK231" i="5" s="1"/>
  <c r="IG231" i="5" s="1"/>
  <c r="S226" i="5"/>
  <c r="CO226" i="5" s="1"/>
  <c r="FK226" i="5" s="1"/>
  <c r="IG226" i="5" s="1"/>
  <c r="S213" i="5"/>
  <c r="CO213" i="5" s="1"/>
  <c r="FK213" i="5" s="1"/>
  <c r="IG213" i="5" s="1"/>
  <c r="S207" i="5"/>
  <c r="CO207" i="5" s="1"/>
  <c r="FK207" i="5" s="1"/>
  <c r="IG207" i="5" s="1"/>
  <c r="S204" i="5"/>
  <c r="CO204" i="5" s="1"/>
  <c r="FK204" i="5" s="1"/>
  <c r="IG204" i="5" s="1"/>
  <c r="S186" i="5"/>
  <c r="CO186" i="5" s="1"/>
  <c r="FK186" i="5" s="1"/>
  <c r="IG186" i="5" s="1"/>
  <c r="S181" i="5"/>
  <c r="CO181" i="5" s="1"/>
  <c r="FK181" i="5" s="1"/>
  <c r="IG181" i="5" s="1"/>
  <c r="S183" i="5"/>
  <c r="CO183" i="5" s="1"/>
  <c r="FK183" i="5" s="1"/>
  <c r="IG183" i="5" s="1"/>
  <c r="S170" i="5"/>
  <c r="CO170" i="5" s="1"/>
  <c r="FK170" i="5" s="1"/>
  <c r="IG170" i="5" s="1"/>
  <c r="S161" i="5"/>
  <c r="CO161" i="5" s="1"/>
  <c r="FK161" i="5" s="1"/>
  <c r="IG161" i="5" s="1"/>
  <c r="S158" i="5"/>
  <c r="CO158" i="5" s="1"/>
  <c r="FK158" i="5" s="1"/>
  <c r="IG158" i="5" s="1"/>
  <c r="S147" i="5"/>
  <c r="CO147" i="5" s="1"/>
  <c r="FK147" i="5" s="1"/>
  <c r="IG147" i="5" s="1"/>
  <c r="S140" i="5"/>
  <c r="CO140" i="5" s="1"/>
  <c r="FK140" i="5" s="1"/>
  <c r="IG140" i="5" s="1"/>
  <c r="S118" i="5"/>
  <c r="CO118" i="5" s="1"/>
  <c r="FK118" i="5" s="1"/>
  <c r="IG118" i="5" s="1"/>
  <c r="S130" i="5"/>
  <c r="CO130" i="5" s="1"/>
  <c r="FK130" i="5" s="1"/>
  <c r="IG130" i="5" s="1"/>
  <c r="S104" i="5"/>
  <c r="CO104" i="5" s="1"/>
  <c r="FK104" i="5" s="1"/>
  <c r="IG104" i="5" s="1"/>
  <c r="S108" i="5"/>
  <c r="CO108" i="5" s="1"/>
  <c r="FK108" i="5" s="1"/>
  <c r="IG108" i="5" s="1"/>
  <c r="S101" i="5"/>
  <c r="CO101" i="5" s="1"/>
  <c r="FK101" i="5" s="1"/>
  <c r="IG101" i="5" s="1"/>
  <c r="S95" i="5"/>
  <c r="CO95" i="5" s="1"/>
  <c r="FK95" i="5" s="1"/>
  <c r="IG95" i="5" s="1"/>
  <c r="S88" i="5"/>
  <c r="CO88" i="5" s="1"/>
  <c r="FK88" i="5" s="1"/>
  <c r="IG88" i="5" s="1"/>
  <c r="S77" i="5"/>
  <c r="CO77" i="5" s="1"/>
  <c r="FK77" i="5" s="1"/>
  <c r="IG77" i="5" s="1"/>
  <c r="S83" i="5"/>
  <c r="CO83" i="5" s="1"/>
  <c r="FK83" i="5" s="1"/>
  <c r="IG83" i="5" s="1"/>
  <c r="S49" i="5"/>
  <c r="CO49" i="5" s="1"/>
  <c r="FK49" i="5" s="1"/>
  <c r="IG49" i="5" s="1"/>
  <c r="S61" i="5"/>
  <c r="CO61" i="5" s="1"/>
  <c r="FK61" i="5" s="1"/>
  <c r="IG61" i="5" s="1"/>
  <c r="S35" i="5"/>
  <c r="CO35" i="5" s="1"/>
  <c r="FK35" i="5" s="1"/>
  <c r="IG35" i="5" s="1"/>
  <c r="S28" i="5"/>
  <c r="CO28" i="5" s="1"/>
  <c r="FK28" i="5" s="1"/>
  <c r="IG28" i="5" s="1"/>
  <c r="S40" i="5"/>
  <c r="CO40" i="5" s="1"/>
  <c r="FK40" i="5" s="1"/>
  <c r="IG40" i="5" s="1"/>
  <c r="S7" i="5"/>
  <c r="CO7" i="5" s="1"/>
  <c r="FK7" i="5" s="1"/>
  <c r="IG7" i="5" s="1"/>
  <c r="S19" i="5"/>
  <c r="CO19" i="5" s="1"/>
  <c r="FK19" i="5" s="1"/>
  <c r="IG19" i="5" s="1"/>
  <c r="S4" i="5"/>
  <c r="CO4" i="5" s="1"/>
  <c r="FK4" i="5" s="1"/>
  <c r="IG4" i="5" s="1"/>
  <c r="S264" i="5"/>
  <c r="CO264" i="5" s="1"/>
  <c r="FK264" i="5" s="1"/>
  <c r="IG264" i="5" s="1"/>
  <c r="S258" i="5"/>
  <c r="CO258" i="5" s="1"/>
  <c r="FK258" i="5" s="1"/>
  <c r="IG258" i="5" s="1"/>
  <c r="S249" i="5"/>
  <c r="CO249" i="5" s="1"/>
  <c r="FK249" i="5" s="1"/>
  <c r="IG249" i="5" s="1"/>
  <c r="S239" i="5"/>
  <c r="CO239" i="5" s="1"/>
  <c r="FK239" i="5" s="1"/>
  <c r="IG239" i="5" s="1"/>
  <c r="S234" i="5"/>
  <c r="CO234" i="5" s="1"/>
  <c r="FK234" i="5" s="1"/>
  <c r="IG234" i="5" s="1"/>
  <c r="S221" i="5"/>
  <c r="CO221" i="5" s="1"/>
  <c r="FK221" i="5" s="1"/>
  <c r="IG221" i="5" s="1"/>
  <c r="S216" i="5"/>
  <c r="CO216" i="5" s="1"/>
  <c r="FK216" i="5" s="1"/>
  <c r="IG216" i="5" s="1"/>
  <c r="S202" i="5"/>
  <c r="CO202" i="5" s="1"/>
  <c r="FK202" i="5" s="1"/>
  <c r="IG202" i="5" s="1"/>
  <c r="S199" i="5"/>
  <c r="CO199" i="5" s="1"/>
  <c r="FK199" i="5" s="1"/>
  <c r="IG199" i="5" s="1"/>
  <c r="S189" i="5"/>
  <c r="CO189" i="5" s="1"/>
  <c r="FK189" i="5" s="1"/>
  <c r="IG189" i="5" s="1"/>
  <c r="S191" i="5"/>
  <c r="CO191" i="5" s="1"/>
  <c r="FK191" i="5" s="1"/>
  <c r="IG191" i="5" s="1"/>
  <c r="S177" i="5"/>
  <c r="CO177" i="5" s="1"/>
  <c r="FK177" i="5" s="1"/>
  <c r="IG177" i="5" s="1"/>
  <c r="S165" i="5"/>
  <c r="CO165" i="5" s="1"/>
  <c r="FK165" i="5" s="1"/>
  <c r="IG165" i="5" s="1"/>
  <c r="S156" i="5"/>
  <c r="CO156" i="5" s="1"/>
  <c r="FK156" i="5" s="1"/>
  <c r="IG156" i="5" s="1"/>
  <c r="S146" i="5"/>
  <c r="CO146" i="5" s="1"/>
  <c r="FK146" i="5" s="1"/>
  <c r="IG146" i="5" s="1"/>
  <c r="S139" i="5"/>
  <c r="CO139" i="5" s="1"/>
  <c r="FK139" i="5" s="1"/>
  <c r="IG139" i="5" s="1"/>
  <c r="S151" i="5"/>
  <c r="CO151" i="5" s="1"/>
  <c r="FK151" i="5" s="1"/>
  <c r="IG151" i="5" s="1"/>
  <c r="S129" i="5"/>
  <c r="CO129" i="5" s="1"/>
  <c r="FK129" i="5" s="1"/>
  <c r="IG129" i="5" s="1"/>
  <c r="S122" i="5"/>
  <c r="CO122" i="5" s="1"/>
  <c r="FK122" i="5" s="1"/>
  <c r="IG122" i="5" s="1"/>
  <c r="S115" i="5"/>
  <c r="CO115" i="5" s="1"/>
  <c r="FK115" i="5" s="1"/>
  <c r="IG115" i="5" s="1"/>
  <c r="S100" i="5"/>
  <c r="CO100" i="5" s="1"/>
  <c r="FK100" i="5" s="1"/>
  <c r="IG100" i="5" s="1"/>
  <c r="S94" i="5"/>
  <c r="CO94" i="5" s="1"/>
  <c r="FK94" i="5" s="1"/>
  <c r="IG94" i="5" s="1"/>
  <c r="S87" i="5"/>
  <c r="CO87" i="5" s="1"/>
  <c r="FK87" i="5" s="1"/>
  <c r="IG87" i="5" s="1"/>
  <c r="S91" i="5"/>
  <c r="CO91" i="5" s="1"/>
  <c r="FK91" i="5" s="1"/>
  <c r="IG91" i="5" s="1"/>
  <c r="S69" i="5"/>
  <c r="CO69" i="5" s="1"/>
  <c r="FK69" i="5" s="1"/>
  <c r="IG69" i="5" s="1"/>
  <c r="S80" i="5"/>
  <c r="CO80" i="5" s="1"/>
  <c r="FK80" i="5" s="1"/>
  <c r="IG80" i="5" s="1"/>
  <c r="S60" i="5"/>
  <c r="CO60" i="5" s="1"/>
  <c r="FK60" i="5" s="1"/>
  <c r="IG60" i="5" s="1"/>
  <c r="S53" i="5"/>
  <c r="CO53" i="5" s="1"/>
  <c r="FK53" i="5" s="1"/>
  <c r="IG53" i="5" s="1"/>
  <c r="S27" i="5"/>
  <c r="CO27" i="5" s="1"/>
  <c r="FK27" i="5" s="1"/>
  <c r="IG27" i="5" s="1"/>
  <c r="S39" i="5"/>
  <c r="CO39" i="5" s="1"/>
  <c r="FK39" i="5" s="1"/>
  <c r="IG39" i="5" s="1"/>
  <c r="S32" i="5"/>
  <c r="CO32" i="5" s="1"/>
  <c r="FK32" i="5" s="1"/>
  <c r="IG32" i="5" s="1"/>
  <c r="S18" i="5"/>
  <c r="CO18" i="5" s="1"/>
  <c r="FK18" i="5" s="1"/>
  <c r="IG18" i="5" s="1"/>
  <c r="S11" i="5"/>
  <c r="CO11" i="5" s="1"/>
  <c r="FK11" i="5" s="1"/>
  <c r="IG11" i="5" s="1"/>
  <c r="S266" i="5"/>
  <c r="CO266" i="5" s="1"/>
  <c r="FK266" i="5" s="1"/>
  <c r="IG266" i="5" s="1"/>
  <c r="S255" i="5"/>
  <c r="CO255" i="5" s="1"/>
  <c r="FK255" i="5" s="1"/>
  <c r="IG255" i="5" s="1"/>
  <c r="S247" i="5"/>
  <c r="CO247" i="5" s="1"/>
  <c r="FK247" i="5" s="1"/>
  <c r="IG247" i="5" s="1"/>
  <c r="S242" i="5"/>
  <c r="CO242" i="5" s="1"/>
  <c r="FK242" i="5" s="1"/>
  <c r="IG242" i="5" s="1"/>
  <c r="S232" i="5"/>
  <c r="CO232" i="5" s="1"/>
  <c r="FK232" i="5" s="1"/>
  <c r="IG232" i="5" s="1"/>
  <c r="S224" i="5"/>
  <c r="CO224" i="5" s="1"/>
  <c r="FK224" i="5" s="1"/>
  <c r="IG224" i="5" s="1"/>
  <c r="S211" i="5"/>
  <c r="CO211" i="5" s="1"/>
  <c r="FK211" i="5" s="1"/>
  <c r="IG211" i="5" s="1"/>
  <c r="S205" i="5"/>
  <c r="CO205" i="5" s="1"/>
  <c r="FK205" i="5" s="1"/>
  <c r="IG205" i="5" s="1"/>
  <c r="S194" i="5"/>
  <c r="CO194" i="5" s="1"/>
  <c r="FK194" i="5" s="1"/>
  <c r="IG194" i="5" s="1"/>
  <c r="S192" i="5"/>
  <c r="CO192" i="5" s="1"/>
  <c r="FK192" i="5" s="1"/>
  <c r="IG192" i="5" s="1"/>
  <c r="S184" i="5"/>
  <c r="CO184" i="5" s="1"/>
  <c r="FK184" i="5" s="1"/>
  <c r="IG184" i="5" s="1"/>
  <c r="S172" i="5"/>
  <c r="CO172" i="5" s="1"/>
  <c r="FK172" i="5" s="1"/>
  <c r="IG172" i="5" s="1"/>
  <c r="S168" i="5"/>
  <c r="CO168" i="5" s="1"/>
  <c r="FK168" i="5" s="1"/>
  <c r="IG168" i="5" s="1"/>
  <c r="S159" i="5"/>
  <c r="CO159" i="5" s="1"/>
  <c r="FK159" i="5" s="1"/>
  <c r="IG159" i="5" s="1"/>
  <c r="S138" i="5"/>
  <c r="CO138" i="5" s="1"/>
  <c r="FK138" i="5" s="1"/>
  <c r="IG138" i="5" s="1"/>
  <c r="S150" i="5"/>
  <c r="CO150" i="5" s="1"/>
  <c r="FK150" i="5" s="1"/>
  <c r="IG150" i="5" s="1"/>
  <c r="S143" i="5"/>
  <c r="CO143" i="5" s="1"/>
  <c r="FK143" i="5" s="1"/>
  <c r="IG143" i="5" s="1"/>
  <c r="S121" i="5"/>
  <c r="CO121" i="5" s="1"/>
  <c r="FK121" i="5" s="1"/>
  <c r="IG121" i="5" s="1"/>
  <c r="S133" i="5"/>
  <c r="CO133" i="5" s="1"/>
  <c r="FK133" i="5" s="1"/>
  <c r="IG133" i="5" s="1"/>
  <c r="S107" i="5"/>
  <c r="CO107" i="5" s="1"/>
  <c r="FK107" i="5" s="1"/>
  <c r="IG107" i="5" s="1"/>
  <c r="S111" i="5"/>
  <c r="CO111" i="5" s="1"/>
  <c r="FK111" i="5" s="1"/>
  <c r="IG111" i="5" s="1"/>
  <c r="S86" i="5"/>
  <c r="CO86" i="5" s="1"/>
  <c r="FK86" i="5" s="1"/>
  <c r="IG86" i="5" s="1"/>
  <c r="S79" i="5"/>
  <c r="CO79" i="5" s="1"/>
  <c r="FK79" i="5" s="1"/>
  <c r="IG79" i="5" s="1"/>
  <c r="S76" i="5"/>
  <c r="CO76" i="5" s="1"/>
  <c r="FK76" i="5" s="1"/>
  <c r="IG76" i="5" s="1"/>
  <c r="S72" i="5"/>
  <c r="CO72" i="5" s="1"/>
  <c r="FK72" i="5" s="1"/>
  <c r="IG72" i="5" s="1"/>
  <c r="S73" i="5"/>
  <c r="CO73" i="5" s="1"/>
  <c r="FK73" i="5" s="1"/>
  <c r="IG73" i="5" s="1"/>
  <c r="S52" i="5"/>
  <c r="CO52" i="5" s="1"/>
  <c r="FK52" i="5" s="1"/>
  <c r="IG52" i="5" s="1"/>
  <c r="S45" i="5"/>
  <c r="CO45" i="5" s="1"/>
  <c r="FK45" i="5" s="1"/>
  <c r="IG45" i="5" s="1"/>
  <c r="S38" i="5"/>
  <c r="CO38" i="5" s="1"/>
  <c r="FK38" i="5" s="1"/>
  <c r="IG38" i="5" s="1"/>
  <c r="S31" i="5"/>
  <c r="CO31" i="5" s="1"/>
  <c r="FK31" i="5" s="1"/>
  <c r="IG31" i="5" s="1"/>
  <c r="S17" i="5"/>
  <c r="CO17" i="5" s="1"/>
  <c r="FK17" i="5" s="1"/>
  <c r="IG17" i="5" s="1"/>
  <c r="S10" i="5"/>
  <c r="CO10" i="5" s="1"/>
  <c r="FK10" i="5" s="1"/>
  <c r="IG10" i="5" s="1"/>
  <c r="S22" i="5"/>
  <c r="CO22" i="5" s="1"/>
  <c r="FK22" i="5" s="1"/>
  <c r="IG22" i="5" s="1"/>
  <c r="S262" i="5"/>
  <c r="CO262" i="5" s="1"/>
  <c r="FK262" i="5" s="1"/>
  <c r="IG262" i="5" s="1"/>
  <c r="S252" i="5"/>
  <c r="CO252" i="5" s="1"/>
  <c r="FK252" i="5" s="1"/>
  <c r="IG252" i="5" s="1"/>
  <c r="S243" i="5"/>
  <c r="CO243" i="5" s="1"/>
  <c r="FK243" i="5" s="1"/>
  <c r="IG243" i="5" s="1"/>
  <c r="S240" i="5"/>
  <c r="CO240" i="5" s="1"/>
  <c r="FK240" i="5" s="1"/>
  <c r="IG240" i="5" s="1"/>
  <c r="S233" i="5"/>
  <c r="CO233" i="5" s="1"/>
  <c r="FK233" i="5" s="1"/>
  <c r="IG233" i="5" s="1"/>
  <c r="S219" i="5"/>
  <c r="CO219" i="5" s="1"/>
  <c r="FK219" i="5" s="1"/>
  <c r="IG219" i="5" s="1"/>
  <c r="S214" i="5"/>
  <c r="CO214" i="5" s="1"/>
  <c r="FK214" i="5" s="1"/>
  <c r="IG214" i="5" s="1"/>
  <c r="S215" i="5"/>
  <c r="CO215" i="5" s="1"/>
  <c r="FK215" i="5" s="1"/>
  <c r="IG215" i="5" s="1"/>
  <c r="S197" i="5"/>
  <c r="CO197" i="5" s="1"/>
  <c r="FK197" i="5" s="1"/>
  <c r="IG197" i="5" s="1"/>
  <c r="S187" i="5"/>
  <c r="CO187" i="5" s="1"/>
  <c r="FK187" i="5" s="1"/>
  <c r="IG187" i="5" s="1"/>
  <c r="S179" i="5"/>
  <c r="CO179" i="5" s="1"/>
  <c r="FK179" i="5" s="1"/>
  <c r="IG179" i="5" s="1"/>
  <c r="S175" i="5"/>
  <c r="CO175" i="5" s="1"/>
  <c r="FK175" i="5" s="1"/>
  <c r="IG175" i="5" s="1"/>
  <c r="S171" i="5"/>
  <c r="CO171" i="5" s="1"/>
  <c r="FK171" i="5" s="1"/>
  <c r="IG171" i="5" s="1"/>
  <c r="S162" i="5"/>
  <c r="CO162" i="5" s="1"/>
  <c r="FK162" i="5" s="1"/>
  <c r="IG162" i="5" s="1"/>
  <c r="S149" i="5"/>
  <c r="CO149" i="5" s="1"/>
  <c r="FK149" i="5" s="1"/>
  <c r="IG149" i="5" s="1"/>
  <c r="S142" i="5"/>
  <c r="CO142" i="5" s="1"/>
  <c r="FK142" i="5" s="1"/>
  <c r="IG142" i="5" s="1"/>
  <c r="S135" i="5"/>
  <c r="CO135" i="5" s="1"/>
  <c r="FK135" i="5" s="1"/>
  <c r="IG135" i="5" s="1"/>
  <c r="S132" i="5"/>
  <c r="CO132" i="5" s="1"/>
  <c r="FK132" i="5" s="1"/>
  <c r="IG132" i="5" s="1"/>
  <c r="S125" i="5"/>
  <c r="CO125" i="5" s="1"/>
  <c r="FK125" i="5" s="1"/>
  <c r="IG125" i="5" s="1"/>
  <c r="S99" i="5"/>
  <c r="CO99" i="5" s="1"/>
  <c r="FK99" i="5" s="1"/>
  <c r="IG99" i="5" s="1"/>
  <c r="S103" i="5"/>
  <c r="CO103" i="5" s="1"/>
  <c r="FK103" i="5" s="1"/>
  <c r="IG103" i="5" s="1"/>
  <c r="S97" i="5"/>
  <c r="CO97" i="5" s="1"/>
  <c r="FK97" i="5" s="1"/>
  <c r="IG97" i="5" s="1"/>
  <c r="S90" i="5"/>
  <c r="CO90" i="5" s="1"/>
  <c r="FK90" i="5" s="1"/>
  <c r="IG90" i="5" s="1"/>
  <c r="S68" i="5"/>
  <c r="CO68" i="5" s="1"/>
  <c r="FK68" i="5" s="1"/>
  <c r="IG68" i="5" s="1"/>
  <c r="S64" i="5"/>
  <c r="CO64" i="5" s="1"/>
  <c r="FK64" i="5" s="1"/>
  <c r="IG64" i="5" s="1"/>
  <c r="S65" i="5"/>
  <c r="CO65" i="5" s="1"/>
  <c r="FK65" i="5" s="1"/>
  <c r="IG65" i="5" s="1"/>
  <c r="S44" i="5"/>
  <c r="CO44" i="5" s="1"/>
  <c r="FK44" i="5" s="1"/>
  <c r="IG44" i="5" s="1"/>
  <c r="S56" i="5"/>
  <c r="CO56" i="5" s="1"/>
  <c r="FK56" i="5" s="1"/>
  <c r="IG56" i="5" s="1"/>
  <c r="S30" i="5"/>
  <c r="CO30" i="5" s="1"/>
  <c r="FK30" i="5" s="1"/>
  <c r="IG30" i="5" s="1"/>
  <c r="S42" i="5"/>
  <c r="CO42" i="5" s="1"/>
  <c r="FK42" i="5" s="1"/>
  <c r="IG42" i="5" s="1"/>
  <c r="S9" i="5"/>
  <c r="CO9" i="5" s="1"/>
  <c r="FK9" i="5" s="1"/>
  <c r="IG9" i="5" s="1"/>
  <c r="S21" i="5"/>
  <c r="CO21" i="5" s="1"/>
  <c r="FK21" i="5" s="1"/>
  <c r="IG21" i="5" s="1"/>
  <c r="S14" i="5"/>
  <c r="CO14" i="5" s="1"/>
  <c r="FK14" i="5" s="1"/>
  <c r="IG14" i="5" s="1"/>
  <c r="S263" i="5"/>
  <c r="CO263" i="5" s="1"/>
  <c r="FK263" i="5" s="1"/>
  <c r="IG263" i="5" s="1"/>
  <c r="S253" i="5"/>
  <c r="CO253" i="5" s="1"/>
  <c r="FK253" i="5" s="1"/>
  <c r="IG253" i="5" s="1"/>
  <c r="S246" i="5"/>
  <c r="CO246" i="5" s="1"/>
  <c r="FK246" i="5" s="1"/>
  <c r="IG246" i="5" s="1"/>
  <c r="S235" i="5"/>
  <c r="CO235" i="5" s="1"/>
  <c r="FK235" i="5" s="1"/>
  <c r="IG235" i="5" s="1"/>
  <c r="S229" i="5"/>
  <c r="CO229" i="5" s="1"/>
  <c r="FK229" i="5" s="1"/>
  <c r="IG229" i="5" s="1"/>
  <c r="S222" i="5"/>
  <c r="CO222" i="5" s="1"/>
  <c r="FK222" i="5" s="1"/>
  <c r="IG222" i="5" s="1"/>
  <c r="S217" i="5"/>
  <c r="CO217" i="5" s="1"/>
  <c r="FK217" i="5" s="1"/>
  <c r="IG217" i="5" s="1"/>
  <c r="S208" i="5"/>
  <c r="CO208" i="5" s="1"/>
  <c r="FK208" i="5" s="1"/>
  <c r="IG208" i="5" s="1"/>
  <c r="S200" i="5"/>
  <c r="CO200" i="5" s="1"/>
  <c r="FK200" i="5" s="1"/>
  <c r="IG200" i="5" s="1"/>
  <c r="S190" i="5"/>
  <c r="CO190" i="5" s="1"/>
  <c r="FK190" i="5" s="1"/>
  <c r="IG190" i="5" s="1"/>
  <c r="S182" i="5"/>
  <c r="CO182" i="5" s="1"/>
  <c r="FK182" i="5" s="1"/>
  <c r="IG182" i="5" s="1"/>
  <c r="S173" i="5"/>
  <c r="CO173" i="5" s="1"/>
  <c r="FK173" i="5" s="1"/>
  <c r="IG173" i="5" s="1"/>
  <c r="S163" i="5"/>
  <c r="CO163" i="5" s="1"/>
  <c r="FK163" i="5" s="1"/>
  <c r="IG163" i="5" s="1"/>
  <c r="S154" i="5"/>
  <c r="CO154" i="5" s="1"/>
  <c r="FK154" i="5" s="1"/>
  <c r="IG154" i="5" s="1"/>
  <c r="S141" i="5"/>
  <c r="CO141" i="5" s="1"/>
  <c r="FK141" i="5" s="1"/>
  <c r="IG141" i="5" s="1"/>
  <c r="S153" i="5"/>
  <c r="CO153" i="5" s="1"/>
  <c r="FK153" i="5" s="1"/>
  <c r="IG153" i="5" s="1"/>
  <c r="S131" i="5"/>
  <c r="CO131" i="5" s="1"/>
  <c r="FK131" i="5" s="1"/>
  <c r="IG131" i="5" s="1"/>
  <c r="S124" i="5"/>
  <c r="CO124" i="5" s="1"/>
  <c r="FK124" i="5" s="1"/>
  <c r="IG124" i="5" s="1"/>
  <c r="S117" i="5"/>
  <c r="CO117" i="5" s="1"/>
  <c r="FK117" i="5" s="1"/>
  <c r="IG117" i="5" s="1"/>
  <c r="S110" i="5"/>
  <c r="CO110" i="5" s="1"/>
  <c r="FK110" i="5" s="1"/>
  <c r="IG110" i="5" s="1"/>
  <c r="S114" i="5"/>
  <c r="CO114" i="5" s="1"/>
  <c r="FK114" i="5" s="1"/>
  <c r="IG114" i="5" s="1"/>
  <c r="S89" i="5"/>
  <c r="CO89" i="5" s="1"/>
  <c r="FK89" i="5" s="1"/>
  <c r="IG89" i="5" s="1"/>
  <c r="S82" i="5"/>
  <c r="CO82" i="5" s="1"/>
  <c r="FK82" i="5" s="1"/>
  <c r="IG82" i="5" s="1"/>
  <c r="S71" i="5"/>
  <c r="CO71" i="5" s="1"/>
  <c r="FK71" i="5" s="1"/>
  <c r="IG71" i="5" s="1"/>
  <c r="S75" i="5"/>
  <c r="CO75" i="5" s="1"/>
  <c r="FK75" i="5" s="1"/>
  <c r="IG75" i="5" s="1"/>
  <c r="S62" i="5"/>
  <c r="CO62" i="5" s="1"/>
  <c r="FK62" i="5" s="1"/>
  <c r="IG62" i="5" s="1"/>
  <c r="S55" i="5"/>
  <c r="CO55" i="5" s="1"/>
  <c r="FK55" i="5" s="1"/>
  <c r="IG55" i="5" s="1"/>
  <c r="S48" i="5"/>
  <c r="CO48" i="5" s="1"/>
  <c r="FK48" i="5" s="1"/>
  <c r="IG48" i="5" s="1"/>
  <c r="S41" i="5"/>
  <c r="CO41" i="5" s="1"/>
  <c r="FK41" i="5" s="1"/>
  <c r="IG41" i="5" s="1"/>
  <c r="S34" i="5"/>
  <c r="CO34" i="5" s="1"/>
  <c r="FK34" i="5" s="1"/>
  <c r="IG34" i="5" s="1"/>
  <c r="S20" i="5"/>
  <c r="CO20" i="5" s="1"/>
  <c r="FK20" i="5" s="1"/>
  <c r="IG20" i="5" s="1"/>
  <c r="S13" i="5"/>
  <c r="CO13" i="5" s="1"/>
  <c r="FK13" i="5" s="1"/>
  <c r="IG13" i="5" s="1"/>
  <c r="S6" i="5"/>
  <c r="CO6" i="5" s="1"/>
  <c r="FK6" i="5" s="1"/>
  <c r="IG6" i="5" s="1"/>
  <c r="S261" i="5"/>
  <c r="CO261" i="5" s="1"/>
  <c r="FK261" i="5" s="1"/>
  <c r="IG261" i="5" s="1"/>
  <c r="S256" i="5"/>
  <c r="CO256" i="5" s="1"/>
  <c r="FK256" i="5" s="1"/>
  <c r="IG256" i="5" s="1"/>
  <c r="S244" i="5"/>
  <c r="CO244" i="5" s="1"/>
  <c r="FK244" i="5" s="1"/>
  <c r="IG244" i="5" s="1"/>
  <c r="S238" i="5"/>
  <c r="CO238" i="5" s="1"/>
  <c r="FK238" i="5" s="1"/>
  <c r="IG238" i="5" s="1"/>
  <c r="S227" i="5"/>
  <c r="CO227" i="5" s="1"/>
  <c r="FK227" i="5" s="1"/>
  <c r="IG227" i="5" s="1"/>
  <c r="S225" i="5"/>
  <c r="CO225" i="5" s="1"/>
  <c r="FK225" i="5" s="1"/>
  <c r="IG225" i="5" s="1"/>
  <c r="S228" i="5"/>
  <c r="CO228" i="5" s="1"/>
  <c r="FK228" i="5" s="1"/>
  <c r="IG228" i="5" s="1"/>
  <c r="S203" i="5"/>
  <c r="CO203" i="5" s="1"/>
  <c r="FK203" i="5" s="1"/>
  <c r="IG203" i="5" s="1"/>
  <c r="S195" i="5"/>
  <c r="CO195" i="5" s="1"/>
  <c r="FK195" i="5" s="1"/>
  <c r="IG195" i="5" s="1"/>
  <c r="S193" i="5"/>
  <c r="CO193" i="5" s="1"/>
  <c r="FK193" i="5" s="1"/>
  <c r="IG193" i="5" s="1"/>
  <c r="S185" i="5"/>
  <c r="CO185" i="5" s="1"/>
  <c r="FK185" i="5" s="1"/>
  <c r="IG185" i="5" s="1"/>
  <c r="S176" i="5"/>
  <c r="CO176" i="5" s="1"/>
  <c r="FK176" i="5" s="1"/>
  <c r="IG176" i="5" s="1"/>
  <c r="S166" i="5"/>
  <c r="CO166" i="5" s="1"/>
  <c r="FK166" i="5" s="1"/>
  <c r="IG166" i="5" s="1"/>
  <c r="S157" i="5"/>
  <c r="CO157" i="5" s="1"/>
  <c r="FK157" i="5" s="1"/>
  <c r="IG157" i="5" s="1"/>
  <c r="S152" i="5"/>
  <c r="CO152" i="5" s="1"/>
  <c r="FK152" i="5" s="1"/>
  <c r="IG152" i="5" s="1"/>
  <c r="S145" i="5"/>
  <c r="CO145" i="5" s="1"/>
  <c r="FK145" i="5" s="1"/>
  <c r="IG145" i="5" s="1"/>
  <c r="S123" i="5"/>
  <c r="CO123" i="5" s="1"/>
  <c r="FK123" i="5" s="1"/>
  <c r="IG123" i="5" s="1"/>
  <c r="S116" i="5"/>
  <c r="CO116" i="5" s="1"/>
  <c r="FK116" i="5" s="1"/>
  <c r="IG116" i="5" s="1"/>
  <c r="S128" i="5"/>
  <c r="CO128" i="5" s="1"/>
  <c r="FK128" i="5" s="1"/>
  <c r="IG128" i="5" s="1"/>
  <c r="S102" i="5"/>
  <c r="CO102" i="5" s="1"/>
  <c r="FK102" i="5" s="1"/>
  <c r="IG102" i="5" s="1"/>
  <c r="S106" i="5"/>
  <c r="CO106" i="5" s="1"/>
  <c r="FK106" i="5" s="1"/>
  <c r="IG106" i="5" s="1"/>
  <c r="S81" i="5"/>
  <c r="CO81" i="5" s="1"/>
  <c r="FK81" i="5" s="1"/>
  <c r="IG81" i="5" s="1"/>
  <c r="S93" i="5"/>
  <c r="CO93" i="5" s="1"/>
  <c r="FK93" i="5" s="1"/>
  <c r="IG93" i="5" s="1"/>
  <c r="S63" i="5"/>
  <c r="CO63" i="5" s="1"/>
  <c r="FK63" i="5" s="1"/>
  <c r="IG63" i="5" s="1"/>
  <c r="S67" i="5"/>
  <c r="CO67" i="5" s="1"/>
  <c r="FK67" i="5" s="1"/>
  <c r="IG67" i="5" s="1"/>
  <c r="S54" i="5"/>
  <c r="CO54" i="5" s="1"/>
  <c r="FK54" i="5" s="1"/>
  <c r="IG54" i="5" s="1"/>
  <c r="S47" i="5"/>
  <c r="CO47" i="5" s="1"/>
  <c r="FK47" i="5" s="1"/>
  <c r="IG47" i="5" s="1"/>
  <c r="S59" i="5"/>
  <c r="CO59" i="5" s="1"/>
  <c r="FK59" i="5" s="1"/>
  <c r="IG59" i="5" s="1"/>
  <c r="S33" i="5"/>
  <c r="CO33" i="5" s="1"/>
  <c r="FK33" i="5" s="1"/>
  <c r="IG33" i="5" s="1"/>
  <c r="S26" i="5"/>
  <c r="CO26" i="5" s="1"/>
  <c r="FK26" i="5" s="1"/>
  <c r="IG26" i="5" s="1"/>
  <c r="S12" i="5"/>
  <c r="CO12" i="5" s="1"/>
  <c r="FK12" i="5" s="1"/>
  <c r="IG12" i="5" s="1"/>
  <c r="S24" i="5"/>
  <c r="CO24" i="5" s="1"/>
  <c r="FK24" i="5" s="1"/>
  <c r="IG24" i="5" s="1"/>
  <c r="S2" i="5"/>
  <c r="CO2" i="5" s="1"/>
  <c r="FK2" i="5" s="1"/>
  <c r="IG2" i="5" s="1"/>
  <c r="S260" i="5"/>
  <c r="CO260" i="5" s="1"/>
  <c r="FK260" i="5" s="1"/>
  <c r="IG260" i="5" s="1"/>
  <c r="S251" i="5"/>
  <c r="CO251" i="5" s="1"/>
  <c r="FK251" i="5" s="1"/>
  <c r="IG251" i="5" s="1"/>
  <c r="S250" i="5"/>
  <c r="CO250" i="5" s="1"/>
  <c r="FK250" i="5" s="1"/>
  <c r="IG250" i="5" s="1"/>
  <c r="S236" i="5"/>
  <c r="CO236" i="5" s="1"/>
  <c r="FK236" i="5" s="1"/>
  <c r="IG236" i="5" s="1"/>
  <c r="S230" i="5"/>
  <c r="CO230" i="5" s="1"/>
  <c r="FK230" i="5" s="1"/>
  <c r="IG230" i="5" s="1"/>
  <c r="S218" i="5"/>
  <c r="CO218" i="5" s="1"/>
  <c r="FK218" i="5" s="1"/>
  <c r="IG218" i="5" s="1"/>
  <c r="S220" i="5"/>
  <c r="CO220" i="5" s="1"/>
  <c r="FK220" i="5" s="1"/>
  <c r="IG220" i="5" s="1"/>
  <c r="S206" i="5"/>
  <c r="CO206" i="5" s="1"/>
  <c r="FK206" i="5" s="1"/>
  <c r="IG206" i="5" s="1"/>
  <c r="S198" i="5"/>
  <c r="CO198" i="5" s="1"/>
  <c r="FK198" i="5" s="1"/>
  <c r="IG198" i="5" s="1"/>
  <c r="S196" i="5"/>
  <c r="CO196" i="5" s="1"/>
  <c r="FK196" i="5" s="1"/>
  <c r="IG196" i="5" s="1"/>
  <c r="S180" i="5"/>
  <c r="CO180" i="5" s="1"/>
  <c r="FK180" i="5" s="1"/>
  <c r="IG180" i="5" s="1"/>
  <c r="S174" i="5"/>
  <c r="CO174" i="5" s="1"/>
  <c r="FK174" i="5" s="1"/>
  <c r="IG174" i="5" s="1"/>
  <c r="S169" i="5"/>
  <c r="CO169" i="5" s="1"/>
  <c r="FK169" i="5" s="1"/>
  <c r="IG169" i="5" s="1"/>
  <c r="S160" i="5"/>
  <c r="CO160" i="5" s="1"/>
  <c r="FK160" i="5" s="1"/>
  <c r="IG160" i="5" s="1"/>
  <c r="S144" i="5"/>
  <c r="CO144" i="5" s="1"/>
  <c r="FK144" i="5" s="1"/>
  <c r="IG144" i="5" s="1"/>
  <c r="S137" i="5"/>
  <c r="CO137" i="5" s="1"/>
  <c r="FK137" i="5" s="1"/>
  <c r="IG137" i="5" s="1"/>
  <c r="S134" i="5"/>
  <c r="CO134" i="5" s="1"/>
  <c r="FK134" i="5" s="1"/>
  <c r="IG134" i="5" s="1"/>
  <c r="S127" i="5"/>
  <c r="CO127" i="5" s="1"/>
  <c r="FK127" i="5" s="1"/>
  <c r="IG127" i="5" s="1"/>
  <c r="S120" i="5"/>
  <c r="CO120" i="5" s="1"/>
  <c r="FK120" i="5" s="1"/>
  <c r="IG120" i="5" s="1"/>
  <c r="S113" i="5"/>
  <c r="CO113" i="5" s="1"/>
  <c r="FK113" i="5" s="1"/>
  <c r="IG113" i="5" s="1"/>
  <c r="S98" i="5"/>
  <c r="CO98" i="5" s="1"/>
  <c r="FK98" i="5" s="1"/>
  <c r="IG98" i="5" s="1"/>
  <c r="S92" i="5"/>
  <c r="CO92" i="5" s="1"/>
  <c r="FK92" i="5" s="1"/>
  <c r="IG92" i="5" s="1"/>
  <c r="S85" i="5"/>
  <c r="CO85" i="5" s="1"/>
  <c r="FK85" i="5" s="1"/>
  <c r="IG85" i="5" s="1"/>
  <c r="S74" i="5"/>
  <c r="CO74" i="5" s="1"/>
  <c r="FK74" i="5" s="1"/>
  <c r="IG74" i="5" s="1"/>
  <c r="S78" i="5"/>
  <c r="CO78" i="5" s="1"/>
  <c r="FK78" i="5" s="1"/>
  <c r="IG78" i="5" s="1"/>
  <c r="S46" i="5"/>
  <c r="CO46" i="5" s="1"/>
  <c r="FK46" i="5" s="1"/>
  <c r="IG46" i="5" s="1"/>
  <c r="S58" i="5"/>
  <c r="CO58" i="5" s="1"/>
  <c r="FK58" i="5" s="1"/>
  <c r="IG58" i="5" s="1"/>
  <c r="S51" i="5"/>
  <c r="CO51" i="5" s="1"/>
  <c r="FK51" i="5" s="1"/>
  <c r="IG51" i="5" s="1"/>
  <c r="S25" i="5"/>
  <c r="CO25" i="5" s="1"/>
  <c r="FK25" i="5" s="1"/>
  <c r="IG25" i="5" s="1"/>
  <c r="S37" i="5"/>
  <c r="CO37" i="5" s="1"/>
  <c r="FK37" i="5" s="1"/>
  <c r="IG37" i="5" s="1"/>
  <c r="S23" i="5"/>
  <c r="CO23" i="5" s="1"/>
  <c r="FK23" i="5" s="1"/>
  <c r="IG23" i="5" s="1"/>
  <c r="S16" i="5"/>
  <c r="CO16" i="5" s="1"/>
  <c r="FK16" i="5" s="1"/>
  <c r="IG16" i="5" s="1"/>
  <c r="S5" i="5"/>
  <c r="CO5" i="5" s="1"/>
  <c r="FK5" i="5" s="1"/>
  <c r="IG5" i="5" s="1"/>
  <c r="B118" i="4"/>
  <c r="C118" i="4"/>
  <c r="A118" i="4"/>
  <c r="A45" i="4"/>
  <c r="A119" i="4" l="1"/>
  <c r="C119" i="4"/>
  <c r="B119" i="4"/>
  <c r="T266" i="5"/>
  <c r="CP266" i="5" s="1"/>
  <c r="FL266" i="5" s="1"/>
  <c r="IH266" i="5" s="1"/>
  <c r="T257" i="5"/>
  <c r="CP257" i="5" s="1"/>
  <c r="FL257" i="5" s="1"/>
  <c r="IH257" i="5" s="1"/>
  <c r="T252" i="5"/>
  <c r="CP252" i="5" s="1"/>
  <c r="FL252" i="5" s="1"/>
  <c r="IH252" i="5" s="1"/>
  <c r="T247" i="5"/>
  <c r="CP247" i="5" s="1"/>
  <c r="FL247" i="5" s="1"/>
  <c r="IH247" i="5" s="1"/>
  <c r="T234" i="5"/>
  <c r="CP234" i="5" s="1"/>
  <c r="FL234" i="5" s="1"/>
  <c r="IH234" i="5" s="1"/>
  <c r="T226" i="5"/>
  <c r="CP226" i="5" s="1"/>
  <c r="FL226" i="5" s="1"/>
  <c r="IH226" i="5" s="1"/>
  <c r="T223" i="5"/>
  <c r="CP223" i="5" s="1"/>
  <c r="FL223" i="5" s="1"/>
  <c r="IH223" i="5" s="1"/>
  <c r="T202" i="5"/>
  <c r="CP202" i="5" s="1"/>
  <c r="FL202" i="5" s="1"/>
  <c r="IH202" i="5" s="1"/>
  <c r="T194" i="5"/>
  <c r="CP194" i="5" s="1"/>
  <c r="FL194" i="5" s="1"/>
  <c r="IH194" i="5" s="1"/>
  <c r="T189" i="5"/>
  <c r="CP189" i="5" s="1"/>
  <c r="FL189" i="5" s="1"/>
  <c r="IH189" i="5" s="1"/>
  <c r="T184" i="5"/>
  <c r="CP184" i="5" s="1"/>
  <c r="FL184" i="5" s="1"/>
  <c r="IH184" i="5" s="1"/>
  <c r="T172" i="5"/>
  <c r="CP172" i="5" s="1"/>
  <c r="FL172" i="5" s="1"/>
  <c r="IH172" i="5" s="1"/>
  <c r="T165" i="5"/>
  <c r="CP165" i="5" s="1"/>
  <c r="FL165" i="5" s="1"/>
  <c r="IH165" i="5" s="1"/>
  <c r="T156" i="5"/>
  <c r="CP156" i="5" s="1"/>
  <c r="FL156" i="5" s="1"/>
  <c r="IH156" i="5" s="1"/>
  <c r="T161" i="5"/>
  <c r="CP161" i="5" s="1"/>
  <c r="FL161" i="5" s="1"/>
  <c r="IH161" i="5" s="1"/>
  <c r="T150" i="5"/>
  <c r="CP150" i="5" s="1"/>
  <c r="FL150" i="5" s="1"/>
  <c r="IH150" i="5" s="1"/>
  <c r="T143" i="5"/>
  <c r="CP143" i="5" s="1"/>
  <c r="FL143" i="5" s="1"/>
  <c r="IH143" i="5" s="1"/>
  <c r="T121" i="5"/>
  <c r="CP121" i="5" s="1"/>
  <c r="FL121" i="5" s="1"/>
  <c r="IH121" i="5" s="1"/>
  <c r="T133" i="5"/>
  <c r="CP133" i="5" s="1"/>
  <c r="FL133" i="5" s="1"/>
  <c r="IH133" i="5" s="1"/>
  <c r="T107" i="5"/>
  <c r="CP107" i="5" s="1"/>
  <c r="FL107" i="5" s="1"/>
  <c r="IH107" i="5" s="1"/>
  <c r="T111" i="5"/>
  <c r="CP111" i="5" s="1"/>
  <c r="FL111" i="5" s="1"/>
  <c r="IH111" i="5" s="1"/>
  <c r="T104" i="5"/>
  <c r="CP104" i="5" s="1"/>
  <c r="FL104" i="5" s="1"/>
  <c r="IH104" i="5" s="1"/>
  <c r="T79" i="5"/>
  <c r="CP79" i="5" s="1"/>
  <c r="FL79" i="5" s="1"/>
  <c r="IH79" i="5" s="1"/>
  <c r="T83" i="5"/>
  <c r="CP83" i="5" s="1"/>
  <c r="FL83" i="5" s="1"/>
  <c r="IH83" i="5" s="1"/>
  <c r="T86" i="5"/>
  <c r="CP86" i="5" s="1"/>
  <c r="FL86" i="5" s="1"/>
  <c r="IH86" i="5" s="1"/>
  <c r="T73" i="5"/>
  <c r="CP73" i="5" s="1"/>
  <c r="FL73" i="5" s="1"/>
  <c r="IH73" i="5" s="1"/>
  <c r="T44" i="5"/>
  <c r="CP44" i="5" s="1"/>
  <c r="FL44" i="5" s="1"/>
  <c r="IH44" i="5" s="1"/>
  <c r="T56" i="5"/>
  <c r="CP56" i="5" s="1"/>
  <c r="FL56" i="5" s="1"/>
  <c r="IH56" i="5" s="1"/>
  <c r="T30" i="5"/>
  <c r="CP30" i="5" s="1"/>
  <c r="FL30" i="5" s="1"/>
  <c r="IH30" i="5" s="1"/>
  <c r="T42" i="5"/>
  <c r="CP42" i="5" s="1"/>
  <c r="FL42" i="5" s="1"/>
  <c r="IH42" i="5" s="1"/>
  <c r="T35" i="5"/>
  <c r="CP35" i="5" s="1"/>
  <c r="FL35" i="5" s="1"/>
  <c r="IH35" i="5" s="1"/>
  <c r="T10" i="5"/>
  <c r="CP10" i="5" s="1"/>
  <c r="FL10" i="5" s="1"/>
  <c r="IH10" i="5" s="1"/>
  <c r="T22" i="5"/>
  <c r="CP22" i="5" s="1"/>
  <c r="FL22" i="5" s="1"/>
  <c r="IH22" i="5" s="1"/>
  <c r="T2" i="5"/>
  <c r="CP2" i="5" s="1"/>
  <c r="FL2" i="5" s="1"/>
  <c r="IH2" i="5" s="1"/>
  <c r="T265" i="5"/>
  <c r="CP265" i="5" s="1"/>
  <c r="FL265" i="5" s="1"/>
  <c r="IH265" i="5" s="1"/>
  <c r="T258" i="5"/>
  <c r="CP258" i="5" s="1"/>
  <c r="FL258" i="5" s="1"/>
  <c r="IH258" i="5" s="1"/>
  <c r="T249" i="5"/>
  <c r="CP249" i="5" s="1"/>
  <c r="FL249" i="5" s="1"/>
  <c r="IH249" i="5" s="1"/>
  <c r="T242" i="5"/>
  <c r="CP242" i="5" s="1"/>
  <c r="FL242" i="5" s="1"/>
  <c r="IH242" i="5" s="1"/>
  <c r="T232" i="5"/>
  <c r="CP232" i="5" s="1"/>
  <c r="FL232" i="5" s="1"/>
  <c r="IH232" i="5" s="1"/>
  <c r="T221" i="5"/>
  <c r="CP221" i="5" s="1"/>
  <c r="FL221" i="5" s="1"/>
  <c r="IH221" i="5" s="1"/>
  <c r="T216" i="5"/>
  <c r="CP216" i="5" s="1"/>
  <c r="FL216" i="5" s="1"/>
  <c r="IH216" i="5" s="1"/>
  <c r="T205" i="5"/>
  <c r="CP205" i="5" s="1"/>
  <c r="FL205" i="5" s="1"/>
  <c r="IH205" i="5" s="1"/>
  <c r="T197" i="5"/>
  <c r="CP197" i="5" s="1"/>
  <c r="FL197" i="5" s="1"/>
  <c r="IH197" i="5" s="1"/>
  <c r="T192" i="5"/>
  <c r="CP192" i="5" s="1"/>
  <c r="FL192" i="5" s="1"/>
  <c r="IH192" i="5" s="1"/>
  <c r="T186" i="5"/>
  <c r="CP186" i="5" s="1"/>
  <c r="FL186" i="5" s="1"/>
  <c r="IH186" i="5" s="1"/>
  <c r="T175" i="5"/>
  <c r="CP175" i="5" s="1"/>
  <c r="FL175" i="5" s="1"/>
  <c r="IH175" i="5" s="1"/>
  <c r="T168" i="5"/>
  <c r="CP168" i="5" s="1"/>
  <c r="FL168" i="5" s="1"/>
  <c r="IH168" i="5" s="1"/>
  <c r="T159" i="5"/>
  <c r="CP159" i="5" s="1"/>
  <c r="FL159" i="5" s="1"/>
  <c r="IH159" i="5" s="1"/>
  <c r="T149" i="5"/>
  <c r="CP149" i="5" s="1"/>
  <c r="FL149" i="5" s="1"/>
  <c r="IH149" i="5" s="1"/>
  <c r="T142" i="5"/>
  <c r="CP142" i="5" s="1"/>
  <c r="FL142" i="5" s="1"/>
  <c r="IH142" i="5" s="1"/>
  <c r="T135" i="5"/>
  <c r="CP135" i="5" s="1"/>
  <c r="FL135" i="5" s="1"/>
  <c r="IH135" i="5" s="1"/>
  <c r="T132" i="5"/>
  <c r="CP132" i="5" s="1"/>
  <c r="FL132" i="5" s="1"/>
  <c r="IH132" i="5" s="1"/>
  <c r="T125" i="5"/>
  <c r="CP125" i="5" s="1"/>
  <c r="FL125" i="5" s="1"/>
  <c r="IH125" i="5" s="1"/>
  <c r="T99" i="5"/>
  <c r="CP99" i="5" s="1"/>
  <c r="FL99" i="5" s="1"/>
  <c r="IH99" i="5" s="1"/>
  <c r="T103" i="5"/>
  <c r="CP103" i="5" s="1"/>
  <c r="FL103" i="5" s="1"/>
  <c r="IH103" i="5" s="1"/>
  <c r="T97" i="5"/>
  <c r="CP97" i="5" s="1"/>
  <c r="FL97" i="5" s="1"/>
  <c r="IH97" i="5" s="1"/>
  <c r="T90" i="5"/>
  <c r="CP90" i="5" s="1"/>
  <c r="FL90" i="5" s="1"/>
  <c r="IH90" i="5" s="1"/>
  <c r="T94" i="5"/>
  <c r="CP94" i="5" s="1"/>
  <c r="FL94" i="5" s="1"/>
  <c r="IH94" i="5" s="1"/>
  <c r="T72" i="5"/>
  <c r="CP72" i="5" s="1"/>
  <c r="FL72" i="5" s="1"/>
  <c r="IH72" i="5" s="1"/>
  <c r="T65" i="5"/>
  <c r="CP65" i="5" s="1"/>
  <c r="FL65" i="5" s="1"/>
  <c r="IH65" i="5" s="1"/>
  <c r="T55" i="5"/>
  <c r="CP55" i="5" s="1"/>
  <c r="FL55" i="5" s="1"/>
  <c r="IH55" i="5" s="1"/>
  <c r="T48" i="5"/>
  <c r="CP48" i="5" s="1"/>
  <c r="FL48" i="5" s="1"/>
  <c r="IH48" i="5" s="1"/>
  <c r="T41" i="5"/>
  <c r="CP41" i="5" s="1"/>
  <c r="FL41" i="5" s="1"/>
  <c r="IH41" i="5" s="1"/>
  <c r="T34" i="5"/>
  <c r="CP34" i="5" s="1"/>
  <c r="FL34" i="5" s="1"/>
  <c r="IH34" i="5" s="1"/>
  <c r="T27" i="5"/>
  <c r="CP27" i="5" s="1"/>
  <c r="FL27" i="5" s="1"/>
  <c r="IH27" i="5" s="1"/>
  <c r="T21" i="5"/>
  <c r="CP21" i="5" s="1"/>
  <c r="FL21" i="5" s="1"/>
  <c r="IH21" i="5" s="1"/>
  <c r="T14" i="5"/>
  <c r="CP14" i="5" s="1"/>
  <c r="FL14" i="5" s="1"/>
  <c r="IH14" i="5" s="1"/>
  <c r="T264" i="5"/>
  <c r="CP264" i="5" s="1"/>
  <c r="FL264" i="5" s="1"/>
  <c r="IH264" i="5" s="1"/>
  <c r="T255" i="5"/>
  <c r="CP255" i="5" s="1"/>
  <c r="FL255" i="5" s="1"/>
  <c r="IH255" i="5" s="1"/>
  <c r="T250" i="5"/>
  <c r="CP250" i="5" s="1"/>
  <c r="FL250" i="5" s="1"/>
  <c r="IH250" i="5" s="1"/>
  <c r="T240" i="5"/>
  <c r="CP240" i="5" s="1"/>
  <c r="FL240" i="5" s="1"/>
  <c r="IH240" i="5" s="1"/>
  <c r="T233" i="5"/>
  <c r="CP233" i="5" s="1"/>
  <c r="FL233" i="5" s="1"/>
  <c r="IH233" i="5" s="1"/>
  <c r="T224" i="5"/>
  <c r="CP224" i="5" s="1"/>
  <c r="FL224" i="5" s="1"/>
  <c r="IH224" i="5" s="1"/>
  <c r="T211" i="5"/>
  <c r="CP211" i="5" s="1"/>
  <c r="FL211" i="5" s="1"/>
  <c r="IH211" i="5" s="1"/>
  <c r="T208" i="5"/>
  <c r="CP208" i="5" s="1"/>
  <c r="FL208" i="5" s="1"/>
  <c r="IH208" i="5" s="1"/>
  <c r="T200" i="5"/>
  <c r="CP200" i="5" s="1"/>
  <c r="FL200" i="5" s="1"/>
  <c r="IH200" i="5" s="1"/>
  <c r="T199" i="5"/>
  <c r="CP199" i="5" s="1"/>
  <c r="FL199" i="5" s="1"/>
  <c r="IH199" i="5" s="1"/>
  <c r="T179" i="5"/>
  <c r="CP179" i="5" s="1"/>
  <c r="FL179" i="5" s="1"/>
  <c r="IH179" i="5" s="1"/>
  <c r="T173" i="5"/>
  <c r="CP173" i="5" s="1"/>
  <c r="FL173" i="5" s="1"/>
  <c r="IH173" i="5" s="1"/>
  <c r="T171" i="5"/>
  <c r="CP171" i="5" s="1"/>
  <c r="FL171" i="5" s="1"/>
  <c r="IH171" i="5" s="1"/>
  <c r="T162" i="5"/>
  <c r="CP162" i="5" s="1"/>
  <c r="FL162" i="5" s="1"/>
  <c r="IH162" i="5" s="1"/>
  <c r="T141" i="5"/>
  <c r="CP141" i="5" s="1"/>
  <c r="FL141" i="5" s="1"/>
  <c r="IH141" i="5" s="1"/>
  <c r="T153" i="5"/>
  <c r="CP153" i="5" s="1"/>
  <c r="FL153" i="5" s="1"/>
  <c r="IH153" i="5" s="1"/>
  <c r="T146" i="5"/>
  <c r="CP146" i="5" s="1"/>
  <c r="FL146" i="5" s="1"/>
  <c r="IH146" i="5" s="1"/>
  <c r="T124" i="5"/>
  <c r="CP124" i="5" s="1"/>
  <c r="FL124" i="5" s="1"/>
  <c r="IH124" i="5" s="1"/>
  <c r="T117" i="5"/>
  <c r="CP117" i="5" s="1"/>
  <c r="FL117" i="5" s="1"/>
  <c r="IH117" i="5" s="1"/>
  <c r="T110" i="5"/>
  <c r="CP110" i="5" s="1"/>
  <c r="FL110" i="5" s="1"/>
  <c r="IH110" i="5" s="1"/>
  <c r="T114" i="5"/>
  <c r="CP114" i="5" s="1"/>
  <c r="FL114" i="5" s="1"/>
  <c r="IH114" i="5" s="1"/>
  <c r="T89" i="5"/>
  <c r="CP89" i="5" s="1"/>
  <c r="FL89" i="5" s="1"/>
  <c r="IH89" i="5" s="1"/>
  <c r="T82" i="5"/>
  <c r="CP82" i="5" s="1"/>
  <c r="FL82" i="5" s="1"/>
  <c r="IH82" i="5" s="1"/>
  <c r="T71" i="5"/>
  <c r="CP71" i="5" s="1"/>
  <c r="FL71" i="5" s="1"/>
  <c r="IH71" i="5" s="1"/>
  <c r="T64" i="5"/>
  <c r="CP64" i="5" s="1"/>
  <c r="FL64" i="5" s="1"/>
  <c r="IH64" i="5" s="1"/>
  <c r="T76" i="5"/>
  <c r="CP76" i="5" s="1"/>
  <c r="FL76" i="5" s="1"/>
  <c r="IH76" i="5" s="1"/>
  <c r="T47" i="5"/>
  <c r="CP47" i="5" s="1"/>
  <c r="FL47" i="5" s="1"/>
  <c r="IH47" i="5" s="1"/>
  <c r="T59" i="5"/>
  <c r="CP59" i="5" s="1"/>
  <c r="FL59" i="5" s="1"/>
  <c r="IH59" i="5" s="1"/>
  <c r="T33" i="5"/>
  <c r="CP33" i="5" s="1"/>
  <c r="FL33" i="5" s="1"/>
  <c r="IH33" i="5" s="1"/>
  <c r="T26" i="5"/>
  <c r="CP26" i="5" s="1"/>
  <c r="FL26" i="5" s="1"/>
  <c r="IH26" i="5" s="1"/>
  <c r="T20" i="5"/>
  <c r="CP20" i="5" s="1"/>
  <c r="FL20" i="5" s="1"/>
  <c r="IH20" i="5" s="1"/>
  <c r="T13" i="5"/>
  <c r="CP13" i="5" s="1"/>
  <c r="FL13" i="5" s="1"/>
  <c r="IH13" i="5" s="1"/>
  <c r="T6" i="5"/>
  <c r="CP6" i="5" s="1"/>
  <c r="FL6" i="5" s="1"/>
  <c r="IH6" i="5" s="1"/>
  <c r="T262" i="5"/>
  <c r="CP262" i="5" s="1"/>
  <c r="FL262" i="5" s="1"/>
  <c r="IH262" i="5" s="1"/>
  <c r="T256" i="5"/>
  <c r="CP256" i="5" s="1"/>
  <c r="FL256" i="5" s="1"/>
  <c r="IH256" i="5" s="1"/>
  <c r="T246" i="5"/>
  <c r="CP246" i="5" s="1"/>
  <c r="FL246" i="5" s="1"/>
  <c r="IH246" i="5" s="1"/>
  <c r="T238" i="5"/>
  <c r="CP238" i="5" s="1"/>
  <c r="FL238" i="5" s="1"/>
  <c r="IH238" i="5" s="1"/>
  <c r="T229" i="5"/>
  <c r="CP229" i="5" s="1"/>
  <c r="FL229" i="5" s="1"/>
  <c r="IH229" i="5" s="1"/>
  <c r="T219" i="5"/>
  <c r="CP219" i="5" s="1"/>
  <c r="FL219" i="5" s="1"/>
  <c r="IH219" i="5" s="1"/>
  <c r="T214" i="5"/>
  <c r="CP214" i="5" s="1"/>
  <c r="FL214" i="5" s="1"/>
  <c r="IH214" i="5" s="1"/>
  <c r="T210" i="5"/>
  <c r="CP210" i="5" s="1"/>
  <c r="FL210" i="5" s="1"/>
  <c r="IH210" i="5" s="1"/>
  <c r="T195" i="5"/>
  <c r="CP195" i="5" s="1"/>
  <c r="FL195" i="5" s="1"/>
  <c r="IH195" i="5" s="1"/>
  <c r="T187" i="5"/>
  <c r="CP187" i="5" s="1"/>
  <c r="FL187" i="5" s="1"/>
  <c r="IH187" i="5" s="1"/>
  <c r="T182" i="5"/>
  <c r="CP182" i="5" s="1"/>
  <c r="FL182" i="5" s="1"/>
  <c r="IH182" i="5" s="1"/>
  <c r="T176" i="5"/>
  <c r="CP176" i="5" s="1"/>
  <c r="FL176" i="5" s="1"/>
  <c r="IH176" i="5" s="1"/>
  <c r="T163" i="5"/>
  <c r="CP163" i="5" s="1"/>
  <c r="FL163" i="5" s="1"/>
  <c r="IH163" i="5" s="1"/>
  <c r="T154" i="5"/>
  <c r="CP154" i="5" s="1"/>
  <c r="FL154" i="5" s="1"/>
  <c r="IH154" i="5" s="1"/>
  <c r="T152" i="5"/>
  <c r="CP152" i="5" s="1"/>
  <c r="FL152" i="5" s="1"/>
  <c r="IH152" i="5" s="1"/>
  <c r="T145" i="5"/>
  <c r="CP145" i="5" s="1"/>
  <c r="FL145" i="5" s="1"/>
  <c r="IH145" i="5" s="1"/>
  <c r="T138" i="5"/>
  <c r="CP138" i="5" s="1"/>
  <c r="FL138" i="5" s="1"/>
  <c r="IH138" i="5" s="1"/>
  <c r="T116" i="5"/>
  <c r="CP116" i="5" s="1"/>
  <c r="FL116" i="5" s="1"/>
  <c r="IH116" i="5" s="1"/>
  <c r="T128" i="5"/>
  <c r="CP128" i="5" s="1"/>
  <c r="FL128" i="5" s="1"/>
  <c r="IH128" i="5" s="1"/>
  <c r="T102" i="5"/>
  <c r="CP102" i="5" s="1"/>
  <c r="FL102" i="5" s="1"/>
  <c r="IH102" i="5" s="1"/>
  <c r="T106" i="5"/>
  <c r="CP106" i="5" s="1"/>
  <c r="FL106" i="5" s="1"/>
  <c r="IH106" i="5" s="1"/>
  <c r="T81" i="5"/>
  <c r="CP81" i="5" s="1"/>
  <c r="FL81" i="5" s="1"/>
  <c r="IH81" i="5" s="1"/>
  <c r="T93" i="5"/>
  <c r="CP93" i="5" s="1"/>
  <c r="FL93" i="5" s="1"/>
  <c r="IH93" i="5" s="1"/>
  <c r="T63" i="5"/>
  <c r="CP63" i="5" s="1"/>
  <c r="FL63" i="5" s="1"/>
  <c r="IH63" i="5" s="1"/>
  <c r="T75" i="5"/>
  <c r="CP75" i="5" s="1"/>
  <c r="FL75" i="5" s="1"/>
  <c r="IH75" i="5" s="1"/>
  <c r="T68" i="5"/>
  <c r="CP68" i="5" s="1"/>
  <c r="FL68" i="5" s="1"/>
  <c r="IH68" i="5" s="1"/>
  <c r="T58" i="5"/>
  <c r="CP58" i="5" s="1"/>
  <c r="FL58" i="5" s="1"/>
  <c r="IH58" i="5" s="1"/>
  <c r="T51" i="5"/>
  <c r="CP51" i="5" s="1"/>
  <c r="FL51" i="5" s="1"/>
  <c r="IH51" i="5" s="1"/>
  <c r="T25" i="5"/>
  <c r="CP25" i="5" s="1"/>
  <c r="FL25" i="5" s="1"/>
  <c r="IH25" i="5" s="1"/>
  <c r="T37" i="5"/>
  <c r="CP37" i="5" s="1"/>
  <c r="FL37" i="5" s="1"/>
  <c r="IH37" i="5" s="1"/>
  <c r="T12" i="5"/>
  <c r="CP12" i="5" s="1"/>
  <c r="FL12" i="5" s="1"/>
  <c r="IH12" i="5" s="1"/>
  <c r="T24" i="5"/>
  <c r="CP24" i="5" s="1"/>
  <c r="FL24" i="5" s="1"/>
  <c r="IH24" i="5" s="1"/>
  <c r="T17" i="5"/>
  <c r="CP17" i="5" s="1"/>
  <c r="FL17" i="5" s="1"/>
  <c r="IH17" i="5" s="1"/>
  <c r="T263" i="5"/>
  <c r="CP263" i="5" s="1"/>
  <c r="FL263" i="5" s="1"/>
  <c r="IH263" i="5" s="1"/>
  <c r="T253" i="5"/>
  <c r="CP253" i="5" s="1"/>
  <c r="FL253" i="5" s="1"/>
  <c r="IH253" i="5" s="1"/>
  <c r="T244" i="5"/>
  <c r="CP244" i="5" s="1"/>
  <c r="FL244" i="5" s="1"/>
  <c r="IH244" i="5" s="1"/>
  <c r="T236" i="5"/>
  <c r="CP236" i="5" s="1"/>
  <c r="FL236" i="5" s="1"/>
  <c r="IH236" i="5" s="1"/>
  <c r="T231" i="5"/>
  <c r="CP231" i="5" s="1"/>
  <c r="FL231" i="5" s="1"/>
  <c r="IH231" i="5" s="1"/>
  <c r="T222" i="5"/>
  <c r="CP222" i="5" s="1"/>
  <c r="FL222" i="5" s="1"/>
  <c r="IH222" i="5" s="1"/>
  <c r="T217" i="5"/>
  <c r="CP217" i="5" s="1"/>
  <c r="FL217" i="5" s="1"/>
  <c r="IH217" i="5" s="1"/>
  <c r="T203" i="5"/>
  <c r="CP203" i="5" s="1"/>
  <c r="FL203" i="5" s="1"/>
  <c r="IH203" i="5" s="1"/>
  <c r="T207" i="5"/>
  <c r="CP207" i="5" s="1"/>
  <c r="FL207" i="5" s="1"/>
  <c r="IH207" i="5" s="1"/>
  <c r="T190" i="5"/>
  <c r="CP190" i="5" s="1"/>
  <c r="FL190" i="5" s="1"/>
  <c r="IH190" i="5" s="1"/>
  <c r="T185" i="5"/>
  <c r="CP185" i="5" s="1"/>
  <c r="FL185" i="5" s="1"/>
  <c r="IH185" i="5" s="1"/>
  <c r="T178" i="5"/>
  <c r="CP178" i="5" s="1"/>
  <c r="FL178" i="5" s="1"/>
  <c r="IH178" i="5" s="1"/>
  <c r="T166" i="5"/>
  <c r="CP166" i="5" s="1"/>
  <c r="FL166" i="5" s="1"/>
  <c r="IH166" i="5" s="1"/>
  <c r="T157" i="5"/>
  <c r="CP157" i="5" s="1"/>
  <c r="FL157" i="5" s="1"/>
  <c r="IH157" i="5" s="1"/>
  <c r="T144" i="5"/>
  <c r="CP144" i="5" s="1"/>
  <c r="FL144" i="5" s="1"/>
  <c r="IH144" i="5" s="1"/>
  <c r="T137" i="5"/>
  <c r="CP137" i="5" s="1"/>
  <c r="FL137" i="5" s="1"/>
  <c r="IH137" i="5" s="1"/>
  <c r="T134" i="5"/>
  <c r="CP134" i="5" s="1"/>
  <c r="FL134" i="5" s="1"/>
  <c r="IH134" i="5" s="1"/>
  <c r="T127" i="5"/>
  <c r="CP127" i="5" s="1"/>
  <c r="FL127" i="5" s="1"/>
  <c r="IH127" i="5" s="1"/>
  <c r="T120" i="5"/>
  <c r="CP120" i="5" s="1"/>
  <c r="FL120" i="5" s="1"/>
  <c r="IH120" i="5" s="1"/>
  <c r="T113" i="5"/>
  <c r="CP113" i="5" s="1"/>
  <c r="FL113" i="5" s="1"/>
  <c r="IH113" i="5" s="1"/>
  <c r="T98" i="5"/>
  <c r="CP98" i="5" s="1"/>
  <c r="FL98" i="5" s="1"/>
  <c r="IH98" i="5" s="1"/>
  <c r="T92" i="5"/>
  <c r="CP92" i="5" s="1"/>
  <c r="FL92" i="5" s="1"/>
  <c r="IH92" i="5" s="1"/>
  <c r="T85" i="5"/>
  <c r="CP85" i="5" s="1"/>
  <c r="FL85" i="5" s="1"/>
  <c r="IH85" i="5" s="1"/>
  <c r="T74" i="5"/>
  <c r="CP74" i="5" s="1"/>
  <c r="FL74" i="5" s="1"/>
  <c r="IH74" i="5" s="1"/>
  <c r="T67" i="5"/>
  <c r="CP67" i="5" s="1"/>
  <c r="FL67" i="5" s="1"/>
  <c r="IH67" i="5" s="1"/>
  <c r="T57" i="5"/>
  <c r="CP57" i="5" s="1"/>
  <c r="FL57" i="5" s="1"/>
  <c r="IH57" i="5" s="1"/>
  <c r="T50" i="5"/>
  <c r="CP50" i="5" s="1"/>
  <c r="FL50" i="5" s="1"/>
  <c r="IH50" i="5" s="1"/>
  <c r="T62" i="5"/>
  <c r="CP62" i="5" s="1"/>
  <c r="FL62" i="5" s="1"/>
  <c r="IH62" i="5" s="1"/>
  <c r="T36" i="5"/>
  <c r="CP36" i="5" s="1"/>
  <c r="FL36" i="5" s="1"/>
  <c r="IH36" i="5" s="1"/>
  <c r="T29" i="5"/>
  <c r="CP29" i="5" s="1"/>
  <c r="FL29" i="5" s="1"/>
  <c r="IH29" i="5" s="1"/>
  <c r="T23" i="5"/>
  <c r="CP23" i="5" s="1"/>
  <c r="FL23" i="5" s="1"/>
  <c r="IH23" i="5" s="1"/>
  <c r="T16" i="5"/>
  <c r="CP16" i="5" s="1"/>
  <c r="FL16" i="5" s="1"/>
  <c r="IH16" i="5" s="1"/>
  <c r="T9" i="5"/>
  <c r="CP9" i="5" s="1"/>
  <c r="FL9" i="5" s="1"/>
  <c r="IH9" i="5" s="1"/>
  <c r="T261" i="5"/>
  <c r="CP261" i="5" s="1"/>
  <c r="FL261" i="5" s="1"/>
  <c r="IH261" i="5" s="1"/>
  <c r="T251" i="5"/>
  <c r="CP251" i="5" s="1"/>
  <c r="FL251" i="5" s="1"/>
  <c r="IH251" i="5" s="1"/>
  <c r="T245" i="5"/>
  <c r="CP245" i="5" s="1"/>
  <c r="FL245" i="5" s="1"/>
  <c r="IH245" i="5" s="1"/>
  <c r="T237" i="5"/>
  <c r="CP237" i="5" s="1"/>
  <c r="FL237" i="5" s="1"/>
  <c r="IH237" i="5" s="1"/>
  <c r="T227" i="5"/>
  <c r="CP227" i="5" s="1"/>
  <c r="FL227" i="5" s="1"/>
  <c r="IH227" i="5" s="1"/>
  <c r="T225" i="5"/>
  <c r="CP225" i="5" s="1"/>
  <c r="FL225" i="5" s="1"/>
  <c r="IH225" i="5" s="1"/>
  <c r="T212" i="5"/>
  <c r="CP212" i="5" s="1"/>
  <c r="FL212" i="5" s="1"/>
  <c r="IH212" i="5" s="1"/>
  <c r="T206" i="5"/>
  <c r="CP206" i="5" s="1"/>
  <c r="FL206" i="5" s="1"/>
  <c r="IH206" i="5" s="1"/>
  <c r="T198" i="5"/>
  <c r="CP198" i="5" s="1"/>
  <c r="FL198" i="5" s="1"/>
  <c r="IH198" i="5" s="1"/>
  <c r="T193" i="5"/>
  <c r="CP193" i="5" s="1"/>
  <c r="FL193" i="5" s="1"/>
  <c r="IH193" i="5" s="1"/>
  <c r="T180" i="5"/>
  <c r="CP180" i="5" s="1"/>
  <c r="FL180" i="5" s="1"/>
  <c r="IH180" i="5" s="1"/>
  <c r="T174" i="5"/>
  <c r="CP174" i="5" s="1"/>
  <c r="FL174" i="5" s="1"/>
  <c r="IH174" i="5" s="1"/>
  <c r="T169" i="5"/>
  <c r="CP169" i="5" s="1"/>
  <c r="FL169" i="5" s="1"/>
  <c r="IH169" i="5" s="1"/>
  <c r="T160" i="5"/>
  <c r="CP160" i="5" s="1"/>
  <c r="FL160" i="5" s="1"/>
  <c r="IH160" i="5" s="1"/>
  <c r="T136" i="5"/>
  <c r="CP136" i="5" s="1"/>
  <c r="FL136" i="5" s="1"/>
  <c r="IH136" i="5" s="1"/>
  <c r="T148" i="5"/>
  <c r="CP148" i="5" s="1"/>
  <c r="FL148" i="5" s="1"/>
  <c r="IH148" i="5" s="1"/>
  <c r="T126" i="5"/>
  <c r="CP126" i="5" s="1"/>
  <c r="FL126" i="5" s="1"/>
  <c r="IH126" i="5" s="1"/>
  <c r="T119" i="5"/>
  <c r="CP119" i="5" s="1"/>
  <c r="FL119" i="5" s="1"/>
  <c r="IH119" i="5" s="1"/>
  <c r="T131" i="5"/>
  <c r="CP131" i="5" s="1"/>
  <c r="FL131" i="5" s="1"/>
  <c r="IH131" i="5" s="1"/>
  <c r="T105" i="5"/>
  <c r="CP105" i="5" s="1"/>
  <c r="FL105" i="5" s="1"/>
  <c r="IH105" i="5" s="1"/>
  <c r="T109" i="5"/>
  <c r="CP109" i="5" s="1"/>
  <c r="FL109" i="5" s="1"/>
  <c r="IH109" i="5" s="1"/>
  <c r="T84" i="5"/>
  <c r="CP84" i="5" s="1"/>
  <c r="FL84" i="5" s="1"/>
  <c r="IH84" i="5" s="1"/>
  <c r="T96" i="5"/>
  <c r="CP96" i="5" s="1"/>
  <c r="FL96" i="5" s="1"/>
  <c r="IH96" i="5" s="1"/>
  <c r="T66" i="5"/>
  <c r="CP66" i="5" s="1"/>
  <c r="FL66" i="5" s="1"/>
  <c r="IH66" i="5" s="1"/>
  <c r="T78" i="5"/>
  <c r="CP78" i="5" s="1"/>
  <c r="FL78" i="5" s="1"/>
  <c r="IH78" i="5" s="1"/>
  <c r="T49" i="5"/>
  <c r="CP49" i="5" s="1"/>
  <c r="FL49" i="5" s="1"/>
  <c r="IH49" i="5" s="1"/>
  <c r="T61" i="5"/>
  <c r="CP61" i="5" s="1"/>
  <c r="FL61" i="5" s="1"/>
  <c r="IH61" i="5" s="1"/>
  <c r="T54" i="5"/>
  <c r="CP54" i="5" s="1"/>
  <c r="FL54" i="5" s="1"/>
  <c r="IH54" i="5" s="1"/>
  <c r="T28" i="5"/>
  <c r="CP28" i="5" s="1"/>
  <c r="FL28" i="5" s="1"/>
  <c r="IH28" i="5" s="1"/>
  <c r="T40" i="5"/>
  <c r="CP40" i="5" s="1"/>
  <c r="FL40" i="5" s="1"/>
  <c r="IH40" i="5" s="1"/>
  <c r="T15" i="5"/>
  <c r="CP15" i="5" s="1"/>
  <c r="FL15" i="5" s="1"/>
  <c r="IH15" i="5" s="1"/>
  <c r="T8" i="5"/>
  <c r="CP8" i="5" s="1"/>
  <c r="FL8" i="5" s="1"/>
  <c r="IH8" i="5" s="1"/>
  <c r="T5" i="5"/>
  <c r="CP5" i="5" s="1"/>
  <c r="FL5" i="5" s="1"/>
  <c r="IH5" i="5" s="1"/>
  <c r="T259" i="5"/>
  <c r="CP259" i="5" s="1"/>
  <c r="FL259" i="5" s="1"/>
  <c r="IH259" i="5" s="1"/>
  <c r="T254" i="5"/>
  <c r="CP254" i="5" s="1"/>
  <c r="FL254" i="5" s="1"/>
  <c r="IH254" i="5" s="1"/>
  <c r="T243" i="5"/>
  <c r="CP243" i="5" s="1"/>
  <c r="FL243" i="5" s="1"/>
  <c r="IH243" i="5" s="1"/>
  <c r="T241" i="5"/>
  <c r="CP241" i="5" s="1"/>
  <c r="FL241" i="5" s="1"/>
  <c r="IH241" i="5" s="1"/>
  <c r="T230" i="5"/>
  <c r="CP230" i="5" s="1"/>
  <c r="FL230" i="5" s="1"/>
  <c r="IH230" i="5" s="1"/>
  <c r="T220" i="5"/>
  <c r="CP220" i="5" s="1"/>
  <c r="FL220" i="5" s="1"/>
  <c r="IH220" i="5" s="1"/>
  <c r="T215" i="5"/>
  <c r="CP215" i="5" s="1"/>
  <c r="FL215" i="5" s="1"/>
  <c r="IH215" i="5" s="1"/>
  <c r="T209" i="5"/>
  <c r="CP209" i="5" s="1"/>
  <c r="FL209" i="5" s="1"/>
  <c r="IH209" i="5" s="1"/>
  <c r="T201" i="5"/>
  <c r="CP201" i="5" s="1"/>
  <c r="FL201" i="5" s="1"/>
  <c r="IH201" i="5" s="1"/>
  <c r="T188" i="5"/>
  <c r="CP188" i="5" s="1"/>
  <c r="FL188" i="5" s="1"/>
  <c r="IH188" i="5" s="1"/>
  <c r="T183" i="5"/>
  <c r="CP183" i="5" s="1"/>
  <c r="FL183" i="5" s="1"/>
  <c r="IH183" i="5" s="1"/>
  <c r="T177" i="5"/>
  <c r="CP177" i="5" s="1"/>
  <c r="FL177" i="5" s="1"/>
  <c r="IH177" i="5" s="1"/>
  <c r="T164" i="5"/>
  <c r="CP164" i="5" s="1"/>
  <c r="FL164" i="5" s="1"/>
  <c r="IH164" i="5" s="1"/>
  <c r="T155" i="5"/>
  <c r="CP155" i="5" s="1"/>
  <c r="FL155" i="5" s="1"/>
  <c r="IH155" i="5" s="1"/>
  <c r="T147" i="5"/>
  <c r="CP147" i="5" s="1"/>
  <c r="FL147" i="5" s="1"/>
  <c r="IH147" i="5" s="1"/>
  <c r="T140" i="5"/>
  <c r="CP140" i="5" s="1"/>
  <c r="FL140" i="5" s="1"/>
  <c r="IH140" i="5" s="1"/>
  <c r="T118" i="5"/>
  <c r="CP118" i="5" s="1"/>
  <c r="FL118" i="5" s="1"/>
  <c r="IH118" i="5" s="1"/>
  <c r="T130" i="5"/>
  <c r="CP130" i="5" s="1"/>
  <c r="FL130" i="5" s="1"/>
  <c r="IH130" i="5" s="1"/>
  <c r="T123" i="5"/>
  <c r="CP123" i="5" s="1"/>
  <c r="FL123" i="5" s="1"/>
  <c r="IH123" i="5" s="1"/>
  <c r="T108" i="5"/>
  <c r="CP108" i="5" s="1"/>
  <c r="FL108" i="5" s="1"/>
  <c r="IH108" i="5" s="1"/>
  <c r="T101" i="5"/>
  <c r="CP101" i="5" s="1"/>
  <c r="FL101" i="5" s="1"/>
  <c r="IH101" i="5" s="1"/>
  <c r="T95" i="5"/>
  <c r="CP95" i="5" s="1"/>
  <c r="FL95" i="5" s="1"/>
  <c r="IH95" i="5" s="1"/>
  <c r="T88" i="5"/>
  <c r="CP88" i="5" s="1"/>
  <c r="FL88" i="5" s="1"/>
  <c r="IH88" i="5" s="1"/>
  <c r="T77" i="5"/>
  <c r="CP77" i="5" s="1"/>
  <c r="FL77" i="5" s="1"/>
  <c r="IH77" i="5" s="1"/>
  <c r="T70" i="5"/>
  <c r="CP70" i="5" s="1"/>
  <c r="FL70" i="5" s="1"/>
  <c r="IH70" i="5" s="1"/>
  <c r="T60" i="5"/>
  <c r="CP60" i="5" s="1"/>
  <c r="FL60" i="5" s="1"/>
  <c r="IH60" i="5" s="1"/>
  <c r="T53" i="5"/>
  <c r="CP53" i="5" s="1"/>
  <c r="FL53" i="5" s="1"/>
  <c r="IH53" i="5" s="1"/>
  <c r="T46" i="5"/>
  <c r="CP46" i="5" s="1"/>
  <c r="FL46" i="5" s="1"/>
  <c r="IH46" i="5" s="1"/>
  <c r="T39" i="5"/>
  <c r="CP39" i="5" s="1"/>
  <c r="FL39" i="5" s="1"/>
  <c r="IH39" i="5" s="1"/>
  <c r="T32" i="5"/>
  <c r="CP32" i="5" s="1"/>
  <c r="FL32" i="5" s="1"/>
  <c r="IH32" i="5" s="1"/>
  <c r="T7" i="5"/>
  <c r="CP7" i="5" s="1"/>
  <c r="FL7" i="5" s="1"/>
  <c r="IH7" i="5" s="1"/>
  <c r="T19" i="5"/>
  <c r="CP19" i="5" s="1"/>
  <c r="FL19" i="5" s="1"/>
  <c r="IH19" i="5" s="1"/>
  <c r="T3" i="5"/>
  <c r="CP3" i="5" s="1"/>
  <c r="FL3" i="5" s="1"/>
  <c r="IH3" i="5" s="1"/>
  <c r="T267" i="5"/>
  <c r="CP267" i="5" s="1"/>
  <c r="FL267" i="5" s="1"/>
  <c r="IH267" i="5" s="1"/>
  <c r="T260" i="5"/>
  <c r="CP260" i="5" s="1"/>
  <c r="FL260" i="5" s="1"/>
  <c r="IH260" i="5" s="1"/>
  <c r="T248" i="5"/>
  <c r="CP248" i="5" s="1"/>
  <c r="FL248" i="5" s="1"/>
  <c r="IH248" i="5" s="1"/>
  <c r="T239" i="5"/>
  <c r="CP239" i="5" s="1"/>
  <c r="FL239" i="5" s="1"/>
  <c r="IH239" i="5" s="1"/>
  <c r="T235" i="5"/>
  <c r="CP235" i="5" s="1"/>
  <c r="FL235" i="5" s="1"/>
  <c r="IH235" i="5" s="1"/>
  <c r="T228" i="5"/>
  <c r="CP228" i="5" s="1"/>
  <c r="FL228" i="5" s="1"/>
  <c r="IH228" i="5" s="1"/>
  <c r="T213" i="5"/>
  <c r="CP213" i="5" s="1"/>
  <c r="FL213" i="5" s="1"/>
  <c r="IH213" i="5" s="1"/>
  <c r="T218" i="5"/>
  <c r="CP218" i="5" s="1"/>
  <c r="FL218" i="5" s="1"/>
  <c r="IH218" i="5" s="1"/>
  <c r="T204" i="5"/>
  <c r="CP204" i="5" s="1"/>
  <c r="FL204" i="5" s="1"/>
  <c r="IH204" i="5" s="1"/>
  <c r="T196" i="5"/>
  <c r="CP196" i="5" s="1"/>
  <c r="FL196" i="5" s="1"/>
  <c r="IH196" i="5" s="1"/>
  <c r="T191" i="5"/>
  <c r="CP191" i="5" s="1"/>
  <c r="FL191" i="5" s="1"/>
  <c r="IH191" i="5" s="1"/>
  <c r="T181" i="5"/>
  <c r="CP181" i="5" s="1"/>
  <c r="FL181" i="5" s="1"/>
  <c r="IH181" i="5" s="1"/>
  <c r="T170" i="5"/>
  <c r="CP170" i="5" s="1"/>
  <c r="FL170" i="5" s="1"/>
  <c r="IH170" i="5" s="1"/>
  <c r="T167" i="5"/>
  <c r="CP167" i="5" s="1"/>
  <c r="FL167" i="5" s="1"/>
  <c r="IH167" i="5" s="1"/>
  <c r="T158" i="5"/>
  <c r="CP158" i="5" s="1"/>
  <c r="FL158" i="5" s="1"/>
  <c r="IH158" i="5" s="1"/>
  <c r="T139" i="5"/>
  <c r="CP139" i="5" s="1"/>
  <c r="FL139" i="5" s="1"/>
  <c r="IH139" i="5" s="1"/>
  <c r="T151" i="5"/>
  <c r="CP151" i="5" s="1"/>
  <c r="FL151" i="5" s="1"/>
  <c r="IH151" i="5" s="1"/>
  <c r="T129" i="5"/>
  <c r="CP129" i="5" s="1"/>
  <c r="FL129" i="5" s="1"/>
  <c r="IH129" i="5" s="1"/>
  <c r="T122" i="5"/>
  <c r="CP122" i="5" s="1"/>
  <c r="FL122" i="5" s="1"/>
  <c r="IH122" i="5" s="1"/>
  <c r="T115" i="5"/>
  <c r="CP115" i="5" s="1"/>
  <c r="FL115" i="5" s="1"/>
  <c r="IH115" i="5" s="1"/>
  <c r="T100" i="5"/>
  <c r="CP100" i="5" s="1"/>
  <c r="FL100" i="5" s="1"/>
  <c r="IH100" i="5" s="1"/>
  <c r="T112" i="5"/>
  <c r="CP112" i="5" s="1"/>
  <c r="FL112" i="5" s="1"/>
  <c r="IH112" i="5" s="1"/>
  <c r="T87" i="5"/>
  <c r="CP87" i="5" s="1"/>
  <c r="FL87" i="5" s="1"/>
  <c r="IH87" i="5" s="1"/>
  <c r="T91" i="5"/>
  <c r="CP91" i="5" s="1"/>
  <c r="FL91" i="5" s="1"/>
  <c r="IH91" i="5" s="1"/>
  <c r="T69" i="5"/>
  <c r="CP69" i="5" s="1"/>
  <c r="FL69" i="5" s="1"/>
  <c r="IH69" i="5" s="1"/>
  <c r="T80" i="5"/>
  <c r="CP80" i="5" s="1"/>
  <c r="FL80" i="5" s="1"/>
  <c r="IH80" i="5" s="1"/>
  <c r="T52" i="5"/>
  <c r="CP52" i="5" s="1"/>
  <c r="FL52" i="5" s="1"/>
  <c r="IH52" i="5" s="1"/>
  <c r="T45" i="5"/>
  <c r="CP45" i="5" s="1"/>
  <c r="FL45" i="5" s="1"/>
  <c r="IH45" i="5" s="1"/>
  <c r="T38" i="5"/>
  <c r="CP38" i="5" s="1"/>
  <c r="FL38" i="5" s="1"/>
  <c r="IH38" i="5" s="1"/>
  <c r="T31" i="5"/>
  <c r="CP31" i="5" s="1"/>
  <c r="FL31" i="5" s="1"/>
  <c r="IH31" i="5" s="1"/>
  <c r="T43" i="5"/>
  <c r="CP43" i="5" s="1"/>
  <c r="FL43" i="5" s="1"/>
  <c r="IH43" i="5" s="1"/>
  <c r="T18" i="5"/>
  <c r="CP18" i="5" s="1"/>
  <c r="FL18" i="5" s="1"/>
  <c r="IH18" i="5" s="1"/>
  <c r="T11" i="5"/>
  <c r="CP11" i="5" s="1"/>
  <c r="FL11" i="5" s="1"/>
  <c r="IH11" i="5" s="1"/>
  <c r="T4" i="5"/>
  <c r="CP4" i="5" s="1"/>
  <c r="FL4" i="5" s="1"/>
  <c r="IH4" i="5" s="1"/>
  <c r="A46" i="4"/>
  <c r="S8" i="1"/>
  <c r="S7" i="1"/>
  <c r="A47" i="4" l="1"/>
  <c r="T8" i="1"/>
  <c r="T7" i="1"/>
  <c r="B120" i="4"/>
  <c r="A120" i="4"/>
  <c r="C120" i="4"/>
  <c r="U267" i="5"/>
  <c r="CQ267" i="5" s="1"/>
  <c r="FM267" i="5" s="1"/>
  <c r="II267" i="5" s="1"/>
  <c r="U35" i="5"/>
  <c r="CQ35" i="5" s="1"/>
  <c r="FM35" i="5" s="1"/>
  <c r="II35" i="5" s="1"/>
  <c r="U90" i="5"/>
  <c r="CQ90" i="5" s="1"/>
  <c r="FM90" i="5" s="1"/>
  <c r="II90" i="5" s="1"/>
  <c r="U158" i="5"/>
  <c r="CQ158" i="5" s="1"/>
  <c r="FM158" i="5" s="1"/>
  <c r="II158" i="5" s="1"/>
  <c r="U223" i="5"/>
  <c r="CQ223" i="5" s="1"/>
  <c r="FM223" i="5" s="1"/>
  <c r="II223" i="5" s="1"/>
  <c r="U42" i="5"/>
  <c r="CQ42" i="5" s="1"/>
  <c r="FM42" i="5" s="1"/>
  <c r="II42" i="5" s="1"/>
  <c r="U115" i="5"/>
  <c r="CQ115" i="5" s="1"/>
  <c r="FM115" i="5" s="1"/>
  <c r="II115" i="5" s="1"/>
  <c r="U167" i="5"/>
  <c r="CQ167" i="5" s="1"/>
  <c r="FM167" i="5" s="1"/>
  <c r="II167" i="5" s="1"/>
  <c r="U234" i="5"/>
  <c r="CQ234" i="5" s="1"/>
  <c r="FM234" i="5" s="1"/>
  <c r="II234" i="5" s="1"/>
  <c r="U49" i="5"/>
  <c r="CQ49" i="5" s="1"/>
  <c r="FM49" i="5" s="1"/>
  <c r="II49" i="5" s="1"/>
  <c r="U103" i="5"/>
  <c r="CQ103" i="5" s="1"/>
  <c r="FM103" i="5" s="1"/>
  <c r="II103" i="5" s="1"/>
  <c r="U172" i="5"/>
  <c r="CQ172" i="5" s="1"/>
  <c r="FM172" i="5" s="1"/>
  <c r="II172" i="5" s="1"/>
  <c r="U235" i="5"/>
  <c r="CQ235" i="5" s="1"/>
  <c r="FM235" i="5" s="1"/>
  <c r="II235" i="5" s="1"/>
  <c r="U56" i="5"/>
  <c r="CQ56" i="5" s="1"/>
  <c r="FM56" i="5" s="1"/>
  <c r="II56" i="5" s="1"/>
  <c r="U118" i="5"/>
  <c r="CQ118" i="5" s="1"/>
  <c r="FM118" i="5" s="1"/>
  <c r="II118" i="5" s="1"/>
  <c r="U179" i="5"/>
  <c r="CQ179" i="5" s="1"/>
  <c r="FM179" i="5" s="1"/>
  <c r="II179" i="5" s="1"/>
  <c r="U243" i="5"/>
  <c r="CQ243" i="5" s="1"/>
  <c r="FM243" i="5" s="1"/>
  <c r="II243" i="5" s="1"/>
  <c r="U44" i="5"/>
  <c r="CQ44" i="5" s="1"/>
  <c r="FM44" i="5" s="1"/>
  <c r="II44" i="5" s="1"/>
  <c r="U125" i="5"/>
  <c r="CQ125" i="5" s="1"/>
  <c r="FM125" i="5" s="1"/>
  <c r="II125" i="5" s="1"/>
  <c r="U191" i="5"/>
  <c r="CQ191" i="5" s="1"/>
  <c r="FM191" i="5" s="1"/>
  <c r="II191" i="5" s="1"/>
  <c r="U254" i="5"/>
  <c r="CQ254" i="5" s="1"/>
  <c r="FM254" i="5" s="1"/>
  <c r="II254" i="5" s="1"/>
  <c r="U4" i="5"/>
  <c r="CQ4" i="5" s="1"/>
  <c r="FM4" i="5" s="1"/>
  <c r="II4" i="5" s="1"/>
  <c r="U73" i="5"/>
  <c r="CQ73" i="5" s="1"/>
  <c r="FM73" i="5" s="1"/>
  <c r="II73" i="5" s="1"/>
  <c r="U132" i="5"/>
  <c r="CQ132" i="5" s="1"/>
  <c r="FM132" i="5" s="1"/>
  <c r="II132" i="5" s="1"/>
  <c r="U202" i="5"/>
  <c r="CQ202" i="5" s="1"/>
  <c r="FM202" i="5" s="1"/>
  <c r="II202" i="5" s="1"/>
  <c r="U259" i="5"/>
  <c r="CQ259" i="5" s="1"/>
  <c r="FM259" i="5" s="1"/>
  <c r="II259" i="5" s="1"/>
  <c r="U22" i="5"/>
  <c r="CQ22" i="5" s="1"/>
  <c r="FM22" i="5" s="1"/>
  <c r="II22" i="5" s="1"/>
  <c r="U69" i="5"/>
  <c r="CQ69" i="5" s="1"/>
  <c r="FM69" i="5" s="1"/>
  <c r="II69" i="5" s="1"/>
  <c r="U143" i="5"/>
  <c r="CQ143" i="5" s="1"/>
  <c r="FM143" i="5" s="1"/>
  <c r="II143" i="5" s="1"/>
  <c r="U204" i="5"/>
  <c r="CQ204" i="5" s="1"/>
  <c r="FM204" i="5" s="1"/>
  <c r="II204" i="5" s="1"/>
  <c r="U10" i="5"/>
  <c r="CQ10" i="5" s="1"/>
  <c r="FM10" i="5" s="1"/>
  <c r="II10" i="5" s="1"/>
  <c r="U83" i="5"/>
  <c r="CQ83" i="5" s="1"/>
  <c r="FM83" i="5" s="1"/>
  <c r="II83" i="5" s="1"/>
  <c r="U150" i="5"/>
  <c r="CQ150" i="5" s="1"/>
  <c r="FM150" i="5" s="1"/>
  <c r="II150" i="5" s="1"/>
  <c r="U218" i="5"/>
  <c r="CQ218" i="5" s="1"/>
  <c r="FM218" i="5" s="1"/>
  <c r="II218" i="5" s="1"/>
  <c r="U31" i="5"/>
  <c r="CQ31" i="5" s="1"/>
  <c r="FM31" i="5" s="1"/>
  <c r="II31" i="5" s="1"/>
  <c r="U104" i="5"/>
  <c r="CQ104" i="5" s="1"/>
  <c r="FM104" i="5" s="1"/>
  <c r="II104" i="5" s="1"/>
  <c r="U164" i="5"/>
  <c r="CQ164" i="5" s="1"/>
  <c r="FM164" i="5" s="1"/>
  <c r="II164" i="5" s="1"/>
  <c r="U230" i="5"/>
  <c r="CQ230" i="5" s="1"/>
  <c r="FM230" i="5" s="1"/>
  <c r="II230" i="5" s="1"/>
  <c r="U12" i="5"/>
  <c r="CQ12" i="5" s="1"/>
  <c r="FM12" i="5" s="1"/>
  <c r="II12" i="5" s="1"/>
  <c r="U78" i="5"/>
  <c r="CQ78" i="5" s="1"/>
  <c r="FM78" i="5" s="1"/>
  <c r="II78" i="5" s="1"/>
  <c r="U129" i="5"/>
  <c r="CQ129" i="5" s="1"/>
  <c r="FM129" i="5" s="1"/>
  <c r="II129" i="5" s="1"/>
  <c r="U201" i="5"/>
  <c r="CQ201" i="5" s="1"/>
  <c r="FM201" i="5" s="1"/>
  <c r="II201" i="5" s="1"/>
  <c r="U263" i="5"/>
  <c r="CQ263" i="5" s="1"/>
  <c r="FM263" i="5" s="1"/>
  <c r="II263" i="5" s="1"/>
  <c r="U8" i="5"/>
  <c r="CQ8" i="5" s="1"/>
  <c r="FM8" i="5" s="1"/>
  <c r="II8" i="5" s="1"/>
  <c r="U74" i="5"/>
  <c r="CQ74" i="5" s="1"/>
  <c r="FM74" i="5" s="1"/>
  <c r="II74" i="5" s="1"/>
  <c r="U148" i="5"/>
  <c r="CQ148" i="5" s="1"/>
  <c r="FM148" i="5" s="1"/>
  <c r="II148" i="5" s="1"/>
  <c r="U203" i="5"/>
  <c r="CQ203" i="5" s="1"/>
  <c r="FM203" i="5" s="1"/>
  <c r="II203" i="5" s="1"/>
  <c r="U23" i="5"/>
  <c r="CQ23" i="5" s="1"/>
  <c r="FM23" i="5" s="1"/>
  <c r="II23" i="5" s="1"/>
  <c r="U96" i="5"/>
  <c r="CQ96" i="5" s="1"/>
  <c r="FM96" i="5" s="1"/>
  <c r="II96" i="5" s="1"/>
  <c r="U144" i="5"/>
  <c r="CQ144" i="5" s="1"/>
  <c r="FM144" i="5" s="1"/>
  <c r="II144" i="5" s="1"/>
  <c r="U217" i="5"/>
  <c r="CQ217" i="5" s="1"/>
  <c r="FM217" i="5" s="1"/>
  <c r="II217" i="5" s="1"/>
  <c r="U57" i="5"/>
  <c r="CQ57" i="5" s="1"/>
  <c r="FM57" i="5" s="1"/>
  <c r="II57" i="5" s="1"/>
  <c r="U111" i="5"/>
  <c r="CQ111" i="5" s="1"/>
  <c r="FM111" i="5" s="1"/>
  <c r="II111" i="5" s="1"/>
  <c r="U177" i="5"/>
  <c r="CQ177" i="5" s="1"/>
  <c r="FM177" i="5" s="1"/>
  <c r="II177" i="5" s="1"/>
  <c r="U237" i="5"/>
  <c r="CQ237" i="5" s="1"/>
  <c r="FM237" i="5" s="1"/>
  <c r="II237" i="5" s="1"/>
  <c r="U19" i="5"/>
  <c r="CQ19" i="5" s="1"/>
  <c r="FM19" i="5" s="1"/>
  <c r="II19" i="5" s="1"/>
  <c r="U66" i="5"/>
  <c r="CQ66" i="5" s="1"/>
  <c r="FM66" i="5" s="1"/>
  <c r="II66" i="5" s="1"/>
  <c r="U140" i="5"/>
  <c r="CQ140" i="5" s="1"/>
  <c r="FM140" i="5" s="1"/>
  <c r="II140" i="5" s="1"/>
  <c r="U206" i="5"/>
  <c r="CQ206" i="5" s="1"/>
  <c r="FM206" i="5" s="1"/>
  <c r="II206" i="5" s="1"/>
  <c r="U15" i="5"/>
  <c r="CQ15" i="5" s="1"/>
  <c r="FM15" i="5" s="1"/>
  <c r="II15" i="5" s="1"/>
  <c r="U88" i="5"/>
  <c r="CQ88" i="5" s="1"/>
  <c r="FM88" i="5" s="1"/>
  <c r="II88" i="5" s="1"/>
  <c r="U136" i="5"/>
  <c r="CQ136" i="5" s="1"/>
  <c r="FM136" i="5" s="1"/>
  <c r="II136" i="5" s="1"/>
  <c r="U212" i="5"/>
  <c r="CQ212" i="5" s="1"/>
  <c r="FM212" i="5" s="1"/>
  <c r="II212" i="5" s="1"/>
  <c r="U29" i="5"/>
  <c r="CQ29" i="5" s="1"/>
  <c r="FM29" i="5" s="1"/>
  <c r="II29" i="5" s="1"/>
  <c r="U84" i="5"/>
  <c r="CQ84" i="5" s="1"/>
  <c r="FM84" i="5" s="1"/>
  <c r="II84" i="5" s="1"/>
  <c r="U154" i="5"/>
  <c r="CQ154" i="5" s="1"/>
  <c r="FM154" i="5" s="1"/>
  <c r="II154" i="5" s="1"/>
  <c r="U219" i="5"/>
  <c r="CQ219" i="5" s="1"/>
  <c r="FM219" i="5" s="1"/>
  <c r="II219" i="5" s="1"/>
  <c r="U45" i="5"/>
  <c r="CQ45" i="5" s="1"/>
  <c r="FM45" i="5" s="1"/>
  <c r="II45" i="5" s="1"/>
  <c r="U126" i="5"/>
  <c r="CQ126" i="5" s="1"/>
  <c r="FM126" i="5" s="1"/>
  <c r="II126" i="5" s="1"/>
  <c r="U183" i="5"/>
  <c r="CQ183" i="5" s="1"/>
  <c r="FM183" i="5" s="1"/>
  <c r="II183" i="5" s="1"/>
  <c r="U245" i="5"/>
  <c r="CQ245" i="5" s="1"/>
  <c r="FM245" i="5" s="1"/>
  <c r="II245" i="5" s="1"/>
  <c r="U7" i="5"/>
  <c r="CQ7" i="5" s="1"/>
  <c r="FM7" i="5" s="1"/>
  <c r="II7" i="5" s="1"/>
  <c r="U80" i="5"/>
  <c r="CQ80" i="5" s="1"/>
  <c r="FM80" i="5" s="1"/>
  <c r="II80" i="5" s="1"/>
  <c r="U147" i="5"/>
  <c r="CQ147" i="5" s="1"/>
  <c r="FM147" i="5" s="1"/>
  <c r="II147" i="5" s="1"/>
  <c r="U215" i="5"/>
  <c r="CQ215" i="5" s="1"/>
  <c r="FM215" i="5" s="1"/>
  <c r="II215" i="5" s="1"/>
  <c r="U40" i="5"/>
  <c r="CQ40" i="5" s="1"/>
  <c r="FM40" i="5" s="1"/>
  <c r="II40" i="5" s="1"/>
  <c r="U95" i="5"/>
  <c r="CQ95" i="5" s="1"/>
  <c r="FM95" i="5" s="1"/>
  <c r="II95" i="5" s="1"/>
  <c r="U157" i="5"/>
  <c r="CQ157" i="5" s="1"/>
  <c r="FM157" i="5" s="1"/>
  <c r="II157" i="5" s="1"/>
  <c r="U222" i="5"/>
  <c r="CQ222" i="5" s="1"/>
  <c r="FM222" i="5" s="1"/>
  <c r="II222" i="5" s="1"/>
  <c r="U36" i="5"/>
  <c r="CQ36" i="5" s="1"/>
  <c r="FM36" i="5" s="1"/>
  <c r="II36" i="5" s="1"/>
  <c r="U109" i="5"/>
  <c r="CQ109" i="5" s="1"/>
  <c r="FM109" i="5" s="1"/>
  <c r="II109" i="5" s="1"/>
  <c r="U163" i="5"/>
  <c r="CQ163" i="5" s="1"/>
  <c r="FM163" i="5" s="1"/>
  <c r="II163" i="5" s="1"/>
  <c r="U231" i="5"/>
  <c r="CQ231" i="5" s="1"/>
  <c r="FM231" i="5" s="1"/>
  <c r="II231" i="5" s="1"/>
  <c r="U52" i="5"/>
  <c r="CQ52" i="5" s="1"/>
  <c r="FM52" i="5" s="1"/>
  <c r="II52" i="5" s="1"/>
  <c r="U133" i="5"/>
  <c r="CQ133" i="5" s="1"/>
  <c r="FM133" i="5" s="1"/>
  <c r="II133" i="5" s="1"/>
  <c r="U188" i="5"/>
  <c r="CQ188" i="5" s="1"/>
  <c r="FM188" i="5" s="1"/>
  <c r="II188" i="5" s="1"/>
  <c r="U251" i="5"/>
  <c r="CQ251" i="5" s="1"/>
  <c r="FM251" i="5" s="1"/>
  <c r="II251" i="5" s="1"/>
  <c r="U32" i="5"/>
  <c r="CQ32" i="5" s="1"/>
  <c r="FM32" i="5" s="1"/>
  <c r="II32" i="5" s="1"/>
  <c r="U87" i="5"/>
  <c r="CQ87" i="5" s="1"/>
  <c r="FM87" i="5" s="1"/>
  <c r="II87" i="5" s="1"/>
  <c r="U160" i="5"/>
  <c r="CQ160" i="5" s="1"/>
  <c r="FM160" i="5" s="1"/>
  <c r="II160" i="5" s="1"/>
  <c r="U225" i="5"/>
  <c r="CQ225" i="5" s="1"/>
  <c r="FM225" i="5" s="1"/>
  <c r="II225" i="5" s="1"/>
  <c r="U28" i="5"/>
  <c r="CQ28" i="5" s="1"/>
  <c r="FM28" i="5" s="1"/>
  <c r="II28" i="5" s="1"/>
  <c r="U101" i="5"/>
  <c r="CQ101" i="5" s="1"/>
  <c r="FM101" i="5" s="1"/>
  <c r="II101" i="5" s="1"/>
  <c r="U166" i="5"/>
  <c r="CQ166" i="5" s="1"/>
  <c r="FM166" i="5" s="1"/>
  <c r="II166" i="5" s="1"/>
  <c r="U229" i="5"/>
  <c r="CQ229" i="5" s="1"/>
  <c r="FM229" i="5" s="1"/>
  <c r="II229" i="5" s="1"/>
  <c r="U62" i="5"/>
  <c r="CQ62" i="5" s="1"/>
  <c r="FM62" i="5" s="1"/>
  <c r="II62" i="5" s="1"/>
  <c r="U105" i="5"/>
  <c r="CQ105" i="5" s="1"/>
  <c r="FM105" i="5" s="1"/>
  <c r="II105" i="5" s="1"/>
  <c r="U176" i="5"/>
  <c r="CQ176" i="5" s="1"/>
  <c r="FM176" i="5" s="1"/>
  <c r="II176" i="5" s="1"/>
  <c r="U246" i="5"/>
  <c r="CQ246" i="5" s="1"/>
  <c r="FM246" i="5" s="1"/>
  <c r="II246" i="5" s="1"/>
  <c r="U3" i="5"/>
  <c r="CQ3" i="5" s="1"/>
  <c r="FM3" i="5" s="1"/>
  <c r="II3" i="5" s="1"/>
  <c r="U70" i="5"/>
  <c r="CQ70" i="5" s="1"/>
  <c r="FM70" i="5" s="1"/>
  <c r="II70" i="5" s="1"/>
  <c r="U121" i="5"/>
  <c r="CQ121" i="5" s="1"/>
  <c r="FM121" i="5" s="1"/>
  <c r="II121" i="5" s="1"/>
  <c r="U196" i="5"/>
  <c r="CQ196" i="5" s="1"/>
  <c r="FM196" i="5" s="1"/>
  <c r="II196" i="5" s="1"/>
  <c r="U262" i="5"/>
  <c r="CQ262" i="5" s="1"/>
  <c r="FM262" i="5" s="1"/>
  <c r="II262" i="5" s="1"/>
  <c r="U39" i="5"/>
  <c r="CQ39" i="5" s="1"/>
  <c r="FM39" i="5" s="1"/>
  <c r="II39" i="5" s="1"/>
  <c r="U112" i="5"/>
  <c r="CQ112" i="5" s="1"/>
  <c r="FM112" i="5" s="1"/>
  <c r="II112" i="5" s="1"/>
  <c r="U169" i="5"/>
  <c r="CQ169" i="5" s="1"/>
  <c r="FM169" i="5" s="1"/>
  <c r="II169" i="5" s="1"/>
  <c r="U227" i="5"/>
  <c r="CQ227" i="5" s="1"/>
  <c r="FM227" i="5" s="1"/>
  <c r="II227" i="5" s="1"/>
  <c r="U54" i="5"/>
  <c r="CQ54" i="5" s="1"/>
  <c r="FM54" i="5" s="1"/>
  <c r="II54" i="5" s="1"/>
  <c r="U108" i="5"/>
  <c r="CQ108" i="5" s="1"/>
  <c r="FM108" i="5" s="1"/>
  <c r="II108" i="5" s="1"/>
  <c r="U178" i="5"/>
  <c r="CQ178" i="5" s="1"/>
  <c r="FM178" i="5" s="1"/>
  <c r="II178" i="5" s="1"/>
  <c r="U241" i="5"/>
  <c r="CQ241" i="5" s="1"/>
  <c r="FM241" i="5" s="1"/>
  <c r="II241" i="5" s="1"/>
  <c r="U11" i="5"/>
  <c r="CQ11" i="5" s="1"/>
  <c r="FM11" i="5" s="1"/>
  <c r="II11" i="5" s="1"/>
  <c r="U77" i="5"/>
  <c r="CQ77" i="5" s="1"/>
  <c r="FM77" i="5" s="1"/>
  <c r="II77" i="5" s="1"/>
  <c r="U151" i="5"/>
  <c r="CQ151" i="5" s="1"/>
  <c r="FM151" i="5" s="1"/>
  <c r="II151" i="5" s="1"/>
  <c r="U209" i="5"/>
  <c r="CQ209" i="5" s="1"/>
  <c r="FM209" i="5" s="1"/>
  <c r="II209" i="5" s="1"/>
  <c r="U46" i="5"/>
  <c r="CQ46" i="5" s="1"/>
  <c r="FM46" i="5" s="1"/>
  <c r="II46" i="5" s="1"/>
  <c r="U100" i="5"/>
  <c r="CQ100" i="5" s="1"/>
  <c r="FM100" i="5" s="1"/>
  <c r="II100" i="5" s="1"/>
  <c r="U174" i="5"/>
  <c r="CQ174" i="5" s="1"/>
  <c r="FM174" i="5" s="1"/>
  <c r="II174" i="5" s="1"/>
  <c r="U236" i="5"/>
  <c r="CQ236" i="5" s="1"/>
  <c r="FM236" i="5" s="1"/>
  <c r="II236" i="5" s="1"/>
  <c r="U61" i="5"/>
  <c r="CQ61" i="5" s="1"/>
  <c r="FM61" i="5" s="1"/>
  <c r="II61" i="5" s="1"/>
  <c r="U123" i="5"/>
  <c r="CQ123" i="5" s="1"/>
  <c r="FM123" i="5" s="1"/>
  <c r="II123" i="5" s="1"/>
  <c r="U185" i="5"/>
  <c r="CQ185" i="5" s="1"/>
  <c r="FM185" i="5" s="1"/>
  <c r="II185" i="5" s="1"/>
  <c r="U248" i="5"/>
  <c r="CQ248" i="5" s="1"/>
  <c r="FM248" i="5" s="1"/>
  <c r="II248" i="5" s="1"/>
  <c r="U18" i="5"/>
  <c r="CQ18" i="5" s="1"/>
  <c r="FM18" i="5" s="1"/>
  <c r="II18" i="5" s="1"/>
  <c r="U91" i="5"/>
  <c r="CQ91" i="5" s="1"/>
  <c r="FM91" i="5" s="1"/>
  <c r="II91" i="5" s="1"/>
  <c r="U139" i="5"/>
  <c r="CQ139" i="5" s="1"/>
  <c r="FM139" i="5" s="1"/>
  <c r="II139" i="5" s="1"/>
  <c r="U226" i="5"/>
  <c r="CQ226" i="5" s="1"/>
  <c r="FM226" i="5" s="1"/>
  <c r="II226" i="5" s="1"/>
  <c r="U53" i="5"/>
  <c r="CQ53" i="5" s="1"/>
  <c r="FM53" i="5" s="1"/>
  <c r="II53" i="5" s="1"/>
  <c r="U134" i="5"/>
  <c r="CQ134" i="5" s="1"/>
  <c r="FM134" i="5" s="1"/>
  <c r="II134" i="5" s="1"/>
  <c r="U180" i="5"/>
  <c r="CQ180" i="5" s="1"/>
  <c r="FM180" i="5" s="1"/>
  <c r="II180" i="5" s="1"/>
  <c r="U244" i="5"/>
  <c r="CQ244" i="5" s="1"/>
  <c r="FM244" i="5" s="1"/>
  <c r="II244" i="5" s="1"/>
  <c r="U63" i="5"/>
  <c r="CQ63" i="5" s="1"/>
  <c r="FM63" i="5" s="1"/>
  <c r="II63" i="5" s="1"/>
  <c r="U130" i="5"/>
  <c r="CQ130" i="5" s="1"/>
  <c r="FM130" i="5" s="1"/>
  <c r="II130" i="5" s="1"/>
  <c r="U193" i="5"/>
  <c r="CQ193" i="5" s="1"/>
  <c r="FM193" i="5" s="1"/>
  <c r="II193" i="5" s="1"/>
  <c r="U256" i="5"/>
  <c r="CQ256" i="5" s="1"/>
  <c r="FM256" i="5" s="1"/>
  <c r="II256" i="5" s="1"/>
  <c r="U43" i="5"/>
  <c r="CQ43" i="5" s="1"/>
  <c r="FM43" i="5" s="1"/>
  <c r="II43" i="5" s="1"/>
  <c r="U79" i="5"/>
  <c r="CQ79" i="5" s="1"/>
  <c r="FM79" i="5" s="1"/>
  <c r="II79" i="5" s="1"/>
  <c r="U155" i="5"/>
  <c r="CQ155" i="5" s="1"/>
  <c r="FM155" i="5" s="1"/>
  <c r="II155" i="5" s="1"/>
  <c r="U220" i="5"/>
  <c r="CQ220" i="5" s="1"/>
  <c r="FM220" i="5" s="1"/>
  <c r="II220" i="5" s="1"/>
  <c r="U60" i="5"/>
  <c r="CQ60" i="5" s="1"/>
  <c r="FM60" i="5" s="1"/>
  <c r="II60" i="5" s="1"/>
  <c r="U122" i="5"/>
  <c r="CQ122" i="5" s="1"/>
  <c r="FM122" i="5" s="1"/>
  <c r="II122" i="5" s="1"/>
  <c r="U194" i="5"/>
  <c r="CQ194" i="5" s="1"/>
  <c r="FM194" i="5" s="1"/>
  <c r="II194" i="5" s="1"/>
  <c r="U253" i="5"/>
  <c r="CQ253" i="5" s="1"/>
  <c r="FM253" i="5" s="1"/>
  <c r="II253" i="5" s="1"/>
  <c r="U20" i="5"/>
  <c r="CQ20" i="5" s="1"/>
  <c r="FM20" i="5" s="1"/>
  <c r="II20" i="5" s="1"/>
  <c r="U67" i="5"/>
  <c r="CQ67" i="5" s="1"/>
  <c r="FM67" i="5" s="1"/>
  <c r="II67" i="5" s="1"/>
  <c r="U141" i="5"/>
  <c r="CQ141" i="5" s="1"/>
  <c r="FM141" i="5" s="1"/>
  <c r="II141" i="5" s="1"/>
  <c r="U198" i="5"/>
  <c r="CQ198" i="5" s="1"/>
  <c r="FM198" i="5" s="1"/>
  <c r="II198" i="5" s="1"/>
  <c r="U261" i="5"/>
  <c r="CQ261" i="5" s="1"/>
  <c r="FM261" i="5" s="1"/>
  <c r="II261" i="5" s="1"/>
  <c r="U75" i="5"/>
  <c r="CQ75" i="5" s="1"/>
  <c r="FM75" i="5" s="1"/>
  <c r="II75" i="5" s="1"/>
  <c r="U195" i="5"/>
  <c r="CQ195" i="5" s="1"/>
  <c r="FM195" i="5" s="1"/>
  <c r="II195" i="5" s="1"/>
  <c r="U58" i="5"/>
  <c r="CQ58" i="5" s="1"/>
  <c r="FM58" i="5" s="1"/>
  <c r="II58" i="5" s="1"/>
  <c r="U120" i="5"/>
  <c r="CQ120" i="5" s="1"/>
  <c r="FM120" i="5" s="1"/>
  <c r="II120" i="5" s="1"/>
  <c r="U184" i="5"/>
  <c r="CQ184" i="5" s="1"/>
  <c r="FM184" i="5" s="1"/>
  <c r="II184" i="5" s="1"/>
  <c r="U247" i="5"/>
  <c r="CQ247" i="5" s="1"/>
  <c r="FM247" i="5" s="1"/>
  <c r="II247" i="5" s="1"/>
  <c r="U59" i="5"/>
  <c r="CQ59" i="5" s="1"/>
  <c r="FM59" i="5" s="1"/>
  <c r="II59" i="5" s="1"/>
  <c r="U102" i="5"/>
  <c r="CQ102" i="5" s="1"/>
  <c r="FM102" i="5" s="1"/>
  <c r="II102" i="5" s="1"/>
  <c r="U175" i="5"/>
  <c r="CQ175" i="5" s="1"/>
  <c r="FM175" i="5" s="1"/>
  <c r="II175" i="5" s="1"/>
  <c r="U242" i="5"/>
  <c r="CQ242" i="5" s="1"/>
  <c r="FM242" i="5" s="1"/>
  <c r="II242" i="5" s="1"/>
  <c r="U21" i="5"/>
  <c r="CQ21" i="5" s="1"/>
  <c r="FM21" i="5" s="1"/>
  <c r="II21" i="5" s="1"/>
  <c r="U94" i="5"/>
  <c r="CQ94" i="5" s="1"/>
  <c r="FM94" i="5" s="1"/>
  <c r="II94" i="5" s="1"/>
  <c r="U142" i="5"/>
  <c r="CQ142" i="5" s="1"/>
  <c r="FM142" i="5" s="1"/>
  <c r="II142" i="5" s="1"/>
  <c r="U210" i="5"/>
  <c r="CQ210" i="5" s="1"/>
  <c r="FM210" i="5" s="1"/>
  <c r="II210" i="5" s="1"/>
  <c r="U170" i="5"/>
  <c r="CQ170" i="5" s="1"/>
  <c r="FM170" i="5" s="1"/>
  <c r="II170" i="5" s="1"/>
  <c r="U89" i="5"/>
  <c r="CQ89" i="5" s="1"/>
  <c r="FM89" i="5" s="1"/>
  <c r="II89" i="5" s="1"/>
  <c r="U208" i="5"/>
  <c r="CQ208" i="5" s="1"/>
  <c r="FM208" i="5" s="1"/>
  <c r="II208" i="5" s="1"/>
  <c r="U68" i="5"/>
  <c r="CQ68" i="5" s="1"/>
  <c r="FM68" i="5" s="1"/>
  <c r="II68" i="5" s="1"/>
  <c r="U127" i="5"/>
  <c r="CQ127" i="5" s="1"/>
  <c r="FM127" i="5" s="1"/>
  <c r="II127" i="5" s="1"/>
  <c r="U187" i="5"/>
  <c r="CQ187" i="5" s="1"/>
  <c r="FM187" i="5" s="1"/>
  <c r="II187" i="5" s="1"/>
  <c r="U258" i="5"/>
  <c r="CQ258" i="5" s="1"/>
  <c r="FM258" i="5" s="1"/>
  <c r="II258" i="5" s="1"/>
  <c r="U47" i="5"/>
  <c r="CQ47" i="5" s="1"/>
  <c r="FM47" i="5" s="1"/>
  <c r="II47" i="5" s="1"/>
  <c r="U128" i="5"/>
  <c r="CQ128" i="5" s="1"/>
  <c r="FM128" i="5" s="1"/>
  <c r="II128" i="5" s="1"/>
  <c r="U189" i="5"/>
  <c r="CQ189" i="5" s="1"/>
  <c r="FM189" i="5" s="1"/>
  <c r="II189" i="5" s="1"/>
  <c r="U249" i="5"/>
  <c r="CQ249" i="5" s="1"/>
  <c r="FM249" i="5" s="1"/>
  <c r="II249" i="5" s="1"/>
  <c r="U27" i="5"/>
  <c r="CQ27" i="5" s="1"/>
  <c r="FM27" i="5" s="1"/>
  <c r="II27" i="5" s="1"/>
  <c r="U82" i="5"/>
  <c r="CQ82" i="5" s="1"/>
  <c r="FM82" i="5" s="1"/>
  <c r="II82" i="5" s="1"/>
  <c r="U161" i="5"/>
  <c r="CQ161" i="5" s="1"/>
  <c r="FM161" i="5" s="1"/>
  <c r="II161" i="5" s="1"/>
  <c r="U216" i="5"/>
  <c r="CQ216" i="5" s="1"/>
  <c r="FM216" i="5" s="1"/>
  <c r="II216" i="5" s="1"/>
  <c r="U34" i="5"/>
  <c r="CQ34" i="5" s="1"/>
  <c r="FM34" i="5" s="1"/>
  <c r="II34" i="5" s="1"/>
  <c r="U228" i="5"/>
  <c r="CQ228" i="5" s="1"/>
  <c r="FM228" i="5" s="1"/>
  <c r="II228" i="5" s="1"/>
  <c r="U41" i="5"/>
  <c r="CQ41" i="5" s="1"/>
  <c r="FM41" i="5" s="1"/>
  <c r="II41" i="5" s="1"/>
  <c r="U131" i="5"/>
  <c r="CQ131" i="5" s="1"/>
  <c r="FM131" i="5" s="1"/>
  <c r="II131" i="5" s="1"/>
  <c r="U250" i="5"/>
  <c r="CQ250" i="5" s="1"/>
  <c r="FM250" i="5" s="1"/>
  <c r="II250" i="5" s="1"/>
  <c r="U17" i="5"/>
  <c r="CQ17" i="5" s="1"/>
  <c r="FM17" i="5" s="1"/>
  <c r="II17" i="5" s="1"/>
  <c r="U64" i="5"/>
  <c r="CQ64" i="5" s="1"/>
  <c r="FM64" i="5" s="1"/>
  <c r="II64" i="5" s="1"/>
  <c r="U138" i="5"/>
  <c r="CQ138" i="5" s="1"/>
  <c r="FM138" i="5" s="1"/>
  <c r="II138" i="5" s="1"/>
  <c r="U200" i="5"/>
  <c r="CQ200" i="5" s="1"/>
  <c r="FM200" i="5" s="1"/>
  <c r="II200" i="5" s="1"/>
  <c r="U264" i="5"/>
  <c r="CQ264" i="5" s="1"/>
  <c r="FM264" i="5" s="1"/>
  <c r="II264" i="5" s="1"/>
  <c r="U5" i="5"/>
  <c r="CQ5" i="5" s="1"/>
  <c r="FM5" i="5" s="1"/>
  <c r="II5" i="5" s="1"/>
  <c r="U76" i="5"/>
  <c r="CQ76" i="5" s="1"/>
  <c r="FM76" i="5" s="1"/>
  <c r="II76" i="5" s="1"/>
  <c r="U116" i="5"/>
  <c r="CQ116" i="5" s="1"/>
  <c r="FM116" i="5" s="1"/>
  <c r="II116" i="5" s="1"/>
  <c r="U192" i="5"/>
  <c r="CQ192" i="5" s="1"/>
  <c r="FM192" i="5" s="1"/>
  <c r="II192" i="5" s="1"/>
  <c r="U257" i="5"/>
  <c r="CQ257" i="5" s="1"/>
  <c r="FM257" i="5" s="1"/>
  <c r="II257" i="5" s="1"/>
  <c r="U107" i="5"/>
  <c r="CQ107" i="5" s="1"/>
  <c r="FM107" i="5" s="1"/>
  <c r="II107" i="5" s="1"/>
  <c r="U114" i="5"/>
  <c r="CQ114" i="5" s="1"/>
  <c r="FM114" i="5" s="1"/>
  <c r="II114" i="5" s="1"/>
  <c r="U119" i="5"/>
  <c r="CQ119" i="5" s="1"/>
  <c r="FM119" i="5" s="1"/>
  <c r="II119" i="5" s="1"/>
  <c r="U255" i="5"/>
  <c r="CQ255" i="5" s="1"/>
  <c r="FM255" i="5" s="1"/>
  <c r="II255" i="5" s="1"/>
  <c r="U24" i="5"/>
  <c r="CQ24" i="5" s="1"/>
  <c r="FM24" i="5" s="1"/>
  <c r="II24" i="5" s="1"/>
  <c r="U97" i="5"/>
  <c r="CQ97" i="5" s="1"/>
  <c r="FM97" i="5" s="1"/>
  <c r="II97" i="5" s="1"/>
  <c r="U145" i="5"/>
  <c r="CQ145" i="5" s="1"/>
  <c r="FM145" i="5" s="1"/>
  <c r="II145" i="5" s="1"/>
  <c r="U205" i="5"/>
  <c r="CQ205" i="5" s="1"/>
  <c r="FM205" i="5" s="1"/>
  <c r="II205" i="5" s="1"/>
  <c r="U6" i="5"/>
  <c r="CQ6" i="5" s="1"/>
  <c r="FM6" i="5" s="1"/>
  <c r="II6" i="5" s="1"/>
  <c r="U72" i="5"/>
  <c r="CQ72" i="5" s="1"/>
  <c r="FM72" i="5" s="1"/>
  <c r="II72" i="5" s="1"/>
  <c r="U146" i="5"/>
  <c r="CQ146" i="5" s="1"/>
  <c r="FM146" i="5" s="1"/>
  <c r="II146" i="5" s="1"/>
  <c r="U197" i="5"/>
  <c r="CQ197" i="5" s="1"/>
  <c r="FM197" i="5" s="1"/>
  <c r="II197" i="5" s="1"/>
  <c r="U266" i="5"/>
  <c r="CQ266" i="5" s="1"/>
  <c r="FM266" i="5" s="1"/>
  <c r="II266" i="5" s="1"/>
  <c r="U9" i="5"/>
  <c r="CQ9" i="5" s="1"/>
  <c r="FM9" i="5" s="1"/>
  <c r="II9" i="5" s="1"/>
  <c r="U149" i="5"/>
  <c r="CQ149" i="5" s="1"/>
  <c r="FM149" i="5" s="1"/>
  <c r="II149" i="5" s="1"/>
  <c r="U265" i="5"/>
  <c r="CQ265" i="5" s="1"/>
  <c r="FM265" i="5" s="1"/>
  <c r="II265" i="5" s="1"/>
  <c r="U30" i="5"/>
  <c r="CQ30" i="5" s="1"/>
  <c r="FM30" i="5" s="1"/>
  <c r="II30" i="5" s="1"/>
  <c r="U85" i="5"/>
  <c r="CQ85" i="5" s="1"/>
  <c r="FM85" i="5" s="1"/>
  <c r="II85" i="5" s="1"/>
  <c r="U152" i="5"/>
  <c r="CQ152" i="5" s="1"/>
  <c r="FM152" i="5" s="1"/>
  <c r="II152" i="5" s="1"/>
  <c r="U214" i="5"/>
  <c r="CQ214" i="5" s="1"/>
  <c r="FM214" i="5" s="1"/>
  <c r="II214" i="5" s="1"/>
  <c r="U13" i="5"/>
  <c r="CQ13" i="5" s="1"/>
  <c r="FM13" i="5" s="1"/>
  <c r="II13" i="5" s="1"/>
  <c r="U86" i="5"/>
  <c r="CQ86" i="5" s="1"/>
  <c r="FM86" i="5" s="1"/>
  <c r="II86" i="5" s="1"/>
  <c r="U153" i="5"/>
  <c r="CQ153" i="5" s="1"/>
  <c r="FM153" i="5" s="1"/>
  <c r="II153" i="5" s="1"/>
  <c r="U213" i="5"/>
  <c r="CQ213" i="5" s="1"/>
  <c r="FM213" i="5" s="1"/>
  <c r="II213" i="5" s="1"/>
  <c r="U48" i="5"/>
  <c r="CQ48" i="5" s="1"/>
  <c r="FM48" i="5" s="1"/>
  <c r="II48" i="5" s="1"/>
  <c r="U110" i="5"/>
  <c r="CQ110" i="5" s="1"/>
  <c r="FM110" i="5" s="1"/>
  <c r="II110" i="5" s="1"/>
  <c r="U181" i="5"/>
  <c r="CQ181" i="5" s="1"/>
  <c r="FM181" i="5" s="1"/>
  <c r="II181" i="5" s="1"/>
  <c r="U239" i="5"/>
  <c r="CQ239" i="5" s="1"/>
  <c r="FM239" i="5" s="1"/>
  <c r="II239" i="5" s="1"/>
  <c r="U16" i="5"/>
  <c r="CQ16" i="5" s="1"/>
  <c r="FM16" i="5" s="1"/>
  <c r="II16" i="5" s="1"/>
  <c r="U137" i="5"/>
  <c r="CQ137" i="5" s="1"/>
  <c r="FM137" i="5" s="1"/>
  <c r="II137" i="5" s="1"/>
  <c r="U37" i="5"/>
  <c r="CQ37" i="5" s="1"/>
  <c r="FM37" i="5" s="1"/>
  <c r="II37" i="5" s="1"/>
  <c r="U92" i="5"/>
  <c r="CQ92" i="5" s="1"/>
  <c r="FM92" i="5" s="1"/>
  <c r="II92" i="5" s="1"/>
  <c r="U162" i="5"/>
  <c r="CQ162" i="5" s="1"/>
  <c r="FM162" i="5" s="1"/>
  <c r="II162" i="5" s="1"/>
  <c r="U224" i="5"/>
  <c r="CQ224" i="5" s="1"/>
  <c r="FM224" i="5" s="1"/>
  <c r="II224" i="5" s="1"/>
  <c r="U38" i="5"/>
  <c r="CQ38" i="5" s="1"/>
  <c r="FM38" i="5" s="1"/>
  <c r="II38" i="5" s="1"/>
  <c r="U93" i="5"/>
  <c r="CQ93" i="5" s="1"/>
  <c r="FM93" i="5" s="1"/>
  <c r="II93" i="5" s="1"/>
  <c r="U156" i="5"/>
  <c r="CQ156" i="5" s="1"/>
  <c r="FM156" i="5" s="1"/>
  <c r="II156" i="5" s="1"/>
  <c r="U211" i="5"/>
  <c r="CQ211" i="5" s="1"/>
  <c r="FM211" i="5" s="1"/>
  <c r="II211" i="5" s="1"/>
  <c r="U55" i="5"/>
  <c r="CQ55" i="5" s="1"/>
  <c r="FM55" i="5" s="1"/>
  <c r="II55" i="5" s="1"/>
  <c r="U117" i="5"/>
  <c r="CQ117" i="5" s="1"/>
  <c r="FM117" i="5" s="1"/>
  <c r="II117" i="5" s="1"/>
  <c r="U186" i="5"/>
  <c r="CQ186" i="5" s="1"/>
  <c r="FM186" i="5" s="1"/>
  <c r="II186" i="5" s="1"/>
  <c r="U252" i="5"/>
  <c r="CQ252" i="5" s="1"/>
  <c r="FM252" i="5" s="1"/>
  <c r="II252" i="5" s="1"/>
  <c r="U232" i="5"/>
  <c r="CQ232" i="5" s="1"/>
  <c r="FM232" i="5" s="1"/>
  <c r="II232" i="5" s="1"/>
  <c r="U50" i="5"/>
  <c r="CQ50" i="5" s="1"/>
  <c r="FM50" i="5" s="1"/>
  <c r="II50" i="5" s="1"/>
  <c r="U182" i="5"/>
  <c r="CQ182" i="5" s="1"/>
  <c r="FM182" i="5" s="1"/>
  <c r="II182" i="5" s="1"/>
  <c r="U25" i="5"/>
  <c r="CQ25" i="5" s="1"/>
  <c r="FM25" i="5" s="1"/>
  <c r="II25" i="5" s="1"/>
  <c r="U98" i="5"/>
  <c r="CQ98" i="5" s="1"/>
  <c r="FM98" i="5" s="1"/>
  <c r="II98" i="5" s="1"/>
  <c r="U171" i="5"/>
  <c r="CQ171" i="5" s="1"/>
  <c r="FM171" i="5" s="1"/>
  <c r="II171" i="5" s="1"/>
  <c r="U238" i="5"/>
  <c r="CQ238" i="5" s="1"/>
  <c r="FM238" i="5" s="1"/>
  <c r="II238" i="5" s="1"/>
  <c r="U26" i="5"/>
  <c r="CQ26" i="5" s="1"/>
  <c r="FM26" i="5" s="1"/>
  <c r="II26" i="5" s="1"/>
  <c r="U99" i="5"/>
  <c r="CQ99" i="5" s="1"/>
  <c r="FM99" i="5" s="1"/>
  <c r="II99" i="5" s="1"/>
  <c r="U159" i="5"/>
  <c r="CQ159" i="5" s="1"/>
  <c r="FM159" i="5" s="1"/>
  <c r="II159" i="5" s="1"/>
  <c r="U221" i="5"/>
  <c r="CQ221" i="5" s="1"/>
  <c r="FM221" i="5" s="1"/>
  <c r="II221" i="5" s="1"/>
  <c r="U2" i="5"/>
  <c r="CQ2" i="5" s="1"/>
  <c r="FM2" i="5" s="1"/>
  <c r="II2" i="5" s="1"/>
  <c r="U65" i="5"/>
  <c r="CQ65" i="5" s="1"/>
  <c r="FM65" i="5" s="1"/>
  <c r="II65" i="5" s="1"/>
  <c r="U124" i="5"/>
  <c r="CQ124" i="5" s="1"/>
  <c r="FM124" i="5" s="1"/>
  <c r="II124" i="5" s="1"/>
  <c r="U199" i="5"/>
  <c r="CQ199" i="5" s="1"/>
  <c r="FM199" i="5" s="1"/>
  <c r="II199" i="5" s="1"/>
  <c r="U260" i="5"/>
  <c r="CQ260" i="5" s="1"/>
  <c r="FM260" i="5" s="1"/>
  <c r="II260" i="5" s="1"/>
  <c r="U71" i="5"/>
  <c r="CQ71" i="5" s="1"/>
  <c r="FM71" i="5" s="1"/>
  <c r="II71" i="5" s="1"/>
  <c r="U190" i="5"/>
  <c r="CQ190" i="5" s="1"/>
  <c r="FM190" i="5" s="1"/>
  <c r="II190" i="5" s="1"/>
  <c r="U51" i="5"/>
  <c r="CQ51" i="5" s="1"/>
  <c r="FM51" i="5" s="1"/>
  <c r="II51" i="5" s="1"/>
  <c r="U113" i="5"/>
  <c r="CQ113" i="5" s="1"/>
  <c r="FM113" i="5" s="1"/>
  <c r="II113" i="5" s="1"/>
  <c r="U173" i="5"/>
  <c r="CQ173" i="5" s="1"/>
  <c r="FM173" i="5" s="1"/>
  <c r="II173" i="5" s="1"/>
  <c r="U240" i="5"/>
  <c r="CQ240" i="5" s="1"/>
  <c r="FM240" i="5" s="1"/>
  <c r="II240" i="5" s="1"/>
  <c r="U33" i="5"/>
  <c r="CQ33" i="5" s="1"/>
  <c r="FM33" i="5" s="1"/>
  <c r="II33" i="5" s="1"/>
  <c r="U106" i="5"/>
  <c r="CQ106" i="5" s="1"/>
  <c r="FM106" i="5" s="1"/>
  <c r="II106" i="5" s="1"/>
  <c r="U168" i="5"/>
  <c r="CQ168" i="5" s="1"/>
  <c r="FM168" i="5" s="1"/>
  <c r="II168" i="5" s="1"/>
  <c r="U233" i="5"/>
  <c r="CQ233" i="5" s="1"/>
  <c r="FM233" i="5" s="1"/>
  <c r="II233" i="5" s="1"/>
  <c r="U14" i="5"/>
  <c r="CQ14" i="5" s="1"/>
  <c r="FM14" i="5" s="1"/>
  <c r="II14" i="5" s="1"/>
  <c r="U81" i="5"/>
  <c r="CQ81" i="5" s="1"/>
  <c r="FM81" i="5" s="1"/>
  <c r="II81" i="5" s="1"/>
  <c r="U135" i="5"/>
  <c r="CQ135" i="5" s="1"/>
  <c r="FM135" i="5" s="1"/>
  <c r="II135" i="5" s="1"/>
  <c r="U207" i="5"/>
  <c r="CQ207" i="5" s="1"/>
  <c r="FM207" i="5" s="1"/>
  <c r="II207" i="5" s="1"/>
  <c r="U165" i="5"/>
  <c r="CQ165" i="5" s="1"/>
  <c r="FM165" i="5" s="1"/>
  <c r="II165" i="5" s="1"/>
  <c r="U7" i="1" l="1"/>
  <c r="U8" i="1"/>
  <c r="V3" i="5"/>
  <c r="CR3" i="5" s="1"/>
  <c r="FN3" i="5" s="1"/>
  <c r="IJ3" i="5" s="1"/>
  <c r="V2" i="5"/>
  <c r="CR2" i="5" s="1"/>
  <c r="FN2" i="5" s="1"/>
  <c r="IJ2" i="5" s="1"/>
  <c r="V4" i="5"/>
  <c r="CR4" i="5" s="1"/>
  <c r="FN4" i="5" s="1"/>
  <c r="IJ4" i="5" s="1"/>
  <c r="V237" i="5"/>
  <c r="CR237" i="5" s="1"/>
  <c r="FN237" i="5" s="1"/>
  <c r="IJ237" i="5" s="1"/>
  <c r="V175" i="5"/>
  <c r="CR175" i="5" s="1"/>
  <c r="FN175" i="5" s="1"/>
  <c r="IJ175" i="5" s="1"/>
  <c r="V114" i="5"/>
  <c r="CR114" i="5" s="1"/>
  <c r="FN114" i="5" s="1"/>
  <c r="IJ114" i="5" s="1"/>
  <c r="V52" i="5"/>
  <c r="CR52" i="5" s="1"/>
  <c r="FN52" i="5" s="1"/>
  <c r="IJ52" i="5" s="1"/>
  <c r="V235" i="5"/>
  <c r="CR235" i="5" s="1"/>
  <c r="FN235" i="5" s="1"/>
  <c r="IJ235" i="5" s="1"/>
  <c r="V168" i="5"/>
  <c r="CR168" i="5" s="1"/>
  <c r="FN168" i="5" s="1"/>
  <c r="IJ168" i="5" s="1"/>
  <c r="V106" i="5"/>
  <c r="CR106" i="5" s="1"/>
  <c r="FN106" i="5" s="1"/>
  <c r="IJ106" i="5" s="1"/>
  <c r="V44" i="5"/>
  <c r="CR44" i="5" s="1"/>
  <c r="FN44" i="5" s="1"/>
  <c r="IJ44" i="5" s="1"/>
  <c r="V252" i="5"/>
  <c r="CR252" i="5" s="1"/>
  <c r="FN252" i="5" s="1"/>
  <c r="IJ252" i="5" s="1"/>
  <c r="V184" i="5"/>
  <c r="CR184" i="5" s="1"/>
  <c r="FN184" i="5" s="1"/>
  <c r="IJ184" i="5" s="1"/>
  <c r="V120" i="5"/>
  <c r="CR120" i="5" s="1"/>
  <c r="FN120" i="5" s="1"/>
  <c r="IJ120" i="5" s="1"/>
  <c r="V50" i="5"/>
  <c r="CR50" i="5" s="1"/>
  <c r="FN50" i="5" s="1"/>
  <c r="IJ50" i="5" s="1"/>
  <c r="V257" i="5"/>
  <c r="CR257" i="5" s="1"/>
  <c r="FN257" i="5" s="1"/>
  <c r="IJ257" i="5" s="1"/>
  <c r="V187" i="5"/>
  <c r="CR187" i="5" s="1"/>
  <c r="FN187" i="5" s="1"/>
  <c r="IJ187" i="5" s="1"/>
  <c r="V119" i="5"/>
  <c r="CR119" i="5" s="1"/>
  <c r="FN119" i="5" s="1"/>
  <c r="IJ119" i="5" s="1"/>
  <c r="V71" i="5"/>
  <c r="CR71" i="5" s="1"/>
  <c r="FN71" i="5" s="1"/>
  <c r="IJ71" i="5" s="1"/>
  <c r="V264" i="5"/>
  <c r="CR264" i="5" s="1"/>
  <c r="FN264" i="5" s="1"/>
  <c r="IJ264" i="5" s="1"/>
  <c r="V205" i="5"/>
  <c r="CR205" i="5" s="1"/>
  <c r="FN205" i="5" s="1"/>
  <c r="IJ205" i="5" s="1"/>
  <c r="V152" i="5"/>
  <c r="CR152" i="5" s="1"/>
  <c r="FN152" i="5" s="1"/>
  <c r="IJ152" i="5" s="1"/>
  <c r="V67" i="5"/>
  <c r="CR67" i="5" s="1"/>
  <c r="FN67" i="5" s="1"/>
  <c r="IJ67" i="5" s="1"/>
  <c r="V12" i="5"/>
  <c r="CR12" i="5" s="1"/>
  <c r="FN12" i="5" s="1"/>
  <c r="IJ12" i="5" s="1"/>
  <c r="V221" i="5"/>
  <c r="CR221" i="5" s="1"/>
  <c r="FN221" i="5" s="1"/>
  <c r="IJ221" i="5" s="1"/>
  <c r="V151" i="5"/>
  <c r="CR151" i="5" s="1"/>
  <c r="FN151" i="5" s="1"/>
  <c r="IJ151" i="5" s="1"/>
  <c r="V92" i="5"/>
  <c r="CR92" i="5" s="1"/>
  <c r="FN92" i="5" s="1"/>
  <c r="IJ92" i="5" s="1"/>
  <c r="V11" i="5"/>
  <c r="CR11" i="5" s="1"/>
  <c r="FN11" i="5" s="1"/>
  <c r="IJ11" i="5" s="1"/>
  <c r="V215" i="5"/>
  <c r="CR215" i="5" s="1"/>
  <c r="FN215" i="5" s="1"/>
  <c r="IJ215" i="5" s="1"/>
  <c r="V150" i="5"/>
  <c r="CR150" i="5" s="1"/>
  <c r="FN150" i="5" s="1"/>
  <c r="IJ150" i="5" s="1"/>
  <c r="V91" i="5"/>
  <c r="CR91" i="5" s="1"/>
  <c r="FN91" i="5" s="1"/>
  <c r="IJ91" i="5" s="1"/>
  <c r="V10" i="5"/>
  <c r="CR10" i="5" s="1"/>
  <c r="FN10" i="5" s="1"/>
  <c r="IJ10" i="5" s="1"/>
  <c r="V220" i="5"/>
  <c r="CR220" i="5" s="1"/>
  <c r="FN220" i="5" s="1"/>
  <c r="IJ220" i="5" s="1"/>
  <c r="V155" i="5"/>
  <c r="CR155" i="5" s="1"/>
  <c r="FN155" i="5" s="1"/>
  <c r="IJ155" i="5" s="1"/>
  <c r="V90" i="5"/>
  <c r="CR90" i="5" s="1"/>
  <c r="FN90" i="5" s="1"/>
  <c r="IJ90" i="5" s="1"/>
  <c r="V27" i="5"/>
  <c r="CR27" i="5" s="1"/>
  <c r="FN27" i="5" s="1"/>
  <c r="IJ27" i="5" s="1"/>
  <c r="V230" i="5"/>
  <c r="CR230" i="5" s="1"/>
  <c r="FN230" i="5" s="1"/>
  <c r="IJ230" i="5" s="1"/>
  <c r="V170" i="5"/>
  <c r="CR170" i="5" s="1"/>
  <c r="FN170" i="5" s="1"/>
  <c r="IJ170" i="5" s="1"/>
  <c r="V107" i="5"/>
  <c r="CR107" i="5" s="1"/>
  <c r="FN107" i="5" s="1"/>
  <c r="IJ107" i="5" s="1"/>
  <c r="V26" i="5"/>
  <c r="CR26" i="5" s="1"/>
  <c r="FN26" i="5" s="1"/>
  <c r="IJ26" i="5" s="1"/>
  <c r="V228" i="5"/>
  <c r="CR228" i="5" s="1"/>
  <c r="FN228" i="5" s="1"/>
  <c r="IJ228" i="5" s="1"/>
  <c r="V172" i="5"/>
  <c r="CR172" i="5" s="1"/>
  <c r="FN172" i="5" s="1"/>
  <c r="IJ172" i="5" s="1"/>
  <c r="V99" i="5"/>
  <c r="CR99" i="5" s="1"/>
  <c r="FN99" i="5" s="1"/>
  <c r="IJ99" i="5" s="1"/>
  <c r="V37" i="5"/>
  <c r="CR37" i="5" s="1"/>
  <c r="FN37" i="5" s="1"/>
  <c r="IJ37" i="5" s="1"/>
  <c r="V246" i="5"/>
  <c r="CR246" i="5" s="1"/>
  <c r="FN246" i="5" s="1"/>
  <c r="IJ246" i="5" s="1"/>
  <c r="V179" i="5"/>
  <c r="CR179" i="5" s="1"/>
  <c r="FN179" i="5" s="1"/>
  <c r="IJ179" i="5" s="1"/>
  <c r="V113" i="5"/>
  <c r="CR113" i="5" s="1"/>
  <c r="FN113" i="5" s="1"/>
  <c r="IJ113" i="5" s="1"/>
  <c r="V62" i="5"/>
  <c r="CR62" i="5" s="1"/>
  <c r="FN62" i="5" s="1"/>
  <c r="IJ62" i="5" s="1"/>
  <c r="V249" i="5"/>
  <c r="CR249" i="5" s="1"/>
  <c r="FN249" i="5" s="1"/>
  <c r="IJ249" i="5" s="1"/>
  <c r="V197" i="5"/>
  <c r="CR197" i="5" s="1"/>
  <c r="FN197" i="5" s="1"/>
  <c r="IJ197" i="5" s="1"/>
  <c r="V131" i="5"/>
  <c r="CR131" i="5" s="1"/>
  <c r="FN131" i="5" s="1"/>
  <c r="IJ131" i="5" s="1"/>
  <c r="V61" i="5"/>
  <c r="CR61" i="5" s="1"/>
  <c r="FN61" i="5" s="1"/>
  <c r="IJ61" i="5" s="1"/>
  <c r="V258" i="5"/>
  <c r="CR258" i="5" s="1"/>
  <c r="FN258" i="5" s="1"/>
  <c r="IJ258" i="5" s="1"/>
  <c r="V190" i="5"/>
  <c r="CR190" i="5" s="1"/>
  <c r="FN190" i="5" s="1"/>
  <c r="IJ190" i="5" s="1"/>
  <c r="V130" i="5"/>
  <c r="CR130" i="5" s="1"/>
  <c r="FN130" i="5" s="1"/>
  <c r="IJ130" i="5" s="1"/>
  <c r="V63" i="5"/>
  <c r="CR63" i="5" s="1"/>
  <c r="FN63" i="5" s="1"/>
  <c r="IJ63" i="5" s="1"/>
  <c r="V265" i="5"/>
  <c r="CR265" i="5" s="1"/>
  <c r="FN265" i="5" s="1"/>
  <c r="IJ265" i="5" s="1"/>
  <c r="V195" i="5"/>
  <c r="CR195" i="5" s="1"/>
  <c r="FN195" i="5" s="1"/>
  <c r="IJ195" i="5" s="1"/>
  <c r="V144" i="5"/>
  <c r="CR144" i="5" s="1"/>
  <c r="FN144" i="5" s="1"/>
  <c r="IJ144" i="5" s="1"/>
  <c r="V78" i="5"/>
  <c r="CR78" i="5" s="1"/>
  <c r="FN78" i="5" s="1"/>
  <c r="IJ78" i="5" s="1"/>
  <c r="V23" i="5"/>
  <c r="CR23" i="5" s="1"/>
  <c r="FN23" i="5" s="1"/>
  <c r="IJ23" i="5" s="1"/>
  <c r="V209" i="5"/>
  <c r="CR209" i="5" s="1"/>
  <c r="FN209" i="5" s="1"/>
  <c r="IJ209" i="5" s="1"/>
  <c r="V143" i="5"/>
  <c r="CR143" i="5" s="1"/>
  <c r="FN143" i="5" s="1"/>
  <c r="IJ143" i="5" s="1"/>
  <c r="V84" i="5"/>
  <c r="CR84" i="5" s="1"/>
  <c r="FN84" i="5" s="1"/>
  <c r="IJ84" i="5" s="1"/>
  <c r="V22" i="5"/>
  <c r="CR22" i="5" s="1"/>
  <c r="FN22" i="5" s="1"/>
  <c r="IJ22" i="5" s="1"/>
  <c r="V218" i="5"/>
  <c r="CR218" i="5" s="1"/>
  <c r="FN218" i="5" s="1"/>
  <c r="IJ218" i="5" s="1"/>
  <c r="V142" i="5"/>
  <c r="CR142" i="5" s="1"/>
  <c r="FN142" i="5" s="1"/>
  <c r="IJ142" i="5" s="1"/>
  <c r="V83" i="5"/>
  <c r="CR83" i="5" s="1"/>
  <c r="FN83" i="5" s="1"/>
  <c r="IJ83" i="5" s="1"/>
  <c r="V21" i="5"/>
  <c r="CR21" i="5" s="1"/>
  <c r="FN21" i="5" s="1"/>
  <c r="IJ21" i="5" s="1"/>
  <c r="V210" i="5"/>
  <c r="CR210" i="5" s="1"/>
  <c r="FN210" i="5" s="1"/>
  <c r="IJ210" i="5" s="1"/>
  <c r="V153" i="5"/>
  <c r="CR153" i="5" s="1"/>
  <c r="FN153" i="5" s="1"/>
  <c r="IJ153" i="5" s="1"/>
  <c r="V94" i="5"/>
  <c r="CR94" i="5" s="1"/>
  <c r="FN94" i="5" s="1"/>
  <c r="IJ94" i="5" s="1"/>
  <c r="V13" i="5"/>
  <c r="CR13" i="5" s="1"/>
  <c r="FN13" i="5" s="1"/>
  <c r="IJ13" i="5" s="1"/>
  <c r="V213" i="5"/>
  <c r="CR213" i="5" s="1"/>
  <c r="FN213" i="5" s="1"/>
  <c r="IJ213" i="5" s="1"/>
  <c r="V145" i="5"/>
  <c r="CR145" i="5" s="1"/>
  <c r="FN145" i="5" s="1"/>
  <c r="IJ145" i="5" s="1"/>
  <c r="V86" i="5"/>
  <c r="CR86" i="5" s="1"/>
  <c r="FN86" i="5" s="1"/>
  <c r="IJ86" i="5" s="1"/>
  <c r="V24" i="5"/>
  <c r="CR24" i="5" s="1"/>
  <c r="FN24" i="5" s="1"/>
  <c r="IJ24" i="5" s="1"/>
  <c r="V229" i="5"/>
  <c r="CR229" i="5" s="1"/>
  <c r="FN229" i="5" s="1"/>
  <c r="IJ229" i="5" s="1"/>
  <c r="V165" i="5"/>
  <c r="CR165" i="5" s="1"/>
  <c r="FN165" i="5" s="1"/>
  <c r="IJ165" i="5" s="1"/>
  <c r="V110" i="5"/>
  <c r="CR110" i="5" s="1"/>
  <c r="FN110" i="5" s="1"/>
  <c r="IJ110" i="5" s="1"/>
  <c r="V29" i="5"/>
  <c r="CR29" i="5" s="1"/>
  <c r="FN29" i="5" s="1"/>
  <c r="IJ29" i="5" s="1"/>
  <c r="V232" i="5"/>
  <c r="CR232" i="5" s="1"/>
  <c r="FN232" i="5" s="1"/>
  <c r="IJ232" i="5" s="1"/>
  <c r="V163" i="5"/>
  <c r="CR163" i="5" s="1"/>
  <c r="FN163" i="5" s="1"/>
  <c r="IJ163" i="5" s="1"/>
  <c r="V109" i="5"/>
  <c r="CR109" i="5" s="1"/>
  <c r="FN109" i="5" s="1"/>
  <c r="IJ109" i="5" s="1"/>
  <c r="V28" i="5"/>
  <c r="CR28" i="5" s="1"/>
  <c r="FN28" i="5" s="1"/>
  <c r="IJ28" i="5" s="1"/>
  <c r="V240" i="5"/>
  <c r="CR240" i="5" s="1"/>
  <c r="FN240" i="5" s="1"/>
  <c r="IJ240" i="5" s="1"/>
  <c r="V173" i="5"/>
  <c r="CR173" i="5" s="1"/>
  <c r="FN173" i="5" s="1"/>
  <c r="IJ173" i="5" s="1"/>
  <c r="V108" i="5"/>
  <c r="CR108" i="5" s="1"/>
  <c r="FN108" i="5" s="1"/>
  <c r="IJ108" i="5" s="1"/>
  <c r="V46" i="5"/>
  <c r="CR46" i="5" s="1"/>
  <c r="FN46" i="5" s="1"/>
  <c r="IJ46" i="5" s="1"/>
  <c r="V250" i="5"/>
  <c r="CR250" i="5" s="1"/>
  <c r="FN250" i="5" s="1"/>
  <c r="IJ250" i="5" s="1"/>
  <c r="V185" i="5"/>
  <c r="CR185" i="5" s="1"/>
  <c r="FN185" i="5" s="1"/>
  <c r="IJ185" i="5" s="1"/>
  <c r="V134" i="5"/>
  <c r="CR134" i="5" s="1"/>
  <c r="FN134" i="5" s="1"/>
  <c r="IJ134" i="5" s="1"/>
  <c r="V45" i="5"/>
  <c r="CR45" i="5" s="1"/>
  <c r="FN45" i="5" s="1"/>
  <c r="IJ45" i="5" s="1"/>
  <c r="V256" i="5"/>
  <c r="CR256" i="5" s="1"/>
  <c r="FN256" i="5" s="1"/>
  <c r="IJ256" i="5" s="1"/>
  <c r="V188" i="5"/>
  <c r="CR188" i="5" s="1"/>
  <c r="FN188" i="5" s="1"/>
  <c r="IJ188" i="5" s="1"/>
  <c r="V133" i="5"/>
  <c r="CR133" i="5" s="1"/>
  <c r="FN133" i="5" s="1"/>
  <c r="IJ133" i="5" s="1"/>
  <c r="V66" i="5"/>
  <c r="CR66" i="5" s="1"/>
  <c r="FN66" i="5" s="1"/>
  <c r="IJ66" i="5" s="1"/>
  <c r="V262" i="5"/>
  <c r="CR262" i="5" s="1"/>
  <c r="FN262" i="5" s="1"/>
  <c r="IJ262" i="5" s="1"/>
  <c r="V201" i="5"/>
  <c r="CR201" i="5" s="1"/>
  <c r="FN201" i="5" s="1"/>
  <c r="IJ201" i="5" s="1"/>
  <c r="V132" i="5"/>
  <c r="CR132" i="5" s="1"/>
  <c r="FN132" i="5" s="1"/>
  <c r="IJ132" i="5" s="1"/>
  <c r="V73" i="5"/>
  <c r="CR73" i="5" s="1"/>
  <c r="FN73" i="5" s="1"/>
  <c r="IJ73" i="5" s="1"/>
  <c r="V7" i="5"/>
  <c r="CR7" i="5" s="1"/>
  <c r="FN7" i="5" s="1"/>
  <c r="IJ7" i="5" s="1"/>
  <c r="V204" i="5"/>
  <c r="CR204" i="5" s="1"/>
  <c r="FN204" i="5" s="1"/>
  <c r="IJ204" i="5" s="1"/>
  <c r="V146" i="5"/>
  <c r="CR146" i="5" s="1"/>
  <c r="FN146" i="5" s="1"/>
  <c r="IJ146" i="5" s="1"/>
  <c r="V69" i="5"/>
  <c r="CR69" i="5" s="1"/>
  <c r="FN69" i="5" s="1"/>
  <c r="IJ69" i="5" s="1"/>
  <c r="V6" i="5"/>
  <c r="CR6" i="5" s="1"/>
  <c r="FN6" i="5" s="1"/>
  <c r="IJ6" i="5" s="1"/>
  <c r="V207" i="5"/>
  <c r="CR207" i="5" s="1"/>
  <c r="FN207" i="5" s="1"/>
  <c r="IJ207" i="5" s="1"/>
  <c r="V138" i="5"/>
  <c r="CR138" i="5" s="1"/>
  <c r="FN138" i="5" s="1"/>
  <c r="IJ138" i="5" s="1"/>
  <c r="V72" i="5"/>
  <c r="CR72" i="5" s="1"/>
  <c r="FN72" i="5" s="1"/>
  <c r="IJ72" i="5" s="1"/>
  <c r="V17" i="5"/>
  <c r="CR17" i="5" s="1"/>
  <c r="FN17" i="5" s="1"/>
  <c r="IJ17" i="5" s="1"/>
  <c r="V211" i="5"/>
  <c r="CR211" i="5" s="1"/>
  <c r="FN211" i="5" s="1"/>
  <c r="IJ211" i="5" s="1"/>
  <c r="V156" i="5"/>
  <c r="CR156" i="5" s="1"/>
  <c r="FN156" i="5" s="1"/>
  <c r="IJ156" i="5" s="1"/>
  <c r="V85" i="5"/>
  <c r="CR85" i="5" s="1"/>
  <c r="FN85" i="5" s="1"/>
  <c r="IJ85" i="5" s="1"/>
  <c r="V41" i="5"/>
  <c r="CR41" i="5" s="1"/>
  <c r="FN41" i="5" s="1"/>
  <c r="IJ41" i="5" s="1"/>
  <c r="V224" i="5"/>
  <c r="CR224" i="5" s="1"/>
  <c r="FN224" i="5" s="1"/>
  <c r="IJ224" i="5" s="1"/>
  <c r="V162" i="5"/>
  <c r="CR162" i="5" s="1"/>
  <c r="FN162" i="5" s="1"/>
  <c r="IJ162" i="5" s="1"/>
  <c r="V102" i="5"/>
  <c r="CR102" i="5" s="1"/>
  <c r="FN102" i="5" s="1"/>
  <c r="IJ102" i="5" s="1"/>
  <c r="V40" i="5"/>
  <c r="CR40" i="5" s="1"/>
  <c r="FN40" i="5" s="1"/>
  <c r="IJ40" i="5" s="1"/>
  <c r="V233" i="5"/>
  <c r="CR233" i="5" s="1"/>
  <c r="FN233" i="5" s="1"/>
  <c r="IJ233" i="5" s="1"/>
  <c r="V166" i="5"/>
  <c r="CR166" i="5" s="1"/>
  <c r="FN166" i="5" s="1"/>
  <c r="IJ166" i="5" s="1"/>
  <c r="V101" i="5"/>
  <c r="CR101" i="5" s="1"/>
  <c r="FN101" i="5" s="1"/>
  <c r="IJ101" i="5" s="1"/>
  <c r="V39" i="5"/>
  <c r="CR39" i="5" s="1"/>
  <c r="FN39" i="5" s="1"/>
  <c r="IJ39" i="5" s="1"/>
  <c r="V241" i="5"/>
  <c r="CR241" i="5" s="1"/>
  <c r="FN241" i="5" s="1"/>
  <c r="IJ241" i="5" s="1"/>
  <c r="V176" i="5"/>
  <c r="CR176" i="5" s="1"/>
  <c r="FN176" i="5" s="1"/>
  <c r="IJ176" i="5" s="1"/>
  <c r="V100" i="5"/>
  <c r="CR100" i="5" s="1"/>
  <c r="FN100" i="5" s="1"/>
  <c r="IJ100" i="5" s="1"/>
  <c r="V57" i="5"/>
  <c r="CR57" i="5" s="1"/>
  <c r="FN57" i="5" s="1"/>
  <c r="IJ57" i="5" s="1"/>
  <c r="V248" i="5"/>
  <c r="CR248" i="5" s="1"/>
  <c r="FN248" i="5" s="1"/>
  <c r="IJ248" i="5" s="1"/>
  <c r="V192" i="5"/>
  <c r="CR192" i="5" s="1"/>
  <c r="FN192" i="5" s="1"/>
  <c r="IJ192" i="5" s="1"/>
  <c r="V126" i="5"/>
  <c r="CR126" i="5" s="1"/>
  <c r="FN126" i="5" s="1"/>
  <c r="IJ126" i="5" s="1"/>
  <c r="V56" i="5"/>
  <c r="CR56" i="5" s="1"/>
  <c r="FN56" i="5" s="1"/>
  <c r="IJ56" i="5" s="1"/>
  <c r="V253" i="5"/>
  <c r="CR253" i="5" s="1"/>
  <c r="FN253" i="5" s="1"/>
  <c r="IJ253" i="5" s="1"/>
  <c r="V191" i="5"/>
  <c r="CR191" i="5" s="1"/>
  <c r="FN191" i="5" s="1"/>
  <c r="IJ191" i="5" s="1"/>
  <c r="V125" i="5"/>
  <c r="CR125" i="5" s="1"/>
  <c r="FN125" i="5" s="1"/>
  <c r="IJ125" i="5" s="1"/>
  <c r="V55" i="5"/>
  <c r="CR55" i="5" s="1"/>
  <c r="FN55" i="5" s="1"/>
  <c r="IJ55" i="5" s="1"/>
  <c r="V261" i="5"/>
  <c r="CR261" i="5" s="1"/>
  <c r="FN261" i="5" s="1"/>
  <c r="IJ261" i="5" s="1"/>
  <c r="V196" i="5"/>
  <c r="CR196" i="5" s="1"/>
  <c r="FN196" i="5" s="1"/>
  <c r="IJ196" i="5" s="1"/>
  <c r="V124" i="5"/>
  <c r="CR124" i="5" s="1"/>
  <c r="FN124" i="5" s="1"/>
  <c r="IJ124" i="5" s="1"/>
  <c r="V65" i="5"/>
  <c r="CR65" i="5" s="1"/>
  <c r="FN65" i="5" s="1"/>
  <c r="IJ65" i="5" s="1"/>
  <c r="V259" i="5"/>
  <c r="CR259" i="5" s="1"/>
  <c r="FN259" i="5" s="1"/>
  <c r="IJ259" i="5" s="1"/>
  <c r="V199" i="5"/>
  <c r="CR199" i="5" s="1"/>
  <c r="FN199" i="5" s="1"/>
  <c r="IJ199" i="5" s="1"/>
  <c r="V116" i="5"/>
  <c r="CR116" i="5" s="1"/>
  <c r="FN116" i="5" s="1"/>
  <c r="IJ116" i="5" s="1"/>
  <c r="V76" i="5"/>
  <c r="CR76" i="5" s="1"/>
  <c r="FN76" i="5" s="1"/>
  <c r="IJ76" i="5" s="1"/>
  <c r="V5" i="5"/>
  <c r="CR5" i="5" s="1"/>
  <c r="FN5" i="5" s="1"/>
  <c r="IJ5" i="5" s="1"/>
  <c r="V208" i="5"/>
  <c r="CR208" i="5" s="1"/>
  <c r="FN208" i="5" s="1"/>
  <c r="IJ208" i="5" s="1"/>
  <c r="V137" i="5"/>
  <c r="CR137" i="5" s="1"/>
  <c r="FN137" i="5" s="1"/>
  <c r="IJ137" i="5" s="1"/>
  <c r="V97" i="5"/>
  <c r="CR97" i="5" s="1"/>
  <c r="FN97" i="5" s="1"/>
  <c r="IJ97" i="5" s="1"/>
  <c r="V16" i="5"/>
  <c r="CR16" i="5" s="1"/>
  <c r="FN16" i="5" s="1"/>
  <c r="IJ16" i="5" s="1"/>
  <c r="V214" i="5"/>
  <c r="CR214" i="5" s="1"/>
  <c r="FN214" i="5" s="1"/>
  <c r="IJ214" i="5" s="1"/>
  <c r="V159" i="5"/>
  <c r="CR159" i="5" s="1"/>
  <c r="FN159" i="5" s="1"/>
  <c r="IJ159" i="5" s="1"/>
  <c r="V96" i="5"/>
  <c r="CR96" i="5" s="1"/>
  <c r="FN96" i="5" s="1"/>
  <c r="IJ96" i="5" s="1"/>
  <c r="V33" i="5"/>
  <c r="CR33" i="5" s="1"/>
  <c r="FN33" i="5" s="1"/>
  <c r="IJ33" i="5" s="1"/>
  <c r="V219" i="5"/>
  <c r="CR219" i="5" s="1"/>
  <c r="FN219" i="5" s="1"/>
  <c r="IJ219" i="5" s="1"/>
  <c r="V154" i="5"/>
  <c r="CR154" i="5" s="1"/>
  <c r="FN154" i="5" s="1"/>
  <c r="IJ154" i="5" s="1"/>
  <c r="V95" i="5"/>
  <c r="CR95" i="5" s="1"/>
  <c r="FN95" i="5" s="1"/>
  <c r="IJ95" i="5" s="1"/>
  <c r="V32" i="5"/>
  <c r="CR32" i="5" s="1"/>
  <c r="FN32" i="5" s="1"/>
  <c r="IJ32" i="5" s="1"/>
  <c r="V231" i="5"/>
  <c r="CR231" i="5" s="1"/>
  <c r="FN231" i="5" s="1"/>
  <c r="IJ231" i="5" s="1"/>
  <c r="V169" i="5"/>
  <c r="CR169" i="5" s="1"/>
  <c r="FN169" i="5" s="1"/>
  <c r="IJ169" i="5" s="1"/>
  <c r="V112" i="5"/>
  <c r="CR112" i="5" s="1"/>
  <c r="FN112" i="5" s="1"/>
  <c r="IJ112" i="5" s="1"/>
  <c r="V31" i="5"/>
  <c r="CR31" i="5" s="1"/>
  <c r="FN31" i="5" s="1"/>
  <c r="IJ31" i="5" s="1"/>
  <c r="V236" i="5"/>
  <c r="CR236" i="5" s="1"/>
  <c r="FN236" i="5" s="1"/>
  <c r="IJ236" i="5" s="1"/>
  <c r="V174" i="5"/>
  <c r="CR174" i="5" s="1"/>
  <c r="FN174" i="5" s="1"/>
  <c r="IJ174" i="5" s="1"/>
  <c r="V111" i="5"/>
  <c r="CR111" i="5" s="1"/>
  <c r="FN111" i="5" s="1"/>
  <c r="IJ111" i="5" s="1"/>
  <c r="V49" i="5"/>
  <c r="CR49" i="5" s="1"/>
  <c r="FN49" i="5" s="1"/>
  <c r="IJ49" i="5" s="1"/>
  <c r="V244" i="5"/>
  <c r="CR244" i="5" s="1"/>
  <c r="FN244" i="5" s="1"/>
  <c r="IJ244" i="5" s="1"/>
  <c r="V180" i="5"/>
  <c r="CR180" i="5" s="1"/>
  <c r="FN180" i="5" s="1"/>
  <c r="IJ180" i="5" s="1"/>
  <c r="V118" i="5"/>
  <c r="CR118" i="5" s="1"/>
  <c r="FN118" i="5" s="1"/>
  <c r="IJ118" i="5" s="1"/>
  <c r="V48" i="5"/>
  <c r="CR48" i="5" s="1"/>
  <c r="FN48" i="5" s="1"/>
  <c r="IJ48" i="5" s="1"/>
  <c r="V251" i="5"/>
  <c r="CR251" i="5" s="1"/>
  <c r="FN251" i="5" s="1"/>
  <c r="IJ251" i="5" s="1"/>
  <c r="V186" i="5"/>
  <c r="CR186" i="5" s="1"/>
  <c r="FN186" i="5" s="1"/>
  <c r="IJ186" i="5" s="1"/>
  <c r="V117" i="5"/>
  <c r="CR117" i="5" s="1"/>
  <c r="FN117" i="5" s="1"/>
  <c r="IJ117" i="5" s="1"/>
  <c r="V47" i="5"/>
  <c r="CR47" i="5" s="1"/>
  <c r="FN47" i="5" s="1"/>
  <c r="IJ47" i="5" s="1"/>
  <c r="V254" i="5"/>
  <c r="CR254" i="5" s="1"/>
  <c r="FN254" i="5" s="1"/>
  <c r="IJ254" i="5" s="1"/>
  <c r="V189" i="5"/>
  <c r="CR189" i="5" s="1"/>
  <c r="FN189" i="5" s="1"/>
  <c r="IJ189" i="5" s="1"/>
  <c r="V128" i="5"/>
  <c r="CR128" i="5" s="1"/>
  <c r="FN128" i="5" s="1"/>
  <c r="IJ128" i="5" s="1"/>
  <c r="V58" i="5"/>
  <c r="CR58" i="5" s="1"/>
  <c r="FN58" i="5" s="1"/>
  <c r="IJ58" i="5" s="1"/>
  <c r="V266" i="5"/>
  <c r="CR266" i="5" s="1"/>
  <c r="FN266" i="5" s="1"/>
  <c r="IJ266" i="5" s="1"/>
  <c r="V202" i="5"/>
  <c r="CR202" i="5" s="1"/>
  <c r="FN202" i="5" s="1"/>
  <c r="IJ202" i="5" s="1"/>
  <c r="V149" i="5"/>
  <c r="CR149" i="5" s="1"/>
  <c r="FN149" i="5" s="1"/>
  <c r="IJ149" i="5" s="1"/>
  <c r="V64" i="5"/>
  <c r="CR64" i="5" s="1"/>
  <c r="FN64" i="5" s="1"/>
  <c r="IJ64" i="5" s="1"/>
  <c r="V9" i="5"/>
  <c r="CR9" i="5" s="1"/>
  <c r="FN9" i="5" s="1"/>
  <c r="IJ9" i="5" s="1"/>
  <c r="V203" i="5"/>
  <c r="CR203" i="5" s="1"/>
  <c r="FN203" i="5" s="1"/>
  <c r="IJ203" i="5" s="1"/>
  <c r="V148" i="5"/>
  <c r="CR148" i="5" s="1"/>
  <c r="FN148" i="5" s="1"/>
  <c r="IJ148" i="5" s="1"/>
  <c r="V89" i="5"/>
  <c r="CR89" i="5" s="1"/>
  <c r="FN89" i="5" s="1"/>
  <c r="IJ89" i="5" s="1"/>
  <c r="V8" i="5"/>
  <c r="CR8" i="5" s="1"/>
  <c r="FN8" i="5" s="1"/>
  <c r="IJ8" i="5" s="1"/>
  <c r="V217" i="5"/>
  <c r="CR217" i="5" s="1"/>
  <c r="FN217" i="5" s="1"/>
  <c r="IJ217" i="5" s="1"/>
  <c r="V147" i="5"/>
  <c r="CR147" i="5" s="1"/>
  <c r="FN147" i="5" s="1"/>
  <c r="IJ147" i="5" s="1"/>
  <c r="V88" i="5"/>
  <c r="CR88" i="5" s="1"/>
  <c r="FN88" i="5" s="1"/>
  <c r="IJ88" i="5" s="1"/>
  <c r="V25" i="5"/>
  <c r="CR25" i="5" s="1"/>
  <c r="FN25" i="5" s="1"/>
  <c r="IJ25" i="5" s="1"/>
  <c r="V222" i="5"/>
  <c r="CR222" i="5" s="1"/>
  <c r="FN222" i="5" s="1"/>
  <c r="IJ222" i="5" s="1"/>
  <c r="V157" i="5"/>
  <c r="CR157" i="5" s="1"/>
  <c r="FN157" i="5" s="1"/>
  <c r="IJ157" i="5" s="1"/>
  <c r="V87" i="5"/>
  <c r="CR87" i="5" s="1"/>
  <c r="FN87" i="5" s="1"/>
  <c r="IJ87" i="5" s="1"/>
  <c r="V43" i="5"/>
  <c r="CR43" i="5" s="1"/>
  <c r="FN43" i="5" s="1"/>
  <c r="IJ43" i="5" s="1"/>
  <c r="V234" i="5"/>
  <c r="CR234" i="5" s="1"/>
  <c r="FN234" i="5" s="1"/>
  <c r="IJ234" i="5" s="1"/>
  <c r="V164" i="5"/>
  <c r="CR164" i="5" s="1"/>
  <c r="FN164" i="5" s="1"/>
  <c r="IJ164" i="5" s="1"/>
  <c r="V104" i="5"/>
  <c r="CR104" i="5" s="1"/>
  <c r="FN104" i="5" s="1"/>
  <c r="IJ104" i="5" s="1"/>
  <c r="V42" i="5"/>
  <c r="CR42" i="5" s="1"/>
  <c r="FN42" i="5" s="1"/>
  <c r="IJ42" i="5" s="1"/>
  <c r="V239" i="5"/>
  <c r="CR239" i="5" s="1"/>
  <c r="FN239" i="5" s="1"/>
  <c r="IJ239" i="5" s="1"/>
  <c r="V177" i="5"/>
  <c r="CR177" i="5" s="1"/>
  <c r="FN177" i="5" s="1"/>
  <c r="IJ177" i="5" s="1"/>
  <c r="V103" i="5"/>
  <c r="CR103" i="5" s="1"/>
  <c r="FN103" i="5" s="1"/>
  <c r="IJ103" i="5" s="1"/>
  <c r="V60" i="5"/>
  <c r="CR60" i="5" s="1"/>
  <c r="FN60" i="5" s="1"/>
  <c r="IJ60" i="5" s="1"/>
  <c r="V245" i="5"/>
  <c r="CR245" i="5" s="1"/>
  <c r="FN245" i="5" s="1"/>
  <c r="IJ245" i="5" s="1"/>
  <c r="V183" i="5"/>
  <c r="CR183" i="5" s="1"/>
  <c r="FN183" i="5" s="1"/>
  <c r="IJ183" i="5" s="1"/>
  <c r="V129" i="5"/>
  <c r="CR129" i="5" s="1"/>
  <c r="FN129" i="5" s="1"/>
  <c r="IJ129" i="5" s="1"/>
  <c r="V59" i="5"/>
  <c r="CR59" i="5" s="1"/>
  <c r="FN59" i="5" s="1"/>
  <c r="IJ59" i="5" s="1"/>
  <c r="V243" i="5"/>
  <c r="CR243" i="5" s="1"/>
  <c r="FN243" i="5" s="1"/>
  <c r="IJ243" i="5" s="1"/>
  <c r="V178" i="5"/>
  <c r="CR178" i="5" s="1"/>
  <c r="FN178" i="5" s="1"/>
  <c r="IJ178" i="5" s="1"/>
  <c r="V121" i="5"/>
  <c r="CR121" i="5" s="1"/>
  <c r="FN121" i="5" s="1"/>
  <c r="IJ121" i="5" s="1"/>
  <c r="V51" i="5"/>
  <c r="CR51" i="5" s="1"/>
  <c r="FN51" i="5" s="1"/>
  <c r="IJ51" i="5" s="1"/>
  <c r="V260" i="5"/>
  <c r="CR260" i="5" s="1"/>
  <c r="FN260" i="5" s="1"/>
  <c r="IJ260" i="5" s="1"/>
  <c r="V194" i="5"/>
  <c r="CR194" i="5" s="1"/>
  <c r="FN194" i="5" s="1"/>
  <c r="IJ194" i="5" s="1"/>
  <c r="V127" i="5"/>
  <c r="CR127" i="5" s="1"/>
  <c r="FN127" i="5" s="1"/>
  <c r="IJ127" i="5" s="1"/>
  <c r="V68" i="5"/>
  <c r="CR68" i="5" s="1"/>
  <c r="FN68" i="5" s="1"/>
  <c r="IJ68" i="5" s="1"/>
  <c r="V267" i="5"/>
  <c r="CR267" i="5" s="1"/>
  <c r="FN267" i="5" s="1"/>
  <c r="IJ267" i="5" s="1"/>
  <c r="V200" i="5"/>
  <c r="CR200" i="5" s="1"/>
  <c r="FN200" i="5" s="1"/>
  <c r="IJ200" i="5" s="1"/>
  <c r="V141" i="5"/>
  <c r="CR141" i="5" s="1"/>
  <c r="FN141" i="5" s="1"/>
  <c r="IJ141" i="5" s="1"/>
  <c r="V75" i="5"/>
  <c r="CR75" i="5" s="1"/>
  <c r="FN75" i="5" s="1"/>
  <c r="IJ75" i="5" s="1"/>
  <c r="V20" i="5"/>
  <c r="CR20" i="5" s="1"/>
  <c r="FN20" i="5" s="1"/>
  <c r="IJ20" i="5" s="1"/>
  <c r="V206" i="5"/>
  <c r="CR206" i="5" s="1"/>
  <c r="FN206" i="5" s="1"/>
  <c r="IJ206" i="5" s="1"/>
  <c r="V140" i="5"/>
  <c r="CR140" i="5" s="1"/>
  <c r="FN140" i="5" s="1"/>
  <c r="IJ140" i="5" s="1"/>
  <c r="V81" i="5"/>
  <c r="CR81" i="5" s="1"/>
  <c r="FN81" i="5" s="1"/>
  <c r="IJ81" i="5" s="1"/>
  <c r="V19" i="5"/>
  <c r="CR19" i="5" s="1"/>
  <c r="FN19" i="5" s="1"/>
  <c r="IJ19" i="5" s="1"/>
  <c r="V212" i="5"/>
  <c r="CR212" i="5" s="1"/>
  <c r="FN212" i="5" s="1"/>
  <c r="IJ212" i="5" s="1"/>
  <c r="V139" i="5"/>
  <c r="CR139" i="5" s="1"/>
  <c r="FN139" i="5" s="1"/>
  <c r="IJ139" i="5" s="1"/>
  <c r="V80" i="5"/>
  <c r="CR80" i="5" s="1"/>
  <c r="FN80" i="5" s="1"/>
  <c r="IJ80" i="5" s="1"/>
  <c r="V18" i="5"/>
  <c r="CR18" i="5" s="1"/>
  <c r="FN18" i="5" s="1"/>
  <c r="IJ18" i="5" s="1"/>
  <c r="V225" i="5"/>
  <c r="CR225" i="5" s="1"/>
  <c r="FN225" i="5" s="1"/>
  <c r="IJ225" i="5" s="1"/>
  <c r="V160" i="5"/>
  <c r="CR160" i="5" s="1"/>
  <c r="FN160" i="5" s="1"/>
  <c r="IJ160" i="5" s="1"/>
  <c r="V79" i="5"/>
  <c r="CR79" i="5" s="1"/>
  <c r="FN79" i="5" s="1"/>
  <c r="IJ79" i="5" s="1"/>
  <c r="V35" i="5"/>
  <c r="CR35" i="5" s="1"/>
  <c r="FN35" i="5" s="1"/>
  <c r="IJ35" i="5" s="1"/>
  <c r="V227" i="5"/>
  <c r="CR227" i="5" s="1"/>
  <c r="FN227" i="5" s="1"/>
  <c r="IJ227" i="5" s="1"/>
  <c r="V167" i="5"/>
  <c r="CR167" i="5" s="1"/>
  <c r="FN167" i="5" s="1"/>
  <c r="IJ167" i="5" s="1"/>
  <c r="V115" i="5"/>
  <c r="CR115" i="5" s="1"/>
  <c r="FN115" i="5" s="1"/>
  <c r="IJ115" i="5" s="1"/>
  <c r="V34" i="5"/>
  <c r="CR34" i="5" s="1"/>
  <c r="FN34" i="5" s="1"/>
  <c r="IJ34" i="5" s="1"/>
  <c r="V161" i="5"/>
  <c r="CR161" i="5" s="1"/>
  <c r="FN161" i="5" s="1"/>
  <c r="IJ161" i="5" s="1"/>
  <c r="V181" i="5"/>
  <c r="CR181" i="5" s="1"/>
  <c r="FN181" i="5" s="1"/>
  <c r="IJ181" i="5" s="1"/>
  <c r="V193" i="5"/>
  <c r="CR193" i="5" s="1"/>
  <c r="FN193" i="5" s="1"/>
  <c r="IJ193" i="5" s="1"/>
  <c r="V216" i="5"/>
  <c r="CR216" i="5" s="1"/>
  <c r="FN216" i="5" s="1"/>
  <c r="IJ216" i="5" s="1"/>
  <c r="V93" i="5"/>
  <c r="CR93" i="5" s="1"/>
  <c r="FN93" i="5" s="1"/>
  <c r="IJ93" i="5" s="1"/>
  <c r="V105" i="5"/>
  <c r="CR105" i="5" s="1"/>
  <c r="FN105" i="5" s="1"/>
  <c r="IJ105" i="5" s="1"/>
  <c r="V122" i="5"/>
  <c r="CR122" i="5" s="1"/>
  <c r="FN122" i="5" s="1"/>
  <c r="IJ122" i="5" s="1"/>
  <c r="V135" i="5"/>
  <c r="CR135" i="5" s="1"/>
  <c r="FN135" i="5" s="1"/>
  <c r="IJ135" i="5" s="1"/>
  <c r="V30" i="5"/>
  <c r="CR30" i="5" s="1"/>
  <c r="FN30" i="5" s="1"/>
  <c r="IJ30" i="5" s="1"/>
  <c r="V54" i="5"/>
  <c r="CR54" i="5" s="1"/>
  <c r="FN54" i="5" s="1"/>
  <c r="IJ54" i="5" s="1"/>
  <c r="V74" i="5"/>
  <c r="CR74" i="5" s="1"/>
  <c r="FN74" i="5" s="1"/>
  <c r="IJ74" i="5" s="1"/>
  <c r="V77" i="5"/>
  <c r="CR77" i="5" s="1"/>
  <c r="FN77" i="5" s="1"/>
  <c r="IJ77" i="5" s="1"/>
  <c r="V223" i="5"/>
  <c r="CR223" i="5" s="1"/>
  <c r="FN223" i="5" s="1"/>
  <c r="IJ223" i="5" s="1"/>
  <c r="V238" i="5"/>
  <c r="CR238" i="5" s="1"/>
  <c r="FN238" i="5" s="1"/>
  <c r="IJ238" i="5" s="1"/>
  <c r="V247" i="5"/>
  <c r="CR247" i="5" s="1"/>
  <c r="FN247" i="5" s="1"/>
  <c r="IJ247" i="5" s="1"/>
  <c r="V263" i="5"/>
  <c r="CR263" i="5" s="1"/>
  <c r="FN263" i="5" s="1"/>
  <c r="IJ263" i="5" s="1"/>
  <c r="V14" i="5"/>
  <c r="CR14" i="5" s="1"/>
  <c r="FN14" i="5" s="1"/>
  <c r="IJ14" i="5" s="1"/>
  <c r="V158" i="5"/>
  <c r="CR158" i="5" s="1"/>
  <c r="FN158" i="5" s="1"/>
  <c r="IJ158" i="5" s="1"/>
  <c r="V171" i="5"/>
  <c r="CR171" i="5" s="1"/>
  <c r="FN171" i="5" s="1"/>
  <c r="IJ171" i="5" s="1"/>
  <c r="V182" i="5"/>
  <c r="CR182" i="5" s="1"/>
  <c r="FN182" i="5" s="1"/>
  <c r="IJ182" i="5" s="1"/>
  <c r="V198" i="5"/>
  <c r="CR198" i="5" s="1"/>
  <c r="FN198" i="5" s="1"/>
  <c r="IJ198" i="5" s="1"/>
  <c r="V82" i="5"/>
  <c r="CR82" i="5" s="1"/>
  <c r="FN82" i="5" s="1"/>
  <c r="IJ82" i="5" s="1"/>
  <c r="V98" i="5"/>
  <c r="CR98" i="5" s="1"/>
  <c r="FN98" i="5" s="1"/>
  <c r="IJ98" i="5" s="1"/>
  <c r="V123" i="5"/>
  <c r="CR123" i="5" s="1"/>
  <c r="FN123" i="5" s="1"/>
  <c r="IJ123" i="5" s="1"/>
  <c r="V136" i="5"/>
  <c r="CR136" i="5" s="1"/>
  <c r="FN136" i="5" s="1"/>
  <c r="IJ136" i="5" s="1"/>
  <c r="V38" i="5"/>
  <c r="CR38" i="5" s="1"/>
  <c r="FN38" i="5" s="1"/>
  <c r="IJ38" i="5" s="1"/>
  <c r="V36" i="5"/>
  <c r="CR36" i="5" s="1"/>
  <c r="FN36" i="5" s="1"/>
  <c r="IJ36" i="5" s="1"/>
  <c r="V53" i="5"/>
  <c r="CR53" i="5" s="1"/>
  <c r="FN53" i="5" s="1"/>
  <c r="IJ53" i="5" s="1"/>
  <c r="V70" i="5"/>
  <c r="CR70" i="5" s="1"/>
  <c r="FN70" i="5" s="1"/>
  <c r="IJ70" i="5" s="1"/>
  <c r="V226" i="5"/>
  <c r="CR226" i="5" s="1"/>
  <c r="FN226" i="5" s="1"/>
  <c r="IJ226" i="5" s="1"/>
  <c r="V242" i="5"/>
  <c r="CR242" i="5" s="1"/>
  <c r="FN242" i="5" s="1"/>
  <c r="IJ242" i="5" s="1"/>
  <c r="V255" i="5"/>
  <c r="CR255" i="5" s="1"/>
  <c r="FN255" i="5" s="1"/>
  <c r="IJ255" i="5" s="1"/>
  <c r="V15" i="5"/>
  <c r="CR15" i="5" s="1"/>
  <c r="FN15" i="5" s="1"/>
  <c r="IJ15" i="5" s="1"/>
  <c r="A48" i="4"/>
  <c r="C121" i="4"/>
  <c r="B121" i="4"/>
  <c r="A121" i="4"/>
  <c r="A49" i="4" l="1"/>
  <c r="C122" i="4"/>
  <c r="A122" i="4"/>
  <c r="B122" i="4"/>
  <c r="V7" i="1"/>
  <c r="V8" i="1"/>
  <c r="W264" i="5"/>
  <c r="CS264" i="5" s="1"/>
  <c r="FO264" i="5" s="1"/>
  <c r="IK264" i="5" s="1"/>
  <c r="W257" i="5"/>
  <c r="CS257" i="5" s="1"/>
  <c r="FO257" i="5" s="1"/>
  <c r="IK257" i="5" s="1"/>
  <c r="W248" i="5"/>
  <c r="CS248" i="5" s="1"/>
  <c r="FO248" i="5" s="1"/>
  <c r="IK248" i="5" s="1"/>
  <c r="W237" i="5"/>
  <c r="CS237" i="5" s="1"/>
  <c r="FO237" i="5" s="1"/>
  <c r="IK237" i="5" s="1"/>
  <c r="W232" i="5"/>
  <c r="CS232" i="5" s="1"/>
  <c r="FO232" i="5" s="1"/>
  <c r="IK232" i="5" s="1"/>
  <c r="W220" i="5"/>
  <c r="CS220" i="5" s="1"/>
  <c r="FO220" i="5" s="1"/>
  <c r="IK220" i="5" s="1"/>
  <c r="W215" i="5"/>
  <c r="CS215" i="5" s="1"/>
  <c r="FO215" i="5" s="1"/>
  <c r="IK215" i="5" s="1"/>
  <c r="W204" i="5"/>
  <c r="CS204" i="5" s="1"/>
  <c r="FO204" i="5" s="1"/>
  <c r="IK204" i="5" s="1"/>
  <c r="W199" i="5"/>
  <c r="CS199" i="5" s="1"/>
  <c r="FO199" i="5" s="1"/>
  <c r="IK199" i="5" s="1"/>
  <c r="W200" i="5"/>
  <c r="CS200" i="5" s="1"/>
  <c r="FO200" i="5" s="1"/>
  <c r="IK200" i="5" s="1"/>
  <c r="W183" i="5"/>
  <c r="CS183" i="5" s="1"/>
  <c r="FO183" i="5" s="1"/>
  <c r="IK183" i="5" s="1"/>
  <c r="W174" i="5"/>
  <c r="CS174" i="5" s="1"/>
  <c r="FO174" i="5" s="1"/>
  <c r="IK174" i="5" s="1"/>
  <c r="W164" i="5"/>
  <c r="CS164" i="5" s="1"/>
  <c r="FO164" i="5" s="1"/>
  <c r="IK164" i="5" s="1"/>
  <c r="W158" i="5"/>
  <c r="CS158" i="5" s="1"/>
  <c r="FO158" i="5" s="1"/>
  <c r="IK158" i="5" s="1"/>
  <c r="W153" i="5"/>
  <c r="CS153" i="5" s="1"/>
  <c r="FO153" i="5" s="1"/>
  <c r="IK153" i="5" s="1"/>
  <c r="W146" i="5"/>
  <c r="CS146" i="5" s="1"/>
  <c r="FO146" i="5" s="1"/>
  <c r="IK146" i="5" s="1"/>
  <c r="W139" i="5"/>
  <c r="CS139" i="5" s="1"/>
  <c r="FO139" i="5" s="1"/>
  <c r="IK139" i="5" s="1"/>
  <c r="W128" i="5"/>
  <c r="CS128" i="5" s="1"/>
  <c r="FO128" i="5" s="1"/>
  <c r="IK128" i="5" s="1"/>
  <c r="W121" i="5"/>
  <c r="CS121" i="5" s="1"/>
  <c r="FO121" i="5" s="1"/>
  <c r="IK121" i="5" s="1"/>
  <c r="W114" i="5"/>
  <c r="CS114" i="5" s="1"/>
  <c r="FO114" i="5" s="1"/>
  <c r="IK114" i="5" s="1"/>
  <c r="W99" i="5"/>
  <c r="CS99" i="5" s="1"/>
  <c r="FO99" i="5" s="1"/>
  <c r="IK99" i="5" s="1"/>
  <c r="W85" i="5"/>
  <c r="CS85" i="5" s="1"/>
  <c r="FO85" i="5" s="1"/>
  <c r="IK85" i="5" s="1"/>
  <c r="W97" i="5"/>
  <c r="CS97" i="5" s="1"/>
  <c r="FO97" i="5" s="1"/>
  <c r="IK97" i="5" s="1"/>
  <c r="W81" i="5"/>
  <c r="CS81" i="5" s="1"/>
  <c r="FO81" i="5" s="1"/>
  <c r="IK81" i="5" s="1"/>
  <c r="W76" i="5"/>
  <c r="CS76" i="5" s="1"/>
  <c r="FO76" i="5" s="1"/>
  <c r="IK76" i="5" s="1"/>
  <c r="W69" i="5"/>
  <c r="CS69" i="5" s="1"/>
  <c r="FO69" i="5" s="1"/>
  <c r="IK69" i="5" s="1"/>
  <c r="W59" i="5"/>
  <c r="CS59" i="5" s="1"/>
  <c r="FO59" i="5" s="1"/>
  <c r="IK59" i="5" s="1"/>
  <c r="W52" i="5"/>
  <c r="CS52" i="5" s="1"/>
  <c r="FO52" i="5" s="1"/>
  <c r="IK52" i="5" s="1"/>
  <c r="W26" i="5"/>
  <c r="CS26" i="5" s="1"/>
  <c r="FO26" i="5" s="1"/>
  <c r="IK26" i="5" s="1"/>
  <c r="W38" i="5"/>
  <c r="CS38" i="5" s="1"/>
  <c r="FO38" i="5" s="1"/>
  <c r="IK38" i="5" s="1"/>
  <c r="W13" i="5"/>
  <c r="CS13" i="5" s="1"/>
  <c r="FO13" i="5" s="1"/>
  <c r="IK13" i="5" s="1"/>
  <c r="W6" i="5"/>
  <c r="CS6" i="5" s="1"/>
  <c r="FO6" i="5" s="1"/>
  <c r="IK6" i="5" s="1"/>
  <c r="W18" i="5"/>
  <c r="CS18" i="5" s="1"/>
  <c r="FO18" i="5" s="1"/>
  <c r="IK18" i="5" s="1"/>
  <c r="W262" i="5"/>
  <c r="CS262" i="5" s="1"/>
  <c r="FO262" i="5" s="1"/>
  <c r="IK262" i="5" s="1"/>
  <c r="W251" i="5"/>
  <c r="CS251" i="5" s="1"/>
  <c r="FO251" i="5" s="1"/>
  <c r="IK251" i="5" s="1"/>
  <c r="W245" i="5"/>
  <c r="CS245" i="5" s="1"/>
  <c r="FO245" i="5" s="1"/>
  <c r="IK245" i="5" s="1"/>
  <c r="W235" i="5"/>
  <c r="CS235" i="5" s="1"/>
  <c r="FO235" i="5" s="1"/>
  <c r="IK235" i="5" s="1"/>
  <c r="W231" i="5"/>
  <c r="CS231" i="5" s="1"/>
  <c r="FO231" i="5" s="1"/>
  <c r="IK231" i="5" s="1"/>
  <c r="W223" i="5"/>
  <c r="CS223" i="5" s="1"/>
  <c r="FO223" i="5" s="1"/>
  <c r="IK223" i="5" s="1"/>
  <c r="W218" i="5"/>
  <c r="CS218" i="5" s="1"/>
  <c r="FO218" i="5" s="1"/>
  <c r="IK218" i="5" s="1"/>
  <c r="W211" i="5"/>
  <c r="CS211" i="5" s="1"/>
  <c r="FO211" i="5" s="1"/>
  <c r="IK211" i="5" s="1"/>
  <c r="W208" i="5"/>
  <c r="CS208" i="5" s="1"/>
  <c r="FO208" i="5" s="1"/>
  <c r="IK208" i="5" s="1"/>
  <c r="W191" i="5"/>
  <c r="CS191" i="5" s="1"/>
  <c r="FO191" i="5" s="1"/>
  <c r="IK191" i="5" s="1"/>
  <c r="W178" i="5"/>
  <c r="CS178" i="5" s="1"/>
  <c r="FO178" i="5" s="1"/>
  <c r="IK178" i="5" s="1"/>
  <c r="W177" i="5"/>
  <c r="CS177" i="5" s="1"/>
  <c r="FO177" i="5" s="1"/>
  <c r="IK177" i="5" s="1"/>
  <c r="W167" i="5"/>
  <c r="CS167" i="5" s="1"/>
  <c r="FO167" i="5" s="1"/>
  <c r="IK167" i="5" s="1"/>
  <c r="W161" i="5"/>
  <c r="CS161" i="5" s="1"/>
  <c r="FO161" i="5" s="1"/>
  <c r="IK161" i="5" s="1"/>
  <c r="W145" i="5"/>
  <c r="CS145" i="5" s="1"/>
  <c r="FO145" i="5" s="1"/>
  <c r="IK145" i="5" s="1"/>
  <c r="W138" i="5"/>
  <c r="CS138" i="5" s="1"/>
  <c r="FO138" i="5" s="1"/>
  <c r="IK138" i="5" s="1"/>
  <c r="W127" i="5"/>
  <c r="CS127" i="5" s="1"/>
  <c r="FO127" i="5" s="1"/>
  <c r="IK127" i="5" s="1"/>
  <c r="W120" i="5"/>
  <c r="CS120" i="5" s="1"/>
  <c r="FO120" i="5" s="1"/>
  <c r="IK120" i="5" s="1"/>
  <c r="W132" i="5"/>
  <c r="CS132" i="5" s="1"/>
  <c r="FO132" i="5" s="1"/>
  <c r="IK132" i="5" s="1"/>
  <c r="W106" i="5"/>
  <c r="CS106" i="5" s="1"/>
  <c r="FO106" i="5" s="1"/>
  <c r="IK106" i="5" s="1"/>
  <c r="W110" i="5"/>
  <c r="CS110" i="5" s="1"/>
  <c r="FO110" i="5" s="1"/>
  <c r="IK110" i="5" s="1"/>
  <c r="W96" i="5"/>
  <c r="CS96" i="5" s="1"/>
  <c r="FO96" i="5" s="1"/>
  <c r="IK96" i="5" s="1"/>
  <c r="W89" i="5"/>
  <c r="CS89" i="5" s="1"/>
  <c r="FO89" i="5" s="1"/>
  <c r="IK89" i="5" s="1"/>
  <c r="W75" i="5"/>
  <c r="CS75" i="5" s="1"/>
  <c r="FO75" i="5" s="1"/>
  <c r="IK75" i="5" s="1"/>
  <c r="W68" i="5"/>
  <c r="CS68" i="5" s="1"/>
  <c r="FO68" i="5" s="1"/>
  <c r="IK68" i="5" s="1"/>
  <c r="W58" i="5"/>
  <c r="CS58" i="5" s="1"/>
  <c r="FO58" i="5" s="1"/>
  <c r="IK58" i="5" s="1"/>
  <c r="W51" i="5"/>
  <c r="CS51" i="5" s="1"/>
  <c r="FO51" i="5" s="1"/>
  <c r="IK51" i="5" s="1"/>
  <c r="W44" i="5"/>
  <c r="CS44" i="5" s="1"/>
  <c r="FO44" i="5" s="1"/>
  <c r="IK44" i="5" s="1"/>
  <c r="W37" i="5"/>
  <c r="CS37" i="5" s="1"/>
  <c r="FO37" i="5" s="1"/>
  <c r="IK37" i="5" s="1"/>
  <c r="W30" i="5"/>
  <c r="CS30" i="5" s="1"/>
  <c r="FO30" i="5" s="1"/>
  <c r="IK30" i="5" s="1"/>
  <c r="W24" i="5"/>
  <c r="CS24" i="5" s="1"/>
  <c r="FO24" i="5" s="1"/>
  <c r="IK24" i="5" s="1"/>
  <c r="W17" i="5"/>
  <c r="CS17" i="5" s="1"/>
  <c r="FO17" i="5" s="1"/>
  <c r="IK17" i="5" s="1"/>
  <c r="W10" i="5"/>
  <c r="CS10" i="5" s="1"/>
  <c r="FO10" i="5" s="1"/>
  <c r="IK10" i="5" s="1"/>
  <c r="W261" i="5"/>
  <c r="CS261" i="5" s="1"/>
  <c r="FO261" i="5" s="1"/>
  <c r="IK261" i="5" s="1"/>
  <c r="W254" i="5"/>
  <c r="CS254" i="5" s="1"/>
  <c r="FO254" i="5" s="1"/>
  <c r="IK254" i="5" s="1"/>
  <c r="W243" i="5"/>
  <c r="CS243" i="5" s="1"/>
  <c r="FO243" i="5" s="1"/>
  <c r="IK243" i="5" s="1"/>
  <c r="W238" i="5"/>
  <c r="CS238" i="5" s="1"/>
  <c r="FO238" i="5" s="1"/>
  <c r="IK238" i="5" s="1"/>
  <c r="W230" i="5"/>
  <c r="CS230" i="5" s="1"/>
  <c r="FO230" i="5" s="1"/>
  <c r="IK230" i="5" s="1"/>
  <c r="W226" i="5"/>
  <c r="CS226" i="5" s="1"/>
  <c r="FO226" i="5" s="1"/>
  <c r="IK226" i="5" s="1"/>
  <c r="W210" i="5"/>
  <c r="CS210" i="5" s="1"/>
  <c r="FO210" i="5" s="1"/>
  <c r="IK210" i="5" s="1"/>
  <c r="W207" i="5"/>
  <c r="CS207" i="5" s="1"/>
  <c r="FO207" i="5" s="1"/>
  <c r="IK207" i="5" s="1"/>
  <c r="W202" i="5"/>
  <c r="CS202" i="5" s="1"/>
  <c r="FO202" i="5" s="1"/>
  <c r="IK202" i="5" s="1"/>
  <c r="W186" i="5"/>
  <c r="CS186" i="5" s="1"/>
  <c r="FO186" i="5" s="1"/>
  <c r="IK186" i="5" s="1"/>
  <c r="W181" i="5"/>
  <c r="CS181" i="5" s="1"/>
  <c r="FO181" i="5" s="1"/>
  <c r="IK181" i="5" s="1"/>
  <c r="W172" i="5"/>
  <c r="CS172" i="5" s="1"/>
  <c r="FO172" i="5" s="1"/>
  <c r="IK172" i="5" s="1"/>
  <c r="W170" i="5"/>
  <c r="CS170" i="5" s="1"/>
  <c r="FO170" i="5" s="1"/>
  <c r="IK170" i="5" s="1"/>
  <c r="W156" i="5"/>
  <c r="CS156" i="5" s="1"/>
  <c r="FO156" i="5" s="1"/>
  <c r="IK156" i="5" s="1"/>
  <c r="W137" i="5"/>
  <c r="CS137" i="5" s="1"/>
  <c r="FO137" i="5" s="1"/>
  <c r="IK137" i="5" s="1"/>
  <c r="W149" i="5"/>
  <c r="CS149" i="5" s="1"/>
  <c r="FO149" i="5" s="1"/>
  <c r="IK149" i="5" s="1"/>
  <c r="W119" i="5"/>
  <c r="CS119" i="5" s="1"/>
  <c r="FO119" i="5" s="1"/>
  <c r="IK119" i="5" s="1"/>
  <c r="W131" i="5"/>
  <c r="CS131" i="5" s="1"/>
  <c r="FO131" i="5" s="1"/>
  <c r="IK131" i="5" s="1"/>
  <c r="W124" i="5"/>
  <c r="CS124" i="5" s="1"/>
  <c r="FO124" i="5" s="1"/>
  <c r="IK124" i="5" s="1"/>
  <c r="W109" i="5"/>
  <c r="CS109" i="5" s="1"/>
  <c r="FO109" i="5" s="1"/>
  <c r="IK109" i="5" s="1"/>
  <c r="W102" i="5"/>
  <c r="CS102" i="5" s="1"/>
  <c r="FO102" i="5" s="1"/>
  <c r="IK102" i="5" s="1"/>
  <c r="W88" i="5"/>
  <c r="CS88" i="5" s="1"/>
  <c r="FO88" i="5" s="1"/>
  <c r="IK88" i="5" s="1"/>
  <c r="W92" i="5"/>
  <c r="CS92" i="5" s="1"/>
  <c r="FO92" i="5" s="1"/>
  <c r="IK92" i="5" s="1"/>
  <c r="W67" i="5"/>
  <c r="CS67" i="5" s="1"/>
  <c r="FO67" i="5" s="1"/>
  <c r="IK67" i="5" s="1"/>
  <c r="W71" i="5"/>
  <c r="CS71" i="5" s="1"/>
  <c r="FO71" i="5" s="1"/>
  <c r="IK71" i="5" s="1"/>
  <c r="W50" i="5"/>
  <c r="CS50" i="5" s="1"/>
  <c r="FO50" i="5" s="1"/>
  <c r="IK50" i="5" s="1"/>
  <c r="W62" i="5"/>
  <c r="CS62" i="5" s="1"/>
  <c r="FO62" i="5" s="1"/>
  <c r="IK62" i="5" s="1"/>
  <c r="W55" i="5"/>
  <c r="CS55" i="5" s="1"/>
  <c r="FO55" i="5" s="1"/>
  <c r="IK55" i="5" s="1"/>
  <c r="W29" i="5"/>
  <c r="CS29" i="5" s="1"/>
  <c r="FO29" i="5" s="1"/>
  <c r="IK29" i="5" s="1"/>
  <c r="W41" i="5"/>
  <c r="CS41" i="5" s="1"/>
  <c r="FO41" i="5" s="1"/>
  <c r="IK41" i="5" s="1"/>
  <c r="W16" i="5"/>
  <c r="CS16" i="5" s="1"/>
  <c r="FO16" i="5" s="1"/>
  <c r="IK16" i="5" s="1"/>
  <c r="W9" i="5"/>
  <c r="CS9" i="5" s="1"/>
  <c r="FO9" i="5" s="1"/>
  <c r="IK9" i="5" s="1"/>
  <c r="W4" i="5"/>
  <c r="CS4" i="5" s="1"/>
  <c r="FO4" i="5" s="1"/>
  <c r="IK4" i="5" s="1"/>
  <c r="W259" i="5"/>
  <c r="CS259" i="5" s="1"/>
  <c r="FO259" i="5" s="1"/>
  <c r="IK259" i="5" s="1"/>
  <c r="W252" i="5"/>
  <c r="CS252" i="5" s="1"/>
  <c r="FO252" i="5" s="1"/>
  <c r="IK252" i="5" s="1"/>
  <c r="W246" i="5"/>
  <c r="CS246" i="5" s="1"/>
  <c r="FO246" i="5" s="1"/>
  <c r="IK246" i="5" s="1"/>
  <c r="W242" i="5"/>
  <c r="CS242" i="5" s="1"/>
  <c r="FO242" i="5" s="1"/>
  <c r="IK242" i="5" s="1"/>
  <c r="W228" i="5"/>
  <c r="CS228" i="5" s="1"/>
  <c r="FO228" i="5" s="1"/>
  <c r="IK228" i="5" s="1"/>
  <c r="W221" i="5"/>
  <c r="CS221" i="5" s="1"/>
  <c r="FO221" i="5" s="1"/>
  <c r="IK221" i="5" s="1"/>
  <c r="W213" i="5"/>
  <c r="CS213" i="5" s="1"/>
  <c r="FO213" i="5" s="1"/>
  <c r="IK213" i="5" s="1"/>
  <c r="W205" i="5"/>
  <c r="CS205" i="5" s="1"/>
  <c r="FO205" i="5" s="1"/>
  <c r="IK205" i="5" s="1"/>
  <c r="W194" i="5"/>
  <c r="CS194" i="5" s="1"/>
  <c r="FO194" i="5" s="1"/>
  <c r="IK194" i="5" s="1"/>
  <c r="W189" i="5"/>
  <c r="CS189" i="5" s="1"/>
  <c r="FO189" i="5" s="1"/>
  <c r="IK189" i="5" s="1"/>
  <c r="W179" i="5"/>
  <c r="CS179" i="5" s="1"/>
  <c r="FO179" i="5" s="1"/>
  <c r="IK179" i="5" s="1"/>
  <c r="W175" i="5"/>
  <c r="CS175" i="5" s="1"/>
  <c r="FO175" i="5" s="1"/>
  <c r="IK175" i="5" s="1"/>
  <c r="W165" i="5"/>
  <c r="CS165" i="5" s="1"/>
  <c r="FO165" i="5" s="1"/>
  <c r="IK165" i="5" s="1"/>
  <c r="W159" i="5"/>
  <c r="CS159" i="5" s="1"/>
  <c r="FO159" i="5" s="1"/>
  <c r="IK159" i="5" s="1"/>
  <c r="W148" i="5"/>
  <c r="CS148" i="5" s="1"/>
  <c r="FO148" i="5" s="1"/>
  <c r="IK148" i="5" s="1"/>
  <c r="W141" i="5"/>
  <c r="CS141" i="5" s="1"/>
  <c r="FO141" i="5" s="1"/>
  <c r="IK141" i="5" s="1"/>
  <c r="W130" i="5"/>
  <c r="CS130" i="5" s="1"/>
  <c r="FO130" i="5" s="1"/>
  <c r="IK130" i="5" s="1"/>
  <c r="W123" i="5"/>
  <c r="CS123" i="5" s="1"/>
  <c r="FO123" i="5" s="1"/>
  <c r="IK123" i="5" s="1"/>
  <c r="W116" i="5"/>
  <c r="CS116" i="5" s="1"/>
  <c r="FO116" i="5" s="1"/>
  <c r="IK116" i="5" s="1"/>
  <c r="W101" i="5"/>
  <c r="CS101" i="5" s="1"/>
  <c r="FO101" i="5" s="1"/>
  <c r="IK101" i="5" s="1"/>
  <c r="W113" i="5"/>
  <c r="CS113" i="5" s="1"/>
  <c r="FO113" i="5" s="1"/>
  <c r="IK113" i="5" s="1"/>
  <c r="W80" i="5"/>
  <c r="CS80" i="5" s="1"/>
  <c r="FO80" i="5" s="1"/>
  <c r="IK80" i="5" s="1"/>
  <c r="W84" i="5"/>
  <c r="CS84" i="5" s="1"/>
  <c r="FO84" i="5" s="1"/>
  <c r="IK84" i="5" s="1"/>
  <c r="W78" i="5"/>
  <c r="CS78" i="5" s="1"/>
  <c r="FO78" i="5" s="1"/>
  <c r="IK78" i="5" s="1"/>
  <c r="W63" i="5"/>
  <c r="CS63" i="5" s="1"/>
  <c r="FO63" i="5" s="1"/>
  <c r="IK63" i="5" s="1"/>
  <c r="W61" i="5"/>
  <c r="CS61" i="5" s="1"/>
  <c r="FO61" i="5" s="1"/>
  <c r="IK61" i="5" s="1"/>
  <c r="W54" i="5"/>
  <c r="CS54" i="5" s="1"/>
  <c r="FO54" i="5" s="1"/>
  <c r="IK54" i="5" s="1"/>
  <c r="W47" i="5"/>
  <c r="CS47" i="5" s="1"/>
  <c r="FO47" i="5" s="1"/>
  <c r="IK47" i="5" s="1"/>
  <c r="W40" i="5"/>
  <c r="CS40" i="5" s="1"/>
  <c r="FO40" i="5" s="1"/>
  <c r="IK40" i="5" s="1"/>
  <c r="W33" i="5"/>
  <c r="CS33" i="5" s="1"/>
  <c r="FO33" i="5" s="1"/>
  <c r="IK33" i="5" s="1"/>
  <c r="W8" i="5"/>
  <c r="CS8" i="5" s="1"/>
  <c r="FO8" i="5" s="1"/>
  <c r="IK8" i="5" s="1"/>
  <c r="W20" i="5"/>
  <c r="CS20" i="5" s="1"/>
  <c r="FO20" i="5" s="1"/>
  <c r="IK20" i="5" s="1"/>
  <c r="W2" i="5"/>
  <c r="CS2" i="5" s="1"/>
  <c r="FO2" i="5" s="1"/>
  <c r="IK2" i="5" s="1"/>
  <c r="W266" i="5"/>
  <c r="CS266" i="5" s="1"/>
  <c r="FO266" i="5" s="1"/>
  <c r="IK266" i="5" s="1"/>
  <c r="W260" i="5"/>
  <c r="CS260" i="5" s="1"/>
  <c r="FO260" i="5" s="1"/>
  <c r="IK260" i="5" s="1"/>
  <c r="W249" i="5"/>
  <c r="CS249" i="5" s="1"/>
  <c r="FO249" i="5" s="1"/>
  <c r="IK249" i="5" s="1"/>
  <c r="W244" i="5"/>
  <c r="CS244" i="5" s="1"/>
  <c r="FO244" i="5" s="1"/>
  <c r="IK244" i="5" s="1"/>
  <c r="W236" i="5"/>
  <c r="CS236" i="5" s="1"/>
  <c r="FO236" i="5" s="1"/>
  <c r="IK236" i="5" s="1"/>
  <c r="W229" i="5"/>
  <c r="CS229" i="5" s="1"/>
  <c r="FO229" i="5" s="1"/>
  <c r="IK229" i="5" s="1"/>
  <c r="W214" i="5"/>
  <c r="CS214" i="5" s="1"/>
  <c r="FO214" i="5" s="1"/>
  <c r="IK214" i="5" s="1"/>
  <c r="W216" i="5"/>
  <c r="CS216" i="5" s="1"/>
  <c r="FO216" i="5" s="1"/>
  <c r="IK216" i="5" s="1"/>
  <c r="W195" i="5"/>
  <c r="CS195" i="5" s="1"/>
  <c r="FO195" i="5" s="1"/>
  <c r="IK195" i="5" s="1"/>
  <c r="W197" i="5"/>
  <c r="CS197" i="5" s="1"/>
  <c r="FO197" i="5" s="1"/>
  <c r="IK197" i="5" s="1"/>
  <c r="W192" i="5"/>
  <c r="CS192" i="5" s="1"/>
  <c r="FO192" i="5" s="1"/>
  <c r="IK192" i="5" s="1"/>
  <c r="W184" i="5"/>
  <c r="CS184" i="5" s="1"/>
  <c r="FO184" i="5" s="1"/>
  <c r="IK184" i="5" s="1"/>
  <c r="W171" i="5"/>
  <c r="CS171" i="5" s="1"/>
  <c r="FO171" i="5" s="1"/>
  <c r="IK171" i="5" s="1"/>
  <c r="W168" i="5"/>
  <c r="CS168" i="5" s="1"/>
  <c r="FO168" i="5" s="1"/>
  <c r="IK168" i="5" s="1"/>
  <c r="W162" i="5"/>
  <c r="CS162" i="5" s="1"/>
  <c r="FO162" i="5" s="1"/>
  <c r="IK162" i="5" s="1"/>
  <c r="W140" i="5"/>
  <c r="CS140" i="5" s="1"/>
  <c r="FO140" i="5" s="1"/>
  <c r="IK140" i="5" s="1"/>
  <c r="W152" i="5"/>
  <c r="CS152" i="5" s="1"/>
  <c r="FO152" i="5" s="1"/>
  <c r="IK152" i="5" s="1"/>
  <c r="W122" i="5"/>
  <c r="CS122" i="5" s="1"/>
  <c r="FO122" i="5" s="1"/>
  <c r="IK122" i="5" s="1"/>
  <c r="W134" i="5"/>
  <c r="CS134" i="5" s="1"/>
  <c r="FO134" i="5" s="1"/>
  <c r="IK134" i="5" s="1"/>
  <c r="W108" i="5"/>
  <c r="CS108" i="5" s="1"/>
  <c r="FO108" i="5" s="1"/>
  <c r="IK108" i="5" s="1"/>
  <c r="W112" i="5"/>
  <c r="CS112" i="5" s="1"/>
  <c r="FO112" i="5" s="1"/>
  <c r="IK112" i="5" s="1"/>
  <c r="W105" i="5"/>
  <c r="CS105" i="5" s="1"/>
  <c r="FO105" i="5" s="1"/>
  <c r="IK105" i="5" s="1"/>
  <c r="W91" i="5"/>
  <c r="CS91" i="5" s="1"/>
  <c r="FO91" i="5" s="1"/>
  <c r="IK91" i="5" s="1"/>
  <c r="W98" i="5"/>
  <c r="CS98" i="5" s="1"/>
  <c r="FO98" i="5" s="1"/>
  <c r="IK98" i="5" s="1"/>
  <c r="W70" i="5"/>
  <c r="CS70" i="5" s="1"/>
  <c r="FO70" i="5" s="1"/>
  <c r="IK70" i="5" s="1"/>
  <c r="W79" i="5"/>
  <c r="CS79" i="5" s="1"/>
  <c r="FO79" i="5" s="1"/>
  <c r="IK79" i="5" s="1"/>
  <c r="W53" i="5"/>
  <c r="CS53" i="5" s="1"/>
  <c r="FO53" i="5" s="1"/>
  <c r="IK53" i="5" s="1"/>
  <c r="W46" i="5"/>
  <c r="CS46" i="5" s="1"/>
  <c r="FO46" i="5" s="1"/>
  <c r="IK46" i="5" s="1"/>
  <c r="W39" i="5"/>
  <c r="CS39" i="5" s="1"/>
  <c r="FO39" i="5" s="1"/>
  <c r="IK39" i="5" s="1"/>
  <c r="W32" i="5"/>
  <c r="CS32" i="5" s="1"/>
  <c r="FO32" i="5" s="1"/>
  <c r="IK32" i="5" s="1"/>
  <c r="W25" i="5"/>
  <c r="CS25" i="5" s="1"/>
  <c r="FO25" i="5" s="1"/>
  <c r="IK25" i="5" s="1"/>
  <c r="W19" i="5"/>
  <c r="CS19" i="5" s="1"/>
  <c r="FO19" i="5" s="1"/>
  <c r="IK19" i="5" s="1"/>
  <c r="W12" i="5"/>
  <c r="CS12" i="5" s="1"/>
  <c r="FO12" i="5" s="1"/>
  <c r="IK12" i="5" s="1"/>
  <c r="W5" i="5"/>
  <c r="CS5" i="5" s="1"/>
  <c r="FO5" i="5" s="1"/>
  <c r="IK5" i="5" s="1"/>
  <c r="W267" i="5"/>
  <c r="CS267" i="5" s="1"/>
  <c r="FO267" i="5" s="1"/>
  <c r="IK267" i="5" s="1"/>
  <c r="W258" i="5"/>
  <c r="CS258" i="5" s="1"/>
  <c r="FO258" i="5" s="1"/>
  <c r="IK258" i="5" s="1"/>
  <c r="W247" i="5"/>
  <c r="CS247" i="5" s="1"/>
  <c r="FO247" i="5" s="1"/>
  <c r="IK247" i="5" s="1"/>
  <c r="W240" i="5"/>
  <c r="CS240" i="5" s="1"/>
  <c r="FO240" i="5" s="1"/>
  <c r="IK240" i="5" s="1"/>
  <c r="W233" i="5"/>
  <c r="CS233" i="5" s="1"/>
  <c r="FO233" i="5" s="1"/>
  <c r="IK233" i="5" s="1"/>
  <c r="W219" i="5"/>
  <c r="CS219" i="5" s="1"/>
  <c r="FO219" i="5" s="1"/>
  <c r="IK219" i="5" s="1"/>
  <c r="W217" i="5"/>
  <c r="CS217" i="5" s="1"/>
  <c r="FO217" i="5" s="1"/>
  <c r="IK217" i="5" s="1"/>
  <c r="W203" i="5"/>
  <c r="CS203" i="5" s="1"/>
  <c r="FO203" i="5" s="1"/>
  <c r="IK203" i="5" s="1"/>
  <c r="W198" i="5"/>
  <c r="CS198" i="5" s="1"/>
  <c r="FO198" i="5" s="1"/>
  <c r="IK198" i="5" s="1"/>
  <c r="W190" i="5"/>
  <c r="CS190" i="5" s="1"/>
  <c r="FO190" i="5" s="1"/>
  <c r="IK190" i="5" s="1"/>
  <c r="W185" i="5"/>
  <c r="CS185" i="5" s="1"/>
  <c r="FO185" i="5" s="1"/>
  <c r="IK185" i="5" s="1"/>
  <c r="W182" i="5"/>
  <c r="CS182" i="5" s="1"/>
  <c r="FO182" i="5" s="1"/>
  <c r="IK182" i="5" s="1"/>
  <c r="W163" i="5"/>
  <c r="CS163" i="5" s="1"/>
  <c r="FO163" i="5" s="1"/>
  <c r="IK163" i="5" s="1"/>
  <c r="W157" i="5"/>
  <c r="CS157" i="5" s="1"/>
  <c r="FO157" i="5" s="1"/>
  <c r="IK157" i="5" s="1"/>
  <c r="W154" i="5"/>
  <c r="CS154" i="5" s="1"/>
  <c r="FO154" i="5" s="1"/>
  <c r="IK154" i="5" s="1"/>
  <c r="W151" i="5"/>
  <c r="CS151" i="5" s="1"/>
  <c r="FO151" i="5" s="1"/>
  <c r="IK151" i="5" s="1"/>
  <c r="W144" i="5"/>
  <c r="CS144" i="5" s="1"/>
  <c r="FO144" i="5" s="1"/>
  <c r="IK144" i="5" s="1"/>
  <c r="W133" i="5"/>
  <c r="CS133" i="5" s="1"/>
  <c r="FO133" i="5" s="1"/>
  <c r="IK133" i="5" s="1"/>
  <c r="W126" i="5"/>
  <c r="CS126" i="5" s="1"/>
  <c r="FO126" i="5" s="1"/>
  <c r="IK126" i="5" s="1"/>
  <c r="W100" i="5"/>
  <c r="CS100" i="5" s="1"/>
  <c r="FO100" i="5" s="1"/>
  <c r="IK100" i="5" s="1"/>
  <c r="W104" i="5"/>
  <c r="CS104" i="5" s="1"/>
  <c r="FO104" i="5" s="1"/>
  <c r="IK104" i="5" s="1"/>
  <c r="W90" i="5"/>
  <c r="CS90" i="5" s="1"/>
  <c r="FO90" i="5" s="1"/>
  <c r="IK90" i="5" s="1"/>
  <c r="W83" i="5"/>
  <c r="CS83" i="5" s="1"/>
  <c r="FO83" i="5" s="1"/>
  <c r="IK83" i="5" s="1"/>
  <c r="W95" i="5"/>
  <c r="CS95" i="5" s="1"/>
  <c r="FO95" i="5" s="1"/>
  <c r="IK95" i="5" s="1"/>
  <c r="W73" i="5"/>
  <c r="CS73" i="5" s="1"/>
  <c r="FO73" i="5" s="1"/>
  <c r="IK73" i="5" s="1"/>
  <c r="W74" i="5"/>
  <c r="CS74" i="5" s="1"/>
  <c r="FO74" i="5" s="1"/>
  <c r="IK74" i="5" s="1"/>
  <c r="W45" i="5"/>
  <c r="CS45" i="5" s="1"/>
  <c r="FO45" i="5" s="1"/>
  <c r="IK45" i="5" s="1"/>
  <c r="W57" i="5"/>
  <c r="CS57" i="5" s="1"/>
  <c r="FO57" i="5" s="1"/>
  <c r="IK57" i="5" s="1"/>
  <c r="W31" i="5"/>
  <c r="CS31" i="5" s="1"/>
  <c r="FO31" i="5" s="1"/>
  <c r="IK31" i="5" s="1"/>
  <c r="W43" i="5"/>
  <c r="CS43" i="5" s="1"/>
  <c r="FO43" i="5" s="1"/>
  <c r="IK43" i="5" s="1"/>
  <c r="W36" i="5"/>
  <c r="CS36" i="5" s="1"/>
  <c r="FO36" i="5" s="1"/>
  <c r="IK36" i="5" s="1"/>
  <c r="W11" i="5"/>
  <c r="CS11" i="5" s="1"/>
  <c r="FO11" i="5" s="1"/>
  <c r="IK11" i="5" s="1"/>
  <c r="W23" i="5"/>
  <c r="CS23" i="5" s="1"/>
  <c r="FO23" i="5" s="1"/>
  <c r="IK23" i="5" s="1"/>
  <c r="W3" i="5"/>
  <c r="CS3" i="5" s="1"/>
  <c r="FO3" i="5" s="1"/>
  <c r="IK3" i="5" s="1"/>
  <c r="W265" i="5"/>
  <c r="CS265" i="5" s="1"/>
  <c r="FO265" i="5" s="1"/>
  <c r="IK265" i="5" s="1"/>
  <c r="W255" i="5"/>
  <c r="CS255" i="5" s="1"/>
  <c r="FO255" i="5" s="1"/>
  <c r="IK255" i="5" s="1"/>
  <c r="W250" i="5"/>
  <c r="CS250" i="5" s="1"/>
  <c r="FO250" i="5" s="1"/>
  <c r="IK250" i="5" s="1"/>
  <c r="W241" i="5"/>
  <c r="CS241" i="5" s="1"/>
  <c r="FO241" i="5" s="1"/>
  <c r="IK241" i="5" s="1"/>
  <c r="W234" i="5"/>
  <c r="CS234" i="5" s="1"/>
  <c r="FO234" i="5" s="1"/>
  <c r="IK234" i="5" s="1"/>
  <c r="W222" i="5"/>
  <c r="CS222" i="5" s="1"/>
  <c r="FO222" i="5" s="1"/>
  <c r="IK222" i="5" s="1"/>
  <c r="W224" i="5"/>
  <c r="CS224" i="5" s="1"/>
  <c r="FO224" i="5" s="1"/>
  <c r="IK224" i="5" s="1"/>
  <c r="W206" i="5"/>
  <c r="CS206" i="5" s="1"/>
  <c r="FO206" i="5" s="1"/>
  <c r="IK206" i="5" s="1"/>
  <c r="W201" i="5"/>
  <c r="CS201" i="5" s="1"/>
  <c r="FO201" i="5" s="1"/>
  <c r="IK201" i="5" s="1"/>
  <c r="W193" i="5"/>
  <c r="CS193" i="5" s="1"/>
  <c r="FO193" i="5" s="1"/>
  <c r="IK193" i="5" s="1"/>
  <c r="W180" i="5"/>
  <c r="CS180" i="5" s="1"/>
  <c r="FO180" i="5" s="1"/>
  <c r="IK180" i="5" s="1"/>
  <c r="W173" i="5"/>
  <c r="CS173" i="5" s="1"/>
  <c r="FO173" i="5" s="1"/>
  <c r="IK173" i="5" s="1"/>
  <c r="W166" i="5"/>
  <c r="CS166" i="5" s="1"/>
  <c r="FO166" i="5" s="1"/>
  <c r="IK166" i="5" s="1"/>
  <c r="W160" i="5"/>
  <c r="CS160" i="5" s="1"/>
  <c r="FO160" i="5" s="1"/>
  <c r="IK160" i="5" s="1"/>
  <c r="W150" i="5"/>
  <c r="CS150" i="5" s="1"/>
  <c r="FO150" i="5" s="1"/>
  <c r="IK150" i="5" s="1"/>
  <c r="W143" i="5"/>
  <c r="CS143" i="5" s="1"/>
  <c r="FO143" i="5" s="1"/>
  <c r="IK143" i="5" s="1"/>
  <c r="W136" i="5"/>
  <c r="CS136" i="5" s="1"/>
  <c r="FO136" i="5" s="1"/>
  <c r="IK136" i="5" s="1"/>
  <c r="W125" i="5"/>
  <c r="CS125" i="5" s="1"/>
  <c r="FO125" i="5" s="1"/>
  <c r="IK125" i="5" s="1"/>
  <c r="W118" i="5"/>
  <c r="CS118" i="5" s="1"/>
  <c r="FO118" i="5" s="1"/>
  <c r="IK118" i="5" s="1"/>
  <c r="W111" i="5"/>
  <c r="CS111" i="5" s="1"/>
  <c r="FO111" i="5" s="1"/>
  <c r="IK111" i="5" s="1"/>
  <c r="W115" i="5"/>
  <c r="CS115" i="5" s="1"/>
  <c r="FO115" i="5" s="1"/>
  <c r="IK115" i="5" s="1"/>
  <c r="W82" i="5"/>
  <c r="CS82" i="5" s="1"/>
  <c r="FO82" i="5" s="1"/>
  <c r="IK82" i="5" s="1"/>
  <c r="W94" i="5"/>
  <c r="CS94" i="5" s="1"/>
  <c r="FO94" i="5" s="1"/>
  <c r="IK94" i="5" s="1"/>
  <c r="W72" i="5"/>
  <c r="CS72" i="5" s="1"/>
  <c r="FO72" i="5" s="1"/>
  <c r="IK72" i="5" s="1"/>
  <c r="W65" i="5"/>
  <c r="CS65" i="5" s="1"/>
  <c r="FO65" i="5" s="1"/>
  <c r="IK65" i="5" s="1"/>
  <c r="W66" i="5"/>
  <c r="CS66" i="5" s="1"/>
  <c r="FO66" i="5" s="1"/>
  <c r="IK66" i="5" s="1"/>
  <c r="W56" i="5"/>
  <c r="CS56" i="5" s="1"/>
  <c r="FO56" i="5" s="1"/>
  <c r="IK56" i="5" s="1"/>
  <c r="W49" i="5"/>
  <c r="CS49" i="5" s="1"/>
  <c r="FO49" i="5" s="1"/>
  <c r="IK49" i="5" s="1"/>
  <c r="W42" i="5"/>
  <c r="CS42" i="5" s="1"/>
  <c r="FO42" i="5" s="1"/>
  <c r="IK42" i="5" s="1"/>
  <c r="W35" i="5"/>
  <c r="CS35" i="5" s="1"/>
  <c r="FO35" i="5" s="1"/>
  <c r="IK35" i="5" s="1"/>
  <c r="W28" i="5"/>
  <c r="CS28" i="5" s="1"/>
  <c r="FO28" i="5" s="1"/>
  <c r="IK28" i="5" s="1"/>
  <c r="W22" i="5"/>
  <c r="CS22" i="5" s="1"/>
  <c r="FO22" i="5" s="1"/>
  <c r="IK22" i="5" s="1"/>
  <c r="W15" i="5"/>
  <c r="CS15" i="5" s="1"/>
  <c r="FO15" i="5" s="1"/>
  <c r="IK15" i="5" s="1"/>
  <c r="W263" i="5"/>
  <c r="CS263" i="5" s="1"/>
  <c r="FO263" i="5" s="1"/>
  <c r="IK263" i="5" s="1"/>
  <c r="W256" i="5"/>
  <c r="CS256" i="5" s="1"/>
  <c r="FO256" i="5" s="1"/>
  <c r="IK256" i="5" s="1"/>
  <c r="W253" i="5"/>
  <c r="CS253" i="5" s="1"/>
  <c r="FO253" i="5" s="1"/>
  <c r="IK253" i="5" s="1"/>
  <c r="W239" i="5"/>
  <c r="CS239" i="5" s="1"/>
  <c r="FO239" i="5" s="1"/>
  <c r="IK239" i="5" s="1"/>
  <c r="W227" i="5"/>
  <c r="CS227" i="5" s="1"/>
  <c r="FO227" i="5" s="1"/>
  <c r="IK227" i="5" s="1"/>
  <c r="W225" i="5"/>
  <c r="CS225" i="5" s="1"/>
  <c r="FO225" i="5" s="1"/>
  <c r="IK225" i="5" s="1"/>
  <c r="W212" i="5"/>
  <c r="CS212" i="5" s="1"/>
  <c r="FO212" i="5" s="1"/>
  <c r="IK212" i="5" s="1"/>
  <c r="W209" i="5"/>
  <c r="CS209" i="5" s="1"/>
  <c r="FO209" i="5" s="1"/>
  <c r="IK209" i="5" s="1"/>
  <c r="W196" i="5"/>
  <c r="CS196" i="5" s="1"/>
  <c r="FO196" i="5" s="1"/>
  <c r="IK196" i="5" s="1"/>
  <c r="W188" i="5"/>
  <c r="CS188" i="5" s="1"/>
  <c r="FO188" i="5" s="1"/>
  <c r="IK188" i="5" s="1"/>
  <c r="W187" i="5"/>
  <c r="CS187" i="5" s="1"/>
  <c r="FO187" i="5" s="1"/>
  <c r="IK187" i="5" s="1"/>
  <c r="W176" i="5"/>
  <c r="CS176" i="5" s="1"/>
  <c r="FO176" i="5" s="1"/>
  <c r="IK176" i="5" s="1"/>
  <c r="W169" i="5"/>
  <c r="CS169" i="5" s="1"/>
  <c r="FO169" i="5" s="1"/>
  <c r="IK169" i="5" s="1"/>
  <c r="W155" i="5"/>
  <c r="CS155" i="5" s="1"/>
  <c r="FO155" i="5" s="1"/>
  <c r="IK155" i="5" s="1"/>
  <c r="W142" i="5"/>
  <c r="CS142" i="5" s="1"/>
  <c r="FO142" i="5" s="1"/>
  <c r="IK142" i="5" s="1"/>
  <c r="W135" i="5"/>
  <c r="CS135" i="5" s="1"/>
  <c r="FO135" i="5" s="1"/>
  <c r="IK135" i="5" s="1"/>
  <c r="W147" i="5"/>
  <c r="CS147" i="5" s="1"/>
  <c r="FO147" i="5" s="1"/>
  <c r="IK147" i="5" s="1"/>
  <c r="W117" i="5"/>
  <c r="CS117" i="5" s="1"/>
  <c r="FO117" i="5" s="1"/>
  <c r="IK117" i="5" s="1"/>
  <c r="W129" i="5"/>
  <c r="CS129" i="5" s="1"/>
  <c r="FO129" i="5" s="1"/>
  <c r="IK129" i="5" s="1"/>
  <c r="W103" i="5"/>
  <c r="CS103" i="5" s="1"/>
  <c r="FO103" i="5" s="1"/>
  <c r="IK103" i="5" s="1"/>
  <c r="W107" i="5"/>
  <c r="CS107" i="5" s="1"/>
  <c r="FO107" i="5" s="1"/>
  <c r="IK107" i="5" s="1"/>
  <c r="W93" i="5"/>
  <c r="CS93" i="5" s="1"/>
  <c r="FO93" i="5" s="1"/>
  <c r="IK93" i="5" s="1"/>
  <c r="W86" i="5"/>
  <c r="CS86" i="5" s="1"/>
  <c r="FO86" i="5" s="1"/>
  <c r="IK86" i="5" s="1"/>
  <c r="W64" i="5"/>
  <c r="CS64" i="5" s="1"/>
  <c r="FO64" i="5" s="1"/>
  <c r="IK64" i="5" s="1"/>
  <c r="W87" i="5"/>
  <c r="CS87" i="5" s="1"/>
  <c r="FO87" i="5" s="1"/>
  <c r="IK87" i="5" s="1"/>
  <c r="W77" i="5"/>
  <c r="CS77" i="5" s="1"/>
  <c r="FO77" i="5" s="1"/>
  <c r="IK77" i="5" s="1"/>
  <c r="W48" i="5"/>
  <c r="CS48" i="5" s="1"/>
  <c r="FO48" i="5" s="1"/>
  <c r="IK48" i="5" s="1"/>
  <c r="W60" i="5"/>
  <c r="CS60" i="5" s="1"/>
  <c r="FO60" i="5" s="1"/>
  <c r="IK60" i="5" s="1"/>
  <c r="W34" i="5"/>
  <c r="CS34" i="5" s="1"/>
  <c r="FO34" i="5" s="1"/>
  <c r="IK34" i="5" s="1"/>
  <c r="W27" i="5"/>
  <c r="CS27" i="5" s="1"/>
  <c r="FO27" i="5" s="1"/>
  <c r="IK27" i="5" s="1"/>
  <c r="W21" i="5"/>
  <c r="CS21" i="5" s="1"/>
  <c r="FO21" i="5" s="1"/>
  <c r="IK21" i="5" s="1"/>
  <c r="W14" i="5"/>
  <c r="CS14" i="5" s="1"/>
  <c r="FO14" i="5" s="1"/>
  <c r="IK14" i="5" s="1"/>
  <c r="W7" i="5"/>
  <c r="CS7" i="5" s="1"/>
  <c r="FO7" i="5" s="1"/>
  <c r="IK7" i="5" s="1"/>
  <c r="X4" i="5" l="1"/>
  <c r="CT4" i="5" s="1"/>
  <c r="FP4" i="5" s="1"/>
  <c r="IL4" i="5" s="1"/>
  <c r="X217" i="5"/>
  <c r="CT217" i="5" s="1"/>
  <c r="FP217" i="5" s="1"/>
  <c r="IL217" i="5" s="1"/>
  <c r="X154" i="5"/>
  <c r="CT154" i="5" s="1"/>
  <c r="FP154" i="5" s="1"/>
  <c r="IL154" i="5" s="1"/>
  <c r="X83" i="5"/>
  <c r="CT83" i="5" s="1"/>
  <c r="FP83" i="5" s="1"/>
  <c r="IL83" i="5" s="1"/>
  <c r="X28" i="5"/>
  <c r="CT28" i="5" s="1"/>
  <c r="FP28" i="5" s="1"/>
  <c r="IL28" i="5" s="1"/>
  <c r="X233" i="5"/>
  <c r="CT233" i="5" s="1"/>
  <c r="FP233" i="5" s="1"/>
  <c r="IL233" i="5" s="1"/>
  <c r="X169" i="5"/>
  <c r="CT169" i="5" s="1"/>
  <c r="FP169" i="5" s="1"/>
  <c r="IL169" i="5" s="1"/>
  <c r="X219" i="5"/>
  <c r="CT219" i="5" s="1"/>
  <c r="FP219" i="5" s="1"/>
  <c r="IL219" i="5" s="1"/>
  <c r="X213" i="5"/>
  <c r="CT213" i="5" s="1"/>
  <c r="FP213" i="5" s="1"/>
  <c r="IL213" i="5" s="1"/>
  <c r="X120" i="5"/>
  <c r="CT120" i="5" s="1"/>
  <c r="FP120" i="5" s="1"/>
  <c r="IL120" i="5" s="1"/>
  <c r="X62" i="5"/>
  <c r="CT62" i="5" s="1"/>
  <c r="FP62" i="5" s="1"/>
  <c r="IL62" i="5" s="1"/>
  <c r="X235" i="5"/>
  <c r="CT235" i="5" s="1"/>
  <c r="FP235" i="5" s="1"/>
  <c r="IL235" i="5" s="1"/>
  <c r="X146" i="5"/>
  <c r="CT146" i="5" s="1"/>
  <c r="FP146" i="5" s="1"/>
  <c r="IL146" i="5" s="1"/>
  <c r="X71" i="5"/>
  <c r="CT71" i="5" s="1"/>
  <c r="FP71" i="5" s="1"/>
  <c r="IL71" i="5" s="1"/>
  <c r="X262" i="5"/>
  <c r="CT262" i="5" s="1"/>
  <c r="FP262" i="5" s="1"/>
  <c r="IL262" i="5" s="1"/>
  <c r="X171" i="5"/>
  <c r="CT171" i="5" s="1"/>
  <c r="FP171" i="5" s="1"/>
  <c r="IL171" i="5" s="1"/>
  <c r="X86" i="5"/>
  <c r="CT86" i="5" s="1"/>
  <c r="FP86" i="5" s="1"/>
  <c r="IL86" i="5" s="1"/>
  <c r="X211" i="5"/>
  <c r="CT211" i="5" s="1"/>
  <c r="FP211" i="5" s="1"/>
  <c r="IL211" i="5" s="1"/>
  <c r="X143" i="5"/>
  <c r="CT143" i="5" s="1"/>
  <c r="FP143" i="5" s="1"/>
  <c r="IL143" i="5" s="1"/>
  <c r="X95" i="5"/>
  <c r="CT95" i="5" s="1"/>
  <c r="FP95" i="5" s="1"/>
  <c r="IL95" i="5" s="1"/>
  <c r="X22" i="5"/>
  <c r="CT22" i="5" s="1"/>
  <c r="FP22" i="5" s="1"/>
  <c r="IL22" i="5" s="1"/>
  <c r="X225" i="5"/>
  <c r="CT225" i="5" s="1"/>
  <c r="FP225" i="5" s="1"/>
  <c r="IL225" i="5" s="1"/>
  <c r="X160" i="5"/>
  <c r="CT160" i="5" s="1"/>
  <c r="FP160" i="5" s="1"/>
  <c r="IL160" i="5" s="1"/>
  <c r="X207" i="5"/>
  <c r="CT207" i="5" s="1"/>
  <c r="FP207" i="5" s="1"/>
  <c r="IL207" i="5" s="1"/>
  <c r="X196" i="5"/>
  <c r="CT196" i="5" s="1"/>
  <c r="FP196" i="5" s="1"/>
  <c r="IL196" i="5" s="1"/>
  <c r="X124" i="5"/>
  <c r="CT124" i="5" s="1"/>
  <c r="FP124" i="5" s="1"/>
  <c r="IL124" i="5" s="1"/>
  <c r="X47" i="5"/>
  <c r="CT47" i="5" s="1"/>
  <c r="FP47" i="5" s="1"/>
  <c r="IL47" i="5" s="1"/>
  <c r="X223" i="5"/>
  <c r="CT223" i="5" s="1"/>
  <c r="FP223" i="5" s="1"/>
  <c r="IL223" i="5" s="1"/>
  <c r="X150" i="5"/>
  <c r="CT150" i="5" s="1"/>
  <c r="FP150" i="5" s="1"/>
  <c r="IL150" i="5" s="1"/>
  <c r="X64" i="5"/>
  <c r="CT64" i="5" s="1"/>
  <c r="FP64" i="5" s="1"/>
  <c r="IL64" i="5" s="1"/>
  <c r="X248" i="5"/>
  <c r="CT248" i="5" s="1"/>
  <c r="FP248" i="5" s="1"/>
  <c r="IL248" i="5" s="1"/>
  <c r="X153" i="5"/>
  <c r="CT153" i="5" s="1"/>
  <c r="FP153" i="5" s="1"/>
  <c r="IL153" i="5" s="1"/>
  <c r="X75" i="5"/>
  <c r="CT75" i="5" s="1"/>
  <c r="FP75" i="5" s="1"/>
  <c r="IL75" i="5" s="1"/>
  <c r="X21" i="5"/>
  <c r="CT21" i="5" s="1"/>
  <c r="FP21" i="5" s="1"/>
  <c r="IL21" i="5" s="1"/>
  <c r="X175" i="5"/>
  <c r="CT175" i="5" s="1"/>
  <c r="FP175" i="5" s="1"/>
  <c r="IL175" i="5" s="1"/>
  <c r="X93" i="5"/>
  <c r="CT93" i="5" s="1"/>
  <c r="FP93" i="5" s="1"/>
  <c r="IL93" i="5" s="1"/>
  <c r="X24" i="5"/>
  <c r="CT24" i="5" s="1"/>
  <c r="FP24" i="5" s="1"/>
  <c r="IL24" i="5" s="1"/>
  <c r="X188" i="5"/>
  <c r="CT188" i="5" s="1"/>
  <c r="FP188" i="5" s="1"/>
  <c r="IL188" i="5" s="1"/>
  <c r="X103" i="5"/>
  <c r="CT103" i="5" s="1"/>
  <c r="FP103" i="5" s="1"/>
  <c r="IL103" i="5" s="1"/>
  <c r="X26" i="5"/>
  <c r="CT26" i="5" s="1"/>
  <c r="FP26" i="5" s="1"/>
  <c r="IL26" i="5" s="1"/>
  <c r="X202" i="5"/>
  <c r="CT202" i="5" s="1"/>
  <c r="FP202" i="5" s="1"/>
  <c r="IL202" i="5" s="1"/>
  <c r="X129" i="5"/>
  <c r="CT129" i="5" s="1"/>
  <c r="FP129" i="5" s="1"/>
  <c r="IL129" i="5" s="1"/>
  <c r="X52" i="5"/>
  <c r="CT52" i="5" s="1"/>
  <c r="FP52" i="5" s="1"/>
  <c r="IL52" i="5" s="1"/>
  <c r="X266" i="5"/>
  <c r="CT266" i="5" s="1"/>
  <c r="FP266" i="5" s="1"/>
  <c r="IL266" i="5" s="1"/>
  <c r="X208" i="5"/>
  <c r="CT208" i="5" s="1"/>
  <c r="FP208" i="5" s="1"/>
  <c r="IL208" i="5" s="1"/>
  <c r="X136" i="5"/>
  <c r="CT136" i="5" s="1"/>
  <c r="FP136" i="5" s="1"/>
  <c r="IL136" i="5" s="1"/>
  <c r="X65" i="5"/>
  <c r="CT65" i="5" s="1"/>
  <c r="FP65" i="5" s="1"/>
  <c r="IL65" i="5" s="1"/>
  <c r="X15" i="5"/>
  <c r="CT15" i="5" s="1"/>
  <c r="FP15" i="5" s="1"/>
  <c r="IL15" i="5" s="1"/>
  <c r="X212" i="5"/>
  <c r="CT212" i="5" s="1"/>
  <c r="FP212" i="5" s="1"/>
  <c r="IL212" i="5" s="1"/>
  <c r="X261" i="5"/>
  <c r="CT261" i="5" s="1"/>
  <c r="FP261" i="5" s="1"/>
  <c r="IL261" i="5" s="1"/>
  <c r="X194" i="5"/>
  <c r="CT194" i="5" s="1"/>
  <c r="FP194" i="5" s="1"/>
  <c r="IL194" i="5" s="1"/>
  <c r="X192" i="5"/>
  <c r="CT192" i="5" s="1"/>
  <c r="FP192" i="5" s="1"/>
  <c r="IL192" i="5" s="1"/>
  <c r="X109" i="5"/>
  <c r="CT109" i="5" s="1"/>
  <c r="FP109" i="5" s="1"/>
  <c r="IL109" i="5" s="1"/>
  <c r="X32" i="5"/>
  <c r="CT32" i="5" s="1"/>
  <c r="FP32" i="5" s="1"/>
  <c r="IL32" i="5" s="1"/>
  <c r="X216" i="5"/>
  <c r="CT216" i="5" s="1"/>
  <c r="FP216" i="5" s="1"/>
  <c r="IL216" i="5" s="1"/>
  <c r="X131" i="5"/>
  <c r="CT131" i="5" s="1"/>
  <c r="FP131" i="5" s="1"/>
  <c r="IL131" i="5" s="1"/>
  <c r="X54" i="5"/>
  <c r="CT54" i="5" s="1"/>
  <c r="FP54" i="5" s="1"/>
  <c r="IL54" i="5" s="1"/>
  <c r="X238" i="5"/>
  <c r="CT238" i="5" s="1"/>
  <c r="FP238" i="5" s="1"/>
  <c r="IL238" i="5" s="1"/>
  <c r="X138" i="5"/>
  <c r="CT138" i="5" s="1"/>
  <c r="FP138" i="5" s="1"/>
  <c r="IL138" i="5" s="1"/>
  <c r="X63" i="5"/>
  <c r="CT63" i="5" s="1"/>
  <c r="FP63" i="5" s="1"/>
  <c r="IL63" i="5" s="1"/>
  <c r="X259" i="5"/>
  <c r="CT259" i="5" s="1"/>
  <c r="FP259" i="5" s="1"/>
  <c r="IL259" i="5" s="1"/>
  <c r="X155" i="5"/>
  <c r="CT155" i="5" s="1"/>
  <c r="FP155" i="5" s="1"/>
  <c r="IL155" i="5" s="1"/>
  <c r="X97" i="5"/>
  <c r="CT97" i="5" s="1"/>
  <c r="FP97" i="5" s="1"/>
  <c r="IL97" i="5" s="1"/>
  <c r="X9" i="5"/>
  <c r="CT9" i="5" s="1"/>
  <c r="FP9" i="5" s="1"/>
  <c r="IL9" i="5" s="1"/>
  <c r="X181" i="5"/>
  <c r="CT181" i="5" s="1"/>
  <c r="FP181" i="5" s="1"/>
  <c r="IL181" i="5" s="1"/>
  <c r="X107" i="5"/>
  <c r="CT107" i="5" s="1"/>
  <c r="FP107" i="5" s="1"/>
  <c r="IL107" i="5" s="1"/>
  <c r="X30" i="5"/>
  <c r="CT30" i="5" s="1"/>
  <c r="FP30" i="5" s="1"/>
  <c r="IL30" i="5" s="1"/>
  <c r="X191" i="5"/>
  <c r="CT191" i="5" s="1"/>
  <c r="FP191" i="5" s="1"/>
  <c r="IL191" i="5" s="1"/>
  <c r="X114" i="5"/>
  <c r="CT114" i="5" s="1"/>
  <c r="FP114" i="5" s="1"/>
  <c r="IL114" i="5" s="1"/>
  <c r="X37" i="5"/>
  <c r="CT37" i="5" s="1"/>
  <c r="FP37" i="5" s="1"/>
  <c r="IL37" i="5" s="1"/>
  <c r="X260" i="5"/>
  <c r="CT260" i="5" s="1"/>
  <c r="FP260" i="5" s="1"/>
  <c r="IL260" i="5" s="1"/>
  <c r="X200" i="5"/>
  <c r="CT200" i="5" s="1"/>
  <c r="FP200" i="5" s="1"/>
  <c r="IL200" i="5" s="1"/>
  <c r="X125" i="5"/>
  <c r="CT125" i="5" s="1"/>
  <c r="FP125" i="5" s="1"/>
  <c r="IL125" i="5" s="1"/>
  <c r="X66" i="5"/>
  <c r="CT66" i="5" s="1"/>
  <c r="FP66" i="5" s="1"/>
  <c r="IL66" i="5" s="1"/>
  <c r="X3" i="5"/>
  <c r="CT3" i="5" s="1"/>
  <c r="FP3" i="5" s="1"/>
  <c r="IL3" i="5" s="1"/>
  <c r="X206" i="5"/>
  <c r="CT206" i="5" s="1"/>
  <c r="FP206" i="5" s="1"/>
  <c r="IL206" i="5" s="1"/>
  <c r="X254" i="5"/>
  <c r="CT254" i="5" s="1"/>
  <c r="FP254" i="5" s="1"/>
  <c r="IL254" i="5" s="1"/>
  <c r="X195" i="5"/>
  <c r="CT195" i="5" s="1"/>
  <c r="FP195" i="5" s="1"/>
  <c r="IL195" i="5" s="1"/>
  <c r="X174" i="5"/>
  <c r="CT174" i="5" s="1"/>
  <c r="FP174" i="5" s="1"/>
  <c r="IL174" i="5" s="1"/>
  <c r="X113" i="5"/>
  <c r="CT113" i="5" s="1"/>
  <c r="FP113" i="5" s="1"/>
  <c r="IL113" i="5" s="1"/>
  <c r="X36" i="5"/>
  <c r="CT36" i="5" s="1"/>
  <c r="FP36" i="5" s="1"/>
  <c r="IL36" i="5" s="1"/>
  <c r="X199" i="5"/>
  <c r="CT199" i="5" s="1"/>
  <c r="FP199" i="5" s="1"/>
  <c r="IL199" i="5" s="1"/>
  <c r="X116" i="5"/>
  <c r="CT116" i="5" s="1"/>
  <c r="FP116" i="5" s="1"/>
  <c r="IL116" i="5" s="1"/>
  <c r="X58" i="5"/>
  <c r="CT58" i="5" s="1"/>
  <c r="FP58" i="5" s="1"/>
  <c r="IL58" i="5" s="1"/>
  <c r="X226" i="5"/>
  <c r="CT226" i="5" s="1"/>
  <c r="FP226" i="5" s="1"/>
  <c r="IL226" i="5" s="1"/>
  <c r="X142" i="5"/>
  <c r="CT142" i="5" s="1"/>
  <c r="FP142" i="5" s="1"/>
  <c r="IL142" i="5" s="1"/>
  <c r="X253" i="5"/>
  <c r="CT253" i="5" s="1"/>
  <c r="FP253" i="5" s="1"/>
  <c r="IL253" i="5" s="1"/>
  <c r="X187" i="5"/>
  <c r="CT187" i="5" s="1"/>
  <c r="FP187" i="5" s="1"/>
  <c r="IL187" i="5" s="1"/>
  <c r="X118" i="5"/>
  <c r="CT118" i="5" s="1"/>
  <c r="FP118" i="5" s="1"/>
  <c r="IL118" i="5" s="1"/>
  <c r="X56" i="5"/>
  <c r="CT56" i="5" s="1"/>
  <c r="FP56" i="5" s="1"/>
  <c r="IL56" i="5" s="1"/>
  <c r="X267" i="5"/>
  <c r="CT267" i="5" s="1"/>
  <c r="FP267" i="5" s="1"/>
  <c r="IL267" i="5" s="1"/>
  <c r="X198" i="5"/>
  <c r="CT198" i="5" s="1"/>
  <c r="FP198" i="5" s="1"/>
  <c r="IL198" i="5" s="1"/>
  <c r="X249" i="5"/>
  <c r="CT249" i="5" s="1"/>
  <c r="FP249" i="5" s="1"/>
  <c r="IL249" i="5" s="1"/>
  <c r="X265" i="5"/>
  <c r="CT265" i="5" s="1"/>
  <c r="FP265" i="5" s="1"/>
  <c r="IL265" i="5" s="1"/>
  <c r="X165" i="5"/>
  <c r="CT165" i="5" s="1"/>
  <c r="FP165" i="5" s="1"/>
  <c r="IL165" i="5" s="1"/>
  <c r="X91" i="5"/>
  <c r="CT91" i="5" s="1"/>
  <c r="FP91" i="5" s="1"/>
  <c r="IL91" i="5" s="1"/>
  <c r="X14" i="5"/>
  <c r="CT14" i="5" s="1"/>
  <c r="FP14" i="5" s="1"/>
  <c r="IL14" i="5" s="1"/>
  <c r="X185" i="5"/>
  <c r="CT185" i="5" s="1"/>
  <c r="FP185" i="5" s="1"/>
  <c r="IL185" i="5" s="1"/>
  <c r="X101" i="5"/>
  <c r="CT101" i="5" s="1"/>
  <c r="FP101" i="5" s="1"/>
  <c r="IL101" i="5" s="1"/>
  <c r="X43" i="5"/>
  <c r="CT43" i="5" s="1"/>
  <c r="FP43" i="5" s="1"/>
  <c r="IL43" i="5" s="1"/>
  <c r="X214" i="5"/>
  <c r="CT214" i="5" s="1"/>
  <c r="FP214" i="5" s="1"/>
  <c r="IL214" i="5" s="1"/>
  <c r="X123" i="5"/>
  <c r="CT123" i="5" s="1"/>
  <c r="FP123" i="5" s="1"/>
  <c r="IL123" i="5" s="1"/>
  <c r="X244" i="5"/>
  <c r="CT244" i="5" s="1"/>
  <c r="FP244" i="5" s="1"/>
  <c r="IL244" i="5" s="1"/>
  <c r="X182" i="5"/>
  <c r="CT182" i="5" s="1"/>
  <c r="FP182" i="5" s="1"/>
  <c r="IL182" i="5" s="1"/>
  <c r="X111" i="5"/>
  <c r="CT111" i="5" s="1"/>
  <c r="FP111" i="5" s="1"/>
  <c r="IL111" i="5" s="1"/>
  <c r="X49" i="5"/>
  <c r="CT49" i="5" s="1"/>
  <c r="FP49" i="5" s="1"/>
  <c r="IL49" i="5" s="1"/>
  <c r="X258" i="5"/>
  <c r="CT258" i="5" s="1"/>
  <c r="FP258" i="5" s="1"/>
  <c r="IL258" i="5" s="1"/>
  <c r="X193" i="5"/>
  <c r="CT193" i="5" s="1"/>
  <c r="FP193" i="5" s="1"/>
  <c r="IL193" i="5" s="1"/>
  <c r="X237" i="5"/>
  <c r="CT237" i="5" s="1"/>
  <c r="FP237" i="5" s="1"/>
  <c r="IL237" i="5" s="1"/>
  <c r="X252" i="5"/>
  <c r="CT252" i="5" s="1"/>
  <c r="FP252" i="5" s="1"/>
  <c r="IL252" i="5" s="1"/>
  <c r="X162" i="5"/>
  <c r="CT162" i="5" s="1"/>
  <c r="FP162" i="5" s="1"/>
  <c r="IL162" i="5" s="1"/>
  <c r="X87" i="5"/>
  <c r="CT87" i="5" s="1"/>
  <c r="FP87" i="5" s="1"/>
  <c r="IL87" i="5" s="1"/>
  <c r="X18" i="5"/>
  <c r="CT18" i="5" s="1"/>
  <c r="FP18" i="5" s="1"/>
  <c r="IL18" i="5" s="1"/>
  <c r="X177" i="5"/>
  <c r="CT177" i="5" s="1"/>
  <c r="FP177" i="5" s="1"/>
  <c r="IL177" i="5" s="1"/>
  <c r="X105" i="5"/>
  <c r="CT105" i="5" s="1"/>
  <c r="FP105" i="5" s="1"/>
  <c r="IL105" i="5" s="1"/>
  <c r="X39" i="5"/>
  <c r="CT39" i="5" s="1"/>
  <c r="FP39" i="5" s="1"/>
  <c r="IL39" i="5" s="1"/>
  <c r="X197" i="5"/>
  <c r="CT197" i="5" s="1"/>
  <c r="FP197" i="5" s="1"/>
  <c r="IL197" i="5" s="1"/>
  <c r="X127" i="5"/>
  <c r="CT127" i="5" s="1"/>
  <c r="FP127" i="5" s="1"/>
  <c r="IL127" i="5" s="1"/>
  <c r="X236" i="5"/>
  <c r="CT236" i="5" s="1"/>
  <c r="FP236" i="5" s="1"/>
  <c r="IL236" i="5" s="1"/>
  <c r="X166" i="5"/>
  <c r="CT166" i="5" s="1"/>
  <c r="FP166" i="5" s="1"/>
  <c r="IL166" i="5" s="1"/>
  <c r="X104" i="5"/>
  <c r="CT104" i="5" s="1"/>
  <c r="FP104" i="5" s="1"/>
  <c r="IL104" i="5" s="1"/>
  <c r="X42" i="5"/>
  <c r="CT42" i="5" s="1"/>
  <c r="FP42" i="5" s="1"/>
  <c r="IL42" i="5" s="1"/>
  <c r="X247" i="5"/>
  <c r="CT247" i="5" s="1"/>
  <c r="FP247" i="5" s="1"/>
  <c r="IL247" i="5" s="1"/>
  <c r="X190" i="5"/>
  <c r="CT190" i="5" s="1"/>
  <c r="FP190" i="5" s="1"/>
  <c r="IL190" i="5" s="1"/>
  <c r="X230" i="5"/>
  <c r="CT230" i="5" s="1"/>
  <c r="FP230" i="5" s="1"/>
  <c r="IL230" i="5" s="1"/>
  <c r="X242" i="5"/>
  <c r="CT242" i="5" s="1"/>
  <c r="FP242" i="5" s="1"/>
  <c r="IL242" i="5" s="1"/>
  <c r="X135" i="5"/>
  <c r="CT135" i="5" s="1"/>
  <c r="FP135" i="5" s="1"/>
  <c r="IL135" i="5" s="1"/>
  <c r="X222" i="5"/>
  <c r="CT222" i="5" s="1"/>
  <c r="FP222" i="5" s="1"/>
  <c r="IL222" i="5" s="1"/>
  <c r="X163" i="5"/>
  <c r="CT163" i="5" s="1"/>
  <c r="FP163" i="5" s="1"/>
  <c r="IL163" i="5" s="1"/>
  <c r="X108" i="5"/>
  <c r="CT108" i="5" s="1"/>
  <c r="FP108" i="5" s="1"/>
  <c r="IL108" i="5" s="1"/>
  <c r="X35" i="5"/>
  <c r="CT35" i="5" s="1"/>
  <c r="FP35" i="5" s="1"/>
  <c r="IL35" i="5" s="1"/>
  <c r="X240" i="5"/>
  <c r="CT240" i="5" s="1"/>
  <c r="FP240" i="5" s="1"/>
  <c r="IL240" i="5" s="1"/>
  <c r="X180" i="5"/>
  <c r="CT180" i="5" s="1"/>
  <c r="FP180" i="5" s="1"/>
  <c r="IL180" i="5" s="1"/>
  <c r="X227" i="5"/>
  <c r="CT227" i="5" s="1"/>
  <c r="FP227" i="5" s="1"/>
  <c r="IL227" i="5" s="1"/>
  <c r="X220" i="5"/>
  <c r="CT220" i="5" s="1"/>
  <c r="FP220" i="5" s="1"/>
  <c r="IL220" i="5" s="1"/>
  <c r="X139" i="5"/>
  <c r="CT139" i="5" s="1"/>
  <c r="FP139" i="5" s="1"/>
  <c r="IL139" i="5" s="1"/>
  <c r="X72" i="5"/>
  <c r="CT72" i="5" s="1"/>
  <c r="FP72" i="5" s="1"/>
  <c r="IL72" i="5" s="1"/>
  <c r="X10" i="5"/>
  <c r="CT10" i="5" s="1"/>
  <c r="FP10" i="5" s="1"/>
  <c r="IL10" i="5" s="1"/>
  <c r="X27" i="5"/>
  <c r="CT27" i="5" s="1"/>
  <c r="FP27" i="5" s="1"/>
  <c r="IL27" i="5" s="1"/>
  <c r="X178" i="5"/>
  <c r="CT178" i="5" s="1"/>
  <c r="FP178" i="5" s="1"/>
  <c r="IL178" i="5" s="1"/>
  <c r="X82" i="5"/>
  <c r="CT82" i="5" s="1"/>
  <c r="FP82" i="5" s="1"/>
  <c r="IL82" i="5" s="1"/>
  <c r="X234" i="5"/>
  <c r="CT234" i="5" s="1"/>
  <c r="FP234" i="5" s="1"/>
  <c r="IL234" i="5" s="1"/>
  <c r="X126" i="5"/>
  <c r="CT126" i="5" s="1"/>
  <c r="FP126" i="5" s="1"/>
  <c r="IL126" i="5" s="1"/>
  <c r="X20" i="5"/>
  <c r="CT20" i="5" s="1"/>
  <c r="FP20" i="5" s="1"/>
  <c r="IL20" i="5" s="1"/>
  <c r="X148" i="5"/>
  <c r="CT148" i="5" s="1"/>
  <c r="FP148" i="5" s="1"/>
  <c r="IL148" i="5" s="1"/>
  <c r="X48" i="5"/>
  <c r="CT48" i="5" s="1"/>
  <c r="FP48" i="5" s="1"/>
  <c r="IL48" i="5" s="1"/>
  <c r="X218" i="5"/>
  <c r="CT218" i="5" s="1"/>
  <c r="FP218" i="5" s="1"/>
  <c r="IL218" i="5" s="1"/>
  <c r="X117" i="5"/>
  <c r="CT117" i="5" s="1"/>
  <c r="FP117" i="5" s="1"/>
  <c r="IL117" i="5" s="1"/>
  <c r="X59" i="5"/>
  <c r="CT59" i="5" s="1"/>
  <c r="FP59" i="5" s="1"/>
  <c r="IL59" i="5" s="1"/>
  <c r="X239" i="5"/>
  <c r="CT239" i="5" s="1"/>
  <c r="FP239" i="5" s="1"/>
  <c r="IL239" i="5" s="1"/>
  <c r="X151" i="5"/>
  <c r="CT151" i="5" s="1"/>
  <c r="FP151" i="5" s="1"/>
  <c r="IL151" i="5" s="1"/>
  <c r="X76" i="5"/>
  <c r="CT76" i="5" s="1"/>
  <c r="FP76" i="5" s="1"/>
  <c r="IL76" i="5" s="1"/>
  <c r="X263" i="5"/>
  <c r="CT263" i="5" s="1"/>
  <c r="FP263" i="5" s="1"/>
  <c r="IL263" i="5" s="1"/>
  <c r="X183" i="5"/>
  <c r="CT183" i="5" s="1"/>
  <c r="FP183" i="5" s="1"/>
  <c r="IL183" i="5" s="1"/>
  <c r="X31" i="5"/>
  <c r="CT31" i="5" s="1"/>
  <c r="FP31" i="5" s="1"/>
  <c r="IL31" i="5" s="1"/>
  <c r="X145" i="5"/>
  <c r="CT145" i="5" s="1"/>
  <c r="FP145" i="5" s="1"/>
  <c r="IL145" i="5" s="1"/>
  <c r="X53" i="5"/>
  <c r="CT53" i="5" s="1"/>
  <c r="FP53" i="5" s="1"/>
  <c r="IL53" i="5" s="1"/>
  <c r="X224" i="5"/>
  <c r="CT224" i="5" s="1"/>
  <c r="FP224" i="5" s="1"/>
  <c r="IL224" i="5" s="1"/>
  <c r="X85" i="5"/>
  <c r="CT85" i="5" s="1"/>
  <c r="FP85" i="5" s="1"/>
  <c r="IL85" i="5" s="1"/>
  <c r="X256" i="5"/>
  <c r="CT256" i="5" s="1"/>
  <c r="FP256" i="5" s="1"/>
  <c r="IL256" i="5" s="1"/>
  <c r="X152" i="5"/>
  <c r="CT152" i="5" s="1"/>
  <c r="FP152" i="5" s="1"/>
  <c r="IL152" i="5" s="1"/>
  <c r="X41" i="5"/>
  <c r="CT41" i="5" s="1"/>
  <c r="FP41" i="5" s="1"/>
  <c r="IL41" i="5" s="1"/>
  <c r="X205" i="5"/>
  <c r="CT205" i="5" s="1"/>
  <c r="FP205" i="5" s="1"/>
  <c r="IL205" i="5" s="1"/>
  <c r="X121" i="5"/>
  <c r="CT121" i="5" s="1"/>
  <c r="FP121" i="5" s="1"/>
  <c r="IL121" i="5" s="1"/>
  <c r="X44" i="5"/>
  <c r="CT44" i="5" s="1"/>
  <c r="FP44" i="5" s="1"/>
  <c r="IL44" i="5" s="1"/>
  <c r="X229" i="5"/>
  <c r="CT229" i="5" s="1"/>
  <c r="FP229" i="5" s="1"/>
  <c r="IL229" i="5" s="1"/>
  <c r="X147" i="5"/>
  <c r="CT147" i="5" s="1"/>
  <c r="FP147" i="5" s="1"/>
  <c r="IL147" i="5" s="1"/>
  <c r="X69" i="5"/>
  <c r="CT69" i="5" s="1"/>
  <c r="FP69" i="5" s="1"/>
  <c r="IL69" i="5" s="1"/>
  <c r="X250" i="5"/>
  <c r="CT250" i="5" s="1"/>
  <c r="FP250" i="5" s="1"/>
  <c r="IL250" i="5" s="1"/>
  <c r="X172" i="5"/>
  <c r="CT172" i="5" s="1"/>
  <c r="FP172" i="5" s="1"/>
  <c r="IL172" i="5" s="1"/>
  <c r="X17" i="5"/>
  <c r="CT17" i="5" s="1"/>
  <c r="FP17" i="5" s="1"/>
  <c r="IL17" i="5" s="1"/>
  <c r="X149" i="5"/>
  <c r="CT149" i="5" s="1"/>
  <c r="FP149" i="5" s="1"/>
  <c r="IL149" i="5" s="1"/>
  <c r="X57" i="5"/>
  <c r="CT57" i="5" s="1"/>
  <c r="FP57" i="5" s="1"/>
  <c r="IL57" i="5" s="1"/>
  <c r="X204" i="5"/>
  <c r="CT204" i="5" s="1"/>
  <c r="FP204" i="5" s="1"/>
  <c r="IL204" i="5" s="1"/>
  <c r="X89" i="5"/>
  <c r="CT89" i="5" s="1"/>
  <c r="FP89" i="5" s="1"/>
  <c r="IL89" i="5" s="1"/>
  <c r="X246" i="5"/>
  <c r="CT246" i="5" s="1"/>
  <c r="FP246" i="5" s="1"/>
  <c r="IL246" i="5" s="1"/>
  <c r="X133" i="5"/>
  <c r="CT133" i="5" s="1"/>
  <c r="FP133" i="5" s="1"/>
  <c r="IL133" i="5" s="1"/>
  <c r="X8" i="5"/>
  <c r="CT8" i="5" s="1"/>
  <c r="FP8" i="5" s="1"/>
  <c r="IL8" i="5" s="1"/>
  <c r="X186" i="5"/>
  <c r="CT186" i="5" s="1"/>
  <c r="FP186" i="5" s="1"/>
  <c r="IL186" i="5" s="1"/>
  <c r="X106" i="5"/>
  <c r="CT106" i="5" s="1"/>
  <c r="FP106" i="5" s="1"/>
  <c r="IL106" i="5" s="1"/>
  <c r="X29" i="5"/>
  <c r="CT29" i="5" s="1"/>
  <c r="FP29" i="5" s="1"/>
  <c r="IL29" i="5" s="1"/>
  <c r="X210" i="5"/>
  <c r="CT210" i="5" s="1"/>
  <c r="FP210" i="5" s="1"/>
  <c r="IL210" i="5" s="1"/>
  <c r="X128" i="5"/>
  <c r="CT128" i="5" s="1"/>
  <c r="FP128" i="5" s="1"/>
  <c r="IL128" i="5" s="1"/>
  <c r="X51" i="5"/>
  <c r="CT51" i="5" s="1"/>
  <c r="FP51" i="5" s="1"/>
  <c r="IL51" i="5" s="1"/>
  <c r="X168" i="5"/>
  <c r="CT168" i="5" s="1"/>
  <c r="FP168" i="5" s="1"/>
  <c r="IL168" i="5" s="1"/>
  <c r="X112" i="5"/>
  <c r="CT112" i="5" s="1"/>
  <c r="FP112" i="5" s="1"/>
  <c r="IL112" i="5" s="1"/>
  <c r="X245" i="5"/>
  <c r="CT245" i="5" s="1"/>
  <c r="FP245" i="5" s="1"/>
  <c r="IL245" i="5" s="1"/>
  <c r="X130" i="5"/>
  <c r="CT130" i="5" s="1"/>
  <c r="FP130" i="5" s="1"/>
  <c r="IL130" i="5" s="1"/>
  <c r="X34" i="5"/>
  <c r="CT34" i="5" s="1"/>
  <c r="FP34" i="5" s="1"/>
  <c r="IL34" i="5" s="1"/>
  <c r="X173" i="5"/>
  <c r="CT173" i="5" s="1"/>
  <c r="FP173" i="5" s="1"/>
  <c r="IL173" i="5" s="1"/>
  <c r="X78" i="5"/>
  <c r="CT78" i="5" s="1"/>
  <c r="FP78" i="5" s="1"/>
  <c r="IL78" i="5" s="1"/>
  <c r="X232" i="5"/>
  <c r="CT232" i="5" s="1"/>
  <c r="FP232" i="5" s="1"/>
  <c r="IL232" i="5" s="1"/>
  <c r="X99" i="5"/>
  <c r="CT99" i="5" s="1"/>
  <c r="FP99" i="5" s="1"/>
  <c r="IL99" i="5" s="1"/>
  <c r="X12" i="5"/>
  <c r="CT12" i="5" s="1"/>
  <c r="FP12" i="5" s="1"/>
  <c r="IL12" i="5" s="1"/>
  <c r="X179" i="5"/>
  <c r="CT179" i="5" s="1"/>
  <c r="FP179" i="5" s="1"/>
  <c r="IL179" i="5" s="1"/>
  <c r="X110" i="5"/>
  <c r="CT110" i="5" s="1"/>
  <c r="FP110" i="5" s="1"/>
  <c r="IL110" i="5" s="1"/>
  <c r="X33" i="5"/>
  <c r="CT33" i="5" s="1"/>
  <c r="FP33" i="5" s="1"/>
  <c r="IL33" i="5" s="1"/>
  <c r="X201" i="5"/>
  <c r="CT201" i="5" s="1"/>
  <c r="FP201" i="5" s="1"/>
  <c r="IL201" i="5" s="1"/>
  <c r="X132" i="5"/>
  <c r="CT132" i="5" s="1"/>
  <c r="FP132" i="5" s="1"/>
  <c r="IL132" i="5" s="1"/>
  <c r="X55" i="5"/>
  <c r="CT55" i="5" s="1"/>
  <c r="FP55" i="5" s="1"/>
  <c r="IL55" i="5" s="1"/>
  <c r="X157" i="5"/>
  <c r="CT157" i="5" s="1"/>
  <c r="FP157" i="5" s="1"/>
  <c r="IL157" i="5" s="1"/>
  <c r="X100" i="5"/>
  <c r="CT100" i="5" s="1"/>
  <c r="FP100" i="5" s="1"/>
  <c r="IL100" i="5" s="1"/>
  <c r="X231" i="5"/>
  <c r="CT231" i="5" s="1"/>
  <c r="FP231" i="5" s="1"/>
  <c r="IL231" i="5" s="1"/>
  <c r="X134" i="5"/>
  <c r="CT134" i="5" s="1"/>
  <c r="FP134" i="5" s="1"/>
  <c r="IL134" i="5" s="1"/>
  <c r="X38" i="5"/>
  <c r="CT38" i="5" s="1"/>
  <c r="FP38" i="5" s="1"/>
  <c r="IL38" i="5" s="1"/>
  <c r="X158" i="5"/>
  <c r="CT158" i="5" s="1"/>
  <c r="FP158" i="5" s="1"/>
  <c r="IL158" i="5" s="1"/>
  <c r="X79" i="5"/>
  <c r="CT79" i="5" s="1"/>
  <c r="FP79" i="5" s="1"/>
  <c r="IL79" i="5" s="1"/>
  <c r="X215" i="5"/>
  <c r="CT215" i="5" s="1"/>
  <c r="FP215" i="5" s="1"/>
  <c r="IL215" i="5" s="1"/>
  <c r="X96" i="5"/>
  <c r="CT96" i="5" s="1"/>
  <c r="FP96" i="5" s="1"/>
  <c r="IL96" i="5" s="1"/>
  <c r="X5" i="5"/>
  <c r="CT5" i="5" s="1"/>
  <c r="FP5" i="5" s="1"/>
  <c r="IL5" i="5" s="1"/>
  <c r="X167" i="5"/>
  <c r="CT167" i="5" s="1"/>
  <c r="FP167" i="5" s="1"/>
  <c r="IL167" i="5" s="1"/>
  <c r="X88" i="5"/>
  <c r="CT88" i="5" s="1"/>
  <c r="FP88" i="5" s="1"/>
  <c r="IL88" i="5" s="1"/>
  <c r="X19" i="5"/>
  <c r="CT19" i="5" s="1"/>
  <c r="FP19" i="5" s="1"/>
  <c r="IL19" i="5" s="1"/>
  <c r="X189" i="5"/>
  <c r="CT189" i="5" s="1"/>
  <c r="FP189" i="5" s="1"/>
  <c r="IL189" i="5" s="1"/>
  <c r="X98" i="5"/>
  <c r="CT98" i="5" s="1"/>
  <c r="FP98" i="5" s="1"/>
  <c r="IL98" i="5" s="1"/>
  <c r="X40" i="5"/>
  <c r="CT40" i="5" s="1"/>
  <c r="FP40" i="5" s="1"/>
  <c r="IL40" i="5" s="1"/>
  <c r="X94" i="5"/>
  <c r="CT94" i="5" s="1"/>
  <c r="FP94" i="5" s="1"/>
  <c r="IL94" i="5" s="1"/>
  <c r="X61" i="5"/>
  <c r="CT61" i="5" s="1"/>
  <c r="FP61" i="5" s="1"/>
  <c r="IL61" i="5" s="1"/>
  <c r="X221" i="5"/>
  <c r="CT221" i="5" s="1"/>
  <c r="FP221" i="5" s="1"/>
  <c r="IL221" i="5" s="1"/>
  <c r="X119" i="5"/>
  <c r="CT119" i="5" s="1"/>
  <c r="FP119" i="5" s="1"/>
  <c r="IL119" i="5" s="1"/>
  <c r="X13" i="5"/>
  <c r="CT13" i="5" s="1"/>
  <c r="FP13" i="5" s="1"/>
  <c r="IL13" i="5" s="1"/>
  <c r="X137" i="5"/>
  <c r="CT137" i="5" s="1"/>
  <c r="FP137" i="5" s="1"/>
  <c r="IL137" i="5" s="1"/>
  <c r="X45" i="5"/>
  <c r="CT45" i="5" s="1"/>
  <c r="FP45" i="5" s="1"/>
  <c r="IL45" i="5" s="1"/>
  <c r="X184" i="5"/>
  <c r="CT184" i="5" s="1"/>
  <c r="FP184" i="5" s="1"/>
  <c r="IL184" i="5" s="1"/>
  <c r="X81" i="5"/>
  <c r="CT81" i="5" s="1"/>
  <c r="FP81" i="5" s="1"/>
  <c r="IL81" i="5" s="1"/>
  <c r="X251" i="5"/>
  <c r="CT251" i="5" s="1"/>
  <c r="FP251" i="5" s="1"/>
  <c r="IL251" i="5" s="1"/>
  <c r="X156" i="5"/>
  <c r="CT156" i="5" s="1"/>
  <c r="FP156" i="5" s="1"/>
  <c r="IL156" i="5" s="1"/>
  <c r="X92" i="5"/>
  <c r="CT92" i="5" s="1"/>
  <c r="FP92" i="5" s="1"/>
  <c r="IL92" i="5" s="1"/>
  <c r="X23" i="5"/>
  <c r="CT23" i="5" s="1"/>
  <c r="FP23" i="5" s="1"/>
  <c r="IL23" i="5" s="1"/>
  <c r="X176" i="5"/>
  <c r="CT176" i="5" s="1"/>
  <c r="FP176" i="5" s="1"/>
  <c r="IL176" i="5" s="1"/>
  <c r="X102" i="5"/>
  <c r="CT102" i="5" s="1"/>
  <c r="FP102" i="5" s="1"/>
  <c r="IL102" i="5" s="1"/>
  <c r="X25" i="5"/>
  <c r="CT25" i="5" s="1"/>
  <c r="FP25" i="5" s="1"/>
  <c r="IL25" i="5" s="1"/>
  <c r="X90" i="5"/>
  <c r="CT90" i="5" s="1"/>
  <c r="FP90" i="5" s="1"/>
  <c r="IL90" i="5" s="1"/>
  <c r="X46" i="5"/>
  <c r="CT46" i="5" s="1"/>
  <c r="FP46" i="5" s="1"/>
  <c r="IL46" i="5" s="1"/>
  <c r="X209" i="5"/>
  <c r="CT209" i="5" s="1"/>
  <c r="FP209" i="5" s="1"/>
  <c r="IL209" i="5" s="1"/>
  <c r="X115" i="5"/>
  <c r="CT115" i="5" s="1"/>
  <c r="FP115" i="5" s="1"/>
  <c r="IL115" i="5" s="1"/>
  <c r="X257" i="5"/>
  <c r="CT257" i="5" s="1"/>
  <c r="FP257" i="5" s="1"/>
  <c r="IL257" i="5" s="1"/>
  <c r="X141" i="5"/>
  <c r="CT141" i="5" s="1"/>
  <c r="FP141" i="5" s="1"/>
  <c r="IL141" i="5" s="1"/>
  <c r="X60" i="5"/>
  <c r="CT60" i="5" s="1"/>
  <c r="FP60" i="5" s="1"/>
  <c r="IL60" i="5" s="1"/>
  <c r="X164" i="5"/>
  <c r="CT164" i="5" s="1"/>
  <c r="FP164" i="5" s="1"/>
  <c r="IL164" i="5" s="1"/>
  <c r="X70" i="5"/>
  <c r="CT70" i="5" s="1"/>
  <c r="FP70" i="5" s="1"/>
  <c r="IL70" i="5" s="1"/>
  <c r="X241" i="5"/>
  <c r="CT241" i="5" s="1"/>
  <c r="FP241" i="5" s="1"/>
  <c r="IL241" i="5" s="1"/>
  <c r="X140" i="5"/>
  <c r="CT140" i="5" s="1"/>
  <c r="FP140" i="5" s="1"/>
  <c r="IL140" i="5" s="1"/>
  <c r="X73" i="5"/>
  <c r="CT73" i="5" s="1"/>
  <c r="FP73" i="5" s="1"/>
  <c r="IL73" i="5" s="1"/>
  <c r="X264" i="5"/>
  <c r="CT264" i="5" s="1"/>
  <c r="FP264" i="5" s="1"/>
  <c r="IL264" i="5" s="1"/>
  <c r="X170" i="5"/>
  <c r="CT170" i="5" s="1"/>
  <c r="FP170" i="5" s="1"/>
  <c r="IL170" i="5" s="1"/>
  <c r="X80" i="5"/>
  <c r="CT80" i="5" s="1"/>
  <c r="FP80" i="5" s="1"/>
  <c r="IL80" i="5" s="1"/>
  <c r="X11" i="5"/>
  <c r="CT11" i="5" s="1"/>
  <c r="FP11" i="5" s="1"/>
  <c r="IL11" i="5" s="1"/>
  <c r="X68" i="5"/>
  <c r="CT68" i="5" s="1"/>
  <c r="FP68" i="5" s="1"/>
  <c r="IL68" i="5" s="1"/>
  <c r="X6" i="5"/>
  <c r="CT6" i="5" s="1"/>
  <c r="FP6" i="5" s="1"/>
  <c r="IL6" i="5" s="1"/>
  <c r="X50" i="5"/>
  <c r="CT50" i="5" s="1"/>
  <c r="FP50" i="5" s="1"/>
  <c r="IL50" i="5" s="1"/>
  <c r="X203" i="5"/>
  <c r="CT203" i="5" s="1"/>
  <c r="FP203" i="5" s="1"/>
  <c r="IL203" i="5" s="1"/>
  <c r="X67" i="5"/>
  <c r="CT67" i="5" s="1"/>
  <c r="FP67" i="5" s="1"/>
  <c r="IL67" i="5" s="1"/>
  <c r="X243" i="5"/>
  <c r="CT243" i="5" s="1"/>
  <c r="FP243" i="5" s="1"/>
  <c r="IL243" i="5" s="1"/>
  <c r="X122" i="5"/>
  <c r="CT122" i="5" s="1"/>
  <c r="FP122" i="5" s="1"/>
  <c r="IL122" i="5" s="1"/>
  <c r="X16" i="5"/>
  <c r="CT16" i="5" s="1"/>
  <c r="FP16" i="5" s="1"/>
  <c r="IL16" i="5" s="1"/>
  <c r="X161" i="5"/>
  <c r="CT161" i="5" s="1"/>
  <c r="FP161" i="5" s="1"/>
  <c r="IL161" i="5" s="1"/>
  <c r="X74" i="5"/>
  <c r="CT74" i="5" s="1"/>
  <c r="FP74" i="5" s="1"/>
  <c r="IL74" i="5" s="1"/>
  <c r="X228" i="5"/>
  <c r="CT228" i="5" s="1"/>
  <c r="FP228" i="5" s="1"/>
  <c r="IL228" i="5" s="1"/>
  <c r="X144" i="5"/>
  <c r="CT144" i="5" s="1"/>
  <c r="FP144" i="5" s="1"/>
  <c r="IL144" i="5" s="1"/>
  <c r="X77" i="5"/>
  <c r="CT77" i="5" s="1"/>
  <c r="FP77" i="5" s="1"/>
  <c r="IL77" i="5" s="1"/>
  <c r="X255" i="5"/>
  <c r="CT255" i="5" s="1"/>
  <c r="FP255" i="5" s="1"/>
  <c r="IL255" i="5" s="1"/>
  <c r="X159" i="5"/>
  <c r="CT159" i="5" s="1"/>
  <c r="FP159" i="5" s="1"/>
  <c r="IL159" i="5" s="1"/>
  <c r="X84" i="5"/>
  <c r="CT84" i="5" s="1"/>
  <c r="FP84" i="5" s="1"/>
  <c r="IL84" i="5" s="1"/>
  <c r="X7" i="5"/>
  <c r="CT7" i="5" s="1"/>
  <c r="FP7" i="5" s="1"/>
  <c r="IL7" i="5" s="1"/>
  <c r="X2" i="5"/>
  <c r="CT2" i="5" s="1"/>
  <c r="FP2" i="5" s="1"/>
  <c r="IL2" i="5" s="1"/>
  <c r="W8" i="1"/>
  <c r="W7" i="1"/>
  <c r="A50" i="4"/>
  <c r="C123" i="4"/>
  <c r="B123" i="4"/>
  <c r="A123" i="4"/>
  <c r="C124" i="4" l="1"/>
  <c r="B124" i="4"/>
  <c r="A124" i="4"/>
  <c r="A51" i="4"/>
  <c r="X8" i="1"/>
  <c r="X7" i="1"/>
  <c r="Y262" i="5"/>
  <c r="CU262" i="5" s="1"/>
  <c r="FQ262" i="5" s="1"/>
  <c r="IM262" i="5" s="1"/>
  <c r="Y255" i="5"/>
  <c r="CU255" i="5" s="1"/>
  <c r="FQ255" i="5" s="1"/>
  <c r="IM255" i="5" s="1"/>
  <c r="Y249" i="5"/>
  <c r="CU249" i="5" s="1"/>
  <c r="FQ249" i="5" s="1"/>
  <c r="IM249" i="5" s="1"/>
  <c r="Y237" i="5"/>
  <c r="CU237" i="5" s="1"/>
  <c r="FQ237" i="5" s="1"/>
  <c r="IM237" i="5" s="1"/>
  <c r="Y232" i="5"/>
  <c r="CU232" i="5" s="1"/>
  <c r="FQ232" i="5" s="1"/>
  <c r="IM232" i="5" s="1"/>
  <c r="Y226" i="5"/>
  <c r="CU226" i="5" s="1"/>
  <c r="FQ226" i="5" s="1"/>
  <c r="IM226" i="5" s="1"/>
  <c r="Y210" i="5"/>
  <c r="CU210" i="5" s="1"/>
  <c r="FQ210" i="5" s="1"/>
  <c r="IM210" i="5" s="1"/>
  <c r="Y202" i="5"/>
  <c r="CU202" i="5" s="1"/>
  <c r="FQ202" i="5" s="1"/>
  <c r="IM202" i="5" s="1"/>
  <c r="Y206" i="5"/>
  <c r="CU206" i="5" s="1"/>
  <c r="FQ206" i="5" s="1"/>
  <c r="IM206" i="5" s="1"/>
  <c r="Y186" i="5"/>
  <c r="CU186" i="5" s="1"/>
  <c r="FQ186" i="5" s="1"/>
  <c r="IM186" i="5" s="1"/>
  <c r="Y181" i="5"/>
  <c r="CU181" i="5" s="1"/>
  <c r="FQ181" i="5" s="1"/>
  <c r="IM181" i="5" s="1"/>
  <c r="Y172" i="5"/>
  <c r="CU172" i="5" s="1"/>
  <c r="FQ172" i="5" s="1"/>
  <c r="IM172" i="5" s="1"/>
  <c r="Y165" i="5"/>
  <c r="CU165" i="5" s="1"/>
  <c r="FQ165" i="5" s="1"/>
  <c r="IM165" i="5" s="1"/>
  <c r="Y156" i="5"/>
  <c r="CU156" i="5" s="1"/>
  <c r="FQ156" i="5" s="1"/>
  <c r="IM156" i="5" s="1"/>
  <c r="Y151" i="5"/>
  <c r="CU151" i="5" s="1"/>
  <c r="FQ151" i="5" s="1"/>
  <c r="IM151" i="5" s="1"/>
  <c r="Y144" i="5"/>
  <c r="CU144" i="5" s="1"/>
  <c r="FQ144" i="5" s="1"/>
  <c r="IM144" i="5" s="1"/>
  <c r="Y137" i="5"/>
  <c r="CU137" i="5" s="1"/>
  <c r="FQ137" i="5" s="1"/>
  <c r="IM137" i="5" s="1"/>
  <c r="Y134" i="5"/>
  <c r="CU134" i="5" s="1"/>
  <c r="FQ134" i="5" s="1"/>
  <c r="IM134" i="5" s="1"/>
  <c r="Y127" i="5"/>
  <c r="CU127" i="5" s="1"/>
  <c r="FQ127" i="5" s="1"/>
  <c r="IM127" i="5" s="1"/>
  <c r="Y112" i="5"/>
  <c r="CU112" i="5" s="1"/>
  <c r="FQ112" i="5" s="1"/>
  <c r="IM112" i="5" s="1"/>
  <c r="Y105" i="5"/>
  <c r="CU105" i="5" s="1"/>
  <c r="FQ105" i="5" s="1"/>
  <c r="IM105" i="5" s="1"/>
  <c r="Y91" i="5"/>
  <c r="CU91" i="5" s="1"/>
  <c r="FQ91" i="5" s="1"/>
  <c r="IM91" i="5" s="1"/>
  <c r="Y84" i="5"/>
  <c r="CU84" i="5" s="1"/>
  <c r="FQ84" i="5" s="1"/>
  <c r="IM84" i="5" s="1"/>
  <c r="Y70" i="5"/>
  <c r="CU70" i="5" s="1"/>
  <c r="FQ70" i="5" s="1"/>
  <c r="IM70" i="5" s="1"/>
  <c r="Y79" i="5"/>
  <c r="CU79" i="5" s="1"/>
  <c r="FQ79" i="5" s="1"/>
  <c r="IM79" i="5" s="1"/>
  <c r="Y67" i="5"/>
  <c r="CU67" i="5" s="1"/>
  <c r="FQ67" i="5" s="1"/>
  <c r="IM67" i="5" s="1"/>
  <c r="Y57" i="5"/>
  <c r="CU57" i="5" s="1"/>
  <c r="FQ57" i="5" s="1"/>
  <c r="IM57" i="5" s="1"/>
  <c r="Y50" i="5"/>
  <c r="CU50" i="5" s="1"/>
  <c r="FQ50" i="5" s="1"/>
  <c r="IM50" i="5" s="1"/>
  <c r="Y43" i="5"/>
  <c r="CU43" i="5" s="1"/>
  <c r="FQ43" i="5" s="1"/>
  <c r="IM43" i="5" s="1"/>
  <c r="Y36" i="5"/>
  <c r="CU36" i="5" s="1"/>
  <c r="FQ36" i="5" s="1"/>
  <c r="IM36" i="5" s="1"/>
  <c r="Y11" i="5"/>
  <c r="CU11" i="5" s="1"/>
  <c r="FQ11" i="5" s="1"/>
  <c r="IM11" i="5" s="1"/>
  <c r="Y23" i="5"/>
  <c r="CU23" i="5" s="1"/>
  <c r="FQ23" i="5" s="1"/>
  <c r="IM23" i="5" s="1"/>
  <c r="Y16" i="5"/>
  <c r="CU16" i="5" s="1"/>
  <c r="FQ16" i="5" s="1"/>
  <c r="IM16" i="5" s="1"/>
  <c r="Y263" i="5"/>
  <c r="CU263" i="5" s="1"/>
  <c r="FQ263" i="5" s="1"/>
  <c r="IM263" i="5" s="1"/>
  <c r="Y254" i="5"/>
  <c r="CU254" i="5" s="1"/>
  <c r="FQ254" i="5" s="1"/>
  <c r="IM254" i="5" s="1"/>
  <c r="Y245" i="5"/>
  <c r="CU245" i="5" s="1"/>
  <c r="FQ245" i="5" s="1"/>
  <c r="IM245" i="5" s="1"/>
  <c r="Y235" i="5"/>
  <c r="CU235" i="5" s="1"/>
  <c r="FQ235" i="5" s="1"/>
  <c r="IM235" i="5" s="1"/>
  <c r="Y228" i="5"/>
  <c r="CU228" i="5" s="1"/>
  <c r="FQ228" i="5" s="1"/>
  <c r="IM228" i="5" s="1"/>
  <c r="Y221" i="5"/>
  <c r="CU221" i="5" s="1"/>
  <c r="FQ221" i="5" s="1"/>
  <c r="IM221" i="5" s="1"/>
  <c r="Y213" i="5"/>
  <c r="CU213" i="5" s="1"/>
  <c r="FQ213" i="5" s="1"/>
  <c r="IM213" i="5" s="1"/>
  <c r="Y205" i="5"/>
  <c r="CU205" i="5" s="1"/>
  <c r="FQ205" i="5" s="1"/>
  <c r="IM205" i="5" s="1"/>
  <c r="Y194" i="5"/>
  <c r="CU194" i="5" s="1"/>
  <c r="FQ194" i="5" s="1"/>
  <c r="IM194" i="5" s="1"/>
  <c r="Y189" i="5"/>
  <c r="CU189" i="5" s="1"/>
  <c r="FQ189" i="5" s="1"/>
  <c r="IM189" i="5" s="1"/>
  <c r="Y184" i="5"/>
  <c r="CU184" i="5" s="1"/>
  <c r="FQ184" i="5" s="1"/>
  <c r="IM184" i="5" s="1"/>
  <c r="Y175" i="5"/>
  <c r="CU175" i="5" s="1"/>
  <c r="FQ175" i="5" s="1"/>
  <c r="IM175" i="5" s="1"/>
  <c r="Y168" i="5"/>
  <c r="CU168" i="5" s="1"/>
  <c r="FQ168" i="5" s="1"/>
  <c r="IM168" i="5" s="1"/>
  <c r="Y159" i="5"/>
  <c r="CU159" i="5" s="1"/>
  <c r="FQ159" i="5" s="1"/>
  <c r="IM159" i="5" s="1"/>
  <c r="Y143" i="5"/>
  <c r="CU143" i="5" s="1"/>
  <c r="FQ143" i="5" s="1"/>
  <c r="IM143" i="5" s="1"/>
  <c r="Y136" i="5"/>
  <c r="CU136" i="5" s="1"/>
  <c r="FQ136" i="5" s="1"/>
  <c r="IM136" i="5" s="1"/>
  <c r="Y133" i="5"/>
  <c r="CU133" i="5" s="1"/>
  <c r="FQ133" i="5" s="1"/>
  <c r="IM133" i="5" s="1"/>
  <c r="Y126" i="5"/>
  <c r="CU126" i="5" s="1"/>
  <c r="FQ126" i="5" s="1"/>
  <c r="IM126" i="5" s="1"/>
  <c r="Y119" i="5"/>
  <c r="CU119" i="5" s="1"/>
  <c r="FQ119" i="5" s="1"/>
  <c r="IM119" i="5" s="1"/>
  <c r="Y104" i="5"/>
  <c r="CU104" i="5" s="1"/>
  <c r="FQ104" i="5" s="1"/>
  <c r="IM104" i="5" s="1"/>
  <c r="Y108" i="5"/>
  <c r="CU108" i="5" s="1"/>
  <c r="FQ108" i="5" s="1"/>
  <c r="IM108" i="5" s="1"/>
  <c r="Y83" i="5"/>
  <c r="CU83" i="5" s="1"/>
  <c r="FQ83" i="5" s="1"/>
  <c r="IM83" i="5" s="1"/>
  <c r="Y95" i="5"/>
  <c r="CU95" i="5" s="1"/>
  <c r="FQ95" i="5" s="1"/>
  <c r="IM95" i="5" s="1"/>
  <c r="Y73" i="5"/>
  <c r="CU73" i="5" s="1"/>
  <c r="FQ73" i="5" s="1"/>
  <c r="IM73" i="5" s="1"/>
  <c r="Y74" i="5"/>
  <c r="CU74" i="5" s="1"/>
  <c r="FQ74" i="5" s="1"/>
  <c r="IM74" i="5" s="1"/>
  <c r="Y56" i="5"/>
  <c r="CU56" i="5" s="1"/>
  <c r="FQ56" i="5" s="1"/>
  <c r="IM56" i="5" s="1"/>
  <c r="Y49" i="5"/>
  <c r="CU49" i="5" s="1"/>
  <c r="FQ49" i="5" s="1"/>
  <c r="IM49" i="5" s="1"/>
  <c r="Y61" i="5"/>
  <c r="CU61" i="5" s="1"/>
  <c r="FQ61" i="5" s="1"/>
  <c r="IM61" i="5" s="1"/>
  <c r="Y35" i="5"/>
  <c r="CU35" i="5" s="1"/>
  <c r="FQ35" i="5" s="1"/>
  <c r="IM35" i="5" s="1"/>
  <c r="Y28" i="5"/>
  <c r="CU28" i="5" s="1"/>
  <c r="FQ28" i="5" s="1"/>
  <c r="IM28" i="5" s="1"/>
  <c r="Y22" i="5"/>
  <c r="CU22" i="5" s="1"/>
  <c r="FQ22" i="5" s="1"/>
  <c r="IM22" i="5" s="1"/>
  <c r="Y15" i="5"/>
  <c r="CU15" i="5" s="1"/>
  <c r="FQ15" i="5" s="1"/>
  <c r="IM15" i="5" s="1"/>
  <c r="Y8" i="5"/>
  <c r="CU8" i="5" s="1"/>
  <c r="FQ8" i="5" s="1"/>
  <c r="IM8" i="5" s="1"/>
  <c r="Y261" i="5"/>
  <c r="CU261" i="5" s="1"/>
  <c r="FQ261" i="5" s="1"/>
  <c r="IM261" i="5" s="1"/>
  <c r="Y252" i="5"/>
  <c r="CU252" i="5" s="1"/>
  <c r="FQ252" i="5" s="1"/>
  <c r="IM252" i="5" s="1"/>
  <c r="Y243" i="5"/>
  <c r="CU243" i="5" s="1"/>
  <c r="FQ243" i="5" s="1"/>
  <c r="IM243" i="5" s="1"/>
  <c r="Y238" i="5"/>
  <c r="CU238" i="5" s="1"/>
  <c r="FQ238" i="5" s="1"/>
  <c r="IM238" i="5" s="1"/>
  <c r="Y229" i="5"/>
  <c r="CU229" i="5" s="1"/>
  <c r="FQ229" i="5" s="1"/>
  <c r="IM229" i="5" s="1"/>
  <c r="Y224" i="5"/>
  <c r="CU224" i="5" s="1"/>
  <c r="FQ224" i="5" s="1"/>
  <c r="IM224" i="5" s="1"/>
  <c r="Y216" i="5"/>
  <c r="CU216" i="5" s="1"/>
  <c r="FQ216" i="5" s="1"/>
  <c r="IM216" i="5" s="1"/>
  <c r="Y208" i="5"/>
  <c r="CU208" i="5" s="1"/>
  <c r="FQ208" i="5" s="1"/>
  <c r="IM208" i="5" s="1"/>
  <c r="Y197" i="5"/>
  <c r="CU197" i="5" s="1"/>
  <c r="FQ197" i="5" s="1"/>
  <c r="IM197" i="5" s="1"/>
  <c r="Y192" i="5"/>
  <c r="CU192" i="5" s="1"/>
  <c r="FQ192" i="5" s="1"/>
  <c r="IM192" i="5" s="1"/>
  <c r="Y193" i="5"/>
  <c r="CU193" i="5" s="1"/>
  <c r="FQ193" i="5" s="1"/>
  <c r="IM193" i="5" s="1"/>
  <c r="Y173" i="5"/>
  <c r="CU173" i="5" s="1"/>
  <c r="FQ173" i="5" s="1"/>
  <c r="IM173" i="5" s="1"/>
  <c r="Y171" i="5"/>
  <c r="CU171" i="5" s="1"/>
  <c r="FQ171" i="5" s="1"/>
  <c r="IM171" i="5" s="1"/>
  <c r="Y162" i="5"/>
  <c r="CU162" i="5" s="1"/>
  <c r="FQ162" i="5" s="1"/>
  <c r="IM162" i="5" s="1"/>
  <c r="Y135" i="5"/>
  <c r="CU135" i="5" s="1"/>
  <c r="FQ135" i="5" s="1"/>
  <c r="IM135" i="5" s="1"/>
  <c r="Y147" i="5"/>
  <c r="CU147" i="5" s="1"/>
  <c r="FQ147" i="5" s="1"/>
  <c r="IM147" i="5" s="1"/>
  <c r="Y125" i="5"/>
  <c r="CU125" i="5" s="1"/>
  <c r="FQ125" i="5" s="1"/>
  <c r="IM125" i="5" s="1"/>
  <c r="Y118" i="5"/>
  <c r="CU118" i="5" s="1"/>
  <c r="FQ118" i="5" s="1"/>
  <c r="IM118" i="5" s="1"/>
  <c r="Y130" i="5"/>
  <c r="CU130" i="5" s="1"/>
  <c r="FQ130" i="5" s="1"/>
  <c r="IM130" i="5" s="1"/>
  <c r="Y115" i="5"/>
  <c r="CU115" i="5" s="1"/>
  <c r="FQ115" i="5" s="1"/>
  <c r="IM115" i="5" s="1"/>
  <c r="Y100" i="5"/>
  <c r="CU100" i="5" s="1"/>
  <c r="FQ100" i="5" s="1"/>
  <c r="IM100" i="5" s="1"/>
  <c r="Y94" i="5"/>
  <c r="CU94" i="5" s="1"/>
  <c r="FQ94" i="5" s="1"/>
  <c r="IM94" i="5" s="1"/>
  <c r="Y87" i="5"/>
  <c r="CU87" i="5" s="1"/>
  <c r="FQ87" i="5" s="1"/>
  <c r="IM87" i="5" s="1"/>
  <c r="Y65" i="5"/>
  <c r="CU65" i="5" s="1"/>
  <c r="FQ65" i="5" s="1"/>
  <c r="IM65" i="5" s="1"/>
  <c r="Y66" i="5"/>
  <c r="CU66" i="5" s="1"/>
  <c r="FQ66" i="5" s="1"/>
  <c r="IM66" i="5" s="1"/>
  <c r="Y48" i="5"/>
  <c r="CU48" i="5" s="1"/>
  <c r="FQ48" i="5" s="1"/>
  <c r="IM48" i="5" s="1"/>
  <c r="Y60" i="5"/>
  <c r="CU60" i="5" s="1"/>
  <c r="FQ60" i="5" s="1"/>
  <c r="IM60" i="5" s="1"/>
  <c r="Y53" i="5"/>
  <c r="CU53" i="5" s="1"/>
  <c r="FQ53" i="5" s="1"/>
  <c r="IM53" i="5" s="1"/>
  <c r="Y27" i="5"/>
  <c r="CU27" i="5" s="1"/>
  <c r="FQ27" i="5" s="1"/>
  <c r="IM27" i="5" s="1"/>
  <c r="Y39" i="5"/>
  <c r="CU39" i="5" s="1"/>
  <c r="FQ39" i="5" s="1"/>
  <c r="IM39" i="5" s="1"/>
  <c r="Y14" i="5"/>
  <c r="CU14" i="5" s="1"/>
  <c r="FQ14" i="5" s="1"/>
  <c r="IM14" i="5" s="1"/>
  <c r="Y7" i="5"/>
  <c r="CU7" i="5" s="1"/>
  <c r="FQ7" i="5" s="1"/>
  <c r="IM7" i="5" s="1"/>
  <c r="Y4" i="5"/>
  <c r="CU4" i="5" s="1"/>
  <c r="FQ4" i="5" s="1"/>
  <c r="IM4" i="5" s="1"/>
  <c r="Y260" i="5"/>
  <c r="CU260" i="5" s="1"/>
  <c r="FQ260" i="5" s="1"/>
  <c r="IM260" i="5" s="1"/>
  <c r="Y253" i="5"/>
  <c r="CU253" i="5" s="1"/>
  <c r="FQ253" i="5" s="1"/>
  <c r="IM253" i="5" s="1"/>
  <c r="Y246" i="5"/>
  <c r="CU246" i="5" s="1"/>
  <c r="FQ246" i="5" s="1"/>
  <c r="IM246" i="5" s="1"/>
  <c r="Y240" i="5"/>
  <c r="CU240" i="5" s="1"/>
  <c r="FQ240" i="5" s="1"/>
  <c r="IM240" i="5" s="1"/>
  <c r="Y227" i="5"/>
  <c r="CU227" i="5" s="1"/>
  <c r="FQ227" i="5" s="1"/>
  <c r="IM227" i="5" s="1"/>
  <c r="Y219" i="5"/>
  <c r="CU219" i="5" s="1"/>
  <c r="FQ219" i="5" s="1"/>
  <c r="IM219" i="5" s="1"/>
  <c r="Y211" i="5"/>
  <c r="CU211" i="5" s="1"/>
  <c r="FQ211" i="5" s="1"/>
  <c r="IM211" i="5" s="1"/>
  <c r="Y217" i="5"/>
  <c r="CU217" i="5" s="1"/>
  <c r="FQ217" i="5" s="1"/>
  <c r="IM217" i="5" s="1"/>
  <c r="Y200" i="5"/>
  <c r="CU200" i="5" s="1"/>
  <c r="FQ200" i="5" s="1"/>
  <c r="IM200" i="5" s="1"/>
  <c r="Y187" i="5"/>
  <c r="CU187" i="5" s="1"/>
  <c r="FQ187" i="5" s="1"/>
  <c r="IM187" i="5" s="1"/>
  <c r="Y179" i="5"/>
  <c r="CU179" i="5" s="1"/>
  <c r="FQ179" i="5" s="1"/>
  <c r="IM179" i="5" s="1"/>
  <c r="Y176" i="5"/>
  <c r="CU176" i="5" s="1"/>
  <c r="FQ176" i="5" s="1"/>
  <c r="IM176" i="5" s="1"/>
  <c r="Y163" i="5"/>
  <c r="CU163" i="5" s="1"/>
  <c r="FQ163" i="5" s="1"/>
  <c r="IM163" i="5" s="1"/>
  <c r="Y154" i="5"/>
  <c r="CU154" i="5" s="1"/>
  <c r="FQ154" i="5" s="1"/>
  <c r="IM154" i="5" s="1"/>
  <c r="Y146" i="5"/>
  <c r="CU146" i="5" s="1"/>
  <c r="FQ146" i="5" s="1"/>
  <c r="IM146" i="5" s="1"/>
  <c r="Y139" i="5"/>
  <c r="CU139" i="5" s="1"/>
  <c r="FQ139" i="5" s="1"/>
  <c r="IM139" i="5" s="1"/>
  <c r="Y117" i="5"/>
  <c r="CU117" i="5" s="1"/>
  <c r="FQ117" i="5" s="1"/>
  <c r="IM117" i="5" s="1"/>
  <c r="Y129" i="5"/>
  <c r="CU129" i="5" s="1"/>
  <c r="FQ129" i="5" s="1"/>
  <c r="IM129" i="5" s="1"/>
  <c r="Y122" i="5"/>
  <c r="CU122" i="5" s="1"/>
  <c r="FQ122" i="5" s="1"/>
  <c r="IM122" i="5" s="1"/>
  <c r="Y107" i="5"/>
  <c r="CU107" i="5" s="1"/>
  <c r="FQ107" i="5" s="1"/>
  <c r="IM107" i="5" s="1"/>
  <c r="Y111" i="5"/>
  <c r="CU111" i="5" s="1"/>
  <c r="FQ111" i="5" s="1"/>
  <c r="IM111" i="5" s="1"/>
  <c r="Y86" i="5"/>
  <c r="CU86" i="5" s="1"/>
  <c r="FQ86" i="5" s="1"/>
  <c r="IM86" i="5" s="1"/>
  <c r="Y98" i="5"/>
  <c r="CU98" i="5" s="1"/>
  <c r="FQ98" i="5" s="1"/>
  <c r="IM98" i="5" s="1"/>
  <c r="Y85" i="5"/>
  <c r="CU85" i="5" s="1"/>
  <c r="FQ85" i="5" s="1"/>
  <c r="IM85" i="5" s="1"/>
  <c r="Y77" i="5"/>
  <c r="CU77" i="5" s="1"/>
  <c r="FQ77" i="5" s="1"/>
  <c r="IM77" i="5" s="1"/>
  <c r="Y59" i="5"/>
  <c r="CU59" i="5" s="1"/>
  <c r="FQ59" i="5" s="1"/>
  <c r="IM59" i="5" s="1"/>
  <c r="Y52" i="5"/>
  <c r="CU52" i="5" s="1"/>
  <c r="FQ52" i="5" s="1"/>
  <c r="IM52" i="5" s="1"/>
  <c r="Y45" i="5"/>
  <c r="CU45" i="5" s="1"/>
  <c r="FQ45" i="5" s="1"/>
  <c r="IM45" i="5" s="1"/>
  <c r="Y38" i="5"/>
  <c r="CU38" i="5" s="1"/>
  <c r="FQ38" i="5" s="1"/>
  <c r="IM38" i="5" s="1"/>
  <c r="Y31" i="5"/>
  <c r="CU31" i="5" s="1"/>
  <c r="FQ31" i="5" s="1"/>
  <c r="IM31" i="5" s="1"/>
  <c r="Y6" i="5"/>
  <c r="CU6" i="5" s="1"/>
  <c r="FQ6" i="5" s="1"/>
  <c r="IM6" i="5" s="1"/>
  <c r="Y18" i="5"/>
  <c r="CU18" i="5" s="1"/>
  <c r="FQ18" i="5" s="1"/>
  <c r="IM18" i="5" s="1"/>
  <c r="Y2" i="5"/>
  <c r="CU2" i="5" s="1"/>
  <c r="FQ2" i="5" s="1"/>
  <c r="IM2" i="5" s="1"/>
  <c r="Y266" i="5"/>
  <c r="CU266" i="5" s="1"/>
  <c r="FQ266" i="5" s="1"/>
  <c r="IM266" i="5" s="1"/>
  <c r="Y258" i="5"/>
  <c r="CU258" i="5" s="1"/>
  <c r="FQ258" i="5" s="1"/>
  <c r="IM258" i="5" s="1"/>
  <c r="Y247" i="5"/>
  <c r="CU247" i="5" s="1"/>
  <c r="FQ247" i="5" s="1"/>
  <c r="IM247" i="5" s="1"/>
  <c r="Y244" i="5"/>
  <c r="CU244" i="5" s="1"/>
  <c r="FQ244" i="5" s="1"/>
  <c r="IM244" i="5" s="1"/>
  <c r="Y236" i="5"/>
  <c r="CU236" i="5" s="1"/>
  <c r="FQ236" i="5" s="1"/>
  <c r="IM236" i="5" s="1"/>
  <c r="Y225" i="5"/>
  <c r="CU225" i="5" s="1"/>
  <c r="FQ225" i="5" s="1"/>
  <c r="IM225" i="5" s="1"/>
  <c r="Y212" i="5"/>
  <c r="CU212" i="5" s="1"/>
  <c r="FQ212" i="5" s="1"/>
  <c r="IM212" i="5" s="1"/>
  <c r="Y214" i="5"/>
  <c r="CU214" i="5" s="1"/>
  <c r="FQ214" i="5" s="1"/>
  <c r="IM214" i="5" s="1"/>
  <c r="Y203" i="5"/>
  <c r="CU203" i="5" s="1"/>
  <c r="FQ203" i="5" s="1"/>
  <c r="IM203" i="5" s="1"/>
  <c r="Y195" i="5"/>
  <c r="CU195" i="5" s="1"/>
  <c r="FQ195" i="5" s="1"/>
  <c r="IM195" i="5" s="1"/>
  <c r="Y190" i="5"/>
  <c r="CU190" i="5" s="1"/>
  <c r="FQ190" i="5" s="1"/>
  <c r="IM190" i="5" s="1"/>
  <c r="Y182" i="5"/>
  <c r="CU182" i="5" s="1"/>
  <c r="FQ182" i="5" s="1"/>
  <c r="IM182" i="5" s="1"/>
  <c r="Y169" i="5"/>
  <c r="CU169" i="5" s="1"/>
  <c r="FQ169" i="5" s="1"/>
  <c r="IM169" i="5" s="1"/>
  <c r="Y166" i="5"/>
  <c r="CU166" i="5" s="1"/>
  <c r="FQ166" i="5" s="1"/>
  <c r="IM166" i="5" s="1"/>
  <c r="Y157" i="5"/>
  <c r="CU157" i="5" s="1"/>
  <c r="FQ157" i="5" s="1"/>
  <c r="IM157" i="5" s="1"/>
  <c r="Y138" i="5"/>
  <c r="CU138" i="5" s="1"/>
  <c r="FQ138" i="5" s="1"/>
  <c r="IM138" i="5" s="1"/>
  <c r="Y150" i="5"/>
  <c r="CU150" i="5" s="1"/>
  <c r="FQ150" i="5" s="1"/>
  <c r="IM150" i="5" s="1"/>
  <c r="Y128" i="5"/>
  <c r="CU128" i="5" s="1"/>
  <c r="FQ128" i="5" s="1"/>
  <c r="IM128" i="5" s="1"/>
  <c r="Y121" i="5"/>
  <c r="CU121" i="5" s="1"/>
  <c r="FQ121" i="5" s="1"/>
  <c r="IM121" i="5" s="1"/>
  <c r="Y114" i="5"/>
  <c r="CU114" i="5" s="1"/>
  <c r="FQ114" i="5" s="1"/>
  <c r="IM114" i="5" s="1"/>
  <c r="Y99" i="5"/>
  <c r="CU99" i="5" s="1"/>
  <c r="FQ99" i="5" s="1"/>
  <c r="IM99" i="5" s="1"/>
  <c r="Y103" i="5"/>
  <c r="CU103" i="5" s="1"/>
  <c r="FQ103" i="5" s="1"/>
  <c r="IM103" i="5" s="1"/>
  <c r="Y97" i="5"/>
  <c r="CU97" i="5" s="1"/>
  <c r="FQ97" i="5" s="1"/>
  <c r="IM97" i="5" s="1"/>
  <c r="Y90" i="5"/>
  <c r="CU90" i="5" s="1"/>
  <c r="FQ90" i="5" s="1"/>
  <c r="IM90" i="5" s="1"/>
  <c r="Y76" i="5"/>
  <c r="CU76" i="5" s="1"/>
  <c r="FQ76" i="5" s="1"/>
  <c r="IM76" i="5" s="1"/>
  <c r="Y69" i="5"/>
  <c r="CU69" i="5" s="1"/>
  <c r="FQ69" i="5" s="1"/>
  <c r="IM69" i="5" s="1"/>
  <c r="Y51" i="5"/>
  <c r="CU51" i="5" s="1"/>
  <c r="FQ51" i="5" s="1"/>
  <c r="IM51" i="5" s="1"/>
  <c r="Y44" i="5"/>
  <c r="CU44" i="5" s="1"/>
  <c r="FQ44" i="5" s="1"/>
  <c r="IM44" i="5" s="1"/>
  <c r="Y37" i="5"/>
  <c r="CU37" i="5" s="1"/>
  <c r="FQ37" i="5" s="1"/>
  <c r="IM37" i="5" s="1"/>
  <c r="Y30" i="5"/>
  <c r="CU30" i="5" s="1"/>
  <c r="FQ30" i="5" s="1"/>
  <c r="IM30" i="5" s="1"/>
  <c r="Y42" i="5"/>
  <c r="CU42" i="5" s="1"/>
  <c r="FQ42" i="5" s="1"/>
  <c r="IM42" i="5" s="1"/>
  <c r="Y17" i="5"/>
  <c r="CU17" i="5" s="1"/>
  <c r="FQ17" i="5" s="1"/>
  <c r="IM17" i="5" s="1"/>
  <c r="Y10" i="5"/>
  <c r="CU10" i="5" s="1"/>
  <c r="FQ10" i="5" s="1"/>
  <c r="IM10" i="5" s="1"/>
  <c r="Y5" i="5"/>
  <c r="CU5" i="5" s="1"/>
  <c r="FQ5" i="5" s="1"/>
  <c r="IM5" i="5" s="1"/>
  <c r="Y267" i="5"/>
  <c r="CU267" i="5" s="1"/>
  <c r="FQ267" i="5" s="1"/>
  <c r="IM267" i="5" s="1"/>
  <c r="Y257" i="5"/>
  <c r="CU257" i="5" s="1"/>
  <c r="FQ257" i="5" s="1"/>
  <c r="IM257" i="5" s="1"/>
  <c r="Y250" i="5"/>
  <c r="CU250" i="5" s="1"/>
  <c r="FQ250" i="5" s="1"/>
  <c r="IM250" i="5" s="1"/>
  <c r="Y241" i="5"/>
  <c r="CU241" i="5" s="1"/>
  <c r="FQ241" i="5" s="1"/>
  <c r="IM241" i="5" s="1"/>
  <c r="Y233" i="5"/>
  <c r="CU233" i="5" s="1"/>
  <c r="FQ233" i="5" s="1"/>
  <c r="IM233" i="5" s="1"/>
  <c r="Y220" i="5"/>
  <c r="CU220" i="5" s="1"/>
  <c r="FQ220" i="5" s="1"/>
  <c r="IM220" i="5" s="1"/>
  <c r="Y222" i="5"/>
  <c r="CU222" i="5" s="1"/>
  <c r="FQ222" i="5" s="1"/>
  <c r="IM222" i="5" s="1"/>
  <c r="Y209" i="5"/>
  <c r="CU209" i="5" s="1"/>
  <c r="FQ209" i="5" s="1"/>
  <c r="IM209" i="5" s="1"/>
  <c r="Y201" i="5"/>
  <c r="CU201" i="5" s="1"/>
  <c r="FQ201" i="5" s="1"/>
  <c r="IM201" i="5" s="1"/>
  <c r="Y188" i="5"/>
  <c r="CU188" i="5" s="1"/>
  <c r="FQ188" i="5" s="1"/>
  <c r="IM188" i="5" s="1"/>
  <c r="Y185" i="5"/>
  <c r="CU185" i="5" s="1"/>
  <c r="FQ185" i="5" s="1"/>
  <c r="IM185" i="5" s="1"/>
  <c r="Y180" i="5"/>
  <c r="CU180" i="5" s="1"/>
  <c r="FQ180" i="5" s="1"/>
  <c r="IM180" i="5" s="1"/>
  <c r="Y164" i="5"/>
  <c r="CU164" i="5" s="1"/>
  <c r="FQ164" i="5" s="1"/>
  <c r="IM164" i="5" s="1"/>
  <c r="Y155" i="5"/>
  <c r="CU155" i="5" s="1"/>
  <c r="FQ155" i="5" s="1"/>
  <c r="IM155" i="5" s="1"/>
  <c r="Y160" i="5"/>
  <c r="CU160" i="5" s="1"/>
  <c r="FQ160" i="5" s="1"/>
  <c r="IM160" i="5" s="1"/>
  <c r="Y149" i="5"/>
  <c r="CU149" i="5" s="1"/>
  <c r="FQ149" i="5" s="1"/>
  <c r="IM149" i="5" s="1"/>
  <c r="Y142" i="5"/>
  <c r="CU142" i="5" s="1"/>
  <c r="FQ142" i="5" s="1"/>
  <c r="IM142" i="5" s="1"/>
  <c r="Y120" i="5"/>
  <c r="CU120" i="5" s="1"/>
  <c r="FQ120" i="5" s="1"/>
  <c r="IM120" i="5" s="1"/>
  <c r="Y132" i="5"/>
  <c r="CU132" i="5" s="1"/>
  <c r="FQ132" i="5" s="1"/>
  <c r="IM132" i="5" s="1"/>
  <c r="Y106" i="5"/>
  <c r="CU106" i="5" s="1"/>
  <c r="FQ106" i="5" s="1"/>
  <c r="IM106" i="5" s="1"/>
  <c r="Y110" i="5"/>
  <c r="CU110" i="5" s="1"/>
  <c r="FQ110" i="5" s="1"/>
  <c r="IM110" i="5" s="1"/>
  <c r="Y96" i="5"/>
  <c r="CU96" i="5" s="1"/>
  <c r="FQ96" i="5" s="1"/>
  <c r="IM96" i="5" s="1"/>
  <c r="Y89" i="5"/>
  <c r="CU89" i="5" s="1"/>
  <c r="FQ89" i="5" s="1"/>
  <c r="IM89" i="5" s="1"/>
  <c r="Y82" i="5"/>
  <c r="CU82" i="5" s="1"/>
  <c r="FQ82" i="5" s="1"/>
  <c r="IM82" i="5" s="1"/>
  <c r="Y68" i="5"/>
  <c r="CU68" i="5" s="1"/>
  <c r="FQ68" i="5" s="1"/>
  <c r="IM68" i="5" s="1"/>
  <c r="Y72" i="5"/>
  <c r="CU72" i="5" s="1"/>
  <c r="FQ72" i="5" s="1"/>
  <c r="IM72" i="5" s="1"/>
  <c r="Y62" i="5"/>
  <c r="CU62" i="5" s="1"/>
  <c r="FQ62" i="5" s="1"/>
  <c r="IM62" i="5" s="1"/>
  <c r="Y55" i="5"/>
  <c r="CU55" i="5" s="1"/>
  <c r="FQ55" i="5" s="1"/>
  <c r="IM55" i="5" s="1"/>
  <c r="Y29" i="5"/>
  <c r="CU29" i="5" s="1"/>
  <c r="FQ29" i="5" s="1"/>
  <c r="IM29" i="5" s="1"/>
  <c r="Y41" i="5"/>
  <c r="CU41" i="5" s="1"/>
  <c r="FQ41" i="5" s="1"/>
  <c r="IM41" i="5" s="1"/>
  <c r="Y34" i="5"/>
  <c r="CU34" i="5" s="1"/>
  <c r="FQ34" i="5" s="1"/>
  <c r="IM34" i="5" s="1"/>
  <c r="Y9" i="5"/>
  <c r="CU9" i="5" s="1"/>
  <c r="FQ9" i="5" s="1"/>
  <c r="IM9" i="5" s="1"/>
  <c r="Y21" i="5"/>
  <c r="CU21" i="5" s="1"/>
  <c r="FQ21" i="5" s="1"/>
  <c r="IM21" i="5" s="1"/>
  <c r="Y3" i="5"/>
  <c r="CU3" i="5" s="1"/>
  <c r="FQ3" i="5" s="1"/>
  <c r="IM3" i="5" s="1"/>
  <c r="Y264" i="5"/>
  <c r="CU264" i="5" s="1"/>
  <c r="FQ264" i="5" s="1"/>
  <c r="IM264" i="5" s="1"/>
  <c r="Y256" i="5"/>
  <c r="CU256" i="5" s="1"/>
  <c r="FQ256" i="5" s="1"/>
  <c r="IM256" i="5" s="1"/>
  <c r="Y251" i="5"/>
  <c r="CU251" i="5" s="1"/>
  <c r="FQ251" i="5" s="1"/>
  <c r="IM251" i="5" s="1"/>
  <c r="Y239" i="5"/>
  <c r="CU239" i="5" s="1"/>
  <c r="FQ239" i="5" s="1"/>
  <c r="IM239" i="5" s="1"/>
  <c r="Y231" i="5"/>
  <c r="CU231" i="5" s="1"/>
  <c r="FQ231" i="5" s="1"/>
  <c r="IM231" i="5" s="1"/>
  <c r="Y230" i="5"/>
  <c r="CU230" i="5" s="1"/>
  <c r="FQ230" i="5" s="1"/>
  <c r="IM230" i="5" s="1"/>
  <c r="Y215" i="5"/>
  <c r="CU215" i="5" s="1"/>
  <c r="FQ215" i="5" s="1"/>
  <c r="IM215" i="5" s="1"/>
  <c r="Y204" i="5"/>
  <c r="CU204" i="5" s="1"/>
  <c r="FQ204" i="5" s="1"/>
  <c r="IM204" i="5" s="1"/>
  <c r="Y196" i="5"/>
  <c r="CU196" i="5" s="1"/>
  <c r="FQ196" i="5" s="1"/>
  <c r="IM196" i="5" s="1"/>
  <c r="Y198" i="5"/>
  <c r="CU198" i="5" s="1"/>
  <c r="FQ198" i="5" s="1"/>
  <c r="IM198" i="5" s="1"/>
  <c r="Y183" i="5"/>
  <c r="CU183" i="5" s="1"/>
  <c r="FQ183" i="5" s="1"/>
  <c r="IM183" i="5" s="1"/>
  <c r="Y174" i="5"/>
  <c r="CU174" i="5" s="1"/>
  <c r="FQ174" i="5" s="1"/>
  <c r="IM174" i="5" s="1"/>
  <c r="Y167" i="5"/>
  <c r="CU167" i="5" s="1"/>
  <c r="FQ167" i="5" s="1"/>
  <c r="IM167" i="5" s="1"/>
  <c r="Y158" i="5"/>
  <c r="CU158" i="5" s="1"/>
  <c r="FQ158" i="5" s="1"/>
  <c r="IM158" i="5" s="1"/>
  <c r="Y148" i="5"/>
  <c r="CU148" i="5" s="1"/>
  <c r="FQ148" i="5" s="1"/>
  <c r="IM148" i="5" s="1"/>
  <c r="Y141" i="5"/>
  <c r="CU141" i="5" s="1"/>
  <c r="FQ141" i="5" s="1"/>
  <c r="IM141" i="5" s="1"/>
  <c r="Y153" i="5"/>
  <c r="CU153" i="5" s="1"/>
  <c r="FQ153" i="5" s="1"/>
  <c r="IM153" i="5" s="1"/>
  <c r="Y131" i="5"/>
  <c r="CU131" i="5" s="1"/>
  <c r="FQ131" i="5" s="1"/>
  <c r="IM131" i="5" s="1"/>
  <c r="Y124" i="5"/>
  <c r="CU124" i="5" s="1"/>
  <c r="FQ124" i="5" s="1"/>
  <c r="IM124" i="5" s="1"/>
  <c r="Y109" i="5"/>
  <c r="CU109" i="5" s="1"/>
  <c r="FQ109" i="5" s="1"/>
  <c r="IM109" i="5" s="1"/>
  <c r="Y102" i="5"/>
  <c r="CU102" i="5" s="1"/>
  <c r="FQ102" i="5" s="1"/>
  <c r="IM102" i="5" s="1"/>
  <c r="Y88" i="5"/>
  <c r="CU88" i="5" s="1"/>
  <c r="FQ88" i="5" s="1"/>
  <c r="IM88" i="5" s="1"/>
  <c r="Y81" i="5"/>
  <c r="CU81" i="5" s="1"/>
  <c r="FQ81" i="5" s="1"/>
  <c r="IM81" i="5" s="1"/>
  <c r="Y93" i="5"/>
  <c r="CU93" i="5" s="1"/>
  <c r="FQ93" i="5" s="1"/>
  <c r="IM93" i="5" s="1"/>
  <c r="Y71" i="5"/>
  <c r="CU71" i="5" s="1"/>
  <c r="FQ71" i="5" s="1"/>
  <c r="IM71" i="5" s="1"/>
  <c r="Y64" i="5"/>
  <c r="CU64" i="5" s="1"/>
  <c r="FQ64" i="5" s="1"/>
  <c r="IM64" i="5" s="1"/>
  <c r="Y54" i="5"/>
  <c r="CU54" i="5" s="1"/>
  <c r="FQ54" i="5" s="1"/>
  <c r="IM54" i="5" s="1"/>
  <c r="Y47" i="5"/>
  <c r="CU47" i="5" s="1"/>
  <c r="FQ47" i="5" s="1"/>
  <c r="IM47" i="5" s="1"/>
  <c r="Y40" i="5"/>
  <c r="CU40" i="5" s="1"/>
  <c r="FQ40" i="5" s="1"/>
  <c r="IM40" i="5" s="1"/>
  <c r="Y33" i="5"/>
  <c r="CU33" i="5" s="1"/>
  <c r="FQ33" i="5" s="1"/>
  <c r="IM33" i="5" s="1"/>
  <c r="Y26" i="5"/>
  <c r="CU26" i="5" s="1"/>
  <c r="FQ26" i="5" s="1"/>
  <c r="IM26" i="5" s="1"/>
  <c r="Y20" i="5"/>
  <c r="CU20" i="5" s="1"/>
  <c r="FQ20" i="5" s="1"/>
  <c r="IM20" i="5" s="1"/>
  <c r="Y13" i="5"/>
  <c r="CU13" i="5" s="1"/>
  <c r="FQ13" i="5" s="1"/>
  <c r="IM13" i="5" s="1"/>
  <c r="Y265" i="5"/>
  <c r="CU265" i="5" s="1"/>
  <c r="FQ265" i="5" s="1"/>
  <c r="IM265" i="5" s="1"/>
  <c r="Y259" i="5"/>
  <c r="CU259" i="5" s="1"/>
  <c r="FQ259" i="5" s="1"/>
  <c r="IM259" i="5" s="1"/>
  <c r="Y248" i="5"/>
  <c r="CU248" i="5" s="1"/>
  <c r="FQ248" i="5" s="1"/>
  <c r="IM248" i="5" s="1"/>
  <c r="Y242" i="5"/>
  <c r="CU242" i="5" s="1"/>
  <c r="FQ242" i="5" s="1"/>
  <c r="IM242" i="5" s="1"/>
  <c r="Y234" i="5"/>
  <c r="CU234" i="5" s="1"/>
  <c r="FQ234" i="5" s="1"/>
  <c r="IM234" i="5" s="1"/>
  <c r="Y223" i="5"/>
  <c r="CU223" i="5" s="1"/>
  <c r="FQ223" i="5" s="1"/>
  <c r="IM223" i="5" s="1"/>
  <c r="Y218" i="5"/>
  <c r="CU218" i="5" s="1"/>
  <c r="FQ218" i="5" s="1"/>
  <c r="IM218" i="5" s="1"/>
  <c r="Y207" i="5"/>
  <c r="CU207" i="5" s="1"/>
  <c r="FQ207" i="5" s="1"/>
  <c r="IM207" i="5" s="1"/>
  <c r="Y199" i="5"/>
  <c r="CU199" i="5" s="1"/>
  <c r="FQ199" i="5" s="1"/>
  <c r="IM199" i="5" s="1"/>
  <c r="Y191" i="5"/>
  <c r="CU191" i="5" s="1"/>
  <c r="FQ191" i="5" s="1"/>
  <c r="IM191" i="5" s="1"/>
  <c r="Y178" i="5"/>
  <c r="CU178" i="5" s="1"/>
  <c r="FQ178" i="5" s="1"/>
  <c r="IM178" i="5" s="1"/>
  <c r="Y177" i="5"/>
  <c r="CU177" i="5" s="1"/>
  <c r="FQ177" i="5" s="1"/>
  <c r="IM177" i="5" s="1"/>
  <c r="Y170" i="5"/>
  <c r="CU170" i="5" s="1"/>
  <c r="FQ170" i="5" s="1"/>
  <c r="IM170" i="5" s="1"/>
  <c r="Y161" i="5"/>
  <c r="CU161" i="5" s="1"/>
  <c r="FQ161" i="5" s="1"/>
  <c r="IM161" i="5" s="1"/>
  <c r="Y140" i="5"/>
  <c r="CU140" i="5" s="1"/>
  <c r="FQ140" i="5" s="1"/>
  <c r="IM140" i="5" s="1"/>
  <c r="Y152" i="5"/>
  <c r="CU152" i="5" s="1"/>
  <c r="FQ152" i="5" s="1"/>
  <c r="IM152" i="5" s="1"/>
  <c r="Y145" i="5"/>
  <c r="CU145" i="5" s="1"/>
  <c r="FQ145" i="5" s="1"/>
  <c r="IM145" i="5" s="1"/>
  <c r="Y123" i="5"/>
  <c r="CU123" i="5" s="1"/>
  <c r="FQ123" i="5" s="1"/>
  <c r="IM123" i="5" s="1"/>
  <c r="Y116" i="5"/>
  <c r="CU116" i="5" s="1"/>
  <c r="FQ116" i="5" s="1"/>
  <c r="IM116" i="5" s="1"/>
  <c r="Y101" i="5"/>
  <c r="CU101" i="5" s="1"/>
  <c r="FQ101" i="5" s="1"/>
  <c r="IM101" i="5" s="1"/>
  <c r="Y113" i="5"/>
  <c r="CU113" i="5" s="1"/>
  <c r="FQ113" i="5" s="1"/>
  <c r="IM113" i="5" s="1"/>
  <c r="Y80" i="5"/>
  <c r="CU80" i="5" s="1"/>
  <c r="FQ80" i="5" s="1"/>
  <c r="IM80" i="5" s="1"/>
  <c r="Y92" i="5"/>
  <c r="CU92" i="5" s="1"/>
  <c r="FQ92" i="5" s="1"/>
  <c r="IM92" i="5" s="1"/>
  <c r="Y78" i="5"/>
  <c r="CU78" i="5" s="1"/>
  <c r="FQ78" i="5" s="1"/>
  <c r="IM78" i="5" s="1"/>
  <c r="Y63" i="5"/>
  <c r="CU63" i="5" s="1"/>
  <c r="FQ63" i="5" s="1"/>
  <c r="IM63" i="5" s="1"/>
  <c r="Y75" i="5"/>
  <c r="CU75" i="5" s="1"/>
  <c r="FQ75" i="5" s="1"/>
  <c r="IM75" i="5" s="1"/>
  <c r="Y46" i="5"/>
  <c r="CU46" i="5" s="1"/>
  <c r="FQ46" i="5" s="1"/>
  <c r="IM46" i="5" s="1"/>
  <c r="Y58" i="5"/>
  <c r="CU58" i="5" s="1"/>
  <c r="FQ58" i="5" s="1"/>
  <c r="IM58" i="5" s="1"/>
  <c r="Y32" i="5"/>
  <c r="CU32" i="5" s="1"/>
  <c r="FQ32" i="5" s="1"/>
  <c r="IM32" i="5" s="1"/>
  <c r="Y25" i="5"/>
  <c r="CU25" i="5" s="1"/>
  <c r="FQ25" i="5" s="1"/>
  <c r="IM25" i="5" s="1"/>
  <c r="Y19" i="5"/>
  <c r="CU19" i="5" s="1"/>
  <c r="FQ19" i="5" s="1"/>
  <c r="IM19" i="5" s="1"/>
  <c r="Y12" i="5"/>
  <c r="CU12" i="5" s="1"/>
  <c r="FQ12" i="5" s="1"/>
  <c r="IM12" i="5" s="1"/>
  <c r="Y24" i="5"/>
  <c r="CU24" i="5" s="1"/>
  <c r="FQ24" i="5" s="1"/>
  <c r="IM24" i="5" s="1"/>
  <c r="A52" i="4" l="1"/>
  <c r="C125" i="4"/>
  <c r="A125" i="4"/>
  <c r="B125" i="4"/>
  <c r="Y8" i="1"/>
  <c r="Y7" i="1"/>
  <c r="Z264" i="5"/>
  <c r="CV264" i="5" s="1"/>
  <c r="FR264" i="5" s="1"/>
  <c r="IN264" i="5" s="1"/>
  <c r="Z255" i="5"/>
  <c r="CV255" i="5" s="1"/>
  <c r="FR255" i="5" s="1"/>
  <c r="IN255" i="5" s="1"/>
  <c r="Z249" i="5"/>
  <c r="CV249" i="5" s="1"/>
  <c r="FR249" i="5" s="1"/>
  <c r="IN249" i="5" s="1"/>
  <c r="Z242" i="5"/>
  <c r="CV242" i="5" s="1"/>
  <c r="FR242" i="5" s="1"/>
  <c r="IN242" i="5" s="1"/>
  <c r="Z232" i="5"/>
  <c r="CV232" i="5" s="1"/>
  <c r="FR232" i="5" s="1"/>
  <c r="IN232" i="5" s="1"/>
  <c r="Z226" i="5"/>
  <c r="CV226" i="5" s="1"/>
  <c r="FR226" i="5" s="1"/>
  <c r="IN226" i="5" s="1"/>
  <c r="Z213" i="5"/>
  <c r="CV213" i="5" s="1"/>
  <c r="FR213" i="5" s="1"/>
  <c r="IN213" i="5" s="1"/>
  <c r="Z202" i="5"/>
  <c r="CV202" i="5" s="1"/>
  <c r="FR202" i="5" s="1"/>
  <c r="IN202" i="5" s="1"/>
  <c r="Z194" i="5"/>
  <c r="CV194" i="5" s="1"/>
  <c r="FR194" i="5" s="1"/>
  <c r="IN194" i="5" s="1"/>
  <c r="Z189" i="5"/>
  <c r="CV189" i="5" s="1"/>
  <c r="FR189" i="5" s="1"/>
  <c r="IN189" i="5" s="1"/>
  <c r="Z184" i="5"/>
  <c r="CV184" i="5" s="1"/>
  <c r="FR184" i="5" s="1"/>
  <c r="IN184" i="5" s="1"/>
  <c r="Z177" i="5"/>
  <c r="CV177" i="5" s="1"/>
  <c r="FR177" i="5" s="1"/>
  <c r="IN177" i="5" s="1"/>
  <c r="Z165" i="5"/>
  <c r="CV165" i="5" s="1"/>
  <c r="FR165" i="5" s="1"/>
  <c r="IN165" i="5" s="1"/>
  <c r="Z156" i="5"/>
  <c r="CV156" i="5" s="1"/>
  <c r="FR156" i="5" s="1"/>
  <c r="IN156" i="5" s="1"/>
  <c r="Z143" i="5"/>
  <c r="CV143" i="5" s="1"/>
  <c r="FR143" i="5" s="1"/>
  <c r="IN143" i="5" s="1"/>
  <c r="Z136" i="5"/>
  <c r="CV136" i="5" s="1"/>
  <c r="FR136" i="5" s="1"/>
  <c r="IN136" i="5" s="1"/>
  <c r="Z148" i="5"/>
  <c r="CV148" i="5" s="1"/>
  <c r="FR148" i="5" s="1"/>
  <c r="IN148" i="5" s="1"/>
  <c r="Z118" i="5"/>
  <c r="CV118" i="5" s="1"/>
  <c r="FR118" i="5" s="1"/>
  <c r="IN118" i="5" s="1"/>
  <c r="Z130" i="5"/>
  <c r="CV130" i="5" s="1"/>
  <c r="FR130" i="5" s="1"/>
  <c r="IN130" i="5" s="1"/>
  <c r="Z104" i="5"/>
  <c r="CV104" i="5" s="1"/>
  <c r="FR104" i="5" s="1"/>
  <c r="IN104" i="5" s="1"/>
  <c r="Z100" i="5"/>
  <c r="CV100" i="5" s="1"/>
  <c r="FR100" i="5" s="1"/>
  <c r="IN100" i="5" s="1"/>
  <c r="Z94" i="5"/>
  <c r="CV94" i="5" s="1"/>
  <c r="FR94" i="5" s="1"/>
  <c r="IN94" i="5" s="1"/>
  <c r="Z95" i="5"/>
  <c r="CV95" i="5" s="1"/>
  <c r="FR95" i="5" s="1"/>
  <c r="IN95" i="5" s="1"/>
  <c r="Z73" i="5"/>
  <c r="CV73" i="5" s="1"/>
  <c r="FR73" i="5" s="1"/>
  <c r="IN73" i="5" s="1"/>
  <c r="Z77" i="5"/>
  <c r="CV77" i="5" s="1"/>
  <c r="FR77" i="5" s="1"/>
  <c r="IN77" i="5" s="1"/>
  <c r="Z78" i="5"/>
  <c r="CV78" i="5" s="1"/>
  <c r="FR78" i="5" s="1"/>
  <c r="IN78" i="5" s="1"/>
  <c r="Z49" i="5"/>
  <c r="CV49" i="5" s="1"/>
  <c r="FR49" i="5" s="1"/>
  <c r="IN49" i="5" s="1"/>
  <c r="Z61" i="5"/>
  <c r="CV61" i="5" s="1"/>
  <c r="FR61" i="5" s="1"/>
  <c r="IN61" i="5" s="1"/>
  <c r="Z35" i="5"/>
  <c r="CV35" i="5" s="1"/>
  <c r="FR35" i="5" s="1"/>
  <c r="IN35" i="5" s="1"/>
  <c r="Z28" i="5"/>
  <c r="CV28" i="5" s="1"/>
  <c r="FR28" i="5" s="1"/>
  <c r="IN28" i="5" s="1"/>
  <c r="Z22" i="5"/>
  <c r="CV22" i="5" s="1"/>
  <c r="FR22" i="5" s="1"/>
  <c r="IN22" i="5" s="1"/>
  <c r="Z15" i="5"/>
  <c r="CV15" i="5" s="1"/>
  <c r="FR15" i="5" s="1"/>
  <c r="IN15" i="5" s="1"/>
  <c r="Z8" i="5"/>
  <c r="CV8" i="5" s="1"/>
  <c r="FR8" i="5" s="1"/>
  <c r="IN8" i="5" s="1"/>
  <c r="Z262" i="5"/>
  <c r="CV262" i="5" s="1"/>
  <c r="FR262" i="5" s="1"/>
  <c r="IN262" i="5" s="1"/>
  <c r="Z258" i="5"/>
  <c r="CV258" i="5" s="1"/>
  <c r="FR258" i="5" s="1"/>
  <c r="IN258" i="5" s="1"/>
  <c r="Z243" i="5"/>
  <c r="CV243" i="5" s="1"/>
  <c r="FR243" i="5" s="1"/>
  <c r="IN243" i="5" s="1"/>
  <c r="Z240" i="5"/>
  <c r="CV240" i="5" s="1"/>
  <c r="FR240" i="5" s="1"/>
  <c r="IN240" i="5" s="1"/>
  <c r="Z228" i="5"/>
  <c r="CV228" i="5" s="1"/>
  <c r="FR228" i="5" s="1"/>
  <c r="IN228" i="5" s="1"/>
  <c r="Z221" i="5"/>
  <c r="CV221" i="5" s="1"/>
  <c r="FR221" i="5" s="1"/>
  <c r="IN221" i="5" s="1"/>
  <c r="Z225" i="5"/>
  <c r="CV225" i="5" s="1"/>
  <c r="FR225" i="5" s="1"/>
  <c r="IN225" i="5" s="1"/>
  <c r="Z205" i="5"/>
  <c r="CV205" i="5" s="1"/>
  <c r="FR205" i="5" s="1"/>
  <c r="IN205" i="5" s="1"/>
  <c r="Z197" i="5"/>
  <c r="CV197" i="5" s="1"/>
  <c r="FR197" i="5" s="1"/>
  <c r="IN197" i="5" s="1"/>
  <c r="Z192" i="5"/>
  <c r="CV192" i="5" s="1"/>
  <c r="FR192" i="5" s="1"/>
  <c r="IN192" i="5" s="1"/>
  <c r="Z188" i="5"/>
  <c r="CV188" i="5" s="1"/>
  <c r="FR188" i="5" s="1"/>
  <c r="IN188" i="5" s="1"/>
  <c r="Z172" i="5"/>
  <c r="CV172" i="5" s="1"/>
  <c r="FR172" i="5" s="1"/>
  <c r="IN172" i="5" s="1"/>
  <c r="Z168" i="5"/>
  <c r="CV168" i="5" s="1"/>
  <c r="FR168" i="5" s="1"/>
  <c r="IN168" i="5" s="1"/>
  <c r="Z159" i="5"/>
  <c r="CV159" i="5" s="1"/>
  <c r="FR159" i="5" s="1"/>
  <c r="IN159" i="5" s="1"/>
  <c r="Z135" i="5"/>
  <c r="CV135" i="5" s="1"/>
  <c r="FR135" i="5" s="1"/>
  <c r="IN135" i="5" s="1"/>
  <c r="Z147" i="5"/>
  <c r="CV147" i="5" s="1"/>
  <c r="FR147" i="5" s="1"/>
  <c r="IN147" i="5" s="1"/>
  <c r="Z140" i="5"/>
  <c r="CV140" i="5" s="1"/>
  <c r="FR140" i="5" s="1"/>
  <c r="IN140" i="5" s="1"/>
  <c r="Z129" i="5"/>
  <c r="CV129" i="5" s="1"/>
  <c r="FR129" i="5" s="1"/>
  <c r="IN129" i="5" s="1"/>
  <c r="Z122" i="5"/>
  <c r="CV122" i="5" s="1"/>
  <c r="FR122" i="5" s="1"/>
  <c r="IN122" i="5" s="1"/>
  <c r="Z115" i="5"/>
  <c r="CV115" i="5" s="1"/>
  <c r="FR115" i="5" s="1"/>
  <c r="IN115" i="5" s="1"/>
  <c r="Z111" i="5"/>
  <c r="CV111" i="5" s="1"/>
  <c r="FR111" i="5" s="1"/>
  <c r="IN111" i="5" s="1"/>
  <c r="Z86" i="5"/>
  <c r="CV86" i="5" s="1"/>
  <c r="FR86" i="5" s="1"/>
  <c r="IN86" i="5" s="1"/>
  <c r="Z87" i="5"/>
  <c r="CV87" i="5" s="1"/>
  <c r="FR87" i="5" s="1"/>
  <c r="IN87" i="5" s="1"/>
  <c r="Z65" i="5"/>
  <c r="CV65" i="5" s="1"/>
  <c r="FR65" i="5" s="1"/>
  <c r="IN65" i="5" s="1"/>
  <c r="Z69" i="5"/>
  <c r="CV69" i="5" s="1"/>
  <c r="FR69" i="5" s="1"/>
  <c r="IN69" i="5" s="1"/>
  <c r="Z70" i="5"/>
  <c r="CV70" i="5" s="1"/>
  <c r="FR70" i="5" s="1"/>
  <c r="IN70" i="5" s="1"/>
  <c r="Z60" i="5"/>
  <c r="CV60" i="5" s="1"/>
  <c r="FR60" i="5" s="1"/>
  <c r="IN60" i="5" s="1"/>
  <c r="Z53" i="5"/>
  <c r="CV53" i="5" s="1"/>
  <c r="FR53" i="5" s="1"/>
  <c r="IN53" i="5" s="1"/>
  <c r="Z27" i="5"/>
  <c r="CV27" i="5" s="1"/>
  <c r="FR27" i="5" s="1"/>
  <c r="IN27" i="5" s="1"/>
  <c r="Z39" i="5"/>
  <c r="CV39" i="5" s="1"/>
  <c r="FR39" i="5" s="1"/>
  <c r="IN39" i="5" s="1"/>
  <c r="Z14" i="5"/>
  <c r="CV14" i="5" s="1"/>
  <c r="FR14" i="5" s="1"/>
  <c r="IN14" i="5" s="1"/>
  <c r="Z7" i="5"/>
  <c r="CV7" i="5" s="1"/>
  <c r="FR7" i="5" s="1"/>
  <c r="IN7" i="5" s="1"/>
  <c r="Z19" i="5"/>
  <c r="CV19" i="5" s="1"/>
  <c r="FR19" i="5" s="1"/>
  <c r="IN19" i="5" s="1"/>
  <c r="Z263" i="5"/>
  <c r="CV263" i="5" s="1"/>
  <c r="FR263" i="5" s="1"/>
  <c r="IN263" i="5" s="1"/>
  <c r="Z252" i="5"/>
  <c r="CV252" i="5" s="1"/>
  <c r="FR252" i="5" s="1"/>
  <c r="IN252" i="5" s="1"/>
  <c r="Z246" i="5"/>
  <c r="CV246" i="5" s="1"/>
  <c r="FR246" i="5" s="1"/>
  <c r="IN246" i="5" s="1"/>
  <c r="Z235" i="5"/>
  <c r="CV235" i="5" s="1"/>
  <c r="FR235" i="5" s="1"/>
  <c r="IN235" i="5" s="1"/>
  <c r="Z233" i="5"/>
  <c r="CV233" i="5" s="1"/>
  <c r="FR233" i="5" s="1"/>
  <c r="IN233" i="5" s="1"/>
  <c r="Z224" i="5"/>
  <c r="CV224" i="5" s="1"/>
  <c r="FR224" i="5" s="1"/>
  <c r="IN224" i="5" s="1"/>
  <c r="Z216" i="5"/>
  <c r="CV216" i="5" s="1"/>
  <c r="FR216" i="5" s="1"/>
  <c r="IN216" i="5" s="1"/>
  <c r="Z208" i="5"/>
  <c r="CV208" i="5" s="1"/>
  <c r="FR208" i="5" s="1"/>
  <c r="IN208" i="5" s="1"/>
  <c r="Z200" i="5"/>
  <c r="CV200" i="5" s="1"/>
  <c r="FR200" i="5" s="1"/>
  <c r="IN200" i="5" s="1"/>
  <c r="Z201" i="5"/>
  <c r="CV201" i="5" s="1"/>
  <c r="FR201" i="5" s="1"/>
  <c r="IN201" i="5" s="1"/>
  <c r="Z179" i="5"/>
  <c r="CV179" i="5" s="1"/>
  <c r="FR179" i="5" s="1"/>
  <c r="IN179" i="5" s="1"/>
  <c r="Z175" i="5"/>
  <c r="CV175" i="5" s="1"/>
  <c r="FR175" i="5" s="1"/>
  <c r="IN175" i="5" s="1"/>
  <c r="Z171" i="5"/>
  <c r="CV171" i="5" s="1"/>
  <c r="FR171" i="5" s="1"/>
  <c r="IN171" i="5" s="1"/>
  <c r="Z162" i="5"/>
  <c r="CV162" i="5" s="1"/>
  <c r="FR162" i="5" s="1"/>
  <c r="IN162" i="5" s="1"/>
  <c r="Z146" i="5"/>
  <c r="CV146" i="5" s="1"/>
  <c r="FR146" i="5" s="1"/>
  <c r="IN146" i="5" s="1"/>
  <c r="Z139" i="5"/>
  <c r="CV139" i="5" s="1"/>
  <c r="FR139" i="5" s="1"/>
  <c r="IN139" i="5" s="1"/>
  <c r="Z128" i="5"/>
  <c r="CV128" i="5" s="1"/>
  <c r="FR128" i="5" s="1"/>
  <c r="IN128" i="5" s="1"/>
  <c r="Z121" i="5"/>
  <c r="CV121" i="5" s="1"/>
  <c r="FR121" i="5" s="1"/>
  <c r="IN121" i="5" s="1"/>
  <c r="Z133" i="5"/>
  <c r="CV133" i="5" s="1"/>
  <c r="FR133" i="5" s="1"/>
  <c r="IN133" i="5" s="1"/>
  <c r="Z107" i="5"/>
  <c r="CV107" i="5" s="1"/>
  <c r="FR107" i="5" s="1"/>
  <c r="IN107" i="5" s="1"/>
  <c r="Z103" i="5"/>
  <c r="CV103" i="5" s="1"/>
  <c r="FR103" i="5" s="1"/>
  <c r="IN103" i="5" s="1"/>
  <c r="Z97" i="5"/>
  <c r="CV97" i="5" s="1"/>
  <c r="FR97" i="5" s="1"/>
  <c r="IN97" i="5" s="1"/>
  <c r="Z79" i="5"/>
  <c r="CV79" i="5" s="1"/>
  <c r="FR79" i="5" s="1"/>
  <c r="IN79" i="5" s="1"/>
  <c r="Z76" i="5"/>
  <c r="CV76" i="5" s="1"/>
  <c r="FR76" i="5" s="1"/>
  <c r="IN76" i="5" s="1"/>
  <c r="Z88" i="5"/>
  <c r="CV88" i="5" s="1"/>
  <c r="FR88" i="5" s="1"/>
  <c r="IN88" i="5" s="1"/>
  <c r="Z59" i="5"/>
  <c r="CV59" i="5" s="1"/>
  <c r="FR59" i="5" s="1"/>
  <c r="IN59" i="5" s="1"/>
  <c r="Z52" i="5"/>
  <c r="CV52" i="5" s="1"/>
  <c r="FR52" i="5" s="1"/>
  <c r="IN52" i="5" s="1"/>
  <c r="Z45" i="5"/>
  <c r="CV45" i="5" s="1"/>
  <c r="FR45" i="5" s="1"/>
  <c r="IN45" i="5" s="1"/>
  <c r="Z38" i="5"/>
  <c r="CV38" i="5" s="1"/>
  <c r="FR38" i="5" s="1"/>
  <c r="IN38" i="5" s="1"/>
  <c r="Z31" i="5"/>
  <c r="CV31" i="5" s="1"/>
  <c r="FR31" i="5" s="1"/>
  <c r="IN31" i="5" s="1"/>
  <c r="Z6" i="5"/>
  <c r="CV6" i="5" s="1"/>
  <c r="FR6" i="5" s="1"/>
  <c r="IN6" i="5" s="1"/>
  <c r="Z18" i="5"/>
  <c r="CV18" i="5" s="1"/>
  <c r="FR18" i="5" s="1"/>
  <c r="IN18" i="5" s="1"/>
  <c r="Z11" i="5"/>
  <c r="CV11" i="5" s="1"/>
  <c r="FR11" i="5" s="1"/>
  <c r="IN11" i="5" s="1"/>
  <c r="Z261" i="5"/>
  <c r="CV261" i="5" s="1"/>
  <c r="FR261" i="5" s="1"/>
  <c r="IN261" i="5" s="1"/>
  <c r="Z253" i="5"/>
  <c r="CV253" i="5" s="1"/>
  <c r="FR253" i="5" s="1"/>
  <c r="IN253" i="5" s="1"/>
  <c r="Z244" i="5"/>
  <c r="CV244" i="5" s="1"/>
  <c r="FR244" i="5" s="1"/>
  <c r="IN244" i="5" s="1"/>
  <c r="Z238" i="5"/>
  <c r="CV238" i="5" s="1"/>
  <c r="FR238" i="5" s="1"/>
  <c r="IN238" i="5" s="1"/>
  <c r="Z229" i="5"/>
  <c r="CV229" i="5" s="1"/>
  <c r="FR229" i="5" s="1"/>
  <c r="IN229" i="5" s="1"/>
  <c r="Z219" i="5"/>
  <c r="CV219" i="5" s="1"/>
  <c r="FR219" i="5" s="1"/>
  <c r="IN219" i="5" s="1"/>
  <c r="Z211" i="5"/>
  <c r="CV211" i="5" s="1"/>
  <c r="FR211" i="5" s="1"/>
  <c r="IN211" i="5" s="1"/>
  <c r="Z212" i="5"/>
  <c r="CV212" i="5" s="1"/>
  <c r="FR212" i="5" s="1"/>
  <c r="IN212" i="5" s="1"/>
  <c r="Z195" i="5"/>
  <c r="CV195" i="5" s="1"/>
  <c r="FR195" i="5" s="1"/>
  <c r="IN195" i="5" s="1"/>
  <c r="Z187" i="5"/>
  <c r="CV187" i="5" s="1"/>
  <c r="FR187" i="5" s="1"/>
  <c r="IN187" i="5" s="1"/>
  <c r="Z182" i="5"/>
  <c r="CV182" i="5" s="1"/>
  <c r="FR182" i="5" s="1"/>
  <c r="IN182" i="5" s="1"/>
  <c r="Z173" i="5"/>
  <c r="CV173" i="5" s="1"/>
  <c r="FR173" i="5" s="1"/>
  <c r="IN173" i="5" s="1"/>
  <c r="Z163" i="5"/>
  <c r="CV163" i="5" s="1"/>
  <c r="FR163" i="5" s="1"/>
  <c r="IN163" i="5" s="1"/>
  <c r="Z154" i="5"/>
  <c r="CV154" i="5" s="1"/>
  <c r="FR154" i="5" s="1"/>
  <c r="IN154" i="5" s="1"/>
  <c r="Z138" i="5"/>
  <c r="CV138" i="5" s="1"/>
  <c r="FR138" i="5" s="1"/>
  <c r="IN138" i="5" s="1"/>
  <c r="Z150" i="5"/>
  <c r="CV150" i="5" s="1"/>
  <c r="FR150" i="5" s="1"/>
  <c r="IN150" i="5" s="1"/>
  <c r="Z120" i="5"/>
  <c r="CV120" i="5" s="1"/>
  <c r="FR120" i="5" s="1"/>
  <c r="IN120" i="5" s="1"/>
  <c r="Z132" i="5"/>
  <c r="CV132" i="5" s="1"/>
  <c r="FR132" i="5" s="1"/>
  <c r="IN132" i="5" s="1"/>
  <c r="Z125" i="5"/>
  <c r="CV125" i="5" s="1"/>
  <c r="FR125" i="5" s="1"/>
  <c r="IN125" i="5" s="1"/>
  <c r="Z110" i="5"/>
  <c r="CV110" i="5" s="1"/>
  <c r="FR110" i="5" s="1"/>
  <c r="IN110" i="5" s="1"/>
  <c r="Z114" i="5"/>
  <c r="CV114" i="5" s="1"/>
  <c r="FR114" i="5" s="1"/>
  <c r="IN114" i="5" s="1"/>
  <c r="Z89" i="5"/>
  <c r="CV89" i="5" s="1"/>
  <c r="FR89" i="5" s="1"/>
  <c r="IN89" i="5" s="1"/>
  <c r="Z90" i="5"/>
  <c r="CV90" i="5" s="1"/>
  <c r="FR90" i="5" s="1"/>
  <c r="IN90" i="5" s="1"/>
  <c r="Z68" i="5"/>
  <c r="CV68" i="5" s="1"/>
  <c r="FR68" i="5" s="1"/>
  <c r="IN68" i="5" s="1"/>
  <c r="Z80" i="5"/>
  <c r="CV80" i="5" s="1"/>
  <c r="FR80" i="5" s="1"/>
  <c r="IN80" i="5" s="1"/>
  <c r="Z51" i="5"/>
  <c r="CV51" i="5" s="1"/>
  <c r="FR51" i="5" s="1"/>
  <c r="IN51" i="5" s="1"/>
  <c r="Z44" i="5"/>
  <c r="CV44" i="5" s="1"/>
  <c r="FR44" i="5" s="1"/>
  <c r="IN44" i="5" s="1"/>
  <c r="Z56" i="5"/>
  <c r="CV56" i="5" s="1"/>
  <c r="FR56" i="5" s="1"/>
  <c r="IN56" i="5" s="1"/>
  <c r="Z30" i="5"/>
  <c r="CV30" i="5" s="1"/>
  <c r="FR30" i="5" s="1"/>
  <c r="IN30" i="5" s="1"/>
  <c r="Z42" i="5"/>
  <c r="CV42" i="5" s="1"/>
  <c r="FR42" i="5" s="1"/>
  <c r="IN42" i="5" s="1"/>
  <c r="Z17" i="5"/>
  <c r="CV17" i="5" s="1"/>
  <c r="FR17" i="5" s="1"/>
  <c r="IN17" i="5" s="1"/>
  <c r="Z10" i="5"/>
  <c r="CV10" i="5" s="1"/>
  <c r="FR10" i="5" s="1"/>
  <c r="IN10" i="5" s="1"/>
  <c r="Z2" i="5"/>
  <c r="CV2" i="5" s="1"/>
  <c r="FR2" i="5" s="1"/>
  <c r="IN2" i="5" s="1"/>
  <c r="Z260" i="5"/>
  <c r="CV260" i="5" s="1"/>
  <c r="FR260" i="5" s="1"/>
  <c r="IN260" i="5" s="1"/>
  <c r="Z251" i="5"/>
  <c r="CV251" i="5" s="1"/>
  <c r="FR251" i="5" s="1"/>
  <c r="IN251" i="5" s="1"/>
  <c r="Z247" i="5"/>
  <c r="CV247" i="5" s="1"/>
  <c r="FR247" i="5" s="1"/>
  <c r="IN247" i="5" s="1"/>
  <c r="Z236" i="5"/>
  <c r="CV236" i="5" s="1"/>
  <c r="FR236" i="5" s="1"/>
  <c r="IN236" i="5" s="1"/>
  <c r="Z227" i="5"/>
  <c r="CV227" i="5" s="1"/>
  <c r="FR227" i="5" s="1"/>
  <c r="IN227" i="5" s="1"/>
  <c r="Z222" i="5"/>
  <c r="CV222" i="5" s="1"/>
  <c r="FR222" i="5" s="1"/>
  <c r="IN222" i="5" s="1"/>
  <c r="Z214" i="5"/>
  <c r="CV214" i="5" s="1"/>
  <c r="FR214" i="5" s="1"/>
  <c r="IN214" i="5" s="1"/>
  <c r="Z203" i="5"/>
  <c r="CV203" i="5" s="1"/>
  <c r="FR203" i="5" s="1"/>
  <c r="IN203" i="5" s="1"/>
  <c r="Z209" i="5"/>
  <c r="CV209" i="5" s="1"/>
  <c r="FR209" i="5" s="1"/>
  <c r="IN209" i="5" s="1"/>
  <c r="Z190" i="5"/>
  <c r="CV190" i="5" s="1"/>
  <c r="FR190" i="5" s="1"/>
  <c r="IN190" i="5" s="1"/>
  <c r="Z185" i="5"/>
  <c r="CV185" i="5" s="1"/>
  <c r="FR185" i="5" s="1"/>
  <c r="IN185" i="5" s="1"/>
  <c r="Z176" i="5"/>
  <c r="CV176" i="5" s="1"/>
  <c r="FR176" i="5" s="1"/>
  <c r="IN176" i="5" s="1"/>
  <c r="Z166" i="5"/>
  <c r="CV166" i="5" s="1"/>
  <c r="FR166" i="5" s="1"/>
  <c r="IN166" i="5" s="1"/>
  <c r="Z157" i="5"/>
  <c r="CV157" i="5" s="1"/>
  <c r="FR157" i="5" s="1"/>
  <c r="IN157" i="5" s="1"/>
  <c r="Z149" i="5"/>
  <c r="CV149" i="5" s="1"/>
  <c r="FR149" i="5" s="1"/>
  <c r="IN149" i="5" s="1"/>
  <c r="Z142" i="5"/>
  <c r="CV142" i="5" s="1"/>
  <c r="FR142" i="5" s="1"/>
  <c r="IN142" i="5" s="1"/>
  <c r="Z131" i="5"/>
  <c r="CV131" i="5" s="1"/>
  <c r="FR131" i="5" s="1"/>
  <c r="IN131" i="5" s="1"/>
  <c r="Z124" i="5"/>
  <c r="CV124" i="5" s="1"/>
  <c r="FR124" i="5" s="1"/>
  <c r="IN124" i="5" s="1"/>
  <c r="Z117" i="5"/>
  <c r="CV117" i="5" s="1"/>
  <c r="FR117" i="5" s="1"/>
  <c r="IN117" i="5" s="1"/>
  <c r="Z102" i="5"/>
  <c r="CV102" i="5" s="1"/>
  <c r="FR102" i="5" s="1"/>
  <c r="IN102" i="5" s="1"/>
  <c r="Z106" i="5"/>
  <c r="CV106" i="5" s="1"/>
  <c r="FR106" i="5" s="1"/>
  <c r="IN106" i="5" s="1"/>
  <c r="Z81" i="5"/>
  <c r="CV81" i="5" s="1"/>
  <c r="FR81" i="5" s="1"/>
  <c r="IN81" i="5" s="1"/>
  <c r="Z82" i="5"/>
  <c r="CV82" i="5" s="1"/>
  <c r="FR82" i="5" s="1"/>
  <c r="IN82" i="5" s="1"/>
  <c r="Z71" i="5"/>
  <c r="CV71" i="5" s="1"/>
  <c r="FR71" i="5" s="1"/>
  <c r="IN71" i="5" s="1"/>
  <c r="Z72" i="5"/>
  <c r="CV72" i="5" s="1"/>
  <c r="FR72" i="5" s="1"/>
  <c r="IN72" i="5" s="1"/>
  <c r="Z62" i="5"/>
  <c r="CV62" i="5" s="1"/>
  <c r="FR62" i="5" s="1"/>
  <c r="IN62" i="5" s="1"/>
  <c r="Z55" i="5"/>
  <c r="CV55" i="5" s="1"/>
  <c r="FR55" i="5" s="1"/>
  <c r="IN55" i="5" s="1"/>
  <c r="Z48" i="5"/>
  <c r="CV48" i="5" s="1"/>
  <c r="FR48" i="5" s="1"/>
  <c r="IN48" i="5" s="1"/>
  <c r="Z41" i="5"/>
  <c r="CV41" i="5" s="1"/>
  <c r="FR41" i="5" s="1"/>
  <c r="IN41" i="5" s="1"/>
  <c r="Z34" i="5"/>
  <c r="CV34" i="5" s="1"/>
  <c r="FR34" i="5" s="1"/>
  <c r="IN34" i="5" s="1"/>
  <c r="Z9" i="5"/>
  <c r="CV9" i="5" s="1"/>
  <c r="FR9" i="5" s="1"/>
  <c r="IN9" i="5" s="1"/>
  <c r="Z21" i="5"/>
  <c r="CV21" i="5" s="1"/>
  <c r="FR21" i="5" s="1"/>
  <c r="IN21" i="5" s="1"/>
  <c r="Z5" i="5"/>
  <c r="CV5" i="5" s="1"/>
  <c r="FR5" i="5" s="1"/>
  <c r="IN5" i="5" s="1"/>
  <c r="Z267" i="5"/>
  <c r="CV267" i="5" s="1"/>
  <c r="FR267" i="5" s="1"/>
  <c r="IN267" i="5" s="1"/>
  <c r="Z259" i="5"/>
  <c r="CV259" i="5" s="1"/>
  <c r="FR259" i="5" s="1"/>
  <c r="IN259" i="5" s="1"/>
  <c r="Z250" i="5"/>
  <c r="CV250" i="5" s="1"/>
  <c r="FR250" i="5" s="1"/>
  <c r="IN250" i="5" s="1"/>
  <c r="Z241" i="5"/>
  <c r="CV241" i="5" s="1"/>
  <c r="FR241" i="5" s="1"/>
  <c r="IN241" i="5" s="1"/>
  <c r="Z231" i="5"/>
  <c r="CV231" i="5" s="1"/>
  <c r="FR231" i="5" s="1"/>
  <c r="IN231" i="5" s="1"/>
  <c r="Z230" i="5"/>
  <c r="CV230" i="5" s="1"/>
  <c r="FR230" i="5" s="1"/>
  <c r="IN230" i="5" s="1"/>
  <c r="Z215" i="5"/>
  <c r="CV215" i="5" s="1"/>
  <c r="FR215" i="5" s="1"/>
  <c r="IN215" i="5" s="1"/>
  <c r="Z217" i="5"/>
  <c r="CV217" i="5" s="1"/>
  <c r="FR217" i="5" s="1"/>
  <c r="IN217" i="5" s="1"/>
  <c r="Z206" i="5"/>
  <c r="CV206" i="5" s="1"/>
  <c r="FR206" i="5" s="1"/>
  <c r="IN206" i="5" s="1"/>
  <c r="Z198" i="5"/>
  <c r="CV198" i="5" s="1"/>
  <c r="FR198" i="5" s="1"/>
  <c r="IN198" i="5" s="1"/>
  <c r="Z193" i="5"/>
  <c r="CV193" i="5" s="1"/>
  <c r="FR193" i="5" s="1"/>
  <c r="IN193" i="5" s="1"/>
  <c r="Z180" i="5"/>
  <c r="CV180" i="5" s="1"/>
  <c r="FR180" i="5" s="1"/>
  <c r="IN180" i="5" s="1"/>
  <c r="Z164" i="5"/>
  <c r="CV164" i="5" s="1"/>
  <c r="FR164" i="5" s="1"/>
  <c r="IN164" i="5" s="1"/>
  <c r="Z169" i="5"/>
  <c r="CV169" i="5" s="1"/>
  <c r="FR169" i="5" s="1"/>
  <c r="IN169" i="5" s="1"/>
  <c r="Z160" i="5"/>
  <c r="CV160" i="5" s="1"/>
  <c r="FR160" i="5" s="1"/>
  <c r="IN160" i="5" s="1"/>
  <c r="Z141" i="5"/>
  <c r="CV141" i="5" s="1"/>
  <c r="FR141" i="5" s="1"/>
  <c r="IN141" i="5" s="1"/>
  <c r="Z153" i="5"/>
  <c r="CV153" i="5" s="1"/>
  <c r="FR153" i="5" s="1"/>
  <c r="IN153" i="5" s="1"/>
  <c r="Z123" i="5"/>
  <c r="CV123" i="5" s="1"/>
  <c r="FR123" i="5" s="1"/>
  <c r="IN123" i="5" s="1"/>
  <c r="Z116" i="5"/>
  <c r="CV116" i="5" s="1"/>
  <c r="FR116" i="5" s="1"/>
  <c r="IN116" i="5" s="1"/>
  <c r="Z109" i="5"/>
  <c r="CV109" i="5" s="1"/>
  <c r="FR109" i="5" s="1"/>
  <c r="IN109" i="5" s="1"/>
  <c r="Z113" i="5"/>
  <c r="CV113" i="5" s="1"/>
  <c r="FR113" i="5" s="1"/>
  <c r="IN113" i="5" s="1"/>
  <c r="Z98" i="5"/>
  <c r="CV98" i="5" s="1"/>
  <c r="FR98" i="5" s="1"/>
  <c r="IN98" i="5" s="1"/>
  <c r="Z99" i="5"/>
  <c r="CV99" i="5" s="1"/>
  <c r="FR99" i="5" s="1"/>
  <c r="IN99" i="5" s="1"/>
  <c r="Z93" i="5"/>
  <c r="CV93" i="5" s="1"/>
  <c r="FR93" i="5" s="1"/>
  <c r="IN93" i="5" s="1"/>
  <c r="Z63" i="5"/>
  <c r="CV63" i="5" s="1"/>
  <c r="FR63" i="5" s="1"/>
  <c r="IN63" i="5" s="1"/>
  <c r="Z64" i="5"/>
  <c r="CV64" i="5" s="1"/>
  <c r="FR64" i="5" s="1"/>
  <c r="IN64" i="5" s="1"/>
  <c r="Z54" i="5"/>
  <c r="CV54" i="5" s="1"/>
  <c r="FR54" i="5" s="1"/>
  <c r="IN54" i="5" s="1"/>
  <c r="Z47" i="5"/>
  <c r="CV47" i="5" s="1"/>
  <c r="FR47" i="5" s="1"/>
  <c r="IN47" i="5" s="1"/>
  <c r="Z40" i="5"/>
  <c r="CV40" i="5" s="1"/>
  <c r="FR40" i="5" s="1"/>
  <c r="IN40" i="5" s="1"/>
  <c r="Z33" i="5"/>
  <c r="CV33" i="5" s="1"/>
  <c r="FR33" i="5" s="1"/>
  <c r="IN33" i="5" s="1"/>
  <c r="Z26" i="5"/>
  <c r="CV26" i="5" s="1"/>
  <c r="FR26" i="5" s="1"/>
  <c r="IN26" i="5" s="1"/>
  <c r="Z20" i="5"/>
  <c r="CV20" i="5" s="1"/>
  <c r="FR20" i="5" s="1"/>
  <c r="IN20" i="5" s="1"/>
  <c r="Z13" i="5"/>
  <c r="CV13" i="5" s="1"/>
  <c r="FR13" i="5" s="1"/>
  <c r="IN13" i="5" s="1"/>
  <c r="Z3" i="5"/>
  <c r="CV3" i="5" s="1"/>
  <c r="FR3" i="5" s="1"/>
  <c r="IN3" i="5" s="1"/>
  <c r="Z266" i="5"/>
  <c r="CV266" i="5" s="1"/>
  <c r="FR266" i="5" s="1"/>
  <c r="IN266" i="5" s="1"/>
  <c r="Z257" i="5"/>
  <c r="CV257" i="5" s="1"/>
  <c r="FR257" i="5" s="1"/>
  <c r="IN257" i="5" s="1"/>
  <c r="Z248" i="5"/>
  <c r="CV248" i="5" s="1"/>
  <c r="FR248" i="5" s="1"/>
  <c r="IN248" i="5" s="1"/>
  <c r="Z245" i="5"/>
  <c r="CV245" i="5" s="1"/>
  <c r="FR245" i="5" s="1"/>
  <c r="IN245" i="5" s="1"/>
  <c r="Z237" i="5"/>
  <c r="CV237" i="5" s="1"/>
  <c r="FR237" i="5" s="1"/>
  <c r="IN237" i="5" s="1"/>
  <c r="Z220" i="5"/>
  <c r="CV220" i="5" s="1"/>
  <c r="FR220" i="5" s="1"/>
  <c r="IN220" i="5" s="1"/>
  <c r="Z218" i="5"/>
  <c r="CV218" i="5" s="1"/>
  <c r="FR218" i="5" s="1"/>
  <c r="IN218" i="5" s="1"/>
  <c r="Z204" i="5"/>
  <c r="CV204" i="5" s="1"/>
  <c r="FR204" i="5" s="1"/>
  <c r="IN204" i="5" s="1"/>
  <c r="Z196" i="5"/>
  <c r="CV196" i="5" s="1"/>
  <c r="FR196" i="5" s="1"/>
  <c r="IN196" i="5" s="1"/>
  <c r="Z191" i="5"/>
  <c r="CV191" i="5" s="1"/>
  <c r="FR191" i="5" s="1"/>
  <c r="IN191" i="5" s="1"/>
  <c r="Z183" i="5"/>
  <c r="CV183" i="5" s="1"/>
  <c r="FR183" i="5" s="1"/>
  <c r="IN183" i="5" s="1"/>
  <c r="Z178" i="5"/>
  <c r="CV178" i="5" s="1"/>
  <c r="FR178" i="5" s="1"/>
  <c r="IN178" i="5" s="1"/>
  <c r="Z167" i="5"/>
  <c r="CV167" i="5" s="1"/>
  <c r="FR167" i="5" s="1"/>
  <c r="IN167" i="5" s="1"/>
  <c r="Z158" i="5"/>
  <c r="CV158" i="5" s="1"/>
  <c r="FR158" i="5" s="1"/>
  <c r="IN158" i="5" s="1"/>
  <c r="Z155" i="5"/>
  <c r="CV155" i="5" s="1"/>
  <c r="FR155" i="5" s="1"/>
  <c r="IN155" i="5" s="1"/>
  <c r="Z152" i="5"/>
  <c r="CV152" i="5" s="1"/>
  <c r="FR152" i="5" s="1"/>
  <c r="IN152" i="5" s="1"/>
  <c r="Z145" i="5"/>
  <c r="CV145" i="5" s="1"/>
  <c r="FR145" i="5" s="1"/>
  <c r="IN145" i="5" s="1"/>
  <c r="Z134" i="5"/>
  <c r="CV134" i="5" s="1"/>
  <c r="FR134" i="5" s="1"/>
  <c r="IN134" i="5" s="1"/>
  <c r="Z127" i="5"/>
  <c r="CV127" i="5" s="1"/>
  <c r="FR127" i="5" s="1"/>
  <c r="IN127" i="5" s="1"/>
  <c r="Z101" i="5"/>
  <c r="CV101" i="5" s="1"/>
  <c r="FR101" i="5" s="1"/>
  <c r="IN101" i="5" s="1"/>
  <c r="Z105" i="5"/>
  <c r="CV105" i="5" s="1"/>
  <c r="FR105" i="5" s="1"/>
  <c r="IN105" i="5" s="1"/>
  <c r="Z91" i="5"/>
  <c r="CV91" i="5" s="1"/>
  <c r="FR91" i="5" s="1"/>
  <c r="IN91" i="5" s="1"/>
  <c r="Z92" i="5"/>
  <c r="CV92" i="5" s="1"/>
  <c r="FR92" i="5" s="1"/>
  <c r="IN92" i="5" s="1"/>
  <c r="Z85" i="5"/>
  <c r="CV85" i="5" s="1"/>
  <c r="FR85" i="5" s="1"/>
  <c r="IN85" i="5" s="1"/>
  <c r="Z74" i="5"/>
  <c r="CV74" i="5" s="1"/>
  <c r="FR74" i="5" s="1"/>
  <c r="IN74" i="5" s="1"/>
  <c r="Z75" i="5"/>
  <c r="CV75" i="5" s="1"/>
  <c r="FR75" i="5" s="1"/>
  <c r="IN75" i="5" s="1"/>
  <c r="Z46" i="5"/>
  <c r="CV46" i="5" s="1"/>
  <c r="FR46" i="5" s="1"/>
  <c r="IN46" i="5" s="1"/>
  <c r="Z58" i="5"/>
  <c r="CV58" i="5" s="1"/>
  <c r="FR58" i="5" s="1"/>
  <c r="IN58" i="5" s="1"/>
  <c r="Z32" i="5"/>
  <c r="CV32" i="5" s="1"/>
  <c r="FR32" i="5" s="1"/>
  <c r="IN32" i="5" s="1"/>
  <c r="Z25" i="5"/>
  <c r="CV25" i="5" s="1"/>
  <c r="FR25" i="5" s="1"/>
  <c r="IN25" i="5" s="1"/>
  <c r="Z37" i="5"/>
  <c r="CV37" i="5" s="1"/>
  <c r="FR37" i="5" s="1"/>
  <c r="IN37" i="5" s="1"/>
  <c r="Z12" i="5"/>
  <c r="CV12" i="5" s="1"/>
  <c r="FR12" i="5" s="1"/>
  <c r="IN12" i="5" s="1"/>
  <c r="Z24" i="5"/>
  <c r="CV24" i="5" s="1"/>
  <c r="FR24" i="5" s="1"/>
  <c r="IN24" i="5" s="1"/>
  <c r="Z4" i="5"/>
  <c r="CV4" i="5" s="1"/>
  <c r="FR4" i="5" s="1"/>
  <c r="IN4" i="5" s="1"/>
  <c r="Z265" i="5"/>
  <c r="CV265" i="5" s="1"/>
  <c r="FR265" i="5" s="1"/>
  <c r="IN265" i="5" s="1"/>
  <c r="Z256" i="5"/>
  <c r="CV256" i="5" s="1"/>
  <c r="FR256" i="5" s="1"/>
  <c r="IN256" i="5" s="1"/>
  <c r="Z254" i="5"/>
  <c r="CV254" i="5" s="1"/>
  <c r="FR254" i="5" s="1"/>
  <c r="IN254" i="5" s="1"/>
  <c r="Z239" i="5"/>
  <c r="CV239" i="5" s="1"/>
  <c r="FR239" i="5" s="1"/>
  <c r="IN239" i="5" s="1"/>
  <c r="Z234" i="5"/>
  <c r="CV234" i="5" s="1"/>
  <c r="FR234" i="5" s="1"/>
  <c r="IN234" i="5" s="1"/>
  <c r="Z223" i="5"/>
  <c r="CV223" i="5" s="1"/>
  <c r="FR223" i="5" s="1"/>
  <c r="IN223" i="5" s="1"/>
  <c r="Z210" i="5"/>
  <c r="CV210" i="5" s="1"/>
  <c r="FR210" i="5" s="1"/>
  <c r="IN210" i="5" s="1"/>
  <c r="Z207" i="5"/>
  <c r="CV207" i="5" s="1"/>
  <c r="FR207" i="5" s="1"/>
  <c r="IN207" i="5" s="1"/>
  <c r="Z199" i="5"/>
  <c r="CV199" i="5" s="1"/>
  <c r="FR199" i="5" s="1"/>
  <c r="IN199" i="5" s="1"/>
  <c r="Z186" i="5"/>
  <c r="CV186" i="5" s="1"/>
  <c r="FR186" i="5" s="1"/>
  <c r="IN186" i="5" s="1"/>
  <c r="Z181" i="5"/>
  <c r="CV181" i="5" s="1"/>
  <c r="FR181" i="5" s="1"/>
  <c r="IN181" i="5" s="1"/>
  <c r="Z174" i="5"/>
  <c r="CV174" i="5" s="1"/>
  <c r="FR174" i="5" s="1"/>
  <c r="IN174" i="5" s="1"/>
  <c r="Z170" i="5"/>
  <c r="CV170" i="5" s="1"/>
  <c r="FR170" i="5" s="1"/>
  <c r="IN170" i="5" s="1"/>
  <c r="Z161" i="5"/>
  <c r="CV161" i="5" s="1"/>
  <c r="FR161" i="5" s="1"/>
  <c r="IN161" i="5" s="1"/>
  <c r="Z151" i="5"/>
  <c r="CV151" i="5" s="1"/>
  <c r="FR151" i="5" s="1"/>
  <c r="IN151" i="5" s="1"/>
  <c r="Z144" i="5"/>
  <c r="CV144" i="5" s="1"/>
  <c r="FR144" i="5" s="1"/>
  <c r="IN144" i="5" s="1"/>
  <c r="Z137" i="5"/>
  <c r="CV137" i="5" s="1"/>
  <c r="FR137" i="5" s="1"/>
  <c r="IN137" i="5" s="1"/>
  <c r="Z126" i="5"/>
  <c r="CV126" i="5" s="1"/>
  <c r="FR126" i="5" s="1"/>
  <c r="IN126" i="5" s="1"/>
  <c r="Z119" i="5"/>
  <c r="CV119" i="5" s="1"/>
  <c r="FR119" i="5" s="1"/>
  <c r="IN119" i="5" s="1"/>
  <c r="Z112" i="5"/>
  <c r="CV112" i="5" s="1"/>
  <c r="FR112" i="5" s="1"/>
  <c r="IN112" i="5" s="1"/>
  <c r="Z108" i="5"/>
  <c r="CV108" i="5" s="1"/>
  <c r="FR108" i="5" s="1"/>
  <c r="IN108" i="5" s="1"/>
  <c r="Z83" i="5"/>
  <c r="CV83" i="5" s="1"/>
  <c r="FR83" i="5" s="1"/>
  <c r="IN83" i="5" s="1"/>
  <c r="Z84" i="5"/>
  <c r="CV84" i="5" s="1"/>
  <c r="FR84" i="5" s="1"/>
  <c r="IN84" i="5" s="1"/>
  <c r="Z96" i="5"/>
  <c r="CV96" i="5" s="1"/>
  <c r="FR96" i="5" s="1"/>
  <c r="IN96" i="5" s="1"/>
  <c r="Z66" i="5"/>
  <c r="CV66" i="5" s="1"/>
  <c r="FR66" i="5" s="1"/>
  <c r="IN66" i="5" s="1"/>
  <c r="Z67" i="5"/>
  <c r="CV67" i="5" s="1"/>
  <c r="FR67" i="5" s="1"/>
  <c r="IN67" i="5" s="1"/>
  <c r="Z57" i="5"/>
  <c r="CV57" i="5" s="1"/>
  <c r="FR57" i="5" s="1"/>
  <c r="IN57" i="5" s="1"/>
  <c r="Z50" i="5"/>
  <c r="CV50" i="5" s="1"/>
  <c r="FR50" i="5" s="1"/>
  <c r="IN50" i="5" s="1"/>
  <c r="Z43" i="5"/>
  <c r="CV43" i="5" s="1"/>
  <c r="FR43" i="5" s="1"/>
  <c r="IN43" i="5" s="1"/>
  <c r="Z36" i="5"/>
  <c r="CV36" i="5" s="1"/>
  <c r="FR36" i="5" s="1"/>
  <c r="IN36" i="5" s="1"/>
  <c r="Z29" i="5"/>
  <c r="CV29" i="5" s="1"/>
  <c r="FR29" i="5" s="1"/>
  <c r="IN29" i="5" s="1"/>
  <c r="Z23" i="5"/>
  <c r="CV23" i="5" s="1"/>
  <c r="FR23" i="5" s="1"/>
  <c r="IN23" i="5" s="1"/>
  <c r="Z16" i="5"/>
  <c r="CV16" i="5" s="1"/>
  <c r="FR16" i="5" s="1"/>
  <c r="IN16" i="5" s="1"/>
  <c r="AA263" i="5" l="1"/>
  <c r="CW263" i="5" s="1"/>
  <c r="FS263" i="5" s="1"/>
  <c r="IO263" i="5" s="1"/>
  <c r="AA253" i="5"/>
  <c r="CW253" i="5" s="1"/>
  <c r="FS253" i="5" s="1"/>
  <c r="IO253" i="5" s="1"/>
  <c r="AA246" i="5"/>
  <c r="CW246" i="5" s="1"/>
  <c r="FS246" i="5" s="1"/>
  <c r="IO246" i="5" s="1"/>
  <c r="AA235" i="5"/>
  <c r="CW235" i="5" s="1"/>
  <c r="FS235" i="5" s="1"/>
  <c r="IO235" i="5" s="1"/>
  <c r="AA229" i="5"/>
  <c r="CW229" i="5" s="1"/>
  <c r="FS229" i="5" s="1"/>
  <c r="IO229" i="5" s="1"/>
  <c r="AA222" i="5"/>
  <c r="CW222" i="5" s="1"/>
  <c r="FS222" i="5" s="1"/>
  <c r="IO222" i="5" s="1"/>
  <c r="AA214" i="5"/>
  <c r="CW214" i="5" s="1"/>
  <c r="FS214" i="5" s="1"/>
  <c r="IO214" i="5" s="1"/>
  <c r="AA208" i="5"/>
  <c r="CW208" i="5" s="1"/>
  <c r="FS208" i="5" s="1"/>
  <c r="IO208" i="5" s="1"/>
  <c r="AA195" i="5"/>
  <c r="CW195" i="5" s="1"/>
  <c r="FS195" i="5" s="1"/>
  <c r="IO195" i="5" s="1"/>
  <c r="AA204" i="5"/>
  <c r="CW204" i="5" s="1"/>
  <c r="FS204" i="5" s="1"/>
  <c r="IO204" i="5" s="1"/>
  <c r="AA182" i="5"/>
  <c r="CW182" i="5" s="1"/>
  <c r="FS182" i="5" s="1"/>
  <c r="IO182" i="5" s="1"/>
  <c r="AA173" i="5"/>
  <c r="CW173" i="5" s="1"/>
  <c r="FS173" i="5" s="1"/>
  <c r="IO173" i="5" s="1"/>
  <c r="AA163" i="5"/>
  <c r="CW163" i="5" s="1"/>
  <c r="FS163" i="5" s="1"/>
  <c r="IO163" i="5" s="1"/>
  <c r="AA154" i="5"/>
  <c r="CW154" i="5" s="1"/>
  <c r="FS154" i="5" s="1"/>
  <c r="IO154" i="5" s="1"/>
  <c r="AA141" i="5"/>
  <c r="CW141" i="5" s="1"/>
  <c r="FS141" i="5" s="1"/>
  <c r="IO141" i="5" s="1"/>
  <c r="AA153" i="5"/>
  <c r="CW153" i="5" s="1"/>
  <c r="FS153" i="5" s="1"/>
  <c r="IO153" i="5" s="1"/>
  <c r="AA131" i="5"/>
  <c r="CW131" i="5" s="1"/>
  <c r="FS131" i="5" s="1"/>
  <c r="IO131" i="5" s="1"/>
  <c r="AA124" i="5"/>
  <c r="CW124" i="5" s="1"/>
  <c r="FS124" i="5" s="1"/>
  <c r="IO124" i="5" s="1"/>
  <c r="AA117" i="5"/>
  <c r="CW117" i="5" s="1"/>
  <c r="FS117" i="5" s="1"/>
  <c r="IO117" i="5" s="1"/>
  <c r="AA110" i="5"/>
  <c r="CW110" i="5" s="1"/>
  <c r="FS110" i="5" s="1"/>
  <c r="IO110" i="5" s="1"/>
  <c r="AA114" i="5"/>
  <c r="CW114" i="5" s="1"/>
  <c r="FS114" i="5" s="1"/>
  <c r="IO114" i="5" s="1"/>
  <c r="AA89" i="5"/>
  <c r="CW89" i="5" s="1"/>
  <c r="FS89" i="5" s="1"/>
  <c r="IO89" i="5" s="1"/>
  <c r="AA82" i="5"/>
  <c r="CW82" i="5" s="1"/>
  <c r="FS82" i="5" s="1"/>
  <c r="IO82" i="5" s="1"/>
  <c r="AA71" i="5"/>
  <c r="CW71" i="5" s="1"/>
  <c r="FS71" i="5" s="1"/>
  <c r="IO71" i="5" s="1"/>
  <c r="AA64" i="5"/>
  <c r="CW64" i="5" s="1"/>
  <c r="FS64" i="5" s="1"/>
  <c r="IO64" i="5" s="1"/>
  <c r="AA62" i="5"/>
  <c r="CW62" i="5" s="1"/>
  <c r="FS62" i="5" s="1"/>
  <c r="IO62" i="5" s="1"/>
  <c r="AA55" i="5"/>
  <c r="CW55" i="5" s="1"/>
  <c r="FS55" i="5" s="1"/>
  <c r="IO55" i="5" s="1"/>
  <c r="AA48" i="5"/>
  <c r="CW48" i="5" s="1"/>
  <c r="FS48" i="5" s="1"/>
  <c r="IO48" i="5" s="1"/>
  <c r="AA41" i="5"/>
  <c r="CW41" i="5" s="1"/>
  <c r="FS41" i="5" s="1"/>
  <c r="IO41" i="5" s="1"/>
  <c r="AA34" i="5"/>
  <c r="CW34" i="5" s="1"/>
  <c r="FS34" i="5" s="1"/>
  <c r="IO34" i="5" s="1"/>
  <c r="AA20" i="5"/>
  <c r="CW20" i="5" s="1"/>
  <c r="FS20" i="5" s="1"/>
  <c r="IO20" i="5" s="1"/>
  <c r="AA13" i="5"/>
  <c r="CW13" i="5" s="1"/>
  <c r="FS13" i="5" s="1"/>
  <c r="IO13" i="5" s="1"/>
  <c r="AA6" i="5"/>
  <c r="CW6" i="5" s="1"/>
  <c r="FS6" i="5" s="1"/>
  <c r="IO6" i="5" s="1"/>
  <c r="AA261" i="5"/>
  <c r="CW261" i="5" s="1"/>
  <c r="FS261" i="5" s="1"/>
  <c r="IO261" i="5" s="1"/>
  <c r="AA256" i="5"/>
  <c r="CW256" i="5" s="1"/>
  <c r="FS256" i="5" s="1"/>
  <c r="IO256" i="5" s="1"/>
  <c r="AA250" i="5"/>
  <c r="CW250" i="5" s="1"/>
  <c r="FS250" i="5" s="1"/>
  <c r="IO250" i="5" s="1"/>
  <c r="AA238" i="5"/>
  <c r="CW238" i="5" s="1"/>
  <c r="FS238" i="5" s="1"/>
  <c r="IO238" i="5" s="1"/>
  <c r="AA227" i="5"/>
  <c r="CW227" i="5" s="1"/>
  <c r="FS227" i="5" s="1"/>
  <c r="IO227" i="5" s="1"/>
  <c r="AA228" i="5"/>
  <c r="CW228" i="5" s="1"/>
  <c r="FS228" i="5" s="1"/>
  <c r="IO228" i="5" s="1"/>
  <c r="AA220" i="5"/>
  <c r="CW220" i="5" s="1"/>
  <c r="FS220" i="5" s="1"/>
  <c r="IO220" i="5" s="1"/>
  <c r="AA203" i="5"/>
  <c r="CW203" i="5" s="1"/>
  <c r="FS203" i="5" s="1"/>
  <c r="IO203" i="5" s="1"/>
  <c r="AA198" i="5"/>
  <c r="CW198" i="5" s="1"/>
  <c r="FS198" i="5" s="1"/>
  <c r="IO198" i="5" s="1"/>
  <c r="AA196" i="5"/>
  <c r="CW196" i="5" s="1"/>
  <c r="FS196" i="5" s="1"/>
  <c r="IO196" i="5" s="1"/>
  <c r="AA185" i="5"/>
  <c r="CW185" i="5" s="1"/>
  <c r="FS185" i="5" s="1"/>
  <c r="IO185" i="5" s="1"/>
  <c r="AA176" i="5"/>
  <c r="CW176" i="5" s="1"/>
  <c r="FS176" i="5" s="1"/>
  <c r="IO176" i="5" s="1"/>
  <c r="AA166" i="5"/>
  <c r="CW166" i="5" s="1"/>
  <c r="FS166" i="5" s="1"/>
  <c r="IO166" i="5" s="1"/>
  <c r="AA157" i="5"/>
  <c r="CW157" i="5" s="1"/>
  <c r="FS157" i="5" s="1"/>
  <c r="IO157" i="5" s="1"/>
  <c r="AA152" i="5"/>
  <c r="CW152" i="5" s="1"/>
  <c r="FS152" i="5" s="1"/>
  <c r="IO152" i="5" s="1"/>
  <c r="AA145" i="5"/>
  <c r="CW145" i="5" s="1"/>
  <c r="FS145" i="5" s="1"/>
  <c r="IO145" i="5" s="1"/>
  <c r="AA123" i="5"/>
  <c r="CW123" i="5" s="1"/>
  <c r="FS123" i="5" s="1"/>
  <c r="IO123" i="5" s="1"/>
  <c r="AA116" i="5"/>
  <c r="CW116" i="5" s="1"/>
  <c r="FS116" i="5" s="1"/>
  <c r="IO116" i="5" s="1"/>
  <c r="AA128" i="5"/>
  <c r="CW128" i="5" s="1"/>
  <c r="FS128" i="5" s="1"/>
  <c r="IO128" i="5" s="1"/>
  <c r="AA102" i="5"/>
  <c r="CW102" i="5" s="1"/>
  <c r="FS102" i="5" s="1"/>
  <c r="IO102" i="5" s="1"/>
  <c r="AA106" i="5"/>
  <c r="CW106" i="5" s="1"/>
  <c r="FS106" i="5" s="1"/>
  <c r="IO106" i="5" s="1"/>
  <c r="AA81" i="5"/>
  <c r="CW81" i="5" s="1"/>
  <c r="FS81" i="5" s="1"/>
  <c r="IO81" i="5" s="1"/>
  <c r="AA93" i="5"/>
  <c r="CW93" i="5" s="1"/>
  <c r="FS93" i="5" s="1"/>
  <c r="IO93" i="5" s="1"/>
  <c r="AA63" i="5"/>
  <c r="CW63" i="5" s="1"/>
  <c r="FS63" i="5" s="1"/>
  <c r="IO63" i="5" s="1"/>
  <c r="AA75" i="5"/>
  <c r="CW75" i="5" s="1"/>
  <c r="FS75" i="5" s="1"/>
  <c r="IO75" i="5" s="1"/>
  <c r="AA54" i="5"/>
  <c r="CW54" i="5" s="1"/>
  <c r="FS54" i="5" s="1"/>
  <c r="IO54" i="5" s="1"/>
  <c r="AA47" i="5"/>
  <c r="CW47" i="5" s="1"/>
  <c r="FS47" i="5" s="1"/>
  <c r="IO47" i="5" s="1"/>
  <c r="AA59" i="5"/>
  <c r="CW59" i="5" s="1"/>
  <c r="FS59" i="5" s="1"/>
  <c r="IO59" i="5" s="1"/>
  <c r="AA33" i="5"/>
  <c r="CW33" i="5" s="1"/>
  <c r="FS33" i="5" s="1"/>
  <c r="IO33" i="5" s="1"/>
  <c r="AA26" i="5"/>
  <c r="CW26" i="5" s="1"/>
  <c r="FS26" i="5" s="1"/>
  <c r="IO26" i="5" s="1"/>
  <c r="AA12" i="5"/>
  <c r="CW12" i="5" s="1"/>
  <c r="FS12" i="5" s="1"/>
  <c r="IO12" i="5" s="1"/>
  <c r="AA24" i="5"/>
  <c r="CW24" i="5" s="1"/>
  <c r="FS24" i="5" s="1"/>
  <c r="IO24" i="5" s="1"/>
  <c r="AA2" i="5"/>
  <c r="CW2" i="5" s="1"/>
  <c r="FS2" i="5" s="1"/>
  <c r="IO2" i="5" s="1"/>
  <c r="AA267" i="5"/>
  <c r="CW267" i="5" s="1"/>
  <c r="FS267" i="5" s="1"/>
  <c r="IO267" i="5" s="1"/>
  <c r="AA259" i="5"/>
  <c r="CW259" i="5" s="1"/>
  <c r="FS259" i="5" s="1"/>
  <c r="IO259" i="5" s="1"/>
  <c r="AA254" i="5"/>
  <c r="CW254" i="5" s="1"/>
  <c r="FS254" i="5" s="1"/>
  <c r="IO254" i="5" s="1"/>
  <c r="AA245" i="5"/>
  <c r="CW245" i="5" s="1"/>
  <c r="FS245" i="5" s="1"/>
  <c r="IO245" i="5" s="1"/>
  <c r="AA237" i="5"/>
  <c r="CW237" i="5" s="1"/>
  <c r="FS237" i="5" s="1"/>
  <c r="IO237" i="5" s="1"/>
  <c r="AA223" i="5"/>
  <c r="CW223" i="5" s="1"/>
  <c r="FS223" i="5" s="1"/>
  <c r="IO223" i="5" s="1"/>
  <c r="AA218" i="5"/>
  <c r="CW218" i="5" s="1"/>
  <c r="FS218" i="5" s="1"/>
  <c r="IO218" i="5" s="1"/>
  <c r="AA212" i="5"/>
  <c r="CW212" i="5" s="1"/>
  <c r="FS212" i="5" s="1"/>
  <c r="IO212" i="5" s="1"/>
  <c r="AA209" i="5"/>
  <c r="CW209" i="5" s="1"/>
  <c r="FS209" i="5" s="1"/>
  <c r="IO209" i="5" s="1"/>
  <c r="AA186" i="5"/>
  <c r="CW186" i="5" s="1"/>
  <c r="FS186" i="5" s="1"/>
  <c r="IO186" i="5" s="1"/>
  <c r="AA188" i="5"/>
  <c r="CW188" i="5" s="1"/>
  <c r="FS188" i="5" s="1"/>
  <c r="IO188" i="5" s="1"/>
  <c r="AA178" i="5"/>
  <c r="CW178" i="5" s="1"/>
  <c r="FS178" i="5" s="1"/>
  <c r="IO178" i="5" s="1"/>
  <c r="AA167" i="5"/>
  <c r="CW167" i="5" s="1"/>
  <c r="FS167" i="5" s="1"/>
  <c r="IO167" i="5" s="1"/>
  <c r="AA164" i="5"/>
  <c r="CW164" i="5" s="1"/>
  <c r="FS164" i="5" s="1"/>
  <c r="IO164" i="5" s="1"/>
  <c r="AA155" i="5"/>
  <c r="CW155" i="5" s="1"/>
  <c r="FS155" i="5" s="1"/>
  <c r="IO155" i="5" s="1"/>
  <c r="AA136" i="5"/>
  <c r="CW136" i="5" s="1"/>
  <c r="FS136" i="5" s="1"/>
  <c r="IO136" i="5" s="1"/>
  <c r="AA148" i="5"/>
  <c r="CW148" i="5" s="1"/>
  <c r="FS148" i="5" s="1"/>
  <c r="IO148" i="5" s="1"/>
  <c r="AA126" i="5"/>
  <c r="CW126" i="5" s="1"/>
  <c r="FS126" i="5" s="1"/>
  <c r="IO126" i="5" s="1"/>
  <c r="AA119" i="5"/>
  <c r="CW119" i="5" s="1"/>
  <c r="FS119" i="5" s="1"/>
  <c r="IO119" i="5" s="1"/>
  <c r="AA112" i="5"/>
  <c r="CW112" i="5" s="1"/>
  <c r="FS112" i="5" s="1"/>
  <c r="IO112" i="5" s="1"/>
  <c r="AA105" i="5"/>
  <c r="CW105" i="5" s="1"/>
  <c r="FS105" i="5" s="1"/>
  <c r="IO105" i="5" s="1"/>
  <c r="AA109" i="5"/>
  <c r="CW109" i="5" s="1"/>
  <c r="FS109" i="5" s="1"/>
  <c r="IO109" i="5" s="1"/>
  <c r="AA84" i="5"/>
  <c r="CW84" i="5" s="1"/>
  <c r="FS84" i="5" s="1"/>
  <c r="IO84" i="5" s="1"/>
  <c r="AA96" i="5"/>
  <c r="CW96" i="5" s="1"/>
  <c r="FS96" i="5" s="1"/>
  <c r="IO96" i="5" s="1"/>
  <c r="AA66" i="5"/>
  <c r="CW66" i="5" s="1"/>
  <c r="FS66" i="5" s="1"/>
  <c r="IO66" i="5" s="1"/>
  <c r="AA83" i="5"/>
  <c r="CW83" i="5" s="1"/>
  <c r="FS83" i="5" s="1"/>
  <c r="IO83" i="5" s="1"/>
  <c r="AA57" i="5"/>
  <c r="CW57" i="5" s="1"/>
  <c r="FS57" i="5" s="1"/>
  <c r="IO57" i="5" s="1"/>
  <c r="AA50" i="5"/>
  <c r="CW50" i="5" s="1"/>
  <c r="FS50" i="5" s="1"/>
  <c r="IO50" i="5" s="1"/>
  <c r="AA43" i="5"/>
  <c r="CW43" i="5" s="1"/>
  <c r="FS43" i="5" s="1"/>
  <c r="IO43" i="5" s="1"/>
  <c r="AA36" i="5"/>
  <c r="CW36" i="5" s="1"/>
  <c r="FS36" i="5" s="1"/>
  <c r="IO36" i="5" s="1"/>
  <c r="AA29" i="5"/>
  <c r="CW29" i="5" s="1"/>
  <c r="FS29" i="5" s="1"/>
  <c r="IO29" i="5" s="1"/>
  <c r="AA15" i="5"/>
  <c r="CW15" i="5" s="1"/>
  <c r="FS15" i="5" s="1"/>
  <c r="IO15" i="5" s="1"/>
  <c r="AA8" i="5"/>
  <c r="CW8" i="5" s="1"/>
  <c r="FS8" i="5" s="1"/>
  <c r="IO8" i="5" s="1"/>
  <c r="AA3" i="5"/>
  <c r="CW3" i="5" s="1"/>
  <c r="FS3" i="5" s="1"/>
  <c r="IO3" i="5" s="1"/>
  <c r="AA265" i="5"/>
  <c r="CW265" i="5" s="1"/>
  <c r="FS265" i="5" s="1"/>
  <c r="IO265" i="5" s="1"/>
  <c r="AA257" i="5"/>
  <c r="CW257" i="5" s="1"/>
  <c r="FS257" i="5" s="1"/>
  <c r="IO257" i="5" s="1"/>
  <c r="AA248" i="5"/>
  <c r="CW248" i="5" s="1"/>
  <c r="FS248" i="5" s="1"/>
  <c r="IO248" i="5" s="1"/>
  <c r="AA241" i="5"/>
  <c r="CW241" i="5" s="1"/>
  <c r="FS241" i="5" s="1"/>
  <c r="IO241" i="5" s="1"/>
  <c r="AA231" i="5"/>
  <c r="CW231" i="5" s="1"/>
  <c r="FS231" i="5" s="1"/>
  <c r="IO231" i="5" s="1"/>
  <c r="AA226" i="5"/>
  <c r="CW226" i="5" s="1"/>
  <c r="FS226" i="5" s="1"/>
  <c r="IO226" i="5" s="1"/>
  <c r="AA210" i="5"/>
  <c r="CW210" i="5" s="1"/>
  <c r="FS210" i="5" s="1"/>
  <c r="IO210" i="5" s="1"/>
  <c r="AA207" i="5"/>
  <c r="CW207" i="5" s="1"/>
  <c r="FS207" i="5" s="1"/>
  <c r="IO207" i="5" s="1"/>
  <c r="AA199" i="5"/>
  <c r="CW199" i="5" s="1"/>
  <c r="FS199" i="5" s="1"/>
  <c r="IO199" i="5" s="1"/>
  <c r="AA189" i="5"/>
  <c r="CW189" i="5" s="1"/>
  <c r="FS189" i="5" s="1"/>
  <c r="IO189" i="5" s="1"/>
  <c r="AA191" i="5"/>
  <c r="CW191" i="5" s="1"/>
  <c r="FS191" i="5" s="1"/>
  <c r="IO191" i="5" s="1"/>
  <c r="AA183" i="5"/>
  <c r="CW183" i="5" s="1"/>
  <c r="FS183" i="5" s="1"/>
  <c r="IO183" i="5" s="1"/>
  <c r="AA170" i="5"/>
  <c r="CW170" i="5" s="1"/>
  <c r="FS170" i="5" s="1"/>
  <c r="IO170" i="5" s="1"/>
  <c r="AA161" i="5"/>
  <c r="CW161" i="5" s="1"/>
  <c r="FS161" i="5" s="1"/>
  <c r="IO161" i="5" s="1"/>
  <c r="AA158" i="5"/>
  <c r="CW158" i="5" s="1"/>
  <c r="FS158" i="5" s="1"/>
  <c r="IO158" i="5" s="1"/>
  <c r="AA147" i="5"/>
  <c r="CW147" i="5" s="1"/>
  <c r="FS147" i="5" s="1"/>
  <c r="IO147" i="5" s="1"/>
  <c r="AA140" i="5"/>
  <c r="CW140" i="5" s="1"/>
  <c r="FS140" i="5" s="1"/>
  <c r="IO140" i="5" s="1"/>
  <c r="AA118" i="5"/>
  <c r="CW118" i="5" s="1"/>
  <c r="FS118" i="5" s="1"/>
  <c r="IO118" i="5" s="1"/>
  <c r="AA130" i="5"/>
  <c r="CW130" i="5" s="1"/>
  <c r="FS130" i="5" s="1"/>
  <c r="IO130" i="5" s="1"/>
  <c r="AA104" i="5"/>
  <c r="CW104" i="5" s="1"/>
  <c r="FS104" i="5" s="1"/>
  <c r="IO104" i="5" s="1"/>
  <c r="AA108" i="5"/>
  <c r="CW108" i="5" s="1"/>
  <c r="FS108" i="5" s="1"/>
  <c r="IO108" i="5" s="1"/>
  <c r="AA101" i="5"/>
  <c r="CW101" i="5" s="1"/>
  <c r="FS101" i="5" s="1"/>
  <c r="IO101" i="5" s="1"/>
  <c r="AA95" i="5"/>
  <c r="CW95" i="5" s="1"/>
  <c r="FS95" i="5" s="1"/>
  <c r="IO95" i="5" s="1"/>
  <c r="AA88" i="5"/>
  <c r="CW88" i="5" s="1"/>
  <c r="FS88" i="5" s="1"/>
  <c r="IO88" i="5" s="1"/>
  <c r="AA77" i="5"/>
  <c r="CW77" i="5" s="1"/>
  <c r="FS77" i="5" s="1"/>
  <c r="IO77" i="5" s="1"/>
  <c r="AA78" i="5"/>
  <c r="CW78" i="5" s="1"/>
  <c r="FS78" i="5" s="1"/>
  <c r="IO78" i="5" s="1"/>
  <c r="AA49" i="5"/>
  <c r="CW49" i="5" s="1"/>
  <c r="FS49" i="5" s="1"/>
  <c r="IO49" i="5" s="1"/>
  <c r="AA61" i="5"/>
  <c r="CW61" i="5" s="1"/>
  <c r="FS61" i="5" s="1"/>
  <c r="IO61" i="5" s="1"/>
  <c r="AA35" i="5"/>
  <c r="CW35" i="5" s="1"/>
  <c r="FS35" i="5" s="1"/>
  <c r="IO35" i="5" s="1"/>
  <c r="AA28" i="5"/>
  <c r="CW28" i="5" s="1"/>
  <c r="FS28" i="5" s="1"/>
  <c r="IO28" i="5" s="1"/>
  <c r="AA40" i="5"/>
  <c r="CW40" i="5" s="1"/>
  <c r="FS40" i="5" s="1"/>
  <c r="IO40" i="5" s="1"/>
  <c r="AA7" i="5"/>
  <c r="CW7" i="5" s="1"/>
  <c r="FS7" i="5" s="1"/>
  <c r="IO7" i="5" s="1"/>
  <c r="AA19" i="5"/>
  <c r="CW19" i="5" s="1"/>
  <c r="FS19" i="5" s="1"/>
  <c r="IO19" i="5" s="1"/>
  <c r="AA4" i="5"/>
  <c r="CW4" i="5" s="1"/>
  <c r="FS4" i="5" s="1"/>
  <c r="IO4" i="5" s="1"/>
  <c r="AA266" i="5"/>
  <c r="CW266" i="5" s="1"/>
  <c r="FS266" i="5" s="1"/>
  <c r="IO266" i="5" s="1"/>
  <c r="AA258" i="5"/>
  <c r="CW258" i="5" s="1"/>
  <c r="FS258" i="5" s="1"/>
  <c r="IO258" i="5" s="1"/>
  <c r="AA249" i="5"/>
  <c r="CW249" i="5" s="1"/>
  <c r="FS249" i="5" s="1"/>
  <c r="IO249" i="5" s="1"/>
  <c r="AA239" i="5"/>
  <c r="CW239" i="5" s="1"/>
  <c r="FS239" i="5" s="1"/>
  <c r="IO239" i="5" s="1"/>
  <c r="AA234" i="5"/>
  <c r="CW234" i="5" s="1"/>
  <c r="FS234" i="5" s="1"/>
  <c r="IO234" i="5" s="1"/>
  <c r="AA221" i="5"/>
  <c r="CW221" i="5" s="1"/>
  <c r="FS221" i="5" s="1"/>
  <c r="IO221" i="5" s="1"/>
  <c r="AA213" i="5"/>
  <c r="CW213" i="5" s="1"/>
  <c r="FS213" i="5" s="1"/>
  <c r="IO213" i="5" s="1"/>
  <c r="AA202" i="5"/>
  <c r="CW202" i="5" s="1"/>
  <c r="FS202" i="5" s="1"/>
  <c r="IO202" i="5" s="1"/>
  <c r="AA194" i="5"/>
  <c r="CW194" i="5" s="1"/>
  <c r="FS194" i="5" s="1"/>
  <c r="IO194" i="5" s="1"/>
  <c r="AA192" i="5"/>
  <c r="CW192" i="5" s="1"/>
  <c r="FS192" i="5" s="1"/>
  <c r="IO192" i="5" s="1"/>
  <c r="AA181" i="5"/>
  <c r="CW181" i="5" s="1"/>
  <c r="FS181" i="5" s="1"/>
  <c r="IO181" i="5" s="1"/>
  <c r="AA177" i="5"/>
  <c r="CW177" i="5" s="1"/>
  <c r="FS177" i="5" s="1"/>
  <c r="IO177" i="5" s="1"/>
  <c r="AA165" i="5"/>
  <c r="CW165" i="5" s="1"/>
  <c r="FS165" i="5" s="1"/>
  <c r="IO165" i="5" s="1"/>
  <c r="AA156" i="5"/>
  <c r="CW156" i="5" s="1"/>
  <c r="FS156" i="5" s="1"/>
  <c r="IO156" i="5" s="1"/>
  <c r="AA146" i="5"/>
  <c r="CW146" i="5" s="1"/>
  <c r="FS146" i="5" s="1"/>
  <c r="IO146" i="5" s="1"/>
  <c r="AA139" i="5"/>
  <c r="CW139" i="5" s="1"/>
  <c r="FS139" i="5" s="1"/>
  <c r="IO139" i="5" s="1"/>
  <c r="AA151" i="5"/>
  <c r="CW151" i="5" s="1"/>
  <c r="FS151" i="5" s="1"/>
  <c r="IO151" i="5" s="1"/>
  <c r="AA129" i="5"/>
  <c r="CW129" i="5" s="1"/>
  <c r="FS129" i="5" s="1"/>
  <c r="IO129" i="5" s="1"/>
  <c r="AA122" i="5"/>
  <c r="CW122" i="5" s="1"/>
  <c r="FS122" i="5" s="1"/>
  <c r="IO122" i="5" s="1"/>
  <c r="AA115" i="5"/>
  <c r="CW115" i="5" s="1"/>
  <c r="FS115" i="5" s="1"/>
  <c r="IO115" i="5" s="1"/>
  <c r="AA100" i="5"/>
  <c r="CW100" i="5" s="1"/>
  <c r="FS100" i="5" s="1"/>
  <c r="IO100" i="5" s="1"/>
  <c r="AA94" i="5"/>
  <c r="CW94" i="5" s="1"/>
  <c r="FS94" i="5" s="1"/>
  <c r="IO94" i="5" s="1"/>
  <c r="AA87" i="5"/>
  <c r="CW87" i="5" s="1"/>
  <c r="FS87" i="5" s="1"/>
  <c r="IO87" i="5" s="1"/>
  <c r="AA91" i="5"/>
  <c r="CW91" i="5" s="1"/>
  <c r="FS91" i="5" s="1"/>
  <c r="IO91" i="5" s="1"/>
  <c r="AA69" i="5"/>
  <c r="CW69" i="5" s="1"/>
  <c r="FS69" i="5" s="1"/>
  <c r="IO69" i="5" s="1"/>
  <c r="AA70" i="5"/>
  <c r="CW70" i="5" s="1"/>
  <c r="FS70" i="5" s="1"/>
  <c r="IO70" i="5" s="1"/>
  <c r="AA60" i="5"/>
  <c r="CW60" i="5" s="1"/>
  <c r="FS60" i="5" s="1"/>
  <c r="IO60" i="5" s="1"/>
  <c r="AA53" i="5"/>
  <c r="CW53" i="5" s="1"/>
  <c r="FS53" i="5" s="1"/>
  <c r="IO53" i="5" s="1"/>
  <c r="AA27" i="5"/>
  <c r="CW27" i="5" s="1"/>
  <c r="FS27" i="5" s="1"/>
  <c r="IO27" i="5" s="1"/>
  <c r="AA39" i="5"/>
  <c r="CW39" i="5" s="1"/>
  <c r="FS39" i="5" s="1"/>
  <c r="IO39" i="5" s="1"/>
  <c r="AA32" i="5"/>
  <c r="CW32" i="5" s="1"/>
  <c r="FS32" i="5" s="1"/>
  <c r="IO32" i="5" s="1"/>
  <c r="AA18" i="5"/>
  <c r="CW18" i="5" s="1"/>
  <c r="FS18" i="5" s="1"/>
  <c r="IO18" i="5" s="1"/>
  <c r="AA11" i="5"/>
  <c r="CW11" i="5" s="1"/>
  <c r="FS11" i="5" s="1"/>
  <c r="IO11" i="5" s="1"/>
  <c r="AA264" i="5"/>
  <c r="CW264" i="5" s="1"/>
  <c r="FS264" i="5" s="1"/>
  <c r="IO264" i="5" s="1"/>
  <c r="AA255" i="5"/>
  <c r="CW255" i="5" s="1"/>
  <c r="FS255" i="5" s="1"/>
  <c r="IO255" i="5" s="1"/>
  <c r="AA247" i="5"/>
  <c r="CW247" i="5" s="1"/>
  <c r="FS247" i="5" s="1"/>
  <c r="IO247" i="5" s="1"/>
  <c r="AA242" i="5"/>
  <c r="CW242" i="5" s="1"/>
  <c r="FS242" i="5" s="1"/>
  <c r="IO242" i="5" s="1"/>
  <c r="AA232" i="5"/>
  <c r="CW232" i="5" s="1"/>
  <c r="FS232" i="5" s="1"/>
  <c r="IO232" i="5" s="1"/>
  <c r="AA224" i="5"/>
  <c r="CW224" i="5" s="1"/>
  <c r="FS224" i="5" s="1"/>
  <c r="IO224" i="5" s="1"/>
  <c r="AA216" i="5"/>
  <c r="CW216" i="5" s="1"/>
  <c r="FS216" i="5" s="1"/>
  <c r="IO216" i="5" s="1"/>
  <c r="AA215" i="5"/>
  <c r="CW215" i="5" s="1"/>
  <c r="FS215" i="5" s="1"/>
  <c r="IO215" i="5" s="1"/>
  <c r="AA197" i="5"/>
  <c r="CW197" i="5" s="1"/>
  <c r="FS197" i="5" s="1"/>
  <c r="IO197" i="5" s="1"/>
  <c r="AA187" i="5"/>
  <c r="CW187" i="5" s="1"/>
  <c r="FS187" i="5" s="1"/>
  <c r="IO187" i="5" s="1"/>
  <c r="AA184" i="5"/>
  <c r="CW184" i="5" s="1"/>
  <c r="FS184" i="5" s="1"/>
  <c r="IO184" i="5" s="1"/>
  <c r="AA172" i="5"/>
  <c r="CW172" i="5" s="1"/>
  <c r="FS172" i="5" s="1"/>
  <c r="IO172" i="5" s="1"/>
  <c r="AA168" i="5"/>
  <c r="CW168" i="5" s="1"/>
  <c r="FS168" i="5" s="1"/>
  <c r="IO168" i="5" s="1"/>
  <c r="AA159" i="5"/>
  <c r="CW159" i="5" s="1"/>
  <c r="FS159" i="5" s="1"/>
  <c r="IO159" i="5" s="1"/>
  <c r="AA138" i="5"/>
  <c r="CW138" i="5" s="1"/>
  <c r="FS138" i="5" s="1"/>
  <c r="IO138" i="5" s="1"/>
  <c r="AA150" i="5"/>
  <c r="CW150" i="5" s="1"/>
  <c r="FS150" i="5" s="1"/>
  <c r="IO150" i="5" s="1"/>
  <c r="AA143" i="5"/>
  <c r="CW143" i="5" s="1"/>
  <c r="FS143" i="5" s="1"/>
  <c r="IO143" i="5" s="1"/>
  <c r="AA121" i="5"/>
  <c r="CW121" i="5" s="1"/>
  <c r="FS121" i="5" s="1"/>
  <c r="IO121" i="5" s="1"/>
  <c r="AA133" i="5"/>
  <c r="CW133" i="5" s="1"/>
  <c r="FS133" i="5" s="1"/>
  <c r="IO133" i="5" s="1"/>
  <c r="AA107" i="5"/>
  <c r="CW107" i="5" s="1"/>
  <c r="FS107" i="5" s="1"/>
  <c r="IO107" i="5" s="1"/>
  <c r="AA111" i="5"/>
  <c r="CW111" i="5" s="1"/>
  <c r="FS111" i="5" s="1"/>
  <c r="IO111" i="5" s="1"/>
  <c r="AA86" i="5"/>
  <c r="CW86" i="5" s="1"/>
  <c r="FS86" i="5" s="1"/>
  <c r="IO86" i="5" s="1"/>
  <c r="AA79" i="5"/>
  <c r="CW79" i="5" s="1"/>
  <c r="FS79" i="5" s="1"/>
  <c r="IO79" i="5" s="1"/>
  <c r="AA76" i="5"/>
  <c r="CW76" i="5" s="1"/>
  <c r="FS76" i="5" s="1"/>
  <c r="IO76" i="5" s="1"/>
  <c r="AA80" i="5"/>
  <c r="CW80" i="5" s="1"/>
  <c r="FS80" i="5" s="1"/>
  <c r="IO80" i="5" s="1"/>
  <c r="AA73" i="5"/>
  <c r="CW73" i="5" s="1"/>
  <c r="FS73" i="5" s="1"/>
  <c r="IO73" i="5" s="1"/>
  <c r="AA52" i="5"/>
  <c r="CW52" i="5" s="1"/>
  <c r="FS52" i="5" s="1"/>
  <c r="IO52" i="5" s="1"/>
  <c r="AA45" i="5"/>
  <c r="CW45" i="5" s="1"/>
  <c r="FS45" i="5" s="1"/>
  <c r="IO45" i="5" s="1"/>
  <c r="AA38" i="5"/>
  <c r="CW38" i="5" s="1"/>
  <c r="FS38" i="5" s="1"/>
  <c r="IO38" i="5" s="1"/>
  <c r="AA31" i="5"/>
  <c r="CW31" i="5" s="1"/>
  <c r="FS31" i="5" s="1"/>
  <c r="IO31" i="5" s="1"/>
  <c r="AA17" i="5"/>
  <c r="CW17" i="5" s="1"/>
  <c r="FS17" i="5" s="1"/>
  <c r="IO17" i="5" s="1"/>
  <c r="AA10" i="5"/>
  <c r="CW10" i="5" s="1"/>
  <c r="FS10" i="5" s="1"/>
  <c r="IO10" i="5" s="1"/>
  <c r="AA22" i="5"/>
  <c r="CW22" i="5" s="1"/>
  <c r="FS22" i="5" s="1"/>
  <c r="IO22" i="5" s="1"/>
  <c r="AA262" i="5"/>
  <c r="CW262" i="5" s="1"/>
  <c r="FS262" i="5" s="1"/>
  <c r="IO262" i="5" s="1"/>
  <c r="AA252" i="5"/>
  <c r="CW252" i="5" s="1"/>
  <c r="FS252" i="5" s="1"/>
  <c r="IO252" i="5" s="1"/>
  <c r="AA243" i="5"/>
  <c r="CW243" i="5" s="1"/>
  <c r="FS243" i="5" s="1"/>
  <c r="IO243" i="5" s="1"/>
  <c r="AA240" i="5"/>
  <c r="CW240" i="5" s="1"/>
  <c r="FS240" i="5" s="1"/>
  <c r="IO240" i="5" s="1"/>
  <c r="AA233" i="5"/>
  <c r="CW233" i="5" s="1"/>
  <c r="FS233" i="5" s="1"/>
  <c r="IO233" i="5" s="1"/>
  <c r="AA219" i="5"/>
  <c r="CW219" i="5" s="1"/>
  <c r="FS219" i="5" s="1"/>
  <c r="IO219" i="5" s="1"/>
  <c r="AA211" i="5"/>
  <c r="CW211" i="5" s="1"/>
  <c r="FS211" i="5" s="1"/>
  <c r="IO211" i="5" s="1"/>
  <c r="AA205" i="5"/>
  <c r="CW205" i="5" s="1"/>
  <c r="FS205" i="5" s="1"/>
  <c r="IO205" i="5" s="1"/>
  <c r="AA200" i="5"/>
  <c r="CW200" i="5" s="1"/>
  <c r="FS200" i="5" s="1"/>
  <c r="IO200" i="5" s="1"/>
  <c r="AA190" i="5"/>
  <c r="CW190" i="5" s="1"/>
  <c r="FS190" i="5" s="1"/>
  <c r="IO190" i="5" s="1"/>
  <c r="AA179" i="5"/>
  <c r="CW179" i="5" s="1"/>
  <c r="FS179" i="5" s="1"/>
  <c r="IO179" i="5" s="1"/>
  <c r="AA175" i="5"/>
  <c r="CW175" i="5" s="1"/>
  <c r="FS175" i="5" s="1"/>
  <c r="IO175" i="5" s="1"/>
  <c r="AA171" i="5"/>
  <c r="CW171" i="5" s="1"/>
  <c r="FS171" i="5" s="1"/>
  <c r="IO171" i="5" s="1"/>
  <c r="AA162" i="5"/>
  <c r="CW162" i="5" s="1"/>
  <c r="FS162" i="5" s="1"/>
  <c r="IO162" i="5" s="1"/>
  <c r="AA149" i="5"/>
  <c r="CW149" i="5" s="1"/>
  <c r="FS149" i="5" s="1"/>
  <c r="IO149" i="5" s="1"/>
  <c r="AA142" i="5"/>
  <c r="CW142" i="5" s="1"/>
  <c r="FS142" i="5" s="1"/>
  <c r="IO142" i="5" s="1"/>
  <c r="AA135" i="5"/>
  <c r="CW135" i="5" s="1"/>
  <c r="FS135" i="5" s="1"/>
  <c r="IO135" i="5" s="1"/>
  <c r="AA132" i="5"/>
  <c r="CW132" i="5" s="1"/>
  <c r="FS132" i="5" s="1"/>
  <c r="IO132" i="5" s="1"/>
  <c r="AA125" i="5"/>
  <c r="CW125" i="5" s="1"/>
  <c r="FS125" i="5" s="1"/>
  <c r="IO125" i="5" s="1"/>
  <c r="AA99" i="5"/>
  <c r="CW99" i="5" s="1"/>
  <c r="FS99" i="5" s="1"/>
  <c r="IO99" i="5" s="1"/>
  <c r="AA103" i="5"/>
  <c r="CW103" i="5" s="1"/>
  <c r="FS103" i="5" s="1"/>
  <c r="IO103" i="5" s="1"/>
  <c r="AA97" i="5"/>
  <c r="CW97" i="5" s="1"/>
  <c r="FS97" i="5" s="1"/>
  <c r="IO97" i="5" s="1"/>
  <c r="AA90" i="5"/>
  <c r="CW90" i="5" s="1"/>
  <c r="FS90" i="5" s="1"/>
  <c r="IO90" i="5" s="1"/>
  <c r="AA68" i="5"/>
  <c r="CW68" i="5" s="1"/>
  <c r="FS68" i="5" s="1"/>
  <c r="IO68" i="5" s="1"/>
  <c r="AA72" i="5"/>
  <c r="CW72" i="5" s="1"/>
  <c r="FS72" i="5" s="1"/>
  <c r="IO72" i="5" s="1"/>
  <c r="AA65" i="5"/>
  <c r="CW65" i="5" s="1"/>
  <c r="FS65" i="5" s="1"/>
  <c r="IO65" i="5" s="1"/>
  <c r="AA44" i="5"/>
  <c r="CW44" i="5" s="1"/>
  <c r="FS44" i="5" s="1"/>
  <c r="IO44" i="5" s="1"/>
  <c r="AA56" i="5"/>
  <c r="CW56" i="5" s="1"/>
  <c r="FS56" i="5" s="1"/>
  <c r="IO56" i="5" s="1"/>
  <c r="AA30" i="5"/>
  <c r="CW30" i="5" s="1"/>
  <c r="FS30" i="5" s="1"/>
  <c r="IO30" i="5" s="1"/>
  <c r="AA42" i="5"/>
  <c r="CW42" i="5" s="1"/>
  <c r="FS42" i="5" s="1"/>
  <c r="IO42" i="5" s="1"/>
  <c r="AA9" i="5"/>
  <c r="CW9" i="5" s="1"/>
  <c r="FS9" i="5" s="1"/>
  <c r="IO9" i="5" s="1"/>
  <c r="AA21" i="5"/>
  <c r="CW21" i="5" s="1"/>
  <c r="FS21" i="5" s="1"/>
  <c r="IO21" i="5" s="1"/>
  <c r="AA14" i="5"/>
  <c r="CW14" i="5" s="1"/>
  <c r="FS14" i="5" s="1"/>
  <c r="IO14" i="5" s="1"/>
  <c r="AA217" i="5"/>
  <c r="CW217" i="5" s="1"/>
  <c r="FS217" i="5" s="1"/>
  <c r="IO217" i="5" s="1"/>
  <c r="AA144" i="5"/>
  <c r="CW144" i="5" s="1"/>
  <c r="FS144" i="5" s="1"/>
  <c r="IO144" i="5" s="1"/>
  <c r="AA85" i="5"/>
  <c r="CW85" i="5" s="1"/>
  <c r="FS85" i="5" s="1"/>
  <c r="IO85" i="5" s="1"/>
  <c r="AA23" i="5"/>
  <c r="CW23" i="5" s="1"/>
  <c r="FS23" i="5" s="1"/>
  <c r="IO23" i="5" s="1"/>
  <c r="AA206" i="5"/>
  <c r="CW206" i="5" s="1"/>
  <c r="FS206" i="5" s="1"/>
  <c r="IO206" i="5" s="1"/>
  <c r="AA137" i="5"/>
  <c r="CW137" i="5" s="1"/>
  <c r="FS137" i="5" s="1"/>
  <c r="IO137" i="5" s="1"/>
  <c r="AA74" i="5"/>
  <c r="CW74" i="5" s="1"/>
  <c r="FS74" i="5" s="1"/>
  <c r="IO74" i="5" s="1"/>
  <c r="AA16" i="5"/>
  <c r="CW16" i="5" s="1"/>
  <c r="FS16" i="5" s="1"/>
  <c r="IO16" i="5" s="1"/>
  <c r="AA260" i="5"/>
  <c r="CW260" i="5" s="1"/>
  <c r="FS260" i="5" s="1"/>
  <c r="IO260" i="5" s="1"/>
  <c r="AA201" i="5"/>
  <c r="CW201" i="5" s="1"/>
  <c r="FS201" i="5" s="1"/>
  <c r="IO201" i="5" s="1"/>
  <c r="AA134" i="5"/>
  <c r="CW134" i="5" s="1"/>
  <c r="FS134" i="5" s="1"/>
  <c r="IO134" i="5" s="1"/>
  <c r="AA67" i="5"/>
  <c r="CW67" i="5" s="1"/>
  <c r="FS67" i="5" s="1"/>
  <c r="IO67" i="5" s="1"/>
  <c r="AA5" i="5"/>
  <c r="CW5" i="5" s="1"/>
  <c r="FS5" i="5" s="1"/>
  <c r="IO5" i="5" s="1"/>
  <c r="AA251" i="5"/>
  <c r="CW251" i="5" s="1"/>
  <c r="FS251" i="5" s="1"/>
  <c r="IO251" i="5" s="1"/>
  <c r="AA193" i="5"/>
  <c r="CW193" i="5" s="1"/>
  <c r="FS193" i="5" s="1"/>
  <c r="IO193" i="5" s="1"/>
  <c r="AA127" i="5"/>
  <c r="CW127" i="5" s="1"/>
  <c r="FS127" i="5" s="1"/>
  <c r="IO127" i="5" s="1"/>
  <c r="AA46" i="5"/>
  <c r="CW46" i="5" s="1"/>
  <c r="FS46" i="5" s="1"/>
  <c r="IO46" i="5" s="1"/>
  <c r="AA244" i="5"/>
  <c r="CW244" i="5" s="1"/>
  <c r="FS244" i="5" s="1"/>
  <c r="IO244" i="5" s="1"/>
  <c r="AA180" i="5"/>
  <c r="CW180" i="5" s="1"/>
  <c r="FS180" i="5" s="1"/>
  <c r="IO180" i="5" s="1"/>
  <c r="AA120" i="5"/>
  <c r="CW120" i="5" s="1"/>
  <c r="FS120" i="5" s="1"/>
  <c r="IO120" i="5" s="1"/>
  <c r="AA58" i="5"/>
  <c r="CW58" i="5" s="1"/>
  <c r="FS58" i="5" s="1"/>
  <c r="IO58" i="5" s="1"/>
  <c r="AA236" i="5"/>
  <c r="CW236" i="5" s="1"/>
  <c r="FS236" i="5" s="1"/>
  <c r="IO236" i="5" s="1"/>
  <c r="AA174" i="5"/>
  <c r="CW174" i="5" s="1"/>
  <c r="FS174" i="5" s="1"/>
  <c r="IO174" i="5" s="1"/>
  <c r="AA113" i="5"/>
  <c r="CW113" i="5" s="1"/>
  <c r="FS113" i="5" s="1"/>
  <c r="IO113" i="5" s="1"/>
  <c r="AA51" i="5"/>
  <c r="CW51" i="5" s="1"/>
  <c r="FS51" i="5" s="1"/>
  <c r="IO51" i="5" s="1"/>
  <c r="AA230" i="5"/>
  <c r="CW230" i="5" s="1"/>
  <c r="FS230" i="5" s="1"/>
  <c r="IO230" i="5" s="1"/>
  <c r="AA169" i="5"/>
  <c r="CW169" i="5" s="1"/>
  <c r="FS169" i="5" s="1"/>
  <c r="IO169" i="5" s="1"/>
  <c r="AA98" i="5"/>
  <c r="CW98" i="5" s="1"/>
  <c r="FS98" i="5" s="1"/>
  <c r="IO98" i="5" s="1"/>
  <c r="AA25" i="5"/>
  <c r="CW25" i="5" s="1"/>
  <c r="FS25" i="5" s="1"/>
  <c r="IO25" i="5" s="1"/>
  <c r="AA225" i="5"/>
  <c r="CW225" i="5" s="1"/>
  <c r="FS225" i="5" s="1"/>
  <c r="IO225" i="5" s="1"/>
  <c r="AA160" i="5"/>
  <c r="CW160" i="5" s="1"/>
  <c r="FS160" i="5" s="1"/>
  <c r="IO160" i="5" s="1"/>
  <c r="AA92" i="5"/>
  <c r="CW92" i="5" s="1"/>
  <c r="FS92" i="5" s="1"/>
  <c r="IO92" i="5" s="1"/>
  <c r="AA37" i="5"/>
  <c r="CW37" i="5" s="1"/>
  <c r="FS37" i="5" s="1"/>
  <c r="IO37" i="5" s="1"/>
  <c r="Z8" i="1"/>
  <c r="Z7" i="1"/>
  <c r="B126" i="4"/>
  <c r="C126" i="4"/>
  <c r="A126" i="4"/>
  <c r="A53" i="4"/>
  <c r="A54" i="4" l="1"/>
  <c r="AB261" i="5"/>
  <c r="CX261" i="5" s="1"/>
  <c r="FT261" i="5" s="1"/>
  <c r="IP261" i="5" s="1"/>
  <c r="AB251" i="5"/>
  <c r="CX251" i="5" s="1"/>
  <c r="FT251" i="5" s="1"/>
  <c r="IP251" i="5" s="1"/>
  <c r="AB244" i="5"/>
  <c r="CX244" i="5" s="1"/>
  <c r="FT244" i="5" s="1"/>
  <c r="IP244" i="5" s="1"/>
  <c r="AB241" i="5"/>
  <c r="CX241" i="5" s="1"/>
  <c r="FT241" i="5" s="1"/>
  <c r="IP241" i="5" s="1"/>
  <c r="AB230" i="5"/>
  <c r="CX230" i="5" s="1"/>
  <c r="FT230" i="5" s="1"/>
  <c r="IP230" i="5" s="1"/>
  <c r="AB222" i="5"/>
  <c r="CX222" i="5" s="1"/>
  <c r="FT222" i="5" s="1"/>
  <c r="IP222" i="5" s="1"/>
  <c r="AB217" i="5"/>
  <c r="CX217" i="5" s="1"/>
  <c r="FT217" i="5" s="1"/>
  <c r="IP217" i="5" s="1"/>
  <c r="AB206" i="5"/>
  <c r="CX206" i="5" s="1"/>
  <c r="FT206" i="5" s="1"/>
  <c r="IP206" i="5" s="1"/>
  <c r="AB198" i="5"/>
  <c r="CX198" i="5" s="1"/>
  <c r="FT198" i="5" s="1"/>
  <c r="IP198" i="5" s="1"/>
  <c r="AB193" i="5"/>
  <c r="CX193" i="5" s="1"/>
  <c r="FT193" i="5" s="1"/>
  <c r="IP193" i="5" s="1"/>
  <c r="AB180" i="5"/>
  <c r="CX180" i="5" s="1"/>
  <c r="FT180" i="5" s="1"/>
  <c r="IP180" i="5" s="1"/>
  <c r="AB174" i="5"/>
  <c r="CX174" i="5" s="1"/>
  <c r="FT174" i="5" s="1"/>
  <c r="IP174" i="5" s="1"/>
  <c r="AB169" i="5"/>
  <c r="CX169" i="5" s="1"/>
  <c r="FT169" i="5" s="1"/>
  <c r="IP169" i="5" s="1"/>
  <c r="AB160" i="5"/>
  <c r="CX160" i="5" s="1"/>
  <c r="FT160" i="5" s="1"/>
  <c r="IP160" i="5" s="1"/>
  <c r="AB136" i="5"/>
  <c r="CX136" i="5" s="1"/>
  <c r="FT136" i="5" s="1"/>
  <c r="IP136" i="5" s="1"/>
  <c r="AB148" i="5"/>
  <c r="CX148" i="5" s="1"/>
  <c r="FT148" i="5" s="1"/>
  <c r="IP148" i="5" s="1"/>
  <c r="AB126" i="5"/>
  <c r="CX126" i="5" s="1"/>
  <c r="FT126" i="5" s="1"/>
  <c r="IP126" i="5" s="1"/>
  <c r="AB119" i="5"/>
  <c r="CX119" i="5" s="1"/>
  <c r="FT119" i="5" s="1"/>
  <c r="IP119" i="5" s="1"/>
  <c r="AB131" i="5"/>
  <c r="CX131" i="5" s="1"/>
  <c r="FT131" i="5" s="1"/>
  <c r="IP131" i="5" s="1"/>
  <c r="AB105" i="5"/>
  <c r="CX105" i="5" s="1"/>
  <c r="FT105" i="5" s="1"/>
  <c r="IP105" i="5" s="1"/>
  <c r="AB109" i="5"/>
  <c r="CX109" i="5" s="1"/>
  <c r="FT109" i="5" s="1"/>
  <c r="IP109" i="5" s="1"/>
  <c r="AB84" i="5"/>
  <c r="CX84" i="5" s="1"/>
  <c r="FT84" i="5" s="1"/>
  <c r="IP84" i="5" s="1"/>
  <c r="AB96" i="5"/>
  <c r="CX96" i="5" s="1"/>
  <c r="FT96" i="5" s="1"/>
  <c r="IP96" i="5" s="1"/>
  <c r="AB66" i="5"/>
  <c r="CX66" i="5" s="1"/>
  <c r="FT66" i="5" s="1"/>
  <c r="IP66" i="5" s="1"/>
  <c r="AB67" i="5"/>
  <c r="CX67" i="5" s="1"/>
  <c r="FT67" i="5" s="1"/>
  <c r="IP67" i="5" s="1"/>
  <c r="AB49" i="5"/>
  <c r="CX49" i="5" s="1"/>
  <c r="FT49" i="5" s="1"/>
  <c r="IP49" i="5" s="1"/>
  <c r="AB61" i="5"/>
  <c r="CX61" i="5" s="1"/>
  <c r="FT61" i="5" s="1"/>
  <c r="IP61" i="5" s="1"/>
  <c r="AB54" i="5"/>
  <c r="CX54" i="5" s="1"/>
  <c r="FT54" i="5" s="1"/>
  <c r="IP54" i="5" s="1"/>
  <c r="AB28" i="5"/>
  <c r="CX28" i="5" s="1"/>
  <c r="FT28" i="5" s="1"/>
  <c r="IP28" i="5" s="1"/>
  <c r="AB40" i="5"/>
  <c r="CX40" i="5" s="1"/>
  <c r="FT40" i="5" s="1"/>
  <c r="IP40" i="5" s="1"/>
  <c r="AB15" i="5"/>
  <c r="CX15" i="5" s="1"/>
  <c r="FT15" i="5" s="1"/>
  <c r="IP15" i="5" s="1"/>
  <c r="AB8" i="5"/>
  <c r="CX8" i="5" s="1"/>
  <c r="FT8" i="5" s="1"/>
  <c r="IP8" i="5" s="1"/>
  <c r="AB5" i="5"/>
  <c r="CX5" i="5" s="1"/>
  <c r="FT5" i="5" s="1"/>
  <c r="IP5" i="5" s="1"/>
  <c r="AB259" i="5"/>
  <c r="CX259" i="5" s="1"/>
  <c r="FT259" i="5" s="1"/>
  <c r="IP259" i="5" s="1"/>
  <c r="AB254" i="5"/>
  <c r="CX254" i="5" s="1"/>
  <c r="FT254" i="5" s="1"/>
  <c r="IP254" i="5" s="1"/>
  <c r="AB245" i="5"/>
  <c r="CX245" i="5" s="1"/>
  <c r="FT245" i="5" s="1"/>
  <c r="IP245" i="5" s="1"/>
  <c r="AB237" i="5"/>
  <c r="CX237" i="5" s="1"/>
  <c r="FT237" i="5" s="1"/>
  <c r="IP237" i="5" s="1"/>
  <c r="AB235" i="5"/>
  <c r="CX235" i="5" s="1"/>
  <c r="FT235" i="5" s="1"/>
  <c r="IP235" i="5" s="1"/>
  <c r="AB225" i="5"/>
  <c r="CX225" i="5" s="1"/>
  <c r="FT225" i="5" s="1"/>
  <c r="IP225" i="5" s="1"/>
  <c r="AB212" i="5"/>
  <c r="CX212" i="5" s="1"/>
  <c r="FT212" i="5" s="1"/>
  <c r="IP212" i="5" s="1"/>
  <c r="AB209" i="5"/>
  <c r="CX209" i="5" s="1"/>
  <c r="FT209" i="5" s="1"/>
  <c r="IP209" i="5" s="1"/>
  <c r="AB201" i="5"/>
  <c r="CX201" i="5" s="1"/>
  <c r="FT201" i="5" s="1"/>
  <c r="IP201" i="5" s="1"/>
  <c r="AB188" i="5"/>
  <c r="CX188" i="5" s="1"/>
  <c r="FT188" i="5" s="1"/>
  <c r="IP188" i="5" s="1"/>
  <c r="AB178" i="5"/>
  <c r="CX178" i="5" s="1"/>
  <c r="FT178" i="5" s="1"/>
  <c r="IP178" i="5" s="1"/>
  <c r="AB177" i="5"/>
  <c r="CX177" i="5" s="1"/>
  <c r="FT177" i="5" s="1"/>
  <c r="IP177" i="5" s="1"/>
  <c r="AB164" i="5"/>
  <c r="CX164" i="5" s="1"/>
  <c r="FT164" i="5" s="1"/>
  <c r="IP164" i="5" s="1"/>
  <c r="AB155" i="5"/>
  <c r="CX155" i="5" s="1"/>
  <c r="FT155" i="5" s="1"/>
  <c r="IP155" i="5" s="1"/>
  <c r="AB147" i="5"/>
  <c r="CX147" i="5" s="1"/>
  <c r="FT147" i="5" s="1"/>
  <c r="IP147" i="5" s="1"/>
  <c r="AB140" i="5"/>
  <c r="CX140" i="5" s="1"/>
  <c r="FT140" i="5" s="1"/>
  <c r="IP140" i="5" s="1"/>
  <c r="AB118" i="5"/>
  <c r="CX118" i="5" s="1"/>
  <c r="FT118" i="5" s="1"/>
  <c r="IP118" i="5" s="1"/>
  <c r="AB130" i="5"/>
  <c r="CX130" i="5" s="1"/>
  <c r="FT130" i="5" s="1"/>
  <c r="IP130" i="5" s="1"/>
  <c r="AB123" i="5"/>
  <c r="CX123" i="5" s="1"/>
  <c r="FT123" i="5" s="1"/>
  <c r="IP123" i="5" s="1"/>
  <c r="AB108" i="5"/>
  <c r="CX108" i="5" s="1"/>
  <c r="FT108" i="5" s="1"/>
  <c r="IP108" i="5" s="1"/>
  <c r="AB101" i="5"/>
  <c r="CX101" i="5" s="1"/>
  <c r="FT101" i="5" s="1"/>
  <c r="IP101" i="5" s="1"/>
  <c r="AB95" i="5"/>
  <c r="CX95" i="5" s="1"/>
  <c r="FT95" i="5" s="1"/>
  <c r="IP95" i="5" s="1"/>
  <c r="AB88" i="5"/>
  <c r="CX88" i="5" s="1"/>
  <c r="FT88" i="5" s="1"/>
  <c r="IP88" i="5" s="1"/>
  <c r="AB86" i="5"/>
  <c r="CX86" i="5" s="1"/>
  <c r="FT86" i="5" s="1"/>
  <c r="IP86" i="5" s="1"/>
  <c r="AB78" i="5"/>
  <c r="CX78" i="5" s="1"/>
  <c r="FT78" i="5" s="1"/>
  <c r="IP78" i="5" s="1"/>
  <c r="AB60" i="5"/>
  <c r="CX60" i="5" s="1"/>
  <c r="FT60" i="5" s="1"/>
  <c r="IP60" i="5" s="1"/>
  <c r="AB53" i="5"/>
  <c r="CX53" i="5" s="1"/>
  <c r="FT53" i="5" s="1"/>
  <c r="IP53" i="5" s="1"/>
  <c r="AB46" i="5"/>
  <c r="CX46" i="5" s="1"/>
  <c r="FT46" i="5" s="1"/>
  <c r="IP46" i="5" s="1"/>
  <c r="AB39" i="5"/>
  <c r="CX39" i="5" s="1"/>
  <c r="FT39" i="5" s="1"/>
  <c r="IP39" i="5" s="1"/>
  <c r="AB32" i="5"/>
  <c r="CX32" i="5" s="1"/>
  <c r="FT32" i="5" s="1"/>
  <c r="IP32" i="5" s="1"/>
  <c r="AB7" i="5"/>
  <c r="CX7" i="5" s="1"/>
  <c r="FT7" i="5" s="1"/>
  <c r="IP7" i="5" s="1"/>
  <c r="AB19" i="5"/>
  <c r="CX19" i="5" s="1"/>
  <c r="FT19" i="5" s="1"/>
  <c r="IP19" i="5" s="1"/>
  <c r="AB3" i="5"/>
  <c r="CX3" i="5" s="1"/>
  <c r="FT3" i="5" s="1"/>
  <c r="IP3" i="5" s="1"/>
  <c r="AB267" i="5"/>
  <c r="CX267" i="5" s="1"/>
  <c r="FT267" i="5" s="1"/>
  <c r="IP267" i="5" s="1"/>
  <c r="AB260" i="5"/>
  <c r="CX260" i="5" s="1"/>
  <c r="FT260" i="5" s="1"/>
  <c r="IP260" i="5" s="1"/>
  <c r="AB248" i="5"/>
  <c r="CX248" i="5" s="1"/>
  <c r="FT248" i="5" s="1"/>
  <c r="IP248" i="5" s="1"/>
  <c r="AB239" i="5"/>
  <c r="CX239" i="5" s="1"/>
  <c r="FT239" i="5" s="1"/>
  <c r="IP239" i="5" s="1"/>
  <c r="AB234" i="5"/>
  <c r="CX234" i="5" s="1"/>
  <c r="FT234" i="5" s="1"/>
  <c r="IP234" i="5" s="1"/>
  <c r="AB228" i="5"/>
  <c r="CX228" i="5" s="1"/>
  <c r="FT228" i="5" s="1"/>
  <c r="IP228" i="5" s="1"/>
  <c r="AB220" i="5"/>
  <c r="CX220" i="5" s="1"/>
  <c r="FT220" i="5" s="1"/>
  <c r="IP220" i="5" s="1"/>
  <c r="AB215" i="5"/>
  <c r="CX215" i="5" s="1"/>
  <c r="FT215" i="5" s="1"/>
  <c r="IP215" i="5" s="1"/>
  <c r="AB204" i="5"/>
  <c r="CX204" i="5" s="1"/>
  <c r="FT204" i="5" s="1"/>
  <c r="IP204" i="5" s="1"/>
  <c r="AB196" i="5"/>
  <c r="CX196" i="5" s="1"/>
  <c r="FT196" i="5" s="1"/>
  <c r="IP196" i="5" s="1"/>
  <c r="AB191" i="5"/>
  <c r="CX191" i="5" s="1"/>
  <c r="FT191" i="5" s="1"/>
  <c r="IP191" i="5" s="1"/>
  <c r="AB181" i="5"/>
  <c r="CX181" i="5" s="1"/>
  <c r="FT181" i="5" s="1"/>
  <c r="IP181" i="5" s="1"/>
  <c r="AB170" i="5"/>
  <c r="CX170" i="5" s="1"/>
  <c r="FT170" i="5" s="1"/>
  <c r="IP170" i="5" s="1"/>
  <c r="AB167" i="5"/>
  <c r="CX167" i="5" s="1"/>
  <c r="FT167" i="5" s="1"/>
  <c r="IP167" i="5" s="1"/>
  <c r="AB158" i="5"/>
  <c r="CX158" i="5" s="1"/>
  <c r="FT158" i="5" s="1"/>
  <c r="IP158" i="5" s="1"/>
  <c r="AB139" i="5"/>
  <c r="CX139" i="5" s="1"/>
  <c r="FT139" i="5" s="1"/>
  <c r="IP139" i="5" s="1"/>
  <c r="AB151" i="5"/>
  <c r="CX151" i="5" s="1"/>
  <c r="FT151" i="5" s="1"/>
  <c r="IP151" i="5" s="1"/>
  <c r="AB129" i="5"/>
  <c r="CX129" i="5" s="1"/>
  <c r="FT129" i="5" s="1"/>
  <c r="IP129" i="5" s="1"/>
  <c r="AB122" i="5"/>
  <c r="CX122" i="5" s="1"/>
  <c r="FT122" i="5" s="1"/>
  <c r="IP122" i="5" s="1"/>
  <c r="AB115" i="5"/>
  <c r="CX115" i="5" s="1"/>
  <c r="FT115" i="5" s="1"/>
  <c r="IP115" i="5" s="1"/>
  <c r="AB100" i="5"/>
  <c r="CX100" i="5" s="1"/>
  <c r="FT100" i="5" s="1"/>
  <c r="IP100" i="5" s="1"/>
  <c r="AB112" i="5"/>
  <c r="CX112" i="5" s="1"/>
  <c r="FT112" i="5" s="1"/>
  <c r="IP112" i="5" s="1"/>
  <c r="AB87" i="5"/>
  <c r="CX87" i="5" s="1"/>
  <c r="FT87" i="5" s="1"/>
  <c r="IP87" i="5" s="1"/>
  <c r="AB91" i="5"/>
  <c r="CX91" i="5" s="1"/>
  <c r="FT91" i="5" s="1"/>
  <c r="IP91" i="5" s="1"/>
  <c r="AB77" i="5"/>
  <c r="CX77" i="5" s="1"/>
  <c r="FT77" i="5" s="1"/>
  <c r="IP77" i="5" s="1"/>
  <c r="AB70" i="5"/>
  <c r="CX70" i="5" s="1"/>
  <c r="FT70" i="5" s="1"/>
  <c r="IP70" i="5" s="1"/>
  <c r="AB52" i="5"/>
  <c r="CX52" i="5" s="1"/>
  <c r="FT52" i="5" s="1"/>
  <c r="IP52" i="5" s="1"/>
  <c r="AB45" i="5"/>
  <c r="CX45" i="5" s="1"/>
  <c r="FT45" i="5" s="1"/>
  <c r="IP45" i="5" s="1"/>
  <c r="AB38" i="5"/>
  <c r="CX38" i="5" s="1"/>
  <c r="FT38" i="5" s="1"/>
  <c r="IP38" i="5" s="1"/>
  <c r="AB31" i="5"/>
  <c r="CX31" i="5" s="1"/>
  <c r="FT31" i="5" s="1"/>
  <c r="IP31" i="5" s="1"/>
  <c r="AB43" i="5"/>
  <c r="CX43" i="5" s="1"/>
  <c r="FT43" i="5" s="1"/>
  <c r="IP43" i="5" s="1"/>
  <c r="AB18" i="5"/>
  <c r="CX18" i="5" s="1"/>
  <c r="FT18" i="5" s="1"/>
  <c r="IP18" i="5" s="1"/>
  <c r="AB11" i="5"/>
  <c r="CX11" i="5" s="1"/>
  <c r="FT11" i="5" s="1"/>
  <c r="IP11" i="5" s="1"/>
  <c r="AB4" i="5"/>
  <c r="CX4" i="5" s="1"/>
  <c r="FT4" i="5" s="1"/>
  <c r="IP4" i="5" s="1"/>
  <c r="AB266" i="5"/>
  <c r="CX266" i="5" s="1"/>
  <c r="FT266" i="5" s="1"/>
  <c r="IP266" i="5" s="1"/>
  <c r="AB257" i="5"/>
  <c r="CX257" i="5" s="1"/>
  <c r="FT257" i="5" s="1"/>
  <c r="IP257" i="5" s="1"/>
  <c r="AB252" i="5"/>
  <c r="CX252" i="5" s="1"/>
  <c r="FT252" i="5" s="1"/>
  <c r="IP252" i="5" s="1"/>
  <c r="AB242" i="5"/>
  <c r="CX242" i="5" s="1"/>
  <c r="FT242" i="5" s="1"/>
  <c r="IP242" i="5" s="1"/>
  <c r="AB232" i="5"/>
  <c r="CX232" i="5" s="1"/>
  <c r="FT232" i="5" s="1"/>
  <c r="IP232" i="5" s="1"/>
  <c r="AB226" i="5"/>
  <c r="CX226" i="5" s="1"/>
  <c r="FT226" i="5" s="1"/>
  <c r="IP226" i="5" s="1"/>
  <c r="AB223" i="5"/>
  <c r="CX223" i="5" s="1"/>
  <c r="FT223" i="5" s="1"/>
  <c r="IP223" i="5" s="1"/>
  <c r="AB202" i="5"/>
  <c r="CX202" i="5" s="1"/>
  <c r="FT202" i="5" s="1"/>
  <c r="IP202" i="5" s="1"/>
  <c r="AB194" i="5"/>
  <c r="CX194" i="5" s="1"/>
  <c r="FT194" i="5" s="1"/>
  <c r="IP194" i="5" s="1"/>
  <c r="AB189" i="5"/>
  <c r="CX189" i="5" s="1"/>
  <c r="FT189" i="5" s="1"/>
  <c r="IP189" i="5" s="1"/>
  <c r="AB186" i="5"/>
  <c r="CX186" i="5" s="1"/>
  <c r="FT186" i="5" s="1"/>
  <c r="IP186" i="5" s="1"/>
  <c r="AB183" i="5"/>
  <c r="CX183" i="5" s="1"/>
  <c r="FT183" i="5" s="1"/>
  <c r="IP183" i="5" s="1"/>
  <c r="AB165" i="5"/>
  <c r="CX165" i="5" s="1"/>
  <c r="FT165" i="5" s="1"/>
  <c r="IP165" i="5" s="1"/>
  <c r="AB156" i="5"/>
  <c r="CX156" i="5" s="1"/>
  <c r="FT156" i="5" s="1"/>
  <c r="IP156" i="5" s="1"/>
  <c r="AB161" i="5"/>
  <c r="CX161" i="5" s="1"/>
  <c r="FT161" i="5" s="1"/>
  <c r="IP161" i="5" s="1"/>
  <c r="AB150" i="5"/>
  <c r="CX150" i="5" s="1"/>
  <c r="FT150" i="5" s="1"/>
  <c r="IP150" i="5" s="1"/>
  <c r="AB143" i="5"/>
  <c r="CX143" i="5" s="1"/>
  <c r="FT143" i="5" s="1"/>
  <c r="IP143" i="5" s="1"/>
  <c r="AB121" i="5"/>
  <c r="CX121" i="5" s="1"/>
  <c r="FT121" i="5" s="1"/>
  <c r="IP121" i="5" s="1"/>
  <c r="AB133" i="5"/>
  <c r="CX133" i="5" s="1"/>
  <c r="FT133" i="5" s="1"/>
  <c r="IP133" i="5" s="1"/>
  <c r="AB107" i="5"/>
  <c r="CX107" i="5" s="1"/>
  <c r="FT107" i="5" s="1"/>
  <c r="IP107" i="5" s="1"/>
  <c r="AB111" i="5"/>
  <c r="CX111" i="5" s="1"/>
  <c r="FT111" i="5" s="1"/>
  <c r="IP111" i="5" s="1"/>
  <c r="AB104" i="5"/>
  <c r="CX104" i="5" s="1"/>
  <c r="FT104" i="5" s="1"/>
  <c r="IP104" i="5" s="1"/>
  <c r="AB79" i="5"/>
  <c r="CX79" i="5" s="1"/>
  <c r="FT79" i="5" s="1"/>
  <c r="IP79" i="5" s="1"/>
  <c r="AB83" i="5"/>
  <c r="CX83" i="5" s="1"/>
  <c r="FT83" i="5" s="1"/>
  <c r="IP83" i="5" s="1"/>
  <c r="AB69" i="5"/>
  <c r="CX69" i="5" s="1"/>
  <c r="FT69" i="5" s="1"/>
  <c r="IP69" i="5" s="1"/>
  <c r="AB73" i="5"/>
  <c r="CX73" i="5" s="1"/>
  <c r="FT73" i="5" s="1"/>
  <c r="IP73" i="5" s="1"/>
  <c r="AB44" i="5"/>
  <c r="CX44" i="5" s="1"/>
  <c r="FT44" i="5" s="1"/>
  <c r="IP44" i="5" s="1"/>
  <c r="AB56" i="5"/>
  <c r="CX56" i="5" s="1"/>
  <c r="FT56" i="5" s="1"/>
  <c r="IP56" i="5" s="1"/>
  <c r="AB30" i="5"/>
  <c r="CX30" i="5" s="1"/>
  <c r="FT30" i="5" s="1"/>
  <c r="IP30" i="5" s="1"/>
  <c r="AB42" i="5"/>
  <c r="CX42" i="5" s="1"/>
  <c r="FT42" i="5" s="1"/>
  <c r="IP42" i="5" s="1"/>
  <c r="AB35" i="5"/>
  <c r="CX35" i="5" s="1"/>
  <c r="FT35" i="5" s="1"/>
  <c r="IP35" i="5" s="1"/>
  <c r="AB10" i="5"/>
  <c r="CX10" i="5" s="1"/>
  <c r="FT10" i="5" s="1"/>
  <c r="IP10" i="5" s="1"/>
  <c r="AB22" i="5"/>
  <c r="CX22" i="5" s="1"/>
  <c r="FT22" i="5" s="1"/>
  <c r="IP22" i="5" s="1"/>
  <c r="AB2" i="5"/>
  <c r="CX2" i="5" s="1"/>
  <c r="FT2" i="5" s="1"/>
  <c r="IP2" i="5" s="1"/>
  <c r="AB265" i="5"/>
  <c r="CX265" i="5" s="1"/>
  <c r="FT265" i="5" s="1"/>
  <c r="IP265" i="5" s="1"/>
  <c r="AB258" i="5"/>
  <c r="CX258" i="5" s="1"/>
  <c r="FT258" i="5" s="1"/>
  <c r="IP258" i="5" s="1"/>
  <c r="AB249" i="5"/>
  <c r="CX249" i="5" s="1"/>
  <c r="FT249" i="5" s="1"/>
  <c r="IP249" i="5" s="1"/>
  <c r="AB240" i="5"/>
  <c r="CX240" i="5" s="1"/>
  <c r="FT240" i="5" s="1"/>
  <c r="IP240" i="5" s="1"/>
  <c r="AB233" i="5"/>
  <c r="CX233" i="5" s="1"/>
  <c r="FT233" i="5" s="1"/>
  <c r="IP233" i="5" s="1"/>
  <c r="AB218" i="5"/>
  <c r="CX218" i="5" s="1"/>
  <c r="FT218" i="5" s="1"/>
  <c r="IP218" i="5" s="1"/>
  <c r="AB213" i="5"/>
  <c r="CX213" i="5" s="1"/>
  <c r="FT213" i="5" s="1"/>
  <c r="IP213" i="5" s="1"/>
  <c r="AB205" i="5"/>
  <c r="CX205" i="5" s="1"/>
  <c r="FT205" i="5" s="1"/>
  <c r="IP205" i="5" s="1"/>
  <c r="AB197" i="5"/>
  <c r="CX197" i="5" s="1"/>
  <c r="FT197" i="5" s="1"/>
  <c r="IP197" i="5" s="1"/>
  <c r="AB199" i="5"/>
  <c r="CX199" i="5" s="1"/>
  <c r="FT199" i="5" s="1"/>
  <c r="IP199" i="5" s="1"/>
  <c r="AB184" i="5"/>
  <c r="CX184" i="5" s="1"/>
  <c r="FT184" i="5" s="1"/>
  <c r="IP184" i="5" s="1"/>
  <c r="AB172" i="5"/>
  <c r="CX172" i="5" s="1"/>
  <c r="FT172" i="5" s="1"/>
  <c r="IP172" i="5" s="1"/>
  <c r="AB168" i="5"/>
  <c r="CX168" i="5" s="1"/>
  <c r="FT168" i="5" s="1"/>
  <c r="IP168" i="5" s="1"/>
  <c r="AB159" i="5"/>
  <c r="CX159" i="5" s="1"/>
  <c r="FT159" i="5" s="1"/>
  <c r="IP159" i="5" s="1"/>
  <c r="AB149" i="5"/>
  <c r="CX149" i="5" s="1"/>
  <c r="FT149" i="5" s="1"/>
  <c r="IP149" i="5" s="1"/>
  <c r="AB142" i="5"/>
  <c r="CX142" i="5" s="1"/>
  <c r="FT142" i="5" s="1"/>
  <c r="IP142" i="5" s="1"/>
  <c r="AB135" i="5"/>
  <c r="CX135" i="5" s="1"/>
  <c r="FT135" i="5" s="1"/>
  <c r="IP135" i="5" s="1"/>
  <c r="AB132" i="5"/>
  <c r="CX132" i="5" s="1"/>
  <c r="FT132" i="5" s="1"/>
  <c r="IP132" i="5" s="1"/>
  <c r="AB125" i="5"/>
  <c r="CX125" i="5" s="1"/>
  <c r="FT125" i="5" s="1"/>
  <c r="IP125" i="5" s="1"/>
  <c r="AB99" i="5"/>
  <c r="CX99" i="5" s="1"/>
  <c r="FT99" i="5" s="1"/>
  <c r="IP99" i="5" s="1"/>
  <c r="AB103" i="5"/>
  <c r="CX103" i="5" s="1"/>
  <c r="FT103" i="5" s="1"/>
  <c r="IP103" i="5" s="1"/>
  <c r="AB97" i="5"/>
  <c r="CX97" i="5" s="1"/>
  <c r="FT97" i="5" s="1"/>
  <c r="IP97" i="5" s="1"/>
  <c r="AB90" i="5"/>
  <c r="CX90" i="5" s="1"/>
  <c r="FT90" i="5" s="1"/>
  <c r="IP90" i="5" s="1"/>
  <c r="AB94" i="5"/>
  <c r="CX94" i="5" s="1"/>
  <c r="FT94" i="5" s="1"/>
  <c r="IP94" i="5" s="1"/>
  <c r="AB80" i="5"/>
  <c r="CX80" i="5" s="1"/>
  <c r="FT80" i="5" s="1"/>
  <c r="IP80" i="5" s="1"/>
  <c r="AB65" i="5"/>
  <c r="CX65" i="5" s="1"/>
  <c r="FT65" i="5" s="1"/>
  <c r="IP65" i="5" s="1"/>
  <c r="AB55" i="5"/>
  <c r="CX55" i="5" s="1"/>
  <c r="FT55" i="5" s="1"/>
  <c r="IP55" i="5" s="1"/>
  <c r="AB48" i="5"/>
  <c r="CX48" i="5" s="1"/>
  <c r="FT48" i="5" s="1"/>
  <c r="IP48" i="5" s="1"/>
  <c r="AB41" i="5"/>
  <c r="CX41" i="5" s="1"/>
  <c r="FT41" i="5" s="1"/>
  <c r="IP41" i="5" s="1"/>
  <c r="AB34" i="5"/>
  <c r="CX34" i="5" s="1"/>
  <c r="FT34" i="5" s="1"/>
  <c r="IP34" i="5" s="1"/>
  <c r="AB27" i="5"/>
  <c r="CX27" i="5" s="1"/>
  <c r="FT27" i="5" s="1"/>
  <c r="IP27" i="5" s="1"/>
  <c r="AB21" i="5"/>
  <c r="CX21" i="5" s="1"/>
  <c r="FT21" i="5" s="1"/>
  <c r="IP21" i="5" s="1"/>
  <c r="AB14" i="5"/>
  <c r="CX14" i="5" s="1"/>
  <c r="FT14" i="5" s="1"/>
  <c r="IP14" i="5" s="1"/>
  <c r="AB264" i="5"/>
  <c r="CX264" i="5" s="1"/>
  <c r="FT264" i="5" s="1"/>
  <c r="IP264" i="5" s="1"/>
  <c r="AB255" i="5"/>
  <c r="CX255" i="5" s="1"/>
  <c r="FT255" i="5" s="1"/>
  <c r="IP255" i="5" s="1"/>
  <c r="AB247" i="5"/>
  <c r="CX247" i="5" s="1"/>
  <c r="FT247" i="5" s="1"/>
  <c r="IP247" i="5" s="1"/>
  <c r="AB238" i="5"/>
  <c r="CX238" i="5" s="1"/>
  <c r="FT238" i="5" s="1"/>
  <c r="IP238" i="5" s="1"/>
  <c r="AB231" i="5"/>
  <c r="CX231" i="5" s="1"/>
  <c r="FT231" i="5" s="1"/>
  <c r="IP231" i="5" s="1"/>
  <c r="AB221" i="5"/>
  <c r="CX221" i="5" s="1"/>
  <c r="FT221" i="5" s="1"/>
  <c r="IP221" i="5" s="1"/>
  <c r="AB216" i="5"/>
  <c r="CX216" i="5" s="1"/>
  <c r="FT216" i="5" s="1"/>
  <c r="IP216" i="5" s="1"/>
  <c r="AB210" i="5"/>
  <c r="CX210" i="5" s="1"/>
  <c r="FT210" i="5" s="1"/>
  <c r="IP210" i="5" s="1"/>
  <c r="AB200" i="5"/>
  <c r="CX200" i="5" s="1"/>
  <c r="FT200" i="5" s="1"/>
  <c r="IP200" i="5" s="1"/>
  <c r="AB192" i="5"/>
  <c r="CX192" i="5" s="1"/>
  <c r="FT192" i="5" s="1"/>
  <c r="IP192" i="5" s="1"/>
  <c r="AB179" i="5"/>
  <c r="CX179" i="5" s="1"/>
  <c r="FT179" i="5" s="1"/>
  <c r="IP179" i="5" s="1"/>
  <c r="AB175" i="5"/>
  <c r="CX175" i="5" s="1"/>
  <c r="FT175" i="5" s="1"/>
  <c r="IP175" i="5" s="1"/>
  <c r="AB171" i="5"/>
  <c r="CX171" i="5" s="1"/>
  <c r="FT171" i="5" s="1"/>
  <c r="IP171" i="5" s="1"/>
  <c r="AB162" i="5"/>
  <c r="CX162" i="5" s="1"/>
  <c r="FT162" i="5" s="1"/>
  <c r="IP162" i="5" s="1"/>
  <c r="AB141" i="5"/>
  <c r="CX141" i="5" s="1"/>
  <c r="FT141" i="5" s="1"/>
  <c r="IP141" i="5" s="1"/>
  <c r="AB153" i="5"/>
  <c r="CX153" i="5" s="1"/>
  <c r="FT153" i="5" s="1"/>
  <c r="IP153" i="5" s="1"/>
  <c r="AB146" i="5"/>
  <c r="CX146" i="5" s="1"/>
  <c r="FT146" i="5" s="1"/>
  <c r="IP146" i="5" s="1"/>
  <c r="AB124" i="5"/>
  <c r="CX124" i="5" s="1"/>
  <c r="FT124" i="5" s="1"/>
  <c r="IP124" i="5" s="1"/>
  <c r="AB117" i="5"/>
  <c r="CX117" i="5" s="1"/>
  <c r="FT117" i="5" s="1"/>
  <c r="IP117" i="5" s="1"/>
  <c r="AB110" i="5"/>
  <c r="CX110" i="5" s="1"/>
  <c r="FT110" i="5" s="1"/>
  <c r="IP110" i="5" s="1"/>
  <c r="AB114" i="5"/>
  <c r="CX114" i="5" s="1"/>
  <c r="FT114" i="5" s="1"/>
  <c r="IP114" i="5" s="1"/>
  <c r="AB89" i="5"/>
  <c r="CX89" i="5" s="1"/>
  <c r="FT89" i="5" s="1"/>
  <c r="IP89" i="5" s="1"/>
  <c r="AB82" i="5"/>
  <c r="CX82" i="5" s="1"/>
  <c r="FT82" i="5" s="1"/>
  <c r="IP82" i="5" s="1"/>
  <c r="AB71" i="5"/>
  <c r="CX71" i="5" s="1"/>
  <c r="FT71" i="5" s="1"/>
  <c r="IP71" i="5" s="1"/>
  <c r="AB72" i="5"/>
  <c r="CX72" i="5" s="1"/>
  <c r="FT72" i="5" s="1"/>
  <c r="IP72" i="5" s="1"/>
  <c r="AB76" i="5"/>
  <c r="CX76" i="5" s="1"/>
  <c r="FT76" i="5" s="1"/>
  <c r="IP76" i="5" s="1"/>
  <c r="AB47" i="5"/>
  <c r="CX47" i="5" s="1"/>
  <c r="FT47" i="5" s="1"/>
  <c r="IP47" i="5" s="1"/>
  <c r="AB59" i="5"/>
  <c r="CX59" i="5" s="1"/>
  <c r="FT59" i="5" s="1"/>
  <c r="IP59" i="5" s="1"/>
  <c r="AB33" i="5"/>
  <c r="CX33" i="5" s="1"/>
  <c r="FT33" i="5" s="1"/>
  <c r="IP33" i="5" s="1"/>
  <c r="AB26" i="5"/>
  <c r="CX26" i="5" s="1"/>
  <c r="FT26" i="5" s="1"/>
  <c r="IP26" i="5" s="1"/>
  <c r="AB20" i="5"/>
  <c r="CX20" i="5" s="1"/>
  <c r="FT20" i="5" s="1"/>
  <c r="IP20" i="5" s="1"/>
  <c r="AB13" i="5"/>
  <c r="CX13" i="5" s="1"/>
  <c r="FT13" i="5" s="1"/>
  <c r="IP13" i="5" s="1"/>
  <c r="AB6" i="5"/>
  <c r="CX6" i="5" s="1"/>
  <c r="FT6" i="5" s="1"/>
  <c r="IP6" i="5" s="1"/>
  <c r="AB262" i="5"/>
  <c r="CX262" i="5" s="1"/>
  <c r="FT262" i="5" s="1"/>
  <c r="IP262" i="5" s="1"/>
  <c r="AB256" i="5"/>
  <c r="CX256" i="5" s="1"/>
  <c r="FT256" i="5" s="1"/>
  <c r="IP256" i="5" s="1"/>
  <c r="AB250" i="5"/>
  <c r="CX250" i="5" s="1"/>
  <c r="FT250" i="5" s="1"/>
  <c r="IP250" i="5" s="1"/>
  <c r="AB236" i="5"/>
  <c r="CX236" i="5" s="1"/>
  <c r="FT236" i="5" s="1"/>
  <c r="IP236" i="5" s="1"/>
  <c r="AB229" i="5"/>
  <c r="CX229" i="5" s="1"/>
  <c r="FT229" i="5" s="1"/>
  <c r="IP229" i="5" s="1"/>
  <c r="AB224" i="5"/>
  <c r="CX224" i="5" s="1"/>
  <c r="FT224" i="5" s="1"/>
  <c r="IP224" i="5" s="1"/>
  <c r="AB211" i="5"/>
  <c r="CX211" i="5" s="1"/>
  <c r="FT211" i="5" s="1"/>
  <c r="IP211" i="5" s="1"/>
  <c r="AB208" i="5"/>
  <c r="CX208" i="5" s="1"/>
  <c r="FT208" i="5" s="1"/>
  <c r="IP208" i="5" s="1"/>
  <c r="AB207" i="5"/>
  <c r="CX207" i="5" s="1"/>
  <c r="FT207" i="5" s="1"/>
  <c r="IP207" i="5" s="1"/>
  <c r="AB187" i="5"/>
  <c r="CX187" i="5" s="1"/>
  <c r="FT187" i="5" s="1"/>
  <c r="IP187" i="5" s="1"/>
  <c r="AB182" i="5"/>
  <c r="CX182" i="5" s="1"/>
  <c r="FT182" i="5" s="1"/>
  <c r="IP182" i="5" s="1"/>
  <c r="AB173" i="5"/>
  <c r="CX173" i="5" s="1"/>
  <c r="FT173" i="5" s="1"/>
  <c r="IP173" i="5" s="1"/>
  <c r="AB163" i="5"/>
  <c r="CX163" i="5" s="1"/>
  <c r="FT163" i="5" s="1"/>
  <c r="IP163" i="5" s="1"/>
  <c r="AB154" i="5"/>
  <c r="CX154" i="5" s="1"/>
  <c r="FT154" i="5" s="1"/>
  <c r="IP154" i="5" s="1"/>
  <c r="AB152" i="5"/>
  <c r="CX152" i="5" s="1"/>
  <c r="FT152" i="5" s="1"/>
  <c r="IP152" i="5" s="1"/>
  <c r="AB145" i="5"/>
  <c r="CX145" i="5" s="1"/>
  <c r="FT145" i="5" s="1"/>
  <c r="IP145" i="5" s="1"/>
  <c r="AB138" i="5"/>
  <c r="CX138" i="5" s="1"/>
  <c r="FT138" i="5" s="1"/>
  <c r="IP138" i="5" s="1"/>
  <c r="AB116" i="5"/>
  <c r="CX116" i="5" s="1"/>
  <c r="FT116" i="5" s="1"/>
  <c r="IP116" i="5" s="1"/>
  <c r="AB128" i="5"/>
  <c r="CX128" i="5" s="1"/>
  <c r="FT128" i="5" s="1"/>
  <c r="IP128" i="5" s="1"/>
  <c r="AB102" i="5"/>
  <c r="CX102" i="5" s="1"/>
  <c r="FT102" i="5" s="1"/>
  <c r="IP102" i="5" s="1"/>
  <c r="AB106" i="5"/>
  <c r="CX106" i="5" s="1"/>
  <c r="FT106" i="5" s="1"/>
  <c r="IP106" i="5" s="1"/>
  <c r="AB81" i="5"/>
  <c r="CX81" i="5" s="1"/>
  <c r="FT81" i="5" s="1"/>
  <c r="IP81" i="5" s="1"/>
  <c r="AB93" i="5"/>
  <c r="CX93" i="5" s="1"/>
  <c r="FT93" i="5" s="1"/>
  <c r="IP93" i="5" s="1"/>
  <c r="AB63" i="5"/>
  <c r="CX63" i="5" s="1"/>
  <c r="FT63" i="5" s="1"/>
  <c r="IP63" i="5" s="1"/>
  <c r="AB64" i="5"/>
  <c r="CX64" i="5" s="1"/>
  <c r="FT64" i="5" s="1"/>
  <c r="IP64" i="5" s="1"/>
  <c r="AB68" i="5"/>
  <c r="CX68" i="5" s="1"/>
  <c r="FT68" i="5" s="1"/>
  <c r="IP68" i="5" s="1"/>
  <c r="AB58" i="5"/>
  <c r="CX58" i="5" s="1"/>
  <c r="FT58" i="5" s="1"/>
  <c r="IP58" i="5" s="1"/>
  <c r="AB51" i="5"/>
  <c r="CX51" i="5" s="1"/>
  <c r="FT51" i="5" s="1"/>
  <c r="IP51" i="5" s="1"/>
  <c r="AB25" i="5"/>
  <c r="CX25" i="5" s="1"/>
  <c r="FT25" i="5" s="1"/>
  <c r="IP25" i="5" s="1"/>
  <c r="AB37" i="5"/>
  <c r="CX37" i="5" s="1"/>
  <c r="FT37" i="5" s="1"/>
  <c r="IP37" i="5" s="1"/>
  <c r="AB12" i="5"/>
  <c r="CX12" i="5" s="1"/>
  <c r="FT12" i="5" s="1"/>
  <c r="IP12" i="5" s="1"/>
  <c r="AB24" i="5"/>
  <c r="CX24" i="5" s="1"/>
  <c r="FT24" i="5" s="1"/>
  <c r="IP24" i="5" s="1"/>
  <c r="AB17" i="5"/>
  <c r="CX17" i="5" s="1"/>
  <c r="FT17" i="5" s="1"/>
  <c r="IP17" i="5" s="1"/>
  <c r="AB263" i="5"/>
  <c r="CX263" i="5" s="1"/>
  <c r="FT263" i="5" s="1"/>
  <c r="IP263" i="5" s="1"/>
  <c r="AB253" i="5"/>
  <c r="CX253" i="5" s="1"/>
  <c r="FT253" i="5" s="1"/>
  <c r="IP253" i="5" s="1"/>
  <c r="AB246" i="5"/>
  <c r="CX246" i="5" s="1"/>
  <c r="FT246" i="5" s="1"/>
  <c r="IP246" i="5" s="1"/>
  <c r="AB243" i="5"/>
  <c r="CX243" i="5" s="1"/>
  <c r="FT243" i="5" s="1"/>
  <c r="IP243" i="5" s="1"/>
  <c r="AB227" i="5"/>
  <c r="CX227" i="5" s="1"/>
  <c r="FT227" i="5" s="1"/>
  <c r="IP227" i="5" s="1"/>
  <c r="AB219" i="5"/>
  <c r="CX219" i="5" s="1"/>
  <c r="FT219" i="5" s="1"/>
  <c r="IP219" i="5" s="1"/>
  <c r="AB214" i="5"/>
  <c r="CX214" i="5" s="1"/>
  <c r="FT214" i="5" s="1"/>
  <c r="IP214" i="5" s="1"/>
  <c r="AB203" i="5"/>
  <c r="CX203" i="5" s="1"/>
  <c r="FT203" i="5" s="1"/>
  <c r="IP203" i="5" s="1"/>
  <c r="AB195" i="5"/>
  <c r="CX195" i="5" s="1"/>
  <c r="FT195" i="5" s="1"/>
  <c r="IP195" i="5" s="1"/>
  <c r="AB190" i="5"/>
  <c r="CX190" i="5" s="1"/>
  <c r="FT190" i="5" s="1"/>
  <c r="IP190" i="5" s="1"/>
  <c r="AB185" i="5"/>
  <c r="CX185" i="5" s="1"/>
  <c r="FT185" i="5" s="1"/>
  <c r="IP185" i="5" s="1"/>
  <c r="AB176" i="5"/>
  <c r="CX176" i="5" s="1"/>
  <c r="FT176" i="5" s="1"/>
  <c r="IP176" i="5" s="1"/>
  <c r="AB166" i="5"/>
  <c r="CX166" i="5" s="1"/>
  <c r="FT166" i="5" s="1"/>
  <c r="IP166" i="5" s="1"/>
  <c r="AB157" i="5"/>
  <c r="CX157" i="5" s="1"/>
  <c r="FT157" i="5" s="1"/>
  <c r="IP157" i="5" s="1"/>
  <c r="AB144" i="5"/>
  <c r="CX144" i="5" s="1"/>
  <c r="FT144" i="5" s="1"/>
  <c r="IP144" i="5" s="1"/>
  <c r="AB137" i="5"/>
  <c r="CX137" i="5" s="1"/>
  <c r="FT137" i="5" s="1"/>
  <c r="IP137" i="5" s="1"/>
  <c r="AB134" i="5"/>
  <c r="CX134" i="5" s="1"/>
  <c r="FT134" i="5" s="1"/>
  <c r="IP134" i="5" s="1"/>
  <c r="AB127" i="5"/>
  <c r="CX127" i="5" s="1"/>
  <c r="FT127" i="5" s="1"/>
  <c r="IP127" i="5" s="1"/>
  <c r="AB120" i="5"/>
  <c r="CX120" i="5" s="1"/>
  <c r="FT120" i="5" s="1"/>
  <c r="IP120" i="5" s="1"/>
  <c r="AB113" i="5"/>
  <c r="CX113" i="5" s="1"/>
  <c r="FT113" i="5" s="1"/>
  <c r="IP113" i="5" s="1"/>
  <c r="AB98" i="5"/>
  <c r="CX98" i="5" s="1"/>
  <c r="FT98" i="5" s="1"/>
  <c r="IP98" i="5" s="1"/>
  <c r="AB92" i="5"/>
  <c r="CX92" i="5" s="1"/>
  <c r="FT92" i="5" s="1"/>
  <c r="IP92" i="5" s="1"/>
  <c r="AB85" i="5"/>
  <c r="CX85" i="5" s="1"/>
  <c r="FT85" i="5" s="1"/>
  <c r="IP85" i="5" s="1"/>
  <c r="AB74" i="5"/>
  <c r="CX74" i="5" s="1"/>
  <c r="FT74" i="5" s="1"/>
  <c r="IP74" i="5" s="1"/>
  <c r="AB75" i="5"/>
  <c r="CX75" i="5" s="1"/>
  <c r="FT75" i="5" s="1"/>
  <c r="IP75" i="5" s="1"/>
  <c r="AB57" i="5"/>
  <c r="CX57" i="5" s="1"/>
  <c r="FT57" i="5" s="1"/>
  <c r="IP57" i="5" s="1"/>
  <c r="AB50" i="5"/>
  <c r="CX50" i="5" s="1"/>
  <c r="FT50" i="5" s="1"/>
  <c r="IP50" i="5" s="1"/>
  <c r="AB62" i="5"/>
  <c r="CX62" i="5" s="1"/>
  <c r="FT62" i="5" s="1"/>
  <c r="IP62" i="5" s="1"/>
  <c r="AB36" i="5"/>
  <c r="CX36" i="5" s="1"/>
  <c r="FT36" i="5" s="1"/>
  <c r="IP36" i="5" s="1"/>
  <c r="AB29" i="5"/>
  <c r="CX29" i="5" s="1"/>
  <c r="FT29" i="5" s="1"/>
  <c r="IP29" i="5" s="1"/>
  <c r="AB23" i="5"/>
  <c r="CX23" i="5" s="1"/>
  <c r="FT23" i="5" s="1"/>
  <c r="IP23" i="5" s="1"/>
  <c r="AB16" i="5"/>
  <c r="CX16" i="5" s="1"/>
  <c r="FT16" i="5" s="1"/>
  <c r="IP16" i="5" s="1"/>
  <c r="AB9" i="5"/>
  <c r="CX9" i="5" s="1"/>
  <c r="FT9" i="5" s="1"/>
  <c r="IP9" i="5" s="1"/>
  <c r="AA7" i="1"/>
  <c r="AA8" i="1"/>
  <c r="A127" i="4"/>
  <c r="C127" i="4"/>
  <c r="B127" i="4"/>
  <c r="AB8" i="1" l="1"/>
  <c r="AB7" i="1"/>
  <c r="AC261" i="5"/>
  <c r="CY261" i="5" s="1"/>
  <c r="FU261" i="5" s="1"/>
  <c r="IQ261" i="5" s="1"/>
  <c r="AC23" i="5"/>
  <c r="CY23" i="5" s="1"/>
  <c r="FU23" i="5" s="1"/>
  <c r="IQ23" i="5" s="1"/>
  <c r="AC96" i="5"/>
  <c r="CY96" i="5" s="1"/>
  <c r="FU96" i="5" s="1"/>
  <c r="IQ96" i="5" s="1"/>
  <c r="AC144" i="5"/>
  <c r="CY144" i="5" s="1"/>
  <c r="FU144" i="5" s="1"/>
  <c r="IQ144" i="5" s="1"/>
  <c r="AC217" i="5"/>
  <c r="CY217" i="5" s="1"/>
  <c r="FU217" i="5" s="1"/>
  <c r="IQ217" i="5" s="1"/>
  <c r="AC29" i="5"/>
  <c r="CY29" i="5" s="1"/>
  <c r="FU29" i="5" s="1"/>
  <c r="IQ29" i="5" s="1"/>
  <c r="AC84" i="5"/>
  <c r="CY84" i="5" s="1"/>
  <c r="FU84" i="5" s="1"/>
  <c r="IQ84" i="5" s="1"/>
  <c r="AC154" i="5"/>
  <c r="CY154" i="5" s="1"/>
  <c r="FU154" i="5" s="1"/>
  <c r="IQ154" i="5" s="1"/>
  <c r="AC219" i="5"/>
  <c r="CY219" i="5" s="1"/>
  <c r="FU219" i="5" s="1"/>
  <c r="IQ219" i="5" s="1"/>
  <c r="AC36" i="5"/>
  <c r="CY36" i="5" s="1"/>
  <c r="FU36" i="5" s="1"/>
  <c r="IQ36" i="5" s="1"/>
  <c r="AC109" i="5"/>
  <c r="CY109" i="5" s="1"/>
  <c r="FU109" i="5" s="1"/>
  <c r="IQ109" i="5" s="1"/>
  <c r="AC166" i="5"/>
  <c r="CY166" i="5" s="1"/>
  <c r="FU166" i="5" s="1"/>
  <c r="IQ166" i="5" s="1"/>
  <c r="AC231" i="5"/>
  <c r="CY231" i="5" s="1"/>
  <c r="FU231" i="5" s="1"/>
  <c r="IQ231" i="5" s="1"/>
  <c r="AC62" i="5"/>
  <c r="CY62" i="5" s="1"/>
  <c r="FU62" i="5" s="1"/>
  <c r="IQ62" i="5" s="1"/>
  <c r="AC105" i="5"/>
  <c r="CY105" i="5" s="1"/>
  <c r="FU105" i="5" s="1"/>
  <c r="IQ105" i="5" s="1"/>
  <c r="AC173" i="5"/>
  <c r="CY173" i="5" s="1"/>
  <c r="FU173" i="5" s="1"/>
  <c r="IQ173" i="5" s="1"/>
  <c r="AC246" i="5"/>
  <c r="CY246" i="5" s="1"/>
  <c r="FU246" i="5" s="1"/>
  <c r="IQ246" i="5" s="1"/>
  <c r="AC50" i="5"/>
  <c r="CY50" i="5" s="1"/>
  <c r="FU50" i="5" s="1"/>
  <c r="IQ50" i="5" s="1"/>
  <c r="AC131" i="5"/>
  <c r="CY131" i="5" s="1"/>
  <c r="FU131" i="5" s="1"/>
  <c r="IQ131" i="5" s="1"/>
  <c r="AC185" i="5"/>
  <c r="CY185" i="5" s="1"/>
  <c r="FU185" i="5" s="1"/>
  <c r="IQ185" i="5" s="1"/>
  <c r="AC250" i="5"/>
  <c r="CY250" i="5" s="1"/>
  <c r="FU250" i="5" s="1"/>
  <c r="IQ250" i="5" s="1"/>
  <c r="AC71" i="5"/>
  <c r="CY71" i="5" s="1"/>
  <c r="FU71" i="5" s="1"/>
  <c r="IQ71" i="5" s="1"/>
  <c r="AC119" i="5"/>
  <c r="CY119" i="5" s="1"/>
  <c r="FU119" i="5" s="1"/>
  <c r="IQ119" i="5" s="1"/>
  <c r="AC190" i="5"/>
  <c r="CY190" i="5" s="1"/>
  <c r="FU190" i="5" s="1"/>
  <c r="IQ190" i="5" s="1"/>
  <c r="AC255" i="5"/>
  <c r="CY255" i="5" s="1"/>
  <c r="FU255" i="5" s="1"/>
  <c r="IQ255" i="5" s="1"/>
  <c r="AC9" i="5"/>
  <c r="CY9" i="5" s="1"/>
  <c r="FU9" i="5" s="1"/>
  <c r="IQ9" i="5" s="1"/>
  <c r="AC67" i="5"/>
  <c r="CY67" i="5" s="1"/>
  <c r="FU67" i="5" s="1"/>
  <c r="IQ67" i="5" s="1"/>
  <c r="AC149" i="5"/>
  <c r="CY149" i="5" s="1"/>
  <c r="FU149" i="5" s="1"/>
  <c r="IQ149" i="5" s="1"/>
  <c r="AC213" i="5"/>
  <c r="CY213" i="5" s="1"/>
  <c r="FU213" i="5" s="1"/>
  <c r="IQ213" i="5" s="1"/>
  <c r="AC265" i="5"/>
  <c r="CY265" i="5" s="1"/>
  <c r="FU265" i="5" s="1"/>
  <c r="IQ265" i="5" s="1"/>
  <c r="AC16" i="5"/>
  <c r="CY16" i="5" s="1"/>
  <c r="FU16" i="5" s="1"/>
  <c r="IQ16" i="5" s="1"/>
  <c r="AC81" i="5"/>
  <c r="CY81" i="5" s="1"/>
  <c r="FU81" i="5" s="1"/>
  <c r="IQ81" i="5" s="1"/>
  <c r="AC137" i="5"/>
  <c r="CY137" i="5" s="1"/>
  <c r="FU137" i="5" s="1"/>
  <c r="IQ137" i="5" s="1"/>
  <c r="AC206" i="5"/>
  <c r="CY206" i="5" s="1"/>
  <c r="FU206" i="5" s="1"/>
  <c r="IQ206" i="5" s="1"/>
  <c r="AC37" i="5"/>
  <c r="CY37" i="5" s="1"/>
  <c r="FU37" i="5" s="1"/>
  <c r="IQ37" i="5" s="1"/>
  <c r="AC92" i="5"/>
  <c r="CY92" i="5" s="1"/>
  <c r="FU92" i="5" s="1"/>
  <c r="IQ92" i="5" s="1"/>
  <c r="AC162" i="5"/>
  <c r="CY162" i="5" s="1"/>
  <c r="FU162" i="5" s="1"/>
  <c r="IQ162" i="5" s="1"/>
  <c r="AC224" i="5"/>
  <c r="CY224" i="5" s="1"/>
  <c r="FU224" i="5" s="1"/>
  <c r="IQ224" i="5" s="1"/>
  <c r="AC5" i="5"/>
  <c r="CY5" i="5" s="1"/>
  <c r="FU5" i="5" s="1"/>
  <c r="IQ5" i="5" s="1"/>
  <c r="AC68" i="5"/>
  <c r="CY68" i="5" s="1"/>
  <c r="FU68" i="5" s="1"/>
  <c r="IQ68" i="5" s="1"/>
  <c r="AC116" i="5"/>
  <c r="CY116" i="5" s="1"/>
  <c r="FU116" i="5" s="1"/>
  <c r="IQ116" i="5" s="1"/>
  <c r="AC192" i="5"/>
  <c r="CY192" i="5" s="1"/>
  <c r="FU192" i="5" s="1"/>
  <c r="IQ192" i="5" s="1"/>
  <c r="AC257" i="5"/>
  <c r="CY257" i="5" s="1"/>
  <c r="FU257" i="5" s="1"/>
  <c r="IQ257" i="5" s="1"/>
  <c r="AC14" i="5"/>
  <c r="CY14" i="5" s="1"/>
  <c r="FU14" i="5" s="1"/>
  <c r="IQ14" i="5" s="1"/>
  <c r="AC72" i="5"/>
  <c r="CY72" i="5" s="1"/>
  <c r="FU72" i="5" s="1"/>
  <c r="IQ72" i="5" s="1"/>
  <c r="AC135" i="5"/>
  <c r="CY135" i="5" s="1"/>
  <c r="FU135" i="5" s="1"/>
  <c r="IQ135" i="5" s="1"/>
  <c r="AC200" i="5"/>
  <c r="CY200" i="5" s="1"/>
  <c r="FU200" i="5" s="1"/>
  <c r="IQ200" i="5" s="1"/>
  <c r="AC267" i="5"/>
  <c r="CY267" i="5" s="1"/>
  <c r="FU267" i="5" s="1"/>
  <c r="IQ267" i="5" s="1"/>
  <c r="AC10" i="5"/>
  <c r="CY10" i="5" s="1"/>
  <c r="FU10" i="5" s="1"/>
  <c r="IQ10" i="5" s="1"/>
  <c r="AC83" i="5"/>
  <c r="CY83" i="5" s="1"/>
  <c r="FU83" i="5" s="1"/>
  <c r="IQ83" i="5" s="1"/>
  <c r="AC150" i="5"/>
  <c r="CY150" i="5" s="1"/>
  <c r="FU150" i="5" s="1"/>
  <c r="IQ150" i="5" s="1"/>
  <c r="AC210" i="5"/>
  <c r="CY210" i="5" s="1"/>
  <c r="FU210" i="5" s="1"/>
  <c r="IQ210" i="5" s="1"/>
  <c r="AC25" i="5"/>
  <c r="CY25" i="5" s="1"/>
  <c r="FU25" i="5" s="1"/>
  <c r="IQ25" i="5" s="1"/>
  <c r="AC98" i="5"/>
  <c r="CY98" i="5" s="1"/>
  <c r="FU98" i="5" s="1"/>
  <c r="IQ98" i="5" s="1"/>
  <c r="AC163" i="5"/>
  <c r="CY163" i="5" s="1"/>
  <c r="FU163" i="5" s="1"/>
  <c r="IQ163" i="5" s="1"/>
  <c r="AC233" i="5"/>
  <c r="CY233" i="5" s="1"/>
  <c r="FU233" i="5" s="1"/>
  <c r="IQ233" i="5" s="1"/>
  <c r="AC6" i="5"/>
  <c r="CY6" i="5" s="1"/>
  <c r="FU6" i="5" s="1"/>
  <c r="IQ6" i="5" s="1"/>
  <c r="AC64" i="5"/>
  <c r="CY64" i="5" s="1"/>
  <c r="FU64" i="5" s="1"/>
  <c r="IQ64" i="5" s="1"/>
  <c r="AC146" i="5"/>
  <c r="CY146" i="5" s="1"/>
  <c r="FU146" i="5" s="1"/>
  <c r="IQ146" i="5" s="1"/>
  <c r="AC218" i="5"/>
  <c r="CY218" i="5" s="1"/>
  <c r="FU218" i="5" s="1"/>
  <c r="IQ218" i="5" s="1"/>
  <c r="AC266" i="5"/>
  <c r="CY266" i="5" s="1"/>
  <c r="FU266" i="5" s="1"/>
  <c r="IQ266" i="5" s="1"/>
  <c r="AC21" i="5"/>
  <c r="CY21" i="5" s="1"/>
  <c r="FU21" i="5" s="1"/>
  <c r="IQ21" i="5" s="1"/>
  <c r="AC94" i="5"/>
  <c r="CY94" i="5" s="1"/>
  <c r="FU94" i="5" s="1"/>
  <c r="IQ94" i="5" s="1"/>
  <c r="AC142" i="5"/>
  <c r="CY142" i="5" s="1"/>
  <c r="FU142" i="5" s="1"/>
  <c r="IQ142" i="5" s="1"/>
  <c r="AC205" i="5"/>
  <c r="CY205" i="5" s="1"/>
  <c r="FU205" i="5" s="1"/>
  <c r="IQ205" i="5" s="1"/>
  <c r="AC35" i="5"/>
  <c r="CY35" i="5" s="1"/>
  <c r="FU35" i="5" s="1"/>
  <c r="IQ35" i="5" s="1"/>
  <c r="AC90" i="5"/>
  <c r="CY90" i="5" s="1"/>
  <c r="FU90" i="5" s="1"/>
  <c r="IQ90" i="5" s="1"/>
  <c r="AC158" i="5"/>
  <c r="CY158" i="5" s="1"/>
  <c r="FU158" i="5" s="1"/>
  <c r="IQ158" i="5" s="1"/>
  <c r="AC223" i="5"/>
  <c r="CY223" i="5" s="1"/>
  <c r="FU223" i="5" s="1"/>
  <c r="IQ223" i="5" s="1"/>
  <c r="AC51" i="5"/>
  <c r="CY51" i="5" s="1"/>
  <c r="FU51" i="5" s="1"/>
  <c r="IQ51" i="5" s="1"/>
  <c r="AC113" i="5"/>
  <c r="CY113" i="5" s="1"/>
  <c r="FU113" i="5" s="1"/>
  <c r="IQ113" i="5" s="1"/>
  <c r="AC175" i="5"/>
  <c r="CY175" i="5" s="1"/>
  <c r="FU175" i="5" s="1"/>
  <c r="IQ175" i="5" s="1"/>
  <c r="AC240" i="5"/>
  <c r="CY240" i="5" s="1"/>
  <c r="FU240" i="5" s="1"/>
  <c r="IQ240" i="5" s="1"/>
  <c r="AC13" i="5"/>
  <c r="CY13" i="5" s="1"/>
  <c r="FU13" i="5" s="1"/>
  <c r="IQ13" i="5" s="1"/>
  <c r="AC86" i="5"/>
  <c r="CY86" i="5" s="1"/>
  <c r="FU86" i="5" s="1"/>
  <c r="IQ86" i="5" s="1"/>
  <c r="AC153" i="5"/>
  <c r="CY153" i="5" s="1"/>
  <c r="FU153" i="5" s="1"/>
  <c r="IQ153" i="5" s="1"/>
  <c r="AC208" i="5"/>
  <c r="CY208" i="5" s="1"/>
  <c r="FU208" i="5" s="1"/>
  <c r="IQ208" i="5" s="1"/>
  <c r="AC27" i="5"/>
  <c r="CY27" i="5" s="1"/>
  <c r="FU27" i="5" s="1"/>
  <c r="IQ27" i="5" s="1"/>
  <c r="AC82" i="5"/>
  <c r="CY82" i="5" s="1"/>
  <c r="FU82" i="5" s="1"/>
  <c r="IQ82" i="5" s="1"/>
  <c r="AC161" i="5"/>
  <c r="CY161" i="5" s="1"/>
  <c r="FU161" i="5" s="1"/>
  <c r="IQ161" i="5" s="1"/>
  <c r="AC216" i="5"/>
  <c r="CY216" i="5" s="1"/>
  <c r="FU216" i="5" s="1"/>
  <c r="IQ216" i="5" s="1"/>
  <c r="AC42" i="5"/>
  <c r="CY42" i="5" s="1"/>
  <c r="FU42" i="5" s="1"/>
  <c r="IQ42" i="5" s="1"/>
  <c r="AC115" i="5"/>
  <c r="CY115" i="5" s="1"/>
  <c r="FU115" i="5" s="1"/>
  <c r="IQ115" i="5" s="1"/>
  <c r="AC167" i="5"/>
  <c r="CY167" i="5" s="1"/>
  <c r="FU167" i="5" s="1"/>
  <c r="IQ167" i="5" s="1"/>
  <c r="AC234" i="5"/>
  <c r="CY234" i="5" s="1"/>
  <c r="FU234" i="5" s="1"/>
  <c r="IQ234" i="5" s="1"/>
  <c r="AC58" i="5"/>
  <c r="CY58" i="5" s="1"/>
  <c r="FU58" i="5" s="1"/>
  <c r="IQ58" i="5" s="1"/>
  <c r="AC120" i="5"/>
  <c r="CY120" i="5" s="1"/>
  <c r="FU120" i="5" s="1"/>
  <c r="IQ120" i="5" s="1"/>
  <c r="AC182" i="5"/>
  <c r="CY182" i="5" s="1"/>
  <c r="FU182" i="5" s="1"/>
  <c r="IQ182" i="5" s="1"/>
  <c r="AC247" i="5"/>
  <c r="CY247" i="5" s="1"/>
  <c r="FU247" i="5" s="1"/>
  <c r="IQ247" i="5" s="1"/>
  <c r="AC38" i="5"/>
  <c r="CY38" i="5" s="1"/>
  <c r="FU38" i="5" s="1"/>
  <c r="IQ38" i="5" s="1"/>
  <c r="AC93" i="5"/>
  <c r="CY93" i="5" s="1"/>
  <c r="FU93" i="5" s="1"/>
  <c r="IQ93" i="5" s="1"/>
  <c r="AC156" i="5"/>
  <c r="CY156" i="5" s="1"/>
  <c r="FU156" i="5" s="1"/>
  <c r="IQ156" i="5" s="1"/>
  <c r="AC211" i="5"/>
  <c r="CY211" i="5" s="1"/>
  <c r="FU211" i="5" s="1"/>
  <c r="IQ211" i="5" s="1"/>
  <c r="AC34" i="5"/>
  <c r="CY34" i="5" s="1"/>
  <c r="FU34" i="5" s="1"/>
  <c r="IQ34" i="5" s="1"/>
  <c r="AC107" i="5"/>
  <c r="CY107" i="5" s="1"/>
  <c r="FU107" i="5" s="1"/>
  <c r="IQ107" i="5" s="1"/>
  <c r="AC170" i="5"/>
  <c r="CY170" i="5" s="1"/>
  <c r="FU170" i="5" s="1"/>
  <c r="IQ170" i="5" s="1"/>
  <c r="AC228" i="5"/>
  <c r="CY228" i="5" s="1"/>
  <c r="FU228" i="5" s="1"/>
  <c r="IQ228" i="5" s="1"/>
  <c r="AC49" i="5"/>
  <c r="CY49" i="5" s="1"/>
  <c r="FU49" i="5" s="1"/>
  <c r="IQ49" i="5" s="1"/>
  <c r="AC103" i="5"/>
  <c r="CY103" i="5" s="1"/>
  <c r="FU103" i="5" s="1"/>
  <c r="IQ103" i="5" s="1"/>
  <c r="AC165" i="5"/>
  <c r="CY165" i="5" s="1"/>
  <c r="FU165" i="5" s="1"/>
  <c r="IQ165" i="5" s="1"/>
  <c r="AC235" i="5"/>
  <c r="CY235" i="5" s="1"/>
  <c r="FU235" i="5" s="1"/>
  <c r="IQ235" i="5" s="1"/>
  <c r="AC89" i="5"/>
  <c r="CY89" i="5" s="1"/>
  <c r="FU89" i="5" s="1"/>
  <c r="IQ89" i="5" s="1"/>
  <c r="AC127" i="5"/>
  <c r="CY127" i="5" s="1"/>
  <c r="FU127" i="5" s="1"/>
  <c r="IQ127" i="5" s="1"/>
  <c r="AC187" i="5"/>
  <c r="CY187" i="5" s="1"/>
  <c r="FU187" i="5" s="1"/>
  <c r="IQ187" i="5" s="1"/>
  <c r="AC258" i="5"/>
  <c r="CY258" i="5" s="1"/>
  <c r="FU258" i="5" s="1"/>
  <c r="IQ258" i="5" s="1"/>
  <c r="AC26" i="5"/>
  <c r="CY26" i="5" s="1"/>
  <c r="FU26" i="5" s="1"/>
  <c r="IQ26" i="5" s="1"/>
  <c r="AC99" i="5"/>
  <c r="CY99" i="5" s="1"/>
  <c r="FU99" i="5" s="1"/>
  <c r="IQ99" i="5" s="1"/>
  <c r="AC159" i="5"/>
  <c r="CY159" i="5" s="1"/>
  <c r="FU159" i="5" s="1"/>
  <c r="IQ159" i="5" s="1"/>
  <c r="AC221" i="5"/>
  <c r="CY221" i="5" s="1"/>
  <c r="FU221" i="5" s="1"/>
  <c r="IQ221" i="5" s="1"/>
  <c r="AC41" i="5"/>
  <c r="CY41" i="5" s="1"/>
  <c r="FU41" i="5" s="1"/>
  <c r="IQ41" i="5" s="1"/>
  <c r="AC114" i="5"/>
  <c r="CY114" i="5" s="1"/>
  <c r="FU114" i="5" s="1"/>
  <c r="IQ114" i="5" s="1"/>
  <c r="AC168" i="5"/>
  <c r="CY168" i="5" s="1"/>
  <c r="FU168" i="5" s="1"/>
  <c r="IQ168" i="5" s="1"/>
  <c r="AC232" i="5"/>
  <c r="CY232" i="5" s="1"/>
  <c r="FU232" i="5" s="1"/>
  <c r="IQ232" i="5" s="1"/>
  <c r="AC56" i="5"/>
  <c r="CY56" i="5" s="1"/>
  <c r="FU56" i="5" s="1"/>
  <c r="IQ56" i="5" s="1"/>
  <c r="AC118" i="5"/>
  <c r="CY118" i="5" s="1"/>
  <c r="FU118" i="5" s="1"/>
  <c r="IQ118" i="5" s="1"/>
  <c r="AC178" i="5"/>
  <c r="CY178" i="5" s="1"/>
  <c r="FU178" i="5" s="1"/>
  <c r="IQ178" i="5" s="1"/>
  <c r="AC243" i="5"/>
  <c r="CY243" i="5" s="1"/>
  <c r="FU243" i="5" s="1"/>
  <c r="IQ243" i="5" s="1"/>
  <c r="AC17" i="5"/>
  <c r="CY17" i="5" s="1"/>
  <c r="FU17" i="5" s="1"/>
  <c r="IQ17" i="5" s="1"/>
  <c r="AC75" i="5"/>
  <c r="CY75" i="5" s="1"/>
  <c r="FU75" i="5" s="1"/>
  <c r="IQ75" i="5" s="1"/>
  <c r="AC138" i="5"/>
  <c r="CY138" i="5" s="1"/>
  <c r="FU138" i="5" s="1"/>
  <c r="IQ138" i="5" s="1"/>
  <c r="AC195" i="5"/>
  <c r="CY195" i="5" s="1"/>
  <c r="FU195" i="5" s="1"/>
  <c r="IQ195" i="5" s="1"/>
  <c r="AC264" i="5"/>
  <c r="CY264" i="5" s="1"/>
  <c r="FU264" i="5" s="1"/>
  <c r="IQ264" i="5" s="1"/>
  <c r="AC33" i="5"/>
  <c r="CY33" i="5" s="1"/>
  <c r="FU33" i="5" s="1"/>
  <c r="IQ33" i="5" s="1"/>
  <c r="AC106" i="5"/>
  <c r="CY106" i="5" s="1"/>
  <c r="FU106" i="5" s="1"/>
  <c r="IQ106" i="5" s="1"/>
  <c r="AC171" i="5"/>
  <c r="CY171" i="5" s="1"/>
  <c r="FU171" i="5" s="1"/>
  <c r="IQ171" i="5" s="1"/>
  <c r="AC238" i="5"/>
  <c r="CY238" i="5" s="1"/>
  <c r="FU238" i="5" s="1"/>
  <c r="IQ238" i="5" s="1"/>
  <c r="AC48" i="5"/>
  <c r="CY48" i="5" s="1"/>
  <c r="FU48" i="5" s="1"/>
  <c r="IQ48" i="5" s="1"/>
  <c r="AC110" i="5"/>
  <c r="CY110" i="5" s="1"/>
  <c r="FU110" i="5" s="1"/>
  <c r="IQ110" i="5" s="1"/>
  <c r="AC189" i="5"/>
  <c r="CY189" i="5" s="1"/>
  <c r="FU189" i="5" s="1"/>
  <c r="IQ189" i="5" s="1"/>
  <c r="AC239" i="5"/>
  <c r="CY239" i="5" s="1"/>
  <c r="FU239" i="5" s="1"/>
  <c r="IQ239" i="5" s="1"/>
  <c r="AC44" i="5"/>
  <c r="CY44" i="5" s="1"/>
  <c r="FU44" i="5" s="1"/>
  <c r="IQ44" i="5" s="1"/>
  <c r="AC125" i="5"/>
  <c r="CY125" i="5" s="1"/>
  <c r="FU125" i="5" s="1"/>
  <c r="IQ125" i="5" s="1"/>
  <c r="AC191" i="5"/>
  <c r="CY191" i="5" s="1"/>
  <c r="FU191" i="5" s="1"/>
  <c r="IQ191" i="5" s="1"/>
  <c r="AC254" i="5"/>
  <c r="CY254" i="5" s="1"/>
  <c r="FU254" i="5" s="1"/>
  <c r="IQ254" i="5" s="1"/>
  <c r="AC24" i="5"/>
  <c r="CY24" i="5" s="1"/>
  <c r="FU24" i="5" s="1"/>
  <c r="IQ24" i="5" s="1"/>
  <c r="AC97" i="5"/>
  <c r="CY97" i="5" s="1"/>
  <c r="FU97" i="5" s="1"/>
  <c r="IQ97" i="5" s="1"/>
  <c r="AC145" i="5"/>
  <c r="CY145" i="5" s="1"/>
  <c r="FU145" i="5" s="1"/>
  <c r="IQ145" i="5" s="1"/>
  <c r="AC203" i="5"/>
  <c r="CY203" i="5" s="1"/>
  <c r="FU203" i="5" s="1"/>
  <c r="IQ203" i="5" s="1"/>
  <c r="AC59" i="5"/>
  <c r="CY59" i="5" s="1"/>
  <c r="FU59" i="5" s="1"/>
  <c r="IQ59" i="5" s="1"/>
  <c r="AC102" i="5"/>
  <c r="CY102" i="5" s="1"/>
  <c r="FU102" i="5" s="1"/>
  <c r="IQ102" i="5" s="1"/>
  <c r="AC181" i="5"/>
  <c r="CY181" i="5" s="1"/>
  <c r="FU181" i="5" s="1"/>
  <c r="IQ181" i="5" s="1"/>
  <c r="AC242" i="5"/>
  <c r="CY242" i="5" s="1"/>
  <c r="FU242" i="5" s="1"/>
  <c r="IQ242" i="5" s="1"/>
  <c r="AC55" i="5"/>
  <c r="CY55" i="5" s="1"/>
  <c r="FU55" i="5" s="1"/>
  <c r="IQ55" i="5" s="1"/>
  <c r="AC117" i="5"/>
  <c r="CY117" i="5" s="1"/>
  <c r="FU117" i="5" s="1"/>
  <c r="IQ117" i="5" s="1"/>
  <c r="AC186" i="5"/>
  <c r="CY186" i="5" s="1"/>
  <c r="FU186" i="5" s="1"/>
  <c r="IQ186" i="5" s="1"/>
  <c r="AC252" i="5"/>
  <c r="CY252" i="5" s="1"/>
  <c r="FU252" i="5" s="1"/>
  <c r="IQ252" i="5" s="1"/>
  <c r="AC4" i="5"/>
  <c r="CY4" i="5" s="1"/>
  <c r="FU4" i="5" s="1"/>
  <c r="IQ4" i="5" s="1"/>
  <c r="AC65" i="5"/>
  <c r="CY65" i="5" s="1"/>
  <c r="FU65" i="5" s="1"/>
  <c r="IQ65" i="5" s="1"/>
  <c r="AC132" i="5"/>
  <c r="CY132" i="5" s="1"/>
  <c r="FU132" i="5" s="1"/>
  <c r="IQ132" i="5" s="1"/>
  <c r="AC196" i="5"/>
  <c r="CY196" i="5" s="1"/>
  <c r="FU196" i="5" s="1"/>
  <c r="IQ196" i="5" s="1"/>
  <c r="AC259" i="5"/>
  <c r="CY259" i="5" s="1"/>
  <c r="FU259" i="5" s="1"/>
  <c r="IQ259" i="5" s="1"/>
  <c r="AC30" i="5"/>
  <c r="CY30" i="5" s="1"/>
  <c r="FU30" i="5" s="1"/>
  <c r="IQ30" i="5" s="1"/>
  <c r="AC85" i="5"/>
  <c r="CY85" i="5" s="1"/>
  <c r="FU85" i="5" s="1"/>
  <c r="IQ85" i="5" s="1"/>
  <c r="AC152" i="5"/>
  <c r="CY152" i="5" s="1"/>
  <c r="FU152" i="5" s="1"/>
  <c r="IQ152" i="5" s="1"/>
  <c r="AC214" i="5"/>
  <c r="CY214" i="5" s="1"/>
  <c r="FU214" i="5" s="1"/>
  <c r="IQ214" i="5" s="1"/>
  <c r="AC47" i="5"/>
  <c r="CY47" i="5" s="1"/>
  <c r="FU47" i="5" s="1"/>
  <c r="IQ47" i="5" s="1"/>
  <c r="AC128" i="5"/>
  <c r="CY128" i="5" s="1"/>
  <c r="FU128" i="5" s="1"/>
  <c r="IQ128" i="5" s="1"/>
  <c r="AC184" i="5"/>
  <c r="CY184" i="5" s="1"/>
  <c r="FU184" i="5" s="1"/>
  <c r="IQ184" i="5" s="1"/>
  <c r="AC249" i="5"/>
  <c r="CY249" i="5" s="1"/>
  <c r="FU249" i="5" s="1"/>
  <c r="IQ249" i="5" s="1"/>
  <c r="AC2" i="5"/>
  <c r="CY2" i="5" s="1"/>
  <c r="FU2" i="5" s="1"/>
  <c r="IQ2" i="5" s="1"/>
  <c r="AC76" i="5"/>
  <c r="CY76" i="5" s="1"/>
  <c r="FU76" i="5" s="1"/>
  <c r="IQ76" i="5" s="1"/>
  <c r="AC124" i="5"/>
  <c r="CY124" i="5" s="1"/>
  <c r="FU124" i="5" s="1"/>
  <c r="IQ124" i="5" s="1"/>
  <c r="AC199" i="5"/>
  <c r="CY199" i="5" s="1"/>
  <c r="FU199" i="5" s="1"/>
  <c r="IQ199" i="5" s="1"/>
  <c r="AC260" i="5"/>
  <c r="CY260" i="5" s="1"/>
  <c r="FU260" i="5" s="1"/>
  <c r="IQ260" i="5" s="1"/>
  <c r="AC22" i="5"/>
  <c r="CY22" i="5" s="1"/>
  <c r="FU22" i="5" s="1"/>
  <c r="IQ22" i="5" s="1"/>
  <c r="AC69" i="5"/>
  <c r="CY69" i="5" s="1"/>
  <c r="FU69" i="5" s="1"/>
  <c r="IQ69" i="5" s="1"/>
  <c r="AC143" i="5"/>
  <c r="CY143" i="5" s="1"/>
  <c r="FU143" i="5" s="1"/>
  <c r="IQ143" i="5" s="1"/>
  <c r="AC197" i="5"/>
  <c r="CY197" i="5" s="1"/>
  <c r="FU197" i="5" s="1"/>
  <c r="IQ197" i="5" s="1"/>
  <c r="AC45" i="5"/>
  <c r="CY45" i="5" s="1"/>
  <c r="FU45" i="5" s="1"/>
  <c r="IQ45" i="5" s="1"/>
  <c r="AC126" i="5"/>
  <c r="CY126" i="5" s="1"/>
  <c r="FU126" i="5" s="1"/>
  <c r="IQ126" i="5" s="1"/>
  <c r="AC179" i="5"/>
  <c r="CY179" i="5" s="1"/>
  <c r="FU179" i="5" s="1"/>
  <c r="IQ179" i="5" s="1"/>
  <c r="AC245" i="5"/>
  <c r="CY245" i="5" s="1"/>
  <c r="FU245" i="5" s="1"/>
  <c r="IQ245" i="5" s="1"/>
  <c r="AC53" i="5"/>
  <c r="CY53" i="5" s="1"/>
  <c r="FU53" i="5" s="1"/>
  <c r="IQ53" i="5" s="1"/>
  <c r="AC134" i="5"/>
  <c r="CY134" i="5" s="1"/>
  <c r="FU134" i="5" s="1"/>
  <c r="IQ134" i="5" s="1"/>
  <c r="AC183" i="5"/>
  <c r="CY183" i="5" s="1"/>
  <c r="FU183" i="5" s="1"/>
  <c r="IQ183" i="5" s="1"/>
  <c r="AC244" i="5"/>
  <c r="CY244" i="5" s="1"/>
  <c r="FU244" i="5" s="1"/>
  <c r="IQ244" i="5" s="1"/>
  <c r="AC40" i="5"/>
  <c r="CY40" i="5" s="1"/>
  <c r="FU40" i="5" s="1"/>
  <c r="IQ40" i="5" s="1"/>
  <c r="AC95" i="5"/>
  <c r="CY95" i="5" s="1"/>
  <c r="FU95" i="5" s="1"/>
  <c r="IQ95" i="5" s="1"/>
  <c r="AC157" i="5"/>
  <c r="CY157" i="5" s="1"/>
  <c r="FU157" i="5" s="1"/>
  <c r="IQ157" i="5" s="1"/>
  <c r="AC222" i="5"/>
  <c r="CY222" i="5" s="1"/>
  <c r="FU222" i="5" s="1"/>
  <c r="IQ222" i="5" s="1"/>
  <c r="AC180" i="5"/>
  <c r="CY180" i="5" s="1"/>
  <c r="FU180" i="5" s="1"/>
  <c r="IQ180" i="5" s="1"/>
  <c r="AC52" i="5"/>
  <c r="CY52" i="5" s="1"/>
  <c r="FU52" i="5" s="1"/>
  <c r="IQ52" i="5" s="1"/>
  <c r="AC133" i="5"/>
  <c r="CY133" i="5" s="1"/>
  <c r="FU133" i="5" s="1"/>
  <c r="IQ133" i="5" s="1"/>
  <c r="AC188" i="5"/>
  <c r="CY188" i="5" s="1"/>
  <c r="FU188" i="5" s="1"/>
  <c r="IQ188" i="5" s="1"/>
  <c r="AC251" i="5"/>
  <c r="CY251" i="5" s="1"/>
  <c r="FU251" i="5" s="1"/>
  <c r="IQ251" i="5" s="1"/>
  <c r="AC60" i="5"/>
  <c r="CY60" i="5" s="1"/>
  <c r="FU60" i="5" s="1"/>
  <c r="IQ60" i="5" s="1"/>
  <c r="AC122" i="5"/>
  <c r="CY122" i="5" s="1"/>
  <c r="FU122" i="5" s="1"/>
  <c r="IQ122" i="5" s="1"/>
  <c r="AC193" i="5"/>
  <c r="CY193" i="5" s="1"/>
  <c r="FU193" i="5" s="1"/>
  <c r="IQ193" i="5" s="1"/>
  <c r="AC253" i="5"/>
  <c r="CY253" i="5" s="1"/>
  <c r="FU253" i="5" s="1"/>
  <c r="IQ253" i="5" s="1"/>
  <c r="AC28" i="5"/>
  <c r="CY28" i="5" s="1"/>
  <c r="FU28" i="5" s="1"/>
  <c r="IQ28" i="5" s="1"/>
  <c r="AC101" i="5"/>
  <c r="CY101" i="5" s="1"/>
  <c r="FU101" i="5" s="1"/>
  <c r="IQ101" i="5" s="1"/>
  <c r="AC169" i="5"/>
  <c r="CY169" i="5" s="1"/>
  <c r="FU169" i="5" s="1"/>
  <c r="IQ169" i="5" s="1"/>
  <c r="AC229" i="5"/>
  <c r="CY229" i="5" s="1"/>
  <c r="FU229" i="5" s="1"/>
  <c r="IQ229" i="5" s="1"/>
  <c r="AC123" i="5"/>
  <c r="CY123" i="5" s="1"/>
  <c r="FU123" i="5" s="1"/>
  <c r="IQ123" i="5" s="1"/>
  <c r="AC3" i="5"/>
  <c r="CY3" i="5" s="1"/>
  <c r="FU3" i="5" s="1"/>
  <c r="IQ3" i="5" s="1"/>
  <c r="AC73" i="5"/>
  <c r="CY73" i="5" s="1"/>
  <c r="FU73" i="5" s="1"/>
  <c r="IQ73" i="5" s="1"/>
  <c r="AC121" i="5"/>
  <c r="CY121" i="5" s="1"/>
  <c r="FU121" i="5" s="1"/>
  <c r="IQ121" i="5" s="1"/>
  <c r="AC201" i="5"/>
  <c r="CY201" i="5" s="1"/>
  <c r="FU201" i="5" s="1"/>
  <c r="IQ201" i="5" s="1"/>
  <c r="AC263" i="5"/>
  <c r="CY263" i="5" s="1"/>
  <c r="FU263" i="5" s="1"/>
  <c r="IQ263" i="5" s="1"/>
  <c r="AC12" i="5"/>
  <c r="CY12" i="5" s="1"/>
  <c r="FU12" i="5" s="1"/>
  <c r="IQ12" i="5" s="1"/>
  <c r="AC70" i="5"/>
  <c r="CY70" i="5" s="1"/>
  <c r="FU70" i="5" s="1"/>
  <c r="IQ70" i="5" s="1"/>
  <c r="AC129" i="5"/>
  <c r="CY129" i="5" s="1"/>
  <c r="FU129" i="5" s="1"/>
  <c r="IQ129" i="5" s="1"/>
  <c r="AC202" i="5"/>
  <c r="CY202" i="5" s="1"/>
  <c r="FU202" i="5" s="1"/>
  <c r="IQ202" i="5" s="1"/>
  <c r="AC262" i="5"/>
  <c r="CY262" i="5" s="1"/>
  <c r="FU262" i="5" s="1"/>
  <c r="IQ262" i="5" s="1"/>
  <c r="AC54" i="5"/>
  <c r="CY54" i="5" s="1"/>
  <c r="FU54" i="5" s="1"/>
  <c r="IQ54" i="5" s="1"/>
  <c r="AC108" i="5"/>
  <c r="CY108" i="5" s="1"/>
  <c r="FU108" i="5" s="1"/>
  <c r="IQ108" i="5" s="1"/>
  <c r="AC176" i="5"/>
  <c r="CY176" i="5" s="1"/>
  <c r="FU176" i="5" s="1"/>
  <c r="IQ176" i="5" s="1"/>
  <c r="AC241" i="5"/>
  <c r="CY241" i="5" s="1"/>
  <c r="FU241" i="5" s="1"/>
  <c r="IQ241" i="5" s="1"/>
  <c r="AC248" i="5"/>
  <c r="CY248" i="5" s="1"/>
  <c r="FU248" i="5" s="1"/>
  <c r="IQ248" i="5" s="1"/>
  <c r="AC11" i="5"/>
  <c r="CY11" i="5" s="1"/>
  <c r="FU11" i="5" s="1"/>
  <c r="IQ11" i="5" s="1"/>
  <c r="AC77" i="5"/>
  <c r="CY77" i="5" s="1"/>
  <c r="FU77" i="5" s="1"/>
  <c r="IQ77" i="5" s="1"/>
  <c r="AC151" i="5"/>
  <c r="CY151" i="5" s="1"/>
  <c r="FU151" i="5" s="1"/>
  <c r="IQ151" i="5" s="1"/>
  <c r="AC207" i="5"/>
  <c r="CY207" i="5" s="1"/>
  <c r="FU207" i="5" s="1"/>
  <c r="IQ207" i="5" s="1"/>
  <c r="AC19" i="5"/>
  <c r="CY19" i="5" s="1"/>
  <c r="FU19" i="5" s="1"/>
  <c r="IQ19" i="5" s="1"/>
  <c r="AC66" i="5"/>
  <c r="CY66" i="5" s="1"/>
  <c r="FU66" i="5" s="1"/>
  <c r="IQ66" i="5" s="1"/>
  <c r="AC140" i="5"/>
  <c r="CY140" i="5" s="1"/>
  <c r="FU140" i="5" s="1"/>
  <c r="IQ140" i="5" s="1"/>
  <c r="AC204" i="5"/>
  <c r="CY204" i="5" s="1"/>
  <c r="FU204" i="5" s="1"/>
  <c r="IQ204" i="5" s="1"/>
  <c r="AC61" i="5"/>
  <c r="CY61" i="5" s="1"/>
  <c r="FU61" i="5" s="1"/>
  <c r="IQ61" i="5" s="1"/>
  <c r="AC18" i="5"/>
  <c r="CY18" i="5" s="1"/>
  <c r="FU18" i="5" s="1"/>
  <c r="IQ18" i="5" s="1"/>
  <c r="AC91" i="5"/>
  <c r="CY91" i="5" s="1"/>
  <c r="FU91" i="5" s="1"/>
  <c r="IQ91" i="5" s="1"/>
  <c r="AC139" i="5"/>
  <c r="CY139" i="5" s="1"/>
  <c r="FU139" i="5" s="1"/>
  <c r="IQ139" i="5" s="1"/>
  <c r="AC215" i="5"/>
  <c r="CY215" i="5" s="1"/>
  <c r="FU215" i="5" s="1"/>
  <c r="IQ215" i="5" s="1"/>
  <c r="AC7" i="5"/>
  <c r="CY7" i="5" s="1"/>
  <c r="FU7" i="5" s="1"/>
  <c r="IQ7" i="5" s="1"/>
  <c r="AC80" i="5"/>
  <c r="CY80" i="5" s="1"/>
  <c r="FU80" i="5" s="1"/>
  <c r="IQ80" i="5" s="1"/>
  <c r="AC147" i="5"/>
  <c r="CY147" i="5" s="1"/>
  <c r="FU147" i="5" s="1"/>
  <c r="IQ147" i="5" s="1"/>
  <c r="AC226" i="5"/>
  <c r="CY226" i="5" s="1"/>
  <c r="FU226" i="5" s="1"/>
  <c r="IQ226" i="5" s="1"/>
  <c r="AC63" i="5"/>
  <c r="CY63" i="5" s="1"/>
  <c r="FU63" i="5" s="1"/>
  <c r="IQ63" i="5" s="1"/>
  <c r="AC130" i="5"/>
  <c r="CY130" i="5" s="1"/>
  <c r="FU130" i="5" s="1"/>
  <c r="IQ130" i="5" s="1"/>
  <c r="AC194" i="5"/>
  <c r="CY194" i="5" s="1"/>
  <c r="FU194" i="5" s="1"/>
  <c r="IQ194" i="5" s="1"/>
  <c r="AC256" i="5"/>
  <c r="CY256" i="5" s="1"/>
  <c r="FU256" i="5" s="1"/>
  <c r="IQ256" i="5" s="1"/>
  <c r="AC43" i="5"/>
  <c r="CY43" i="5" s="1"/>
  <c r="FU43" i="5" s="1"/>
  <c r="IQ43" i="5" s="1"/>
  <c r="AC79" i="5"/>
  <c r="CY79" i="5" s="1"/>
  <c r="FU79" i="5" s="1"/>
  <c r="IQ79" i="5" s="1"/>
  <c r="AC155" i="5"/>
  <c r="CY155" i="5" s="1"/>
  <c r="FU155" i="5" s="1"/>
  <c r="IQ155" i="5" s="1"/>
  <c r="AC220" i="5"/>
  <c r="CY220" i="5" s="1"/>
  <c r="FU220" i="5" s="1"/>
  <c r="IQ220" i="5" s="1"/>
  <c r="AC32" i="5"/>
  <c r="CY32" i="5" s="1"/>
  <c r="FU32" i="5" s="1"/>
  <c r="IQ32" i="5" s="1"/>
  <c r="AC87" i="5"/>
  <c r="CY87" i="5" s="1"/>
  <c r="FU87" i="5" s="1"/>
  <c r="IQ87" i="5" s="1"/>
  <c r="AC160" i="5"/>
  <c r="CY160" i="5" s="1"/>
  <c r="FU160" i="5" s="1"/>
  <c r="IQ160" i="5" s="1"/>
  <c r="AC225" i="5"/>
  <c r="CY225" i="5" s="1"/>
  <c r="FU225" i="5" s="1"/>
  <c r="IQ225" i="5" s="1"/>
  <c r="AC20" i="5"/>
  <c r="CY20" i="5" s="1"/>
  <c r="FU20" i="5" s="1"/>
  <c r="IQ20" i="5" s="1"/>
  <c r="AC78" i="5"/>
  <c r="CY78" i="5" s="1"/>
  <c r="FU78" i="5" s="1"/>
  <c r="IQ78" i="5" s="1"/>
  <c r="AC141" i="5"/>
  <c r="CY141" i="5" s="1"/>
  <c r="FU141" i="5" s="1"/>
  <c r="IQ141" i="5" s="1"/>
  <c r="AC198" i="5"/>
  <c r="CY198" i="5" s="1"/>
  <c r="FU198" i="5" s="1"/>
  <c r="IQ198" i="5" s="1"/>
  <c r="AC31" i="5"/>
  <c r="CY31" i="5" s="1"/>
  <c r="FU31" i="5" s="1"/>
  <c r="IQ31" i="5" s="1"/>
  <c r="AC104" i="5"/>
  <c r="CY104" i="5" s="1"/>
  <c r="FU104" i="5" s="1"/>
  <c r="IQ104" i="5" s="1"/>
  <c r="AC172" i="5"/>
  <c r="CY172" i="5" s="1"/>
  <c r="FU172" i="5" s="1"/>
  <c r="IQ172" i="5" s="1"/>
  <c r="AC230" i="5"/>
  <c r="CY230" i="5" s="1"/>
  <c r="FU230" i="5" s="1"/>
  <c r="IQ230" i="5" s="1"/>
  <c r="AC39" i="5"/>
  <c r="CY39" i="5" s="1"/>
  <c r="FU39" i="5" s="1"/>
  <c r="IQ39" i="5" s="1"/>
  <c r="AC112" i="5"/>
  <c r="CY112" i="5" s="1"/>
  <c r="FU112" i="5" s="1"/>
  <c r="IQ112" i="5" s="1"/>
  <c r="AC164" i="5"/>
  <c r="CY164" i="5" s="1"/>
  <c r="FU164" i="5" s="1"/>
  <c r="IQ164" i="5" s="1"/>
  <c r="AC227" i="5"/>
  <c r="CY227" i="5" s="1"/>
  <c r="FU227" i="5" s="1"/>
  <c r="IQ227" i="5" s="1"/>
  <c r="AC8" i="5"/>
  <c r="CY8" i="5" s="1"/>
  <c r="FU8" i="5" s="1"/>
  <c r="IQ8" i="5" s="1"/>
  <c r="AC74" i="5"/>
  <c r="CY74" i="5" s="1"/>
  <c r="FU74" i="5" s="1"/>
  <c r="IQ74" i="5" s="1"/>
  <c r="AC148" i="5"/>
  <c r="CY148" i="5" s="1"/>
  <c r="FU148" i="5" s="1"/>
  <c r="IQ148" i="5" s="1"/>
  <c r="AC209" i="5"/>
  <c r="CY209" i="5" s="1"/>
  <c r="FU209" i="5" s="1"/>
  <c r="IQ209" i="5" s="1"/>
  <c r="AC57" i="5"/>
  <c r="CY57" i="5" s="1"/>
  <c r="FU57" i="5" s="1"/>
  <c r="IQ57" i="5" s="1"/>
  <c r="AC111" i="5"/>
  <c r="CY111" i="5" s="1"/>
  <c r="FU111" i="5" s="1"/>
  <c r="IQ111" i="5" s="1"/>
  <c r="AC177" i="5"/>
  <c r="CY177" i="5" s="1"/>
  <c r="FU177" i="5" s="1"/>
  <c r="IQ177" i="5" s="1"/>
  <c r="AC237" i="5"/>
  <c r="CY237" i="5" s="1"/>
  <c r="FU237" i="5" s="1"/>
  <c r="IQ237" i="5" s="1"/>
  <c r="AC46" i="5"/>
  <c r="CY46" i="5" s="1"/>
  <c r="FU46" i="5" s="1"/>
  <c r="IQ46" i="5" s="1"/>
  <c r="AC100" i="5"/>
  <c r="CY100" i="5" s="1"/>
  <c r="FU100" i="5" s="1"/>
  <c r="IQ100" i="5" s="1"/>
  <c r="AC174" i="5"/>
  <c r="CY174" i="5" s="1"/>
  <c r="FU174" i="5" s="1"/>
  <c r="IQ174" i="5" s="1"/>
  <c r="AC236" i="5"/>
  <c r="CY236" i="5" s="1"/>
  <c r="FU236" i="5" s="1"/>
  <c r="IQ236" i="5" s="1"/>
  <c r="AC15" i="5"/>
  <c r="CY15" i="5" s="1"/>
  <c r="FU15" i="5" s="1"/>
  <c r="IQ15" i="5" s="1"/>
  <c r="AC88" i="5"/>
  <c r="CY88" i="5" s="1"/>
  <c r="FU88" i="5" s="1"/>
  <c r="IQ88" i="5" s="1"/>
  <c r="AC136" i="5"/>
  <c r="CY136" i="5" s="1"/>
  <c r="FU136" i="5" s="1"/>
  <c r="IQ136" i="5" s="1"/>
  <c r="AC212" i="5"/>
  <c r="CY212" i="5" s="1"/>
  <c r="FU212" i="5" s="1"/>
  <c r="IQ212" i="5" s="1"/>
  <c r="C128" i="4"/>
  <c r="B128" i="4"/>
  <c r="A128" i="4"/>
  <c r="A55" i="4"/>
  <c r="C129" i="4" l="1"/>
  <c r="A129" i="4"/>
  <c r="B129" i="4"/>
  <c r="AD3" i="5"/>
  <c r="CZ3" i="5" s="1"/>
  <c r="FV3" i="5" s="1"/>
  <c r="IR3" i="5" s="1"/>
  <c r="AD247" i="5"/>
  <c r="CZ247" i="5" s="1"/>
  <c r="FV247" i="5" s="1"/>
  <c r="IR247" i="5" s="1"/>
  <c r="AD182" i="5"/>
  <c r="CZ182" i="5" s="1"/>
  <c r="FV182" i="5" s="1"/>
  <c r="IR182" i="5" s="1"/>
  <c r="AD123" i="5"/>
  <c r="CZ123" i="5" s="1"/>
  <c r="FV123" i="5" s="1"/>
  <c r="IR123" i="5" s="1"/>
  <c r="AD53" i="5"/>
  <c r="CZ53" i="5" s="1"/>
  <c r="FV53" i="5" s="1"/>
  <c r="IR53" i="5" s="1"/>
  <c r="AD255" i="5"/>
  <c r="CZ255" i="5" s="1"/>
  <c r="FV255" i="5" s="1"/>
  <c r="IR255" i="5" s="1"/>
  <c r="AD193" i="5"/>
  <c r="CZ193" i="5" s="1"/>
  <c r="FV193" i="5" s="1"/>
  <c r="IR193" i="5" s="1"/>
  <c r="AD122" i="5"/>
  <c r="CZ122" i="5" s="1"/>
  <c r="FV122" i="5" s="1"/>
  <c r="IR122" i="5" s="1"/>
  <c r="AD74" i="5"/>
  <c r="CZ74" i="5" s="1"/>
  <c r="FV74" i="5" s="1"/>
  <c r="IR74" i="5" s="1"/>
  <c r="AD263" i="5"/>
  <c r="CZ263" i="5" s="1"/>
  <c r="FV263" i="5" s="1"/>
  <c r="IR263" i="5" s="1"/>
  <c r="AD198" i="5"/>
  <c r="CZ198" i="5" s="1"/>
  <c r="FV198" i="5" s="1"/>
  <c r="IR198" i="5" s="1"/>
  <c r="AD136" i="5"/>
  <c r="CZ136" i="5" s="1"/>
  <c r="FV136" i="5" s="1"/>
  <c r="IR136" i="5" s="1"/>
  <c r="AD73" i="5"/>
  <c r="CZ73" i="5" s="1"/>
  <c r="FV73" i="5" s="1"/>
  <c r="IR73" i="5" s="1"/>
  <c r="AD15" i="5"/>
  <c r="CZ15" i="5" s="1"/>
  <c r="FV15" i="5" s="1"/>
  <c r="IR15" i="5" s="1"/>
  <c r="AD229" i="5"/>
  <c r="CZ229" i="5" s="1"/>
  <c r="FV229" i="5" s="1"/>
  <c r="IR229" i="5" s="1"/>
  <c r="AD142" i="5"/>
  <c r="CZ142" i="5" s="1"/>
  <c r="FV142" i="5" s="1"/>
  <c r="IR142" i="5" s="1"/>
  <c r="AD83" i="5"/>
  <c r="CZ83" i="5" s="1"/>
  <c r="FV83" i="5" s="1"/>
  <c r="IR83" i="5" s="1"/>
  <c r="AD240" i="5"/>
  <c r="CZ240" i="5" s="1"/>
  <c r="FV240" i="5" s="1"/>
  <c r="IR240" i="5" s="1"/>
  <c r="AD173" i="5"/>
  <c r="CZ173" i="5" s="1"/>
  <c r="FV173" i="5" s="1"/>
  <c r="IR173" i="5" s="1"/>
  <c r="AD108" i="5"/>
  <c r="CZ108" i="5" s="1"/>
  <c r="FV108" i="5" s="1"/>
  <c r="IR108" i="5" s="1"/>
  <c r="AD46" i="5"/>
  <c r="CZ46" i="5" s="1"/>
  <c r="FV46" i="5" s="1"/>
  <c r="IR46" i="5" s="1"/>
  <c r="AD250" i="5"/>
  <c r="CZ250" i="5" s="1"/>
  <c r="FV250" i="5" s="1"/>
  <c r="IR250" i="5" s="1"/>
  <c r="AD192" i="5"/>
  <c r="CZ192" i="5" s="1"/>
  <c r="FV192" i="5" s="1"/>
  <c r="IR192" i="5" s="1"/>
  <c r="AD134" i="5"/>
  <c r="CZ134" i="5" s="1"/>
  <c r="FV134" i="5" s="1"/>
  <c r="IR134" i="5" s="1"/>
  <c r="AD45" i="5"/>
  <c r="CZ45" i="5" s="1"/>
  <c r="FV45" i="5" s="1"/>
  <c r="IR45" i="5" s="1"/>
  <c r="AD256" i="5"/>
  <c r="CZ256" i="5" s="1"/>
  <c r="FV256" i="5" s="1"/>
  <c r="IR256" i="5" s="1"/>
  <c r="AD188" i="5"/>
  <c r="CZ188" i="5" s="1"/>
  <c r="FV188" i="5" s="1"/>
  <c r="IR188" i="5" s="1"/>
  <c r="AD133" i="5"/>
  <c r="CZ133" i="5" s="1"/>
  <c r="FV133" i="5" s="1"/>
  <c r="IR133" i="5" s="1"/>
  <c r="AD66" i="5"/>
  <c r="CZ66" i="5" s="1"/>
  <c r="FV66" i="5" s="1"/>
  <c r="IR66" i="5" s="1"/>
  <c r="AD5" i="5"/>
  <c r="CZ5" i="5" s="1"/>
  <c r="FV5" i="5" s="1"/>
  <c r="IR5" i="5" s="1"/>
  <c r="AD209" i="5"/>
  <c r="CZ209" i="5" s="1"/>
  <c r="FV209" i="5" s="1"/>
  <c r="IR209" i="5" s="1"/>
  <c r="AD135" i="5"/>
  <c r="CZ135" i="5" s="1"/>
  <c r="FV135" i="5" s="1"/>
  <c r="IR135" i="5" s="1"/>
  <c r="AD69" i="5"/>
  <c r="CZ69" i="5" s="1"/>
  <c r="FV69" i="5" s="1"/>
  <c r="IR69" i="5" s="1"/>
  <c r="AD14" i="5"/>
  <c r="CZ14" i="5" s="1"/>
  <c r="FV14" i="5" s="1"/>
  <c r="IR14" i="5" s="1"/>
  <c r="AD233" i="5"/>
  <c r="CZ233" i="5" s="1"/>
  <c r="FV233" i="5" s="1"/>
  <c r="IR233" i="5" s="1"/>
  <c r="AD166" i="5"/>
  <c r="CZ166" i="5" s="1"/>
  <c r="FV166" i="5" s="1"/>
  <c r="IR166" i="5" s="1"/>
  <c r="AD101" i="5"/>
  <c r="CZ101" i="5" s="1"/>
  <c r="FV101" i="5" s="1"/>
  <c r="IR101" i="5" s="1"/>
  <c r="AD39" i="5"/>
  <c r="CZ39" i="5" s="1"/>
  <c r="FV39" i="5" s="1"/>
  <c r="IR39" i="5" s="1"/>
  <c r="AD241" i="5"/>
  <c r="CZ241" i="5" s="1"/>
  <c r="FV241" i="5" s="1"/>
  <c r="IR241" i="5" s="1"/>
  <c r="AD176" i="5"/>
  <c r="CZ176" i="5" s="1"/>
  <c r="FV176" i="5" s="1"/>
  <c r="IR176" i="5" s="1"/>
  <c r="AD100" i="5"/>
  <c r="CZ100" i="5" s="1"/>
  <c r="FV100" i="5" s="1"/>
  <c r="IR100" i="5" s="1"/>
  <c r="AD57" i="5"/>
  <c r="CZ57" i="5" s="1"/>
  <c r="FV57" i="5" s="1"/>
  <c r="IR57" i="5" s="1"/>
  <c r="AD248" i="5"/>
  <c r="CZ248" i="5" s="1"/>
  <c r="FV248" i="5" s="1"/>
  <c r="IR248" i="5" s="1"/>
  <c r="AD185" i="5"/>
  <c r="CZ185" i="5" s="1"/>
  <c r="FV185" i="5" s="1"/>
  <c r="IR185" i="5" s="1"/>
  <c r="AD126" i="5"/>
  <c r="CZ126" i="5" s="1"/>
  <c r="FV126" i="5" s="1"/>
  <c r="IR126" i="5" s="1"/>
  <c r="AD56" i="5"/>
  <c r="CZ56" i="5" s="1"/>
  <c r="FV56" i="5" s="1"/>
  <c r="IR56" i="5" s="1"/>
  <c r="AD262" i="5"/>
  <c r="CZ262" i="5" s="1"/>
  <c r="FV262" i="5" s="1"/>
  <c r="IR262" i="5" s="1"/>
  <c r="AD201" i="5"/>
  <c r="CZ201" i="5" s="1"/>
  <c r="FV201" i="5" s="1"/>
  <c r="IR201" i="5" s="1"/>
  <c r="AD132" i="5"/>
  <c r="CZ132" i="5" s="1"/>
  <c r="FV132" i="5" s="1"/>
  <c r="IR132" i="5" s="1"/>
  <c r="AD65" i="5"/>
  <c r="CZ65" i="5" s="1"/>
  <c r="FV65" i="5" s="1"/>
  <c r="IR65" i="5" s="1"/>
  <c r="AD222" i="5"/>
  <c r="CZ222" i="5" s="1"/>
  <c r="FV222" i="5" s="1"/>
  <c r="IR222" i="5" s="1"/>
  <c r="AD154" i="5"/>
  <c r="CZ154" i="5" s="1"/>
  <c r="FV154" i="5" s="1"/>
  <c r="IR154" i="5" s="1"/>
  <c r="AD95" i="5"/>
  <c r="CZ95" i="5" s="1"/>
  <c r="FV95" i="5" s="1"/>
  <c r="IR95" i="5" s="1"/>
  <c r="AD32" i="5"/>
  <c r="CZ32" i="5" s="1"/>
  <c r="FV32" i="5" s="1"/>
  <c r="IR32" i="5" s="1"/>
  <c r="AD231" i="5"/>
  <c r="CZ231" i="5" s="1"/>
  <c r="FV231" i="5" s="1"/>
  <c r="IR231" i="5" s="1"/>
  <c r="AD169" i="5"/>
  <c r="CZ169" i="5" s="1"/>
  <c r="FV169" i="5" s="1"/>
  <c r="IR169" i="5" s="1"/>
  <c r="AD112" i="5"/>
  <c r="CZ112" i="5" s="1"/>
  <c r="FV112" i="5" s="1"/>
  <c r="IR112" i="5" s="1"/>
  <c r="AD31" i="5"/>
  <c r="CZ31" i="5" s="1"/>
  <c r="FV31" i="5" s="1"/>
  <c r="IR31" i="5" s="1"/>
  <c r="AD236" i="5"/>
  <c r="CZ236" i="5" s="1"/>
  <c r="FV236" i="5" s="1"/>
  <c r="IR236" i="5" s="1"/>
  <c r="AD174" i="5"/>
  <c r="CZ174" i="5" s="1"/>
  <c r="FV174" i="5" s="1"/>
  <c r="IR174" i="5" s="1"/>
  <c r="AD111" i="5"/>
  <c r="CZ111" i="5" s="1"/>
  <c r="FV111" i="5" s="1"/>
  <c r="IR111" i="5" s="1"/>
  <c r="AD49" i="5"/>
  <c r="CZ49" i="5" s="1"/>
  <c r="FV49" i="5" s="1"/>
  <c r="IR49" i="5" s="1"/>
  <c r="AD253" i="5"/>
  <c r="CZ253" i="5" s="1"/>
  <c r="FV253" i="5" s="1"/>
  <c r="IR253" i="5" s="1"/>
  <c r="AD191" i="5"/>
  <c r="CZ191" i="5" s="1"/>
  <c r="FV191" i="5" s="1"/>
  <c r="IR191" i="5" s="1"/>
  <c r="AD125" i="5"/>
  <c r="CZ125" i="5" s="1"/>
  <c r="FV125" i="5" s="1"/>
  <c r="IR125" i="5" s="1"/>
  <c r="AD55" i="5"/>
  <c r="CZ55" i="5" s="1"/>
  <c r="FV55" i="5" s="1"/>
  <c r="IR55" i="5" s="1"/>
  <c r="AD212" i="5"/>
  <c r="CZ212" i="5" s="1"/>
  <c r="FV212" i="5" s="1"/>
  <c r="IR212" i="5" s="1"/>
  <c r="AD147" i="5"/>
  <c r="CZ147" i="5" s="1"/>
  <c r="FV147" i="5" s="1"/>
  <c r="IR147" i="5" s="1"/>
  <c r="AD88" i="5"/>
  <c r="CZ88" i="5" s="1"/>
  <c r="FV88" i="5" s="1"/>
  <c r="IR88" i="5" s="1"/>
  <c r="AD25" i="5"/>
  <c r="CZ25" i="5" s="1"/>
  <c r="FV25" i="5" s="1"/>
  <c r="IR25" i="5" s="1"/>
  <c r="AD225" i="5"/>
  <c r="CZ225" i="5" s="1"/>
  <c r="FV225" i="5" s="1"/>
  <c r="IR225" i="5" s="1"/>
  <c r="AD157" i="5"/>
  <c r="CZ157" i="5" s="1"/>
  <c r="FV157" i="5" s="1"/>
  <c r="IR157" i="5" s="1"/>
  <c r="AD87" i="5"/>
  <c r="CZ87" i="5" s="1"/>
  <c r="FV87" i="5" s="1"/>
  <c r="IR87" i="5" s="1"/>
  <c r="AD43" i="5"/>
  <c r="CZ43" i="5" s="1"/>
  <c r="FV43" i="5" s="1"/>
  <c r="IR43" i="5" s="1"/>
  <c r="AD234" i="5"/>
  <c r="CZ234" i="5" s="1"/>
  <c r="FV234" i="5" s="1"/>
  <c r="IR234" i="5" s="1"/>
  <c r="AD164" i="5"/>
  <c r="CZ164" i="5" s="1"/>
  <c r="FV164" i="5" s="1"/>
  <c r="IR164" i="5" s="1"/>
  <c r="AD104" i="5"/>
  <c r="CZ104" i="5" s="1"/>
  <c r="FV104" i="5" s="1"/>
  <c r="IR104" i="5" s="1"/>
  <c r="AD42" i="5"/>
  <c r="CZ42" i="5" s="1"/>
  <c r="FV42" i="5" s="1"/>
  <c r="IR42" i="5" s="1"/>
  <c r="AD244" i="5"/>
  <c r="CZ244" i="5" s="1"/>
  <c r="FV244" i="5" s="1"/>
  <c r="IR244" i="5" s="1"/>
  <c r="AD180" i="5"/>
  <c r="CZ180" i="5" s="1"/>
  <c r="FV180" i="5" s="1"/>
  <c r="IR180" i="5" s="1"/>
  <c r="AD118" i="5"/>
  <c r="CZ118" i="5" s="1"/>
  <c r="FV118" i="5" s="1"/>
  <c r="IR118" i="5" s="1"/>
  <c r="AD48" i="5"/>
  <c r="CZ48" i="5" s="1"/>
  <c r="FV48" i="5" s="1"/>
  <c r="IR48" i="5" s="1"/>
  <c r="AD203" i="5"/>
  <c r="CZ203" i="5" s="1"/>
  <c r="FV203" i="5" s="1"/>
  <c r="IR203" i="5" s="1"/>
  <c r="AD140" i="5"/>
  <c r="CZ140" i="5" s="1"/>
  <c r="FV140" i="5" s="1"/>
  <c r="IR140" i="5" s="1"/>
  <c r="AD81" i="5"/>
  <c r="CZ81" i="5" s="1"/>
  <c r="FV81" i="5" s="1"/>
  <c r="IR81" i="5" s="1"/>
  <c r="AD19" i="5"/>
  <c r="CZ19" i="5" s="1"/>
  <c r="FV19" i="5" s="1"/>
  <c r="IR19" i="5" s="1"/>
  <c r="AD215" i="5"/>
  <c r="CZ215" i="5" s="1"/>
  <c r="FV215" i="5" s="1"/>
  <c r="IR215" i="5" s="1"/>
  <c r="AD139" i="5"/>
  <c r="CZ139" i="5" s="1"/>
  <c r="FV139" i="5" s="1"/>
  <c r="IR139" i="5" s="1"/>
  <c r="AD264" i="5"/>
  <c r="CZ264" i="5" s="1"/>
  <c r="FV264" i="5" s="1"/>
  <c r="IR264" i="5" s="1"/>
  <c r="AD200" i="5"/>
  <c r="CZ200" i="5" s="1"/>
  <c r="FV200" i="5" s="1"/>
  <c r="IR200" i="5" s="1"/>
  <c r="AD152" i="5"/>
  <c r="CZ152" i="5" s="1"/>
  <c r="FV152" i="5" s="1"/>
  <c r="IR152" i="5" s="1"/>
  <c r="AD78" i="5"/>
  <c r="CZ78" i="5" s="1"/>
  <c r="FV78" i="5" s="1"/>
  <c r="IR78" i="5" s="1"/>
  <c r="AD12" i="5"/>
  <c r="CZ12" i="5" s="1"/>
  <c r="FV12" i="5" s="1"/>
  <c r="IR12" i="5" s="1"/>
  <c r="AD206" i="5"/>
  <c r="CZ206" i="5" s="1"/>
  <c r="FV206" i="5" s="1"/>
  <c r="IR206" i="5" s="1"/>
  <c r="AD151" i="5"/>
  <c r="CZ151" i="5" s="1"/>
  <c r="FV151" i="5" s="1"/>
  <c r="IR151" i="5" s="1"/>
  <c r="AD258" i="5"/>
  <c r="CZ258" i="5" s="1"/>
  <c r="FV258" i="5" s="1"/>
  <c r="IR258" i="5" s="1"/>
  <c r="AD190" i="5"/>
  <c r="CZ190" i="5" s="1"/>
  <c r="FV190" i="5" s="1"/>
  <c r="IR190" i="5" s="1"/>
  <c r="AD130" i="5"/>
  <c r="CZ130" i="5" s="1"/>
  <c r="FV130" i="5" s="1"/>
  <c r="IR130" i="5" s="1"/>
  <c r="AD84" i="5"/>
  <c r="CZ84" i="5" s="1"/>
  <c r="FV84" i="5" s="1"/>
  <c r="IR84" i="5" s="1"/>
  <c r="AD265" i="5"/>
  <c r="CZ265" i="5" s="1"/>
  <c r="FV265" i="5" s="1"/>
  <c r="IR265" i="5" s="1"/>
  <c r="AD195" i="5"/>
  <c r="CZ195" i="5" s="1"/>
  <c r="FV195" i="5" s="1"/>
  <c r="IR195" i="5" s="1"/>
  <c r="AD144" i="5"/>
  <c r="CZ144" i="5" s="1"/>
  <c r="FV144" i="5" s="1"/>
  <c r="IR144" i="5" s="1"/>
  <c r="AD23" i="5"/>
  <c r="CZ23" i="5" s="1"/>
  <c r="FV23" i="5" s="1"/>
  <c r="IR23" i="5" s="1"/>
  <c r="AD91" i="5"/>
  <c r="CZ91" i="5" s="1"/>
  <c r="FV91" i="5" s="1"/>
  <c r="IR91" i="5" s="1"/>
  <c r="AD177" i="5"/>
  <c r="CZ177" i="5" s="1"/>
  <c r="FV177" i="5" s="1"/>
  <c r="IR177" i="5" s="1"/>
  <c r="AD27" i="5"/>
  <c r="CZ27" i="5" s="1"/>
  <c r="FV27" i="5" s="1"/>
  <c r="IR27" i="5" s="1"/>
  <c r="AD226" i="5"/>
  <c r="CZ226" i="5" s="1"/>
  <c r="FV226" i="5" s="1"/>
  <c r="IR226" i="5" s="1"/>
  <c r="AD158" i="5"/>
  <c r="CZ158" i="5" s="1"/>
  <c r="FV158" i="5" s="1"/>
  <c r="IR158" i="5" s="1"/>
  <c r="AD82" i="5"/>
  <c r="CZ82" i="5" s="1"/>
  <c r="FV82" i="5" s="1"/>
  <c r="IR82" i="5" s="1"/>
  <c r="AD38" i="5"/>
  <c r="CZ38" i="5" s="1"/>
  <c r="FV38" i="5" s="1"/>
  <c r="IR38" i="5" s="1"/>
  <c r="AD211" i="5"/>
  <c r="CZ211" i="5" s="1"/>
  <c r="FV211" i="5" s="1"/>
  <c r="IR211" i="5" s="1"/>
  <c r="AD161" i="5"/>
  <c r="CZ161" i="5" s="1"/>
  <c r="FV161" i="5" s="1"/>
  <c r="IR161" i="5" s="1"/>
  <c r="AD93" i="5"/>
  <c r="CZ93" i="5" s="1"/>
  <c r="FV93" i="5" s="1"/>
  <c r="IR93" i="5" s="1"/>
  <c r="AD30" i="5"/>
  <c r="CZ30" i="5" s="1"/>
  <c r="FV30" i="5" s="1"/>
  <c r="IR30" i="5" s="1"/>
  <c r="AD224" i="5"/>
  <c r="CZ224" i="5" s="1"/>
  <c r="FV224" i="5" s="1"/>
  <c r="IR224" i="5" s="1"/>
  <c r="AD165" i="5"/>
  <c r="CZ165" i="5" s="1"/>
  <c r="FV165" i="5" s="1"/>
  <c r="IR165" i="5" s="1"/>
  <c r="AD110" i="5"/>
  <c r="CZ110" i="5" s="1"/>
  <c r="FV110" i="5" s="1"/>
  <c r="IR110" i="5" s="1"/>
  <c r="AD29" i="5"/>
  <c r="CZ29" i="5" s="1"/>
  <c r="FV29" i="5" s="1"/>
  <c r="IR29" i="5" s="1"/>
  <c r="AD232" i="5"/>
  <c r="CZ232" i="5" s="1"/>
  <c r="FV232" i="5" s="1"/>
  <c r="IR232" i="5" s="1"/>
  <c r="AD163" i="5"/>
  <c r="CZ163" i="5" s="1"/>
  <c r="FV163" i="5" s="1"/>
  <c r="IR163" i="5" s="1"/>
  <c r="AD109" i="5"/>
  <c r="CZ109" i="5" s="1"/>
  <c r="FV109" i="5" s="1"/>
  <c r="IR109" i="5" s="1"/>
  <c r="AD28" i="5"/>
  <c r="CZ28" i="5" s="1"/>
  <c r="FV28" i="5" s="1"/>
  <c r="IR28" i="5" s="1"/>
  <c r="AD220" i="5"/>
  <c r="CZ220" i="5" s="1"/>
  <c r="FV220" i="5" s="1"/>
  <c r="IR220" i="5" s="1"/>
  <c r="AD77" i="5"/>
  <c r="CZ77" i="5" s="1"/>
  <c r="FV77" i="5" s="1"/>
  <c r="IR77" i="5" s="1"/>
  <c r="AD172" i="5"/>
  <c r="CZ172" i="5" s="1"/>
  <c r="FV172" i="5" s="1"/>
  <c r="IR172" i="5" s="1"/>
  <c r="AD21" i="5"/>
  <c r="CZ21" i="5" s="1"/>
  <c r="FV21" i="5" s="1"/>
  <c r="IR21" i="5" s="1"/>
  <c r="AD221" i="5"/>
  <c r="CZ221" i="5" s="1"/>
  <c r="FV221" i="5" s="1"/>
  <c r="IR221" i="5" s="1"/>
  <c r="AD153" i="5"/>
  <c r="CZ153" i="5" s="1"/>
  <c r="FV153" i="5" s="1"/>
  <c r="IR153" i="5" s="1"/>
  <c r="AD94" i="5"/>
  <c r="CZ94" i="5" s="1"/>
  <c r="FV94" i="5" s="1"/>
  <c r="IR94" i="5" s="1"/>
  <c r="AD13" i="5"/>
  <c r="CZ13" i="5" s="1"/>
  <c r="FV13" i="5" s="1"/>
  <c r="IR13" i="5" s="1"/>
  <c r="AD218" i="5"/>
  <c r="CZ218" i="5" s="1"/>
  <c r="FV218" i="5" s="1"/>
  <c r="IR218" i="5" s="1"/>
  <c r="AD145" i="5"/>
  <c r="CZ145" i="5" s="1"/>
  <c r="FV145" i="5" s="1"/>
  <c r="IR145" i="5" s="1"/>
  <c r="AD86" i="5"/>
  <c r="CZ86" i="5" s="1"/>
  <c r="FV86" i="5" s="1"/>
  <c r="IR86" i="5" s="1"/>
  <c r="AD24" i="5"/>
  <c r="CZ24" i="5" s="1"/>
  <c r="FV24" i="5" s="1"/>
  <c r="IR24" i="5" s="1"/>
  <c r="AD214" i="5"/>
  <c r="CZ214" i="5" s="1"/>
  <c r="FV214" i="5" s="1"/>
  <c r="IR214" i="5" s="1"/>
  <c r="AD156" i="5"/>
  <c r="CZ156" i="5" s="1"/>
  <c r="FV156" i="5" s="1"/>
  <c r="IR156" i="5" s="1"/>
  <c r="AD85" i="5"/>
  <c r="CZ85" i="5" s="1"/>
  <c r="FV85" i="5" s="1"/>
  <c r="IR85" i="5" s="1"/>
  <c r="AD41" i="5"/>
  <c r="CZ41" i="5" s="1"/>
  <c r="FV41" i="5" s="1"/>
  <c r="IR41" i="5" s="1"/>
  <c r="AD219" i="5"/>
  <c r="CZ219" i="5" s="1"/>
  <c r="FV219" i="5" s="1"/>
  <c r="IR219" i="5" s="1"/>
  <c r="AD162" i="5"/>
  <c r="CZ162" i="5" s="1"/>
  <c r="FV162" i="5" s="1"/>
  <c r="IR162" i="5" s="1"/>
  <c r="AD102" i="5"/>
  <c r="CZ102" i="5" s="1"/>
  <c r="FV102" i="5" s="1"/>
  <c r="IR102" i="5" s="1"/>
  <c r="AD40" i="5"/>
  <c r="CZ40" i="5" s="1"/>
  <c r="FV40" i="5" s="1"/>
  <c r="IR40" i="5" s="1"/>
  <c r="AD210" i="5"/>
  <c r="CZ210" i="5" s="1"/>
  <c r="FV210" i="5" s="1"/>
  <c r="IR210" i="5" s="1"/>
  <c r="AD35" i="5"/>
  <c r="CZ35" i="5" s="1"/>
  <c r="FV35" i="5" s="1"/>
  <c r="IR35" i="5" s="1"/>
  <c r="AD155" i="5"/>
  <c r="CZ155" i="5" s="1"/>
  <c r="FV155" i="5" s="1"/>
  <c r="IR155" i="5" s="1"/>
  <c r="AD7" i="5"/>
  <c r="CZ7" i="5" s="1"/>
  <c r="FV7" i="5" s="1"/>
  <c r="IR7" i="5" s="1"/>
  <c r="AD204" i="5"/>
  <c r="CZ204" i="5" s="1"/>
  <c r="FV204" i="5" s="1"/>
  <c r="IR204" i="5" s="1"/>
  <c r="AD146" i="5"/>
  <c r="CZ146" i="5" s="1"/>
  <c r="FV146" i="5" s="1"/>
  <c r="IR146" i="5" s="1"/>
  <c r="AD72" i="5"/>
  <c r="CZ72" i="5" s="1"/>
  <c r="FV72" i="5" s="1"/>
  <c r="IR72" i="5" s="1"/>
  <c r="AD6" i="5"/>
  <c r="CZ6" i="5" s="1"/>
  <c r="FV6" i="5" s="1"/>
  <c r="IR6" i="5" s="1"/>
  <c r="AD207" i="5"/>
  <c r="CZ207" i="5" s="1"/>
  <c r="FV207" i="5" s="1"/>
  <c r="IR207" i="5" s="1"/>
  <c r="AD138" i="5"/>
  <c r="CZ138" i="5" s="1"/>
  <c r="FV138" i="5" s="1"/>
  <c r="IR138" i="5" s="1"/>
  <c r="AD64" i="5"/>
  <c r="CZ64" i="5" s="1"/>
  <c r="FV64" i="5" s="1"/>
  <c r="IR64" i="5" s="1"/>
  <c r="AD17" i="5"/>
  <c r="CZ17" i="5" s="1"/>
  <c r="FV17" i="5" s="1"/>
  <c r="IR17" i="5" s="1"/>
  <c r="AD213" i="5"/>
  <c r="CZ213" i="5" s="1"/>
  <c r="FV213" i="5" s="1"/>
  <c r="IR213" i="5" s="1"/>
  <c r="AD137" i="5"/>
  <c r="CZ137" i="5" s="1"/>
  <c r="FV137" i="5" s="1"/>
  <c r="IR137" i="5" s="1"/>
  <c r="AD97" i="5"/>
  <c r="CZ97" i="5" s="1"/>
  <c r="FV97" i="5" s="1"/>
  <c r="IR97" i="5" s="1"/>
  <c r="AD16" i="5"/>
  <c r="CZ16" i="5" s="1"/>
  <c r="FV16" i="5" s="1"/>
  <c r="IR16" i="5" s="1"/>
  <c r="AD217" i="5"/>
  <c r="CZ217" i="5" s="1"/>
  <c r="FV217" i="5" s="1"/>
  <c r="IR217" i="5" s="1"/>
  <c r="AD159" i="5"/>
  <c r="CZ159" i="5" s="1"/>
  <c r="FV159" i="5" s="1"/>
  <c r="IR159" i="5" s="1"/>
  <c r="AD96" i="5"/>
  <c r="CZ96" i="5" s="1"/>
  <c r="FV96" i="5" s="1"/>
  <c r="IR96" i="5" s="1"/>
  <c r="AD33" i="5"/>
  <c r="CZ33" i="5" s="1"/>
  <c r="FV33" i="5" s="1"/>
  <c r="IR33" i="5" s="1"/>
  <c r="AD80" i="5"/>
  <c r="CZ80" i="5" s="1"/>
  <c r="FV80" i="5" s="1"/>
  <c r="IR80" i="5" s="1"/>
  <c r="AD216" i="5"/>
  <c r="CZ216" i="5" s="1"/>
  <c r="FV216" i="5" s="1"/>
  <c r="IR216" i="5" s="1"/>
  <c r="AD10" i="5"/>
  <c r="CZ10" i="5" s="1"/>
  <c r="FV10" i="5" s="1"/>
  <c r="IR10" i="5" s="1"/>
  <c r="AD103" i="5"/>
  <c r="CZ103" i="5" s="1"/>
  <c r="FV103" i="5" s="1"/>
  <c r="IR103" i="5" s="1"/>
  <c r="AD261" i="5"/>
  <c r="CZ261" i="5" s="1"/>
  <c r="FV261" i="5" s="1"/>
  <c r="IR261" i="5" s="1"/>
  <c r="AD196" i="5"/>
  <c r="CZ196" i="5" s="1"/>
  <c r="FV196" i="5" s="1"/>
  <c r="IR196" i="5" s="1"/>
  <c r="AD124" i="5"/>
  <c r="CZ124" i="5" s="1"/>
  <c r="FV124" i="5" s="1"/>
  <c r="IR124" i="5" s="1"/>
  <c r="AD76" i="5"/>
  <c r="CZ76" i="5" s="1"/>
  <c r="FV76" i="5" s="1"/>
  <c r="IR76" i="5" s="1"/>
  <c r="AD259" i="5"/>
  <c r="CZ259" i="5" s="1"/>
  <c r="FV259" i="5" s="1"/>
  <c r="IR259" i="5" s="1"/>
  <c r="AD199" i="5"/>
  <c r="CZ199" i="5" s="1"/>
  <c r="FV199" i="5" s="1"/>
  <c r="IR199" i="5" s="1"/>
  <c r="AD116" i="5"/>
  <c r="CZ116" i="5" s="1"/>
  <c r="FV116" i="5" s="1"/>
  <c r="IR116" i="5" s="1"/>
  <c r="AD68" i="5"/>
  <c r="CZ68" i="5" s="1"/>
  <c r="FV68" i="5" s="1"/>
  <c r="IR68" i="5" s="1"/>
  <c r="AD266" i="5"/>
  <c r="CZ266" i="5" s="1"/>
  <c r="FV266" i="5" s="1"/>
  <c r="IR266" i="5" s="1"/>
  <c r="AD202" i="5"/>
  <c r="CZ202" i="5" s="1"/>
  <c r="FV202" i="5" s="1"/>
  <c r="IR202" i="5" s="1"/>
  <c r="AD149" i="5"/>
  <c r="CZ149" i="5" s="1"/>
  <c r="FV149" i="5" s="1"/>
  <c r="IR149" i="5" s="1"/>
  <c r="AD75" i="5"/>
  <c r="CZ75" i="5" s="1"/>
  <c r="FV75" i="5" s="1"/>
  <c r="IR75" i="5" s="1"/>
  <c r="AD9" i="5"/>
  <c r="CZ9" i="5" s="1"/>
  <c r="FV9" i="5" s="1"/>
  <c r="IR9" i="5" s="1"/>
  <c r="AD208" i="5"/>
  <c r="CZ208" i="5" s="1"/>
  <c r="FV208" i="5" s="1"/>
  <c r="IR208" i="5" s="1"/>
  <c r="AD148" i="5"/>
  <c r="CZ148" i="5" s="1"/>
  <c r="FV148" i="5" s="1"/>
  <c r="IR148" i="5" s="1"/>
  <c r="AD89" i="5"/>
  <c r="CZ89" i="5" s="1"/>
  <c r="FV89" i="5" s="1"/>
  <c r="IR89" i="5" s="1"/>
  <c r="AD8" i="5"/>
  <c r="CZ8" i="5" s="1"/>
  <c r="FV8" i="5" s="1"/>
  <c r="IR8" i="5" s="1"/>
  <c r="AD92" i="5"/>
  <c r="CZ92" i="5" s="1"/>
  <c r="FV92" i="5" s="1"/>
  <c r="IR92" i="5" s="1"/>
  <c r="AD160" i="5"/>
  <c r="CZ160" i="5" s="1"/>
  <c r="FV160" i="5" s="1"/>
  <c r="IR160" i="5" s="1"/>
  <c r="AD22" i="5"/>
  <c r="CZ22" i="5" s="1"/>
  <c r="FV22" i="5" s="1"/>
  <c r="IR22" i="5" s="1"/>
  <c r="AD115" i="5"/>
  <c r="CZ115" i="5" s="1"/>
  <c r="FV115" i="5" s="1"/>
  <c r="IR115" i="5" s="1"/>
  <c r="AD251" i="5"/>
  <c r="CZ251" i="5" s="1"/>
  <c r="FV251" i="5" s="1"/>
  <c r="IR251" i="5" s="1"/>
  <c r="AD186" i="5"/>
  <c r="CZ186" i="5" s="1"/>
  <c r="FV186" i="5" s="1"/>
  <c r="IR186" i="5" s="1"/>
  <c r="AD117" i="5"/>
  <c r="CZ117" i="5" s="1"/>
  <c r="FV117" i="5" s="1"/>
  <c r="IR117" i="5" s="1"/>
  <c r="AD47" i="5"/>
  <c r="CZ47" i="5" s="1"/>
  <c r="FV47" i="5" s="1"/>
  <c r="IR47" i="5" s="1"/>
  <c r="AD254" i="5"/>
  <c r="CZ254" i="5" s="1"/>
  <c r="FV254" i="5" s="1"/>
  <c r="IR254" i="5" s="1"/>
  <c r="AD197" i="5"/>
  <c r="CZ197" i="5" s="1"/>
  <c r="FV197" i="5" s="1"/>
  <c r="IR197" i="5" s="1"/>
  <c r="AD128" i="5"/>
  <c r="CZ128" i="5" s="1"/>
  <c r="FV128" i="5" s="1"/>
  <c r="IR128" i="5" s="1"/>
  <c r="AD58" i="5"/>
  <c r="CZ58" i="5" s="1"/>
  <c r="FV58" i="5" s="1"/>
  <c r="IR58" i="5" s="1"/>
  <c r="AD260" i="5"/>
  <c r="CZ260" i="5" s="1"/>
  <c r="FV260" i="5" s="1"/>
  <c r="IR260" i="5" s="1"/>
  <c r="AD194" i="5"/>
  <c r="CZ194" i="5" s="1"/>
  <c r="FV194" i="5" s="1"/>
  <c r="IR194" i="5" s="1"/>
  <c r="AD127" i="5"/>
  <c r="CZ127" i="5" s="1"/>
  <c r="FV127" i="5" s="1"/>
  <c r="IR127" i="5" s="1"/>
  <c r="AD71" i="5"/>
  <c r="CZ71" i="5" s="1"/>
  <c r="FV71" i="5" s="1"/>
  <c r="IR71" i="5" s="1"/>
  <c r="AD267" i="5"/>
  <c r="CZ267" i="5" s="1"/>
  <c r="FV267" i="5" s="1"/>
  <c r="IR267" i="5" s="1"/>
  <c r="AD205" i="5"/>
  <c r="CZ205" i="5" s="1"/>
  <c r="FV205" i="5" s="1"/>
  <c r="IR205" i="5" s="1"/>
  <c r="AD141" i="5"/>
  <c r="CZ141" i="5" s="1"/>
  <c r="FV141" i="5" s="1"/>
  <c r="IR141" i="5" s="1"/>
  <c r="AD67" i="5"/>
  <c r="CZ67" i="5" s="1"/>
  <c r="FV67" i="5" s="1"/>
  <c r="IR67" i="5" s="1"/>
  <c r="AD20" i="5"/>
  <c r="CZ20" i="5" s="1"/>
  <c r="FV20" i="5" s="1"/>
  <c r="IR20" i="5" s="1"/>
  <c r="AD70" i="5"/>
  <c r="CZ70" i="5" s="1"/>
  <c r="FV70" i="5" s="1"/>
  <c r="IR70" i="5" s="1"/>
  <c r="AD150" i="5"/>
  <c r="CZ150" i="5" s="1"/>
  <c r="FV150" i="5" s="1"/>
  <c r="IR150" i="5" s="1"/>
  <c r="AD239" i="5"/>
  <c r="CZ239" i="5" s="1"/>
  <c r="FV239" i="5" s="1"/>
  <c r="IR239" i="5" s="1"/>
  <c r="AD90" i="5"/>
  <c r="CZ90" i="5" s="1"/>
  <c r="FV90" i="5" s="1"/>
  <c r="IR90" i="5" s="1"/>
  <c r="AD245" i="5"/>
  <c r="CZ245" i="5" s="1"/>
  <c r="FV245" i="5" s="1"/>
  <c r="IR245" i="5" s="1"/>
  <c r="AD183" i="5"/>
  <c r="CZ183" i="5" s="1"/>
  <c r="FV183" i="5" s="1"/>
  <c r="IR183" i="5" s="1"/>
  <c r="AD129" i="5"/>
  <c r="CZ129" i="5" s="1"/>
  <c r="FV129" i="5" s="1"/>
  <c r="IR129" i="5" s="1"/>
  <c r="AD59" i="5"/>
  <c r="CZ59" i="5" s="1"/>
  <c r="FV59" i="5" s="1"/>
  <c r="IR59" i="5" s="1"/>
  <c r="AD243" i="5"/>
  <c r="CZ243" i="5" s="1"/>
  <c r="FV243" i="5" s="1"/>
  <c r="IR243" i="5" s="1"/>
  <c r="AD178" i="5"/>
  <c r="CZ178" i="5" s="1"/>
  <c r="FV178" i="5" s="1"/>
  <c r="IR178" i="5" s="1"/>
  <c r="AD121" i="5"/>
  <c r="CZ121" i="5" s="1"/>
  <c r="FV121" i="5" s="1"/>
  <c r="IR121" i="5" s="1"/>
  <c r="AD51" i="5"/>
  <c r="CZ51" i="5" s="1"/>
  <c r="FV51" i="5" s="1"/>
  <c r="IR51" i="5" s="1"/>
  <c r="AD252" i="5"/>
  <c r="CZ252" i="5" s="1"/>
  <c r="FV252" i="5" s="1"/>
  <c r="IR252" i="5" s="1"/>
  <c r="AD189" i="5"/>
  <c r="CZ189" i="5" s="1"/>
  <c r="FV189" i="5" s="1"/>
  <c r="IR189" i="5" s="1"/>
  <c r="AD120" i="5"/>
  <c r="CZ120" i="5" s="1"/>
  <c r="FV120" i="5" s="1"/>
  <c r="IR120" i="5" s="1"/>
  <c r="AD50" i="5"/>
  <c r="CZ50" i="5" s="1"/>
  <c r="FV50" i="5" s="1"/>
  <c r="IR50" i="5" s="1"/>
  <c r="AD257" i="5"/>
  <c r="CZ257" i="5" s="1"/>
  <c r="FV257" i="5" s="1"/>
  <c r="IR257" i="5" s="1"/>
  <c r="AD187" i="5"/>
  <c r="CZ187" i="5" s="1"/>
  <c r="FV187" i="5" s="1"/>
  <c r="IR187" i="5" s="1"/>
  <c r="AD119" i="5"/>
  <c r="CZ119" i="5" s="1"/>
  <c r="FV119" i="5" s="1"/>
  <c r="IR119" i="5" s="1"/>
  <c r="AD63" i="5"/>
  <c r="CZ63" i="5" s="1"/>
  <c r="FV63" i="5" s="1"/>
  <c r="IR63" i="5" s="1"/>
  <c r="AD18" i="5"/>
  <c r="CZ18" i="5" s="1"/>
  <c r="FV18" i="5" s="1"/>
  <c r="IR18" i="5" s="1"/>
  <c r="AD143" i="5"/>
  <c r="CZ143" i="5" s="1"/>
  <c r="FV143" i="5" s="1"/>
  <c r="IR143" i="5" s="1"/>
  <c r="AD227" i="5"/>
  <c r="CZ227" i="5" s="1"/>
  <c r="FV227" i="5" s="1"/>
  <c r="IR227" i="5" s="1"/>
  <c r="AD60" i="5"/>
  <c r="CZ60" i="5" s="1"/>
  <c r="FV60" i="5" s="1"/>
  <c r="IR60" i="5" s="1"/>
  <c r="AD237" i="5"/>
  <c r="CZ237" i="5" s="1"/>
  <c r="FV237" i="5" s="1"/>
  <c r="IR237" i="5" s="1"/>
  <c r="AD175" i="5"/>
  <c r="CZ175" i="5" s="1"/>
  <c r="FV175" i="5" s="1"/>
  <c r="IR175" i="5" s="1"/>
  <c r="AD114" i="5"/>
  <c r="CZ114" i="5" s="1"/>
  <c r="FV114" i="5" s="1"/>
  <c r="IR114" i="5" s="1"/>
  <c r="AD52" i="5"/>
  <c r="CZ52" i="5" s="1"/>
  <c r="FV52" i="5" s="1"/>
  <c r="IR52" i="5" s="1"/>
  <c r="AD235" i="5"/>
  <c r="CZ235" i="5" s="1"/>
  <c r="FV235" i="5" s="1"/>
  <c r="IR235" i="5" s="1"/>
  <c r="AD168" i="5"/>
  <c r="CZ168" i="5" s="1"/>
  <c r="FV168" i="5" s="1"/>
  <c r="IR168" i="5" s="1"/>
  <c r="AD106" i="5"/>
  <c r="CZ106" i="5" s="1"/>
  <c r="FV106" i="5" s="1"/>
  <c r="IR106" i="5" s="1"/>
  <c r="AD44" i="5"/>
  <c r="CZ44" i="5" s="1"/>
  <c r="FV44" i="5" s="1"/>
  <c r="IR44" i="5" s="1"/>
  <c r="AD246" i="5"/>
  <c r="CZ246" i="5" s="1"/>
  <c r="FV246" i="5" s="1"/>
  <c r="IR246" i="5" s="1"/>
  <c r="AD181" i="5"/>
  <c r="CZ181" i="5" s="1"/>
  <c r="FV181" i="5" s="1"/>
  <c r="IR181" i="5" s="1"/>
  <c r="AD113" i="5"/>
  <c r="CZ113" i="5" s="1"/>
  <c r="FV113" i="5" s="1"/>
  <c r="IR113" i="5" s="1"/>
  <c r="AD62" i="5"/>
  <c r="CZ62" i="5" s="1"/>
  <c r="FV62" i="5" s="1"/>
  <c r="IR62" i="5" s="1"/>
  <c r="AD249" i="5"/>
  <c r="CZ249" i="5" s="1"/>
  <c r="FV249" i="5" s="1"/>
  <c r="IR249" i="5" s="1"/>
  <c r="AD184" i="5"/>
  <c r="CZ184" i="5" s="1"/>
  <c r="FV184" i="5" s="1"/>
  <c r="IR184" i="5" s="1"/>
  <c r="AD131" i="5"/>
  <c r="CZ131" i="5" s="1"/>
  <c r="FV131" i="5" s="1"/>
  <c r="IR131" i="5" s="1"/>
  <c r="AD61" i="5"/>
  <c r="CZ61" i="5" s="1"/>
  <c r="FV61" i="5" s="1"/>
  <c r="IR61" i="5" s="1"/>
  <c r="AD11" i="5"/>
  <c r="CZ11" i="5" s="1"/>
  <c r="FV11" i="5" s="1"/>
  <c r="IR11" i="5" s="1"/>
  <c r="AD79" i="5"/>
  <c r="CZ79" i="5" s="1"/>
  <c r="FV79" i="5" s="1"/>
  <c r="IR79" i="5" s="1"/>
  <c r="AD223" i="5"/>
  <c r="CZ223" i="5" s="1"/>
  <c r="FV223" i="5" s="1"/>
  <c r="IR223" i="5" s="1"/>
  <c r="AD34" i="5"/>
  <c r="CZ34" i="5" s="1"/>
  <c r="FV34" i="5" s="1"/>
  <c r="IR34" i="5" s="1"/>
  <c r="AD230" i="5"/>
  <c r="CZ230" i="5" s="1"/>
  <c r="FV230" i="5" s="1"/>
  <c r="IR230" i="5" s="1"/>
  <c r="AD167" i="5"/>
  <c r="CZ167" i="5" s="1"/>
  <c r="FV167" i="5" s="1"/>
  <c r="IR167" i="5" s="1"/>
  <c r="AD107" i="5"/>
  <c r="CZ107" i="5" s="1"/>
  <c r="FV107" i="5" s="1"/>
  <c r="IR107" i="5" s="1"/>
  <c r="AD26" i="5"/>
  <c r="CZ26" i="5" s="1"/>
  <c r="FV26" i="5" s="1"/>
  <c r="IR26" i="5" s="1"/>
  <c r="AD228" i="5"/>
  <c r="CZ228" i="5" s="1"/>
  <c r="FV228" i="5" s="1"/>
  <c r="IR228" i="5" s="1"/>
  <c r="AD170" i="5"/>
  <c r="CZ170" i="5" s="1"/>
  <c r="FV170" i="5" s="1"/>
  <c r="IR170" i="5" s="1"/>
  <c r="AD99" i="5"/>
  <c r="CZ99" i="5" s="1"/>
  <c r="FV99" i="5" s="1"/>
  <c r="IR99" i="5" s="1"/>
  <c r="AD37" i="5"/>
  <c r="CZ37" i="5" s="1"/>
  <c r="FV37" i="5" s="1"/>
  <c r="IR37" i="5" s="1"/>
  <c r="AD238" i="5"/>
  <c r="CZ238" i="5" s="1"/>
  <c r="FV238" i="5" s="1"/>
  <c r="IR238" i="5" s="1"/>
  <c r="AD171" i="5"/>
  <c r="CZ171" i="5" s="1"/>
  <c r="FV171" i="5" s="1"/>
  <c r="IR171" i="5" s="1"/>
  <c r="AD98" i="5"/>
  <c r="CZ98" i="5" s="1"/>
  <c r="FV98" i="5" s="1"/>
  <c r="IR98" i="5" s="1"/>
  <c r="AD36" i="5"/>
  <c r="CZ36" i="5" s="1"/>
  <c r="FV36" i="5" s="1"/>
  <c r="IR36" i="5" s="1"/>
  <c r="AD242" i="5"/>
  <c r="CZ242" i="5" s="1"/>
  <c r="FV242" i="5" s="1"/>
  <c r="IR242" i="5" s="1"/>
  <c r="AD179" i="5"/>
  <c r="CZ179" i="5" s="1"/>
  <c r="FV179" i="5" s="1"/>
  <c r="IR179" i="5" s="1"/>
  <c r="AD105" i="5"/>
  <c r="CZ105" i="5" s="1"/>
  <c r="FV105" i="5" s="1"/>
  <c r="IR105" i="5" s="1"/>
  <c r="AD54" i="5"/>
  <c r="CZ54" i="5" s="1"/>
  <c r="FV54" i="5" s="1"/>
  <c r="IR54" i="5" s="1"/>
  <c r="AD2" i="5"/>
  <c r="CZ2" i="5" s="1"/>
  <c r="FV2" i="5" s="1"/>
  <c r="IR2" i="5" s="1"/>
  <c r="AD4" i="5"/>
  <c r="CZ4" i="5" s="1"/>
  <c r="FV4" i="5" s="1"/>
  <c r="IR4" i="5" s="1"/>
  <c r="A56" i="4"/>
  <c r="AC7" i="1"/>
  <c r="AC8" i="1"/>
  <c r="A57" i="4" l="1"/>
  <c r="AD8" i="1"/>
  <c r="AD7" i="1"/>
  <c r="C130" i="4"/>
  <c r="A130" i="4"/>
  <c r="B130" i="4"/>
  <c r="AE266" i="5"/>
  <c r="DA266" i="5" s="1"/>
  <c r="FW266" i="5" s="1"/>
  <c r="IS266" i="5" s="1"/>
  <c r="AE260" i="5"/>
  <c r="DA260" i="5" s="1"/>
  <c r="FW260" i="5" s="1"/>
  <c r="IS260" i="5" s="1"/>
  <c r="AE249" i="5"/>
  <c r="DA249" i="5" s="1"/>
  <c r="FW249" i="5" s="1"/>
  <c r="IS249" i="5" s="1"/>
  <c r="AE244" i="5"/>
  <c r="DA244" i="5" s="1"/>
  <c r="FW244" i="5" s="1"/>
  <c r="IS244" i="5" s="1"/>
  <c r="AE236" i="5"/>
  <c r="DA236" i="5" s="1"/>
  <c r="FW236" i="5" s="1"/>
  <c r="IS236" i="5" s="1"/>
  <c r="AE231" i="5"/>
  <c r="DA231" i="5" s="1"/>
  <c r="FW231" i="5" s="1"/>
  <c r="IS231" i="5" s="1"/>
  <c r="AE214" i="5"/>
  <c r="DA214" i="5" s="1"/>
  <c r="FW214" i="5" s="1"/>
  <c r="IS214" i="5" s="1"/>
  <c r="AE216" i="5"/>
  <c r="DA216" i="5" s="1"/>
  <c r="FW216" i="5" s="1"/>
  <c r="IS216" i="5" s="1"/>
  <c r="AE205" i="5"/>
  <c r="DA205" i="5" s="1"/>
  <c r="FW205" i="5" s="1"/>
  <c r="IS205" i="5" s="1"/>
  <c r="AE197" i="5"/>
  <c r="DA197" i="5" s="1"/>
  <c r="FW197" i="5" s="1"/>
  <c r="IS197" i="5" s="1"/>
  <c r="AE192" i="5"/>
  <c r="DA192" i="5" s="1"/>
  <c r="FW192" i="5" s="1"/>
  <c r="IS192" i="5" s="1"/>
  <c r="AE182" i="5"/>
  <c r="DA182" i="5" s="1"/>
  <c r="FW182" i="5" s="1"/>
  <c r="IS182" i="5" s="1"/>
  <c r="AE171" i="5"/>
  <c r="DA171" i="5" s="1"/>
  <c r="FW171" i="5" s="1"/>
  <c r="IS171" i="5" s="1"/>
  <c r="AE168" i="5"/>
  <c r="DA168" i="5" s="1"/>
  <c r="FW168" i="5" s="1"/>
  <c r="IS168" i="5" s="1"/>
  <c r="AE162" i="5"/>
  <c r="DA162" i="5" s="1"/>
  <c r="FW162" i="5" s="1"/>
  <c r="IS162" i="5" s="1"/>
  <c r="AE140" i="5"/>
  <c r="DA140" i="5" s="1"/>
  <c r="FW140" i="5" s="1"/>
  <c r="IS140" i="5" s="1"/>
  <c r="AE152" i="5"/>
  <c r="DA152" i="5" s="1"/>
  <c r="FW152" i="5" s="1"/>
  <c r="IS152" i="5" s="1"/>
  <c r="AE122" i="5"/>
  <c r="DA122" i="5" s="1"/>
  <c r="FW122" i="5" s="1"/>
  <c r="IS122" i="5" s="1"/>
  <c r="AE134" i="5"/>
  <c r="DA134" i="5" s="1"/>
  <c r="FW134" i="5" s="1"/>
  <c r="IS134" i="5" s="1"/>
  <c r="AE108" i="5"/>
  <c r="DA108" i="5" s="1"/>
  <c r="FW108" i="5" s="1"/>
  <c r="IS108" i="5" s="1"/>
  <c r="AE112" i="5"/>
  <c r="DA112" i="5" s="1"/>
  <c r="FW112" i="5" s="1"/>
  <c r="IS112" i="5" s="1"/>
  <c r="AE105" i="5"/>
  <c r="DA105" i="5" s="1"/>
  <c r="FW105" i="5" s="1"/>
  <c r="IS105" i="5" s="1"/>
  <c r="AE91" i="5"/>
  <c r="DA91" i="5" s="1"/>
  <c r="FW91" i="5" s="1"/>
  <c r="IS91" i="5" s="1"/>
  <c r="AE84" i="5"/>
  <c r="DA84" i="5" s="1"/>
  <c r="FW84" i="5" s="1"/>
  <c r="IS84" i="5" s="1"/>
  <c r="AE87" i="5"/>
  <c r="DA87" i="5" s="1"/>
  <c r="FW87" i="5" s="1"/>
  <c r="IS87" i="5" s="1"/>
  <c r="AE74" i="5"/>
  <c r="DA74" i="5" s="1"/>
  <c r="FW74" i="5" s="1"/>
  <c r="IS74" i="5" s="1"/>
  <c r="AE53" i="5"/>
  <c r="DA53" i="5" s="1"/>
  <c r="FW53" i="5" s="1"/>
  <c r="IS53" i="5" s="1"/>
  <c r="AE46" i="5"/>
  <c r="DA46" i="5" s="1"/>
  <c r="FW46" i="5" s="1"/>
  <c r="IS46" i="5" s="1"/>
  <c r="AE39" i="5"/>
  <c r="DA39" i="5" s="1"/>
  <c r="FW39" i="5" s="1"/>
  <c r="IS39" i="5" s="1"/>
  <c r="AE32" i="5"/>
  <c r="DA32" i="5" s="1"/>
  <c r="FW32" i="5" s="1"/>
  <c r="IS32" i="5" s="1"/>
  <c r="AE267" i="5"/>
  <c r="DA267" i="5" s="1"/>
  <c r="FW267" i="5" s="1"/>
  <c r="IS267" i="5" s="1"/>
  <c r="AE258" i="5"/>
  <c r="DA258" i="5" s="1"/>
  <c r="FW258" i="5" s="1"/>
  <c r="IS258" i="5" s="1"/>
  <c r="AE247" i="5"/>
  <c r="DA247" i="5" s="1"/>
  <c r="FW247" i="5" s="1"/>
  <c r="IS247" i="5" s="1"/>
  <c r="AE240" i="5"/>
  <c r="DA240" i="5" s="1"/>
  <c r="FW240" i="5" s="1"/>
  <c r="IS240" i="5" s="1"/>
  <c r="AE233" i="5"/>
  <c r="DA233" i="5" s="1"/>
  <c r="FW233" i="5" s="1"/>
  <c r="IS233" i="5" s="1"/>
  <c r="AE219" i="5"/>
  <c r="DA219" i="5" s="1"/>
  <c r="FW219" i="5" s="1"/>
  <c r="IS219" i="5" s="1"/>
  <c r="AE224" i="5"/>
  <c r="DA224" i="5" s="1"/>
  <c r="FW224" i="5" s="1"/>
  <c r="IS224" i="5" s="1"/>
  <c r="AE203" i="5"/>
  <c r="DA203" i="5" s="1"/>
  <c r="FW203" i="5" s="1"/>
  <c r="IS203" i="5" s="1"/>
  <c r="AE195" i="5"/>
  <c r="DA195" i="5" s="1"/>
  <c r="FW195" i="5" s="1"/>
  <c r="IS195" i="5" s="1"/>
  <c r="AE190" i="5"/>
  <c r="DA190" i="5" s="1"/>
  <c r="FW190" i="5" s="1"/>
  <c r="IS190" i="5" s="1"/>
  <c r="AE185" i="5"/>
  <c r="DA185" i="5" s="1"/>
  <c r="FW185" i="5" s="1"/>
  <c r="IS185" i="5" s="1"/>
  <c r="AE179" i="5"/>
  <c r="DA179" i="5" s="1"/>
  <c r="FW179" i="5" s="1"/>
  <c r="IS179" i="5" s="1"/>
  <c r="AE163" i="5"/>
  <c r="DA163" i="5" s="1"/>
  <c r="FW163" i="5" s="1"/>
  <c r="IS163" i="5" s="1"/>
  <c r="AE157" i="5"/>
  <c r="DA157" i="5" s="1"/>
  <c r="FW157" i="5" s="1"/>
  <c r="IS157" i="5" s="1"/>
  <c r="AE154" i="5"/>
  <c r="DA154" i="5" s="1"/>
  <c r="FW154" i="5" s="1"/>
  <c r="IS154" i="5" s="1"/>
  <c r="AE151" i="5"/>
  <c r="DA151" i="5" s="1"/>
  <c r="FW151" i="5" s="1"/>
  <c r="IS151" i="5" s="1"/>
  <c r="AE144" i="5"/>
  <c r="DA144" i="5" s="1"/>
  <c r="FW144" i="5" s="1"/>
  <c r="IS144" i="5" s="1"/>
  <c r="AE133" i="5"/>
  <c r="DA133" i="5" s="1"/>
  <c r="FW133" i="5" s="1"/>
  <c r="IS133" i="5" s="1"/>
  <c r="AE126" i="5"/>
  <c r="DA126" i="5" s="1"/>
  <c r="FW126" i="5" s="1"/>
  <c r="IS126" i="5" s="1"/>
  <c r="AE100" i="5"/>
  <c r="DA100" i="5" s="1"/>
  <c r="FW100" i="5" s="1"/>
  <c r="IS100" i="5" s="1"/>
  <c r="AE104" i="5"/>
  <c r="DA104" i="5" s="1"/>
  <c r="FW104" i="5" s="1"/>
  <c r="IS104" i="5" s="1"/>
  <c r="AE90" i="5"/>
  <c r="DA90" i="5" s="1"/>
  <c r="FW90" i="5" s="1"/>
  <c r="IS90" i="5" s="1"/>
  <c r="AE83" i="5"/>
  <c r="DA83" i="5" s="1"/>
  <c r="FW83" i="5" s="1"/>
  <c r="IS83" i="5" s="1"/>
  <c r="AE95" i="5"/>
  <c r="DA95" i="5" s="1"/>
  <c r="FW95" i="5" s="1"/>
  <c r="IS95" i="5" s="1"/>
  <c r="AE79" i="5"/>
  <c r="DA79" i="5" s="1"/>
  <c r="FW79" i="5" s="1"/>
  <c r="IS79" i="5" s="1"/>
  <c r="AE66" i="5"/>
  <c r="DA66" i="5" s="1"/>
  <c r="FW66" i="5" s="1"/>
  <c r="IS66" i="5" s="1"/>
  <c r="AE45" i="5"/>
  <c r="DA45" i="5" s="1"/>
  <c r="FW45" i="5" s="1"/>
  <c r="IS45" i="5" s="1"/>
  <c r="AE57" i="5"/>
  <c r="DA57" i="5" s="1"/>
  <c r="FW57" i="5" s="1"/>
  <c r="IS57" i="5" s="1"/>
  <c r="AE31" i="5"/>
  <c r="DA31" i="5" s="1"/>
  <c r="FW31" i="5" s="1"/>
  <c r="IS31" i="5" s="1"/>
  <c r="AE43" i="5"/>
  <c r="DA43" i="5" s="1"/>
  <c r="FW43" i="5" s="1"/>
  <c r="IS43" i="5" s="1"/>
  <c r="AE36" i="5"/>
  <c r="DA36" i="5" s="1"/>
  <c r="FW36" i="5" s="1"/>
  <c r="IS36" i="5" s="1"/>
  <c r="AE11" i="5"/>
  <c r="DA11" i="5" s="1"/>
  <c r="FW11" i="5" s="1"/>
  <c r="IS11" i="5" s="1"/>
  <c r="AE23" i="5"/>
  <c r="DA23" i="5" s="1"/>
  <c r="FW23" i="5" s="1"/>
  <c r="IS23" i="5" s="1"/>
  <c r="AE3" i="5"/>
  <c r="DA3" i="5" s="1"/>
  <c r="FW3" i="5" s="1"/>
  <c r="IS3" i="5" s="1"/>
  <c r="AE265" i="5"/>
  <c r="DA265" i="5" s="1"/>
  <c r="FW265" i="5" s="1"/>
  <c r="IS265" i="5" s="1"/>
  <c r="AE255" i="5"/>
  <c r="DA255" i="5" s="1"/>
  <c r="FW255" i="5" s="1"/>
  <c r="IS255" i="5" s="1"/>
  <c r="AE253" i="5"/>
  <c r="DA253" i="5" s="1"/>
  <c r="FW253" i="5" s="1"/>
  <c r="IS253" i="5" s="1"/>
  <c r="AE241" i="5"/>
  <c r="DA241" i="5" s="1"/>
  <c r="FW241" i="5" s="1"/>
  <c r="IS241" i="5" s="1"/>
  <c r="AE234" i="5"/>
  <c r="DA234" i="5" s="1"/>
  <c r="FW234" i="5" s="1"/>
  <c r="IS234" i="5" s="1"/>
  <c r="AE222" i="5"/>
  <c r="DA222" i="5" s="1"/>
  <c r="FW222" i="5" s="1"/>
  <c r="IS222" i="5" s="1"/>
  <c r="AE217" i="5"/>
  <c r="DA217" i="5" s="1"/>
  <c r="FW217" i="5" s="1"/>
  <c r="IS217" i="5" s="1"/>
  <c r="AE206" i="5"/>
  <c r="DA206" i="5" s="1"/>
  <c r="FW206" i="5" s="1"/>
  <c r="IS206" i="5" s="1"/>
  <c r="AE198" i="5"/>
  <c r="DA198" i="5" s="1"/>
  <c r="FW198" i="5" s="1"/>
  <c r="IS198" i="5" s="1"/>
  <c r="AE193" i="5"/>
  <c r="DA193" i="5" s="1"/>
  <c r="FW193" i="5" s="1"/>
  <c r="IS193" i="5" s="1"/>
  <c r="AE187" i="5"/>
  <c r="DA187" i="5" s="1"/>
  <c r="FW187" i="5" s="1"/>
  <c r="IS187" i="5" s="1"/>
  <c r="AE173" i="5"/>
  <c r="DA173" i="5" s="1"/>
  <c r="FW173" i="5" s="1"/>
  <c r="IS173" i="5" s="1"/>
  <c r="AE166" i="5"/>
  <c r="DA166" i="5" s="1"/>
  <c r="FW166" i="5" s="1"/>
  <c r="IS166" i="5" s="1"/>
  <c r="AE160" i="5"/>
  <c r="DA160" i="5" s="1"/>
  <c r="FW160" i="5" s="1"/>
  <c r="IS160" i="5" s="1"/>
  <c r="AE150" i="5"/>
  <c r="DA150" i="5" s="1"/>
  <c r="FW150" i="5" s="1"/>
  <c r="IS150" i="5" s="1"/>
  <c r="AE143" i="5"/>
  <c r="DA143" i="5" s="1"/>
  <c r="FW143" i="5" s="1"/>
  <c r="IS143" i="5" s="1"/>
  <c r="AE136" i="5"/>
  <c r="DA136" i="5" s="1"/>
  <c r="FW136" i="5" s="1"/>
  <c r="IS136" i="5" s="1"/>
  <c r="AE125" i="5"/>
  <c r="DA125" i="5" s="1"/>
  <c r="FW125" i="5" s="1"/>
  <c r="IS125" i="5" s="1"/>
  <c r="AE118" i="5"/>
  <c r="DA118" i="5" s="1"/>
  <c r="FW118" i="5" s="1"/>
  <c r="IS118" i="5" s="1"/>
  <c r="AE111" i="5"/>
  <c r="DA111" i="5" s="1"/>
  <c r="FW111" i="5" s="1"/>
  <c r="IS111" i="5" s="1"/>
  <c r="AE115" i="5"/>
  <c r="DA115" i="5" s="1"/>
  <c r="FW115" i="5" s="1"/>
  <c r="IS115" i="5" s="1"/>
  <c r="AE82" i="5"/>
  <c r="DA82" i="5" s="1"/>
  <c r="FW82" i="5" s="1"/>
  <c r="IS82" i="5" s="1"/>
  <c r="AE94" i="5"/>
  <c r="DA94" i="5" s="1"/>
  <c r="FW94" i="5" s="1"/>
  <c r="IS94" i="5" s="1"/>
  <c r="AE72" i="5"/>
  <c r="DA72" i="5" s="1"/>
  <c r="FW72" i="5" s="1"/>
  <c r="IS72" i="5" s="1"/>
  <c r="AE73" i="5"/>
  <c r="DA73" i="5" s="1"/>
  <c r="FW73" i="5" s="1"/>
  <c r="IS73" i="5" s="1"/>
  <c r="AE81" i="5"/>
  <c r="DA81" i="5" s="1"/>
  <c r="FW81" i="5" s="1"/>
  <c r="IS81" i="5" s="1"/>
  <c r="AE56" i="5"/>
  <c r="DA56" i="5" s="1"/>
  <c r="FW56" i="5" s="1"/>
  <c r="IS56" i="5" s="1"/>
  <c r="AE49" i="5"/>
  <c r="DA49" i="5" s="1"/>
  <c r="FW49" i="5" s="1"/>
  <c r="IS49" i="5" s="1"/>
  <c r="AE42" i="5"/>
  <c r="DA42" i="5" s="1"/>
  <c r="FW42" i="5" s="1"/>
  <c r="IS42" i="5" s="1"/>
  <c r="AE35" i="5"/>
  <c r="DA35" i="5" s="1"/>
  <c r="FW35" i="5" s="1"/>
  <c r="IS35" i="5" s="1"/>
  <c r="AE28" i="5"/>
  <c r="DA28" i="5" s="1"/>
  <c r="FW28" i="5" s="1"/>
  <c r="IS28" i="5" s="1"/>
  <c r="AE22" i="5"/>
  <c r="DA22" i="5" s="1"/>
  <c r="FW22" i="5" s="1"/>
  <c r="IS22" i="5" s="1"/>
  <c r="AE15" i="5"/>
  <c r="DA15" i="5" s="1"/>
  <c r="FW15" i="5" s="1"/>
  <c r="IS15" i="5" s="1"/>
  <c r="AE263" i="5"/>
  <c r="DA263" i="5" s="1"/>
  <c r="FW263" i="5" s="1"/>
  <c r="IS263" i="5" s="1"/>
  <c r="AE256" i="5"/>
  <c r="DA256" i="5" s="1"/>
  <c r="FW256" i="5" s="1"/>
  <c r="IS256" i="5" s="1"/>
  <c r="AE250" i="5"/>
  <c r="DA250" i="5" s="1"/>
  <c r="FW250" i="5" s="1"/>
  <c r="IS250" i="5" s="1"/>
  <c r="AE239" i="5"/>
  <c r="DA239" i="5" s="1"/>
  <c r="FW239" i="5" s="1"/>
  <c r="IS239" i="5" s="1"/>
  <c r="AE232" i="5"/>
  <c r="DA232" i="5" s="1"/>
  <c r="FW232" i="5" s="1"/>
  <c r="IS232" i="5" s="1"/>
  <c r="AE225" i="5"/>
  <c r="DA225" i="5" s="1"/>
  <c r="FW225" i="5" s="1"/>
  <c r="IS225" i="5" s="1"/>
  <c r="AE212" i="5"/>
  <c r="DA212" i="5" s="1"/>
  <c r="FW212" i="5" s="1"/>
  <c r="IS212" i="5" s="1"/>
  <c r="AE209" i="5"/>
  <c r="DA209" i="5" s="1"/>
  <c r="FW209" i="5" s="1"/>
  <c r="IS209" i="5" s="1"/>
  <c r="AE201" i="5"/>
  <c r="DA201" i="5" s="1"/>
  <c r="FW201" i="5" s="1"/>
  <c r="IS201" i="5" s="1"/>
  <c r="AE200" i="5"/>
  <c r="DA200" i="5" s="1"/>
  <c r="FW200" i="5" s="1"/>
  <c r="IS200" i="5" s="1"/>
  <c r="AE180" i="5"/>
  <c r="DA180" i="5" s="1"/>
  <c r="FW180" i="5" s="1"/>
  <c r="IS180" i="5" s="1"/>
  <c r="AE176" i="5"/>
  <c r="DA176" i="5" s="1"/>
  <c r="FW176" i="5" s="1"/>
  <c r="IS176" i="5" s="1"/>
  <c r="AE169" i="5"/>
  <c r="DA169" i="5" s="1"/>
  <c r="FW169" i="5" s="1"/>
  <c r="IS169" i="5" s="1"/>
  <c r="AE155" i="5"/>
  <c r="DA155" i="5" s="1"/>
  <c r="FW155" i="5" s="1"/>
  <c r="IS155" i="5" s="1"/>
  <c r="AE142" i="5"/>
  <c r="DA142" i="5" s="1"/>
  <c r="FW142" i="5" s="1"/>
  <c r="IS142" i="5" s="1"/>
  <c r="AE135" i="5"/>
  <c r="DA135" i="5" s="1"/>
  <c r="FW135" i="5" s="1"/>
  <c r="IS135" i="5" s="1"/>
  <c r="AE147" i="5"/>
  <c r="DA147" i="5" s="1"/>
  <c r="FW147" i="5" s="1"/>
  <c r="IS147" i="5" s="1"/>
  <c r="AE117" i="5"/>
  <c r="DA117" i="5" s="1"/>
  <c r="FW117" i="5" s="1"/>
  <c r="IS117" i="5" s="1"/>
  <c r="AE129" i="5"/>
  <c r="DA129" i="5" s="1"/>
  <c r="FW129" i="5" s="1"/>
  <c r="IS129" i="5" s="1"/>
  <c r="AE103" i="5"/>
  <c r="DA103" i="5" s="1"/>
  <c r="FW103" i="5" s="1"/>
  <c r="IS103" i="5" s="1"/>
  <c r="AE107" i="5"/>
  <c r="DA107" i="5" s="1"/>
  <c r="FW107" i="5" s="1"/>
  <c r="IS107" i="5" s="1"/>
  <c r="AE93" i="5"/>
  <c r="DA93" i="5" s="1"/>
  <c r="FW93" i="5" s="1"/>
  <c r="IS93" i="5" s="1"/>
  <c r="AE86" i="5"/>
  <c r="DA86" i="5" s="1"/>
  <c r="FW86" i="5" s="1"/>
  <c r="IS86" i="5" s="1"/>
  <c r="AE64" i="5"/>
  <c r="DA64" i="5" s="1"/>
  <c r="FW64" i="5" s="1"/>
  <c r="IS64" i="5" s="1"/>
  <c r="AE65" i="5"/>
  <c r="DA65" i="5" s="1"/>
  <c r="FW65" i="5" s="1"/>
  <c r="IS65" i="5" s="1"/>
  <c r="AE77" i="5"/>
  <c r="DA77" i="5" s="1"/>
  <c r="FW77" i="5" s="1"/>
  <c r="IS77" i="5" s="1"/>
  <c r="AE48" i="5"/>
  <c r="DA48" i="5" s="1"/>
  <c r="FW48" i="5" s="1"/>
  <c r="IS48" i="5" s="1"/>
  <c r="AE60" i="5"/>
  <c r="DA60" i="5" s="1"/>
  <c r="FW60" i="5" s="1"/>
  <c r="IS60" i="5" s="1"/>
  <c r="AE34" i="5"/>
  <c r="DA34" i="5" s="1"/>
  <c r="FW34" i="5" s="1"/>
  <c r="IS34" i="5" s="1"/>
  <c r="AE27" i="5"/>
  <c r="DA27" i="5" s="1"/>
  <c r="FW27" i="5" s="1"/>
  <c r="IS27" i="5" s="1"/>
  <c r="AE264" i="5"/>
  <c r="DA264" i="5" s="1"/>
  <c r="FW264" i="5" s="1"/>
  <c r="IS264" i="5" s="1"/>
  <c r="AE257" i="5"/>
  <c r="DA257" i="5" s="1"/>
  <c r="FW257" i="5" s="1"/>
  <c r="IS257" i="5" s="1"/>
  <c r="AE248" i="5"/>
  <c r="DA248" i="5" s="1"/>
  <c r="FW248" i="5" s="1"/>
  <c r="IS248" i="5" s="1"/>
  <c r="AE237" i="5"/>
  <c r="DA237" i="5" s="1"/>
  <c r="FW237" i="5" s="1"/>
  <c r="IS237" i="5" s="1"/>
  <c r="AE227" i="5"/>
  <c r="DA227" i="5" s="1"/>
  <c r="FW227" i="5" s="1"/>
  <c r="IS227" i="5" s="1"/>
  <c r="AE220" i="5"/>
  <c r="DA220" i="5" s="1"/>
  <c r="FW220" i="5" s="1"/>
  <c r="IS220" i="5" s="1"/>
  <c r="AE215" i="5"/>
  <c r="DA215" i="5" s="1"/>
  <c r="FW215" i="5" s="1"/>
  <c r="IS215" i="5" s="1"/>
  <c r="AE211" i="5"/>
  <c r="DA211" i="5" s="1"/>
  <c r="FW211" i="5" s="1"/>
  <c r="IS211" i="5" s="1"/>
  <c r="AE196" i="5"/>
  <c r="DA196" i="5" s="1"/>
  <c r="FW196" i="5" s="1"/>
  <c r="IS196" i="5" s="1"/>
  <c r="AE188" i="5"/>
  <c r="DA188" i="5" s="1"/>
  <c r="FW188" i="5" s="1"/>
  <c r="IS188" i="5" s="1"/>
  <c r="AE183" i="5"/>
  <c r="DA183" i="5" s="1"/>
  <c r="FW183" i="5" s="1"/>
  <c r="IS183" i="5" s="1"/>
  <c r="AE174" i="5"/>
  <c r="DA174" i="5" s="1"/>
  <c r="FW174" i="5" s="1"/>
  <c r="IS174" i="5" s="1"/>
  <c r="AE164" i="5"/>
  <c r="DA164" i="5" s="1"/>
  <c r="FW164" i="5" s="1"/>
  <c r="IS164" i="5" s="1"/>
  <c r="AE158" i="5"/>
  <c r="DA158" i="5" s="1"/>
  <c r="FW158" i="5" s="1"/>
  <c r="IS158" i="5" s="1"/>
  <c r="AE153" i="5"/>
  <c r="DA153" i="5" s="1"/>
  <c r="FW153" i="5" s="1"/>
  <c r="IS153" i="5" s="1"/>
  <c r="AE146" i="5"/>
  <c r="DA146" i="5" s="1"/>
  <c r="FW146" i="5" s="1"/>
  <c r="IS146" i="5" s="1"/>
  <c r="AE139" i="5"/>
  <c r="DA139" i="5" s="1"/>
  <c r="FW139" i="5" s="1"/>
  <c r="IS139" i="5" s="1"/>
  <c r="AE128" i="5"/>
  <c r="DA128" i="5" s="1"/>
  <c r="FW128" i="5" s="1"/>
  <c r="IS128" i="5" s="1"/>
  <c r="AE121" i="5"/>
  <c r="DA121" i="5" s="1"/>
  <c r="FW121" i="5" s="1"/>
  <c r="IS121" i="5" s="1"/>
  <c r="AE114" i="5"/>
  <c r="DA114" i="5" s="1"/>
  <c r="FW114" i="5" s="1"/>
  <c r="IS114" i="5" s="1"/>
  <c r="AE99" i="5"/>
  <c r="DA99" i="5" s="1"/>
  <c r="FW99" i="5" s="1"/>
  <c r="IS99" i="5" s="1"/>
  <c r="AE85" i="5"/>
  <c r="DA85" i="5" s="1"/>
  <c r="FW85" i="5" s="1"/>
  <c r="IS85" i="5" s="1"/>
  <c r="AE98" i="5"/>
  <c r="DA98" i="5" s="1"/>
  <c r="FW98" i="5" s="1"/>
  <c r="IS98" i="5" s="1"/>
  <c r="AE261" i="5"/>
  <c r="DA261" i="5" s="1"/>
  <c r="FW261" i="5" s="1"/>
  <c r="IS261" i="5" s="1"/>
  <c r="AE251" i="5"/>
  <c r="DA251" i="5" s="1"/>
  <c r="FW251" i="5" s="1"/>
  <c r="IS251" i="5" s="1"/>
  <c r="AE245" i="5"/>
  <c r="DA245" i="5" s="1"/>
  <c r="FW245" i="5" s="1"/>
  <c r="IS245" i="5" s="1"/>
  <c r="AE235" i="5"/>
  <c r="DA235" i="5" s="1"/>
  <c r="FW235" i="5" s="1"/>
  <c r="IS235" i="5" s="1"/>
  <c r="AE230" i="5"/>
  <c r="DA230" i="5" s="1"/>
  <c r="FW230" i="5" s="1"/>
  <c r="IS230" i="5" s="1"/>
  <c r="AE223" i="5"/>
  <c r="DA223" i="5" s="1"/>
  <c r="FW223" i="5" s="1"/>
  <c r="IS223" i="5" s="1"/>
  <c r="AE210" i="5"/>
  <c r="DA210" i="5" s="1"/>
  <c r="FW210" i="5" s="1"/>
  <c r="IS210" i="5" s="1"/>
  <c r="AE204" i="5"/>
  <c r="DA204" i="5" s="1"/>
  <c r="FW204" i="5" s="1"/>
  <c r="IS204" i="5" s="1"/>
  <c r="AE208" i="5"/>
  <c r="DA208" i="5" s="1"/>
  <c r="FW208" i="5" s="1"/>
  <c r="IS208" i="5" s="1"/>
  <c r="AE191" i="5"/>
  <c r="DA191" i="5" s="1"/>
  <c r="FW191" i="5" s="1"/>
  <c r="IS191" i="5" s="1"/>
  <c r="AE178" i="5"/>
  <c r="DA178" i="5" s="1"/>
  <c r="FW178" i="5" s="1"/>
  <c r="IS178" i="5" s="1"/>
  <c r="AE177" i="5"/>
  <c r="DA177" i="5" s="1"/>
  <c r="FW177" i="5" s="1"/>
  <c r="IS177" i="5" s="1"/>
  <c r="AE167" i="5"/>
  <c r="DA167" i="5" s="1"/>
  <c r="FW167" i="5" s="1"/>
  <c r="IS167" i="5" s="1"/>
  <c r="AE161" i="5"/>
  <c r="DA161" i="5" s="1"/>
  <c r="FW161" i="5" s="1"/>
  <c r="IS161" i="5" s="1"/>
  <c r="AE145" i="5"/>
  <c r="DA145" i="5" s="1"/>
  <c r="FW145" i="5" s="1"/>
  <c r="IS145" i="5" s="1"/>
  <c r="AE138" i="5"/>
  <c r="DA138" i="5" s="1"/>
  <c r="FW138" i="5" s="1"/>
  <c r="IS138" i="5" s="1"/>
  <c r="AE127" i="5"/>
  <c r="DA127" i="5" s="1"/>
  <c r="FW127" i="5" s="1"/>
  <c r="IS127" i="5" s="1"/>
  <c r="AE120" i="5"/>
  <c r="DA120" i="5" s="1"/>
  <c r="FW120" i="5" s="1"/>
  <c r="IS120" i="5" s="1"/>
  <c r="AE132" i="5"/>
  <c r="DA132" i="5" s="1"/>
  <c r="FW132" i="5" s="1"/>
  <c r="IS132" i="5" s="1"/>
  <c r="AE106" i="5"/>
  <c r="DA106" i="5" s="1"/>
  <c r="FW106" i="5" s="1"/>
  <c r="IS106" i="5" s="1"/>
  <c r="AE110" i="5"/>
  <c r="DA110" i="5" s="1"/>
  <c r="FW110" i="5" s="1"/>
  <c r="IS110" i="5" s="1"/>
  <c r="AE96" i="5"/>
  <c r="DA96" i="5" s="1"/>
  <c r="FW96" i="5" s="1"/>
  <c r="IS96" i="5" s="1"/>
  <c r="AE97" i="5"/>
  <c r="DA97" i="5" s="1"/>
  <c r="FW97" i="5" s="1"/>
  <c r="IS97" i="5" s="1"/>
  <c r="AE67" i="5"/>
  <c r="DA67" i="5" s="1"/>
  <c r="FW67" i="5" s="1"/>
  <c r="IS67" i="5" s="1"/>
  <c r="AE259" i="5"/>
  <c r="DA259" i="5" s="1"/>
  <c r="FW259" i="5" s="1"/>
  <c r="IS259" i="5" s="1"/>
  <c r="AE254" i="5"/>
  <c r="DA254" i="5" s="1"/>
  <c r="FW254" i="5" s="1"/>
  <c r="IS254" i="5" s="1"/>
  <c r="AE243" i="5"/>
  <c r="DA243" i="5" s="1"/>
  <c r="FW243" i="5" s="1"/>
  <c r="IS243" i="5" s="1"/>
  <c r="AE238" i="5"/>
  <c r="DA238" i="5" s="1"/>
  <c r="FW238" i="5" s="1"/>
  <c r="IS238" i="5" s="1"/>
  <c r="AE228" i="5"/>
  <c r="DA228" i="5" s="1"/>
  <c r="FW228" i="5" s="1"/>
  <c r="IS228" i="5" s="1"/>
  <c r="AE226" i="5"/>
  <c r="DA226" i="5" s="1"/>
  <c r="FW226" i="5" s="1"/>
  <c r="IS226" i="5" s="1"/>
  <c r="AE218" i="5"/>
  <c r="DA218" i="5" s="1"/>
  <c r="FW218" i="5" s="1"/>
  <c r="IS218" i="5" s="1"/>
  <c r="AE207" i="5"/>
  <c r="DA207" i="5" s="1"/>
  <c r="FW207" i="5" s="1"/>
  <c r="IS207" i="5" s="1"/>
  <c r="AE199" i="5"/>
  <c r="DA199" i="5" s="1"/>
  <c r="FW199" i="5" s="1"/>
  <c r="IS199" i="5" s="1"/>
  <c r="AE186" i="5"/>
  <c r="DA186" i="5" s="1"/>
  <c r="FW186" i="5" s="1"/>
  <c r="IS186" i="5" s="1"/>
  <c r="AE181" i="5"/>
  <c r="DA181" i="5" s="1"/>
  <c r="FW181" i="5" s="1"/>
  <c r="IS181" i="5" s="1"/>
  <c r="AE172" i="5"/>
  <c r="DA172" i="5" s="1"/>
  <c r="FW172" i="5" s="1"/>
  <c r="IS172" i="5" s="1"/>
  <c r="AE170" i="5"/>
  <c r="DA170" i="5" s="1"/>
  <c r="FW170" i="5" s="1"/>
  <c r="IS170" i="5" s="1"/>
  <c r="AE156" i="5"/>
  <c r="DA156" i="5" s="1"/>
  <c r="FW156" i="5" s="1"/>
  <c r="IS156" i="5" s="1"/>
  <c r="AE137" i="5"/>
  <c r="DA137" i="5" s="1"/>
  <c r="FW137" i="5" s="1"/>
  <c r="IS137" i="5" s="1"/>
  <c r="AE149" i="5"/>
  <c r="DA149" i="5" s="1"/>
  <c r="FW149" i="5" s="1"/>
  <c r="IS149" i="5" s="1"/>
  <c r="AE119" i="5"/>
  <c r="DA119" i="5" s="1"/>
  <c r="FW119" i="5" s="1"/>
  <c r="IS119" i="5" s="1"/>
  <c r="AE131" i="5"/>
  <c r="DA131" i="5" s="1"/>
  <c r="FW131" i="5" s="1"/>
  <c r="IS131" i="5" s="1"/>
  <c r="AE124" i="5"/>
  <c r="DA124" i="5" s="1"/>
  <c r="FW124" i="5" s="1"/>
  <c r="IS124" i="5" s="1"/>
  <c r="AE109" i="5"/>
  <c r="DA109" i="5" s="1"/>
  <c r="FW109" i="5" s="1"/>
  <c r="IS109" i="5" s="1"/>
  <c r="AE102" i="5"/>
  <c r="DA102" i="5" s="1"/>
  <c r="FW102" i="5" s="1"/>
  <c r="IS102" i="5" s="1"/>
  <c r="AE88" i="5"/>
  <c r="DA88" i="5" s="1"/>
  <c r="FW88" i="5" s="1"/>
  <c r="IS88" i="5" s="1"/>
  <c r="AE89" i="5"/>
  <c r="DA89" i="5" s="1"/>
  <c r="FW89" i="5" s="1"/>
  <c r="IS89" i="5" s="1"/>
  <c r="AE262" i="5"/>
  <c r="DA262" i="5" s="1"/>
  <c r="FW262" i="5" s="1"/>
  <c r="IS262" i="5" s="1"/>
  <c r="AE252" i="5"/>
  <c r="DA252" i="5" s="1"/>
  <c r="FW252" i="5" s="1"/>
  <c r="IS252" i="5" s="1"/>
  <c r="AE246" i="5"/>
  <c r="DA246" i="5" s="1"/>
  <c r="FW246" i="5" s="1"/>
  <c r="IS246" i="5" s="1"/>
  <c r="AE242" i="5"/>
  <c r="DA242" i="5" s="1"/>
  <c r="FW242" i="5" s="1"/>
  <c r="IS242" i="5" s="1"/>
  <c r="AE229" i="5"/>
  <c r="DA229" i="5" s="1"/>
  <c r="FW229" i="5" s="1"/>
  <c r="IS229" i="5" s="1"/>
  <c r="AE221" i="5"/>
  <c r="DA221" i="5" s="1"/>
  <c r="FW221" i="5" s="1"/>
  <c r="IS221" i="5" s="1"/>
  <c r="AE213" i="5"/>
  <c r="DA213" i="5" s="1"/>
  <c r="FW213" i="5" s="1"/>
  <c r="IS213" i="5" s="1"/>
  <c r="AE202" i="5"/>
  <c r="DA202" i="5" s="1"/>
  <c r="FW202" i="5" s="1"/>
  <c r="IS202" i="5" s="1"/>
  <c r="AE194" i="5"/>
  <c r="DA194" i="5" s="1"/>
  <c r="FW194" i="5" s="1"/>
  <c r="IS194" i="5" s="1"/>
  <c r="AE189" i="5"/>
  <c r="DA189" i="5" s="1"/>
  <c r="FW189" i="5" s="1"/>
  <c r="IS189" i="5" s="1"/>
  <c r="AE184" i="5"/>
  <c r="DA184" i="5" s="1"/>
  <c r="FW184" i="5" s="1"/>
  <c r="IS184" i="5" s="1"/>
  <c r="AE175" i="5"/>
  <c r="DA175" i="5" s="1"/>
  <c r="FW175" i="5" s="1"/>
  <c r="IS175" i="5" s="1"/>
  <c r="AE165" i="5"/>
  <c r="DA165" i="5" s="1"/>
  <c r="FW165" i="5" s="1"/>
  <c r="IS165" i="5" s="1"/>
  <c r="AE159" i="5"/>
  <c r="DA159" i="5" s="1"/>
  <c r="FW159" i="5" s="1"/>
  <c r="IS159" i="5" s="1"/>
  <c r="AE148" i="5"/>
  <c r="DA148" i="5" s="1"/>
  <c r="FW148" i="5" s="1"/>
  <c r="IS148" i="5" s="1"/>
  <c r="AE141" i="5"/>
  <c r="DA141" i="5" s="1"/>
  <c r="FW141" i="5" s="1"/>
  <c r="IS141" i="5" s="1"/>
  <c r="AE130" i="5"/>
  <c r="DA130" i="5" s="1"/>
  <c r="FW130" i="5" s="1"/>
  <c r="IS130" i="5" s="1"/>
  <c r="AE123" i="5"/>
  <c r="DA123" i="5" s="1"/>
  <c r="FW123" i="5" s="1"/>
  <c r="IS123" i="5" s="1"/>
  <c r="AE116" i="5"/>
  <c r="DA116" i="5" s="1"/>
  <c r="FW116" i="5" s="1"/>
  <c r="IS116" i="5" s="1"/>
  <c r="AE101" i="5"/>
  <c r="DA101" i="5" s="1"/>
  <c r="FW101" i="5" s="1"/>
  <c r="IS101" i="5" s="1"/>
  <c r="AE113" i="5"/>
  <c r="DA113" i="5" s="1"/>
  <c r="FW113" i="5" s="1"/>
  <c r="IS113" i="5" s="1"/>
  <c r="AE80" i="5"/>
  <c r="DA80" i="5" s="1"/>
  <c r="FW80" i="5" s="1"/>
  <c r="IS80" i="5" s="1"/>
  <c r="AE92" i="5"/>
  <c r="DA92" i="5" s="1"/>
  <c r="FW92" i="5" s="1"/>
  <c r="IS92" i="5" s="1"/>
  <c r="AE71" i="5"/>
  <c r="DA71" i="5" s="1"/>
  <c r="FW71" i="5" s="1"/>
  <c r="IS71" i="5" s="1"/>
  <c r="AE62" i="5"/>
  <c r="DA62" i="5" s="1"/>
  <c r="FW62" i="5" s="1"/>
  <c r="IS62" i="5" s="1"/>
  <c r="AE29" i="5"/>
  <c r="DA29" i="5" s="1"/>
  <c r="FW29" i="5" s="1"/>
  <c r="IS29" i="5" s="1"/>
  <c r="AE13" i="5"/>
  <c r="DA13" i="5" s="1"/>
  <c r="FW13" i="5" s="1"/>
  <c r="IS13" i="5" s="1"/>
  <c r="AE9" i="5"/>
  <c r="DA9" i="5" s="1"/>
  <c r="FW9" i="5" s="1"/>
  <c r="IS9" i="5" s="1"/>
  <c r="AE5" i="5"/>
  <c r="DA5" i="5" s="1"/>
  <c r="FW5" i="5" s="1"/>
  <c r="IS5" i="5" s="1"/>
  <c r="AE63" i="5"/>
  <c r="DA63" i="5" s="1"/>
  <c r="FW63" i="5" s="1"/>
  <c r="IS63" i="5" s="1"/>
  <c r="AE54" i="5"/>
  <c r="DA54" i="5" s="1"/>
  <c r="FW54" i="5" s="1"/>
  <c r="IS54" i="5" s="1"/>
  <c r="AE40" i="5"/>
  <c r="DA40" i="5" s="1"/>
  <c r="FW40" i="5" s="1"/>
  <c r="IS40" i="5" s="1"/>
  <c r="AE24" i="5"/>
  <c r="DA24" i="5" s="1"/>
  <c r="FW24" i="5" s="1"/>
  <c r="IS24" i="5" s="1"/>
  <c r="AE20" i="5"/>
  <c r="DA20" i="5" s="1"/>
  <c r="FW20" i="5" s="1"/>
  <c r="IS20" i="5" s="1"/>
  <c r="AE69" i="5"/>
  <c r="DA69" i="5" s="1"/>
  <c r="FW69" i="5" s="1"/>
  <c r="IS69" i="5" s="1"/>
  <c r="AE52" i="5"/>
  <c r="DA52" i="5" s="1"/>
  <c r="FW52" i="5" s="1"/>
  <c r="IS52" i="5" s="1"/>
  <c r="AE38" i="5"/>
  <c r="DA38" i="5" s="1"/>
  <c r="FW38" i="5" s="1"/>
  <c r="IS38" i="5" s="1"/>
  <c r="AE16" i="5"/>
  <c r="DA16" i="5" s="1"/>
  <c r="FW16" i="5" s="1"/>
  <c r="IS16" i="5" s="1"/>
  <c r="AE12" i="5"/>
  <c r="DA12" i="5" s="1"/>
  <c r="FW12" i="5" s="1"/>
  <c r="IS12" i="5" s="1"/>
  <c r="AE75" i="5"/>
  <c r="DA75" i="5" s="1"/>
  <c r="FW75" i="5" s="1"/>
  <c r="IS75" i="5" s="1"/>
  <c r="AE58" i="5"/>
  <c r="DA58" i="5" s="1"/>
  <c r="FW58" i="5" s="1"/>
  <c r="IS58" i="5" s="1"/>
  <c r="AE44" i="5"/>
  <c r="DA44" i="5" s="1"/>
  <c r="FW44" i="5" s="1"/>
  <c r="IS44" i="5" s="1"/>
  <c r="AE30" i="5"/>
  <c r="DA30" i="5" s="1"/>
  <c r="FW30" i="5" s="1"/>
  <c r="IS30" i="5" s="1"/>
  <c r="AE8" i="5"/>
  <c r="DA8" i="5" s="1"/>
  <c r="FW8" i="5" s="1"/>
  <c r="IS8" i="5" s="1"/>
  <c r="AE7" i="5"/>
  <c r="DA7" i="5" s="1"/>
  <c r="FW7" i="5" s="1"/>
  <c r="IS7" i="5" s="1"/>
  <c r="AE78" i="5"/>
  <c r="DA78" i="5" s="1"/>
  <c r="FW78" i="5" s="1"/>
  <c r="IS78" i="5" s="1"/>
  <c r="AE50" i="5"/>
  <c r="DA50" i="5" s="1"/>
  <c r="FW50" i="5" s="1"/>
  <c r="IS50" i="5" s="1"/>
  <c r="AE55" i="5"/>
  <c r="DA55" i="5" s="1"/>
  <c r="FW55" i="5" s="1"/>
  <c r="IS55" i="5" s="1"/>
  <c r="AE41" i="5"/>
  <c r="DA41" i="5" s="1"/>
  <c r="FW41" i="5" s="1"/>
  <c r="IS41" i="5" s="1"/>
  <c r="AE19" i="5"/>
  <c r="DA19" i="5" s="1"/>
  <c r="FW19" i="5" s="1"/>
  <c r="IS19" i="5" s="1"/>
  <c r="AE18" i="5"/>
  <c r="DA18" i="5" s="1"/>
  <c r="FW18" i="5" s="1"/>
  <c r="IS18" i="5" s="1"/>
  <c r="AE70" i="5"/>
  <c r="DA70" i="5" s="1"/>
  <c r="FW70" i="5" s="1"/>
  <c r="IS70" i="5" s="1"/>
  <c r="AE61" i="5"/>
  <c r="DA61" i="5" s="1"/>
  <c r="FW61" i="5" s="1"/>
  <c r="IS61" i="5" s="1"/>
  <c r="AE47" i="5"/>
  <c r="DA47" i="5" s="1"/>
  <c r="FW47" i="5" s="1"/>
  <c r="IS47" i="5" s="1"/>
  <c r="AE33" i="5"/>
  <c r="DA33" i="5" s="1"/>
  <c r="FW33" i="5" s="1"/>
  <c r="IS33" i="5" s="1"/>
  <c r="AE14" i="5"/>
  <c r="DA14" i="5" s="1"/>
  <c r="FW14" i="5" s="1"/>
  <c r="IS14" i="5" s="1"/>
  <c r="AE10" i="5"/>
  <c r="DA10" i="5" s="1"/>
  <c r="FW10" i="5" s="1"/>
  <c r="IS10" i="5" s="1"/>
  <c r="AE76" i="5"/>
  <c r="DA76" i="5" s="1"/>
  <c r="FW76" i="5" s="1"/>
  <c r="IS76" i="5" s="1"/>
  <c r="AE59" i="5"/>
  <c r="DA59" i="5" s="1"/>
  <c r="FW59" i="5" s="1"/>
  <c r="IS59" i="5" s="1"/>
  <c r="AE26" i="5"/>
  <c r="DA26" i="5" s="1"/>
  <c r="FW26" i="5" s="1"/>
  <c r="IS26" i="5" s="1"/>
  <c r="AE25" i="5"/>
  <c r="DA25" i="5" s="1"/>
  <c r="FW25" i="5" s="1"/>
  <c r="IS25" i="5" s="1"/>
  <c r="AE6" i="5"/>
  <c r="DA6" i="5" s="1"/>
  <c r="FW6" i="5" s="1"/>
  <c r="IS6" i="5" s="1"/>
  <c r="AE4" i="5"/>
  <c r="DA4" i="5" s="1"/>
  <c r="FW4" i="5" s="1"/>
  <c r="IS4" i="5" s="1"/>
  <c r="AE68" i="5"/>
  <c r="DA68" i="5" s="1"/>
  <c r="FW68" i="5" s="1"/>
  <c r="IS68" i="5" s="1"/>
  <c r="AE51" i="5"/>
  <c r="DA51" i="5" s="1"/>
  <c r="FW51" i="5" s="1"/>
  <c r="IS51" i="5" s="1"/>
  <c r="AE37" i="5"/>
  <c r="DA37" i="5" s="1"/>
  <c r="FW37" i="5" s="1"/>
  <c r="IS37" i="5" s="1"/>
  <c r="AE21" i="5"/>
  <c r="DA21" i="5" s="1"/>
  <c r="FW21" i="5" s="1"/>
  <c r="IS21" i="5" s="1"/>
  <c r="AE17" i="5"/>
  <c r="DA17" i="5" s="1"/>
  <c r="FW17" i="5" s="1"/>
  <c r="IS17" i="5" s="1"/>
  <c r="AE2" i="5"/>
  <c r="DA2" i="5" s="1"/>
  <c r="FW2" i="5" s="1"/>
  <c r="IS2" i="5" s="1"/>
  <c r="AF4" i="5" l="1"/>
  <c r="DB4" i="5" s="1"/>
  <c r="FX4" i="5" s="1"/>
  <c r="IT4" i="5" s="1"/>
  <c r="AF267" i="5"/>
  <c r="DB267" i="5" s="1"/>
  <c r="FX267" i="5" s="1"/>
  <c r="IT267" i="5" s="1"/>
  <c r="AF25" i="5"/>
  <c r="DB25" i="5" s="1"/>
  <c r="FX25" i="5" s="1"/>
  <c r="IT25" i="5" s="1"/>
  <c r="AF80" i="5"/>
  <c r="DB80" i="5" s="1"/>
  <c r="FX80" i="5" s="1"/>
  <c r="IT80" i="5" s="1"/>
  <c r="AF159" i="5"/>
  <c r="DB159" i="5" s="1"/>
  <c r="FX159" i="5" s="1"/>
  <c r="IT159" i="5" s="1"/>
  <c r="AF221" i="5"/>
  <c r="DB221" i="5" s="1"/>
  <c r="FX221" i="5" s="1"/>
  <c r="IT221" i="5" s="1"/>
  <c r="AF32" i="5"/>
  <c r="DB32" i="5" s="1"/>
  <c r="FX32" i="5" s="1"/>
  <c r="IT32" i="5" s="1"/>
  <c r="AF113" i="5"/>
  <c r="DB113" i="5" s="1"/>
  <c r="FX113" i="5" s="1"/>
  <c r="IT113" i="5" s="1"/>
  <c r="AF168" i="5"/>
  <c r="DB168" i="5" s="1"/>
  <c r="FX168" i="5" s="1"/>
  <c r="IT168" i="5" s="1"/>
  <c r="AF228" i="5"/>
  <c r="DB228" i="5" s="1"/>
  <c r="FX228" i="5" s="1"/>
  <c r="IT228" i="5" s="1"/>
  <c r="AF58" i="5"/>
  <c r="DB58" i="5" s="1"/>
  <c r="FX58" i="5" s="1"/>
  <c r="IT58" i="5" s="1"/>
  <c r="AF101" i="5"/>
  <c r="DB101" i="5" s="1"/>
  <c r="FX101" i="5" s="1"/>
  <c r="IT101" i="5" s="1"/>
  <c r="AF175" i="5"/>
  <c r="DB175" i="5" s="1"/>
  <c r="FX175" i="5" s="1"/>
  <c r="IT175" i="5" s="1"/>
  <c r="AF235" i="5"/>
  <c r="DB235" i="5" s="1"/>
  <c r="FX235" i="5" s="1"/>
  <c r="IT235" i="5" s="1"/>
  <c r="AF46" i="5"/>
  <c r="DB46" i="5" s="1"/>
  <c r="FX46" i="5" s="1"/>
  <c r="IT46" i="5" s="1"/>
  <c r="AF127" i="5"/>
  <c r="DB127" i="5" s="1"/>
  <c r="FX127" i="5" s="1"/>
  <c r="IT127" i="5" s="1"/>
  <c r="AF184" i="5"/>
  <c r="DB184" i="5" s="1"/>
  <c r="FX184" i="5" s="1"/>
  <c r="IT184" i="5" s="1"/>
  <c r="AF243" i="5"/>
  <c r="DB243" i="5" s="1"/>
  <c r="FX243" i="5" s="1"/>
  <c r="IT243" i="5" s="1"/>
  <c r="AF5" i="5"/>
  <c r="DB5" i="5" s="1"/>
  <c r="FX5" i="5" s="1"/>
  <c r="IT5" i="5" s="1"/>
  <c r="AF53" i="5"/>
  <c r="DB53" i="5" s="1"/>
  <c r="FX53" i="5" s="1"/>
  <c r="IT53" i="5" s="1"/>
  <c r="AF134" i="5"/>
  <c r="DB134" i="5" s="1"/>
  <c r="FX134" i="5" s="1"/>
  <c r="IT134" i="5" s="1"/>
  <c r="AF189" i="5"/>
  <c r="DB189" i="5" s="1"/>
  <c r="FX189" i="5" s="1"/>
  <c r="IT189" i="5" s="1"/>
  <c r="AF254" i="5"/>
  <c r="DB254" i="5" s="1"/>
  <c r="FX254" i="5" s="1"/>
  <c r="IT254" i="5" s="1"/>
  <c r="AF74" i="5"/>
  <c r="DB74" i="5" s="1"/>
  <c r="FX74" i="5" s="1"/>
  <c r="IT74" i="5" s="1"/>
  <c r="AF122" i="5"/>
  <c r="DB122" i="5" s="1"/>
  <c r="FX122" i="5" s="1"/>
  <c r="IT122" i="5" s="1"/>
  <c r="AF203" i="5"/>
  <c r="DB203" i="5" s="1"/>
  <c r="FX203" i="5" s="1"/>
  <c r="IT203" i="5" s="1"/>
  <c r="AF262" i="5"/>
  <c r="DB262" i="5" s="1"/>
  <c r="FX262" i="5" s="1"/>
  <c r="IT262" i="5" s="1"/>
  <c r="AF12" i="5"/>
  <c r="DB12" i="5" s="1"/>
  <c r="FX12" i="5" s="1"/>
  <c r="IT12" i="5" s="1"/>
  <c r="AF79" i="5"/>
  <c r="DB79" i="5" s="1"/>
  <c r="FX79" i="5" s="1"/>
  <c r="IT79" i="5" s="1"/>
  <c r="AF152" i="5"/>
  <c r="DB152" i="5" s="1"/>
  <c r="FX152" i="5" s="1"/>
  <c r="IT152" i="5" s="1"/>
  <c r="AF202" i="5"/>
  <c r="DB202" i="5" s="1"/>
  <c r="FX202" i="5" s="1"/>
  <c r="IT202" i="5" s="1"/>
  <c r="AF19" i="5"/>
  <c r="DB19" i="5" s="1"/>
  <c r="FX19" i="5" s="1"/>
  <c r="IT19" i="5" s="1"/>
  <c r="AF92" i="5"/>
  <c r="DB92" i="5" s="1"/>
  <c r="FX92" i="5" s="1"/>
  <c r="IT92" i="5" s="1"/>
  <c r="AF140" i="5"/>
  <c r="DB140" i="5" s="1"/>
  <c r="FX140" i="5" s="1"/>
  <c r="IT140" i="5" s="1"/>
  <c r="AF213" i="5"/>
  <c r="DB213" i="5" s="1"/>
  <c r="FX213" i="5" s="1"/>
  <c r="IT213" i="5" s="1"/>
  <c r="AF20" i="5"/>
  <c r="DB20" i="5" s="1"/>
  <c r="FX20" i="5" s="1"/>
  <c r="IT20" i="5" s="1"/>
  <c r="AF70" i="5"/>
  <c r="DB70" i="5" s="1"/>
  <c r="FX70" i="5" s="1"/>
  <c r="IT70" i="5" s="1"/>
  <c r="AF141" i="5"/>
  <c r="DB141" i="5" s="1"/>
  <c r="FX141" i="5" s="1"/>
  <c r="IT141" i="5" s="1"/>
  <c r="AF207" i="5"/>
  <c r="DB207" i="5" s="1"/>
  <c r="FX207" i="5" s="1"/>
  <c r="IT207" i="5" s="1"/>
  <c r="AF8" i="5"/>
  <c r="DB8" i="5" s="1"/>
  <c r="FX8" i="5" s="1"/>
  <c r="IT8" i="5" s="1"/>
  <c r="AF81" i="5"/>
  <c r="DB81" i="5" s="1"/>
  <c r="FX81" i="5" s="1"/>
  <c r="IT81" i="5" s="1"/>
  <c r="AF148" i="5"/>
  <c r="DB148" i="5" s="1"/>
  <c r="FX148" i="5" s="1"/>
  <c r="IT148" i="5" s="1"/>
  <c r="AF218" i="5"/>
  <c r="DB218" i="5" s="1"/>
  <c r="FX218" i="5" s="1"/>
  <c r="IT218" i="5" s="1"/>
  <c r="AF33" i="5"/>
  <c r="DB33" i="5" s="1"/>
  <c r="FX33" i="5" s="1"/>
  <c r="IT33" i="5" s="1"/>
  <c r="AF88" i="5"/>
  <c r="DB88" i="5" s="1"/>
  <c r="FX88" i="5" s="1"/>
  <c r="IT88" i="5" s="1"/>
  <c r="AF156" i="5"/>
  <c r="DB156" i="5" s="1"/>
  <c r="FX156" i="5" s="1"/>
  <c r="IT156" i="5" s="1"/>
  <c r="AF226" i="5"/>
  <c r="DB226" i="5" s="1"/>
  <c r="FX226" i="5" s="1"/>
  <c r="IT226" i="5" s="1"/>
  <c r="AF40" i="5"/>
  <c r="DB40" i="5" s="1"/>
  <c r="FX40" i="5" s="1"/>
  <c r="IT40" i="5" s="1"/>
  <c r="AF102" i="5"/>
  <c r="DB102" i="5" s="1"/>
  <c r="FX102" i="5" s="1"/>
  <c r="IT102" i="5" s="1"/>
  <c r="AF165" i="5"/>
  <c r="DB165" i="5" s="1"/>
  <c r="FX165" i="5" s="1"/>
  <c r="IT165" i="5" s="1"/>
  <c r="AF230" i="5"/>
  <c r="DB230" i="5" s="1"/>
  <c r="FX230" i="5" s="1"/>
  <c r="IT230" i="5" s="1"/>
  <c r="AF47" i="5"/>
  <c r="DB47" i="5" s="1"/>
  <c r="FX47" i="5" s="1"/>
  <c r="IT47" i="5" s="1"/>
  <c r="AF109" i="5"/>
  <c r="DB109" i="5" s="1"/>
  <c r="FX109" i="5" s="1"/>
  <c r="IT109" i="5" s="1"/>
  <c r="AF172" i="5"/>
  <c r="DB172" i="5" s="1"/>
  <c r="FX172" i="5" s="1"/>
  <c r="IT172" i="5" s="1"/>
  <c r="AF237" i="5"/>
  <c r="DB237" i="5" s="1"/>
  <c r="FX237" i="5" s="1"/>
  <c r="IT237" i="5" s="1"/>
  <c r="AF54" i="5"/>
  <c r="DB54" i="5" s="1"/>
  <c r="FX54" i="5" s="1"/>
  <c r="IT54" i="5" s="1"/>
  <c r="AF116" i="5"/>
  <c r="DB116" i="5" s="1"/>
  <c r="FX116" i="5" s="1"/>
  <c r="IT116" i="5" s="1"/>
  <c r="AF181" i="5"/>
  <c r="DB181" i="5" s="1"/>
  <c r="FX181" i="5" s="1"/>
  <c r="IT181" i="5" s="1"/>
  <c r="AF245" i="5"/>
  <c r="DB245" i="5" s="1"/>
  <c r="FX245" i="5" s="1"/>
  <c r="IT245" i="5" s="1"/>
  <c r="AF61" i="5"/>
  <c r="DB61" i="5" s="1"/>
  <c r="FX61" i="5" s="1"/>
  <c r="IT61" i="5" s="1"/>
  <c r="AF123" i="5"/>
  <c r="DB123" i="5" s="1"/>
  <c r="FX123" i="5" s="1"/>
  <c r="IT123" i="5" s="1"/>
  <c r="AF186" i="5"/>
  <c r="DB186" i="5" s="1"/>
  <c r="FX186" i="5" s="1"/>
  <c r="IT186" i="5" s="1"/>
  <c r="AF251" i="5"/>
  <c r="DB251" i="5" s="1"/>
  <c r="FX251" i="5" s="1"/>
  <c r="IT251" i="5" s="1"/>
  <c r="AF13" i="5"/>
  <c r="DB13" i="5" s="1"/>
  <c r="FX13" i="5" s="1"/>
  <c r="IT13" i="5" s="1"/>
  <c r="AF63" i="5"/>
  <c r="DB63" i="5" s="1"/>
  <c r="FX63" i="5" s="1"/>
  <c r="IT63" i="5" s="1"/>
  <c r="AF130" i="5"/>
  <c r="DB130" i="5" s="1"/>
  <c r="FX130" i="5" s="1"/>
  <c r="IT130" i="5" s="1"/>
  <c r="AF194" i="5"/>
  <c r="DB194" i="5" s="1"/>
  <c r="FX194" i="5" s="1"/>
  <c r="IT194" i="5" s="1"/>
  <c r="AF265" i="5"/>
  <c r="DB265" i="5" s="1"/>
  <c r="FX265" i="5" s="1"/>
  <c r="IT265" i="5" s="1"/>
  <c r="AF41" i="5"/>
  <c r="DB41" i="5" s="1"/>
  <c r="FX41" i="5" s="1"/>
  <c r="IT41" i="5" s="1"/>
  <c r="AF96" i="5"/>
  <c r="DB96" i="5" s="1"/>
  <c r="FX96" i="5" s="1"/>
  <c r="IT96" i="5" s="1"/>
  <c r="AF161" i="5"/>
  <c r="DB161" i="5" s="1"/>
  <c r="FX161" i="5" s="1"/>
  <c r="IT161" i="5" s="1"/>
  <c r="AF227" i="5"/>
  <c r="DB227" i="5" s="1"/>
  <c r="FX227" i="5" s="1"/>
  <c r="IT227" i="5" s="1"/>
  <c r="AF257" i="5"/>
  <c r="DB257" i="5" s="1"/>
  <c r="FX257" i="5" s="1"/>
  <c r="IT257" i="5" s="1"/>
  <c r="AF29" i="5"/>
  <c r="DB29" i="5" s="1"/>
  <c r="FX29" i="5" s="1"/>
  <c r="IT29" i="5" s="1"/>
  <c r="AF110" i="5"/>
  <c r="DB110" i="5" s="1"/>
  <c r="FX110" i="5" s="1"/>
  <c r="IT110" i="5" s="1"/>
  <c r="AF170" i="5"/>
  <c r="DB170" i="5" s="1"/>
  <c r="FX170" i="5" s="1"/>
  <c r="IT170" i="5" s="1"/>
  <c r="AF232" i="5"/>
  <c r="DB232" i="5" s="1"/>
  <c r="FX232" i="5" s="1"/>
  <c r="IT232" i="5" s="1"/>
  <c r="AF250" i="5"/>
  <c r="DB250" i="5" s="1"/>
  <c r="FX250" i="5" s="1"/>
  <c r="IT250" i="5" s="1"/>
  <c r="AF62" i="5"/>
  <c r="DB62" i="5" s="1"/>
  <c r="FX62" i="5" s="1"/>
  <c r="IT62" i="5" s="1"/>
  <c r="AF124" i="5"/>
  <c r="DB124" i="5" s="1"/>
  <c r="FX124" i="5" s="1"/>
  <c r="IT124" i="5" s="1"/>
  <c r="AF178" i="5"/>
  <c r="DB178" i="5" s="1"/>
  <c r="FX178" i="5" s="1"/>
  <c r="IT178" i="5" s="1"/>
  <c r="AF249" i="5"/>
  <c r="DB249" i="5" s="1"/>
  <c r="FX249" i="5" s="1"/>
  <c r="IT249" i="5" s="1"/>
  <c r="AF64" i="5"/>
  <c r="DB64" i="5" s="1"/>
  <c r="FX64" i="5" s="1"/>
  <c r="IT64" i="5" s="1"/>
  <c r="AF131" i="5"/>
  <c r="DB131" i="5" s="1"/>
  <c r="FX131" i="5" s="1"/>
  <c r="IT131" i="5" s="1"/>
  <c r="AF195" i="5"/>
  <c r="DB195" i="5" s="1"/>
  <c r="FX195" i="5" s="1"/>
  <c r="IT195" i="5" s="1"/>
  <c r="AF256" i="5"/>
  <c r="DB256" i="5" s="1"/>
  <c r="FX256" i="5" s="1"/>
  <c r="IT256" i="5" s="1"/>
  <c r="AF21" i="5"/>
  <c r="DB21" i="5" s="1"/>
  <c r="FX21" i="5" s="1"/>
  <c r="IT21" i="5" s="1"/>
  <c r="AF71" i="5"/>
  <c r="DB71" i="5" s="1"/>
  <c r="FX71" i="5" s="1"/>
  <c r="IT71" i="5" s="1"/>
  <c r="AF142" i="5"/>
  <c r="DB142" i="5" s="1"/>
  <c r="FX142" i="5" s="1"/>
  <c r="IT142" i="5" s="1"/>
  <c r="AF199" i="5"/>
  <c r="DB199" i="5" s="1"/>
  <c r="FX199" i="5" s="1"/>
  <c r="IT199" i="5" s="1"/>
  <c r="AF9" i="5"/>
  <c r="DB9" i="5" s="1"/>
  <c r="FX9" i="5" s="1"/>
  <c r="IT9" i="5" s="1"/>
  <c r="AF78" i="5"/>
  <c r="DB78" i="5" s="1"/>
  <c r="FX78" i="5" s="1"/>
  <c r="IT78" i="5" s="1"/>
  <c r="AF149" i="5"/>
  <c r="DB149" i="5" s="1"/>
  <c r="FX149" i="5" s="1"/>
  <c r="IT149" i="5" s="1"/>
  <c r="AF204" i="5"/>
  <c r="DB204" i="5" s="1"/>
  <c r="FX204" i="5" s="1"/>
  <c r="IT204" i="5" s="1"/>
  <c r="AF16" i="5"/>
  <c r="DB16" i="5" s="1"/>
  <c r="FX16" i="5" s="1"/>
  <c r="IT16" i="5" s="1"/>
  <c r="AF89" i="5"/>
  <c r="DB89" i="5" s="1"/>
  <c r="FX89" i="5" s="1"/>
  <c r="IT89" i="5" s="1"/>
  <c r="AF137" i="5"/>
  <c r="DB137" i="5" s="1"/>
  <c r="FX137" i="5" s="1"/>
  <c r="IT137" i="5" s="1"/>
  <c r="AF210" i="5"/>
  <c r="DB210" i="5" s="1"/>
  <c r="FX210" i="5" s="1"/>
  <c r="IT210" i="5" s="1"/>
  <c r="AF264" i="5"/>
  <c r="DB264" i="5" s="1"/>
  <c r="FX264" i="5" s="1"/>
  <c r="IT264" i="5" s="1"/>
  <c r="AF24" i="5"/>
  <c r="DB24" i="5" s="1"/>
  <c r="FX24" i="5" s="1"/>
  <c r="IT24" i="5" s="1"/>
  <c r="AF97" i="5"/>
  <c r="DB97" i="5" s="1"/>
  <c r="FX97" i="5" s="1"/>
  <c r="IT97" i="5" s="1"/>
  <c r="AF145" i="5"/>
  <c r="DB145" i="5" s="1"/>
  <c r="FX145" i="5" s="1"/>
  <c r="IT145" i="5" s="1"/>
  <c r="AF219" i="5"/>
  <c r="DB219" i="5" s="1"/>
  <c r="FX219" i="5" s="1"/>
  <c r="IT219" i="5" s="1"/>
  <c r="AF3" i="5"/>
  <c r="DB3" i="5" s="1"/>
  <c r="FX3" i="5" s="1"/>
  <c r="IT3" i="5" s="1"/>
  <c r="AF30" i="5"/>
  <c r="DB30" i="5" s="1"/>
  <c r="FX30" i="5" s="1"/>
  <c r="IT30" i="5" s="1"/>
  <c r="AF85" i="5"/>
  <c r="DB85" i="5" s="1"/>
  <c r="FX85" i="5" s="1"/>
  <c r="IT85" i="5" s="1"/>
  <c r="AF158" i="5"/>
  <c r="DB158" i="5" s="1"/>
  <c r="FX158" i="5" s="1"/>
  <c r="IT158" i="5" s="1"/>
  <c r="AF223" i="5"/>
  <c r="DB223" i="5" s="1"/>
  <c r="FX223" i="5" s="1"/>
  <c r="IT223" i="5" s="1"/>
  <c r="AF55" i="5"/>
  <c r="DB55" i="5" s="1"/>
  <c r="FX55" i="5" s="1"/>
  <c r="IT55" i="5" s="1"/>
  <c r="AF37" i="5"/>
  <c r="DB37" i="5" s="1"/>
  <c r="FX37" i="5" s="1"/>
  <c r="IT37" i="5" s="1"/>
  <c r="AF99" i="5"/>
  <c r="DB99" i="5" s="1"/>
  <c r="FX99" i="5" s="1"/>
  <c r="IT99" i="5" s="1"/>
  <c r="AF167" i="5"/>
  <c r="DB167" i="5" s="1"/>
  <c r="FX167" i="5" s="1"/>
  <c r="IT167" i="5" s="1"/>
  <c r="AF234" i="5"/>
  <c r="DB234" i="5" s="1"/>
  <c r="FX234" i="5" s="1"/>
  <c r="IT234" i="5" s="1"/>
  <c r="AF98" i="5"/>
  <c r="DB98" i="5" s="1"/>
  <c r="FX98" i="5" s="1"/>
  <c r="IT98" i="5" s="1"/>
  <c r="AF44" i="5"/>
  <c r="DB44" i="5" s="1"/>
  <c r="FX44" i="5" s="1"/>
  <c r="IT44" i="5" s="1"/>
  <c r="AF106" i="5"/>
  <c r="DB106" i="5" s="1"/>
  <c r="FX106" i="5" s="1"/>
  <c r="IT106" i="5" s="1"/>
  <c r="AF174" i="5"/>
  <c r="DB174" i="5" s="1"/>
  <c r="FX174" i="5" s="1"/>
  <c r="IT174" i="5" s="1"/>
  <c r="AF239" i="5"/>
  <c r="DB239" i="5" s="1"/>
  <c r="FX239" i="5" s="1"/>
  <c r="IT239" i="5" s="1"/>
  <c r="AF177" i="5"/>
  <c r="DB177" i="5" s="1"/>
  <c r="FX177" i="5" s="1"/>
  <c r="IT177" i="5" s="1"/>
  <c r="AF51" i="5"/>
  <c r="DB51" i="5" s="1"/>
  <c r="FX51" i="5" s="1"/>
  <c r="IT51" i="5" s="1"/>
  <c r="AF132" i="5"/>
  <c r="DB132" i="5" s="1"/>
  <c r="FX132" i="5" s="1"/>
  <c r="IT132" i="5" s="1"/>
  <c r="AF183" i="5"/>
  <c r="DB183" i="5" s="1"/>
  <c r="FX183" i="5" s="1"/>
  <c r="IT183" i="5" s="1"/>
  <c r="AF248" i="5"/>
  <c r="DB248" i="5" s="1"/>
  <c r="FX248" i="5" s="1"/>
  <c r="IT248" i="5" s="1"/>
  <c r="AF242" i="5"/>
  <c r="DB242" i="5" s="1"/>
  <c r="FX242" i="5" s="1"/>
  <c r="IT242" i="5" s="1"/>
  <c r="AF72" i="5"/>
  <c r="DB72" i="5" s="1"/>
  <c r="FX72" i="5" s="1"/>
  <c r="IT72" i="5" s="1"/>
  <c r="AF120" i="5"/>
  <c r="DB120" i="5" s="1"/>
  <c r="FX120" i="5" s="1"/>
  <c r="IT120" i="5" s="1"/>
  <c r="AF191" i="5"/>
  <c r="DB191" i="5" s="1"/>
  <c r="FX191" i="5" s="1"/>
  <c r="IT191" i="5" s="1"/>
  <c r="AF258" i="5"/>
  <c r="DB258" i="5" s="1"/>
  <c r="FX258" i="5" s="1"/>
  <c r="IT258" i="5" s="1"/>
  <c r="AF10" i="5"/>
  <c r="DB10" i="5" s="1"/>
  <c r="FX10" i="5" s="1"/>
  <c r="IT10" i="5" s="1"/>
  <c r="AF82" i="5"/>
  <c r="DB82" i="5" s="1"/>
  <c r="FX82" i="5" s="1"/>
  <c r="IT82" i="5" s="1"/>
  <c r="AF150" i="5"/>
  <c r="DB150" i="5" s="1"/>
  <c r="FX150" i="5" s="1"/>
  <c r="IT150" i="5" s="1"/>
  <c r="AF196" i="5"/>
  <c r="DB196" i="5" s="1"/>
  <c r="FX196" i="5" s="1"/>
  <c r="IT196" i="5" s="1"/>
  <c r="AF266" i="5"/>
  <c r="DB266" i="5" s="1"/>
  <c r="FX266" i="5" s="1"/>
  <c r="IT266" i="5" s="1"/>
  <c r="AF17" i="5"/>
  <c r="DB17" i="5" s="1"/>
  <c r="FX17" i="5" s="1"/>
  <c r="IT17" i="5" s="1"/>
  <c r="AF67" i="5"/>
  <c r="DB67" i="5" s="1"/>
  <c r="FX67" i="5" s="1"/>
  <c r="IT67" i="5" s="1"/>
  <c r="AF138" i="5"/>
  <c r="DB138" i="5" s="1"/>
  <c r="FX138" i="5" s="1"/>
  <c r="IT138" i="5" s="1"/>
  <c r="AF209" i="5"/>
  <c r="DB209" i="5" s="1"/>
  <c r="FX209" i="5" s="1"/>
  <c r="IT209" i="5" s="1"/>
  <c r="AF59" i="5"/>
  <c r="DB59" i="5" s="1"/>
  <c r="FX59" i="5" s="1"/>
  <c r="IT59" i="5" s="1"/>
  <c r="AF121" i="5"/>
  <c r="DB121" i="5" s="1"/>
  <c r="FX121" i="5" s="1"/>
  <c r="IT121" i="5" s="1"/>
  <c r="AF185" i="5"/>
  <c r="DB185" i="5" s="1"/>
  <c r="FX185" i="5" s="1"/>
  <c r="IT185" i="5" s="1"/>
  <c r="AF247" i="5"/>
  <c r="DB247" i="5" s="1"/>
  <c r="FX247" i="5" s="1"/>
  <c r="IT247" i="5" s="1"/>
  <c r="AF90" i="5"/>
  <c r="DB90" i="5" s="1"/>
  <c r="FX90" i="5" s="1"/>
  <c r="IT90" i="5" s="1"/>
  <c r="AF128" i="5"/>
  <c r="DB128" i="5" s="1"/>
  <c r="FX128" i="5" s="1"/>
  <c r="IT128" i="5" s="1"/>
  <c r="AF188" i="5"/>
  <c r="DB188" i="5" s="1"/>
  <c r="FX188" i="5" s="1"/>
  <c r="IT188" i="5" s="1"/>
  <c r="AF260" i="5"/>
  <c r="DB260" i="5" s="1"/>
  <c r="FX260" i="5" s="1"/>
  <c r="IT260" i="5" s="1"/>
  <c r="AF18" i="5"/>
  <c r="DB18" i="5" s="1"/>
  <c r="FX18" i="5" s="1"/>
  <c r="IT18" i="5" s="1"/>
  <c r="AF68" i="5"/>
  <c r="DB68" i="5" s="1"/>
  <c r="FX68" i="5" s="1"/>
  <c r="IT68" i="5" s="1"/>
  <c r="AF139" i="5"/>
  <c r="DB139" i="5" s="1"/>
  <c r="FX139" i="5" s="1"/>
  <c r="IT139" i="5" s="1"/>
  <c r="AF201" i="5"/>
  <c r="DB201" i="5" s="1"/>
  <c r="FX201" i="5" s="1"/>
  <c r="IT201" i="5" s="1"/>
  <c r="AF6" i="5"/>
  <c r="DB6" i="5" s="1"/>
  <c r="FX6" i="5" s="1"/>
  <c r="IT6" i="5" s="1"/>
  <c r="AF75" i="5"/>
  <c r="DB75" i="5" s="1"/>
  <c r="FX75" i="5" s="1"/>
  <c r="IT75" i="5" s="1"/>
  <c r="AF146" i="5"/>
  <c r="DB146" i="5" s="1"/>
  <c r="FX146" i="5" s="1"/>
  <c r="IT146" i="5" s="1"/>
  <c r="AF206" i="5"/>
  <c r="DB206" i="5" s="1"/>
  <c r="FX206" i="5" s="1"/>
  <c r="IT206" i="5" s="1"/>
  <c r="AF31" i="5"/>
  <c r="DB31" i="5" s="1"/>
  <c r="FX31" i="5" s="1"/>
  <c r="IT31" i="5" s="1"/>
  <c r="AF86" i="5"/>
  <c r="DB86" i="5" s="1"/>
  <c r="FX86" i="5" s="1"/>
  <c r="IT86" i="5" s="1"/>
  <c r="AF153" i="5"/>
  <c r="DB153" i="5" s="1"/>
  <c r="FX153" i="5" s="1"/>
  <c r="IT153" i="5" s="1"/>
  <c r="AF215" i="5"/>
  <c r="DB215" i="5" s="1"/>
  <c r="FX215" i="5" s="1"/>
  <c r="IT215" i="5" s="1"/>
  <c r="AF38" i="5"/>
  <c r="DB38" i="5" s="1"/>
  <c r="FX38" i="5" s="1"/>
  <c r="IT38" i="5" s="1"/>
  <c r="AF93" i="5"/>
  <c r="DB93" i="5" s="1"/>
  <c r="FX93" i="5" s="1"/>
  <c r="IT93" i="5" s="1"/>
  <c r="AF155" i="5"/>
  <c r="DB155" i="5" s="1"/>
  <c r="FX155" i="5" s="1"/>
  <c r="IT155" i="5" s="1"/>
  <c r="AF220" i="5"/>
  <c r="DB220" i="5" s="1"/>
  <c r="FX220" i="5" s="1"/>
  <c r="IT220" i="5" s="1"/>
  <c r="AF164" i="5"/>
  <c r="DB164" i="5" s="1"/>
  <c r="FX164" i="5" s="1"/>
  <c r="IT164" i="5" s="1"/>
  <c r="AF176" i="5"/>
  <c r="DB176" i="5" s="1"/>
  <c r="FX176" i="5" s="1"/>
  <c r="IT176" i="5" s="1"/>
  <c r="AF231" i="5"/>
  <c r="DB231" i="5" s="1"/>
  <c r="FX231" i="5" s="1"/>
  <c r="IT231" i="5" s="1"/>
  <c r="AF241" i="5"/>
  <c r="DB241" i="5" s="1"/>
  <c r="FX241" i="5" s="1"/>
  <c r="IT241" i="5" s="1"/>
  <c r="AF26" i="5"/>
  <c r="DB26" i="5" s="1"/>
  <c r="FX26" i="5" s="1"/>
  <c r="IT26" i="5" s="1"/>
  <c r="AF52" i="5"/>
  <c r="DB52" i="5" s="1"/>
  <c r="FX52" i="5" s="1"/>
  <c r="IT52" i="5" s="1"/>
  <c r="AF107" i="5"/>
  <c r="DB107" i="5" s="1"/>
  <c r="FX107" i="5" s="1"/>
  <c r="IT107" i="5" s="1"/>
  <c r="AF7" i="5"/>
  <c r="DB7" i="5" s="1"/>
  <c r="FX7" i="5" s="1"/>
  <c r="IT7" i="5" s="1"/>
  <c r="AF76" i="5"/>
  <c r="DB76" i="5" s="1"/>
  <c r="FX76" i="5" s="1"/>
  <c r="IT76" i="5" s="1"/>
  <c r="AF147" i="5"/>
  <c r="DB147" i="5" s="1"/>
  <c r="FX147" i="5" s="1"/>
  <c r="IT147" i="5" s="1"/>
  <c r="AF198" i="5"/>
  <c r="DB198" i="5" s="1"/>
  <c r="FX198" i="5" s="1"/>
  <c r="IT198" i="5" s="1"/>
  <c r="AF14" i="5"/>
  <c r="DB14" i="5" s="1"/>
  <c r="FX14" i="5" s="1"/>
  <c r="IT14" i="5" s="1"/>
  <c r="AF87" i="5"/>
  <c r="DB87" i="5" s="1"/>
  <c r="FX87" i="5" s="1"/>
  <c r="IT87" i="5" s="1"/>
  <c r="AF135" i="5"/>
  <c r="DB135" i="5" s="1"/>
  <c r="FX135" i="5" s="1"/>
  <c r="IT135" i="5" s="1"/>
  <c r="AF214" i="5"/>
  <c r="DB214" i="5" s="1"/>
  <c r="FX214" i="5" s="1"/>
  <c r="IT214" i="5" s="1"/>
  <c r="AF39" i="5"/>
  <c r="DB39" i="5" s="1"/>
  <c r="FX39" i="5" s="1"/>
  <c r="IT39" i="5" s="1"/>
  <c r="AF94" i="5"/>
  <c r="DB94" i="5" s="1"/>
  <c r="FX94" i="5" s="1"/>
  <c r="IT94" i="5" s="1"/>
  <c r="AF157" i="5"/>
  <c r="DB157" i="5" s="1"/>
  <c r="FX157" i="5" s="1"/>
  <c r="IT157" i="5" s="1"/>
  <c r="AF212" i="5"/>
  <c r="DB212" i="5" s="1"/>
  <c r="FX212" i="5" s="1"/>
  <c r="IT212" i="5" s="1"/>
  <c r="AF27" i="5"/>
  <c r="DB27" i="5" s="1"/>
  <c r="FX27" i="5" s="1"/>
  <c r="IT27" i="5" s="1"/>
  <c r="AF100" i="5"/>
  <c r="DB100" i="5" s="1"/>
  <c r="FX100" i="5" s="1"/>
  <c r="IT100" i="5" s="1"/>
  <c r="AF160" i="5"/>
  <c r="DB160" i="5" s="1"/>
  <c r="FX160" i="5" s="1"/>
  <c r="IT160" i="5" s="1"/>
  <c r="AF225" i="5"/>
  <c r="DB225" i="5" s="1"/>
  <c r="FX225" i="5" s="1"/>
  <c r="IT225" i="5" s="1"/>
  <c r="AF114" i="5"/>
  <c r="DB114" i="5" s="1"/>
  <c r="FX114" i="5" s="1"/>
  <c r="IT114" i="5" s="1"/>
  <c r="AF34" i="5"/>
  <c r="DB34" i="5" s="1"/>
  <c r="FX34" i="5" s="1"/>
  <c r="IT34" i="5" s="1"/>
  <c r="AF115" i="5"/>
  <c r="DB115" i="5" s="1"/>
  <c r="FX115" i="5" s="1"/>
  <c r="IT115" i="5" s="1"/>
  <c r="AF169" i="5"/>
  <c r="DB169" i="5" s="1"/>
  <c r="FX169" i="5" s="1"/>
  <c r="IT169" i="5" s="1"/>
  <c r="AF233" i="5"/>
  <c r="DB233" i="5" s="1"/>
  <c r="FX233" i="5" s="1"/>
  <c r="IT233" i="5" s="1"/>
  <c r="AF60" i="5"/>
  <c r="DB60" i="5" s="1"/>
  <c r="FX60" i="5" s="1"/>
  <c r="IT60" i="5" s="1"/>
  <c r="AF103" i="5"/>
  <c r="DB103" i="5" s="1"/>
  <c r="FX103" i="5" s="1"/>
  <c r="IT103" i="5" s="1"/>
  <c r="AF179" i="5"/>
  <c r="DB179" i="5" s="1"/>
  <c r="FX179" i="5" s="1"/>
  <c r="IT179" i="5" s="1"/>
  <c r="AF240" i="5"/>
  <c r="DB240" i="5" s="1"/>
  <c r="FX240" i="5" s="1"/>
  <c r="IT240" i="5" s="1"/>
  <c r="AF48" i="5"/>
  <c r="DB48" i="5" s="1"/>
  <c r="FX48" i="5" s="1"/>
  <c r="IT48" i="5" s="1"/>
  <c r="AF129" i="5"/>
  <c r="DB129" i="5" s="1"/>
  <c r="FX129" i="5" s="1"/>
  <c r="IT129" i="5" s="1"/>
  <c r="AF190" i="5"/>
  <c r="DB190" i="5" s="1"/>
  <c r="FX190" i="5" s="1"/>
  <c r="IT190" i="5" s="1"/>
  <c r="AF253" i="5"/>
  <c r="DB253" i="5" s="1"/>
  <c r="FX253" i="5" s="1"/>
  <c r="IT253" i="5" s="1"/>
  <c r="AF69" i="5"/>
  <c r="DB69" i="5" s="1"/>
  <c r="FX69" i="5" s="1"/>
  <c r="IT69" i="5" s="1"/>
  <c r="AF117" i="5"/>
  <c r="DB117" i="5" s="1"/>
  <c r="FX117" i="5" s="1"/>
  <c r="IT117" i="5" s="1"/>
  <c r="AF193" i="5"/>
  <c r="DB193" i="5" s="1"/>
  <c r="FX193" i="5" s="1"/>
  <c r="IT193" i="5" s="1"/>
  <c r="AF259" i="5"/>
  <c r="DB259" i="5" s="1"/>
  <c r="FX259" i="5" s="1"/>
  <c r="IT259" i="5" s="1"/>
  <c r="AF35" i="5"/>
  <c r="DB35" i="5" s="1"/>
  <c r="FX35" i="5" s="1"/>
  <c r="IT35" i="5" s="1"/>
  <c r="AF108" i="5"/>
  <c r="DB108" i="5" s="1"/>
  <c r="FX108" i="5" s="1"/>
  <c r="IT108" i="5" s="1"/>
  <c r="AF163" i="5"/>
  <c r="DB163" i="5" s="1"/>
  <c r="FX163" i="5" s="1"/>
  <c r="IT163" i="5" s="1"/>
  <c r="AF222" i="5"/>
  <c r="DB222" i="5" s="1"/>
  <c r="FX222" i="5" s="1"/>
  <c r="IT222" i="5" s="1"/>
  <c r="AF42" i="5"/>
  <c r="DB42" i="5" s="1"/>
  <c r="FX42" i="5" s="1"/>
  <c r="IT42" i="5" s="1"/>
  <c r="AF104" i="5"/>
  <c r="DB104" i="5" s="1"/>
  <c r="FX104" i="5" s="1"/>
  <c r="IT104" i="5" s="1"/>
  <c r="AF166" i="5"/>
  <c r="DB166" i="5" s="1"/>
  <c r="FX166" i="5" s="1"/>
  <c r="IT166" i="5" s="1"/>
  <c r="AF236" i="5"/>
  <c r="DB236" i="5" s="1"/>
  <c r="FX236" i="5" s="1"/>
  <c r="IT236" i="5" s="1"/>
  <c r="AF49" i="5"/>
  <c r="DB49" i="5" s="1"/>
  <c r="FX49" i="5" s="1"/>
  <c r="IT49" i="5" s="1"/>
  <c r="AF111" i="5"/>
  <c r="DB111" i="5" s="1"/>
  <c r="FX111" i="5" s="1"/>
  <c r="IT111" i="5" s="1"/>
  <c r="AF180" i="5"/>
  <c r="DB180" i="5" s="1"/>
  <c r="FX180" i="5" s="1"/>
  <c r="IT180" i="5" s="1"/>
  <c r="AF244" i="5"/>
  <c r="DB244" i="5" s="1"/>
  <c r="FX244" i="5" s="1"/>
  <c r="IT244" i="5" s="1"/>
  <c r="AF56" i="5"/>
  <c r="DB56" i="5" s="1"/>
  <c r="FX56" i="5" s="1"/>
  <c r="IT56" i="5" s="1"/>
  <c r="AF118" i="5"/>
  <c r="DB118" i="5" s="1"/>
  <c r="FX118" i="5" s="1"/>
  <c r="IT118" i="5" s="1"/>
  <c r="AF187" i="5"/>
  <c r="DB187" i="5" s="1"/>
  <c r="FX187" i="5" s="1"/>
  <c r="IT187" i="5" s="1"/>
  <c r="AF252" i="5"/>
  <c r="DB252" i="5" s="1"/>
  <c r="FX252" i="5" s="1"/>
  <c r="IT252" i="5" s="1"/>
  <c r="AF2" i="5"/>
  <c r="DB2" i="5" s="1"/>
  <c r="FX2" i="5" s="1"/>
  <c r="IT2" i="5" s="1"/>
  <c r="AF77" i="5"/>
  <c r="DB77" i="5" s="1"/>
  <c r="FX77" i="5" s="1"/>
  <c r="IT77" i="5" s="1"/>
  <c r="AF125" i="5"/>
  <c r="DB125" i="5" s="1"/>
  <c r="FX125" i="5" s="1"/>
  <c r="IT125" i="5" s="1"/>
  <c r="AF200" i="5"/>
  <c r="DB200" i="5" s="1"/>
  <c r="FX200" i="5" s="1"/>
  <c r="IT200" i="5" s="1"/>
  <c r="AF261" i="5"/>
  <c r="DB261" i="5" s="1"/>
  <c r="FX261" i="5" s="1"/>
  <c r="IT261" i="5" s="1"/>
  <c r="AF15" i="5"/>
  <c r="DB15" i="5" s="1"/>
  <c r="FX15" i="5" s="1"/>
  <c r="IT15" i="5" s="1"/>
  <c r="AF65" i="5"/>
  <c r="DB65" i="5" s="1"/>
  <c r="FX65" i="5" s="1"/>
  <c r="IT65" i="5" s="1"/>
  <c r="AF136" i="5"/>
  <c r="DB136" i="5" s="1"/>
  <c r="FX136" i="5" s="1"/>
  <c r="IT136" i="5" s="1"/>
  <c r="AF208" i="5"/>
  <c r="DB208" i="5" s="1"/>
  <c r="FX208" i="5" s="1"/>
  <c r="IT208" i="5" s="1"/>
  <c r="AF22" i="5"/>
  <c r="DB22" i="5" s="1"/>
  <c r="FX22" i="5" s="1"/>
  <c r="IT22" i="5" s="1"/>
  <c r="AF95" i="5"/>
  <c r="DB95" i="5" s="1"/>
  <c r="FX95" i="5" s="1"/>
  <c r="IT95" i="5" s="1"/>
  <c r="AF143" i="5"/>
  <c r="DB143" i="5" s="1"/>
  <c r="FX143" i="5" s="1"/>
  <c r="IT143" i="5" s="1"/>
  <c r="AF211" i="5"/>
  <c r="DB211" i="5" s="1"/>
  <c r="FX211" i="5" s="1"/>
  <c r="IT211" i="5" s="1"/>
  <c r="AF28" i="5"/>
  <c r="DB28" i="5" s="1"/>
  <c r="FX28" i="5" s="1"/>
  <c r="IT28" i="5" s="1"/>
  <c r="AF83" i="5"/>
  <c r="DB83" i="5" s="1"/>
  <c r="FX83" i="5" s="1"/>
  <c r="IT83" i="5" s="1"/>
  <c r="AF154" i="5"/>
  <c r="DB154" i="5" s="1"/>
  <c r="FX154" i="5" s="1"/>
  <c r="IT154" i="5" s="1"/>
  <c r="AF217" i="5"/>
  <c r="DB217" i="5" s="1"/>
  <c r="FX217" i="5" s="1"/>
  <c r="IT217" i="5" s="1"/>
  <c r="AF11" i="5"/>
  <c r="DB11" i="5" s="1"/>
  <c r="FX11" i="5" s="1"/>
  <c r="IT11" i="5" s="1"/>
  <c r="AF84" i="5"/>
  <c r="DB84" i="5" s="1"/>
  <c r="FX84" i="5" s="1"/>
  <c r="IT84" i="5" s="1"/>
  <c r="AF151" i="5"/>
  <c r="DB151" i="5" s="1"/>
  <c r="FX151" i="5" s="1"/>
  <c r="IT151" i="5" s="1"/>
  <c r="AF216" i="5"/>
  <c r="DB216" i="5" s="1"/>
  <c r="FX216" i="5" s="1"/>
  <c r="IT216" i="5" s="1"/>
  <c r="AF36" i="5"/>
  <c r="DB36" i="5" s="1"/>
  <c r="FX36" i="5" s="1"/>
  <c r="IT36" i="5" s="1"/>
  <c r="AF91" i="5"/>
  <c r="DB91" i="5" s="1"/>
  <c r="FX91" i="5" s="1"/>
  <c r="IT91" i="5" s="1"/>
  <c r="AF162" i="5"/>
  <c r="DB162" i="5" s="1"/>
  <c r="FX162" i="5" s="1"/>
  <c r="IT162" i="5" s="1"/>
  <c r="AF224" i="5"/>
  <c r="DB224" i="5" s="1"/>
  <c r="FX224" i="5" s="1"/>
  <c r="IT224" i="5" s="1"/>
  <c r="AF43" i="5"/>
  <c r="DB43" i="5" s="1"/>
  <c r="FX43" i="5" s="1"/>
  <c r="IT43" i="5" s="1"/>
  <c r="AF105" i="5"/>
  <c r="DB105" i="5" s="1"/>
  <c r="FX105" i="5" s="1"/>
  <c r="IT105" i="5" s="1"/>
  <c r="AF171" i="5"/>
  <c r="DB171" i="5" s="1"/>
  <c r="FX171" i="5" s="1"/>
  <c r="IT171" i="5" s="1"/>
  <c r="AF229" i="5"/>
  <c r="DB229" i="5" s="1"/>
  <c r="FX229" i="5" s="1"/>
  <c r="IT229" i="5" s="1"/>
  <c r="AF50" i="5"/>
  <c r="DB50" i="5" s="1"/>
  <c r="FX50" i="5" s="1"/>
  <c r="IT50" i="5" s="1"/>
  <c r="AF112" i="5"/>
  <c r="DB112" i="5" s="1"/>
  <c r="FX112" i="5" s="1"/>
  <c r="IT112" i="5" s="1"/>
  <c r="AF173" i="5"/>
  <c r="DB173" i="5" s="1"/>
  <c r="FX173" i="5" s="1"/>
  <c r="IT173" i="5" s="1"/>
  <c r="AF238" i="5"/>
  <c r="DB238" i="5" s="1"/>
  <c r="FX238" i="5" s="1"/>
  <c r="IT238" i="5" s="1"/>
  <c r="AF57" i="5"/>
  <c r="DB57" i="5" s="1"/>
  <c r="FX57" i="5" s="1"/>
  <c r="IT57" i="5" s="1"/>
  <c r="AF119" i="5"/>
  <c r="DB119" i="5" s="1"/>
  <c r="FX119" i="5" s="1"/>
  <c r="IT119" i="5" s="1"/>
  <c r="AF182" i="5"/>
  <c r="DB182" i="5" s="1"/>
  <c r="FX182" i="5" s="1"/>
  <c r="IT182" i="5" s="1"/>
  <c r="AF246" i="5"/>
  <c r="DB246" i="5" s="1"/>
  <c r="FX246" i="5" s="1"/>
  <c r="IT246" i="5" s="1"/>
  <c r="AF45" i="5"/>
  <c r="DB45" i="5" s="1"/>
  <c r="FX45" i="5" s="1"/>
  <c r="IT45" i="5" s="1"/>
  <c r="AF126" i="5"/>
  <c r="DB126" i="5" s="1"/>
  <c r="FX126" i="5" s="1"/>
  <c r="IT126" i="5" s="1"/>
  <c r="AF192" i="5"/>
  <c r="DB192" i="5" s="1"/>
  <c r="FX192" i="5" s="1"/>
  <c r="IT192" i="5" s="1"/>
  <c r="AF255" i="5"/>
  <c r="DB255" i="5" s="1"/>
  <c r="FX255" i="5" s="1"/>
  <c r="IT255" i="5" s="1"/>
  <c r="AF66" i="5"/>
  <c r="DB66" i="5" s="1"/>
  <c r="FX66" i="5" s="1"/>
  <c r="IT66" i="5" s="1"/>
  <c r="AF133" i="5"/>
  <c r="DB133" i="5" s="1"/>
  <c r="FX133" i="5" s="1"/>
  <c r="IT133" i="5" s="1"/>
  <c r="AF197" i="5"/>
  <c r="DB197" i="5" s="1"/>
  <c r="FX197" i="5" s="1"/>
  <c r="IT197" i="5" s="1"/>
  <c r="AF263" i="5"/>
  <c r="DB263" i="5" s="1"/>
  <c r="FX263" i="5" s="1"/>
  <c r="IT263" i="5" s="1"/>
  <c r="AF23" i="5"/>
  <c r="DB23" i="5" s="1"/>
  <c r="FX23" i="5" s="1"/>
  <c r="IT23" i="5" s="1"/>
  <c r="AF73" i="5"/>
  <c r="DB73" i="5" s="1"/>
  <c r="FX73" i="5" s="1"/>
  <c r="IT73" i="5" s="1"/>
  <c r="AF144" i="5"/>
  <c r="DB144" i="5" s="1"/>
  <c r="FX144" i="5" s="1"/>
  <c r="IT144" i="5" s="1"/>
  <c r="AF205" i="5"/>
  <c r="DB205" i="5" s="1"/>
  <c r="FX205" i="5" s="1"/>
  <c r="IT205" i="5" s="1"/>
  <c r="A58" i="4"/>
  <c r="AE8" i="1"/>
  <c r="AE7" i="1"/>
  <c r="C131" i="4"/>
  <c r="B131" i="4"/>
  <c r="A131" i="4"/>
  <c r="C132" i="4" l="1"/>
  <c r="B132" i="4"/>
  <c r="A132" i="4"/>
  <c r="A59" i="4"/>
  <c r="AF7" i="1"/>
  <c r="AF8" i="1"/>
  <c r="AG264" i="5"/>
  <c r="DC264" i="5" s="1"/>
  <c r="FY264" i="5" s="1"/>
  <c r="IU264" i="5" s="1"/>
  <c r="AG259" i="5"/>
  <c r="DC259" i="5" s="1"/>
  <c r="FY259" i="5" s="1"/>
  <c r="IU259" i="5" s="1"/>
  <c r="AG250" i="5"/>
  <c r="DC250" i="5" s="1"/>
  <c r="FY250" i="5" s="1"/>
  <c r="IU250" i="5" s="1"/>
  <c r="AG239" i="5"/>
  <c r="DC239" i="5" s="1"/>
  <c r="FY239" i="5" s="1"/>
  <c r="IU239" i="5" s="1"/>
  <c r="AG231" i="5"/>
  <c r="DC231" i="5" s="1"/>
  <c r="FY231" i="5" s="1"/>
  <c r="IU231" i="5" s="1"/>
  <c r="AG220" i="5"/>
  <c r="DC220" i="5" s="1"/>
  <c r="FY220" i="5" s="1"/>
  <c r="IU220" i="5" s="1"/>
  <c r="AG212" i="5"/>
  <c r="DC212" i="5" s="1"/>
  <c r="FY212" i="5" s="1"/>
  <c r="IU212" i="5" s="1"/>
  <c r="AG204" i="5"/>
  <c r="DC204" i="5" s="1"/>
  <c r="FY204" i="5" s="1"/>
  <c r="IU204" i="5" s="1"/>
  <c r="AG196" i="5"/>
  <c r="DC196" i="5" s="1"/>
  <c r="FY196" i="5" s="1"/>
  <c r="IU196" i="5" s="1"/>
  <c r="AG188" i="5"/>
  <c r="DC188" i="5" s="1"/>
  <c r="FY188" i="5" s="1"/>
  <c r="IU188" i="5" s="1"/>
  <c r="AG183" i="5"/>
  <c r="DC183" i="5" s="1"/>
  <c r="FY183" i="5" s="1"/>
  <c r="IU183" i="5" s="1"/>
  <c r="AG174" i="5"/>
  <c r="DC174" i="5" s="1"/>
  <c r="FY174" i="5" s="1"/>
  <c r="IU174" i="5" s="1"/>
  <c r="AG167" i="5"/>
  <c r="DC167" i="5" s="1"/>
  <c r="FY167" i="5" s="1"/>
  <c r="IU167" i="5" s="1"/>
  <c r="AG158" i="5"/>
  <c r="DC158" i="5" s="1"/>
  <c r="FY158" i="5" s="1"/>
  <c r="IU158" i="5" s="1"/>
  <c r="AG148" i="5"/>
  <c r="DC148" i="5" s="1"/>
  <c r="FY148" i="5" s="1"/>
  <c r="IU148" i="5" s="1"/>
  <c r="AG141" i="5"/>
  <c r="DC141" i="5" s="1"/>
  <c r="FY141" i="5" s="1"/>
  <c r="IU141" i="5" s="1"/>
  <c r="AG153" i="5"/>
  <c r="DC153" i="5" s="1"/>
  <c r="FY153" i="5" s="1"/>
  <c r="IU153" i="5" s="1"/>
  <c r="AG131" i="5"/>
  <c r="DC131" i="5" s="1"/>
  <c r="FY131" i="5" s="1"/>
  <c r="IU131" i="5" s="1"/>
  <c r="AG124" i="5"/>
  <c r="DC124" i="5" s="1"/>
  <c r="FY124" i="5" s="1"/>
  <c r="IU124" i="5" s="1"/>
  <c r="AG109" i="5"/>
  <c r="DC109" i="5" s="1"/>
  <c r="FY109" i="5" s="1"/>
  <c r="IU109" i="5" s="1"/>
  <c r="AG102" i="5"/>
  <c r="DC102" i="5" s="1"/>
  <c r="FY102" i="5" s="1"/>
  <c r="IU102" i="5" s="1"/>
  <c r="AG88" i="5"/>
  <c r="DC88" i="5" s="1"/>
  <c r="FY88" i="5" s="1"/>
  <c r="IU88" i="5" s="1"/>
  <c r="AG81" i="5"/>
  <c r="DC81" i="5" s="1"/>
  <c r="FY81" i="5" s="1"/>
  <c r="IU81" i="5" s="1"/>
  <c r="AG93" i="5"/>
  <c r="DC93" i="5" s="1"/>
  <c r="FY93" i="5" s="1"/>
  <c r="IU93" i="5" s="1"/>
  <c r="AG68" i="5"/>
  <c r="DC68" i="5" s="1"/>
  <c r="FY68" i="5" s="1"/>
  <c r="IU68" i="5" s="1"/>
  <c r="AG64" i="5"/>
  <c r="DC64" i="5" s="1"/>
  <c r="FY64" i="5" s="1"/>
  <c r="IU64" i="5" s="1"/>
  <c r="AG54" i="5"/>
  <c r="DC54" i="5" s="1"/>
  <c r="FY54" i="5" s="1"/>
  <c r="IU54" i="5" s="1"/>
  <c r="AG47" i="5"/>
  <c r="DC47" i="5" s="1"/>
  <c r="FY47" i="5" s="1"/>
  <c r="IU47" i="5" s="1"/>
  <c r="AG40" i="5"/>
  <c r="DC40" i="5" s="1"/>
  <c r="FY40" i="5" s="1"/>
  <c r="IU40" i="5" s="1"/>
  <c r="AG33" i="5"/>
  <c r="DC33" i="5" s="1"/>
  <c r="FY33" i="5" s="1"/>
  <c r="IU33" i="5" s="1"/>
  <c r="AG26" i="5"/>
  <c r="DC26" i="5" s="1"/>
  <c r="FY26" i="5" s="1"/>
  <c r="IU26" i="5" s="1"/>
  <c r="AG20" i="5"/>
  <c r="DC20" i="5" s="1"/>
  <c r="FY20" i="5" s="1"/>
  <c r="IU20" i="5" s="1"/>
  <c r="AG13" i="5"/>
  <c r="DC13" i="5" s="1"/>
  <c r="FY13" i="5" s="1"/>
  <c r="IU13" i="5" s="1"/>
  <c r="AG265" i="5"/>
  <c r="DC265" i="5" s="1"/>
  <c r="FY265" i="5" s="1"/>
  <c r="IU265" i="5" s="1"/>
  <c r="AG256" i="5"/>
  <c r="DC256" i="5" s="1"/>
  <c r="FY256" i="5" s="1"/>
  <c r="IU256" i="5" s="1"/>
  <c r="AG248" i="5"/>
  <c r="DC248" i="5" s="1"/>
  <c r="FY248" i="5" s="1"/>
  <c r="IU248" i="5" s="1"/>
  <c r="AG242" i="5"/>
  <c r="DC242" i="5" s="1"/>
  <c r="FY242" i="5" s="1"/>
  <c r="IU242" i="5" s="1"/>
  <c r="AG234" i="5"/>
  <c r="DC234" i="5" s="1"/>
  <c r="FY234" i="5" s="1"/>
  <c r="IU234" i="5" s="1"/>
  <c r="AG223" i="5"/>
  <c r="DC223" i="5" s="1"/>
  <c r="FY223" i="5" s="1"/>
  <c r="IU223" i="5" s="1"/>
  <c r="AG215" i="5"/>
  <c r="DC215" i="5" s="1"/>
  <c r="FY215" i="5" s="1"/>
  <c r="IU215" i="5" s="1"/>
  <c r="AG207" i="5"/>
  <c r="DC207" i="5" s="1"/>
  <c r="FY207" i="5" s="1"/>
  <c r="IU207" i="5" s="1"/>
  <c r="AG206" i="5"/>
  <c r="DC206" i="5" s="1"/>
  <c r="FY206" i="5" s="1"/>
  <c r="IU206" i="5" s="1"/>
  <c r="AG191" i="5"/>
  <c r="DC191" i="5" s="1"/>
  <c r="FY191" i="5" s="1"/>
  <c r="IU191" i="5" s="1"/>
  <c r="AG178" i="5"/>
  <c r="DC178" i="5" s="1"/>
  <c r="FY178" i="5" s="1"/>
  <c r="IU178" i="5" s="1"/>
  <c r="AG177" i="5"/>
  <c r="DC177" i="5" s="1"/>
  <c r="FY177" i="5" s="1"/>
  <c r="IU177" i="5" s="1"/>
  <c r="AG170" i="5"/>
  <c r="DC170" i="5" s="1"/>
  <c r="FY170" i="5" s="1"/>
  <c r="IU170" i="5" s="1"/>
  <c r="AG161" i="5"/>
  <c r="DC161" i="5" s="1"/>
  <c r="FY161" i="5" s="1"/>
  <c r="IU161" i="5" s="1"/>
  <c r="AG140" i="5"/>
  <c r="DC140" i="5" s="1"/>
  <c r="FY140" i="5" s="1"/>
  <c r="IU140" i="5" s="1"/>
  <c r="AG152" i="5"/>
  <c r="DC152" i="5" s="1"/>
  <c r="FY152" i="5" s="1"/>
  <c r="IU152" i="5" s="1"/>
  <c r="AG145" i="5"/>
  <c r="DC145" i="5" s="1"/>
  <c r="FY145" i="5" s="1"/>
  <c r="IU145" i="5" s="1"/>
  <c r="AG123" i="5"/>
  <c r="DC123" i="5" s="1"/>
  <c r="FY123" i="5" s="1"/>
  <c r="IU123" i="5" s="1"/>
  <c r="AG116" i="5"/>
  <c r="DC116" i="5" s="1"/>
  <c r="FY116" i="5" s="1"/>
  <c r="IU116" i="5" s="1"/>
  <c r="AG101" i="5"/>
  <c r="DC101" i="5" s="1"/>
  <c r="FY101" i="5" s="1"/>
  <c r="IU101" i="5" s="1"/>
  <c r="AG113" i="5"/>
  <c r="DC113" i="5" s="1"/>
  <c r="FY113" i="5" s="1"/>
  <c r="IU113" i="5" s="1"/>
  <c r="AG80" i="5"/>
  <c r="DC80" i="5" s="1"/>
  <c r="FY80" i="5" s="1"/>
  <c r="IU80" i="5" s="1"/>
  <c r="AG98" i="5"/>
  <c r="DC98" i="5" s="1"/>
  <c r="FY98" i="5" s="1"/>
  <c r="IU98" i="5" s="1"/>
  <c r="AG78" i="5"/>
  <c r="DC78" i="5" s="1"/>
  <c r="FY78" i="5" s="1"/>
  <c r="IU78" i="5" s="1"/>
  <c r="AG71" i="5"/>
  <c r="DC71" i="5" s="1"/>
  <c r="FY71" i="5" s="1"/>
  <c r="IU71" i="5" s="1"/>
  <c r="AG75" i="5"/>
  <c r="DC75" i="5" s="1"/>
  <c r="FY75" i="5" s="1"/>
  <c r="IU75" i="5" s="1"/>
  <c r="AG46" i="5"/>
  <c r="DC46" i="5" s="1"/>
  <c r="FY46" i="5" s="1"/>
  <c r="IU46" i="5" s="1"/>
  <c r="AG58" i="5"/>
  <c r="DC58" i="5" s="1"/>
  <c r="FY58" i="5" s="1"/>
  <c r="IU58" i="5" s="1"/>
  <c r="AG32" i="5"/>
  <c r="DC32" i="5" s="1"/>
  <c r="FY32" i="5" s="1"/>
  <c r="IU32" i="5" s="1"/>
  <c r="AG25" i="5"/>
  <c r="DC25" i="5" s="1"/>
  <c r="FY25" i="5" s="1"/>
  <c r="IU25" i="5" s="1"/>
  <c r="AG19" i="5"/>
  <c r="DC19" i="5" s="1"/>
  <c r="FY19" i="5" s="1"/>
  <c r="IU19" i="5" s="1"/>
  <c r="AG12" i="5"/>
  <c r="DC12" i="5" s="1"/>
  <c r="FY12" i="5" s="1"/>
  <c r="IU12" i="5" s="1"/>
  <c r="AG24" i="5"/>
  <c r="DC24" i="5" s="1"/>
  <c r="FY24" i="5" s="1"/>
  <c r="IU24" i="5" s="1"/>
  <c r="AG262" i="5"/>
  <c r="DC262" i="5" s="1"/>
  <c r="FY262" i="5" s="1"/>
  <c r="IU262" i="5" s="1"/>
  <c r="AG255" i="5"/>
  <c r="DC255" i="5" s="1"/>
  <c r="FY255" i="5" s="1"/>
  <c r="IU255" i="5" s="1"/>
  <c r="AG249" i="5"/>
  <c r="DC249" i="5" s="1"/>
  <c r="FY249" i="5" s="1"/>
  <c r="IU249" i="5" s="1"/>
  <c r="AG237" i="5"/>
  <c r="DC237" i="5" s="1"/>
  <c r="FY237" i="5" s="1"/>
  <c r="IU237" i="5" s="1"/>
  <c r="AG232" i="5"/>
  <c r="DC232" i="5" s="1"/>
  <c r="FY232" i="5" s="1"/>
  <c r="IU232" i="5" s="1"/>
  <c r="AG226" i="5"/>
  <c r="DC226" i="5" s="1"/>
  <c r="FY226" i="5" s="1"/>
  <c r="IU226" i="5" s="1"/>
  <c r="AG210" i="5"/>
  <c r="DC210" i="5" s="1"/>
  <c r="FY210" i="5" s="1"/>
  <c r="IU210" i="5" s="1"/>
  <c r="AG202" i="5"/>
  <c r="DC202" i="5" s="1"/>
  <c r="FY202" i="5" s="1"/>
  <c r="IU202" i="5" s="1"/>
  <c r="AG199" i="5"/>
  <c r="DC199" i="5" s="1"/>
  <c r="FY199" i="5" s="1"/>
  <c r="IU199" i="5" s="1"/>
  <c r="AG186" i="5"/>
  <c r="DC186" i="5" s="1"/>
  <c r="FY186" i="5" s="1"/>
  <c r="IU186" i="5" s="1"/>
  <c r="AG181" i="5"/>
  <c r="DC181" i="5" s="1"/>
  <c r="FY181" i="5" s="1"/>
  <c r="IU181" i="5" s="1"/>
  <c r="AG172" i="5"/>
  <c r="DC172" i="5" s="1"/>
  <c r="FY172" i="5" s="1"/>
  <c r="IU172" i="5" s="1"/>
  <c r="AG165" i="5"/>
  <c r="DC165" i="5" s="1"/>
  <c r="FY165" i="5" s="1"/>
  <c r="IU165" i="5" s="1"/>
  <c r="AG156" i="5"/>
  <c r="DC156" i="5" s="1"/>
  <c r="FY156" i="5" s="1"/>
  <c r="IU156" i="5" s="1"/>
  <c r="AG151" i="5"/>
  <c r="DC151" i="5" s="1"/>
  <c r="FY151" i="5" s="1"/>
  <c r="IU151" i="5" s="1"/>
  <c r="AG144" i="5"/>
  <c r="DC144" i="5" s="1"/>
  <c r="FY144" i="5" s="1"/>
  <c r="IU144" i="5" s="1"/>
  <c r="AG137" i="5"/>
  <c r="DC137" i="5" s="1"/>
  <c r="FY137" i="5" s="1"/>
  <c r="IU137" i="5" s="1"/>
  <c r="AG134" i="5"/>
  <c r="DC134" i="5" s="1"/>
  <c r="FY134" i="5" s="1"/>
  <c r="IU134" i="5" s="1"/>
  <c r="AG127" i="5"/>
  <c r="DC127" i="5" s="1"/>
  <c r="FY127" i="5" s="1"/>
  <c r="IU127" i="5" s="1"/>
  <c r="AG112" i="5"/>
  <c r="DC112" i="5" s="1"/>
  <c r="FY112" i="5" s="1"/>
  <c r="IU112" i="5" s="1"/>
  <c r="AG105" i="5"/>
  <c r="DC105" i="5" s="1"/>
  <c r="FY105" i="5" s="1"/>
  <c r="IU105" i="5" s="1"/>
  <c r="AG91" i="5"/>
  <c r="DC91" i="5" s="1"/>
  <c r="FY91" i="5" s="1"/>
  <c r="IU91" i="5" s="1"/>
  <c r="AG92" i="5"/>
  <c r="DC92" i="5" s="1"/>
  <c r="FY92" i="5" s="1"/>
  <c r="IU92" i="5" s="1"/>
  <c r="AG70" i="5"/>
  <c r="DC70" i="5" s="1"/>
  <c r="FY70" i="5" s="1"/>
  <c r="IU70" i="5" s="1"/>
  <c r="AG63" i="5"/>
  <c r="DC63" i="5" s="1"/>
  <c r="FY63" i="5" s="1"/>
  <c r="IU63" i="5" s="1"/>
  <c r="AG67" i="5"/>
  <c r="DC67" i="5" s="1"/>
  <c r="FY67" i="5" s="1"/>
  <c r="IU67" i="5" s="1"/>
  <c r="AG57" i="5"/>
  <c r="DC57" i="5" s="1"/>
  <c r="FY57" i="5" s="1"/>
  <c r="IU57" i="5" s="1"/>
  <c r="AG50" i="5"/>
  <c r="DC50" i="5" s="1"/>
  <c r="FY50" i="5" s="1"/>
  <c r="IU50" i="5" s="1"/>
  <c r="AG43" i="5"/>
  <c r="DC43" i="5" s="1"/>
  <c r="FY43" i="5" s="1"/>
  <c r="IU43" i="5" s="1"/>
  <c r="AG36" i="5"/>
  <c r="DC36" i="5" s="1"/>
  <c r="FY36" i="5" s="1"/>
  <c r="IU36" i="5" s="1"/>
  <c r="AG11" i="5"/>
  <c r="DC11" i="5" s="1"/>
  <c r="FY11" i="5" s="1"/>
  <c r="IU11" i="5" s="1"/>
  <c r="AG23" i="5"/>
  <c r="DC23" i="5" s="1"/>
  <c r="FY23" i="5" s="1"/>
  <c r="IU23" i="5" s="1"/>
  <c r="AG16" i="5"/>
  <c r="DC16" i="5" s="1"/>
  <c r="FY16" i="5" s="1"/>
  <c r="IU16" i="5" s="1"/>
  <c r="AG263" i="5"/>
  <c r="DC263" i="5" s="1"/>
  <c r="FY263" i="5" s="1"/>
  <c r="IU263" i="5" s="1"/>
  <c r="AG254" i="5"/>
  <c r="DC254" i="5" s="1"/>
  <c r="FY254" i="5" s="1"/>
  <c r="IU254" i="5" s="1"/>
  <c r="AG245" i="5"/>
  <c r="DC245" i="5" s="1"/>
  <c r="FY245" i="5" s="1"/>
  <c r="IU245" i="5" s="1"/>
  <c r="AG235" i="5"/>
  <c r="DC235" i="5" s="1"/>
  <c r="FY235" i="5" s="1"/>
  <c r="IU235" i="5" s="1"/>
  <c r="AG228" i="5"/>
  <c r="DC228" i="5" s="1"/>
  <c r="FY228" i="5" s="1"/>
  <c r="IU228" i="5" s="1"/>
  <c r="AG218" i="5"/>
  <c r="DC218" i="5" s="1"/>
  <c r="FY218" i="5" s="1"/>
  <c r="IU218" i="5" s="1"/>
  <c r="AG213" i="5"/>
  <c r="DC213" i="5" s="1"/>
  <c r="FY213" i="5" s="1"/>
  <c r="IU213" i="5" s="1"/>
  <c r="AG205" i="5"/>
  <c r="DC205" i="5" s="1"/>
  <c r="FY205" i="5" s="1"/>
  <c r="IU205" i="5" s="1"/>
  <c r="AG194" i="5"/>
  <c r="DC194" i="5" s="1"/>
  <c r="FY194" i="5" s="1"/>
  <c r="IU194" i="5" s="1"/>
  <c r="AG189" i="5"/>
  <c r="DC189" i="5" s="1"/>
  <c r="FY189" i="5" s="1"/>
  <c r="IU189" i="5" s="1"/>
  <c r="AG193" i="5"/>
  <c r="DC193" i="5" s="1"/>
  <c r="FY193" i="5" s="1"/>
  <c r="IU193" i="5" s="1"/>
  <c r="AG175" i="5"/>
  <c r="DC175" i="5" s="1"/>
  <c r="FY175" i="5" s="1"/>
  <c r="IU175" i="5" s="1"/>
  <c r="AG168" i="5"/>
  <c r="DC168" i="5" s="1"/>
  <c r="FY168" i="5" s="1"/>
  <c r="IU168" i="5" s="1"/>
  <c r="AG159" i="5"/>
  <c r="DC159" i="5" s="1"/>
  <c r="FY159" i="5" s="1"/>
  <c r="IU159" i="5" s="1"/>
  <c r="AG143" i="5"/>
  <c r="DC143" i="5" s="1"/>
  <c r="FY143" i="5" s="1"/>
  <c r="IU143" i="5" s="1"/>
  <c r="AG136" i="5"/>
  <c r="DC136" i="5" s="1"/>
  <c r="FY136" i="5" s="1"/>
  <c r="IU136" i="5" s="1"/>
  <c r="AG133" i="5"/>
  <c r="DC133" i="5" s="1"/>
  <c r="FY133" i="5" s="1"/>
  <c r="IU133" i="5" s="1"/>
  <c r="AG126" i="5"/>
  <c r="DC126" i="5" s="1"/>
  <c r="FY126" i="5" s="1"/>
  <c r="IU126" i="5" s="1"/>
  <c r="AG119" i="5"/>
  <c r="DC119" i="5" s="1"/>
  <c r="FY119" i="5" s="1"/>
  <c r="IU119" i="5" s="1"/>
  <c r="AG104" i="5"/>
  <c r="DC104" i="5" s="1"/>
  <c r="FY104" i="5" s="1"/>
  <c r="IU104" i="5" s="1"/>
  <c r="AG108" i="5"/>
  <c r="DC108" i="5" s="1"/>
  <c r="FY108" i="5" s="1"/>
  <c r="IU108" i="5" s="1"/>
  <c r="AG83" i="5"/>
  <c r="DC83" i="5" s="1"/>
  <c r="FY83" i="5" s="1"/>
  <c r="IU83" i="5" s="1"/>
  <c r="AG84" i="5"/>
  <c r="DC84" i="5" s="1"/>
  <c r="FY84" i="5" s="1"/>
  <c r="IU84" i="5" s="1"/>
  <c r="AG85" i="5"/>
  <c r="DC85" i="5" s="1"/>
  <c r="FY85" i="5" s="1"/>
  <c r="IU85" i="5" s="1"/>
  <c r="AG74" i="5"/>
  <c r="DC74" i="5" s="1"/>
  <c r="FY74" i="5" s="1"/>
  <c r="IU74" i="5" s="1"/>
  <c r="AG56" i="5"/>
  <c r="DC56" i="5" s="1"/>
  <c r="FY56" i="5" s="1"/>
  <c r="IU56" i="5" s="1"/>
  <c r="AG49" i="5"/>
  <c r="DC49" i="5" s="1"/>
  <c r="FY49" i="5" s="1"/>
  <c r="IU49" i="5" s="1"/>
  <c r="AG61" i="5"/>
  <c r="DC61" i="5" s="1"/>
  <c r="FY61" i="5" s="1"/>
  <c r="IU61" i="5" s="1"/>
  <c r="AG35" i="5"/>
  <c r="DC35" i="5" s="1"/>
  <c r="FY35" i="5" s="1"/>
  <c r="IU35" i="5" s="1"/>
  <c r="AG28" i="5"/>
  <c r="DC28" i="5" s="1"/>
  <c r="FY28" i="5" s="1"/>
  <c r="IU28" i="5" s="1"/>
  <c r="AG22" i="5"/>
  <c r="DC22" i="5" s="1"/>
  <c r="FY22" i="5" s="1"/>
  <c r="IU22" i="5" s="1"/>
  <c r="AG15" i="5"/>
  <c r="DC15" i="5" s="1"/>
  <c r="FY15" i="5" s="1"/>
  <c r="IU15" i="5" s="1"/>
  <c r="AG8" i="5"/>
  <c r="DC8" i="5" s="1"/>
  <c r="FY8" i="5" s="1"/>
  <c r="IU8" i="5" s="1"/>
  <c r="AG261" i="5"/>
  <c r="DC261" i="5" s="1"/>
  <c r="FY261" i="5" s="1"/>
  <c r="IU261" i="5" s="1"/>
  <c r="AG252" i="5"/>
  <c r="DC252" i="5" s="1"/>
  <c r="FY252" i="5" s="1"/>
  <c r="IU252" i="5" s="1"/>
  <c r="AG243" i="5"/>
  <c r="DC243" i="5" s="1"/>
  <c r="FY243" i="5" s="1"/>
  <c r="IU243" i="5" s="1"/>
  <c r="AG240" i="5"/>
  <c r="DC240" i="5" s="1"/>
  <c r="FY240" i="5" s="1"/>
  <c r="IU240" i="5" s="1"/>
  <c r="AG229" i="5"/>
  <c r="DC229" i="5" s="1"/>
  <c r="FY229" i="5" s="1"/>
  <c r="IU229" i="5" s="1"/>
  <c r="AG221" i="5"/>
  <c r="DC221" i="5" s="1"/>
  <c r="FY221" i="5" s="1"/>
  <c r="IU221" i="5" s="1"/>
  <c r="AG216" i="5"/>
  <c r="DC216" i="5" s="1"/>
  <c r="FY216" i="5" s="1"/>
  <c r="IU216" i="5" s="1"/>
  <c r="AG217" i="5"/>
  <c r="DC217" i="5" s="1"/>
  <c r="FY217" i="5" s="1"/>
  <c r="IU217" i="5" s="1"/>
  <c r="AG197" i="5"/>
  <c r="DC197" i="5" s="1"/>
  <c r="FY197" i="5" s="1"/>
  <c r="IU197" i="5" s="1"/>
  <c r="AG192" i="5"/>
  <c r="DC192" i="5" s="1"/>
  <c r="FY192" i="5" s="1"/>
  <c r="IU192" i="5" s="1"/>
  <c r="AG184" i="5"/>
  <c r="DC184" i="5" s="1"/>
  <c r="FY184" i="5" s="1"/>
  <c r="IU184" i="5" s="1"/>
  <c r="AG173" i="5"/>
  <c r="DC173" i="5" s="1"/>
  <c r="FY173" i="5" s="1"/>
  <c r="IU173" i="5" s="1"/>
  <c r="AG171" i="5"/>
  <c r="DC171" i="5" s="1"/>
  <c r="FY171" i="5" s="1"/>
  <c r="IU171" i="5" s="1"/>
  <c r="AG162" i="5"/>
  <c r="DC162" i="5" s="1"/>
  <c r="FY162" i="5" s="1"/>
  <c r="IU162" i="5" s="1"/>
  <c r="AG135" i="5"/>
  <c r="DC135" i="5" s="1"/>
  <c r="FY135" i="5" s="1"/>
  <c r="IU135" i="5" s="1"/>
  <c r="AG147" i="5"/>
  <c r="DC147" i="5" s="1"/>
  <c r="FY147" i="5" s="1"/>
  <c r="IU147" i="5" s="1"/>
  <c r="AG125" i="5"/>
  <c r="DC125" i="5" s="1"/>
  <c r="FY125" i="5" s="1"/>
  <c r="IU125" i="5" s="1"/>
  <c r="AG118" i="5"/>
  <c r="DC118" i="5" s="1"/>
  <c r="FY118" i="5" s="1"/>
  <c r="IU118" i="5" s="1"/>
  <c r="AG130" i="5"/>
  <c r="DC130" i="5" s="1"/>
  <c r="FY130" i="5" s="1"/>
  <c r="IU130" i="5" s="1"/>
  <c r="AG115" i="5"/>
  <c r="DC115" i="5" s="1"/>
  <c r="FY115" i="5" s="1"/>
  <c r="IU115" i="5" s="1"/>
  <c r="AG100" i="5"/>
  <c r="DC100" i="5" s="1"/>
  <c r="FY100" i="5" s="1"/>
  <c r="IU100" i="5" s="1"/>
  <c r="AG94" i="5"/>
  <c r="DC94" i="5" s="1"/>
  <c r="FY94" i="5" s="1"/>
  <c r="IU94" i="5" s="1"/>
  <c r="AG95" i="5"/>
  <c r="DC95" i="5" s="1"/>
  <c r="FY95" i="5" s="1"/>
  <c r="IU95" i="5" s="1"/>
  <c r="AG79" i="5"/>
  <c r="DC79" i="5" s="1"/>
  <c r="FY79" i="5" s="1"/>
  <c r="IU79" i="5" s="1"/>
  <c r="AG66" i="5"/>
  <c r="DC66" i="5" s="1"/>
  <c r="FY66" i="5" s="1"/>
  <c r="IU66" i="5" s="1"/>
  <c r="AG48" i="5"/>
  <c r="DC48" i="5" s="1"/>
  <c r="FY48" i="5" s="1"/>
  <c r="IU48" i="5" s="1"/>
  <c r="AG60" i="5"/>
  <c r="DC60" i="5" s="1"/>
  <c r="FY60" i="5" s="1"/>
  <c r="IU60" i="5" s="1"/>
  <c r="AG53" i="5"/>
  <c r="DC53" i="5" s="1"/>
  <c r="FY53" i="5" s="1"/>
  <c r="IU53" i="5" s="1"/>
  <c r="AG27" i="5"/>
  <c r="DC27" i="5" s="1"/>
  <c r="FY27" i="5" s="1"/>
  <c r="IU27" i="5" s="1"/>
  <c r="AG39" i="5"/>
  <c r="DC39" i="5" s="1"/>
  <c r="FY39" i="5" s="1"/>
  <c r="IU39" i="5" s="1"/>
  <c r="AG14" i="5"/>
  <c r="DC14" i="5" s="1"/>
  <c r="FY14" i="5" s="1"/>
  <c r="IU14" i="5" s="1"/>
  <c r="AG7" i="5"/>
  <c r="DC7" i="5" s="1"/>
  <c r="FY7" i="5" s="1"/>
  <c r="IU7" i="5" s="1"/>
  <c r="AG4" i="5"/>
  <c r="DC4" i="5" s="1"/>
  <c r="FY4" i="5" s="1"/>
  <c r="IU4" i="5" s="1"/>
  <c r="AG260" i="5"/>
  <c r="DC260" i="5" s="1"/>
  <c r="FY260" i="5" s="1"/>
  <c r="IU260" i="5" s="1"/>
  <c r="AG253" i="5"/>
  <c r="DC253" i="5" s="1"/>
  <c r="FY253" i="5" s="1"/>
  <c r="IU253" i="5" s="1"/>
  <c r="AG246" i="5"/>
  <c r="DC246" i="5" s="1"/>
  <c r="FY246" i="5" s="1"/>
  <c r="IU246" i="5" s="1"/>
  <c r="AG238" i="5"/>
  <c r="DC238" i="5" s="1"/>
  <c r="FY238" i="5" s="1"/>
  <c r="IU238" i="5" s="1"/>
  <c r="AG227" i="5"/>
  <c r="DC227" i="5" s="1"/>
  <c r="FY227" i="5" s="1"/>
  <c r="IU227" i="5" s="1"/>
  <c r="AG224" i="5"/>
  <c r="DC224" i="5" s="1"/>
  <c r="FY224" i="5" s="1"/>
  <c r="IU224" i="5" s="1"/>
  <c r="AG211" i="5"/>
  <c r="DC211" i="5" s="1"/>
  <c r="FY211" i="5" s="1"/>
  <c r="IU211" i="5" s="1"/>
  <c r="AG208" i="5"/>
  <c r="DC208" i="5" s="1"/>
  <c r="FY208" i="5" s="1"/>
  <c r="IU208" i="5" s="1"/>
  <c r="AG200" i="5"/>
  <c r="DC200" i="5" s="1"/>
  <c r="FY200" i="5" s="1"/>
  <c r="IU200" i="5" s="1"/>
  <c r="AG187" i="5"/>
  <c r="DC187" i="5" s="1"/>
  <c r="FY187" i="5" s="1"/>
  <c r="IU187" i="5" s="1"/>
  <c r="AG179" i="5"/>
  <c r="DC179" i="5" s="1"/>
  <c r="FY179" i="5" s="1"/>
  <c r="IU179" i="5" s="1"/>
  <c r="AG176" i="5"/>
  <c r="DC176" i="5" s="1"/>
  <c r="FY176" i="5" s="1"/>
  <c r="IU176" i="5" s="1"/>
  <c r="AG163" i="5"/>
  <c r="DC163" i="5" s="1"/>
  <c r="FY163" i="5" s="1"/>
  <c r="IU163" i="5" s="1"/>
  <c r="AG154" i="5"/>
  <c r="DC154" i="5" s="1"/>
  <c r="FY154" i="5" s="1"/>
  <c r="IU154" i="5" s="1"/>
  <c r="AG146" i="5"/>
  <c r="DC146" i="5" s="1"/>
  <c r="FY146" i="5" s="1"/>
  <c r="IU146" i="5" s="1"/>
  <c r="AG139" i="5"/>
  <c r="DC139" i="5" s="1"/>
  <c r="FY139" i="5" s="1"/>
  <c r="IU139" i="5" s="1"/>
  <c r="AG117" i="5"/>
  <c r="DC117" i="5" s="1"/>
  <c r="FY117" i="5" s="1"/>
  <c r="IU117" i="5" s="1"/>
  <c r="AG129" i="5"/>
  <c r="DC129" i="5" s="1"/>
  <c r="FY129" i="5" s="1"/>
  <c r="IU129" i="5" s="1"/>
  <c r="AG122" i="5"/>
  <c r="DC122" i="5" s="1"/>
  <c r="FY122" i="5" s="1"/>
  <c r="IU122" i="5" s="1"/>
  <c r="AG107" i="5"/>
  <c r="DC107" i="5" s="1"/>
  <c r="FY107" i="5" s="1"/>
  <c r="IU107" i="5" s="1"/>
  <c r="AG111" i="5"/>
  <c r="DC111" i="5" s="1"/>
  <c r="FY111" i="5" s="1"/>
  <c r="IU111" i="5" s="1"/>
  <c r="AG86" i="5"/>
  <c r="DC86" i="5" s="1"/>
  <c r="FY86" i="5" s="1"/>
  <c r="IU86" i="5" s="1"/>
  <c r="AG87" i="5"/>
  <c r="DC87" i="5" s="1"/>
  <c r="FY87" i="5" s="1"/>
  <c r="IU87" i="5" s="1"/>
  <c r="AG73" i="5"/>
  <c r="DC73" i="5" s="1"/>
  <c r="FY73" i="5" s="1"/>
  <c r="IU73" i="5" s="1"/>
  <c r="AG77" i="5"/>
  <c r="DC77" i="5" s="1"/>
  <c r="FY77" i="5" s="1"/>
  <c r="IU77" i="5" s="1"/>
  <c r="AG59" i="5"/>
  <c r="DC59" i="5" s="1"/>
  <c r="FY59" i="5" s="1"/>
  <c r="IU59" i="5" s="1"/>
  <c r="AG52" i="5"/>
  <c r="DC52" i="5" s="1"/>
  <c r="FY52" i="5" s="1"/>
  <c r="IU52" i="5" s="1"/>
  <c r="AG45" i="5"/>
  <c r="DC45" i="5" s="1"/>
  <c r="FY45" i="5" s="1"/>
  <c r="IU45" i="5" s="1"/>
  <c r="AG38" i="5"/>
  <c r="DC38" i="5" s="1"/>
  <c r="FY38" i="5" s="1"/>
  <c r="IU38" i="5" s="1"/>
  <c r="AG31" i="5"/>
  <c r="DC31" i="5" s="1"/>
  <c r="FY31" i="5" s="1"/>
  <c r="IU31" i="5" s="1"/>
  <c r="AG6" i="5"/>
  <c r="DC6" i="5" s="1"/>
  <c r="FY6" i="5" s="1"/>
  <c r="IU6" i="5" s="1"/>
  <c r="AG18" i="5"/>
  <c r="DC18" i="5" s="1"/>
  <c r="FY18" i="5" s="1"/>
  <c r="IU18" i="5" s="1"/>
  <c r="AG2" i="5"/>
  <c r="DC2" i="5" s="1"/>
  <c r="FY2" i="5" s="1"/>
  <c r="IU2" i="5" s="1"/>
  <c r="AG266" i="5"/>
  <c r="DC266" i="5" s="1"/>
  <c r="FY266" i="5" s="1"/>
  <c r="IU266" i="5" s="1"/>
  <c r="AG258" i="5"/>
  <c r="DC258" i="5" s="1"/>
  <c r="FY258" i="5" s="1"/>
  <c r="IU258" i="5" s="1"/>
  <c r="AG247" i="5"/>
  <c r="DC247" i="5" s="1"/>
  <c r="FY247" i="5" s="1"/>
  <c r="IU247" i="5" s="1"/>
  <c r="AG244" i="5"/>
  <c r="DC244" i="5" s="1"/>
  <c r="FY244" i="5" s="1"/>
  <c r="IU244" i="5" s="1"/>
  <c r="AG236" i="5"/>
  <c r="DC236" i="5" s="1"/>
  <c r="FY236" i="5" s="1"/>
  <c r="IU236" i="5" s="1"/>
  <c r="AG225" i="5"/>
  <c r="DC225" i="5" s="1"/>
  <c r="FY225" i="5" s="1"/>
  <c r="IU225" i="5" s="1"/>
  <c r="AG219" i="5"/>
  <c r="DC219" i="5" s="1"/>
  <c r="FY219" i="5" s="1"/>
  <c r="IU219" i="5" s="1"/>
  <c r="AG214" i="5"/>
  <c r="DC214" i="5" s="1"/>
  <c r="FY214" i="5" s="1"/>
  <c r="IU214" i="5" s="1"/>
  <c r="AG203" i="5"/>
  <c r="DC203" i="5" s="1"/>
  <c r="FY203" i="5" s="1"/>
  <c r="IU203" i="5" s="1"/>
  <c r="AG195" i="5"/>
  <c r="DC195" i="5" s="1"/>
  <c r="FY195" i="5" s="1"/>
  <c r="IU195" i="5" s="1"/>
  <c r="AG190" i="5"/>
  <c r="DC190" i="5" s="1"/>
  <c r="FY190" i="5" s="1"/>
  <c r="IU190" i="5" s="1"/>
  <c r="AG182" i="5"/>
  <c r="DC182" i="5" s="1"/>
  <c r="FY182" i="5" s="1"/>
  <c r="IU182" i="5" s="1"/>
  <c r="AG169" i="5"/>
  <c r="DC169" i="5" s="1"/>
  <c r="FY169" i="5" s="1"/>
  <c r="IU169" i="5" s="1"/>
  <c r="AG166" i="5"/>
  <c r="DC166" i="5" s="1"/>
  <c r="FY166" i="5" s="1"/>
  <c r="IU166" i="5" s="1"/>
  <c r="AG157" i="5"/>
  <c r="DC157" i="5" s="1"/>
  <c r="FY157" i="5" s="1"/>
  <c r="IU157" i="5" s="1"/>
  <c r="AG138" i="5"/>
  <c r="DC138" i="5" s="1"/>
  <c r="FY138" i="5" s="1"/>
  <c r="IU138" i="5" s="1"/>
  <c r="AG150" i="5"/>
  <c r="DC150" i="5" s="1"/>
  <c r="FY150" i="5" s="1"/>
  <c r="IU150" i="5" s="1"/>
  <c r="AG128" i="5"/>
  <c r="DC128" i="5" s="1"/>
  <c r="FY128" i="5" s="1"/>
  <c r="IU128" i="5" s="1"/>
  <c r="AG121" i="5"/>
  <c r="DC121" i="5" s="1"/>
  <c r="FY121" i="5" s="1"/>
  <c r="IU121" i="5" s="1"/>
  <c r="AG114" i="5"/>
  <c r="DC114" i="5" s="1"/>
  <c r="FY114" i="5" s="1"/>
  <c r="IU114" i="5" s="1"/>
  <c r="AG99" i="5"/>
  <c r="DC99" i="5" s="1"/>
  <c r="FY99" i="5" s="1"/>
  <c r="IU99" i="5" s="1"/>
  <c r="AG103" i="5"/>
  <c r="DC103" i="5" s="1"/>
  <c r="FY103" i="5" s="1"/>
  <c r="IU103" i="5" s="1"/>
  <c r="AG97" i="5"/>
  <c r="DC97" i="5" s="1"/>
  <c r="FY97" i="5" s="1"/>
  <c r="IU97" i="5" s="1"/>
  <c r="AG90" i="5"/>
  <c r="DC90" i="5" s="1"/>
  <c r="FY90" i="5" s="1"/>
  <c r="IU90" i="5" s="1"/>
  <c r="AG65" i="5"/>
  <c r="DC65" i="5" s="1"/>
  <c r="FY65" i="5" s="1"/>
  <c r="IU65" i="5" s="1"/>
  <c r="AG69" i="5"/>
  <c r="DC69" i="5" s="1"/>
  <c r="FY69" i="5" s="1"/>
  <c r="IU69" i="5" s="1"/>
  <c r="AG51" i="5"/>
  <c r="DC51" i="5" s="1"/>
  <c r="FY51" i="5" s="1"/>
  <c r="IU51" i="5" s="1"/>
  <c r="AG44" i="5"/>
  <c r="DC44" i="5" s="1"/>
  <c r="FY44" i="5" s="1"/>
  <c r="IU44" i="5" s="1"/>
  <c r="AG37" i="5"/>
  <c r="DC37" i="5" s="1"/>
  <c r="FY37" i="5" s="1"/>
  <c r="IU37" i="5" s="1"/>
  <c r="AG30" i="5"/>
  <c r="DC30" i="5" s="1"/>
  <c r="FY30" i="5" s="1"/>
  <c r="IU30" i="5" s="1"/>
  <c r="AG42" i="5"/>
  <c r="DC42" i="5" s="1"/>
  <c r="FY42" i="5" s="1"/>
  <c r="IU42" i="5" s="1"/>
  <c r="AG17" i="5"/>
  <c r="DC17" i="5" s="1"/>
  <c r="FY17" i="5" s="1"/>
  <c r="IU17" i="5" s="1"/>
  <c r="AG10" i="5"/>
  <c r="DC10" i="5" s="1"/>
  <c r="FY10" i="5" s="1"/>
  <c r="IU10" i="5" s="1"/>
  <c r="AG5" i="5"/>
  <c r="DC5" i="5" s="1"/>
  <c r="FY5" i="5" s="1"/>
  <c r="IU5" i="5" s="1"/>
  <c r="AG267" i="5"/>
  <c r="DC267" i="5" s="1"/>
  <c r="FY267" i="5" s="1"/>
  <c r="IU267" i="5" s="1"/>
  <c r="AG257" i="5"/>
  <c r="DC257" i="5" s="1"/>
  <c r="FY257" i="5" s="1"/>
  <c r="IU257" i="5" s="1"/>
  <c r="AG251" i="5"/>
  <c r="DC251" i="5" s="1"/>
  <c r="FY251" i="5" s="1"/>
  <c r="IU251" i="5" s="1"/>
  <c r="AG241" i="5"/>
  <c r="DC241" i="5" s="1"/>
  <c r="FY241" i="5" s="1"/>
  <c r="IU241" i="5" s="1"/>
  <c r="AG233" i="5"/>
  <c r="DC233" i="5" s="1"/>
  <c r="FY233" i="5" s="1"/>
  <c r="IU233" i="5" s="1"/>
  <c r="AG230" i="5"/>
  <c r="DC230" i="5" s="1"/>
  <c r="FY230" i="5" s="1"/>
  <c r="IU230" i="5" s="1"/>
  <c r="AG222" i="5"/>
  <c r="DC222" i="5" s="1"/>
  <c r="FY222" i="5" s="1"/>
  <c r="IU222" i="5" s="1"/>
  <c r="AG209" i="5"/>
  <c r="DC209" i="5" s="1"/>
  <c r="FY209" i="5" s="1"/>
  <c r="IU209" i="5" s="1"/>
  <c r="AG201" i="5"/>
  <c r="DC201" i="5" s="1"/>
  <c r="FY201" i="5" s="1"/>
  <c r="IU201" i="5" s="1"/>
  <c r="AG198" i="5"/>
  <c r="DC198" i="5" s="1"/>
  <c r="FY198" i="5" s="1"/>
  <c r="IU198" i="5" s="1"/>
  <c r="AG185" i="5"/>
  <c r="DC185" i="5" s="1"/>
  <c r="FY185" i="5" s="1"/>
  <c r="IU185" i="5" s="1"/>
  <c r="AG180" i="5"/>
  <c r="DC180" i="5" s="1"/>
  <c r="FY180" i="5" s="1"/>
  <c r="IU180" i="5" s="1"/>
  <c r="AG164" i="5"/>
  <c r="DC164" i="5" s="1"/>
  <c r="FY164" i="5" s="1"/>
  <c r="IU164" i="5" s="1"/>
  <c r="AG155" i="5"/>
  <c r="DC155" i="5" s="1"/>
  <c r="FY155" i="5" s="1"/>
  <c r="IU155" i="5" s="1"/>
  <c r="AG160" i="5"/>
  <c r="DC160" i="5" s="1"/>
  <c r="FY160" i="5" s="1"/>
  <c r="IU160" i="5" s="1"/>
  <c r="AG149" i="5"/>
  <c r="DC149" i="5" s="1"/>
  <c r="FY149" i="5" s="1"/>
  <c r="IU149" i="5" s="1"/>
  <c r="AG142" i="5"/>
  <c r="DC142" i="5" s="1"/>
  <c r="FY142" i="5" s="1"/>
  <c r="IU142" i="5" s="1"/>
  <c r="AG120" i="5"/>
  <c r="DC120" i="5" s="1"/>
  <c r="FY120" i="5" s="1"/>
  <c r="IU120" i="5" s="1"/>
  <c r="AG132" i="5"/>
  <c r="DC132" i="5" s="1"/>
  <c r="FY132" i="5" s="1"/>
  <c r="IU132" i="5" s="1"/>
  <c r="AG106" i="5"/>
  <c r="DC106" i="5" s="1"/>
  <c r="FY106" i="5" s="1"/>
  <c r="IU106" i="5" s="1"/>
  <c r="AG110" i="5"/>
  <c r="DC110" i="5" s="1"/>
  <c r="FY110" i="5" s="1"/>
  <c r="IU110" i="5" s="1"/>
  <c r="AG96" i="5"/>
  <c r="DC96" i="5" s="1"/>
  <c r="FY96" i="5" s="1"/>
  <c r="IU96" i="5" s="1"/>
  <c r="AG89" i="5"/>
  <c r="DC89" i="5" s="1"/>
  <c r="FY89" i="5" s="1"/>
  <c r="IU89" i="5" s="1"/>
  <c r="AG82" i="5"/>
  <c r="DC82" i="5" s="1"/>
  <c r="FY82" i="5" s="1"/>
  <c r="IU82" i="5" s="1"/>
  <c r="AG76" i="5"/>
  <c r="DC76" i="5" s="1"/>
  <c r="FY76" i="5" s="1"/>
  <c r="IU76" i="5" s="1"/>
  <c r="AG72" i="5"/>
  <c r="DC72" i="5" s="1"/>
  <c r="FY72" i="5" s="1"/>
  <c r="IU72" i="5" s="1"/>
  <c r="AG62" i="5"/>
  <c r="DC62" i="5" s="1"/>
  <c r="FY62" i="5" s="1"/>
  <c r="IU62" i="5" s="1"/>
  <c r="AG55" i="5"/>
  <c r="DC55" i="5" s="1"/>
  <c r="FY55" i="5" s="1"/>
  <c r="IU55" i="5" s="1"/>
  <c r="AG29" i="5"/>
  <c r="DC29" i="5" s="1"/>
  <c r="FY29" i="5" s="1"/>
  <c r="IU29" i="5" s="1"/>
  <c r="AG41" i="5"/>
  <c r="DC41" i="5" s="1"/>
  <c r="FY41" i="5" s="1"/>
  <c r="IU41" i="5" s="1"/>
  <c r="AG34" i="5"/>
  <c r="DC34" i="5" s="1"/>
  <c r="FY34" i="5" s="1"/>
  <c r="IU34" i="5" s="1"/>
  <c r="AG9" i="5"/>
  <c r="DC9" i="5" s="1"/>
  <c r="FY9" i="5" s="1"/>
  <c r="IU9" i="5" s="1"/>
  <c r="AG21" i="5"/>
  <c r="DC21" i="5" s="1"/>
  <c r="FY21" i="5" s="1"/>
  <c r="IU21" i="5" s="1"/>
  <c r="AG3" i="5"/>
  <c r="DC3" i="5" s="1"/>
  <c r="FY3" i="5" s="1"/>
  <c r="IU3" i="5" s="1"/>
  <c r="AG8" i="1" l="1"/>
  <c r="AG7" i="1"/>
  <c r="A60" i="4"/>
  <c r="C133" i="4"/>
  <c r="B133" i="4"/>
  <c r="A133" i="4"/>
  <c r="AH261" i="5"/>
  <c r="DD261" i="5" s="1"/>
  <c r="FZ261" i="5" s="1"/>
  <c r="IV261" i="5" s="1"/>
  <c r="AH252" i="5"/>
  <c r="DD252" i="5" s="1"/>
  <c r="FZ252" i="5" s="1"/>
  <c r="IV252" i="5" s="1"/>
  <c r="AH246" i="5"/>
  <c r="DD246" i="5" s="1"/>
  <c r="FZ246" i="5" s="1"/>
  <c r="IV246" i="5" s="1"/>
  <c r="AH235" i="5"/>
  <c r="DD235" i="5" s="1"/>
  <c r="FZ235" i="5" s="1"/>
  <c r="IV235" i="5" s="1"/>
  <c r="AH233" i="5"/>
  <c r="DD233" i="5" s="1"/>
  <c r="FZ233" i="5" s="1"/>
  <c r="IV233" i="5" s="1"/>
  <c r="AH221" i="5"/>
  <c r="DD221" i="5" s="1"/>
  <c r="FZ221" i="5" s="1"/>
  <c r="IV221" i="5" s="1"/>
  <c r="AH216" i="5"/>
  <c r="DD216" i="5" s="1"/>
  <c r="FZ216" i="5" s="1"/>
  <c r="IV216" i="5" s="1"/>
  <c r="AH212" i="5"/>
  <c r="DD212" i="5" s="1"/>
  <c r="FZ212" i="5" s="1"/>
  <c r="IV212" i="5" s="1"/>
  <c r="AH200" i="5"/>
  <c r="DD200" i="5" s="1"/>
  <c r="FZ200" i="5" s="1"/>
  <c r="IV200" i="5" s="1"/>
  <c r="AH192" i="5"/>
  <c r="DD192" i="5" s="1"/>
  <c r="FZ192" i="5" s="1"/>
  <c r="IV192" i="5" s="1"/>
  <c r="AH179" i="5"/>
  <c r="DD179" i="5" s="1"/>
  <c r="FZ179" i="5" s="1"/>
  <c r="IV179" i="5" s="1"/>
  <c r="AH175" i="5"/>
  <c r="DD175" i="5" s="1"/>
  <c r="FZ175" i="5" s="1"/>
  <c r="IV175" i="5" s="1"/>
  <c r="AH171" i="5"/>
  <c r="DD171" i="5" s="1"/>
  <c r="FZ171" i="5" s="1"/>
  <c r="IV171" i="5" s="1"/>
  <c r="AH162" i="5"/>
  <c r="DD162" i="5" s="1"/>
  <c r="FZ162" i="5" s="1"/>
  <c r="IV162" i="5" s="1"/>
  <c r="AH146" i="5"/>
  <c r="DD146" i="5" s="1"/>
  <c r="FZ146" i="5" s="1"/>
  <c r="IV146" i="5" s="1"/>
  <c r="AH139" i="5"/>
  <c r="DD139" i="5" s="1"/>
  <c r="FZ139" i="5" s="1"/>
  <c r="IV139" i="5" s="1"/>
  <c r="AH128" i="5"/>
  <c r="DD128" i="5" s="1"/>
  <c r="FZ128" i="5" s="1"/>
  <c r="IV128" i="5" s="1"/>
  <c r="AH121" i="5"/>
  <c r="DD121" i="5" s="1"/>
  <c r="FZ121" i="5" s="1"/>
  <c r="IV121" i="5" s="1"/>
  <c r="AH133" i="5"/>
  <c r="DD133" i="5" s="1"/>
  <c r="FZ133" i="5" s="1"/>
  <c r="IV133" i="5" s="1"/>
  <c r="AH107" i="5"/>
  <c r="DD107" i="5" s="1"/>
  <c r="FZ107" i="5" s="1"/>
  <c r="IV107" i="5" s="1"/>
  <c r="AH111" i="5"/>
  <c r="DD111" i="5" s="1"/>
  <c r="FZ111" i="5" s="1"/>
  <c r="IV111" i="5" s="1"/>
  <c r="AH86" i="5"/>
  <c r="DD86" i="5" s="1"/>
  <c r="FZ86" i="5" s="1"/>
  <c r="IV86" i="5" s="1"/>
  <c r="AH79" i="5"/>
  <c r="DD79" i="5" s="1"/>
  <c r="FZ79" i="5" s="1"/>
  <c r="IV79" i="5" s="1"/>
  <c r="AH76" i="5"/>
  <c r="DD76" i="5" s="1"/>
  <c r="FZ76" i="5" s="1"/>
  <c r="IV76" i="5" s="1"/>
  <c r="AH77" i="5"/>
  <c r="DD77" i="5" s="1"/>
  <c r="FZ77" i="5" s="1"/>
  <c r="IV77" i="5" s="1"/>
  <c r="AH59" i="5"/>
  <c r="DD59" i="5" s="1"/>
  <c r="FZ59" i="5" s="1"/>
  <c r="IV59" i="5" s="1"/>
  <c r="AH52" i="5"/>
  <c r="DD52" i="5" s="1"/>
  <c r="FZ52" i="5" s="1"/>
  <c r="IV52" i="5" s="1"/>
  <c r="AH45" i="5"/>
  <c r="DD45" i="5" s="1"/>
  <c r="FZ45" i="5" s="1"/>
  <c r="IV45" i="5" s="1"/>
  <c r="AH38" i="5"/>
  <c r="DD38" i="5" s="1"/>
  <c r="FZ38" i="5" s="1"/>
  <c r="IV38" i="5" s="1"/>
  <c r="AH31" i="5"/>
  <c r="DD31" i="5" s="1"/>
  <c r="FZ31" i="5" s="1"/>
  <c r="IV31" i="5" s="1"/>
  <c r="AH6" i="5"/>
  <c r="DD6" i="5" s="1"/>
  <c r="FZ6" i="5" s="1"/>
  <c r="IV6" i="5" s="1"/>
  <c r="AH18" i="5"/>
  <c r="DD18" i="5" s="1"/>
  <c r="FZ18" i="5" s="1"/>
  <c r="IV18" i="5" s="1"/>
  <c r="AH11" i="5"/>
  <c r="DD11" i="5" s="1"/>
  <c r="FZ11" i="5" s="1"/>
  <c r="IV11" i="5" s="1"/>
  <c r="AH260" i="5"/>
  <c r="DD260" i="5" s="1"/>
  <c r="FZ260" i="5" s="1"/>
  <c r="IV260" i="5" s="1"/>
  <c r="AH253" i="5"/>
  <c r="DD253" i="5" s="1"/>
  <c r="FZ253" i="5" s="1"/>
  <c r="IV253" i="5" s="1"/>
  <c r="AH244" i="5"/>
  <c r="DD244" i="5" s="1"/>
  <c r="FZ244" i="5" s="1"/>
  <c r="IV244" i="5" s="1"/>
  <c r="AH238" i="5"/>
  <c r="DD238" i="5" s="1"/>
  <c r="FZ238" i="5" s="1"/>
  <c r="IV238" i="5" s="1"/>
  <c r="AH229" i="5"/>
  <c r="DD229" i="5" s="1"/>
  <c r="FZ229" i="5" s="1"/>
  <c r="IV229" i="5" s="1"/>
  <c r="AH224" i="5"/>
  <c r="DD224" i="5" s="1"/>
  <c r="FZ224" i="5" s="1"/>
  <c r="IV224" i="5" s="1"/>
  <c r="AH211" i="5"/>
  <c r="DD211" i="5" s="1"/>
  <c r="FZ211" i="5" s="1"/>
  <c r="IV211" i="5" s="1"/>
  <c r="AH208" i="5"/>
  <c r="DD208" i="5" s="1"/>
  <c r="FZ208" i="5" s="1"/>
  <c r="IV208" i="5" s="1"/>
  <c r="AH209" i="5"/>
  <c r="DD209" i="5" s="1"/>
  <c r="FZ209" i="5" s="1"/>
  <c r="IV209" i="5" s="1"/>
  <c r="AH187" i="5"/>
  <c r="DD187" i="5" s="1"/>
  <c r="FZ187" i="5" s="1"/>
  <c r="IV187" i="5" s="1"/>
  <c r="AH182" i="5"/>
  <c r="DD182" i="5" s="1"/>
  <c r="FZ182" i="5" s="1"/>
  <c r="IV182" i="5" s="1"/>
  <c r="AH173" i="5"/>
  <c r="DD173" i="5" s="1"/>
  <c r="FZ173" i="5" s="1"/>
  <c r="IV173" i="5" s="1"/>
  <c r="AH163" i="5"/>
  <c r="DD163" i="5" s="1"/>
  <c r="FZ163" i="5" s="1"/>
  <c r="IV163" i="5" s="1"/>
  <c r="AH154" i="5"/>
  <c r="DD154" i="5" s="1"/>
  <c r="FZ154" i="5" s="1"/>
  <c r="IV154" i="5" s="1"/>
  <c r="AH138" i="5"/>
  <c r="DD138" i="5" s="1"/>
  <c r="FZ138" i="5" s="1"/>
  <c r="IV138" i="5" s="1"/>
  <c r="AH150" i="5"/>
  <c r="DD150" i="5" s="1"/>
  <c r="FZ150" i="5" s="1"/>
  <c r="IV150" i="5" s="1"/>
  <c r="AH120" i="5"/>
  <c r="DD120" i="5" s="1"/>
  <c r="FZ120" i="5" s="1"/>
  <c r="IV120" i="5" s="1"/>
  <c r="AH132" i="5"/>
  <c r="DD132" i="5" s="1"/>
  <c r="FZ132" i="5" s="1"/>
  <c r="IV132" i="5" s="1"/>
  <c r="AH125" i="5"/>
  <c r="DD125" i="5" s="1"/>
  <c r="FZ125" i="5" s="1"/>
  <c r="IV125" i="5" s="1"/>
  <c r="AH99" i="5"/>
  <c r="DD99" i="5" s="1"/>
  <c r="FZ99" i="5" s="1"/>
  <c r="IV99" i="5" s="1"/>
  <c r="AH103" i="5"/>
  <c r="DD103" i="5" s="1"/>
  <c r="FZ103" i="5" s="1"/>
  <c r="IV103" i="5" s="1"/>
  <c r="AH97" i="5"/>
  <c r="DD97" i="5" s="1"/>
  <c r="FZ97" i="5" s="1"/>
  <c r="IV97" i="5" s="1"/>
  <c r="AH90" i="5"/>
  <c r="DD90" i="5" s="1"/>
  <c r="FZ90" i="5" s="1"/>
  <c r="IV90" i="5" s="1"/>
  <c r="AH68" i="5"/>
  <c r="DD68" i="5" s="1"/>
  <c r="FZ68" i="5" s="1"/>
  <c r="IV68" i="5" s="1"/>
  <c r="AH69" i="5"/>
  <c r="DD69" i="5" s="1"/>
  <c r="FZ69" i="5" s="1"/>
  <c r="IV69" i="5" s="1"/>
  <c r="AH51" i="5"/>
  <c r="DD51" i="5" s="1"/>
  <c r="FZ51" i="5" s="1"/>
  <c r="IV51" i="5" s="1"/>
  <c r="AH44" i="5"/>
  <c r="DD44" i="5" s="1"/>
  <c r="FZ44" i="5" s="1"/>
  <c r="IV44" i="5" s="1"/>
  <c r="AH56" i="5"/>
  <c r="DD56" i="5" s="1"/>
  <c r="FZ56" i="5" s="1"/>
  <c r="IV56" i="5" s="1"/>
  <c r="AH30" i="5"/>
  <c r="DD30" i="5" s="1"/>
  <c r="FZ30" i="5" s="1"/>
  <c r="IV30" i="5" s="1"/>
  <c r="AH42" i="5"/>
  <c r="DD42" i="5" s="1"/>
  <c r="FZ42" i="5" s="1"/>
  <c r="IV42" i="5" s="1"/>
  <c r="AH17" i="5"/>
  <c r="DD17" i="5" s="1"/>
  <c r="FZ17" i="5" s="1"/>
  <c r="IV17" i="5" s="1"/>
  <c r="AH10" i="5"/>
  <c r="DD10" i="5" s="1"/>
  <c r="FZ10" i="5" s="1"/>
  <c r="IV10" i="5" s="1"/>
  <c r="AH2" i="5"/>
  <c r="DD2" i="5" s="1"/>
  <c r="FZ2" i="5" s="1"/>
  <c r="IV2" i="5" s="1"/>
  <c r="AH259" i="5"/>
  <c r="DD259" i="5" s="1"/>
  <c r="FZ259" i="5" s="1"/>
  <c r="IV259" i="5" s="1"/>
  <c r="AH251" i="5"/>
  <c r="DD251" i="5" s="1"/>
  <c r="FZ251" i="5" s="1"/>
  <c r="IV251" i="5" s="1"/>
  <c r="AH247" i="5"/>
  <c r="DD247" i="5" s="1"/>
  <c r="FZ247" i="5" s="1"/>
  <c r="IV247" i="5" s="1"/>
  <c r="AH236" i="5"/>
  <c r="DD236" i="5" s="1"/>
  <c r="FZ236" i="5" s="1"/>
  <c r="IV236" i="5" s="1"/>
  <c r="AH227" i="5"/>
  <c r="DD227" i="5" s="1"/>
  <c r="FZ227" i="5" s="1"/>
  <c r="IV227" i="5" s="1"/>
  <c r="AH219" i="5"/>
  <c r="DD219" i="5" s="1"/>
  <c r="FZ219" i="5" s="1"/>
  <c r="IV219" i="5" s="1"/>
  <c r="AH214" i="5"/>
  <c r="DD214" i="5" s="1"/>
  <c r="FZ214" i="5" s="1"/>
  <c r="IV214" i="5" s="1"/>
  <c r="AH203" i="5"/>
  <c r="DD203" i="5" s="1"/>
  <c r="FZ203" i="5" s="1"/>
  <c r="IV203" i="5" s="1"/>
  <c r="AH195" i="5"/>
  <c r="DD195" i="5" s="1"/>
  <c r="FZ195" i="5" s="1"/>
  <c r="IV195" i="5" s="1"/>
  <c r="AH190" i="5"/>
  <c r="DD190" i="5" s="1"/>
  <c r="FZ190" i="5" s="1"/>
  <c r="IV190" i="5" s="1"/>
  <c r="AH180" i="5"/>
  <c r="DD180" i="5" s="1"/>
  <c r="FZ180" i="5" s="1"/>
  <c r="IV180" i="5" s="1"/>
  <c r="AH176" i="5"/>
  <c r="DD176" i="5" s="1"/>
  <c r="FZ176" i="5" s="1"/>
  <c r="IV176" i="5" s="1"/>
  <c r="AH166" i="5"/>
  <c r="DD166" i="5" s="1"/>
  <c r="FZ166" i="5" s="1"/>
  <c r="IV166" i="5" s="1"/>
  <c r="AH157" i="5"/>
  <c r="DD157" i="5" s="1"/>
  <c r="FZ157" i="5" s="1"/>
  <c r="IV157" i="5" s="1"/>
  <c r="AH149" i="5"/>
  <c r="DD149" i="5" s="1"/>
  <c r="FZ149" i="5" s="1"/>
  <c r="IV149" i="5" s="1"/>
  <c r="AH142" i="5"/>
  <c r="DD142" i="5" s="1"/>
  <c r="FZ142" i="5" s="1"/>
  <c r="IV142" i="5" s="1"/>
  <c r="AH131" i="5"/>
  <c r="DD131" i="5" s="1"/>
  <c r="FZ131" i="5" s="1"/>
  <c r="IV131" i="5" s="1"/>
  <c r="AH124" i="5"/>
  <c r="DD124" i="5" s="1"/>
  <c r="FZ124" i="5" s="1"/>
  <c r="IV124" i="5" s="1"/>
  <c r="AH117" i="5"/>
  <c r="DD117" i="5" s="1"/>
  <c r="FZ117" i="5" s="1"/>
  <c r="IV117" i="5" s="1"/>
  <c r="AH110" i="5"/>
  <c r="DD110" i="5" s="1"/>
  <c r="FZ110" i="5" s="1"/>
  <c r="IV110" i="5" s="1"/>
  <c r="AH114" i="5"/>
  <c r="DD114" i="5" s="1"/>
  <c r="FZ114" i="5" s="1"/>
  <c r="IV114" i="5" s="1"/>
  <c r="AH89" i="5"/>
  <c r="DD89" i="5" s="1"/>
  <c r="FZ89" i="5" s="1"/>
  <c r="IV89" i="5" s="1"/>
  <c r="AH82" i="5"/>
  <c r="DD82" i="5" s="1"/>
  <c r="FZ82" i="5" s="1"/>
  <c r="IV82" i="5" s="1"/>
  <c r="AH80" i="5"/>
  <c r="DD80" i="5" s="1"/>
  <c r="FZ80" i="5" s="1"/>
  <c r="IV80" i="5" s="1"/>
  <c r="AH72" i="5"/>
  <c r="DD72" i="5" s="1"/>
  <c r="FZ72" i="5" s="1"/>
  <c r="IV72" i="5" s="1"/>
  <c r="AH62" i="5"/>
  <c r="DD62" i="5" s="1"/>
  <c r="FZ62" i="5" s="1"/>
  <c r="IV62" i="5" s="1"/>
  <c r="AH55" i="5"/>
  <c r="DD55" i="5" s="1"/>
  <c r="FZ55" i="5" s="1"/>
  <c r="IV55" i="5" s="1"/>
  <c r="AH48" i="5"/>
  <c r="DD48" i="5" s="1"/>
  <c r="FZ48" i="5" s="1"/>
  <c r="IV48" i="5" s="1"/>
  <c r="AH41" i="5"/>
  <c r="DD41" i="5" s="1"/>
  <c r="FZ41" i="5" s="1"/>
  <c r="IV41" i="5" s="1"/>
  <c r="AH34" i="5"/>
  <c r="DD34" i="5" s="1"/>
  <c r="FZ34" i="5" s="1"/>
  <c r="IV34" i="5" s="1"/>
  <c r="AH9" i="5"/>
  <c r="DD9" i="5" s="1"/>
  <c r="FZ9" i="5" s="1"/>
  <c r="IV9" i="5" s="1"/>
  <c r="AH21" i="5"/>
  <c r="DD21" i="5" s="1"/>
  <c r="FZ21" i="5" s="1"/>
  <c r="IV21" i="5" s="1"/>
  <c r="AH5" i="5"/>
  <c r="DD5" i="5" s="1"/>
  <c r="FZ5" i="5" s="1"/>
  <c r="IV5" i="5" s="1"/>
  <c r="AH267" i="5"/>
  <c r="DD267" i="5" s="1"/>
  <c r="FZ267" i="5" s="1"/>
  <c r="IV267" i="5" s="1"/>
  <c r="AH263" i="5"/>
  <c r="DD263" i="5" s="1"/>
  <c r="FZ263" i="5" s="1"/>
  <c r="IV263" i="5" s="1"/>
  <c r="AH250" i="5"/>
  <c r="DD250" i="5" s="1"/>
  <c r="FZ250" i="5" s="1"/>
  <c r="IV250" i="5" s="1"/>
  <c r="AH245" i="5"/>
  <c r="DD245" i="5" s="1"/>
  <c r="FZ245" i="5" s="1"/>
  <c r="IV245" i="5" s="1"/>
  <c r="AH237" i="5"/>
  <c r="DD237" i="5" s="1"/>
  <c r="FZ237" i="5" s="1"/>
  <c r="IV237" i="5" s="1"/>
  <c r="AH230" i="5"/>
  <c r="DD230" i="5" s="1"/>
  <c r="FZ230" i="5" s="1"/>
  <c r="IV230" i="5" s="1"/>
  <c r="AH222" i="5"/>
  <c r="DD222" i="5" s="1"/>
  <c r="FZ222" i="5" s="1"/>
  <c r="IV222" i="5" s="1"/>
  <c r="AH217" i="5"/>
  <c r="DD217" i="5" s="1"/>
  <c r="FZ217" i="5" s="1"/>
  <c r="IV217" i="5" s="1"/>
  <c r="AH206" i="5"/>
  <c r="DD206" i="5" s="1"/>
  <c r="FZ206" i="5" s="1"/>
  <c r="IV206" i="5" s="1"/>
  <c r="AH198" i="5"/>
  <c r="DD198" i="5" s="1"/>
  <c r="FZ198" i="5" s="1"/>
  <c r="IV198" i="5" s="1"/>
  <c r="AH193" i="5"/>
  <c r="DD193" i="5" s="1"/>
  <c r="FZ193" i="5" s="1"/>
  <c r="IV193" i="5" s="1"/>
  <c r="AH178" i="5"/>
  <c r="DD178" i="5" s="1"/>
  <c r="FZ178" i="5" s="1"/>
  <c r="IV178" i="5" s="1"/>
  <c r="AH164" i="5"/>
  <c r="DD164" i="5" s="1"/>
  <c r="FZ164" i="5" s="1"/>
  <c r="IV164" i="5" s="1"/>
  <c r="AH169" i="5"/>
  <c r="DD169" i="5" s="1"/>
  <c r="FZ169" i="5" s="1"/>
  <c r="IV169" i="5" s="1"/>
  <c r="AH160" i="5"/>
  <c r="DD160" i="5" s="1"/>
  <c r="FZ160" i="5" s="1"/>
  <c r="IV160" i="5" s="1"/>
  <c r="AH141" i="5"/>
  <c r="DD141" i="5" s="1"/>
  <c r="FZ141" i="5" s="1"/>
  <c r="IV141" i="5" s="1"/>
  <c r="AH153" i="5"/>
  <c r="DD153" i="5" s="1"/>
  <c r="FZ153" i="5" s="1"/>
  <c r="IV153" i="5" s="1"/>
  <c r="AH123" i="5"/>
  <c r="DD123" i="5" s="1"/>
  <c r="FZ123" i="5" s="1"/>
  <c r="IV123" i="5" s="1"/>
  <c r="AH116" i="5"/>
  <c r="DD116" i="5" s="1"/>
  <c r="FZ116" i="5" s="1"/>
  <c r="IV116" i="5" s="1"/>
  <c r="AH109" i="5"/>
  <c r="DD109" i="5" s="1"/>
  <c r="FZ109" i="5" s="1"/>
  <c r="IV109" i="5" s="1"/>
  <c r="AH102" i="5"/>
  <c r="DD102" i="5" s="1"/>
  <c r="FZ102" i="5" s="1"/>
  <c r="IV102" i="5" s="1"/>
  <c r="AH106" i="5"/>
  <c r="DD106" i="5" s="1"/>
  <c r="FZ106" i="5" s="1"/>
  <c r="IV106" i="5" s="1"/>
  <c r="AH81" i="5"/>
  <c r="DD81" i="5" s="1"/>
  <c r="FZ81" i="5" s="1"/>
  <c r="IV81" i="5" s="1"/>
  <c r="AH93" i="5"/>
  <c r="DD93" i="5" s="1"/>
  <c r="FZ93" i="5" s="1"/>
  <c r="IV93" i="5" s="1"/>
  <c r="AH71" i="5"/>
  <c r="DD71" i="5" s="1"/>
  <c r="FZ71" i="5" s="1"/>
  <c r="IV71" i="5" s="1"/>
  <c r="AH64" i="5"/>
  <c r="DD64" i="5" s="1"/>
  <c r="FZ64" i="5" s="1"/>
  <c r="IV64" i="5" s="1"/>
  <c r="AH54" i="5"/>
  <c r="DD54" i="5" s="1"/>
  <c r="FZ54" i="5" s="1"/>
  <c r="IV54" i="5" s="1"/>
  <c r="AH47" i="5"/>
  <c r="DD47" i="5" s="1"/>
  <c r="FZ47" i="5" s="1"/>
  <c r="IV47" i="5" s="1"/>
  <c r="AH40" i="5"/>
  <c r="DD40" i="5" s="1"/>
  <c r="FZ40" i="5" s="1"/>
  <c r="IV40" i="5" s="1"/>
  <c r="AH33" i="5"/>
  <c r="DD33" i="5" s="1"/>
  <c r="FZ33" i="5" s="1"/>
  <c r="IV33" i="5" s="1"/>
  <c r="AH26" i="5"/>
  <c r="DD26" i="5" s="1"/>
  <c r="FZ26" i="5" s="1"/>
  <c r="IV26" i="5" s="1"/>
  <c r="AH20" i="5"/>
  <c r="DD20" i="5" s="1"/>
  <c r="FZ20" i="5" s="1"/>
  <c r="IV20" i="5" s="1"/>
  <c r="AH13" i="5"/>
  <c r="DD13" i="5" s="1"/>
  <c r="FZ13" i="5" s="1"/>
  <c r="IV13" i="5" s="1"/>
  <c r="AH3" i="5"/>
  <c r="DD3" i="5" s="1"/>
  <c r="FZ3" i="5" s="1"/>
  <c r="IV3" i="5" s="1"/>
  <c r="AH266" i="5"/>
  <c r="DD266" i="5" s="1"/>
  <c r="FZ266" i="5" s="1"/>
  <c r="IV266" i="5" s="1"/>
  <c r="AH257" i="5"/>
  <c r="DD257" i="5" s="1"/>
  <c r="FZ257" i="5" s="1"/>
  <c r="IV257" i="5" s="1"/>
  <c r="AH248" i="5"/>
  <c r="DD248" i="5" s="1"/>
  <c r="FZ248" i="5" s="1"/>
  <c r="IV248" i="5" s="1"/>
  <c r="AH241" i="5"/>
  <c r="DD241" i="5" s="1"/>
  <c r="FZ241" i="5" s="1"/>
  <c r="IV241" i="5" s="1"/>
  <c r="AH231" i="5"/>
  <c r="DD231" i="5" s="1"/>
  <c r="FZ231" i="5" s="1"/>
  <c r="IV231" i="5" s="1"/>
  <c r="AH220" i="5"/>
  <c r="DD220" i="5" s="1"/>
  <c r="FZ220" i="5" s="1"/>
  <c r="IV220" i="5" s="1"/>
  <c r="AH215" i="5"/>
  <c r="DD215" i="5" s="1"/>
  <c r="FZ215" i="5" s="1"/>
  <c r="IV215" i="5" s="1"/>
  <c r="AH204" i="5"/>
  <c r="DD204" i="5" s="1"/>
  <c r="FZ204" i="5" s="1"/>
  <c r="IV204" i="5" s="1"/>
  <c r="AH196" i="5"/>
  <c r="DD196" i="5" s="1"/>
  <c r="FZ196" i="5" s="1"/>
  <c r="IV196" i="5" s="1"/>
  <c r="AH191" i="5"/>
  <c r="DD191" i="5" s="1"/>
  <c r="FZ191" i="5" s="1"/>
  <c r="IV191" i="5" s="1"/>
  <c r="AH183" i="5"/>
  <c r="DD183" i="5" s="1"/>
  <c r="FZ183" i="5" s="1"/>
  <c r="IV183" i="5" s="1"/>
  <c r="AH185" i="5"/>
  <c r="DD185" i="5" s="1"/>
  <c r="FZ185" i="5" s="1"/>
  <c r="IV185" i="5" s="1"/>
  <c r="AH167" i="5"/>
  <c r="DD167" i="5" s="1"/>
  <c r="FZ167" i="5" s="1"/>
  <c r="IV167" i="5" s="1"/>
  <c r="AH158" i="5"/>
  <c r="DD158" i="5" s="1"/>
  <c r="FZ158" i="5" s="1"/>
  <c r="IV158" i="5" s="1"/>
  <c r="AH155" i="5"/>
  <c r="DD155" i="5" s="1"/>
  <c r="FZ155" i="5" s="1"/>
  <c r="IV155" i="5" s="1"/>
  <c r="AH152" i="5"/>
  <c r="DD152" i="5" s="1"/>
  <c r="FZ152" i="5" s="1"/>
  <c r="IV152" i="5" s="1"/>
  <c r="AH145" i="5"/>
  <c r="DD145" i="5" s="1"/>
  <c r="FZ145" i="5" s="1"/>
  <c r="IV145" i="5" s="1"/>
  <c r="AH134" i="5"/>
  <c r="DD134" i="5" s="1"/>
  <c r="FZ134" i="5" s="1"/>
  <c r="IV134" i="5" s="1"/>
  <c r="AH127" i="5"/>
  <c r="DD127" i="5" s="1"/>
  <c r="FZ127" i="5" s="1"/>
  <c r="IV127" i="5" s="1"/>
  <c r="AH101" i="5"/>
  <c r="DD101" i="5" s="1"/>
  <c r="FZ101" i="5" s="1"/>
  <c r="IV101" i="5" s="1"/>
  <c r="AH113" i="5"/>
  <c r="DD113" i="5" s="1"/>
  <c r="FZ113" i="5" s="1"/>
  <c r="IV113" i="5" s="1"/>
  <c r="AH98" i="5"/>
  <c r="DD98" i="5" s="1"/>
  <c r="FZ98" i="5" s="1"/>
  <c r="IV98" i="5" s="1"/>
  <c r="AH92" i="5"/>
  <c r="DD92" i="5" s="1"/>
  <c r="FZ92" i="5" s="1"/>
  <c r="IV92" i="5" s="1"/>
  <c r="AH85" i="5"/>
  <c r="DD85" i="5" s="1"/>
  <c r="FZ85" i="5" s="1"/>
  <c r="IV85" i="5" s="1"/>
  <c r="AH63" i="5"/>
  <c r="DD63" i="5" s="1"/>
  <c r="FZ63" i="5" s="1"/>
  <c r="IV63" i="5" s="1"/>
  <c r="AH75" i="5"/>
  <c r="DD75" i="5" s="1"/>
  <c r="FZ75" i="5" s="1"/>
  <c r="IV75" i="5" s="1"/>
  <c r="AH46" i="5"/>
  <c r="DD46" i="5" s="1"/>
  <c r="FZ46" i="5" s="1"/>
  <c r="IV46" i="5" s="1"/>
  <c r="AH58" i="5"/>
  <c r="DD58" i="5" s="1"/>
  <c r="FZ58" i="5" s="1"/>
  <c r="IV58" i="5" s="1"/>
  <c r="AH32" i="5"/>
  <c r="DD32" i="5" s="1"/>
  <c r="FZ32" i="5" s="1"/>
  <c r="IV32" i="5" s="1"/>
  <c r="AH25" i="5"/>
  <c r="DD25" i="5" s="1"/>
  <c r="FZ25" i="5" s="1"/>
  <c r="IV25" i="5" s="1"/>
  <c r="AH37" i="5"/>
  <c r="DD37" i="5" s="1"/>
  <c r="FZ37" i="5" s="1"/>
  <c r="IV37" i="5" s="1"/>
  <c r="AH12" i="5"/>
  <c r="DD12" i="5" s="1"/>
  <c r="FZ12" i="5" s="1"/>
  <c r="IV12" i="5" s="1"/>
  <c r="AH24" i="5"/>
  <c r="DD24" i="5" s="1"/>
  <c r="FZ24" i="5" s="1"/>
  <c r="IV24" i="5" s="1"/>
  <c r="AH4" i="5"/>
  <c r="DD4" i="5" s="1"/>
  <c r="FZ4" i="5" s="1"/>
  <c r="IV4" i="5" s="1"/>
  <c r="AH265" i="5"/>
  <c r="DD265" i="5" s="1"/>
  <c r="FZ265" i="5" s="1"/>
  <c r="IV265" i="5" s="1"/>
  <c r="AH256" i="5"/>
  <c r="DD256" i="5" s="1"/>
  <c r="FZ256" i="5" s="1"/>
  <c r="IV256" i="5" s="1"/>
  <c r="AH254" i="5"/>
  <c r="DD254" i="5" s="1"/>
  <c r="FZ254" i="5" s="1"/>
  <c r="IV254" i="5" s="1"/>
  <c r="AH239" i="5"/>
  <c r="DD239" i="5" s="1"/>
  <c r="FZ239" i="5" s="1"/>
  <c r="IV239" i="5" s="1"/>
  <c r="AH234" i="5"/>
  <c r="DD234" i="5" s="1"/>
  <c r="FZ234" i="5" s="1"/>
  <c r="IV234" i="5" s="1"/>
  <c r="AH223" i="5"/>
  <c r="DD223" i="5" s="1"/>
  <c r="FZ223" i="5" s="1"/>
  <c r="IV223" i="5" s="1"/>
  <c r="AH210" i="5"/>
  <c r="DD210" i="5" s="1"/>
  <c r="FZ210" i="5" s="1"/>
  <c r="IV210" i="5" s="1"/>
  <c r="AH207" i="5"/>
  <c r="DD207" i="5" s="1"/>
  <c r="FZ207" i="5" s="1"/>
  <c r="IV207" i="5" s="1"/>
  <c r="AH199" i="5"/>
  <c r="DD199" i="5" s="1"/>
  <c r="FZ199" i="5" s="1"/>
  <c r="IV199" i="5" s="1"/>
  <c r="AH186" i="5"/>
  <c r="DD186" i="5" s="1"/>
  <c r="FZ186" i="5" s="1"/>
  <c r="IV186" i="5" s="1"/>
  <c r="AH181" i="5"/>
  <c r="DD181" i="5" s="1"/>
  <c r="FZ181" i="5" s="1"/>
  <c r="IV181" i="5" s="1"/>
  <c r="AH174" i="5"/>
  <c r="DD174" i="5" s="1"/>
  <c r="FZ174" i="5" s="1"/>
  <c r="IV174" i="5" s="1"/>
  <c r="AH170" i="5"/>
  <c r="DD170" i="5" s="1"/>
  <c r="FZ170" i="5" s="1"/>
  <c r="IV170" i="5" s="1"/>
  <c r="AH161" i="5"/>
  <c r="DD161" i="5" s="1"/>
  <c r="FZ161" i="5" s="1"/>
  <c r="IV161" i="5" s="1"/>
  <c r="AH151" i="5"/>
  <c r="DD151" i="5" s="1"/>
  <c r="FZ151" i="5" s="1"/>
  <c r="IV151" i="5" s="1"/>
  <c r="AH144" i="5"/>
  <c r="DD144" i="5" s="1"/>
  <c r="FZ144" i="5" s="1"/>
  <c r="IV144" i="5" s="1"/>
  <c r="AH137" i="5"/>
  <c r="DD137" i="5" s="1"/>
  <c r="FZ137" i="5" s="1"/>
  <c r="IV137" i="5" s="1"/>
  <c r="AH126" i="5"/>
  <c r="DD126" i="5" s="1"/>
  <c r="FZ126" i="5" s="1"/>
  <c r="IV126" i="5" s="1"/>
  <c r="AH119" i="5"/>
  <c r="DD119" i="5" s="1"/>
  <c r="FZ119" i="5" s="1"/>
  <c r="IV119" i="5" s="1"/>
  <c r="AH112" i="5"/>
  <c r="DD112" i="5" s="1"/>
  <c r="FZ112" i="5" s="1"/>
  <c r="IV112" i="5" s="1"/>
  <c r="AH105" i="5"/>
  <c r="DD105" i="5" s="1"/>
  <c r="FZ105" i="5" s="1"/>
  <c r="IV105" i="5" s="1"/>
  <c r="AH91" i="5"/>
  <c r="DD91" i="5" s="1"/>
  <c r="FZ91" i="5" s="1"/>
  <c r="IV91" i="5" s="1"/>
  <c r="AH84" i="5"/>
  <c r="DD84" i="5" s="1"/>
  <c r="FZ84" i="5" s="1"/>
  <c r="IV84" i="5" s="1"/>
  <c r="AH96" i="5"/>
  <c r="DD96" i="5" s="1"/>
  <c r="FZ96" i="5" s="1"/>
  <c r="IV96" i="5" s="1"/>
  <c r="AH74" i="5"/>
  <c r="DD74" i="5" s="1"/>
  <c r="FZ74" i="5" s="1"/>
  <c r="IV74" i="5" s="1"/>
  <c r="AH67" i="5"/>
  <c r="DD67" i="5" s="1"/>
  <c r="FZ67" i="5" s="1"/>
  <c r="IV67" i="5" s="1"/>
  <c r="AH57" i="5"/>
  <c r="DD57" i="5" s="1"/>
  <c r="FZ57" i="5" s="1"/>
  <c r="IV57" i="5" s="1"/>
  <c r="AH50" i="5"/>
  <c r="DD50" i="5" s="1"/>
  <c r="FZ50" i="5" s="1"/>
  <c r="IV50" i="5" s="1"/>
  <c r="AH43" i="5"/>
  <c r="DD43" i="5" s="1"/>
  <c r="FZ43" i="5" s="1"/>
  <c r="IV43" i="5" s="1"/>
  <c r="AH36" i="5"/>
  <c r="DD36" i="5" s="1"/>
  <c r="FZ36" i="5" s="1"/>
  <c r="IV36" i="5" s="1"/>
  <c r="AH29" i="5"/>
  <c r="DD29" i="5" s="1"/>
  <c r="FZ29" i="5" s="1"/>
  <c r="IV29" i="5" s="1"/>
  <c r="AH23" i="5"/>
  <c r="DD23" i="5" s="1"/>
  <c r="FZ23" i="5" s="1"/>
  <c r="IV23" i="5" s="1"/>
  <c r="AH16" i="5"/>
  <c r="DD16" i="5" s="1"/>
  <c r="FZ16" i="5" s="1"/>
  <c r="IV16" i="5" s="1"/>
  <c r="AH264" i="5"/>
  <c r="DD264" i="5" s="1"/>
  <c r="FZ264" i="5" s="1"/>
  <c r="IV264" i="5" s="1"/>
  <c r="AH258" i="5"/>
  <c r="DD258" i="5" s="1"/>
  <c r="FZ258" i="5" s="1"/>
  <c r="IV258" i="5" s="1"/>
  <c r="AH249" i="5"/>
  <c r="DD249" i="5" s="1"/>
  <c r="FZ249" i="5" s="1"/>
  <c r="IV249" i="5" s="1"/>
  <c r="AH242" i="5"/>
  <c r="DD242" i="5" s="1"/>
  <c r="FZ242" i="5" s="1"/>
  <c r="IV242" i="5" s="1"/>
  <c r="AH232" i="5"/>
  <c r="DD232" i="5" s="1"/>
  <c r="FZ232" i="5" s="1"/>
  <c r="IV232" i="5" s="1"/>
  <c r="AH226" i="5"/>
  <c r="DD226" i="5" s="1"/>
  <c r="FZ226" i="5" s="1"/>
  <c r="IV226" i="5" s="1"/>
  <c r="AH225" i="5"/>
  <c r="DD225" i="5" s="1"/>
  <c r="FZ225" i="5" s="1"/>
  <c r="IV225" i="5" s="1"/>
  <c r="AH202" i="5"/>
  <c r="DD202" i="5" s="1"/>
  <c r="FZ202" i="5" s="1"/>
  <c r="IV202" i="5" s="1"/>
  <c r="AH194" i="5"/>
  <c r="DD194" i="5" s="1"/>
  <c r="FZ194" i="5" s="1"/>
  <c r="IV194" i="5" s="1"/>
  <c r="AH189" i="5"/>
  <c r="DD189" i="5" s="1"/>
  <c r="FZ189" i="5" s="1"/>
  <c r="IV189" i="5" s="1"/>
  <c r="AH188" i="5"/>
  <c r="DD188" i="5" s="1"/>
  <c r="FZ188" i="5" s="1"/>
  <c r="IV188" i="5" s="1"/>
  <c r="AH177" i="5"/>
  <c r="DD177" i="5" s="1"/>
  <c r="FZ177" i="5" s="1"/>
  <c r="IV177" i="5" s="1"/>
  <c r="AH165" i="5"/>
  <c r="DD165" i="5" s="1"/>
  <c r="FZ165" i="5" s="1"/>
  <c r="IV165" i="5" s="1"/>
  <c r="AH156" i="5"/>
  <c r="DD156" i="5" s="1"/>
  <c r="FZ156" i="5" s="1"/>
  <c r="IV156" i="5" s="1"/>
  <c r="AH143" i="5"/>
  <c r="DD143" i="5" s="1"/>
  <c r="FZ143" i="5" s="1"/>
  <c r="IV143" i="5" s="1"/>
  <c r="AH136" i="5"/>
  <c r="DD136" i="5" s="1"/>
  <c r="FZ136" i="5" s="1"/>
  <c r="IV136" i="5" s="1"/>
  <c r="AH148" i="5"/>
  <c r="DD148" i="5" s="1"/>
  <c r="FZ148" i="5" s="1"/>
  <c r="IV148" i="5" s="1"/>
  <c r="AH118" i="5"/>
  <c r="DD118" i="5" s="1"/>
  <c r="FZ118" i="5" s="1"/>
  <c r="IV118" i="5" s="1"/>
  <c r="AH130" i="5"/>
  <c r="DD130" i="5" s="1"/>
  <c r="FZ130" i="5" s="1"/>
  <c r="IV130" i="5" s="1"/>
  <c r="AH104" i="5"/>
  <c r="DD104" i="5" s="1"/>
  <c r="FZ104" i="5" s="1"/>
  <c r="IV104" i="5" s="1"/>
  <c r="AH108" i="5"/>
  <c r="DD108" i="5" s="1"/>
  <c r="FZ108" i="5" s="1"/>
  <c r="IV108" i="5" s="1"/>
  <c r="AH83" i="5"/>
  <c r="DD83" i="5" s="1"/>
  <c r="FZ83" i="5" s="1"/>
  <c r="IV83" i="5" s="1"/>
  <c r="AH95" i="5"/>
  <c r="DD95" i="5" s="1"/>
  <c r="FZ95" i="5" s="1"/>
  <c r="IV95" i="5" s="1"/>
  <c r="AH73" i="5"/>
  <c r="DD73" i="5" s="1"/>
  <c r="FZ73" i="5" s="1"/>
  <c r="IV73" i="5" s="1"/>
  <c r="AH66" i="5"/>
  <c r="DD66" i="5" s="1"/>
  <c r="FZ66" i="5" s="1"/>
  <c r="IV66" i="5" s="1"/>
  <c r="AH78" i="5"/>
  <c r="DD78" i="5" s="1"/>
  <c r="FZ78" i="5" s="1"/>
  <c r="IV78" i="5" s="1"/>
  <c r="AH49" i="5"/>
  <c r="DD49" i="5" s="1"/>
  <c r="FZ49" i="5" s="1"/>
  <c r="IV49" i="5" s="1"/>
  <c r="AH61" i="5"/>
  <c r="DD61" i="5" s="1"/>
  <c r="FZ61" i="5" s="1"/>
  <c r="IV61" i="5" s="1"/>
  <c r="AH35" i="5"/>
  <c r="DD35" i="5" s="1"/>
  <c r="FZ35" i="5" s="1"/>
  <c r="IV35" i="5" s="1"/>
  <c r="AH28" i="5"/>
  <c r="DD28" i="5" s="1"/>
  <c r="FZ28" i="5" s="1"/>
  <c r="IV28" i="5" s="1"/>
  <c r="AH22" i="5"/>
  <c r="DD22" i="5" s="1"/>
  <c r="FZ22" i="5" s="1"/>
  <c r="IV22" i="5" s="1"/>
  <c r="AH15" i="5"/>
  <c r="DD15" i="5" s="1"/>
  <c r="FZ15" i="5" s="1"/>
  <c r="IV15" i="5" s="1"/>
  <c r="AH8" i="5"/>
  <c r="DD8" i="5" s="1"/>
  <c r="FZ8" i="5" s="1"/>
  <c r="IV8" i="5" s="1"/>
  <c r="AH240" i="5"/>
  <c r="DD240" i="5" s="1"/>
  <c r="FZ240" i="5" s="1"/>
  <c r="IV240" i="5" s="1"/>
  <c r="AH172" i="5"/>
  <c r="DD172" i="5" s="1"/>
  <c r="FZ172" i="5" s="1"/>
  <c r="IV172" i="5" s="1"/>
  <c r="AH115" i="5"/>
  <c r="DD115" i="5" s="1"/>
  <c r="FZ115" i="5" s="1"/>
  <c r="IV115" i="5" s="1"/>
  <c r="AH53" i="5"/>
  <c r="DD53" i="5" s="1"/>
  <c r="FZ53" i="5" s="1"/>
  <c r="IV53" i="5" s="1"/>
  <c r="AH228" i="5"/>
  <c r="DD228" i="5" s="1"/>
  <c r="FZ228" i="5" s="1"/>
  <c r="IV228" i="5" s="1"/>
  <c r="AH168" i="5"/>
  <c r="DD168" i="5" s="1"/>
  <c r="FZ168" i="5" s="1"/>
  <c r="IV168" i="5" s="1"/>
  <c r="AH100" i="5"/>
  <c r="DD100" i="5" s="1"/>
  <c r="FZ100" i="5" s="1"/>
  <c r="IV100" i="5" s="1"/>
  <c r="AH27" i="5"/>
  <c r="DD27" i="5" s="1"/>
  <c r="FZ27" i="5" s="1"/>
  <c r="IV27" i="5" s="1"/>
  <c r="AH218" i="5"/>
  <c r="DD218" i="5" s="1"/>
  <c r="FZ218" i="5" s="1"/>
  <c r="IV218" i="5" s="1"/>
  <c r="AH159" i="5"/>
  <c r="DD159" i="5" s="1"/>
  <c r="FZ159" i="5" s="1"/>
  <c r="IV159" i="5" s="1"/>
  <c r="AH94" i="5"/>
  <c r="DD94" i="5" s="1"/>
  <c r="FZ94" i="5" s="1"/>
  <c r="IV94" i="5" s="1"/>
  <c r="AH39" i="5"/>
  <c r="DD39" i="5" s="1"/>
  <c r="FZ39" i="5" s="1"/>
  <c r="IV39" i="5" s="1"/>
  <c r="AH213" i="5"/>
  <c r="DD213" i="5" s="1"/>
  <c r="FZ213" i="5" s="1"/>
  <c r="IV213" i="5" s="1"/>
  <c r="AH135" i="5"/>
  <c r="DD135" i="5" s="1"/>
  <c r="FZ135" i="5" s="1"/>
  <c r="IV135" i="5" s="1"/>
  <c r="AH87" i="5"/>
  <c r="DD87" i="5" s="1"/>
  <c r="FZ87" i="5" s="1"/>
  <c r="IV87" i="5" s="1"/>
  <c r="AH14" i="5"/>
  <c r="DD14" i="5" s="1"/>
  <c r="FZ14" i="5" s="1"/>
  <c r="IV14" i="5" s="1"/>
  <c r="AH205" i="5"/>
  <c r="DD205" i="5" s="1"/>
  <c r="FZ205" i="5" s="1"/>
  <c r="IV205" i="5" s="1"/>
  <c r="AH147" i="5"/>
  <c r="DD147" i="5" s="1"/>
  <c r="FZ147" i="5" s="1"/>
  <c r="IV147" i="5" s="1"/>
  <c r="AH65" i="5"/>
  <c r="DD65" i="5" s="1"/>
  <c r="FZ65" i="5" s="1"/>
  <c r="IV65" i="5" s="1"/>
  <c r="AH7" i="5"/>
  <c r="DD7" i="5" s="1"/>
  <c r="FZ7" i="5" s="1"/>
  <c r="IV7" i="5" s="1"/>
  <c r="AH262" i="5"/>
  <c r="DD262" i="5" s="1"/>
  <c r="FZ262" i="5" s="1"/>
  <c r="IV262" i="5" s="1"/>
  <c r="AH197" i="5"/>
  <c r="DD197" i="5" s="1"/>
  <c r="FZ197" i="5" s="1"/>
  <c r="IV197" i="5" s="1"/>
  <c r="AH140" i="5"/>
  <c r="DD140" i="5" s="1"/>
  <c r="FZ140" i="5" s="1"/>
  <c r="IV140" i="5" s="1"/>
  <c r="AH88" i="5"/>
  <c r="DD88" i="5" s="1"/>
  <c r="FZ88" i="5" s="1"/>
  <c r="IV88" i="5" s="1"/>
  <c r="AH19" i="5"/>
  <c r="DD19" i="5" s="1"/>
  <c r="FZ19" i="5" s="1"/>
  <c r="IV19" i="5" s="1"/>
  <c r="AH255" i="5"/>
  <c r="DD255" i="5" s="1"/>
  <c r="FZ255" i="5" s="1"/>
  <c r="IV255" i="5" s="1"/>
  <c r="AH201" i="5"/>
  <c r="DD201" i="5" s="1"/>
  <c r="FZ201" i="5" s="1"/>
  <c r="IV201" i="5" s="1"/>
  <c r="AH129" i="5"/>
  <c r="DD129" i="5" s="1"/>
  <c r="FZ129" i="5" s="1"/>
  <c r="IV129" i="5" s="1"/>
  <c r="AH70" i="5"/>
  <c r="DD70" i="5" s="1"/>
  <c r="FZ70" i="5" s="1"/>
  <c r="IV70" i="5" s="1"/>
  <c r="AH243" i="5"/>
  <c r="DD243" i="5" s="1"/>
  <c r="FZ243" i="5" s="1"/>
  <c r="IV243" i="5" s="1"/>
  <c r="AH184" i="5"/>
  <c r="DD184" i="5" s="1"/>
  <c r="FZ184" i="5" s="1"/>
  <c r="IV184" i="5" s="1"/>
  <c r="AH122" i="5"/>
  <c r="DD122" i="5" s="1"/>
  <c r="FZ122" i="5" s="1"/>
  <c r="IV122" i="5" s="1"/>
  <c r="AH60" i="5"/>
  <c r="DD60" i="5" s="1"/>
  <c r="FZ60" i="5" s="1"/>
  <c r="IV60" i="5" s="1"/>
  <c r="AI260" i="5" l="1"/>
  <c r="DE260" i="5" s="1"/>
  <c r="GA260" i="5" s="1"/>
  <c r="IW260" i="5" s="1"/>
  <c r="AI251" i="5"/>
  <c r="DE251" i="5" s="1"/>
  <c r="GA251" i="5" s="1"/>
  <c r="IW251" i="5" s="1"/>
  <c r="AI244" i="5"/>
  <c r="DE244" i="5" s="1"/>
  <c r="GA244" i="5" s="1"/>
  <c r="IW244" i="5" s="1"/>
  <c r="AI236" i="5"/>
  <c r="DE236" i="5" s="1"/>
  <c r="GA236" i="5" s="1"/>
  <c r="IW236" i="5" s="1"/>
  <c r="AI230" i="5"/>
  <c r="DE230" i="5" s="1"/>
  <c r="GA230" i="5" s="1"/>
  <c r="IW230" i="5" s="1"/>
  <c r="AI222" i="5"/>
  <c r="DE222" i="5" s="1"/>
  <c r="GA222" i="5" s="1"/>
  <c r="IW222" i="5" s="1"/>
  <c r="AI217" i="5"/>
  <c r="DE217" i="5" s="1"/>
  <c r="GA217" i="5" s="1"/>
  <c r="IW217" i="5" s="1"/>
  <c r="AI206" i="5"/>
  <c r="DE206" i="5" s="1"/>
  <c r="GA206" i="5" s="1"/>
  <c r="IW206" i="5" s="1"/>
  <c r="AI204" i="5"/>
  <c r="DE204" i="5" s="1"/>
  <c r="GA204" i="5" s="1"/>
  <c r="IW204" i="5" s="1"/>
  <c r="AI193" i="5"/>
  <c r="DE193" i="5" s="1"/>
  <c r="GA193" i="5" s="1"/>
  <c r="IW193" i="5" s="1"/>
  <c r="AI180" i="5"/>
  <c r="DE180" i="5" s="1"/>
  <c r="GA180" i="5" s="1"/>
  <c r="IW180" i="5" s="1"/>
  <c r="AI174" i="5"/>
  <c r="DE174" i="5" s="1"/>
  <c r="GA174" i="5" s="1"/>
  <c r="IW174" i="5" s="1"/>
  <c r="AI169" i="5"/>
  <c r="DE169" i="5" s="1"/>
  <c r="GA169" i="5" s="1"/>
  <c r="IW169" i="5" s="1"/>
  <c r="AI157" i="5"/>
  <c r="DE157" i="5" s="1"/>
  <c r="GA157" i="5" s="1"/>
  <c r="IW157" i="5" s="1"/>
  <c r="AI152" i="5"/>
  <c r="DE152" i="5" s="1"/>
  <c r="GA152" i="5" s="1"/>
  <c r="IW152" i="5" s="1"/>
  <c r="AI137" i="5"/>
  <c r="DE137" i="5" s="1"/>
  <c r="GA137" i="5" s="1"/>
  <c r="IW137" i="5" s="1"/>
  <c r="AI134" i="5"/>
  <c r="DE134" i="5" s="1"/>
  <c r="GA134" i="5" s="1"/>
  <c r="IW134" i="5" s="1"/>
  <c r="AI127" i="5"/>
  <c r="DE127" i="5" s="1"/>
  <c r="GA127" i="5" s="1"/>
  <c r="IW127" i="5" s="1"/>
  <c r="AI120" i="5"/>
  <c r="DE120" i="5" s="1"/>
  <c r="GA120" i="5" s="1"/>
  <c r="IW120" i="5" s="1"/>
  <c r="AI113" i="5"/>
  <c r="DE113" i="5" s="1"/>
  <c r="GA113" i="5" s="1"/>
  <c r="IW113" i="5" s="1"/>
  <c r="AI98" i="5"/>
  <c r="DE98" i="5" s="1"/>
  <c r="GA98" i="5" s="1"/>
  <c r="IW98" i="5" s="1"/>
  <c r="AI92" i="5"/>
  <c r="DE92" i="5" s="1"/>
  <c r="GA92" i="5" s="1"/>
  <c r="IW92" i="5" s="1"/>
  <c r="AI85" i="5"/>
  <c r="DE85" i="5" s="1"/>
  <c r="GA85" i="5" s="1"/>
  <c r="IW85" i="5" s="1"/>
  <c r="AI63" i="5"/>
  <c r="DE63" i="5" s="1"/>
  <c r="GA63" i="5" s="1"/>
  <c r="IW63" i="5" s="1"/>
  <c r="AI75" i="5"/>
  <c r="DE75" i="5" s="1"/>
  <c r="GA75" i="5" s="1"/>
  <c r="IW75" i="5" s="1"/>
  <c r="AI46" i="5"/>
  <c r="DE46" i="5" s="1"/>
  <c r="GA46" i="5" s="1"/>
  <c r="IW46" i="5" s="1"/>
  <c r="AI58" i="5"/>
  <c r="DE58" i="5" s="1"/>
  <c r="GA58" i="5" s="1"/>
  <c r="IW58" i="5" s="1"/>
  <c r="AI51" i="5"/>
  <c r="DE51" i="5" s="1"/>
  <c r="GA51" i="5" s="1"/>
  <c r="IW51" i="5" s="1"/>
  <c r="AI25" i="5"/>
  <c r="DE25" i="5" s="1"/>
  <c r="GA25" i="5" s="1"/>
  <c r="IW25" i="5" s="1"/>
  <c r="AI37" i="5"/>
  <c r="DE37" i="5" s="1"/>
  <c r="GA37" i="5" s="1"/>
  <c r="IW37" i="5" s="1"/>
  <c r="AI23" i="5"/>
  <c r="DE23" i="5" s="1"/>
  <c r="GA23" i="5" s="1"/>
  <c r="IW23" i="5" s="1"/>
  <c r="AI16" i="5"/>
  <c r="DE16" i="5" s="1"/>
  <c r="GA16" i="5" s="1"/>
  <c r="IW16" i="5" s="1"/>
  <c r="AI5" i="5"/>
  <c r="DE5" i="5" s="1"/>
  <c r="GA5" i="5" s="1"/>
  <c r="IW5" i="5" s="1"/>
  <c r="AI267" i="5"/>
  <c r="DE267" i="5" s="1"/>
  <c r="GA267" i="5" s="1"/>
  <c r="IW267" i="5" s="1"/>
  <c r="AI259" i="5"/>
  <c r="DE259" i="5" s="1"/>
  <c r="GA259" i="5" s="1"/>
  <c r="IW259" i="5" s="1"/>
  <c r="AI254" i="5"/>
  <c r="DE254" i="5" s="1"/>
  <c r="GA254" i="5" s="1"/>
  <c r="IW254" i="5" s="1"/>
  <c r="AI245" i="5"/>
  <c r="DE245" i="5" s="1"/>
  <c r="GA245" i="5" s="1"/>
  <c r="IW245" i="5" s="1"/>
  <c r="AI237" i="5"/>
  <c r="DE237" i="5" s="1"/>
  <c r="GA237" i="5" s="1"/>
  <c r="IW237" i="5" s="1"/>
  <c r="AI223" i="5"/>
  <c r="DE223" i="5" s="1"/>
  <c r="GA223" i="5" s="1"/>
  <c r="IW223" i="5" s="1"/>
  <c r="AI225" i="5"/>
  <c r="DE225" i="5" s="1"/>
  <c r="GA225" i="5" s="1"/>
  <c r="IW225" i="5" s="1"/>
  <c r="AI212" i="5"/>
  <c r="DE212" i="5" s="1"/>
  <c r="GA212" i="5" s="1"/>
  <c r="IW212" i="5" s="1"/>
  <c r="AI209" i="5"/>
  <c r="DE209" i="5" s="1"/>
  <c r="GA209" i="5" s="1"/>
  <c r="IW209" i="5" s="1"/>
  <c r="AI201" i="5"/>
  <c r="DE201" i="5" s="1"/>
  <c r="GA201" i="5" s="1"/>
  <c r="IW201" i="5" s="1"/>
  <c r="AI188" i="5"/>
  <c r="DE188" i="5" s="1"/>
  <c r="GA188" i="5" s="1"/>
  <c r="IW188" i="5" s="1"/>
  <c r="AI178" i="5"/>
  <c r="DE178" i="5" s="1"/>
  <c r="GA178" i="5" s="1"/>
  <c r="IW178" i="5" s="1"/>
  <c r="AI167" i="5"/>
  <c r="DE167" i="5" s="1"/>
  <c r="GA167" i="5" s="1"/>
  <c r="IW167" i="5" s="1"/>
  <c r="AI164" i="5"/>
  <c r="DE164" i="5" s="1"/>
  <c r="GA164" i="5" s="1"/>
  <c r="IW164" i="5" s="1"/>
  <c r="AI160" i="5"/>
  <c r="DE160" i="5" s="1"/>
  <c r="GA160" i="5" s="1"/>
  <c r="IW160" i="5" s="1"/>
  <c r="AI144" i="5"/>
  <c r="DE144" i="5" s="1"/>
  <c r="GA144" i="5" s="1"/>
  <c r="IW144" i="5" s="1"/>
  <c r="AI148" i="5"/>
  <c r="DE148" i="5" s="1"/>
  <c r="GA148" i="5" s="1"/>
  <c r="IW148" i="5" s="1"/>
  <c r="AI126" i="5"/>
  <c r="DE126" i="5" s="1"/>
  <c r="GA126" i="5" s="1"/>
  <c r="IW126" i="5" s="1"/>
  <c r="AI119" i="5"/>
  <c r="DE119" i="5" s="1"/>
  <c r="GA119" i="5" s="1"/>
  <c r="IW119" i="5" s="1"/>
  <c r="AI112" i="5"/>
  <c r="DE112" i="5" s="1"/>
  <c r="GA112" i="5" s="1"/>
  <c r="IW112" i="5" s="1"/>
  <c r="AI105" i="5"/>
  <c r="DE105" i="5" s="1"/>
  <c r="GA105" i="5" s="1"/>
  <c r="IW105" i="5" s="1"/>
  <c r="AI109" i="5"/>
  <c r="DE109" i="5" s="1"/>
  <c r="GA109" i="5" s="1"/>
  <c r="IW109" i="5" s="1"/>
  <c r="AI84" i="5"/>
  <c r="DE84" i="5" s="1"/>
  <c r="GA84" i="5" s="1"/>
  <c r="IW84" i="5" s="1"/>
  <c r="AI96" i="5"/>
  <c r="DE96" i="5" s="1"/>
  <c r="GA96" i="5" s="1"/>
  <c r="IW96" i="5" s="1"/>
  <c r="AI74" i="5"/>
  <c r="DE74" i="5" s="1"/>
  <c r="GA74" i="5" s="1"/>
  <c r="IW74" i="5" s="1"/>
  <c r="AI67" i="5"/>
  <c r="DE67" i="5" s="1"/>
  <c r="GA67" i="5" s="1"/>
  <c r="IW67" i="5" s="1"/>
  <c r="AI57" i="5"/>
  <c r="DE57" i="5" s="1"/>
  <c r="GA57" i="5" s="1"/>
  <c r="IW57" i="5" s="1"/>
  <c r="AI50" i="5"/>
  <c r="DE50" i="5" s="1"/>
  <c r="GA50" i="5" s="1"/>
  <c r="IW50" i="5" s="1"/>
  <c r="AI43" i="5"/>
  <c r="DE43" i="5" s="1"/>
  <c r="GA43" i="5" s="1"/>
  <c r="IW43" i="5" s="1"/>
  <c r="AI36" i="5"/>
  <c r="DE36" i="5" s="1"/>
  <c r="GA36" i="5" s="1"/>
  <c r="IW36" i="5" s="1"/>
  <c r="AI29" i="5"/>
  <c r="DE29" i="5" s="1"/>
  <c r="GA29" i="5" s="1"/>
  <c r="IW29" i="5" s="1"/>
  <c r="AI15" i="5"/>
  <c r="DE15" i="5" s="1"/>
  <c r="GA15" i="5" s="1"/>
  <c r="IW15" i="5" s="1"/>
  <c r="AI8" i="5"/>
  <c r="DE8" i="5" s="1"/>
  <c r="GA8" i="5" s="1"/>
  <c r="IW8" i="5" s="1"/>
  <c r="AI3" i="5"/>
  <c r="DE3" i="5" s="1"/>
  <c r="GA3" i="5" s="1"/>
  <c r="IW3" i="5" s="1"/>
  <c r="AI265" i="5"/>
  <c r="DE265" i="5" s="1"/>
  <c r="GA265" i="5" s="1"/>
  <c r="IW265" i="5" s="1"/>
  <c r="AI257" i="5"/>
  <c r="DE257" i="5" s="1"/>
  <c r="GA257" i="5" s="1"/>
  <c r="IW257" i="5" s="1"/>
  <c r="AI248" i="5"/>
  <c r="DE248" i="5" s="1"/>
  <c r="GA248" i="5" s="1"/>
  <c r="IW248" i="5" s="1"/>
  <c r="AI241" i="5"/>
  <c r="DE241" i="5" s="1"/>
  <c r="GA241" i="5" s="1"/>
  <c r="IW241" i="5" s="1"/>
  <c r="AI231" i="5"/>
  <c r="DE231" i="5" s="1"/>
  <c r="GA231" i="5" s="1"/>
  <c r="IW231" i="5" s="1"/>
  <c r="AI226" i="5"/>
  <c r="DE226" i="5" s="1"/>
  <c r="GA226" i="5" s="1"/>
  <c r="IW226" i="5" s="1"/>
  <c r="AI210" i="5"/>
  <c r="DE210" i="5" s="1"/>
  <c r="GA210" i="5" s="1"/>
  <c r="IW210" i="5" s="1"/>
  <c r="AI207" i="5"/>
  <c r="DE207" i="5" s="1"/>
  <c r="GA207" i="5" s="1"/>
  <c r="IW207" i="5" s="1"/>
  <c r="AI199" i="5"/>
  <c r="DE199" i="5" s="1"/>
  <c r="GA199" i="5" s="1"/>
  <c r="IW199" i="5" s="1"/>
  <c r="AI186" i="5"/>
  <c r="DE186" i="5" s="1"/>
  <c r="GA186" i="5" s="1"/>
  <c r="IW186" i="5" s="1"/>
  <c r="AI191" i="5"/>
  <c r="DE191" i="5" s="1"/>
  <c r="GA191" i="5" s="1"/>
  <c r="IW191" i="5" s="1"/>
  <c r="AI177" i="5"/>
  <c r="DE177" i="5" s="1"/>
  <c r="GA177" i="5" s="1"/>
  <c r="IW177" i="5" s="1"/>
  <c r="AI170" i="5"/>
  <c r="DE170" i="5" s="1"/>
  <c r="GA170" i="5" s="1"/>
  <c r="IW170" i="5" s="1"/>
  <c r="AI161" i="5"/>
  <c r="DE161" i="5" s="1"/>
  <c r="GA161" i="5" s="1"/>
  <c r="IW161" i="5" s="1"/>
  <c r="AI155" i="5"/>
  <c r="DE155" i="5" s="1"/>
  <c r="GA155" i="5" s="1"/>
  <c r="IW155" i="5" s="1"/>
  <c r="AI136" i="5"/>
  <c r="DE136" i="5" s="1"/>
  <c r="GA136" i="5" s="1"/>
  <c r="IW136" i="5" s="1"/>
  <c r="AI140" i="5"/>
  <c r="DE140" i="5" s="1"/>
  <c r="GA140" i="5" s="1"/>
  <c r="IW140" i="5" s="1"/>
  <c r="AI118" i="5"/>
  <c r="DE118" i="5" s="1"/>
  <c r="GA118" i="5" s="1"/>
  <c r="IW118" i="5" s="1"/>
  <c r="AI130" i="5"/>
  <c r="DE130" i="5" s="1"/>
  <c r="GA130" i="5" s="1"/>
  <c r="IW130" i="5" s="1"/>
  <c r="AI104" i="5"/>
  <c r="DE104" i="5" s="1"/>
  <c r="GA104" i="5" s="1"/>
  <c r="IW104" i="5" s="1"/>
  <c r="AI108" i="5"/>
  <c r="DE108" i="5" s="1"/>
  <c r="GA108" i="5" s="1"/>
  <c r="IW108" i="5" s="1"/>
  <c r="AI101" i="5"/>
  <c r="DE101" i="5" s="1"/>
  <c r="GA101" i="5" s="1"/>
  <c r="IW101" i="5" s="1"/>
  <c r="AI95" i="5"/>
  <c r="DE95" i="5" s="1"/>
  <c r="GA95" i="5" s="1"/>
  <c r="IW95" i="5" s="1"/>
  <c r="AI88" i="5"/>
  <c r="DE88" i="5" s="1"/>
  <c r="GA88" i="5" s="1"/>
  <c r="IW88" i="5" s="1"/>
  <c r="AI66" i="5"/>
  <c r="DE66" i="5" s="1"/>
  <c r="GA66" i="5" s="1"/>
  <c r="IW66" i="5" s="1"/>
  <c r="AI78" i="5"/>
  <c r="DE78" i="5" s="1"/>
  <c r="GA78" i="5" s="1"/>
  <c r="IW78" i="5" s="1"/>
  <c r="AI49" i="5"/>
  <c r="DE49" i="5" s="1"/>
  <c r="GA49" i="5" s="1"/>
  <c r="IW49" i="5" s="1"/>
  <c r="AI61" i="5"/>
  <c r="DE61" i="5" s="1"/>
  <c r="GA61" i="5" s="1"/>
  <c r="IW61" i="5" s="1"/>
  <c r="AI35" i="5"/>
  <c r="DE35" i="5" s="1"/>
  <c r="GA35" i="5" s="1"/>
  <c r="IW35" i="5" s="1"/>
  <c r="AI28" i="5"/>
  <c r="DE28" i="5" s="1"/>
  <c r="GA28" i="5" s="1"/>
  <c r="IW28" i="5" s="1"/>
  <c r="AI40" i="5"/>
  <c r="DE40" i="5" s="1"/>
  <c r="GA40" i="5" s="1"/>
  <c r="IW40" i="5" s="1"/>
  <c r="AI7" i="5"/>
  <c r="DE7" i="5" s="1"/>
  <c r="GA7" i="5" s="1"/>
  <c r="IW7" i="5" s="1"/>
  <c r="AI19" i="5"/>
  <c r="DE19" i="5" s="1"/>
  <c r="GA19" i="5" s="1"/>
  <c r="IW19" i="5" s="1"/>
  <c r="AI4" i="5"/>
  <c r="DE4" i="5" s="1"/>
  <c r="GA4" i="5" s="1"/>
  <c r="IW4" i="5" s="1"/>
  <c r="AI266" i="5"/>
  <c r="DE266" i="5" s="1"/>
  <c r="GA266" i="5" s="1"/>
  <c r="IW266" i="5" s="1"/>
  <c r="AI258" i="5"/>
  <c r="DE258" i="5" s="1"/>
  <c r="GA258" i="5" s="1"/>
  <c r="IW258" i="5" s="1"/>
  <c r="AI249" i="5"/>
  <c r="DE249" i="5" s="1"/>
  <c r="GA249" i="5" s="1"/>
  <c r="IW249" i="5" s="1"/>
  <c r="AI239" i="5"/>
  <c r="DE239" i="5" s="1"/>
  <c r="GA239" i="5" s="1"/>
  <c r="IW239" i="5" s="1"/>
  <c r="AI234" i="5"/>
  <c r="DE234" i="5" s="1"/>
  <c r="GA234" i="5" s="1"/>
  <c r="IW234" i="5" s="1"/>
  <c r="AI218" i="5"/>
  <c r="DE218" i="5" s="1"/>
  <c r="GA218" i="5" s="1"/>
  <c r="IW218" i="5" s="1"/>
  <c r="AI213" i="5"/>
  <c r="DE213" i="5" s="1"/>
  <c r="GA213" i="5" s="1"/>
  <c r="IW213" i="5" s="1"/>
  <c r="AI215" i="5"/>
  <c r="DE215" i="5" s="1"/>
  <c r="GA215" i="5" s="1"/>
  <c r="IW215" i="5" s="1"/>
  <c r="AI194" i="5"/>
  <c r="DE194" i="5" s="1"/>
  <c r="GA194" i="5" s="1"/>
  <c r="IW194" i="5" s="1"/>
  <c r="AI189" i="5"/>
  <c r="DE189" i="5" s="1"/>
  <c r="GA189" i="5" s="1"/>
  <c r="IW189" i="5" s="1"/>
  <c r="AI181" i="5"/>
  <c r="DE181" i="5" s="1"/>
  <c r="GA181" i="5" s="1"/>
  <c r="IW181" i="5" s="1"/>
  <c r="AI183" i="5"/>
  <c r="DE183" i="5" s="1"/>
  <c r="GA183" i="5" s="1"/>
  <c r="IW183" i="5" s="1"/>
  <c r="AI165" i="5"/>
  <c r="DE165" i="5" s="1"/>
  <c r="GA165" i="5" s="1"/>
  <c r="IW165" i="5" s="1"/>
  <c r="AI153" i="5"/>
  <c r="DE153" i="5" s="1"/>
  <c r="GA153" i="5" s="1"/>
  <c r="IW153" i="5" s="1"/>
  <c r="AI158" i="5"/>
  <c r="DE158" i="5" s="1"/>
  <c r="GA158" i="5" s="1"/>
  <c r="IW158" i="5" s="1"/>
  <c r="AI147" i="5"/>
  <c r="DE147" i="5" s="1"/>
  <c r="GA147" i="5" s="1"/>
  <c r="IW147" i="5" s="1"/>
  <c r="AI151" i="5"/>
  <c r="DE151" i="5" s="1"/>
  <c r="GA151" i="5" s="1"/>
  <c r="IW151" i="5" s="1"/>
  <c r="AI129" i="5"/>
  <c r="DE129" i="5" s="1"/>
  <c r="GA129" i="5" s="1"/>
  <c r="IW129" i="5" s="1"/>
  <c r="AI122" i="5"/>
  <c r="DE122" i="5" s="1"/>
  <c r="GA122" i="5" s="1"/>
  <c r="IW122" i="5" s="1"/>
  <c r="AI115" i="5"/>
  <c r="DE115" i="5" s="1"/>
  <c r="GA115" i="5" s="1"/>
  <c r="IW115" i="5" s="1"/>
  <c r="AI100" i="5"/>
  <c r="DE100" i="5" s="1"/>
  <c r="GA100" i="5" s="1"/>
  <c r="IW100" i="5" s="1"/>
  <c r="AI94" i="5"/>
  <c r="DE94" i="5" s="1"/>
  <c r="GA94" i="5" s="1"/>
  <c r="IW94" i="5" s="1"/>
  <c r="AI87" i="5"/>
  <c r="DE87" i="5" s="1"/>
  <c r="GA87" i="5" s="1"/>
  <c r="IW87" i="5" s="1"/>
  <c r="AI91" i="5"/>
  <c r="DE91" i="5" s="1"/>
  <c r="GA91" i="5" s="1"/>
  <c r="IW91" i="5" s="1"/>
  <c r="AI77" i="5"/>
  <c r="DE77" i="5" s="1"/>
  <c r="GA77" i="5" s="1"/>
  <c r="IW77" i="5" s="1"/>
  <c r="AI70" i="5"/>
  <c r="DE70" i="5" s="1"/>
  <c r="GA70" i="5" s="1"/>
  <c r="IW70" i="5" s="1"/>
  <c r="AI60" i="5"/>
  <c r="DE60" i="5" s="1"/>
  <c r="GA60" i="5" s="1"/>
  <c r="IW60" i="5" s="1"/>
  <c r="AI53" i="5"/>
  <c r="DE53" i="5" s="1"/>
  <c r="GA53" i="5" s="1"/>
  <c r="IW53" i="5" s="1"/>
  <c r="AI27" i="5"/>
  <c r="DE27" i="5" s="1"/>
  <c r="GA27" i="5" s="1"/>
  <c r="IW27" i="5" s="1"/>
  <c r="AI39" i="5"/>
  <c r="DE39" i="5" s="1"/>
  <c r="GA39" i="5" s="1"/>
  <c r="IW39" i="5" s="1"/>
  <c r="AI32" i="5"/>
  <c r="DE32" i="5" s="1"/>
  <c r="GA32" i="5" s="1"/>
  <c r="IW32" i="5" s="1"/>
  <c r="AI18" i="5"/>
  <c r="DE18" i="5" s="1"/>
  <c r="GA18" i="5" s="1"/>
  <c r="IW18" i="5" s="1"/>
  <c r="AI11" i="5"/>
  <c r="DE11" i="5" s="1"/>
  <c r="GA11" i="5" s="1"/>
  <c r="IW11" i="5" s="1"/>
  <c r="AI264" i="5"/>
  <c r="DE264" i="5" s="1"/>
  <c r="GA264" i="5" s="1"/>
  <c r="IW264" i="5" s="1"/>
  <c r="AI255" i="5"/>
  <c r="DE255" i="5" s="1"/>
  <c r="GA255" i="5" s="1"/>
  <c r="IW255" i="5" s="1"/>
  <c r="AI247" i="5"/>
  <c r="DE247" i="5" s="1"/>
  <c r="GA247" i="5" s="1"/>
  <c r="IW247" i="5" s="1"/>
  <c r="AI242" i="5"/>
  <c r="DE242" i="5" s="1"/>
  <c r="GA242" i="5" s="1"/>
  <c r="IW242" i="5" s="1"/>
  <c r="AI232" i="5"/>
  <c r="DE232" i="5" s="1"/>
  <c r="GA232" i="5" s="1"/>
  <c r="IW232" i="5" s="1"/>
  <c r="AI221" i="5"/>
  <c r="DE221" i="5" s="1"/>
  <c r="GA221" i="5" s="1"/>
  <c r="IW221" i="5" s="1"/>
  <c r="AI216" i="5"/>
  <c r="DE216" i="5" s="1"/>
  <c r="GA216" i="5" s="1"/>
  <c r="IW216" i="5" s="1"/>
  <c r="AI202" i="5"/>
  <c r="DE202" i="5" s="1"/>
  <c r="GA202" i="5" s="1"/>
  <c r="IW202" i="5" s="1"/>
  <c r="AI197" i="5"/>
  <c r="DE197" i="5" s="1"/>
  <c r="GA197" i="5" s="1"/>
  <c r="IW197" i="5" s="1"/>
  <c r="AI192" i="5"/>
  <c r="DE192" i="5" s="1"/>
  <c r="GA192" i="5" s="1"/>
  <c r="IW192" i="5" s="1"/>
  <c r="AI184" i="5"/>
  <c r="DE184" i="5" s="1"/>
  <c r="GA184" i="5" s="1"/>
  <c r="IW184" i="5" s="1"/>
  <c r="AI172" i="5"/>
  <c r="DE172" i="5" s="1"/>
  <c r="GA172" i="5" s="1"/>
  <c r="IW172" i="5" s="1"/>
  <c r="AI168" i="5"/>
  <c r="DE168" i="5" s="1"/>
  <c r="GA168" i="5" s="1"/>
  <c r="IW168" i="5" s="1"/>
  <c r="AI156" i="5"/>
  <c r="DE156" i="5" s="1"/>
  <c r="GA156" i="5" s="1"/>
  <c r="IW156" i="5" s="1"/>
  <c r="AI146" i="5"/>
  <c r="DE146" i="5" s="1"/>
  <c r="GA146" i="5" s="1"/>
  <c r="IW146" i="5" s="1"/>
  <c r="AI139" i="5"/>
  <c r="DE139" i="5" s="1"/>
  <c r="GA139" i="5" s="1"/>
  <c r="IW139" i="5" s="1"/>
  <c r="AI143" i="5"/>
  <c r="DE143" i="5" s="1"/>
  <c r="GA143" i="5" s="1"/>
  <c r="IW143" i="5" s="1"/>
  <c r="AI121" i="5"/>
  <c r="DE121" i="5" s="1"/>
  <c r="GA121" i="5" s="1"/>
  <c r="IW121" i="5" s="1"/>
  <c r="AI133" i="5"/>
  <c r="DE133" i="5" s="1"/>
  <c r="GA133" i="5" s="1"/>
  <c r="IW133" i="5" s="1"/>
  <c r="AI107" i="5"/>
  <c r="DE107" i="5" s="1"/>
  <c r="GA107" i="5" s="1"/>
  <c r="IW107" i="5" s="1"/>
  <c r="AI111" i="5"/>
  <c r="DE111" i="5" s="1"/>
  <c r="GA111" i="5" s="1"/>
  <c r="IW111" i="5" s="1"/>
  <c r="AI86" i="5"/>
  <c r="DE86" i="5" s="1"/>
  <c r="GA86" i="5" s="1"/>
  <c r="IW86" i="5" s="1"/>
  <c r="AI79" i="5"/>
  <c r="DE79" i="5" s="1"/>
  <c r="GA79" i="5" s="1"/>
  <c r="IW79" i="5" s="1"/>
  <c r="AI76" i="5"/>
  <c r="DE76" i="5" s="1"/>
  <c r="GA76" i="5" s="1"/>
  <c r="IW76" i="5" s="1"/>
  <c r="AI69" i="5"/>
  <c r="DE69" i="5" s="1"/>
  <c r="GA69" i="5" s="1"/>
  <c r="IW69" i="5" s="1"/>
  <c r="AI73" i="5"/>
  <c r="DE73" i="5" s="1"/>
  <c r="GA73" i="5" s="1"/>
  <c r="IW73" i="5" s="1"/>
  <c r="AI52" i="5"/>
  <c r="DE52" i="5" s="1"/>
  <c r="GA52" i="5" s="1"/>
  <c r="IW52" i="5" s="1"/>
  <c r="AI45" i="5"/>
  <c r="DE45" i="5" s="1"/>
  <c r="GA45" i="5" s="1"/>
  <c r="IW45" i="5" s="1"/>
  <c r="AI38" i="5"/>
  <c r="DE38" i="5" s="1"/>
  <c r="GA38" i="5" s="1"/>
  <c r="IW38" i="5" s="1"/>
  <c r="AI31" i="5"/>
  <c r="DE31" i="5" s="1"/>
  <c r="GA31" i="5" s="1"/>
  <c r="IW31" i="5" s="1"/>
  <c r="AI17" i="5"/>
  <c r="DE17" i="5" s="1"/>
  <c r="GA17" i="5" s="1"/>
  <c r="IW17" i="5" s="1"/>
  <c r="AI10" i="5"/>
  <c r="DE10" i="5" s="1"/>
  <c r="GA10" i="5" s="1"/>
  <c r="IW10" i="5" s="1"/>
  <c r="AI22" i="5"/>
  <c r="DE22" i="5" s="1"/>
  <c r="GA22" i="5" s="1"/>
  <c r="IW22" i="5" s="1"/>
  <c r="AI262" i="5"/>
  <c r="DE262" i="5" s="1"/>
  <c r="GA262" i="5" s="1"/>
  <c r="IW262" i="5" s="1"/>
  <c r="AI252" i="5"/>
  <c r="DE252" i="5" s="1"/>
  <c r="GA252" i="5" s="1"/>
  <c r="IW252" i="5" s="1"/>
  <c r="AI243" i="5"/>
  <c r="DE243" i="5" s="1"/>
  <c r="GA243" i="5" s="1"/>
  <c r="IW243" i="5" s="1"/>
  <c r="AI240" i="5"/>
  <c r="DE240" i="5" s="1"/>
  <c r="GA240" i="5" s="1"/>
  <c r="IW240" i="5" s="1"/>
  <c r="AI233" i="5"/>
  <c r="DE233" i="5" s="1"/>
  <c r="GA233" i="5" s="1"/>
  <c r="IW233" i="5" s="1"/>
  <c r="AI224" i="5"/>
  <c r="DE224" i="5" s="1"/>
  <c r="GA224" i="5" s="1"/>
  <c r="IW224" i="5" s="1"/>
  <c r="AI211" i="5"/>
  <c r="DE211" i="5" s="1"/>
  <c r="GA211" i="5" s="1"/>
  <c r="IW211" i="5" s="1"/>
  <c r="AI205" i="5"/>
  <c r="DE205" i="5" s="1"/>
  <c r="GA205" i="5" s="1"/>
  <c r="IW205" i="5" s="1"/>
  <c r="AI200" i="5"/>
  <c r="DE200" i="5" s="1"/>
  <c r="GA200" i="5" s="1"/>
  <c r="IW200" i="5" s="1"/>
  <c r="AI187" i="5"/>
  <c r="DE187" i="5" s="1"/>
  <c r="GA187" i="5" s="1"/>
  <c r="IW187" i="5" s="1"/>
  <c r="AI179" i="5"/>
  <c r="DE179" i="5" s="1"/>
  <c r="GA179" i="5" s="1"/>
  <c r="IW179" i="5" s="1"/>
  <c r="AI175" i="5"/>
  <c r="DE175" i="5" s="1"/>
  <c r="GA175" i="5" s="1"/>
  <c r="IW175" i="5" s="1"/>
  <c r="AI171" i="5"/>
  <c r="DE171" i="5" s="1"/>
  <c r="GA171" i="5" s="1"/>
  <c r="IW171" i="5" s="1"/>
  <c r="AI159" i="5"/>
  <c r="DE159" i="5" s="1"/>
  <c r="GA159" i="5" s="1"/>
  <c r="IW159" i="5" s="1"/>
  <c r="AI138" i="5"/>
  <c r="DE138" i="5" s="1"/>
  <c r="GA138" i="5" s="1"/>
  <c r="IW138" i="5" s="1"/>
  <c r="AI150" i="5"/>
  <c r="DE150" i="5" s="1"/>
  <c r="GA150" i="5" s="1"/>
  <c r="IW150" i="5" s="1"/>
  <c r="AI135" i="5"/>
  <c r="DE135" i="5" s="1"/>
  <c r="GA135" i="5" s="1"/>
  <c r="IW135" i="5" s="1"/>
  <c r="AI132" i="5"/>
  <c r="DE132" i="5" s="1"/>
  <c r="GA132" i="5" s="1"/>
  <c r="IW132" i="5" s="1"/>
  <c r="AI125" i="5"/>
  <c r="DE125" i="5" s="1"/>
  <c r="GA125" i="5" s="1"/>
  <c r="IW125" i="5" s="1"/>
  <c r="AI99" i="5"/>
  <c r="DE99" i="5" s="1"/>
  <c r="GA99" i="5" s="1"/>
  <c r="IW99" i="5" s="1"/>
  <c r="AI103" i="5"/>
  <c r="DE103" i="5" s="1"/>
  <c r="GA103" i="5" s="1"/>
  <c r="IW103" i="5" s="1"/>
  <c r="AI97" i="5"/>
  <c r="DE97" i="5" s="1"/>
  <c r="GA97" i="5" s="1"/>
  <c r="IW97" i="5" s="1"/>
  <c r="AI90" i="5"/>
  <c r="DE90" i="5" s="1"/>
  <c r="GA90" i="5" s="1"/>
  <c r="IW90" i="5" s="1"/>
  <c r="AI68" i="5"/>
  <c r="DE68" i="5" s="1"/>
  <c r="GA68" i="5" s="1"/>
  <c r="IW68" i="5" s="1"/>
  <c r="AI72" i="5"/>
  <c r="DE72" i="5" s="1"/>
  <c r="GA72" i="5" s="1"/>
  <c r="IW72" i="5" s="1"/>
  <c r="AI65" i="5"/>
  <c r="DE65" i="5" s="1"/>
  <c r="GA65" i="5" s="1"/>
  <c r="IW65" i="5" s="1"/>
  <c r="AI44" i="5"/>
  <c r="DE44" i="5" s="1"/>
  <c r="GA44" i="5" s="1"/>
  <c r="IW44" i="5" s="1"/>
  <c r="AI56" i="5"/>
  <c r="DE56" i="5" s="1"/>
  <c r="GA56" i="5" s="1"/>
  <c r="IW56" i="5" s="1"/>
  <c r="AI30" i="5"/>
  <c r="DE30" i="5" s="1"/>
  <c r="GA30" i="5" s="1"/>
  <c r="IW30" i="5" s="1"/>
  <c r="AI42" i="5"/>
  <c r="DE42" i="5" s="1"/>
  <c r="GA42" i="5" s="1"/>
  <c r="IW42" i="5" s="1"/>
  <c r="AI9" i="5"/>
  <c r="DE9" i="5" s="1"/>
  <c r="GA9" i="5" s="1"/>
  <c r="IW9" i="5" s="1"/>
  <c r="AI21" i="5"/>
  <c r="DE21" i="5" s="1"/>
  <c r="GA21" i="5" s="1"/>
  <c r="IW21" i="5" s="1"/>
  <c r="AI14" i="5"/>
  <c r="DE14" i="5" s="1"/>
  <c r="GA14" i="5" s="1"/>
  <c r="IW14" i="5" s="1"/>
  <c r="AI263" i="5"/>
  <c r="DE263" i="5" s="1"/>
  <c r="GA263" i="5" s="1"/>
  <c r="IW263" i="5" s="1"/>
  <c r="AI256" i="5"/>
  <c r="DE256" i="5" s="1"/>
  <c r="GA256" i="5" s="1"/>
  <c r="IW256" i="5" s="1"/>
  <c r="AI246" i="5"/>
  <c r="DE246" i="5" s="1"/>
  <c r="GA246" i="5" s="1"/>
  <c r="IW246" i="5" s="1"/>
  <c r="AI235" i="5"/>
  <c r="DE235" i="5" s="1"/>
  <c r="GA235" i="5" s="1"/>
  <c r="IW235" i="5" s="1"/>
  <c r="AI229" i="5"/>
  <c r="DE229" i="5" s="1"/>
  <c r="GA229" i="5" s="1"/>
  <c r="IW229" i="5" s="1"/>
  <c r="AI219" i="5"/>
  <c r="DE219" i="5" s="1"/>
  <c r="GA219" i="5" s="1"/>
  <c r="IW219" i="5" s="1"/>
  <c r="AI220" i="5"/>
  <c r="DE220" i="5" s="1"/>
  <c r="GA220" i="5" s="1"/>
  <c r="IW220" i="5" s="1"/>
  <c r="AI208" i="5"/>
  <c r="DE208" i="5" s="1"/>
  <c r="GA208" i="5" s="1"/>
  <c r="IW208" i="5" s="1"/>
  <c r="AI195" i="5"/>
  <c r="DE195" i="5" s="1"/>
  <c r="GA195" i="5" s="1"/>
  <c r="IW195" i="5" s="1"/>
  <c r="AI196" i="5"/>
  <c r="DE196" i="5" s="1"/>
  <c r="GA196" i="5" s="1"/>
  <c r="IW196" i="5" s="1"/>
  <c r="AI182" i="5"/>
  <c r="DE182" i="5" s="1"/>
  <c r="GA182" i="5" s="1"/>
  <c r="IW182" i="5" s="1"/>
  <c r="AI173" i="5"/>
  <c r="DE173" i="5" s="1"/>
  <c r="GA173" i="5" s="1"/>
  <c r="IW173" i="5" s="1"/>
  <c r="AI163" i="5"/>
  <c r="DE163" i="5" s="1"/>
  <c r="GA163" i="5" s="1"/>
  <c r="IW163" i="5" s="1"/>
  <c r="AI162" i="5"/>
  <c r="DE162" i="5" s="1"/>
  <c r="GA162" i="5" s="1"/>
  <c r="IW162" i="5" s="1"/>
  <c r="AI149" i="5"/>
  <c r="DE149" i="5" s="1"/>
  <c r="GA149" i="5" s="1"/>
  <c r="IW149" i="5" s="1"/>
  <c r="AI142" i="5"/>
  <c r="DE142" i="5" s="1"/>
  <c r="GA142" i="5" s="1"/>
  <c r="IW142" i="5" s="1"/>
  <c r="AI131" i="5"/>
  <c r="DE131" i="5" s="1"/>
  <c r="GA131" i="5" s="1"/>
  <c r="IW131" i="5" s="1"/>
  <c r="AI124" i="5"/>
  <c r="DE124" i="5" s="1"/>
  <c r="GA124" i="5" s="1"/>
  <c r="IW124" i="5" s="1"/>
  <c r="AI117" i="5"/>
  <c r="DE117" i="5" s="1"/>
  <c r="GA117" i="5" s="1"/>
  <c r="IW117" i="5" s="1"/>
  <c r="AI110" i="5"/>
  <c r="DE110" i="5" s="1"/>
  <c r="GA110" i="5" s="1"/>
  <c r="IW110" i="5" s="1"/>
  <c r="AI114" i="5"/>
  <c r="DE114" i="5" s="1"/>
  <c r="GA114" i="5" s="1"/>
  <c r="IW114" i="5" s="1"/>
  <c r="AI89" i="5"/>
  <c r="DE89" i="5" s="1"/>
  <c r="GA89" i="5" s="1"/>
  <c r="IW89" i="5" s="1"/>
  <c r="AI82" i="5"/>
  <c r="DE82" i="5" s="1"/>
  <c r="GA82" i="5" s="1"/>
  <c r="IW82" i="5" s="1"/>
  <c r="AI80" i="5"/>
  <c r="DE80" i="5" s="1"/>
  <c r="GA80" i="5" s="1"/>
  <c r="IW80" i="5" s="1"/>
  <c r="AI64" i="5"/>
  <c r="DE64" i="5" s="1"/>
  <c r="GA64" i="5" s="1"/>
  <c r="IW64" i="5" s="1"/>
  <c r="AI62" i="5"/>
  <c r="DE62" i="5" s="1"/>
  <c r="GA62" i="5" s="1"/>
  <c r="IW62" i="5" s="1"/>
  <c r="AI55" i="5"/>
  <c r="DE55" i="5" s="1"/>
  <c r="GA55" i="5" s="1"/>
  <c r="IW55" i="5" s="1"/>
  <c r="AI48" i="5"/>
  <c r="DE48" i="5" s="1"/>
  <c r="GA48" i="5" s="1"/>
  <c r="IW48" i="5" s="1"/>
  <c r="AI41" i="5"/>
  <c r="DE41" i="5" s="1"/>
  <c r="GA41" i="5" s="1"/>
  <c r="IW41" i="5" s="1"/>
  <c r="AI34" i="5"/>
  <c r="DE34" i="5" s="1"/>
  <c r="GA34" i="5" s="1"/>
  <c r="IW34" i="5" s="1"/>
  <c r="AI20" i="5"/>
  <c r="DE20" i="5" s="1"/>
  <c r="GA20" i="5" s="1"/>
  <c r="IW20" i="5" s="1"/>
  <c r="AI13" i="5"/>
  <c r="DE13" i="5" s="1"/>
  <c r="GA13" i="5" s="1"/>
  <c r="IW13" i="5" s="1"/>
  <c r="AI6" i="5"/>
  <c r="DE6" i="5" s="1"/>
  <c r="GA6" i="5" s="1"/>
  <c r="IW6" i="5" s="1"/>
  <c r="AI261" i="5"/>
  <c r="DE261" i="5" s="1"/>
  <c r="GA261" i="5" s="1"/>
  <c r="IW261" i="5" s="1"/>
  <c r="AI253" i="5"/>
  <c r="DE253" i="5" s="1"/>
  <c r="GA253" i="5" s="1"/>
  <c r="IW253" i="5" s="1"/>
  <c r="AI250" i="5"/>
  <c r="DE250" i="5" s="1"/>
  <c r="GA250" i="5" s="1"/>
  <c r="IW250" i="5" s="1"/>
  <c r="AI238" i="5"/>
  <c r="DE238" i="5" s="1"/>
  <c r="GA238" i="5" s="1"/>
  <c r="IW238" i="5" s="1"/>
  <c r="AI227" i="5"/>
  <c r="DE227" i="5" s="1"/>
  <c r="GA227" i="5" s="1"/>
  <c r="IW227" i="5" s="1"/>
  <c r="AI228" i="5"/>
  <c r="DE228" i="5" s="1"/>
  <c r="GA228" i="5" s="1"/>
  <c r="IW228" i="5" s="1"/>
  <c r="AI214" i="5"/>
  <c r="DE214" i="5" s="1"/>
  <c r="GA214" i="5" s="1"/>
  <c r="IW214" i="5" s="1"/>
  <c r="AI203" i="5"/>
  <c r="DE203" i="5" s="1"/>
  <c r="GA203" i="5" s="1"/>
  <c r="IW203" i="5" s="1"/>
  <c r="AI198" i="5"/>
  <c r="DE198" i="5" s="1"/>
  <c r="GA198" i="5" s="1"/>
  <c r="IW198" i="5" s="1"/>
  <c r="AI190" i="5"/>
  <c r="DE190" i="5" s="1"/>
  <c r="GA190" i="5" s="1"/>
  <c r="IW190" i="5" s="1"/>
  <c r="AI185" i="5"/>
  <c r="DE185" i="5" s="1"/>
  <c r="GA185" i="5" s="1"/>
  <c r="IW185" i="5" s="1"/>
  <c r="AI176" i="5"/>
  <c r="DE176" i="5" s="1"/>
  <c r="GA176" i="5" s="1"/>
  <c r="IW176" i="5" s="1"/>
  <c r="AI166" i="5"/>
  <c r="DE166" i="5" s="1"/>
  <c r="GA166" i="5" s="1"/>
  <c r="IW166" i="5" s="1"/>
  <c r="AI154" i="5"/>
  <c r="DE154" i="5" s="1"/>
  <c r="GA154" i="5" s="1"/>
  <c r="IW154" i="5" s="1"/>
  <c r="AI141" i="5"/>
  <c r="DE141" i="5" s="1"/>
  <c r="GA141" i="5" s="1"/>
  <c r="IW141" i="5" s="1"/>
  <c r="AI145" i="5"/>
  <c r="DE145" i="5" s="1"/>
  <c r="GA145" i="5" s="1"/>
  <c r="IW145" i="5" s="1"/>
  <c r="AI123" i="5"/>
  <c r="DE123" i="5" s="1"/>
  <c r="GA123" i="5" s="1"/>
  <c r="IW123" i="5" s="1"/>
  <c r="AI116" i="5"/>
  <c r="DE116" i="5" s="1"/>
  <c r="GA116" i="5" s="1"/>
  <c r="IW116" i="5" s="1"/>
  <c r="AI128" i="5"/>
  <c r="DE128" i="5" s="1"/>
  <c r="GA128" i="5" s="1"/>
  <c r="IW128" i="5" s="1"/>
  <c r="AI102" i="5"/>
  <c r="DE102" i="5" s="1"/>
  <c r="GA102" i="5" s="1"/>
  <c r="IW102" i="5" s="1"/>
  <c r="AI106" i="5"/>
  <c r="DE106" i="5" s="1"/>
  <c r="GA106" i="5" s="1"/>
  <c r="IW106" i="5" s="1"/>
  <c r="AI81" i="5"/>
  <c r="DE81" i="5" s="1"/>
  <c r="GA81" i="5" s="1"/>
  <c r="IW81" i="5" s="1"/>
  <c r="AI93" i="5"/>
  <c r="DE93" i="5" s="1"/>
  <c r="GA93" i="5" s="1"/>
  <c r="IW93" i="5" s="1"/>
  <c r="AI71" i="5"/>
  <c r="DE71" i="5" s="1"/>
  <c r="GA71" i="5" s="1"/>
  <c r="IW71" i="5" s="1"/>
  <c r="AI83" i="5"/>
  <c r="DE83" i="5" s="1"/>
  <c r="GA83" i="5" s="1"/>
  <c r="IW83" i="5" s="1"/>
  <c r="AI54" i="5"/>
  <c r="DE54" i="5" s="1"/>
  <c r="GA54" i="5" s="1"/>
  <c r="IW54" i="5" s="1"/>
  <c r="AI47" i="5"/>
  <c r="DE47" i="5" s="1"/>
  <c r="GA47" i="5" s="1"/>
  <c r="IW47" i="5" s="1"/>
  <c r="AI59" i="5"/>
  <c r="DE59" i="5" s="1"/>
  <c r="GA59" i="5" s="1"/>
  <c r="IW59" i="5" s="1"/>
  <c r="AI33" i="5"/>
  <c r="DE33" i="5" s="1"/>
  <c r="GA33" i="5" s="1"/>
  <c r="IW33" i="5" s="1"/>
  <c r="AI26" i="5"/>
  <c r="DE26" i="5" s="1"/>
  <c r="GA26" i="5" s="1"/>
  <c r="IW26" i="5" s="1"/>
  <c r="AI12" i="5"/>
  <c r="DE12" i="5" s="1"/>
  <c r="GA12" i="5" s="1"/>
  <c r="IW12" i="5" s="1"/>
  <c r="AI24" i="5"/>
  <c r="DE24" i="5" s="1"/>
  <c r="GA24" i="5" s="1"/>
  <c r="IW24" i="5" s="1"/>
  <c r="AI2" i="5"/>
  <c r="DE2" i="5" s="1"/>
  <c r="GA2" i="5" s="1"/>
  <c r="IW2" i="5" s="1"/>
  <c r="AH8" i="1"/>
  <c r="AH7" i="1"/>
  <c r="B134" i="4"/>
  <c r="C134" i="4"/>
  <c r="A134" i="4"/>
  <c r="A61" i="4"/>
  <c r="A62" i="4" l="1"/>
  <c r="AJ266" i="5"/>
  <c r="DF266" i="5" s="1"/>
  <c r="GB266" i="5" s="1"/>
  <c r="IX266" i="5" s="1"/>
  <c r="AJ258" i="5"/>
  <c r="DF258" i="5" s="1"/>
  <c r="GB258" i="5" s="1"/>
  <c r="IX258" i="5" s="1"/>
  <c r="AJ252" i="5"/>
  <c r="DF252" i="5" s="1"/>
  <c r="GB252" i="5" s="1"/>
  <c r="IX252" i="5" s="1"/>
  <c r="AJ242" i="5"/>
  <c r="DF242" i="5" s="1"/>
  <c r="GB242" i="5" s="1"/>
  <c r="IX242" i="5" s="1"/>
  <c r="AJ232" i="5"/>
  <c r="DF232" i="5" s="1"/>
  <c r="GB232" i="5" s="1"/>
  <c r="IX232" i="5" s="1"/>
  <c r="AJ226" i="5"/>
  <c r="DF226" i="5" s="1"/>
  <c r="GB226" i="5" s="1"/>
  <c r="IX226" i="5" s="1"/>
  <c r="AJ213" i="5"/>
  <c r="DF213" i="5" s="1"/>
  <c r="GB213" i="5" s="1"/>
  <c r="IX213" i="5" s="1"/>
  <c r="AJ210" i="5"/>
  <c r="DF210" i="5" s="1"/>
  <c r="GB210" i="5" s="1"/>
  <c r="IX210" i="5" s="1"/>
  <c r="AJ194" i="5"/>
  <c r="DF194" i="5" s="1"/>
  <c r="GB194" i="5" s="1"/>
  <c r="IX194" i="5" s="1"/>
  <c r="AJ199" i="5"/>
  <c r="DF199" i="5" s="1"/>
  <c r="GB199" i="5" s="1"/>
  <c r="IX199" i="5" s="1"/>
  <c r="AJ186" i="5"/>
  <c r="DF186" i="5" s="1"/>
  <c r="GB186" i="5" s="1"/>
  <c r="IX186" i="5" s="1"/>
  <c r="AJ177" i="5"/>
  <c r="DF177" i="5" s="1"/>
  <c r="GB177" i="5" s="1"/>
  <c r="IX177" i="5" s="1"/>
  <c r="AJ165" i="5"/>
  <c r="DF165" i="5" s="1"/>
  <c r="GB165" i="5" s="1"/>
  <c r="IX165" i="5" s="1"/>
  <c r="AJ156" i="5"/>
  <c r="DF156" i="5" s="1"/>
  <c r="GB156" i="5" s="1"/>
  <c r="IX156" i="5" s="1"/>
  <c r="AJ161" i="5"/>
  <c r="DF161" i="5" s="1"/>
  <c r="GB161" i="5" s="1"/>
  <c r="IX161" i="5" s="1"/>
  <c r="AJ150" i="5"/>
  <c r="DF150" i="5" s="1"/>
  <c r="GB150" i="5" s="1"/>
  <c r="IX150" i="5" s="1"/>
  <c r="AJ143" i="5"/>
  <c r="DF143" i="5" s="1"/>
  <c r="GB143" i="5" s="1"/>
  <c r="IX143" i="5" s="1"/>
  <c r="AJ121" i="5"/>
  <c r="DF121" i="5" s="1"/>
  <c r="GB121" i="5" s="1"/>
  <c r="IX121" i="5" s="1"/>
  <c r="AJ133" i="5"/>
  <c r="DF133" i="5" s="1"/>
  <c r="GB133" i="5" s="1"/>
  <c r="IX133" i="5" s="1"/>
  <c r="AJ107" i="5"/>
  <c r="DF107" i="5" s="1"/>
  <c r="GB107" i="5" s="1"/>
  <c r="IX107" i="5" s="1"/>
  <c r="AJ111" i="5"/>
  <c r="DF111" i="5" s="1"/>
  <c r="GB111" i="5" s="1"/>
  <c r="IX111" i="5" s="1"/>
  <c r="AJ104" i="5"/>
  <c r="DF104" i="5" s="1"/>
  <c r="GB104" i="5" s="1"/>
  <c r="IX104" i="5" s="1"/>
  <c r="AJ79" i="5"/>
  <c r="DF79" i="5" s="1"/>
  <c r="GB79" i="5" s="1"/>
  <c r="IX79" i="5" s="1"/>
  <c r="AJ83" i="5"/>
  <c r="DF83" i="5" s="1"/>
  <c r="GB83" i="5" s="1"/>
  <c r="IX83" i="5" s="1"/>
  <c r="AJ77" i="5"/>
  <c r="DF77" i="5" s="1"/>
  <c r="GB77" i="5" s="1"/>
  <c r="IX77" i="5" s="1"/>
  <c r="AJ73" i="5"/>
  <c r="DF73" i="5" s="1"/>
  <c r="GB73" i="5" s="1"/>
  <c r="IX73" i="5" s="1"/>
  <c r="AJ44" i="5"/>
  <c r="DF44" i="5" s="1"/>
  <c r="GB44" i="5" s="1"/>
  <c r="IX44" i="5" s="1"/>
  <c r="AJ56" i="5"/>
  <c r="DF56" i="5" s="1"/>
  <c r="GB56" i="5" s="1"/>
  <c r="IX56" i="5" s="1"/>
  <c r="AJ30" i="5"/>
  <c r="DF30" i="5" s="1"/>
  <c r="GB30" i="5" s="1"/>
  <c r="IX30" i="5" s="1"/>
  <c r="AJ42" i="5"/>
  <c r="DF42" i="5" s="1"/>
  <c r="GB42" i="5" s="1"/>
  <c r="IX42" i="5" s="1"/>
  <c r="AJ35" i="5"/>
  <c r="DF35" i="5" s="1"/>
  <c r="GB35" i="5" s="1"/>
  <c r="IX35" i="5" s="1"/>
  <c r="AJ10" i="5"/>
  <c r="DF10" i="5" s="1"/>
  <c r="GB10" i="5" s="1"/>
  <c r="IX10" i="5" s="1"/>
  <c r="AJ22" i="5"/>
  <c r="DF22" i="5" s="1"/>
  <c r="GB22" i="5" s="1"/>
  <c r="IX22" i="5" s="1"/>
  <c r="AJ2" i="5"/>
  <c r="DF2" i="5" s="1"/>
  <c r="GB2" i="5" s="1"/>
  <c r="IX2" i="5" s="1"/>
  <c r="AJ265" i="5"/>
  <c r="DF265" i="5" s="1"/>
  <c r="GB265" i="5" s="1"/>
  <c r="IX265" i="5" s="1"/>
  <c r="AJ255" i="5"/>
  <c r="DF255" i="5" s="1"/>
  <c r="GB255" i="5" s="1"/>
  <c r="IX255" i="5" s="1"/>
  <c r="AJ249" i="5"/>
  <c r="DF249" i="5" s="1"/>
  <c r="GB249" i="5" s="1"/>
  <c r="IX249" i="5" s="1"/>
  <c r="AJ240" i="5"/>
  <c r="DF240" i="5" s="1"/>
  <c r="GB240" i="5" s="1"/>
  <c r="IX240" i="5" s="1"/>
  <c r="AJ233" i="5"/>
  <c r="DF233" i="5" s="1"/>
  <c r="GB233" i="5" s="1"/>
  <c r="IX233" i="5" s="1"/>
  <c r="AJ218" i="5"/>
  <c r="DF218" i="5" s="1"/>
  <c r="GB218" i="5" s="1"/>
  <c r="IX218" i="5" s="1"/>
  <c r="AJ216" i="5"/>
  <c r="DF216" i="5" s="1"/>
  <c r="GB216" i="5" s="1"/>
  <c r="IX216" i="5" s="1"/>
  <c r="AJ205" i="5"/>
  <c r="DF205" i="5" s="1"/>
  <c r="GB205" i="5" s="1"/>
  <c r="IX205" i="5" s="1"/>
  <c r="AJ197" i="5"/>
  <c r="DF197" i="5" s="1"/>
  <c r="GB197" i="5" s="1"/>
  <c r="IX197" i="5" s="1"/>
  <c r="AJ189" i="5"/>
  <c r="DF189" i="5" s="1"/>
  <c r="GB189" i="5" s="1"/>
  <c r="IX189" i="5" s="1"/>
  <c r="AJ184" i="5"/>
  <c r="DF184" i="5" s="1"/>
  <c r="GB184" i="5" s="1"/>
  <c r="IX184" i="5" s="1"/>
  <c r="AJ172" i="5"/>
  <c r="DF172" i="5" s="1"/>
  <c r="GB172" i="5" s="1"/>
  <c r="IX172" i="5" s="1"/>
  <c r="AJ168" i="5"/>
  <c r="DF168" i="5" s="1"/>
  <c r="GB168" i="5" s="1"/>
  <c r="IX168" i="5" s="1"/>
  <c r="AJ159" i="5"/>
  <c r="DF159" i="5" s="1"/>
  <c r="GB159" i="5" s="1"/>
  <c r="IX159" i="5" s="1"/>
  <c r="AJ149" i="5"/>
  <c r="DF149" i="5" s="1"/>
  <c r="GB149" i="5" s="1"/>
  <c r="IX149" i="5" s="1"/>
  <c r="AJ142" i="5"/>
  <c r="DF142" i="5" s="1"/>
  <c r="GB142" i="5" s="1"/>
  <c r="IX142" i="5" s="1"/>
  <c r="AJ135" i="5"/>
  <c r="DF135" i="5" s="1"/>
  <c r="GB135" i="5" s="1"/>
  <c r="IX135" i="5" s="1"/>
  <c r="AJ132" i="5"/>
  <c r="DF132" i="5" s="1"/>
  <c r="GB132" i="5" s="1"/>
  <c r="IX132" i="5" s="1"/>
  <c r="AJ125" i="5"/>
  <c r="DF125" i="5" s="1"/>
  <c r="GB125" i="5" s="1"/>
  <c r="IX125" i="5" s="1"/>
  <c r="AJ99" i="5"/>
  <c r="DF99" i="5" s="1"/>
  <c r="GB99" i="5" s="1"/>
  <c r="IX99" i="5" s="1"/>
  <c r="AJ103" i="5"/>
  <c r="DF103" i="5" s="1"/>
  <c r="GB103" i="5" s="1"/>
  <c r="IX103" i="5" s="1"/>
  <c r="AJ97" i="5"/>
  <c r="DF97" i="5" s="1"/>
  <c r="GB97" i="5" s="1"/>
  <c r="IX97" i="5" s="1"/>
  <c r="AJ90" i="5"/>
  <c r="DF90" i="5" s="1"/>
  <c r="GB90" i="5" s="1"/>
  <c r="IX90" i="5" s="1"/>
  <c r="AJ94" i="5"/>
  <c r="DF94" i="5" s="1"/>
  <c r="GB94" i="5" s="1"/>
  <c r="IX94" i="5" s="1"/>
  <c r="AJ69" i="5"/>
  <c r="DF69" i="5" s="1"/>
  <c r="GB69" i="5" s="1"/>
  <c r="IX69" i="5" s="1"/>
  <c r="AJ65" i="5"/>
  <c r="DF65" i="5" s="1"/>
  <c r="GB65" i="5" s="1"/>
  <c r="IX65" i="5" s="1"/>
  <c r="AJ55" i="5"/>
  <c r="DF55" i="5" s="1"/>
  <c r="GB55" i="5" s="1"/>
  <c r="IX55" i="5" s="1"/>
  <c r="AJ48" i="5"/>
  <c r="DF48" i="5" s="1"/>
  <c r="GB48" i="5" s="1"/>
  <c r="IX48" i="5" s="1"/>
  <c r="AJ41" i="5"/>
  <c r="DF41" i="5" s="1"/>
  <c r="GB41" i="5" s="1"/>
  <c r="IX41" i="5" s="1"/>
  <c r="AJ34" i="5"/>
  <c r="DF34" i="5" s="1"/>
  <c r="GB34" i="5" s="1"/>
  <c r="IX34" i="5" s="1"/>
  <c r="AJ27" i="5"/>
  <c r="DF27" i="5" s="1"/>
  <c r="GB27" i="5" s="1"/>
  <c r="IX27" i="5" s="1"/>
  <c r="AJ21" i="5"/>
  <c r="DF21" i="5" s="1"/>
  <c r="GB21" i="5" s="1"/>
  <c r="IX21" i="5" s="1"/>
  <c r="AJ14" i="5"/>
  <c r="DF14" i="5" s="1"/>
  <c r="GB14" i="5" s="1"/>
  <c r="IX14" i="5" s="1"/>
  <c r="AJ264" i="5"/>
  <c r="DF264" i="5" s="1"/>
  <c r="GB264" i="5" s="1"/>
  <c r="IX264" i="5" s="1"/>
  <c r="AJ260" i="5"/>
  <c r="DF260" i="5" s="1"/>
  <c r="GB260" i="5" s="1"/>
  <c r="IX260" i="5" s="1"/>
  <c r="AJ247" i="5"/>
  <c r="DF247" i="5" s="1"/>
  <c r="GB247" i="5" s="1"/>
  <c r="IX247" i="5" s="1"/>
  <c r="AJ243" i="5"/>
  <c r="DF243" i="5" s="1"/>
  <c r="GB243" i="5" s="1"/>
  <c r="IX243" i="5" s="1"/>
  <c r="AJ235" i="5"/>
  <c r="DF235" i="5" s="1"/>
  <c r="GB235" i="5" s="1"/>
  <c r="IX235" i="5" s="1"/>
  <c r="AJ221" i="5"/>
  <c r="DF221" i="5" s="1"/>
  <c r="GB221" i="5" s="1"/>
  <c r="IX221" i="5" s="1"/>
  <c r="AJ211" i="5"/>
  <c r="DF211" i="5" s="1"/>
  <c r="GB211" i="5" s="1"/>
  <c r="IX211" i="5" s="1"/>
  <c r="AJ208" i="5"/>
  <c r="DF208" i="5" s="1"/>
  <c r="GB208" i="5" s="1"/>
  <c r="IX208" i="5" s="1"/>
  <c r="AJ207" i="5"/>
  <c r="DF207" i="5" s="1"/>
  <c r="GB207" i="5" s="1"/>
  <c r="IX207" i="5" s="1"/>
  <c r="AJ192" i="5"/>
  <c r="DF192" i="5" s="1"/>
  <c r="GB192" i="5" s="1"/>
  <c r="IX192" i="5" s="1"/>
  <c r="AJ179" i="5"/>
  <c r="DF179" i="5" s="1"/>
  <c r="GB179" i="5" s="1"/>
  <c r="IX179" i="5" s="1"/>
  <c r="AJ175" i="5"/>
  <c r="DF175" i="5" s="1"/>
  <c r="GB175" i="5" s="1"/>
  <c r="IX175" i="5" s="1"/>
  <c r="AJ171" i="5"/>
  <c r="DF171" i="5" s="1"/>
  <c r="GB171" i="5" s="1"/>
  <c r="IX171" i="5" s="1"/>
  <c r="AJ162" i="5"/>
  <c r="DF162" i="5" s="1"/>
  <c r="GB162" i="5" s="1"/>
  <c r="IX162" i="5" s="1"/>
  <c r="AJ141" i="5"/>
  <c r="DF141" i="5" s="1"/>
  <c r="GB141" i="5" s="1"/>
  <c r="IX141" i="5" s="1"/>
  <c r="AJ145" i="5"/>
  <c r="DF145" i="5" s="1"/>
  <c r="GB145" i="5" s="1"/>
  <c r="IX145" i="5" s="1"/>
  <c r="AJ146" i="5"/>
  <c r="DF146" i="5" s="1"/>
  <c r="GB146" i="5" s="1"/>
  <c r="IX146" i="5" s="1"/>
  <c r="AJ124" i="5"/>
  <c r="DF124" i="5" s="1"/>
  <c r="GB124" i="5" s="1"/>
  <c r="IX124" i="5" s="1"/>
  <c r="AJ117" i="5"/>
  <c r="DF117" i="5" s="1"/>
  <c r="GB117" i="5" s="1"/>
  <c r="IX117" i="5" s="1"/>
  <c r="AJ110" i="5"/>
  <c r="DF110" i="5" s="1"/>
  <c r="GB110" i="5" s="1"/>
  <c r="IX110" i="5" s="1"/>
  <c r="AJ114" i="5"/>
  <c r="DF114" i="5" s="1"/>
  <c r="GB114" i="5" s="1"/>
  <c r="IX114" i="5" s="1"/>
  <c r="AJ89" i="5"/>
  <c r="DF89" i="5" s="1"/>
  <c r="GB89" i="5" s="1"/>
  <c r="IX89" i="5" s="1"/>
  <c r="AJ82" i="5"/>
  <c r="DF82" i="5" s="1"/>
  <c r="GB82" i="5" s="1"/>
  <c r="IX82" i="5" s="1"/>
  <c r="AJ80" i="5"/>
  <c r="DF80" i="5" s="1"/>
  <c r="GB80" i="5" s="1"/>
  <c r="IX80" i="5" s="1"/>
  <c r="AJ72" i="5"/>
  <c r="DF72" i="5" s="1"/>
  <c r="GB72" i="5" s="1"/>
  <c r="IX72" i="5" s="1"/>
  <c r="AJ76" i="5"/>
  <c r="DF76" i="5" s="1"/>
  <c r="GB76" i="5" s="1"/>
  <c r="IX76" i="5" s="1"/>
  <c r="AJ47" i="5"/>
  <c r="DF47" i="5" s="1"/>
  <c r="GB47" i="5" s="1"/>
  <c r="IX47" i="5" s="1"/>
  <c r="AJ59" i="5"/>
  <c r="DF59" i="5" s="1"/>
  <c r="GB59" i="5" s="1"/>
  <c r="IX59" i="5" s="1"/>
  <c r="AJ33" i="5"/>
  <c r="DF33" i="5" s="1"/>
  <c r="GB33" i="5" s="1"/>
  <c r="IX33" i="5" s="1"/>
  <c r="AJ26" i="5"/>
  <c r="DF26" i="5" s="1"/>
  <c r="GB26" i="5" s="1"/>
  <c r="IX26" i="5" s="1"/>
  <c r="AJ20" i="5"/>
  <c r="DF20" i="5" s="1"/>
  <c r="GB20" i="5" s="1"/>
  <c r="IX20" i="5" s="1"/>
  <c r="AJ13" i="5"/>
  <c r="DF13" i="5" s="1"/>
  <c r="GB13" i="5" s="1"/>
  <c r="IX13" i="5" s="1"/>
  <c r="AJ6" i="5"/>
  <c r="DF6" i="5" s="1"/>
  <c r="GB6" i="5" s="1"/>
  <c r="IX6" i="5" s="1"/>
  <c r="AJ262" i="5"/>
  <c r="DF262" i="5" s="1"/>
  <c r="GB262" i="5" s="1"/>
  <c r="IX262" i="5" s="1"/>
  <c r="AJ256" i="5"/>
  <c r="DF256" i="5" s="1"/>
  <c r="GB256" i="5" s="1"/>
  <c r="IX256" i="5" s="1"/>
  <c r="AJ250" i="5"/>
  <c r="DF250" i="5" s="1"/>
  <c r="GB250" i="5" s="1"/>
  <c r="IX250" i="5" s="1"/>
  <c r="AJ238" i="5"/>
  <c r="DF238" i="5" s="1"/>
  <c r="GB238" i="5" s="1"/>
  <c r="IX238" i="5" s="1"/>
  <c r="AJ229" i="5"/>
  <c r="DF229" i="5" s="1"/>
  <c r="GB229" i="5" s="1"/>
  <c r="IX229" i="5" s="1"/>
  <c r="AJ224" i="5"/>
  <c r="DF224" i="5" s="1"/>
  <c r="GB224" i="5" s="1"/>
  <c r="IX224" i="5" s="1"/>
  <c r="AJ214" i="5"/>
  <c r="DF214" i="5" s="1"/>
  <c r="GB214" i="5" s="1"/>
  <c r="IX214" i="5" s="1"/>
  <c r="AJ223" i="5"/>
  <c r="DF223" i="5" s="1"/>
  <c r="GB223" i="5" s="1"/>
  <c r="IX223" i="5" s="1"/>
  <c r="AJ200" i="5"/>
  <c r="DF200" i="5" s="1"/>
  <c r="GB200" i="5" s="1"/>
  <c r="IX200" i="5" s="1"/>
  <c r="AJ187" i="5"/>
  <c r="DF187" i="5" s="1"/>
  <c r="GB187" i="5" s="1"/>
  <c r="IX187" i="5" s="1"/>
  <c r="AJ182" i="5"/>
  <c r="DF182" i="5" s="1"/>
  <c r="GB182" i="5" s="1"/>
  <c r="IX182" i="5" s="1"/>
  <c r="AJ178" i="5"/>
  <c r="DF178" i="5" s="1"/>
  <c r="GB178" i="5" s="1"/>
  <c r="IX178" i="5" s="1"/>
  <c r="AJ163" i="5"/>
  <c r="DF163" i="5" s="1"/>
  <c r="GB163" i="5" s="1"/>
  <c r="IX163" i="5" s="1"/>
  <c r="AJ154" i="5"/>
  <c r="DF154" i="5" s="1"/>
  <c r="GB154" i="5" s="1"/>
  <c r="IX154" i="5" s="1"/>
  <c r="AJ152" i="5"/>
  <c r="DF152" i="5" s="1"/>
  <c r="GB152" i="5" s="1"/>
  <c r="IX152" i="5" s="1"/>
  <c r="AJ137" i="5"/>
  <c r="DF137" i="5" s="1"/>
  <c r="GB137" i="5" s="1"/>
  <c r="IX137" i="5" s="1"/>
  <c r="AJ138" i="5"/>
  <c r="DF138" i="5" s="1"/>
  <c r="GB138" i="5" s="1"/>
  <c r="IX138" i="5" s="1"/>
  <c r="AJ116" i="5"/>
  <c r="DF116" i="5" s="1"/>
  <c r="GB116" i="5" s="1"/>
  <c r="IX116" i="5" s="1"/>
  <c r="AJ128" i="5"/>
  <c r="DF128" i="5" s="1"/>
  <c r="GB128" i="5" s="1"/>
  <c r="IX128" i="5" s="1"/>
  <c r="AJ102" i="5"/>
  <c r="DF102" i="5" s="1"/>
  <c r="GB102" i="5" s="1"/>
  <c r="IX102" i="5" s="1"/>
  <c r="AJ106" i="5"/>
  <c r="DF106" i="5" s="1"/>
  <c r="GB106" i="5" s="1"/>
  <c r="IX106" i="5" s="1"/>
  <c r="AJ81" i="5"/>
  <c r="DF81" i="5" s="1"/>
  <c r="GB81" i="5" s="1"/>
  <c r="IX81" i="5" s="1"/>
  <c r="AJ93" i="5"/>
  <c r="DF93" i="5" s="1"/>
  <c r="GB93" i="5" s="1"/>
  <c r="IX93" i="5" s="1"/>
  <c r="AJ71" i="5"/>
  <c r="DF71" i="5" s="1"/>
  <c r="GB71" i="5" s="1"/>
  <c r="IX71" i="5" s="1"/>
  <c r="AJ64" i="5"/>
  <c r="DF64" i="5" s="1"/>
  <c r="GB64" i="5" s="1"/>
  <c r="IX64" i="5" s="1"/>
  <c r="AJ68" i="5"/>
  <c r="DF68" i="5" s="1"/>
  <c r="GB68" i="5" s="1"/>
  <c r="IX68" i="5" s="1"/>
  <c r="AJ58" i="5"/>
  <c r="DF58" i="5" s="1"/>
  <c r="GB58" i="5" s="1"/>
  <c r="IX58" i="5" s="1"/>
  <c r="AJ51" i="5"/>
  <c r="DF51" i="5" s="1"/>
  <c r="GB51" i="5" s="1"/>
  <c r="IX51" i="5" s="1"/>
  <c r="AJ25" i="5"/>
  <c r="DF25" i="5" s="1"/>
  <c r="GB25" i="5" s="1"/>
  <c r="IX25" i="5" s="1"/>
  <c r="AJ37" i="5"/>
  <c r="DF37" i="5" s="1"/>
  <c r="GB37" i="5" s="1"/>
  <c r="IX37" i="5" s="1"/>
  <c r="AJ12" i="5"/>
  <c r="DF12" i="5" s="1"/>
  <c r="GB12" i="5" s="1"/>
  <c r="IX12" i="5" s="1"/>
  <c r="AJ24" i="5"/>
  <c r="DF24" i="5" s="1"/>
  <c r="GB24" i="5" s="1"/>
  <c r="IX24" i="5" s="1"/>
  <c r="AJ17" i="5"/>
  <c r="DF17" i="5" s="1"/>
  <c r="GB17" i="5" s="1"/>
  <c r="IX17" i="5" s="1"/>
  <c r="AJ263" i="5"/>
  <c r="DF263" i="5" s="1"/>
  <c r="GB263" i="5" s="1"/>
  <c r="IX263" i="5" s="1"/>
  <c r="AJ253" i="5"/>
  <c r="DF253" i="5" s="1"/>
  <c r="GB253" i="5" s="1"/>
  <c r="IX253" i="5" s="1"/>
  <c r="AJ246" i="5"/>
  <c r="DF246" i="5" s="1"/>
  <c r="GB246" i="5" s="1"/>
  <c r="IX246" i="5" s="1"/>
  <c r="AJ236" i="5"/>
  <c r="DF236" i="5" s="1"/>
  <c r="GB236" i="5" s="1"/>
  <c r="IX236" i="5" s="1"/>
  <c r="AJ227" i="5"/>
  <c r="DF227" i="5" s="1"/>
  <c r="GB227" i="5" s="1"/>
  <c r="IX227" i="5" s="1"/>
  <c r="AJ219" i="5"/>
  <c r="DF219" i="5" s="1"/>
  <c r="GB219" i="5" s="1"/>
  <c r="IX219" i="5" s="1"/>
  <c r="AJ217" i="5"/>
  <c r="DF217" i="5" s="1"/>
  <c r="GB217" i="5" s="1"/>
  <c r="IX217" i="5" s="1"/>
  <c r="AJ203" i="5"/>
  <c r="DF203" i="5" s="1"/>
  <c r="GB203" i="5" s="1"/>
  <c r="IX203" i="5" s="1"/>
  <c r="AJ195" i="5"/>
  <c r="DF195" i="5" s="1"/>
  <c r="GB195" i="5" s="1"/>
  <c r="IX195" i="5" s="1"/>
  <c r="AJ190" i="5"/>
  <c r="DF190" i="5" s="1"/>
  <c r="GB190" i="5" s="1"/>
  <c r="IX190" i="5" s="1"/>
  <c r="AJ185" i="5"/>
  <c r="DF185" i="5" s="1"/>
  <c r="GB185" i="5" s="1"/>
  <c r="IX185" i="5" s="1"/>
  <c r="AJ173" i="5"/>
  <c r="DF173" i="5" s="1"/>
  <c r="GB173" i="5" s="1"/>
  <c r="IX173" i="5" s="1"/>
  <c r="AJ166" i="5"/>
  <c r="DF166" i="5" s="1"/>
  <c r="GB166" i="5" s="1"/>
  <c r="IX166" i="5" s="1"/>
  <c r="AJ157" i="5"/>
  <c r="DF157" i="5" s="1"/>
  <c r="GB157" i="5" s="1"/>
  <c r="IX157" i="5" s="1"/>
  <c r="AJ144" i="5"/>
  <c r="DF144" i="5" s="1"/>
  <c r="GB144" i="5" s="1"/>
  <c r="IX144" i="5" s="1"/>
  <c r="AJ153" i="5"/>
  <c r="DF153" i="5" s="1"/>
  <c r="GB153" i="5" s="1"/>
  <c r="IX153" i="5" s="1"/>
  <c r="AJ134" i="5"/>
  <c r="DF134" i="5" s="1"/>
  <c r="GB134" i="5" s="1"/>
  <c r="IX134" i="5" s="1"/>
  <c r="AJ127" i="5"/>
  <c r="DF127" i="5" s="1"/>
  <c r="GB127" i="5" s="1"/>
  <c r="IX127" i="5" s="1"/>
  <c r="AJ120" i="5"/>
  <c r="DF120" i="5" s="1"/>
  <c r="GB120" i="5" s="1"/>
  <c r="IX120" i="5" s="1"/>
  <c r="AJ113" i="5"/>
  <c r="DF113" i="5" s="1"/>
  <c r="GB113" i="5" s="1"/>
  <c r="IX113" i="5" s="1"/>
  <c r="AJ98" i="5"/>
  <c r="DF98" i="5" s="1"/>
  <c r="GB98" i="5" s="1"/>
  <c r="IX98" i="5" s="1"/>
  <c r="AJ92" i="5"/>
  <c r="DF92" i="5" s="1"/>
  <c r="GB92" i="5" s="1"/>
  <c r="IX92" i="5" s="1"/>
  <c r="AJ85" i="5"/>
  <c r="DF85" i="5" s="1"/>
  <c r="GB85" i="5" s="1"/>
  <c r="IX85" i="5" s="1"/>
  <c r="AJ63" i="5"/>
  <c r="DF63" i="5" s="1"/>
  <c r="GB63" i="5" s="1"/>
  <c r="IX63" i="5" s="1"/>
  <c r="AJ75" i="5"/>
  <c r="DF75" i="5" s="1"/>
  <c r="GB75" i="5" s="1"/>
  <c r="IX75" i="5" s="1"/>
  <c r="AJ57" i="5"/>
  <c r="DF57" i="5" s="1"/>
  <c r="GB57" i="5" s="1"/>
  <c r="IX57" i="5" s="1"/>
  <c r="AJ50" i="5"/>
  <c r="DF50" i="5" s="1"/>
  <c r="GB50" i="5" s="1"/>
  <c r="IX50" i="5" s="1"/>
  <c r="AJ62" i="5"/>
  <c r="DF62" i="5" s="1"/>
  <c r="GB62" i="5" s="1"/>
  <c r="IX62" i="5" s="1"/>
  <c r="AJ36" i="5"/>
  <c r="DF36" i="5" s="1"/>
  <c r="GB36" i="5" s="1"/>
  <c r="IX36" i="5" s="1"/>
  <c r="AJ29" i="5"/>
  <c r="DF29" i="5" s="1"/>
  <c r="GB29" i="5" s="1"/>
  <c r="IX29" i="5" s="1"/>
  <c r="AJ23" i="5"/>
  <c r="DF23" i="5" s="1"/>
  <c r="GB23" i="5" s="1"/>
  <c r="IX23" i="5" s="1"/>
  <c r="AJ16" i="5"/>
  <c r="DF16" i="5" s="1"/>
  <c r="GB16" i="5" s="1"/>
  <c r="IX16" i="5" s="1"/>
  <c r="AJ9" i="5"/>
  <c r="DF9" i="5" s="1"/>
  <c r="GB9" i="5" s="1"/>
  <c r="IX9" i="5" s="1"/>
  <c r="AJ261" i="5"/>
  <c r="DF261" i="5" s="1"/>
  <c r="GB261" i="5" s="1"/>
  <c r="IX261" i="5" s="1"/>
  <c r="AJ251" i="5"/>
  <c r="DF251" i="5" s="1"/>
  <c r="GB251" i="5" s="1"/>
  <c r="IX251" i="5" s="1"/>
  <c r="AJ244" i="5"/>
  <c r="DF244" i="5" s="1"/>
  <c r="GB244" i="5" s="1"/>
  <c r="IX244" i="5" s="1"/>
  <c r="AJ241" i="5"/>
  <c r="DF241" i="5" s="1"/>
  <c r="GB241" i="5" s="1"/>
  <c r="IX241" i="5" s="1"/>
  <c r="AJ230" i="5"/>
  <c r="DF230" i="5" s="1"/>
  <c r="GB230" i="5" s="1"/>
  <c r="IX230" i="5" s="1"/>
  <c r="AJ222" i="5"/>
  <c r="DF222" i="5" s="1"/>
  <c r="GB222" i="5" s="1"/>
  <c r="IX222" i="5" s="1"/>
  <c r="AJ212" i="5"/>
  <c r="DF212" i="5" s="1"/>
  <c r="GB212" i="5" s="1"/>
  <c r="IX212" i="5" s="1"/>
  <c r="AJ206" i="5"/>
  <c r="DF206" i="5" s="1"/>
  <c r="GB206" i="5" s="1"/>
  <c r="IX206" i="5" s="1"/>
  <c r="AJ198" i="5"/>
  <c r="DF198" i="5" s="1"/>
  <c r="GB198" i="5" s="1"/>
  <c r="IX198" i="5" s="1"/>
  <c r="AJ193" i="5"/>
  <c r="DF193" i="5" s="1"/>
  <c r="GB193" i="5" s="1"/>
  <c r="IX193" i="5" s="1"/>
  <c r="AJ180" i="5"/>
  <c r="DF180" i="5" s="1"/>
  <c r="GB180" i="5" s="1"/>
  <c r="IX180" i="5" s="1"/>
  <c r="AJ176" i="5"/>
  <c r="DF176" i="5" s="1"/>
  <c r="GB176" i="5" s="1"/>
  <c r="IX176" i="5" s="1"/>
  <c r="AJ169" i="5"/>
  <c r="DF169" i="5" s="1"/>
  <c r="GB169" i="5" s="1"/>
  <c r="IX169" i="5" s="1"/>
  <c r="AJ160" i="5"/>
  <c r="DF160" i="5" s="1"/>
  <c r="GB160" i="5" s="1"/>
  <c r="IX160" i="5" s="1"/>
  <c r="AJ136" i="5"/>
  <c r="DF136" i="5" s="1"/>
  <c r="GB136" i="5" s="1"/>
  <c r="IX136" i="5" s="1"/>
  <c r="AJ148" i="5"/>
  <c r="DF148" i="5" s="1"/>
  <c r="GB148" i="5" s="1"/>
  <c r="IX148" i="5" s="1"/>
  <c r="AJ126" i="5"/>
  <c r="DF126" i="5" s="1"/>
  <c r="GB126" i="5" s="1"/>
  <c r="IX126" i="5" s="1"/>
  <c r="AJ119" i="5"/>
  <c r="DF119" i="5" s="1"/>
  <c r="GB119" i="5" s="1"/>
  <c r="IX119" i="5" s="1"/>
  <c r="AJ131" i="5"/>
  <c r="DF131" i="5" s="1"/>
  <c r="GB131" i="5" s="1"/>
  <c r="IX131" i="5" s="1"/>
  <c r="AJ105" i="5"/>
  <c r="DF105" i="5" s="1"/>
  <c r="GB105" i="5" s="1"/>
  <c r="IX105" i="5" s="1"/>
  <c r="AJ109" i="5"/>
  <c r="DF109" i="5" s="1"/>
  <c r="GB109" i="5" s="1"/>
  <c r="IX109" i="5" s="1"/>
  <c r="AJ84" i="5"/>
  <c r="DF84" i="5" s="1"/>
  <c r="GB84" i="5" s="1"/>
  <c r="IX84" i="5" s="1"/>
  <c r="AJ96" i="5"/>
  <c r="DF96" i="5" s="1"/>
  <c r="GB96" i="5" s="1"/>
  <c r="IX96" i="5" s="1"/>
  <c r="AJ86" i="5"/>
  <c r="DF86" i="5" s="1"/>
  <c r="GB86" i="5" s="1"/>
  <c r="IX86" i="5" s="1"/>
  <c r="AJ67" i="5"/>
  <c r="DF67" i="5" s="1"/>
  <c r="GB67" i="5" s="1"/>
  <c r="IX67" i="5" s="1"/>
  <c r="AJ49" i="5"/>
  <c r="DF49" i="5" s="1"/>
  <c r="GB49" i="5" s="1"/>
  <c r="IX49" i="5" s="1"/>
  <c r="AJ61" i="5"/>
  <c r="DF61" i="5" s="1"/>
  <c r="GB61" i="5" s="1"/>
  <c r="IX61" i="5" s="1"/>
  <c r="AJ54" i="5"/>
  <c r="DF54" i="5" s="1"/>
  <c r="GB54" i="5" s="1"/>
  <c r="IX54" i="5" s="1"/>
  <c r="AJ28" i="5"/>
  <c r="DF28" i="5" s="1"/>
  <c r="GB28" i="5" s="1"/>
  <c r="IX28" i="5" s="1"/>
  <c r="AJ40" i="5"/>
  <c r="DF40" i="5" s="1"/>
  <c r="GB40" i="5" s="1"/>
  <c r="IX40" i="5" s="1"/>
  <c r="AJ15" i="5"/>
  <c r="DF15" i="5" s="1"/>
  <c r="GB15" i="5" s="1"/>
  <c r="IX15" i="5" s="1"/>
  <c r="AJ8" i="5"/>
  <c r="DF8" i="5" s="1"/>
  <c r="GB8" i="5" s="1"/>
  <c r="IX8" i="5" s="1"/>
  <c r="AJ5" i="5"/>
  <c r="DF5" i="5" s="1"/>
  <c r="GB5" i="5" s="1"/>
  <c r="IX5" i="5" s="1"/>
  <c r="AJ259" i="5"/>
  <c r="DF259" i="5" s="1"/>
  <c r="GB259" i="5" s="1"/>
  <c r="IX259" i="5" s="1"/>
  <c r="AJ254" i="5"/>
  <c r="DF254" i="5" s="1"/>
  <c r="GB254" i="5" s="1"/>
  <c r="IX254" i="5" s="1"/>
  <c r="AJ245" i="5"/>
  <c r="DF245" i="5" s="1"/>
  <c r="GB245" i="5" s="1"/>
  <c r="IX245" i="5" s="1"/>
  <c r="AJ237" i="5"/>
  <c r="DF237" i="5" s="1"/>
  <c r="GB237" i="5" s="1"/>
  <c r="IX237" i="5" s="1"/>
  <c r="AJ231" i="5"/>
  <c r="DF231" i="5" s="1"/>
  <c r="GB231" i="5" s="1"/>
  <c r="IX231" i="5" s="1"/>
  <c r="AJ225" i="5"/>
  <c r="DF225" i="5" s="1"/>
  <c r="GB225" i="5" s="1"/>
  <c r="IX225" i="5" s="1"/>
  <c r="AJ215" i="5"/>
  <c r="DF215" i="5" s="1"/>
  <c r="GB215" i="5" s="1"/>
  <c r="IX215" i="5" s="1"/>
  <c r="AJ209" i="5"/>
  <c r="DF209" i="5" s="1"/>
  <c r="GB209" i="5" s="1"/>
  <c r="IX209" i="5" s="1"/>
  <c r="AJ201" i="5"/>
  <c r="DF201" i="5" s="1"/>
  <c r="GB201" i="5" s="1"/>
  <c r="IX201" i="5" s="1"/>
  <c r="AJ188" i="5"/>
  <c r="DF188" i="5" s="1"/>
  <c r="GB188" i="5" s="1"/>
  <c r="IX188" i="5" s="1"/>
  <c r="AJ181" i="5"/>
  <c r="DF181" i="5" s="1"/>
  <c r="GB181" i="5" s="1"/>
  <c r="IX181" i="5" s="1"/>
  <c r="AJ174" i="5"/>
  <c r="DF174" i="5" s="1"/>
  <c r="GB174" i="5" s="1"/>
  <c r="IX174" i="5" s="1"/>
  <c r="AJ164" i="5"/>
  <c r="DF164" i="5" s="1"/>
  <c r="GB164" i="5" s="1"/>
  <c r="IX164" i="5" s="1"/>
  <c r="AJ155" i="5"/>
  <c r="DF155" i="5" s="1"/>
  <c r="GB155" i="5" s="1"/>
  <c r="IX155" i="5" s="1"/>
  <c r="AJ147" i="5"/>
  <c r="DF147" i="5" s="1"/>
  <c r="GB147" i="5" s="1"/>
  <c r="IX147" i="5" s="1"/>
  <c r="AJ140" i="5"/>
  <c r="DF140" i="5" s="1"/>
  <c r="GB140" i="5" s="1"/>
  <c r="IX140" i="5" s="1"/>
  <c r="AJ118" i="5"/>
  <c r="DF118" i="5" s="1"/>
  <c r="GB118" i="5" s="1"/>
  <c r="IX118" i="5" s="1"/>
  <c r="AJ130" i="5"/>
  <c r="DF130" i="5" s="1"/>
  <c r="GB130" i="5" s="1"/>
  <c r="IX130" i="5" s="1"/>
  <c r="AJ123" i="5"/>
  <c r="DF123" i="5" s="1"/>
  <c r="GB123" i="5" s="1"/>
  <c r="IX123" i="5" s="1"/>
  <c r="AJ108" i="5"/>
  <c r="DF108" i="5" s="1"/>
  <c r="GB108" i="5" s="1"/>
  <c r="IX108" i="5" s="1"/>
  <c r="AJ101" i="5"/>
  <c r="DF101" i="5" s="1"/>
  <c r="GB101" i="5" s="1"/>
  <c r="IX101" i="5" s="1"/>
  <c r="AJ95" i="5"/>
  <c r="DF95" i="5" s="1"/>
  <c r="GB95" i="5" s="1"/>
  <c r="IX95" i="5" s="1"/>
  <c r="AJ88" i="5"/>
  <c r="DF88" i="5" s="1"/>
  <c r="GB88" i="5" s="1"/>
  <c r="IX88" i="5" s="1"/>
  <c r="AJ74" i="5"/>
  <c r="DF74" i="5" s="1"/>
  <c r="GB74" i="5" s="1"/>
  <c r="IX74" i="5" s="1"/>
  <c r="AJ78" i="5"/>
  <c r="DF78" i="5" s="1"/>
  <c r="GB78" i="5" s="1"/>
  <c r="IX78" i="5" s="1"/>
  <c r="AJ60" i="5"/>
  <c r="DF60" i="5" s="1"/>
  <c r="GB60" i="5" s="1"/>
  <c r="IX60" i="5" s="1"/>
  <c r="AJ53" i="5"/>
  <c r="DF53" i="5" s="1"/>
  <c r="GB53" i="5" s="1"/>
  <c r="IX53" i="5" s="1"/>
  <c r="AJ46" i="5"/>
  <c r="DF46" i="5" s="1"/>
  <c r="GB46" i="5" s="1"/>
  <c r="IX46" i="5" s="1"/>
  <c r="AJ39" i="5"/>
  <c r="DF39" i="5" s="1"/>
  <c r="GB39" i="5" s="1"/>
  <c r="IX39" i="5" s="1"/>
  <c r="AJ32" i="5"/>
  <c r="DF32" i="5" s="1"/>
  <c r="GB32" i="5" s="1"/>
  <c r="IX32" i="5" s="1"/>
  <c r="AJ7" i="5"/>
  <c r="DF7" i="5" s="1"/>
  <c r="GB7" i="5" s="1"/>
  <c r="IX7" i="5" s="1"/>
  <c r="AJ19" i="5"/>
  <c r="DF19" i="5" s="1"/>
  <c r="GB19" i="5" s="1"/>
  <c r="IX19" i="5" s="1"/>
  <c r="AJ3" i="5"/>
  <c r="DF3" i="5" s="1"/>
  <c r="GB3" i="5" s="1"/>
  <c r="IX3" i="5" s="1"/>
  <c r="AJ267" i="5"/>
  <c r="DF267" i="5" s="1"/>
  <c r="GB267" i="5" s="1"/>
  <c r="IX267" i="5" s="1"/>
  <c r="AJ257" i="5"/>
  <c r="DF257" i="5" s="1"/>
  <c r="GB257" i="5" s="1"/>
  <c r="IX257" i="5" s="1"/>
  <c r="AJ248" i="5"/>
  <c r="DF248" i="5" s="1"/>
  <c r="GB248" i="5" s="1"/>
  <c r="IX248" i="5" s="1"/>
  <c r="AJ239" i="5"/>
  <c r="DF239" i="5" s="1"/>
  <c r="GB239" i="5" s="1"/>
  <c r="IX239" i="5" s="1"/>
  <c r="AJ234" i="5"/>
  <c r="DF234" i="5" s="1"/>
  <c r="GB234" i="5" s="1"/>
  <c r="IX234" i="5" s="1"/>
  <c r="AJ228" i="5"/>
  <c r="DF228" i="5" s="1"/>
  <c r="GB228" i="5" s="1"/>
  <c r="IX228" i="5" s="1"/>
  <c r="AJ220" i="5"/>
  <c r="DF220" i="5" s="1"/>
  <c r="GB220" i="5" s="1"/>
  <c r="IX220" i="5" s="1"/>
  <c r="AJ202" i="5"/>
  <c r="DF202" i="5" s="1"/>
  <c r="GB202" i="5" s="1"/>
  <c r="IX202" i="5" s="1"/>
  <c r="AJ204" i="5"/>
  <c r="DF204" i="5" s="1"/>
  <c r="GB204" i="5" s="1"/>
  <c r="IX204" i="5" s="1"/>
  <c r="AJ196" i="5"/>
  <c r="DF196" i="5" s="1"/>
  <c r="GB196" i="5" s="1"/>
  <c r="IX196" i="5" s="1"/>
  <c r="AJ191" i="5"/>
  <c r="DF191" i="5" s="1"/>
  <c r="GB191" i="5" s="1"/>
  <c r="IX191" i="5" s="1"/>
  <c r="AJ183" i="5"/>
  <c r="DF183" i="5" s="1"/>
  <c r="GB183" i="5" s="1"/>
  <c r="IX183" i="5" s="1"/>
  <c r="AJ170" i="5"/>
  <c r="DF170" i="5" s="1"/>
  <c r="GB170" i="5" s="1"/>
  <c r="IX170" i="5" s="1"/>
  <c r="AJ167" i="5"/>
  <c r="DF167" i="5" s="1"/>
  <c r="GB167" i="5" s="1"/>
  <c r="IX167" i="5" s="1"/>
  <c r="AJ158" i="5"/>
  <c r="DF158" i="5" s="1"/>
  <c r="GB158" i="5" s="1"/>
  <c r="IX158" i="5" s="1"/>
  <c r="AJ139" i="5"/>
  <c r="DF139" i="5" s="1"/>
  <c r="GB139" i="5" s="1"/>
  <c r="IX139" i="5" s="1"/>
  <c r="AJ151" i="5"/>
  <c r="DF151" i="5" s="1"/>
  <c r="GB151" i="5" s="1"/>
  <c r="IX151" i="5" s="1"/>
  <c r="AJ129" i="5"/>
  <c r="DF129" i="5" s="1"/>
  <c r="GB129" i="5" s="1"/>
  <c r="IX129" i="5" s="1"/>
  <c r="AJ122" i="5"/>
  <c r="DF122" i="5" s="1"/>
  <c r="GB122" i="5" s="1"/>
  <c r="IX122" i="5" s="1"/>
  <c r="AJ115" i="5"/>
  <c r="DF115" i="5" s="1"/>
  <c r="GB115" i="5" s="1"/>
  <c r="IX115" i="5" s="1"/>
  <c r="AJ100" i="5"/>
  <c r="DF100" i="5" s="1"/>
  <c r="GB100" i="5" s="1"/>
  <c r="IX100" i="5" s="1"/>
  <c r="AJ112" i="5"/>
  <c r="DF112" i="5" s="1"/>
  <c r="GB112" i="5" s="1"/>
  <c r="IX112" i="5" s="1"/>
  <c r="AJ87" i="5"/>
  <c r="DF87" i="5" s="1"/>
  <c r="GB87" i="5" s="1"/>
  <c r="IX87" i="5" s="1"/>
  <c r="AJ91" i="5"/>
  <c r="DF91" i="5" s="1"/>
  <c r="GB91" i="5" s="1"/>
  <c r="IX91" i="5" s="1"/>
  <c r="AJ66" i="5"/>
  <c r="DF66" i="5" s="1"/>
  <c r="GB66" i="5" s="1"/>
  <c r="IX66" i="5" s="1"/>
  <c r="AJ70" i="5"/>
  <c r="DF70" i="5" s="1"/>
  <c r="GB70" i="5" s="1"/>
  <c r="IX70" i="5" s="1"/>
  <c r="AJ52" i="5"/>
  <c r="DF52" i="5" s="1"/>
  <c r="GB52" i="5" s="1"/>
  <c r="IX52" i="5" s="1"/>
  <c r="AJ45" i="5"/>
  <c r="DF45" i="5" s="1"/>
  <c r="GB45" i="5" s="1"/>
  <c r="IX45" i="5" s="1"/>
  <c r="AJ38" i="5"/>
  <c r="DF38" i="5" s="1"/>
  <c r="GB38" i="5" s="1"/>
  <c r="IX38" i="5" s="1"/>
  <c r="AJ31" i="5"/>
  <c r="DF31" i="5" s="1"/>
  <c r="GB31" i="5" s="1"/>
  <c r="IX31" i="5" s="1"/>
  <c r="AJ43" i="5"/>
  <c r="DF43" i="5" s="1"/>
  <c r="GB43" i="5" s="1"/>
  <c r="IX43" i="5" s="1"/>
  <c r="AJ18" i="5"/>
  <c r="DF18" i="5" s="1"/>
  <c r="GB18" i="5" s="1"/>
  <c r="IX18" i="5" s="1"/>
  <c r="AJ11" i="5"/>
  <c r="DF11" i="5" s="1"/>
  <c r="GB11" i="5" s="1"/>
  <c r="IX11" i="5" s="1"/>
  <c r="AJ4" i="5"/>
  <c r="DF4" i="5" s="1"/>
  <c r="GB4" i="5" s="1"/>
  <c r="IX4" i="5" s="1"/>
  <c r="AI8" i="1"/>
  <c r="AI7" i="1"/>
  <c r="A135" i="4"/>
  <c r="C135" i="4"/>
  <c r="B135" i="4"/>
  <c r="AK39" i="5" l="1"/>
  <c r="DG39" i="5" s="1"/>
  <c r="GC39" i="5" s="1"/>
  <c r="IY39" i="5" s="1"/>
  <c r="AK112" i="5"/>
  <c r="DG112" i="5" s="1"/>
  <c r="GC112" i="5" s="1"/>
  <c r="IY112" i="5" s="1"/>
  <c r="AK169" i="5"/>
  <c r="DG169" i="5" s="1"/>
  <c r="GC169" i="5" s="1"/>
  <c r="IY169" i="5" s="1"/>
  <c r="AK227" i="5"/>
  <c r="DG227" i="5" s="1"/>
  <c r="GC227" i="5" s="1"/>
  <c r="IY227" i="5" s="1"/>
  <c r="AK263" i="5"/>
  <c r="DG263" i="5" s="1"/>
  <c r="GC263" i="5" s="1"/>
  <c r="IY263" i="5" s="1"/>
  <c r="AK46" i="5"/>
  <c r="DG46" i="5" s="1"/>
  <c r="GC46" i="5" s="1"/>
  <c r="IY46" i="5" s="1"/>
  <c r="AK100" i="5"/>
  <c r="DG100" i="5" s="1"/>
  <c r="GC100" i="5" s="1"/>
  <c r="IY100" i="5" s="1"/>
  <c r="AK174" i="5"/>
  <c r="DG174" i="5" s="1"/>
  <c r="GC174" i="5" s="1"/>
  <c r="IY174" i="5" s="1"/>
  <c r="AK236" i="5"/>
  <c r="DG236" i="5" s="1"/>
  <c r="GC236" i="5" s="1"/>
  <c r="IY236" i="5" s="1"/>
  <c r="AK53" i="5"/>
  <c r="DG53" i="5" s="1"/>
  <c r="GC53" i="5" s="1"/>
  <c r="IY53" i="5" s="1"/>
  <c r="AK134" i="5"/>
  <c r="DG134" i="5" s="1"/>
  <c r="GC134" i="5" s="1"/>
  <c r="IY134" i="5" s="1"/>
  <c r="AK189" i="5"/>
  <c r="DG189" i="5" s="1"/>
  <c r="GC189" i="5" s="1"/>
  <c r="IY189" i="5" s="1"/>
  <c r="AK245" i="5"/>
  <c r="DG245" i="5" s="1"/>
  <c r="GC245" i="5" s="1"/>
  <c r="IY245" i="5" s="1"/>
  <c r="AK60" i="5"/>
  <c r="DG60" i="5" s="1"/>
  <c r="GC60" i="5" s="1"/>
  <c r="IY60" i="5" s="1"/>
  <c r="AK122" i="5"/>
  <c r="DG122" i="5" s="1"/>
  <c r="GC122" i="5" s="1"/>
  <c r="IY122" i="5" s="1"/>
  <c r="AK193" i="5"/>
  <c r="DG193" i="5" s="1"/>
  <c r="GC193" i="5" s="1"/>
  <c r="IY193" i="5" s="1"/>
  <c r="AK253" i="5"/>
  <c r="DG253" i="5" s="1"/>
  <c r="GC253" i="5" s="1"/>
  <c r="IY253" i="5" s="1"/>
  <c r="AK12" i="5"/>
  <c r="DG12" i="5" s="1"/>
  <c r="GC12" i="5" s="1"/>
  <c r="IY12" i="5" s="1"/>
  <c r="AK73" i="5"/>
  <c r="DG73" i="5" s="1"/>
  <c r="GC73" i="5" s="1"/>
  <c r="IY73" i="5" s="1"/>
  <c r="AK129" i="5"/>
  <c r="DG129" i="5" s="1"/>
  <c r="GC129" i="5" s="1"/>
  <c r="IY129" i="5" s="1"/>
  <c r="AK198" i="5"/>
  <c r="DG198" i="5" s="1"/>
  <c r="GC198" i="5" s="1"/>
  <c r="IY198" i="5" s="1"/>
  <c r="AK261" i="5"/>
  <c r="DG261" i="5" s="1"/>
  <c r="GC261" i="5" s="1"/>
  <c r="IY261" i="5" s="1"/>
  <c r="AK19" i="5"/>
  <c r="DG19" i="5" s="1"/>
  <c r="GC19" i="5" s="1"/>
  <c r="IY19" i="5" s="1"/>
  <c r="AK77" i="5"/>
  <c r="DG77" i="5" s="1"/>
  <c r="GC77" i="5" s="1"/>
  <c r="IY77" i="5" s="1"/>
  <c r="AK140" i="5"/>
  <c r="DG140" i="5" s="1"/>
  <c r="GC140" i="5" s="1"/>
  <c r="IY140" i="5" s="1"/>
  <c r="AK209" i="5"/>
  <c r="DG209" i="5" s="1"/>
  <c r="GC209" i="5" s="1"/>
  <c r="IY209" i="5" s="1"/>
  <c r="AK7" i="5"/>
  <c r="DG7" i="5" s="1"/>
  <c r="GC7" i="5" s="1"/>
  <c r="IY7" i="5" s="1"/>
  <c r="AK80" i="5"/>
  <c r="DG80" i="5" s="1"/>
  <c r="GC80" i="5" s="1"/>
  <c r="IY80" i="5" s="1"/>
  <c r="AK147" i="5"/>
  <c r="DG147" i="5" s="1"/>
  <c r="GC147" i="5" s="1"/>
  <c r="IY147" i="5" s="1"/>
  <c r="AK226" i="5"/>
  <c r="DG226" i="5" s="1"/>
  <c r="GC226" i="5" s="1"/>
  <c r="IY226" i="5" s="1"/>
  <c r="AK32" i="5"/>
  <c r="DG32" i="5" s="1"/>
  <c r="GC32" i="5" s="1"/>
  <c r="IY32" i="5" s="1"/>
  <c r="AK87" i="5"/>
  <c r="DG87" i="5" s="1"/>
  <c r="GC87" i="5" s="1"/>
  <c r="IY87" i="5" s="1"/>
  <c r="AK160" i="5"/>
  <c r="DG160" i="5" s="1"/>
  <c r="GC160" i="5" s="1"/>
  <c r="IY160" i="5" s="1"/>
  <c r="AK225" i="5"/>
  <c r="DG225" i="5" s="1"/>
  <c r="GC225" i="5" s="1"/>
  <c r="IY225" i="5" s="1"/>
  <c r="AK54" i="5"/>
  <c r="DG54" i="5" s="1"/>
  <c r="GC54" i="5" s="1"/>
  <c r="IY54" i="5" s="1"/>
  <c r="AK108" i="5"/>
  <c r="DG108" i="5" s="1"/>
  <c r="GC108" i="5" s="1"/>
  <c r="IY108" i="5" s="1"/>
  <c r="AK176" i="5"/>
  <c r="DG176" i="5" s="1"/>
  <c r="GC176" i="5" s="1"/>
  <c r="IY176" i="5" s="1"/>
  <c r="AK241" i="5"/>
  <c r="DG241" i="5" s="1"/>
  <c r="GC241" i="5" s="1"/>
  <c r="IY241" i="5" s="1"/>
  <c r="AK16" i="5"/>
  <c r="DG16" i="5" s="1"/>
  <c r="GC16" i="5" s="1"/>
  <c r="IY16" i="5" s="1"/>
  <c r="AK74" i="5"/>
  <c r="DG74" i="5" s="1"/>
  <c r="GC74" i="5" s="1"/>
  <c r="IY74" i="5" s="1"/>
  <c r="AK153" i="5"/>
  <c r="DG153" i="5" s="1"/>
  <c r="GC153" i="5" s="1"/>
  <c r="IY153" i="5" s="1"/>
  <c r="AK203" i="5"/>
  <c r="DG203" i="5" s="1"/>
  <c r="GC203" i="5" s="1"/>
  <c r="IY203" i="5" s="1"/>
  <c r="AK30" i="5"/>
  <c r="DG30" i="5" s="1"/>
  <c r="GC30" i="5" s="1"/>
  <c r="IY30" i="5" s="1"/>
  <c r="AK85" i="5"/>
  <c r="DG85" i="5" s="1"/>
  <c r="GC85" i="5" s="1"/>
  <c r="IY85" i="5" s="1"/>
  <c r="AK152" i="5"/>
  <c r="DG152" i="5" s="1"/>
  <c r="GC152" i="5" s="1"/>
  <c r="IY152" i="5" s="1"/>
  <c r="AK214" i="5"/>
  <c r="DG214" i="5" s="1"/>
  <c r="GC214" i="5" s="1"/>
  <c r="IY214" i="5" s="1"/>
  <c r="AK26" i="5"/>
  <c r="DG26" i="5" s="1"/>
  <c r="GC26" i="5" s="1"/>
  <c r="IY26" i="5" s="1"/>
  <c r="AK99" i="5"/>
  <c r="DG99" i="5" s="1"/>
  <c r="GC99" i="5" s="1"/>
  <c r="IY99" i="5" s="1"/>
  <c r="AK159" i="5"/>
  <c r="DG159" i="5" s="1"/>
  <c r="GC159" i="5" s="1"/>
  <c r="IY159" i="5" s="1"/>
  <c r="AK221" i="5"/>
  <c r="DG221" i="5" s="1"/>
  <c r="GC221" i="5" s="1"/>
  <c r="IY221" i="5" s="1"/>
  <c r="AK61" i="5"/>
  <c r="DG61" i="5" s="1"/>
  <c r="GC61" i="5" s="1"/>
  <c r="IY61" i="5" s="1"/>
  <c r="AK123" i="5"/>
  <c r="DG123" i="5" s="1"/>
  <c r="GC123" i="5" s="1"/>
  <c r="IY123" i="5" s="1"/>
  <c r="AK180" i="5"/>
  <c r="DG180" i="5" s="1"/>
  <c r="GC180" i="5" s="1"/>
  <c r="IY180" i="5" s="1"/>
  <c r="AK244" i="5"/>
  <c r="DG244" i="5" s="1"/>
  <c r="GC244" i="5" s="1"/>
  <c r="IY244" i="5" s="1"/>
  <c r="AK23" i="5"/>
  <c r="DG23" i="5" s="1"/>
  <c r="GC23" i="5" s="1"/>
  <c r="IY23" i="5" s="1"/>
  <c r="AK96" i="5"/>
  <c r="DG96" i="5" s="1"/>
  <c r="GC96" i="5" s="1"/>
  <c r="IY96" i="5" s="1"/>
  <c r="AK144" i="5"/>
  <c r="DG144" i="5" s="1"/>
  <c r="GC144" i="5" s="1"/>
  <c r="IY144" i="5" s="1"/>
  <c r="AK218" i="5"/>
  <c r="DG218" i="5" s="1"/>
  <c r="GC218" i="5" s="1"/>
  <c r="IY218" i="5" s="1"/>
  <c r="AK37" i="5"/>
  <c r="DG37" i="5" s="1"/>
  <c r="GC37" i="5" s="1"/>
  <c r="IY37" i="5" s="1"/>
  <c r="AK92" i="5"/>
  <c r="DG92" i="5" s="1"/>
  <c r="GC92" i="5" s="1"/>
  <c r="IY92" i="5" s="1"/>
  <c r="AK162" i="5"/>
  <c r="DG162" i="5" s="1"/>
  <c r="GC162" i="5" s="1"/>
  <c r="IY162" i="5" s="1"/>
  <c r="AK224" i="5"/>
  <c r="DG224" i="5" s="1"/>
  <c r="GC224" i="5" s="1"/>
  <c r="IY224" i="5" s="1"/>
  <c r="AK33" i="5"/>
  <c r="DG33" i="5" s="1"/>
  <c r="GC33" i="5" s="1"/>
  <c r="IY33" i="5" s="1"/>
  <c r="AK106" i="5"/>
  <c r="DG106" i="5" s="1"/>
  <c r="GC106" i="5" s="1"/>
  <c r="IY106" i="5" s="1"/>
  <c r="AK171" i="5"/>
  <c r="DG171" i="5" s="1"/>
  <c r="GC171" i="5" s="1"/>
  <c r="IY171" i="5" s="1"/>
  <c r="AK238" i="5"/>
  <c r="DG238" i="5" s="1"/>
  <c r="GC238" i="5" s="1"/>
  <c r="IY238" i="5" s="1"/>
  <c r="AK63" i="5"/>
  <c r="DG63" i="5" s="1"/>
  <c r="GC63" i="5" s="1"/>
  <c r="IY63" i="5" s="1"/>
  <c r="AK130" i="5"/>
  <c r="DG130" i="5" s="1"/>
  <c r="GC130" i="5" s="1"/>
  <c r="IY130" i="5" s="1"/>
  <c r="AK190" i="5"/>
  <c r="DG190" i="5" s="1"/>
  <c r="GC190" i="5" s="1"/>
  <c r="IY190" i="5" s="1"/>
  <c r="AK256" i="5"/>
  <c r="DG256" i="5" s="1"/>
  <c r="GC256" i="5" s="1"/>
  <c r="IY256" i="5" s="1"/>
  <c r="AK29" i="5"/>
  <c r="DG29" i="5" s="1"/>
  <c r="GC29" i="5" s="1"/>
  <c r="IY29" i="5" s="1"/>
  <c r="AK84" i="5"/>
  <c r="DG84" i="5" s="1"/>
  <c r="GC84" i="5" s="1"/>
  <c r="IY84" i="5" s="1"/>
  <c r="AK154" i="5"/>
  <c r="DG154" i="5" s="1"/>
  <c r="GC154" i="5" s="1"/>
  <c r="IY154" i="5" s="1"/>
  <c r="AK219" i="5"/>
  <c r="DG219" i="5" s="1"/>
  <c r="GC219" i="5" s="1"/>
  <c r="IY219" i="5" s="1"/>
  <c r="AK25" i="5"/>
  <c r="DG25" i="5" s="1"/>
  <c r="GC25" i="5" s="1"/>
  <c r="IY25" i="5" s="1"/>
  <c r="AK98" i="5"/>
  <c r="DG98" i="5" s="1"/>
  <c r="GC98" i="5" s="1"/>
  <c r="IY98" i="5" s="1"/>
  <c r="AK163" i="5"/>
  <c r="DG163" i="5" s="1"/>
  <c r="GC163" i="5" s="1"/>
  <c r="IY163" i="5" s="1"/>
  <c r="AK233" i="5"/>
  <c r="DG233" i="5" s="1"/>
  <c r="GC233" i="5" s="1"/>
  <c r="IY233" i="5" s="1"/>
  <c r="AK59" i="5"/>
  <c r="DG59" i="5" s="1"/>
  <c r="GC59" i="5" s="1"/>
  <c r="IY59" i="5" s="1"/>
  <c r="AK102" i="5"/>
  <c r="DG102" i="5" s="1"/>
  <c r="GC102" i="5" s="1"/>
  <c r="IY102" i="5" s="1"/>
  <c r="AK175" i="5"/>
  <c r="DG175" i="5" s="1"/>
  <c r="GC175" i="5" s="1"/>
  <c r="IY175" i="5" s="1"/>
  <c r="AK248" i="5"/>
  <c r="DG248" i="5" s="1"/>
  <c r="GC248" i="5" s="1"/>
  <c r="IY248" i="5" s="1"/>
  <c r="AK20" i="5"/>
  <c r="DG20" i="5" s="1"/>
  <c r="GC20" i="5" s="1"/>
  <c r="IY20" i="5" s="1"/>
  <c r="AK70" i="5"/>
  <c r="DG70" i="5" s="1"/>
  <c r="GC70" i="5" s="1"/>
  <c r="IY70" i="5" s="1"/>
  <c r="AK141" i="5"/>
  <c r="DG141" i="5" s="1"/>
  <c r="GC141" i="5" s="1"/>
  <c r="IY141" i="5" s="1"/>
  <c r="AK202" i="5"/>
  <c r="DG202" i="5" s="1"/>
  <c r="GC202" i="5" s="1"/>
  <c r="IY202" i="5" s="1"/>
  <c r="AK262" i="5"/>
  <c r="DG262" i="5" s="1"/>
  <c r="GC262" i="5" s="1"/>
  <c r="IY262" i="5" s="1"/>
  <c r="AK36" i="5"/>
  <c r="DG36" i="5" s="1"/>
  <c r="GC36" i="5" s="1"/>
  <c r="IY36" i="5" s="1"/>
  <c r="AK109" i="5"/>
  <c r="DG109" i="5" s="1"/>
  <c r="GC109" i="5" s="1"/>
  <c r="IY109" i="5" s="1"/>
  <c r="AK166" i="5"/>
  <c r="DG166" i="5" s="1"/>
  <c r="GC166" i="5" s="1"/>
  <c r="IY166" i="5" s="1"/>
  <c r="AK231" i="5"/>
  <c r="DG231" i="5" s="1"/>
  <c r="GC231" i="5" s="1"/>
  <c r="IY231" i="5" s="1"/>
  <c r="AK51" i="5"/>
  <c r="DG51" i="5" s="1"/>
  <c r="GC51" i="5" s="1"/>
  <c r="IY51" i="5" s="1"/>
  <c r="AK113" i="5"/>
  <c r="DG113" i="5" s="1"/>
  <c r="GC113" i="5" s="1"/>
  <c r="IY113" i="5" s="1"/>
  <c r="AK178" i="5"/>
  <c r="DG178" i="5" s="1"/>
  <c r="GC178" i="5" s="1"/>
  <c r="IY178" i="5" s="1"/>
  <c r="AK246" i="5"/>
  <c r="DG246" i="5" s="1"/>
  <c r="GC246" i="5" s="1"/>
  <c r="IY246" i="5" s="1"/>
  <c r="AK47" i="5"/>
  <c r="DG47" i="5" s="1"/>
  <c r="GC47" i="5" s="1"/>
  <c r="IY47" i="5" s="1"/>
  <c r="AK128" i="5"/>
  <c r="DG128" i="5" s="1"/>
  <c r="GC128" i="5" s="1"/>
  <c r="IY128" i="5" s="1"/>
  <c r="AK184" i="5"/>
  <c r="DG184" i="5" s="1"/>
  <c r="GC184" i="5" s="1"/>
  <c r="IY184" i="5" s="1"/>
  <c r="AK249" i="5"/>
  <c r="DG249" i="5" s="1"/>
  <c r="GC249" i="5" s="1"/>
  <c r="IY249" i="5" s="1"/>
  <c r="AK8" i="5"/>
  <c r="DG8" i="5" s="1"/>
  <c r="GC8" i="5" s="1"/>
  <c r="IY8" i="5" s="1"/>
  <c r="AK66" i="5"/>
  <c r="DG66" i="5" s="1"/>
  <c r="GC66" i="5" s="1"/>
  <c r="IY66" i="5" s="1"/>
  <c r="AK148" i="5"/>
  <c r="DG148" i="5" s="1"/>
  <c r="GC148" i="5" s="1"/>
  <c r="IY148" i="5" s="1"/>
  <c r="AK206" i="5"/>
  <c r="DG206" i="5" s="1"/>
  <c r="GC206" i="5" s="1"/>
  <c r="IY206" i="5" s="1"/>
  <c r="AK62" i="5"/>
  <c r="DG62" i="5" s="1"/>
  <c r="GC62" i="5" s="1"/>
  <c r="IY62" i="5" s="1"/>
  <c r="AK105" i="5"/>
  <c r="DG105" i="5" s="1"/>
  <c r="GC105" i="5" s="1"/>
  <c r="IY105" i="5" s="1"/>
  <c r="AK173" i="5"/>
  <c r="DG173" i="5" s="1"/>
  <c r="GC173" i="5" s="1"/>
  <c r="IY173" i="5" s="1"/>
  <c r="AK240" i="5"/>
  <c r="DG240" i="5" s="1"/>
  <c r="GC240" i="5" s="1"/>
  <c r="IY240" i="5" s="1"/>
  <c r="AK58" i="5"/>
  <c r="DG58" i="5" s="1"/>
  <c r="GC58" i="5" s="1"/>
  <c r="IY58" i="5" s="1"/>
  <c r="AK120" i="5"/>
  <c r="DG120" i="5" s="1"/>
  <c r="GC120" i="5" s="1"/>
  <c r="IY120" i="5" s="1"/>
  <c r="AK182" i="5"/>
  <c r="DG182" i="5" s="1"/>
  <c r="GC182" i="5" s="1"/>
  <c r="IY182" i="5" s="1"/>
  <c r="AK247" i="5"/>
  <c r="DG247" i="5" s="1"/>
  <c r="GC247" i="5" s="1"/>
  <c r="IY247" i="5" s="1"/>
  <c r="AK15" i="5"/>
  <c r="DG15" i="5" s="1"/>
  <c r="GC15" i="5" s="1"/>
  <c r="IY15" i="5" s="1"/>
  <c r="AK88" i="5"/>
  <c r="DG88" i="5" s="1"/>
  <c r="GC88" i="5" s="1"/>
  <c r="IY88" i="5" s="1"/>
  <c r="AK136" i="5"/>
  <c r="DG136" i="5" s="1"/>
  <c r="GC136" i="5" s="1"/>
  <c r="IY136" i="5" s="1"/>
  <c r="AK217" i="5"/>
  <c r="DG217" i="5" s="1"/>
  <c r="GC217" i="5" s="1"/>
  <c r="IY217" i="5" s="1"/>
  <c r="AK50" i="5"/>
  <c r="DG50" i="5" s="1"/>
  <c r="GC50" i="5" s="1"/>
  <c r="IY50" i="5" s="1"/>
  <c r="AK131" i="5"/>
  <c r="DG131" i="5" s="1"/>
  <c r="GC131" i="5" s="1"/>
  <c r="IY131" i="5" s="1"/>
  <c r="AK185" i="5"/>
  <c r="DG185" i="5" s="1"/>
  <c r="GC185" i="5" s="1"/>
  <c r="IY185" i="5" s="1"/>
  <c r="AK250" i="5"/>
  <c r="DG250" i="5" s="1"/>
  <c r="GC250" i="5" s="1"/>
  <c r="IY250" i="5" s="1"/>
  <c r="AK68" i="5"/>
  <c r="DG68" i="5" s="1"/>
  <c r="GC68" i="5" s="1"/>
  <c r="IY68" i="5" s="1"/>
  <c r="AK127" i="5"/>
  <c r="DG127" i="5" s="1"/>
  <c r="GC127" i="5" s="1"/>
  <c r="IY127" i="5" s="1"/>
  <c r="AK187" i="5"/>
  <c r="DG187" i="5" s="1"/>
  <c r="GC187" i="5" s="1"/>
  <c r="IY187" i="5" s="1"/>
  <c r="AK258" i="5"/>
  <c r="DG258" i="5" s="1"/>
  <c r="GC258" i="5" s="1"/>
  <c r="IY258" i="5" s="1"/>
  <c r="AK40" i="5"/>
  <c r="DG40" i="5" s="1"/>
  <c r="GC40" i="5" s="1"/>
  <c r="IY40" i="5" s="1"/>
  <c r="AK95" i="5"/>
  <c r="DG95" i="5" s="1"/>
  <c r="GC95" i="5" s="1"/>
  <c r="IY95" i="5" s="1"/>
  <c r="AK157" i="5"/>
  <c r="DG157" i="5" s="1"/>
  <c r="GC157" i="5" s="1"/>
  <c r="IY157" i="5" s="1"/>
  <c r="AK222" i="5"/>
  <c r="DG222" i="5" s="1"/>
  <c r="GC222" i="5" s="1"/>
  <c r="IY222" i="5" s="1"/>
  <c r="AK71" i="5"/>
  <c r="DG71" i="5" s="1"/>
  <c r="GC71" i="5" s="1"/>
  <c r="IY71" i="5" s="1"/>
  <c r="AK119" i="5"/>
  <c r="DG119" i="5" s="1"/>
  <c r="GC119" i="5" s="1"/>
  <c r="IY119" i="5" s="1"/>
  <c r="AK194" i="5"/>
  <c r="DG194" i="5" s="1"/>
  <c r="GC194" i="5" s="1"/>
  <c r="IY194" i="5" s="1"/>
  <c r="AK255" i="5"/>
  <c r="DG255" i="5" s="1"/>
  <c r="GC255" i="5" s="1"/>
  <c r="IY255" i="5" s="1"/>
  <c r="AK17" i="5"/>
  <c r="DG17" i="5" s="1"/>
  <c r="GC17" i="5" s="1"/>
  <c r="IY17" i="5" s="1"/>
  <c r="AK67" i="5"/>
  <c r="DG67" i="5" s="1"/>
  <c r="GC67" i="5" s="1"/>
  <c r="IY67" i="5" s="1"/>
  <c r="AK138" i="5"/>
  <c r="DG138" i="5" s="1"/>
  <c r="GC138" i="5" s="1"/>
  <c r="IY138" i="5" s="1"/>
  <c r="AK200" i="5"/>
  <c r="DG200" i="5" s="1"/>
  <c r="GC200" i="5" s="1"/>
  <c r="IY200" i="5" s="1"/>
  <c r="AK264" i="5"/>
  <c r="DG264" i="5" s="1"/>
  <c r="GC264" i="5" s="1"/>
  <c r="IY264" i="5" s="1"/>
  <c r="AK28" i="5"/>
  <c r="DG28" i="5" s="1"/>
  <c r="GC28" i="5" s="1"/>
  <c r="IY28" i="5" s="1"/>
  <c r="AK101" i="5"/>
  <c r="DG101" i="5" s="1"/>
  <c r="GC101" i="5" s="1"/>
  <c r="IY101" i="5" s="1"/>
  <c r="AK172" i="5"/>
  <c r="DG172" i="5" s="1"/>
  <c r="GC172" i="5" s="1"/>
  <c r="IY172" i="5" s="1"/>
  <c r="AK229" i="5"/>
  <c r="DG229" i="5" s="1"/>
  <c r="GC229" i="5" s="1"/>
  <c r="IY229" i="5" s="1"/>
  <c r="AK9" i="5"/>
  <c r="DG9" i="5" s="1"/>
  <c r="GC9" i="5" s="1"/>
  <c r="IY9" i="5" s="1"/>
  <c r="AK78" i="5"/>
  <c r="DG78" i="5" s="1"/>
  <c r="GC78" i="5" s="1"/>
  <c r="IY78" i="5" s="1"/>
  <c r="AK149" i="5"/>
  <c r="DG149" i="5" s="1"/>
  <c r="GC149" i="5" s="1"/>
  <c r="IY149" i="5" s="1"/>
  <c r="AK195" i="5"/>
  <c r="DG195" i="5" s="1"/>
  <c r="GC195" i="5" s="1"/>
  <c r="IY195" i="5" s="1"/>
  <c r="AK265" i="5"/>
  <c r="DG265" i="5" s="1"/>
  <c r="GC265" i="5" s="1"/>
  <c r="IY265" i="5" s="1"/>
  <c r="AK24" i="5"/>
  <c r="DG24" i="5" s="1"/>
  <c r="GC24" i="5" s="1"/>
  <c r="IY24" i="5" s="1"/>
  <c r="AK97" i="5"/>
  <c r="DG97" i="5" s="1"/>
  <c r="GC97" i="5" s="1"/>
  <c r="IY97" i="5" s="1"/>
  <c r="AK137" i="5"/>
  <c r="DG137" i="5" s="1"/>
  <c r="GC137" i="5" s="1"/>
  <c r="IY137" i="5" s="1"/>
  <c r="AK208" i="5"/>
  <c r="DG208" i="5" s="1"/>
  <c r="GC208" i="5" s="1"/>
  <c r="IY208" i="5" s="1"/>
  <c r="AK86" i="5"/>
  <c r="DG86" i="5" s="1"/>
  <c r="GC86" i="5" s="1"/>
  <c r="IY86" i="5" s="1"/>
  <c r="AK205" i="5"/>
  <c r="DG205" i="5" s="1"/>
  <c r="GC205" i="5" s="1"/>
  <c r="IY205" i="5" s="1"/>
  <c r="AK2" i="5"/>
  <c r="DG2" i="5" s="1"/>
  <c r="GC2" i="5" s="1"/>
  <c r="IY2" i="5" s="1"/>
  <c r="AK81" i="5"/>
  <c r="DG81" i="5" s="1"/>
  <c r="GC81" i="5" s="1"/>
  <c r="IY81" i="5" s="1"/>
  <c r="AK124" i="5"/>
  <c r="DG124" i="5" s="1"/>
  <c r="GC124" i="5" s="1"/>
  <c r="IY124" i="5" s="1"/>
  <c r="AK199" i="5"/>
  <c r="DG199" i="5" s="1"/>
  <c r="GC199" i="5" s="1"/>
  <c r="IY199" i="5" s="1"/>
  <c r="AK260" i="5"/>
  <c r="DG260" i="5" s="1"/>
  <c r="GC260" i="5" s="1"/>
  <c r="IY260" i="5" s="1"/>
  <c r="AK44" i="5"/>
  <c r="DG44" i="5" s="1"/>
  <c r="GC44" i="5" s="1"/>
  <c r="IY44" i="5" s="1"/>
  <c r="AK125" i="5"/>
  <c r="DG125" i="5" s="1"/>
  <c r="GC125" i="5" s="1"/>
  <c r="IY125" i="5" s="1"/>
  <c r="AK191" i="5"/>
  <c r="DG191" i="5" s="1"/>
  <c r="GC191" i="5" s="1"/>
  <c r="IY191" i="5" s="1"/>
  <c r="AK254" i="5"/>
  <c r="DG254" i="5" s="1"/>
  <c r="GC254" i="5" s="1"/>
  <c r="IY254" i="5" s="1"/>
  <c r="AK18" i="5"/>
  <c r="DG18" i="5" s="1"/>
  <c r="GC18" i="5" s="1"/>
  <c r="IY18" i="5" s="1"/>
  <c r="AK91" i="5"/>
  <c r="DG91" i="5" s="1"/>
  <c r="GC91" i="5" s="1"/>
  <c r="IY91" i="5" s="1"/>
  <c r="AK139" i="5"/>
  <c r="DG139" i="5" s="1"/>
  <c r="GC139" i="5" s="1"/>
  <c r="IY139" i="5" s="1"/>
  <c r="AK212" i="5"/>
  <c r="DG212" i="5" s="1"/>
  <c r="GC212" i="5" s="1"/>
  <c r="IY212" i="5" s="1"/>
  <c r="AK31" i="5"/>
  <c r="DG31" i="5" s="1"/>
  <c r="GC31" i="5" s="1"/>
  <c r="IY31" i="5" s="1"/>
  <c r="AK234" i="5"/>
  <c r="DG234" i="5" s="1"/>
  <c r="GC234" i="5" s="1"/>
  <c r="IY234" i="5" s="1"/>
  <c r="AK237" i="5"/>
  <c r="DG237" i="5" s="1"/>
  <c r="GC237" i="5" s="1"/>
  <c r="IY237" i="5" s="1"/>
  <c r="AK93" i="5"/>
  <c r="DG93" i="5" s="1"/>
  <c r="GC93" i="5" s="1"/>
  <c r="IY93" i="5" s="1"/>
  <c r="AK211" i="5"/>
  <c r="DG211" i="5" s="1"/>
  <c r="GC211" i="5" s="1"/>
  <c r="IY211" i="5" s="1"/>
  <c r="AK14" i="5"/>
  <c r="DG14" i="5" s="1"/>
  <c r="GC14" i="5" s="1"/>
  <c r="IY14" i="5" s="1"/>
  <c r="AK64" i="5"/>
  <c r="DG64" i="5" s="1"/>
  <c r="GC64" i="5" s="1"/>
  <c r="IY64" i="5" s="1"/>
  <c r="AK135" i="5"/>
  <c r="DG135" i="5" s="1"/>
  <c r="GC135" i="5" s="1"/>
  <c r="IY135" i="5" s="1"/>
  <c r="AK207" i="5"/>
  <c r="DG207" i="5" s="1"/>
  <c r="GC207" i="5" s="1"/>
  <c r="IY207" i="5" s="1"/>
  <c r="AK267" i="5"/>
  <c r="DG267" i="5" s="1"/>
  <c r="GC267" i="5" s="1"/>
  <c r="IY267" i="5" s="1"/>
  <c r="AK4" i="5"/>
  <c r="DG4" i="5" s="1"/>
  <c r="GC4" i="5" s="1"/>
  <c r="IY4" i="5" s="1"/>
  <c r="AK89" i="5"/>
  <c r="DG89" i="5" s="1"/>
  <c r="GC89" i="5" s="1"/>
  <c r="IY89" i="5" s="1"/>
  <c r="AK132" i="5"/>
  <c r="DG132" i="5" s="1"/>
  <c r="GC132" i="5" s="1"/>
  <c r="IY132" i="5" s="1"/>
  <c r="AK196" i="5"/>
  <c r="DG196" i="5" s="1"/>
  <c r="GC196" i="5" s="1"/>
  <c r="IY196" i="5" s="1"/>
  <c r="AK259" i="5"/>
  <c r="DG259" i="5" s="1"/>
  <c r="GC259" i="5" s="1"/>
  <c r="IY259" i="5" s="1"/>
  <c r="AK43" i="5"/>
  <c r="DG43" i="5" s="1"/>
  <c r="GC43" i="5" s="1"/>
  <c r="IY43" i="5" s="1"/>
  <c r="AK79" i="5"/>
  <c r="DG79" i="5" s="1"/>
  <c r="GC79" i="5" s="1"/>
  <c r="IY79" i="5" s="1"/>
  <c r="AK155" i="5"/>
  <c r="DG155" i="5" s="1"/>
  <c r="GC155" i="5" s="1"/>
  <c r="IY155" i="5" s="1"/>
  <c r="AK220" i="5"/>
  <c r="DG220" i="5" s="1"/>
  <c r="GC220" i="5" s="1"/>
  <c r="IY220" i="5" s="1"/>
  <c r="AK104" i="5"/>
  <c r="DG104" i="5" s="1"/>
  <c r="GC104" i="5" s="1"/>
  <c r="IY104" i="5" s="1"/>
  <c r="AK5" i="5"/>
  <c r="DG5" i="5" s="1"/>
  <c r="GC5" i="5" s="1"/>
  <c r="IY5" i="5" s="1"/>
  <c r="AK116" i="5"/>
  <c r="DG116" i="5" s="1"/>
  <c r="GC116" i="5" s="1"/>
  <c r="IY116" i="5" s="1"/>
  <c r="AK257" i="5"/>
  <c r="DG257" i="5" s="1"/>
  <c r="GC257" i="5" s="1"/>
  <c r="IY257" i="5" s="1"/>
  <c r="AK21" i="5"/>
  <c r="DG21" i="5" s="1"/>
  <c r="GC21" i="5" s="1"/>
  <c r="IY21" i="5" s="1"/>
  <c r="AK94" i="5"/>
  <c r="DG94" i="5" s="1"/>
  <c r="GC94" i="5" s="1"/>
  <c r="IY94" i="5" s="1"/>
  <c r="AK142" i="5"/>
  <c r="DG142" i="5" s="1"/>
  <c r="GC142" i="5" s="1"/>
  <c r="IY142" i="5" s="1"/>
  <c r="AK210" i="5"/>
  <c r="DG210" i="5" s="1"/>
  <c r="GC210" i="5" s="1"/>
  <c r="IY210" i="5" s="1"/>
  <c r="AK22" i="5"/>
  <c r="DG22" i="5" s="1"/>
  <c r="GC22" i="5" s="1"/>
  <c r="IY22" i="5" s="1"/>
  <c r="AK72" i="5"/>
  <c r="DG72" i="5" s="1"/>
  <c r="GC72" i="5" s="1"/>
  <c r="IY72" i="5" s="1"/>
  <c r="AK143" i="5"/>
  <c r="DG143" i="5" s="1"/>
  <c r="GC143" i="5" s="1"/>
  <c r="IY143" i="5" s="1"/>
  <c r="AK213" i="5"/>
  <c r="DG213" i="5" s="1"/>
  <c r="GC213" i="5" s="1"/>
  <c r="IY213" i="5" s="1"/>
  <c r="AK164" i="5"/>
  <c r="DG164" i="5" s="1"/>
  <c r="GC164" i="5" s="1"/>
  <c r="IY164" i="5" s="1"/>
  <c r="AK57" i="5"/>
  <c r="DG57" i="5" s="1"/>
  <c r="GC57" i="5" s="1"/>
  <c r="IY57" i="5" s="1"/>
  <c r="AK6" i="5"/>
  <c r="DG6" i="5" s="1"/>
  <c r="GC6" i="5" s="1"/>
  <c r="IY6" i="5" s="1"/>
  <c r="AK146" i="5"/>
  <c r="DG146" i="5" s="1"/>
  <c r="GC146" i="5" s="1"/>
  <c r="IY146" i="5" s="1"/>
  <c r="AK266" i="5"/>
  <c r="DG266" i="5" s="1"/>
  <c r="GC266" i="5" s="1"/>
  <c r="IY266" i="5" s="1"/>
  <c r="AK27" i="5"/>
  <c r="DG27" i="5" s="1"/>
  <c r="GC27" i="5" s="1"/>
  <c r="IY27" i="5" s="1"/>
  <c r="AK82" i="5"/>
  <c r="DG82" i="5" s="1"/>
  <c r="GC82" i="5" s="1"/>
  <c r="IY82" i="5" s="1"/>
  <c r="AK161" i="5"/>
  <c r="DG161" i="5" s="1"/>
  <c r="GC161" i="5" s="1"/>
  <c r="IY161" i="5" s="1"/>
  <c r="AK216" i="5"/>
  <c r="DG216" i="5" s="1"/>
  <c r="GC216" i="5" s="1"/>
  <c r="IY216" i="5" s="1"/>
  <c r="AK10" i="5"/>
  <c r="DG10" i="5" s="1"/>
  <c r="GC10" i="5" s="1"/>
  <c r="IY10" i="5" s="1"/>
  <c r="AK83" i="5"/>
  <c r="DG83" i="5" s="1"/>
  <c r="GC83" i="5" s="1"/>
  <c r="IY83" i="5" s="1"/>
  <c r="AK150" i="5"/>
  <c r="DG150" i="5" s="1"/>
  <c r="GC150" i="5" s="1"/>
  <c r="IY150" i="5" s="1"/>
  <c r="AK215" i="5"/>
  <c r="DG215" i="5" s="1"/>
  <c r="GC215" i="5" s="1"/>
  <c r="IY215" i="5" s="1"/>
  <c r="AK111" i="5"/>
  <c r="DG111" i="5" s="1"/>
  <c r="GC111" i="5" s="1"/>
  <c r="IY111" i="5" s="1"/>
  <c r="AK13" i="5"/>
  <c r="DG13" i="5" s="1"/>
  <c r="GC13" i="5" s="1"/>
  <c r="IY13" i="5" s="1"/>
  <c r="AK145" i="5"/>
  <c r="DG145" i="5" s="1"/>
  <c r="GC145" i="5" s="1"/>
  <c r="IY145" i="5" s="1"/>
  <c r="AK34" i="5"/>
  <c r="DG34" i="5" s="1"/>
  <c r="GC34" i="5" s="1"/>
  <c r="IY34" i="5" s="1"/>
  <c r="AK107" i="5"/>
  <c r="DG107" i="5" s="1"/>
  <c r="GC107" i="5" s="1"/>
  <c r="IY107" i="5" s="1"/>
  <c r="AK170" i="5"/>
  <c r="DG170" i="5" s="1"/>
  <c r="GC170" i="5" s="1"/>
  <c r="IY170" i="5" s="1"/>
  <c r="AK228" i="5"/>
  <c r="DG228" i="5" s="1"/>
  <c r="GC228" i="5" s="1"/>
  <c r="IY228" i="5" s="1"/>
  <c r="AK35" i="5"/>
  <c r="DG35" i="5" s="1"/>
  <c r="GC35" i="5" s="1"/>
  <c r="IY35" i="5" s="1"/>
  <c r="AK90" i="5"/>
  <c r="DG90" i="5" s="1"/>
  <c r="GC90" i="5" s="1"/>
  <c r="IY90" i="5" s="1"/>
  <c r="AK158" i="5"/>
  <c r="DG158" i="5" s="1"/>
  <c r="GC158" i="5" s="1"/>
  <c r="IY158" i="5" s="1"/>
  <c r="AK223" i="5"/>
  <c r="DG223" i="5" s="1"/>
  <c r="GC223" i="5" s="1"/>
  <c r="IY223" i="5" s="1"/>
  <c r="AK45" i="5"/>
  <c r="DG45" i="5" s="1"/>
  <c r="GC45" i="5" s="1"/>
  <c r="IY45" i="5" s="1"/>
  <c r="AK126" i="5"/>
  <c r="DG126" i="5" s="1"/>
  <c r="GC126" i="5" s="1"/>
  <c r="IY126" i="5" s="1"/>
  <c r="AK183" i="5"/>
  <c r="DG183" i="5" s="1"/>
  <c r="GC183" i="5" s="1"/>
  <c r="IY183" i="5" s="1"/>
  <c r="AK243" i="5"/>
  <c r="DG243" i="5" s="1"/>
  <c r="GC243" i="5" s="1"/>
  <c r="IY243" i="5" s="1"/>
  <c r="AK38" i="5"/>
  <c r="DG38" i="5" s="1"/>
  <c r="GC38" i="5" s="1"/>
  <c r="IY38" i="5" s="1"/>
  <c r="AK156" i="5"/>
  <c r="DG156" i="5" s="1"/>
  <c r="GC156" i="5" s="1"/>
  <c r="IY156" i="5" s="1"/>
  <c r="AK41" i="5"/>
  <c r="DG41" i="5" s="1"/>
  <c r="GC41" i="5" s="1"/>
  <c r="IY41" i="5" s="1"/>
  <c r="AK114" i="5"/>
  <c r="DG114" i="5" s="1"/>
  <c r="GC114" i="5" s="1"/>
  <c r="IY114" i="5" s="1"/>
  <c r="AK168" i="5"/>
  <c r="DG168" i="5" s="1"/>
  <c r="GC168" i="5" s="1"/>
  <c r="IY168" i="5" s="1"/>
  <c r="AK232" i="5"/>
  <c r="DG232" i="5" s="1"/>
  <c r="GC232" i="5" s="1"/>
  <c r="IY232" i="5" s="1"/>
  <c r="AK42" i="5"/>
  <c r="DG42" i="5" s="1"/>
  <c r="GC42" i="5" s="1"/>
  <c r="IY42" i="5" s="1"/>
  <c r="AK115" i="5"/>
  <c r="DG115" i="5" s="1"/>
  <c r="GC115" i="5" s="1"/>
  <c r="IY115" i="5" s="1"/>
  <c r="AK167" i="5"/>
  <c r="DG167" i="5" s="1"/>
  <c r="GC167" i="5" s="1"/>
  <c r="IY167" i="5" s="1"/>
  <c r="AK230" i="5"/>
  <c r="DG230" i="5" s="1"/>
  <c r="GC230" i="5" s="1"/>
  <c r="IY230" i="5" s="1"/>
  <c r="AK52" i="5"/>
  <c r="DG52" i="5" s="1"/>
  <c r="GC52" i="5" s="1"/>
  <c r="IY52" i="5" s="1"/>
  <c r="AK133" i="5"/>
  <c r="DG133" i="5" s="1"/>
  <c r="GC133" i="5" s="1"/>
  <c r="IY133" i="5" s="1"/>
  <c r="AK188" i="5"/>
  <c r="DG188" i="5" s="1"/>
  <c r="GC188" i="5" s="1"/>
  <c r="IY188" i="5" s="1"/>
  <c r="AK251" i="5"/>
  <c r="DG251" i="5" s="1"/>
  <c r="GC251" i="5" s="1"/>
  <c r="IY251" i="5" s="1"/>
  <c r="AK76" i="5"/>
  <c r="DG76" i="5" s="1"/>
  <c r="GC76" i="5" s="1"/>
  <c r="IY76" i="5" s="1"/>
  <c r="AK192" i="5"/>
  <c r="DG192" i="5" s="1"/>
  <c r="GC192" i="5" s="1"/>
  <c r="IY192" i="5" s="1"/>
  <c r="AK48" i="5"/>
  <c r="DG48" i="5" s="1"/>
  <c r="GC48" i="5" s="1"/>
  <c r="IY48" i="5" s="1"/>
  <c r="AK110" i="5"/>
  <c r="DG110" i="5" s="1"/>
  <c r="GC110" i="5" s="1"/>
  <c r="IY110" i="5" s="1"/>
  <c r="AK179" i="5"/>
  <c r="DG179" i="5" s="1"/>
  <c r="GC179" i="5" s="1"/>
  <c r="IY179" i="5" s="1"/>
  <c r="AK242" i="5"/>
  <c r="DG242" i="5" s="1"/>
  <c r="GC242" i="5" s="1"/>
  <c r="IY242" i="5" s="1"/>
  <c r="AK49" i="5"/>
  <c r="DG49" i="5" s="1"/>
  <c r="GC49" i="5" s="1"/>
  <c r="IY49" i="5" s="1"/>
  <c r="AK103" i="5"/>
  <c r="DG103" i="5" s="1"/>
  <c r="GC103" i="5" s="1"/>
  <c r="IY103" i="5" s="1"/>
  <c r="AK165" i="5"/>
  <c r="DG165" i="5" s="1"/>
  <c r="GC165" i="5" s="1"/>
  <c r="IY165" i="5" s="1"/>
  <c r="AK235" i="5"/>
  <c r="DG235" i="5" s="1"/>
  <c r="GC235" i="5" s="1"/>
  <c r="IY235" i="5" s="1"/>
  <c r="AK3" i="5"/>
  <c r="DG3" i="5" s="1"/>
  <c r="GC3" i="5" s="1"/>
  <c r="IY3" i="5" s="1"/>
  <c r="AK65" i="5"/>
  <c r="DG65" i="5" s="1"/>
  <c r="GC65" i="5" s="1"/>
  <c r="IY65" i="5" s="1"/>
  <c r="AK121" i="5"/>
  <c r="DG121" i="5" s="1"/>
  <c r="GC121" i="5" s="1"/>
  <c r="IY121" i="5" s="1"/>
  <c r="AK201" i="5"/>
  <c r="DG201" i="5" s="1"/>
  <c r="GC201" i="5" s="1"/>
  <c r="IY201" i="5" s="1"/>
  <c r="AK177" i="5"/>
  <c r="DG177" i="5" s="1"/>
  <c r="GC177" i="5" s="1"/>
  <c r="IY177" i="5" s="1"/>
  <c r="AK75" i="5"/>
  <c r="DG75" i="5" s="1"/>
  <c r="GC75" i="5" s="1"/>
  <c r="IY75" i="5" s="1"/>
  <c r="AK197" i="5"/>
  <c r="DG197" i="5" s="1"/>
  <c r="GC197" i="5" s="1"/>
  <c r="IY197" i="5" s="1"/>
  <c r="AK55" i="5"/>
  <c r="DG55" i="5" s="1"/>
  <c r="GC55" i="5" s="1"/>
  <c r="IY55" i="5" s="1"/>
  <c r="AK117" i="5"/>
  <c r="DG117" i="5" s="1"/>
  <c r="GC117" i="5" s="1"/>
  <c r="IY117" i="5" s="1"/>
  <c r="AK186" i="5"/>
  <c r="DG186" i="5" s="1"/>
  <c r="GC186" i="5" s="1"/>
  <c r="IY186" i="5" s="1"/>
  <c r="AK252" i="5"/>
  <c r="DG252" i="5" s="1"/>
  <c r="GC252" i="5" s="1"/>
  <c r="IY252" i="5" s="1"/>
  <c r="AK56" i="5"/>
  <c r="DG56" i="5" s="1"/>
  <c r="GC56" i="5" s="1"/>
  <c r="IY56" i="5" s="1"/>
  <c r="AK118" i="5"/>
  <c r="DG118" i="5" s="1"/>
  <c r="GC118" i="5" s="1"/>
  <c r="IY118" i="5" s="1"/>
  <c r="AK181" i="5"/>
  <c r="DG181" i="5" s="1"/>
  <c r="GC181" i="5" s="1"/>
  <c r="IY181" i="5" s="1"/>
  <c r="AK239" i="5"/>
  <c r="DG239" i="5" s="1"/>
  <c r="GC239" i="5" s="1"/>
  <c r="IY239" i="5" s="1"/>
  <c r="AK11" i="5"/>
  <c r="DG11" i="5" s="1"/>
  <c r="GC11" i="5" s="1"/>
  <c r="IY11" i="5" s="1"/>
  <c r="AK69" i="5"/>
  <c r="DG69" i="5" s="1"/>
  <c r="GC69" i="5" s="1"/>
  <c r="IY69" i="5" s="1"/>
  <c r="AK151" i="5"/>
  <c r="DG151" i="5" s="1"/>
  <c r="GC151" i="5" s="1"/>
  <c r="IY151" i="5" s="1"/>
  <c r="AK204" i="5"/>
  <c r="DG204" i="5" s="1"/>
  <c r="GC204" i="5" s="1"/>
  <c r="IY204" i="5" s="1"/>
  <c r="AJ8" i="1"/>
  <c r="AJ7" i="1"/>
  <c r="C136" i="4"/>
  <c r="B136" i="4"/>
  <c r="A136" i="4"/>
  <c r="A63" i="4"/>
  <c r="C137" i="4" l="1"/>
  <c r="A137" i="4"/>
  <c r="B137" i="4"/>
  <c r="AK7" i="1"/>
  <c r="AK8" i="1"/>
  <c r="AL4" i="5"/>
  <c r="DH4" i="5" s="1"/>
  <c r="GD4" i="5" s="1"/>
  <c r="IZ4" i="5" s="1"/>
  <c r="AL3" i="5"/>
  <c r="DH3" i="5" s="1"/>
  <c r="GD3" i="5" s="1"/>
  <c r="IZ3" i="5" s="1"/>
  <c r="AL253" i="5"/>
  <c r="DH253" i="5" s="1"/>
  <c r="GD253" i="5" s="1"/>
  <c r="IZ253" i="5" s="1"/>
  <c r="AL197" i="5"/>
  <c r="DH197" i="5" s="1"/>
  <c r="GD197" i="5" s="1"/>
  <c r="IZ197" i="5" s="1"/>
  <c r="AL125" i="5"/>
  <c r="DH125" i="5" s="1"/>
  <c r="GD125" i="5" s="1"/>
  <c r="IZ125" i="5" s="1"/>
  <c r="AL55" i="5"/>
  <c r="DH55" i="5" s="1"/>
  <c r="GD55" i="5" s="1"/>
  <c r="IZ55" i="5" s="1"/>
  <c r="AL244" i="5"/>
  <c r="DH244" i="5" s="1"/>
  <c r="GD244" i="5" s="1"/>
  <c r="IZ244" i="5" s="1"/>
  <c r="AL180" i="5"/>
  <c r="DH180" i="5" s="1"/>
  <c r="GD180" i="5" s="1"/>
  <c r="IZ180" i="5" s="1"/>
  <c r="AL118" i="5"/>
  <c r="DH118" i="5" s="1"/>
  <c r="GD118" i="5" s="1"/>
  <c r="IZ118" i="5" s="1"/>
  <c r="AL48" i="5"/>
  <c r="DH48" i="5" s="1"/>
  <c r="GD48" i="5" s="1"/>
  <c r="IZ48" i="5" s="1"/>
  <c r="AL251" i="5"/>
  <c r="DH251" i="5" s="1"/>
  <c r="GD251" i="5" s="1"/>
  <c r="IZ251" i="5" s="1"/>
  <c r="AL186" i="5"/>
  <c r="DH186" i="5" s="1"/>
  <c r="GD186" i="5" s="1"/>
  <c r="IZ186" i="5" s="1"/>
  <c r="AL117" i="5"/>
  <c r="DH117" i="5" s="1"/>
  <c r="GD117" i="5" s="1"/>
  <c r="IZ117" i="5" s="1"/>
  <c r="AL47" i="5"/>
  <c r="DH47" i="5" s="1"/>
  <c r="GD47" i="5" s="1"/>
  <c r="IZ47" i="5" s="1"/>
  <c r="AL254" i="5"/>
  <c r="DH254" i="5" s="1"/>
  <c r="GD254" i="5" s="1"/>
  <c r="IZ254" i="5" s="1"/>
  <c r="AL205" i="5"/>
  <c r="DH205" i="5" s="1"/>
  <c r="GD205" i="5" s="1"/>
  <c r="IZ205" i="5" s="1"/>
  <c r="AL128" i="5"/>
  <c r="DH128" i="5" s="1"/>
  <c r="GD128" i="5" s="1"/>
  <c r="IZ128" i="5" s="1"/>
  <c r="AL58" i="5"/>
  <c r="DH58" i="5" s="1"/>
  <c r="GD58" i="5" s="1"/>
  <c r="IZ58" i="5" s="1"/>
  <c r="AL260" i="5"/>
  <c r="DH260" i="5" s="1"/>
  <c r="GD260" i="5" s="1"/>
  <c r="IZ260" i="5" s="1"/>
  <c r="AL187" i="5"/>
  <c r="DH187" i="5" s="1"/>
  <c r="GD187" i="5" s="1"/>
  <c r="IZ187" i="5" s="1"/>
  <c r="AL127" i="5"/>
  <c r="DH127" i="5" s="1"/>
  <c r="GD127" i="5" s="1"/>
  <c r="IZ127" i="5" s="1"/>
  <c r="AL227" i="5"/>
  <c r="DH227" i="5" s="1"/>
  <c r="GD227" i="5" s="1"/>
  <c r="IZ227" i="5" s="1"/>
  <c r="AL164" i="5"/>
  <c r="DH164" i="5" s="1"/>
  <c r="GD164" i="5" s="1"/>
  <c r="IZ164" i="5" s="1"/>
  <c r="AL115" i="5"/>
  <c r="DH115" i="5" s="1"/>
  <c r="GD115" i="5" s="1"/>
  <c r="IZ115" i="5" s="1"/>
  <c r="AL34" i="5"/>
  <c r="DH34" i="5" s="1"/>
  <c r="GD34" i="5" s="1"/>
  <c r="IZ34" i="5" s="1"/>
  <c r="AL209" i="5"/>
  <c r="DH209" i="5" s="1"/>
  <c r="GD209" i="5" s="1"/>
  <c r="IZ209" i="5" s="1"/>
  <c r="AL90" i="5"/>
  <c r="DH90" i="5" s="1"/>
  <c r="GD90" i="5" s="1"/>
  <c r="IZ90" i="5" s="1"/>
  <c r="AL7" i="5"/>
  <c r="DH7" i="5" s="1"/>
  <c r="GD7" i="5" s="1"/>
  <c r="IZ7" i="5" s="1"/>
  <c r="AL199" i="5"/>
  <c r="DH199" i="5" s="1"/>
  <c r="GD199" i="5" s="1"/>
  <c r="IZ199" i="5" s="1"/>
  <c r="AL129" i="5"/>
  <c r="DH129" i="5" s="1"/>
  <c r="GD129" i="5" s="1"/>
  <c r="IZ129" i="5" s="1"/>
  <c r="AL52" i="5"/>
  <c r="DH52" i="5" s="1"/>
  <c r="GD52" i="5" s="1"/>
  <c r="IZ52" i="5" s="1"/>
  <c r="AL228" i="5"/>
  <c r="DH228" i="5" s="1"/>
  <c r="GD228" i="5" s="1"/>
  <c r="IZ228" i="5" s="1"/>
  <c r="AL161" i="5"/>
  <c r="DH161" i="5" s="1"/>
  <c r="GD161" i="5" s="1"/>
  <c r="IZ161" i="5" s="1"/>
  <c r="AL86" i="5"/>
  <c r="DH86" i="5" s="1"/>
  <c r="GD86" i="5" s="1"/>
  <c r="IZ86" i="5" s="1"/>
  <c r="AL17" i="5"/>
  <c r="DH17" i="5" s="1"/>
  <c r="GD17" i="5" s="1"/>
  <c r="IZ17" i="5" s="1"/>
  <c r="AL202" i="5"/>
  <c r="DH202" i="5" s="1"/>
  <c r="GD202" i="5" s="1"/>
  <c r="IZ202" i="5" s="1"/>
  <c r="AL120" i="5"/>
  <c r="DH120" i="5" s="1"/>
  <c r="GD120" i="5" s="1"/>
  <c r="IZ120" i="5" s="1"/>
  <c r="AL50" i="5"/>
  <c r="DH50" i="5" s="1"/>
  <c r="GD50" i="5" s="1"/>
  <c r="IZ50" i="5" s="1"/>
  <c r="AL267" i="5"/>
  <c r="DH267" i="5" s="1"/>
  <c r="GD267" i="5" s="1"/>
  <c r="IZ267" i="5" s="1"/>
  <c r="AL200" i="5"/>
  <c r="DH200" i="5" s="1"/>
  <c r="GD200" i="5" s="1"/>
  <c r="IZ200" i="5" s="1"/>
  <c r="AL141" i="5"/>
  <c r="DH141" i="5" s="1"/>
  <c r="GD141" i="5" s="1"/>
  <c r="IZ141" i="5" s="1"/>
  <c r="AL67" i="5"/>
  <c r="DH67" i="5" s="1"/>
  <c r="GD67" i="5" s="1"/>
  <c r="IZ67" i="5" s="1"/>
  <c r="AL20" i="5"/>
  <c r="DH20" i="5" s="1"/>
  <c r="GD20" i="5" s="1"/>
  <c r="IZ20" i="5" s="1"/>
  <c r="AL203" i="5"/>
  <c r="DH203" i="5" s="1"/>
  <c r="GD203" i="5" s="1"/>
  <c r="IZ203" i="5" s="1"/>
  <c r="AL140" i="5"/>
  <c r="DH140" i="5" s="1"/>
  <c r="GD140" i="5" s="1"/>
  <c r="IZ140" i="5" s="1"/>
  <c r="AL81" i="5"/>
  <c r="DH81" i="5" s="1"/>
  <c r="GD81" i="5" s="1"/>
  <c r="IZ81" i="5" s="1"/>
  <c r="AL19" i="5"/>
  <c r="DH19" i="5" s="1"/>
  <c r="GD19" i="5" s="1"/>
  <c r="IZ19" i="5" s="1"/>
  <c r="AL217" i="5"/>
  <c r="DH217" i="5" s="1"/>
  <c r="GD217" i="5" s="1"/>
  <c r="IZ217" i="5" s="1"/>
  <c r="AL147" i="5"/>
  <c r="DH147" i="5" s="1"/>
  <c r="GD147" i="5" s="1"/>
  <c r="IZ147" i="5" s="1"/>
  <c r="AL80" i="5"/>
  <c r="DH80" i="5" s="1"/>
  <c r="GD80" i="5" s="1"/>
  <c r="IZ80" i="5" s="1"/>
  <c r="AL18" i="5"/>
  <c r="DH18" i="5" s="1"/>
  <c r="GD18" i="5" s="1"/>
  <c r="IZ18" i="5" s="1"/>
  <c r="AL220" i="5"/>
  <c r="DH220" i="5" s="1"/>
  <c r="GD220" i="5" s="1"/>
  <c r="IZ220" i="5" s="1"/>
  <c r="AL160" i="5"/>
  <c r="DH160" i="5" s="1"/>
  <c r="GD160" i="5" s="1"/>
  <c r="IZ160" i="5" s="1"/>
  <c r="AL79" i="5"/>
  <c r="DH79" i="5" s="1"/>
  <c r="GD79" i="5" s="1"/>
  <c r="IZ79" i="5" s="1"/>
  <c r="AL35" i="5"/>
  <c r="DH35" i="5" s="1"/>
  <c r="GD35" i="5" s="1"/>
  <c r="IZ35" i="5" s="1"/>
  <c r="AL196" i="5"/>
  <c r="DH196" i="5" s="1"/>
  <c r="GD196" i="5" s="1"/>
  <c r="IZ196" i="5" s="1"/>
  <c r="AL83" i="5"/>
  <c r="DH83" i="5" s="1"/>
  <c r="GD83" i="5" s="1"/>
  <c r="IZ83" i="5" s="1"/>
  <c r="AL261" i="5"/>
  <c r="DH261" i="5" s="1"/>
  <c r="GD261" i="5" s="1"/>
  <c r="IZ261" i="5" s="1"/>
  <c r="AL183" i="5"/>
  <c r="DH183" i="5" s="1"/>
  <c r="GD183" i="5" s="1"/>
  <c r="IZ183" i="5" s="1"/>
  <c r="AL114" i="5"/>
  <c r="DH114" i="5" s="1"/>
  <c r="GD114" i="5" s="1"/>
  <c r="IZ114" i="5" s="1"/>
  <c r="AL26" i="5"/>
  <c r="DH26" i="5" s="1"/>
  <c r="GD26" i="5" s="1"/>
  <c r="IZ26" i="5" s="1"/>
  <c r="AL226" i="5"/>
  <c r="DH226" i="5" s="1"/>
  <c r="GD226" i="5" s="1"/>
  <c r="IZ226" i="5" s="1"/>
  <c r="AL145" i="5"/>
  <c r="DH145" i="5" s="1"/>
  <c r="GD145" i="5" s="1"/>
  <c r="IZ145" i="5" s="1"/>
  <c r="AL64" i="5"/>
  <c r="DH64" i="5" s="1"/>
  <c r="GD64" i="5" s="1"/>
  <c r="IZ64" i="5" s="1"/>
  <c r="AL266" i="5"/>
  <c r="DH266" i="5" s="1"/>
  <c r="GD266" i="5" s="1"/>
  <c r="IZ266" i="5" s="1"/>
  <c r="AL189" i="5"/>
  <c r="DH189" i="5" s="1"/>
  <c r="GD189" i="5" s="1"/>
  <c r="IZ189" i="5" s="1"/>
  <c r="AL113" i="5"/>
  <c r="DH113" i="5" s="1"/>
  <c r="GD113" i="5" s="1"/>
  <c r="IZ113" i="5" s="1"/>
  <c r="AL62" i="5"/>
  <c r="DH62" i="5" s="1"/>
  <c r="GD62" i="5" s="1"/>
  <c r="IZ62" i="5" s="1"/>
  <c r="AL257" i="5"/>
  <c r="DH257" i="5" s="1"/>
  <c r="GD257" i="5" s="1"/>
  <c r="IZ257" i="5" s="1"/>
  <c r="AL190" i="5"/>
  <c r="DH190" i="5" s="1"/>
  <c r="GD190" i="5" s="1"/>
  <c r="IZ190" i="5" s="1"/>
  <c r="AL119" i="5"/>
  <c r="DH119" i="5" s="1"/>
  <c r="GD119" i="5" s="1"/>
  <c r="IZ119" i="5" s="1"/>
  <c r="AL71" i="5"/>
  <c r="DH71" i="5" s="1"/>
  <c r="GD71" i="5" s="1"/>
  <c r="IZ71" i="5" s="1"/>
  <c r="AL264" i="5"/>
  <c r="DH264" i="5" s="1"/>
  <c r="GD264" i="5" s="1"/>
  <c r="IZ264" i="5" s="1"/>
  <c r="AL195" i="5"/>
  <c r="DH195" i="5" s="1"/>
  <c r="GD195" i="5" s="1"/>
  <c r="IZ195" i="5" s="1"/>
  <c r="AL152" i="5"/>
  <c r="DH152" i="5" s="1"/>
  <c r="GD152" i="5" s="1"/>
  <c r="IZ152" i="5" s="1"/>
  <c r="AL78" i="5"/>
  <c r="DH78" i="5" s="1"/>
  <c r="GD78" i="5" s="1"/>
  <c r="IZ78" i="5" s="1"/>
  <c r="AL12" i="5"/>
  <c r="DH12" i="5" s="1"/>
  <c r="GD12" i="5" s="1"/>
  <c r="IZ12" i="5" s="1"/>
  <c r="AL216" i="5"/>
  <c r="DH216" i="5" s="1"/>
  <c r="GD216" i="5" s="1"/>
  <c r="IZ216" i="5" s="1"/>
  <c r="AL151" i="5"/>
  <c r="DH151" i="5" s="1"/>
  <c r="GD151" i="5" s="1"/>
  <c r="IZ151" i="5" s="1"/>
  <c r="AL92" i="5"/>
  <c r="DH92" i="5" s="1"/>
  <c r="GD92" i="5" s="1"/>
  <c r="IZ92" i="5" s="1"/>
  <c r="AL11" i="5"/>
  <c r="DH11" i="5" s="1"/>
  <c r="GD11" i="5" s="1"/>
  <c r="IZ11" i="5" s="1"/>
  <c r="AL212" i="5"/>
  <c r="DH212" i="5" s="1"/>
  <c r="GD212" i="5" s="1"/>
  <c r="IZ212" i="5" s="1"/>
  <c r="AL139" i="5"/>
  <c r="DH139" i="5" s="1"/>
  <c r="GD139" i="5" s="1"/>
  <c r="IZ139" i="5" s="1"/>
  <c r="AL91" i="5"/>
  <c r="DH91" i="5" s="1"/>
  <c r="GD91" i="5" s="1"/>
  <c r="IZ91" i="5" s="1"/>
  <c r="AL10" i="5"/>
  <c r="DH10" i="5" s="1"/>
  <c r="GD10" i="5" s="1"/>
  <c r="IZ10" i="5" s="1"/>
  <c r="AL177" i="5"/>
  <c r="DH177" i="5" s="1"/>
  <c r="GD177" i="5" s="1"/>
  <c r="IZ177" i="5" s="1"/>
  <c r="AL69" i="5"/>
  <c r="DH69" i="5" s="1"/>
  <c r="GD69" i="5" s="1"/>
  <c r="IZ69" i="5" s="1"/>
  <c r="AL245" i="5"/>
  <c r="DH245" i="5" s="1"/>
  <c r="GD245" i="5" s="1"/>
  <c r="IZ245" i="5" s="1"/>
  <c r="AL175" i="5"/>
  <c r="DH175" i="5" s="1"/>
  <c r="GD175" i="5" s="1"/>
  <c r="IZ175" i="5" s="1"/>
  <c r="AL107" i="5"/>
  <c r="DH107" i="5" s="1"/>
  <c r="GD107" i="5" s="1"/>
  <c r="IZ107" i="5" s="1"/>
  <c r="AL38" i="5"/>
  <c r="DH38" i="5" s="1"/>
  <c r="GD38" i="5" s="1"/>
  <c r="IZ38" i="5" s="1"/>
  <c r="AL210" i="5"/>
  <c r="DH210" i="5" s="1"/>
  <c r="GD210" i="5" s="1"/>
  <c r="IZ210" i="5" s="1"/>
  <c r="AL138" i="5"/>
  <c r="DH138" i="5" s="1"/>
  <c r="GD138" i="5" s="1"/>
  <c r="IZ138" i="5" s="1"/>
  <c r="AL68" i="5"/>
  <c r="DH68" i="5" s="1"/>
  <c r="GD68" i="5" s="1"/>
  <c r="IZ68" i="5" s="1"/>
  <c r="AL252" i="5"/>
  <c r="DH252" i="5" s="1"/>
  <c r="GD252" i="5" s="1"/>
  <c r="IZ252" i="5" s="1"/>
  <c r="AL179" i="5"/>
  <c r="DH179" i="5" s="1"/>
  <c r="GD179" i="5" s="1"/>
  <c r="IZ179" i="5" s="1"/>
  <c r="AL98" i="5"/>
  <c r="DH98" i="5" s="1"/>
  <c r="GD98" i="5" s="1"/>
  <c r="IZ98" i="5" s="1"/>
  <c r="AL36" i="5"/>
  <c r="DH36" i="5" s="1"/>
  <c r="GD36" i="5" s="1"/>
  <c r="IZ36" i="5" s="1"/>
  <c r="AL249" i="5"/>
  <c r="DH249" i="5" s="1"/>
  <c r="GD249" i="5" s="1"/>
  <c r="IZ249" i="5" s="1"/>
  <c r="AL184" i="5"/>
  <c r="DH184" i="5" s="1"/>
  <c r="GD184" i="5" s="1"/>
  <c r="IZ184" i="5" s="1"/>
  <c r="AL131" i="5"/>
  <c r="DH131" i="5" s="1"/>
  <c r="GD131" i="5" s="1"/>
  <c r="IZ131" i="5" s="1"/>
  <c r="AL61" i="5"/>
  <c r="DH61" i="5" s="1"/>
  <c r="GD61" i="5" s="1"/>
  <c r="IZ61" i="5" s="1"/>
  <c r="AL258" i="5"/>
  <c r="DH258" i="5" s="1"/>
  <c r="GD258" i="5" s="1"/>
  <c r="IZ258" i="5" s="1"/>
  <c r="AL193" i="5"/>
  <c r="DH193" i="5" s="1"/>
  <c r="GD193" i="5" s="1"/>
  <c r="IZ193" i="5" s="1"/>
  <c r="AL130" i="5"/>
  <c r="DH130" i="5" s="1"/>
  <c r="GD130" i="5" s="1"/>
  <c r="IZ130" i="5" s="1"/>
  <c r="AL63" i="5"/>
  <c r="DH63" i="5" s="1"/>
  <c r="GD63" i="5" s="1"/>
  <c r="IZ63" i="5" s="1"/>
  <c r="AL265" i="5"/>
  <c r="DH265" i="5" s="1"/>
  <c r="GD265" i="5" s="1"/>
  <c r="IZ265" i="5" s="1"/>
  <c r="AL198" i="5"/>
  <c r="DH198" i="5" s="1"/>
  <c r="GD198" i="5" s="1"/>
  <c r="IZ198" i="5" s="1"/>
  <c r="AL144" i="5"/>
  <c r="DH144" i="5" s="1"/>
  <c r="GD144" i="5" s="1"/>
  <c r="IZ144" i="5" s="1"/>
  <c r="AL70" i="5"/>
  <c r="DH70" i="5" s="1"/>
  <c r="GD70" i="5" s="1"/>
  <c r="IZ70" i="5" s="1"/>
  <c r="AL23" i="5"/>
  <c r="DH23" i="5" s="1"/>
  <c r="GD23" i="5" s="1"/>
  <c r="IZ23" i="5" s="1"/>
  <c r="AL206" i="5"/>
  <c r="DH206" i="5" s="1"/>
  <c r="GD206" i="5" s="1"/>
  <c r="IZ206" i="5" s="1"/>
  <c r="AL143" i="5"/>
  <c r="DH143" i="5" s="1"/>
  <c r="GD143" i="5" s="1"/>
  <c r="IZ143" i="5" s="1"/>
  <c r="AL77" i="5"/>
  <c r="DH77" i="5" s="1"/>
  <c r="GD77" i="5" s="1"/>
  <c r="IZ77" i="5" s="1"/>
  <c r="AL22" i="5"/>
  <c r="DH22" i="5" s="1"/>
  <c r="GD22" i="5" s="1"/>
  <c r="IZ22" i="5" s="1"/>
  <c r="AL155" i="5"/>
  <c r="DH155" i="5" s="1"/>
  <c r="GD155" i="5" s="1"/>
  <c r="IZ155" i="5" s="1"/>
  <c r="AL65" i="5"/>
  <c r="DH65" i="5" s="1"/>
  <c r="GD65" i="5" s="1"/>
  <c r="IZ65" i="5" s="1"/>
  <c r="AL237" i="5"/>
  <c r="DH237" i="5" s="1"/>
  <c r="GD237" i="5" s="1"/>
  <c r="IZ237" i="5" s="1"/>
  <c r="AL167" i="5"/>
  <c r="DH167" i="5" s="1"/>
  <c r="GD167" i="5" s="1"/>
  <c r="IZ167" i="5" s="1"/>
  <c r="AL82" i="5"/>
  <c r="DH82" i="5" s="1"/>
  <c r="GD82" i="5" s="1"/>
  <c r="IZ82" i="5" s="1"/>
  <c r="AL13" i="5"/>
  <c r="DH13" i="5" s="1"/>
  <c r="GD13" i="5" s="1"/>
  <c r="IZ13" i="5" s="1"/>
  <c r="AL207" i="5"/>
  <c r="DH207" i="5" s="1"/>
  <c r="GD207" i="5" s="1"/>
  <c r="IZ207" i="5" s="1"/>
  <c r="AL116" i="5"/>
  <c r="DH116" i="5" s="1"/>
  <c r="GD116" i="5" s="1"/>
  <c r="IZ116" i="5" s="1"/>
  <c r="AL51" i="5"/>
  <c r="DH51" i="5" s="1"/>
  <c r="GD51" i="5" s="1"/>
  <c r="IZ51" i="5" s="1"/>
  <c r="AL246" i="5"/>
  <c r="DH246" i="5" s="1"/>
  <c r="GD246" i="5" s="1"/>
  <c r="IZ246" i="5" s="1"/>
  <c r="AL171" i="5"/>
  <c r="DH171" i="5" s="1"/>
  <c r="GD171" i="5" s="1"/>
  <c r="IZ171" i="5" s="1"/>
  <c r="AL110" i="5"/>
  <c r="DH110" i="5" s="1"/>
  <c r="GD110" i="5" s="1"/>
  <c r="IZ110" i="5" s="1"/>
  <c r="AL29" i="5"/>
  <c r="DH29" i="5" s="1"/>
  <c r="GD29" i="5" s="1"/>
  <c r="IZ29" i="5" s="1"/>
  <c r="AL242" i="5"/>
  <c r="DH242" i="5" s="1"/>
  <c r="GD242" i="5" s="1"/>
  <c r="IZ242" i="5" s="1"/>
  <c r="AL181" i="5"/>
  <c r="DH181" i="5" s="1"/>
  <c r="GD181" i="5" s="1"/>
  <c r="IZ181" i="5" s="1"/>
  <c r="AL105" i="5"/>
  <c r="DH105" i="5" s="1"/>
  <c r="GD105" i="5" s="1"/>
  <c r="IZ105" i="5" s="1"/>
  <c r="AL54" i="5"/>
  <c r="DH54" i="5" s="1"/>
  <c r="GD54" i="5" s="1"/>
  <c r="IZ54" i="5" s="1"/>
  <c r="AL247" i="5"/>
  <c r="DH247" i="5" s="1"/>
  <c r="GD247" i="5" s="1"/>
  <c r="IZ247" i="5" s="1"/>
  <c r="AL192" i="5"/>
  <c r="DH192" i="5" s="1"/>
  <c r="GD192" i="5" s="1"/>
  <c r="IZ192" i="5" s="1"/>
  <c r="AL123" i="5"/>
  <c r="DH123" i="5" s="1"/>
  <c r="GD123" i="5" s="1"/>
  <c r="IZ123" i="5" s="1"/>
  <c r="AL53" i="5"/>
  <c r="DH53" i="5" s="1"/>
  <c r="GD53" i="5" s="1"/>
  <c r="IZ53" i="5" s="1"/>
  <c r="AL255" i="5"/>
  <c r="DH255" i="5" s="1"/>
  <c r="GD255" i="5" s="1"/>
  <c r="IZ255" i="5" s="1"/>
  <c r="AL188" i="5"/>
  <c r="DH188" i="5" s="1"/>
  <c r="GD188" i="5" s="1"/>
  <c r="IZ188" i="5" s="1"/>
  <c r="AL122" i="5"/>
  <c r="DH122" i="5" s="1"/>
  <c r="GD122" i="5" s="1"/>
  <c r="IZ122" i="5" s="1"/>
  <c r="AL74" i="5"/>
  <c r="DH74" i="5" s="1"/>
  <c r="GD74" i="5" s="1"/>
  <c r="IZ74" i="5" s="1"/>
  <c r="AL263" i="5"/>
  <c r="DH263" i="5" s="1"/>
  <c r="GD263" i="5" s="1"/>
  <c r="IZ263" i="5" s="1"/>
  <c r="AL201" i="5"/>
  <c r="DH201" i="5" s="1"/>
  <c r="GD201" i="5" s="1"/>
  <c r="IZ201" i="5" s="1"/>
  <c r="AL136" i="5"/>
  <c r="DH136" i="5" s="1"/>
  <c r="GD136" i="5" s="1"/>
  <c r="IZ136" i="5" s="1"/>
  <c r="AL73" i="5"/>
  <c r="DH73" i="5" s="1"/>
  <c r="GD73" i="5" s="1"/>
  <c r="IZ73" i="5" s="1"/>
  <c r="AL15" i="5"/>
  <c r="DH15" i="5" s="1"/>
  <c r="GD15" i="5" s="1"/>
  <c r="IZ15" i="5" s="1"/>
  <c r="AL262" i="5"/>
  <c r="DH262" i="5" s="1"/>
  <c r="GD262" i="5" s="1"/>
  <c r="IZ262" i="5" s="1"/>
  <c r="AL150" i="5"/>
  <c r="DH150" i="5" s="1"/>
  <c r="GD150" i="5" s="1"/>
  <c r="IZ150" i="5" s="1"/>
  <c r="AL60" i="5"/>
  <c r="DH60" i="5" s="1"/>
  <c r="GD60" i="5" s="1"/>
  <c r="IZ60" i="5" s="1"/>
  <c r="AL230" i="5"/>
  <c r="DH230" i="5" s="1"/>
  <c r="GD230" i="5" s="1"/>
  <c r="IZ230" i="5" s="1"/>
  <c r="AL158" i="5"/>
  <c r="DH158" i="5" s="1"/>
  <c r="GD158" i="5" s="1"/>
  <c r="IZ158" i="5" s="1"/>
  <c r="AL94" i="5"/>
  <c r="DH94" i="5" s="1"/>
  <c r="GD94" i="5" s="1"/>
  <c r="IZ94" i="5" s="1"/>
  <c r="AL6" i="5"/>
  <c r="DH6" i="5" s="1"/>
  <c r="GD6" i="5" s="1"/>
  <c r="IZ6" i="5" s="1"/>
  <c r="AL194" i="5"/>
  <c r="DH194" i="5" s="1"/>
  <c r="GD194" i="5" s="1"/>
  <c r="IZ194" i="5" s="1"/>
  <c r="AL121" i="5"/>
  <c r="DH121" i="5" s="1"/>
  <c r="GD121" i="5" s="1"/>
  <c r="IZ121" i="5" s="1"/>
  <c r="AL44" i="5"/>
  <c r="DH44" i="5" s="1"/>
  <c r="GD44" i="5" s="1"/>
  <c r="IZ44" i="5" s="1"/>
  <c r="AL238" i="5"/>
  <c r="DH238" i="5" s="1"/>
  <c r="GD238" i="5" s="1"/>
  <c r="IZ238" i="5" s="1"/>
  <c r="AL165" i="5"/>
  <c r="DH165" i="5" s="1"/>
  <c r="GD165" i="5" s="1"/>
  <c r="IZ165" i="5" s="1"/>
  <c r="AL85" i="5"/>
  <c r="DH85" i="5" s="1"/>
  <c r="GD85" i="5" s="1"/>
  <c r="IZ85" i="5" s="1"/>
  <c r="AL41" i="5"/>
  <c r="DH41" i="5" s="1"/>
  <c r="GD41" i="5" s="1"/>
  <c r="IZ41" i="5" s="1"/>
  <c r="AL232" i="5"/>
  <c r="DH232" i="5" s="1"/>
  <c r="GD232" i="5" s="1"/>
  <c r="IZ232" i="5" s="1"/>
  <c r="AL163" i="5"/>
  <c r="DH163" i="5" s="1"/>
  <c r="GD163" i="5" s="1"/>
  <c r="IZ163" i="5" s="1"/>
  <c r="AL109" i="5"/>
  <c r="DH109" i="5" s="1"/>
  <c r="GD109" i="5" s="1"/>
  <c r="IZ109" i="5" s="1"/>
  <c r="AL28" i="5"/>
  <c r="DH28" i="5" s="1"/>
  <c r="GD28" i="5" s="1"/>
  <c r="IZ28" i="5" s="1"/>
  <c r="AL240" i="5"/>
  <c r="DH240" i="5" s="1"/>
  <c r="GD240" i="5" s="1"/>
  <c r="IZ240" i="5" s="1"/>
  <c r="AL173" i="5"/>
  <c r="DH173" i="5" s="1"/>
  <c r="GD173" i="5" s="1"/>
  <c r="IZ173" i="5" s="1"/>
  <c r="AL108" i="5"/>
  <c r="DH108" i="5" s="1"/>
  <c r="GD108" i="5" s="1"/>
  <c r="IZ108" i="5" s="1"/>
  <c r="AL46" i="5"/>
  <c r="DH46" i="5" s="1"/>
  <c r="GD46" i="5" s="1"/>
  <c r="IZ46" i="5" s="1"/>
  <c r="AL250" i="5"/>
  <c r="DH250" i="5" s="1"/>
  <c r="GD250" i="5" s="1"/>
  <c r="IZ250" i="5" s="1"/>
  <c r="AL182" i="5"/>
  <c r="DH182" i="5" s="1"/>
  <c r="GD182" i="5" s="1"/>
  <c r="IZ182" i="5" s="1"/>
  <c r="AL134" i="5"/>
  <c r="DH134" i="5" s="1"/>
  <c r="GD134" i="5" s="1"/>
  <c r="IZ134" i="5" s="1"/>
  <c r="AL45" i="5"/>
  <c r="DH45" i="5" s="1"/>
  <c r="GD45" i="5" s="1"/>
  <c r="IZ45" i="5" s="1"/>
  <c r="AL256" i="5"/>
  <c r="DH256" i="5" s="1"/>
  <c r="GD256" i="5" s="1"/>
  <c r="IZ256" i="5" s="1"/>
  <c r="AL191" i="5"/>
  <c r="DH191" i="5" s="1"/>
  <c r="GD191" i="5" s="1"/>
  <c r="IZ191" i="5" s="1"/>
  <c r="AL133" i="5"/>
  <c r="DH133" i="5" s="1"/>
  <c r="GD133" i="5" s="1"/>
  <c r="IZ133" i="5" s="1"/>
  <c r="AL66" i="5"/>
  <c r="DH66" i="5" s="1"/>
  <c r="GD66" i="5" s="1"/>
  <c r="IZ66" i="5" s="1"/>
  <c r="AL239" i="5"/>
  <c r="DH239" i="5" s="1"/>
  <c r="GD239" i="5" s="1"/>
  <c r="IZ239" i="5" s="1"/>
  <c r="AL135" i="5"/>
  <c r="DH135" i="5" s="1"/>
  <c r="GD135" i="5" s="1"/>
  <c r="IZ135" i="5" s="1"/>
  <c r="AL27" i="5"/>
  <c r="DH27" i="5" s="1"/>
  <c r="GD27" i="5" s="1"/>
  <c r="IZ27" i="5" s="1"/>
  <c r="AL229" i="5"/>
  <c r="DH229" i="5" s="1"/>
  <c r="GD229" i="5" s="1"/>
  <c r="IZ229" i="5" s="1"/>
  <c r="AL142" i="5"/>
  <c r="DH142" i="5" s="1"/>
  <c r="GD142" i="5" s="1"/>
  <c r="IZ142" i="5" s="1"/>
  <c r="AL72" i="5"/>
  <c r="DH72" i="5" s="1"/>
  <c r="GD72" i="5" s="1"/>
  <c r="IZ72" i="5" s="1"/>
  <c r="AL259" i="5"/>
  <c r="DH259" i="5" s="1"/>
  <c r="GD259" i="5" s="1"/>
  <c r="IZ259" i="5" s="1"/>
  <c r="AL178" i="5"/>
  <c r="DH178" i="5" s="1"/>
  <c r="GD178" i="5" s="1"/>
  <c r="IZ178" i="5" s="1"/>
  <c r="AL106" i="5"/>
  <c r="DH106" i="5" s="1"/>
  <c r="GD106" i="5" s="1"/>
  <c r="IZ106" i="5" s="1"/>
  <c r="AL37" i="5"/>
  <c r="DH37" i="5" s="1"/>
  <c r="GD37" i="5" s="1"/>
  <c r="IZ37" i="5" s="1"/>
  <c r="AL224" i="5"/>
  <c r="DH224" i="5" s="1"/>
  <c r="GD224" i="5" s="1"/>
  <c r="IZ224" i="5" s="1"/>
  <c r="AL153" i="5"/>
  <c r="DH153" i="5" s="1"/>
  <c r="GD153" i="5" s="1"/>
  <c r="IZ153" i="5" s="1"/>
  <c r="AL97" i="5"/>
  <c r="DH97" i="5" s="1"/>
  <c r="GD97" i="5" s="1"/>
  <c r="IZ97" i="5" s="1"/>
  <c r="AL16" i="5"/>
  <c r="DH16" i="5" s="1"/>
  <c r="GD16" i="5" s="1"/>
  <c r="IZ16" i="5" s="1"/>
  <c r="AL219" i="5"/>
  <c r="DH219" i="5" s="1"/>
  <c r="GD219" i="5" s="1"/>
  <c r="IZ219" i="5" s="1"/>
  <c r="AL162" i="5"/>
  <c r="DH162" i="5" s="1"/>
  <c r="GD162" i="5" s="1"/>
  <c r="IZ162" i="5" s="1"/>
  <c r="AL102" i="5"/>
  <c r="DH102" i="5" s="1"/>
  <c r="GD102" i="5" s="1"/>
  <c r="IZ102" i="5" s="1"/>
  <c r="AL40" i="5"/>
  <c r="DH40" i="5" s="1"/>
  <c r="GD40" i="5" s="1"/>
  <c r="IZ40" i="5" s="1"/>
  <c r="AL233" i="5"/>
  <c r="DH233" i="5" s="1"/>
  <c r="GD233" i="5" s="1"/>
  <c r="IZ233" i="5" s="1"/>
  <c r="AL166" i="5"/>
  <c r="DH166" i="5" s="1"/>
  <c r="GD166" i="5" s="1"/>
  <c r="IZ166" i="5" s="1"/>
  <c r="AL101" i="5"/>
  <c r="DH101" i="5" s="1"/>
  <c r="GD101" i="5" s="1"/>
  <c r="IZ101" i="5" s="1"/>
  <c r="AL39" i="5"/>
  <c r="DH39" i="5" s="1"/>
  <c r="GD39" i="5" s="1"/>
  <c r="IZ39" i="5" s="1"/>
  <c r="AL241" i="5"/>
  <c r="DH241" i="5" s="1"/>
  <c r="GD241" i="5" s="1"/>
  <c r="IZ241" i="5" s="1"/>
  <c r="AL176" i="5"/>
  <c r="DH176" i="5" s="1"/>
  <c r="GD176" i="5" s="1"/>
  <c r="IZ176" i="5" s="1"/>
  <c r="AL100" i="5"/>
  <c r="DH100" i="5" s="1"/>
  <c r="GD100" i="5" s="1"/>
  <c r="IZ100" i="5" s="1"/>
  <c r="AL57" i="5"/>
  <c r="DH57" i="5" s="1"/>
  <c r="GD57" i="5" s="1"/>
  <c r="IZ57" i="5" s="1"/>
  <c r="AL248" i="5"/>
  <c r="DH248" i="5" s="1"/>
  <c r="GD248" i="5" s="1"/>
  <c r="IZ248" i="5" s="1"/>
  <c r="AL185" i="5"/>
  <c r="DH185" i="5" s="1"/>
  <c r="GD185" i="5" s="1"/>
  <c r="IZ185" i="5" s="1"/>
  <c r="AL126" i="5"/>
  <c r="DH126" i="5" s="1"/>
  <c r="GD126" i="5" s="1"/>
  <c r="IZ126" i="5" s="1"/>
  <c r="AL56" i="5"/>
  <c r="DH56" i="5" s="1"/>
  <c r="GD56" i="5" s="1"/>
  <c r="IZ56" i="5" s="1"/>
  <c r="AL223" i="5"/>
  <c r="DH223" i="5" s="1"/>
  <c r="GD223" i="5" s="1"/>
  <c r="IZ223" i="5" s="1"/>
  <c r="AL132" i="5"/>
  <c r="DH132" i="5" s="1"/>
  <c r="GD132" i="5" s="1"/>
  <c r="IZ132" i="5" s="1"/>
  <c r="AL21" i="5"/>
  <c r="DH21" i="5" s="1"/>
  <c r="GD21" i="5" s="1"/>
  <c r="IZ21" i="5" s="1"/>
  <c r="AL221" i="5"/>
  <c r="DH221" i="5" s="1"/>
  <c r="GD221" i="5" s="1"/>
  <c r="IZ221" i="5" s="1"/>
  <c r="AL146" i="5"/>
  <c r="DH146" i="5" s="1"/>
  <c r="GD146" i="5" s="1"/>
  <c r="IZ146" i="5" s="1"/>
  <c r="AL76" i="5"/>
  <c r="DH76" i="5" s="1"/>
  <c r="GD76" i="5" s="1"/>
  <c r="IZ76" i="5" s="1"/>
  <c r="AL243" i="5"/>
  <c r="DH243" i="5" s="1"/>
  <c r="GD243" i="5" s="1"/>
  <c r="IZ243" i="5" s="1"/>
  <c r="AL168" i="5"/>
  <c r="DH168" i="5" s="1"/>
  <c r="GD168" i="5" s="1"/>
  <c r="IZ168" i="5" s="1"/>
  <c r="AL99" i="5"/>
  <c r="DH99" i="5" s="1"/>
  <c r="GD99" i="5" s="1"/>
  <c r="IZ99" i="5" s="1"/>
  <c r="AL30" i="5"/>
  <c r="DH30" i="5" s="1"/>
  <c r="GD30" i="5" s="1"/>
  <c r="IZ30" i="5" s="1"/>
  <c r="AL218" i="5"/>
  <c r="DH218" i="5" s="1"/>
  <c r="GD218" i="5" s="1"/>
  <c r="IZ218" i="5" s="1"/>
  <c r="AL137" i="5"/>
  <c r="DH137" i="5" s="1"/>
  <c r="GD137" i="5" s="1"/>
  <c r="IZ137" i="5" s="1"/>
  <c r="AL75" i="5"/>
  <c r="DH75" i="5" s="1"/>
  <c r="GD75" i="5" s="1"/>
  <c r="IZ75" i="5" s="1"/>
  <c r="AL9" i="5"/>
  <c r="DH9" i="5" s="1"/>
  <c r="GD9" i="5" s="1"/>
  <c r="IZ9" i="5" s="1"/>
  <c r="AL211" i="5"/>
  <c r="DH211" i="5" s="1"/>
  <c r="GD211" i="5" s="1"/>
  <c r="IZ211" i="5" s="1"/>
  <c r="AL156" i="5"/>
  <c r="DH156" i="5" s="1"/>
  <c r="GD156" i="5" s="1"/>
  <c r="IZ156" i="5" s="1"/>
  <c r="AL96" i="5"/>
  <c r="DH96" i="5" s="1"/>
  <c r="GD96" i="5" s="1"/>
  <c r="IZ96" i="5" s="1"/>
  <c r="AL33" i="5"/>
  <c r="DH33" i="5" s="1"/>
  <c r="GD33" i="5" s="1"/>
  <c r="IZ33" i="5" s="1"/>
  <c r="AL222" i="5"/>
  <c r="DH222" i="5" s="1"/>
  <c r="GD222" i="5" s="1"/>
  <c r="IZ222" i="5" s="1"/>
  <c r="AL154" i="5"/>
  <c r="DH154" i="5" s="1"/>
  <c r="GD154" i="5" s="1"/>
  <c r="IZ154" i="5" s="1"/>
  <c r="AL95" i="5"/>
  <c r="DH95" i="5" s="1"/>
  <c r="GD95" i="5" s="1"/>
  <c r="IZ95" i="5" s="1"/>
  <c r="AL32" i="5"/>
  <c r="DH32" i="5" s="1"/>
  <c r="GD32" i="5" s="1"/>
  <c r="IZ32" i="5" s="1"/>
  <c r="AL231" i="5"/>
  <c r="DH231" i="5" s="1"/>
  <c r="GD231" i="5" s="1"/>
  <c r="IZ231" i="5" s="1"/>
  <c r="AL172" i="5"/>
  <c r="DH172" i="5" s="1"/>
  <c r="GD172" i="5" s="1"/>
  <c r="IZ172" i="5" s="1"/>
  <c r="AL112" i="5"/>
  <c r="DH112" i="5" s="1"/>
  <c r="GD112" i="5" s="1"/>
  <c r="IZ112" i="5" s="1"/>
  <c r="AL31" i="5"/>
  <c r="DH31" i="5" s="1"/>
  <c r="GD31" i="5" s="1"/>
  <c r="IZ31" i="5" s="1"/>
  <c r="AL236" i="5"/>
  <c r="DH236" i="5" s="1"/>
  <c r="GD236" i="5" s="1"/>
  <c r="IZ236" i="5" s="1"/>
  <c r="AL174" i="5"/>
  <c r="DH174" i="5" s="1"/>
  <c r="GD174" i="5" s="1"/>
  <c r="IZ174" i="5" s="1"/>
  <c r="AL111" i="5"/>
  <c r="DH111" i="5" s="1"/>
  <c r="GD111" i="5" s="1"/>
  <c r="IZ111" i="5" s="1"/>
  <c r="AL49" i="5"/>
  <c r="DH49" i="5" s="1"/>
  <c r="GD49" i="5" s="1"/>
  <c r="IZ49" i="5" s="1"/>
  <c r="AL215" i="5"/>
  <c r="DH215" i="5" s="1"/>
  <c r="GD215" i="5" s="1"/>
  <c r="IZ215" i="5" s="1"/>
  <c r="AL103" i="5"/>
  <c r="DH103" i="5" s="1"/>
  <c r="GD103" i="5" s="1"/>
  <c r="IZ103" i="5" s="1"/>
  <c r="AL14" i="5"/>
  <c r="DH14" i="5" s="1"/>
  <c r="GD14" i="5" s="1"/>
  <c r="IZ14" i="5" s="1"/>
  <c r="AL204" i="5"/>
  <c r="DH204" i="5" s="1"/>
  <c r="GD204" i="5" s="1"/>
  <c r="IZ204" i="5" s="1"/>
  <c r="AL124" i="5"/>
  <c r="DH124" i="5" s="1"/>
  <c r="GD124" i="5" s="1"/>
  <c r="IZ124" i="5" s="1"/>
  <c r="AL59" i="5"/>
  <c r="DH59" i="5" s="1"/>
  <c r="GD59" i="5" s="1"/>
  <c r="IZ59" i="5" s="1"/>
  <c r="AL235" i="5"/>
  <c r="DH235" i="5" s="1"/>
  <c r="GD235" i="5" s="1"/>
  <c r="IZ235" i="5" s="1"/>
  <c r="AL170" i="5"/>
  <c r="DH170" i="5" s="1"/>
  <c r="GD170" i="5" s="1"/>
  <c r="IZ170" i="5" s="1"/>
  <c r="AL93" i="5"/>
  <c r="DH93" i="5" s="1"/>
  <c r="GD93" i="5" s="1"/>
  <c r="IZ93" i="5" s="1"/>
  <c r="AL24" i="5"/>
  <c r="DH24" i="5" s="1"/>
  <c r="GD24" i="5" s="1"/>
  <c r="IZ24" i="5" s="1"/>
  <c r="AL213" i="5"/>
  <c r="DH213" i="5" s="1"/>
  <c r="GD213" i="5" s="1"/>
  <c r="IZ213" i="5" s="1"/>
  <c r="AL149" i="5"/>
  <c r="DH149" i="5" s="1"/>
  <c r="GD149" i="5" s="1"/>
  <c r="IZ149" i="5" s="1"/>
  <c r="AL84" i="5"/>
  <c r="DH84" i="5" s="1"/>
  <c r="GD84" i="5" s="1"/>
  <c r="IZ84" i="5" s="1"/>
  <c r="AL5" i="5"/>
  <c r="DH5" i="5" s="1"/>
  <c r="GD5" i="5" s="1"/>
  <c r="IZ5" i="5" s="1"/>
  <c r="AL208" i="5"/>
  <c r="DH208" i="5" s="1"/>
  <c r="GD208" i="5" s="1"/>
  <c r="IZ208" i="5" s="1"/>
  <c r="AL148" i="5"/>
  <c r="DH148" i="5" s="1"/>
  <c r="GD148" i="5" s="1"/>
  <c r="IZ148" i="5" s="1"/>
  <c r="AL89" i="5"/>
  <c r="DH89" i="5" s="1"/>
  <c r="GD89" i="5" s="1"/>
  <c r="IZ89" i="5" s="1"/>
  <c r="AL8" i="5"/>
  <c r="DH8" i="5" s="1"/>
  <c r="GD8" i="5" s="1"/>
  <c r="IZ8" i="5" s="1"/>
  <c r="AL214" i="5"/>
  <c r="DH214" i="5" s="1"/>
  <c r="GD214" i="5" s="1"/>
  <c r="IZ214" i="5" s="1"/>
  <c r="AL159" i="5"/>
  <c r="DH159" i="5" s="1"/>
  <c r="GD159" i="5" s="1"/>
  <c r="IZ159" i="5" s="1"/>
  <c r="AL88" i="5"/>
  <c r="DH88" i="5" s="1"/>
  <c r="GD88" i="5" s="1"/>
  <c r="IZ88" i="5" s="1"/>
  <c r="AL25" i="5"/>
  <c r="DH25" i="5" s="1"/>
  <c r="GD25" i="5" s="1"/>
  <c r="IZ25" i="5" s="1"/>
  <c r="AL225" i="5"/>
  <c r="DH225" i="5" s="1"/>
  <c r="GD225" i="5" s="1"/>
  <c r="IZ225" i="5" s="1"/>
  <c r="AL157" i="5"/>
  <c r="DH157" i="5" s="1"/>
  <c r="GD157" i="5" s="1"/>
  <c r="IZ157" i="5" s="1"/>
  <c r="AL87" i="5"/>
  <c r="DH87" i="5" s="1"/>
  <c r="GD87" i="5" s="1"/>
  <c r="IZ87" i="5" s="1"/>
  <c r="AL43" i="5"/>
  <c r="DH43" i="5" s="1"/>
  <c r="GD43" i="5" s="1"/>
  <c r="IZ43" i="5" s="1"/>
  <c r="AL234" i="5"/>
  <c r="DH234" i="5" s="1"/>
  <c r="GD234" i="5" s="1"/>
  <c r="IZ234" i="5" s="1"/>
  <c r="AL169" i="5"/>
  <c r="DH169" i="5" s="1"/>
  <c r="GD169" i="5" s="1"/>
  <c r="IZ169" i="5" s="1"/>
  <c r="AL104" i="5"/>
  <c r="DH104" i="5" s="1"/>
  <c r="GD104" i="5" s="1"/>
  <c r="IZ104" i="5" s="1"/>
  <c r="AL42" i="5"/>
  <c r="DH42" i="5" s="1"/>
  <c r="GD42" i="5" s="1"/>
  <c r="IZ42" i="5" s="1"/>
  <c r="AL2" i="5"/>
  <c r="DH2" i="5" s="1"/>
  <c r="GD2" i="5" s="1"/>
  <c r="IZ2" i="5" s="1"/>
  <c r="A64" i="4"/>
  <c r="C138" i="4" l="1"/>
  <c r="B138" i="4"/>
  <c r="A138" i="4"/>
  <c r="AL8" i="1"/>
  <c r="AL7" i="1"/>
  <c r="AM259" i="5"/>
  <c r="DI259" i="5" s="1"/>
  <c r="GE259" i="5" s="1"/>
  <c r="JA259" i="5" s="1"/>
  <c r="AM252" i="5"/>
  <c r="DI252" i="5" s="1"/>
  <c r="GE252" i="5" s="1"/>
  <c r="JA252" i="5" s="1"/>
  <c r="AM246" i="5"/>
  <c r="DI246" i="5" s="1"/>
  <c r="GE246" i="5" s="1"/>
  <c r="JA246" i="5" s="1"/>
  <c r="AM238" i="5"/>
  <c r="DI238" i="5" s="1"/>
  <c r="GE238" i="5" s="1"/>
  <c r="JA238" i="5" s="1"/>
  <c r="AM229" i="5"/>
  <c r="DI229" i="5" s="1"/>
  <c r="GE229" i="5" s="1"/>
  <c r="JA229" i="5" s="1"/>
  <c r="AM221" i="5"/>
  <c r="DI221" i="5" s="1"/>
  <c r="GE221" i="5" s="1"/>
  <c r="JA221" i="5" s="1"/>
  <c r="AM213" i="5"/>
  <c r="DI213" i="5" s="1"/>
  <c r="GE213" i="5" s="1"/>
  <c r="JA213" i="5" s="1"/>
  <c r="AM202" i="5"/>
  <c r="DI202" i="5" s="1"/>
  <c r="GE202" i="5" s="1"/>
  <c r="JA202" i="5" s="1"/>
  <c r="AM194" i="5"/>
  <c r="DI194" i="5" s="1"/>
  <c r="GE194" i="5" s="1"/>
  <c r="JA194" i="5" s="1"/>
  <c r="AM189" i="5"/>
  <c r="DI189" i="5" s="1"/>
  <c r="GE189" i="5" s="1"/>
  <c r="JA189" i="5" s="1"/>
  <c r="AM182" i="5"/>
  <c r="DI182" i="5" s="1"/>
  <c r="GE182" i="5" s="1"/>
  <c r="JA182" i="5" s="1"/>
  <c r="AM175" i="5"/>
  <c r="DI175" i="5" s="1"/>
  <c r="GE175" i="5" s="1"/>
  <c r="JA175" i="5" s="1"/>
  <c r="AM165" i="5"/>
  <c r="DI165" i="5" s="1"/>
  <c r="GE165" i="5" s="1"/>
  <c r="JA165" i="5" s="1"/>
  <c r="AM156" i="5"/>
  <c r="DI156" i="5" s="1"/>
  <c r="GE156" i="5" s="1"/>
  <c r="JA156" i="5" s="1"/>
  <c r="AM148" i="5"/>
  <c r="DI148" i="5" s="1"/>
  <c r="GE148" i="5" s="1"/>
  <c r="JA148" i="5" s="1"/>
  <c r="AM141" i="5"/>
  <c r="DI141" i="5" s="1"/>
  <c r="GE141" i="5" s="1"/>
  <c r="JA141" i="5" s="1"/>
  <c r="AM130" i="5"/>
  <c r="DI130" i="5" s="1"/>
  <c r="GE130" i="5" s="1"/>
  <c r="JA130" i="5" s="1"/>
  <c r="AM123" i="5"/>
  <c r="DI123" i="5" s="1"/>
  <c r="GE123" i="5" s="1"/>
  <c r="JA123" i="5" s="1"/>
  <c r="AM116" i="5"/>
  <c r="DI116" i="5" s="1"/>
  <c r="GE116" i="5" s="1"/>
  <c r="JA116" i="5" s="1"/>
  <c r="AM101" i="5"/>
  <c r="DI101" i="5" s="1"/>
  <c r="GE101" i="5" s="1"/>
  <c r="JA101" i="5" s="1"/>
  <c r="AM113" i="5"/>
  <c r="DI113" i="5" s="1"/>
  <c r="GE113" i="5" s="1"/>
  <c r="JA113" i="5" s="1"/>
  <c r="AM80" i="5"/>
  <c r="DI80" i="5" s="1"/>
  <c r="GE80" i="5" s="1"/>
  <c r="JA80" i="5" s="1"/>
  <c r="AM92" i="5"/>
  <c r="DI92" i="5" s="1"/>
  <c r="GE92" i="5" s="1"/>
  <c r="JA92" i="5" s="1"/>
  <c r="AM87" i="5"/>
  <c r="DI87" i="5" s="1"/>
  <c r="GE87" i="5" s="1"/>
  <c r="JA87" i="5" s="1"/>
  <c r="AM71" i="5"/>
  <c r="DI71" i="5" s="1"/>
  <c r="GE71" i="5" s="1"/>
  <c r="JA71" i="5" s="1"/>
  <c r="AM61" i="5"/>
  <c r="DI61" i="5" s="1"/>
  <c r="GE61" i="5" s="1"/>
  <c r="JA61" i="5" s="1"/>
  <c r="AM54" i="5"/>
  <c r="DI54" i="5" s="1"/>
  <c r="GE54" i="5" s="1"/>
  <c r="JA54" i="5" s="1"/>
  <c r="AM47" i="5"/>
  <c r="DI47" i="5" s="1"/>
  <c r="GE47" i="5" s="1"/>
  <c r="JA47" i="5" s="1"/>
  <c r="AM40" i="5"/>
  <c r="DI40" i="5" s="1"/>
  <c r="GE40" i="5" s="1"/>
  <c r="JA40" i="5" s="1"/>
  <c r="AM33" i="5"/>
  <c r="DI33" i="5" s="1"/>
  <c r="GE33" i="5" s="1"/>
  <c r="JA33" i="5" s="1"/>
  <c r="AM8" i="5"/>
  <c r="DI8" i="5" s="1"/>
  <c r="GE8" i="5" s="1"/>
  <c r="JA8" i="5" s="1"/>
  <c r="AM20" i="5"/>
  <c r="DI20" i="5" s="1"/>
  <c r="GE20" i="5" s="1"/>
  <c r="JA20" i="5" s="1"/>
  <c r="AM2" i="5"/>
  <c r="DI2" i="5" s="1"/>
  <c r="GE2" i="5" s="1"/>
  <c r="JA2" i="5" s="1"/>
  <c r="AM266" i="5"/>
  <c r="DI266" i="5" s="1"/>
  <c r="GE266" i="5" s="1"/>
  <c r="JA266" i="5" s="1"/>
  <c r="AM260" i="5"/>
  <c r="DI260" i="5" s="1"/>
  <c r="GE260" i="5" s="1"/>
  <c r="JA260" i="5" s="1"/>
  <c r="AM249" i="5"/>
  <c r="DI249" i="5" s="1"/>
  <c r="GE249" i="5" s="1"/>
  <c r="JA249" i="5" s="1"/>
  <c r="AM240" i="5"/>
  <c r="DI240" i="5" s="1"/>
  <c r="GE240" i="5" s="1"/>
  <c r="JA240" i="5" s="1"/>
  <c r="AM233" i="5"/>
  <c r="DI233" i="5" s="1"/>
  <c r="GE233" i="5" s="1"/>
  <c r="JA233" i="5" s="1"/>
  <c r="AM232" i="5"/>
  <c r="DI232" i="5" s="1"/>
  <c r="GE232" i="5" s="1"/>
  <c r="JA232" i="5" s="1"/>
  <c r="AM224" i="5"/>
  <c r="DI224" i="5" s="1"/>
  <c r="GE224" i="5" s="1"/>
  <c r="JA224" i="5" s="1"/>
  <c r="AM216" i="5"/>
  <c r="DI216" i="5" s="1"/>
  <c r="GE216" i="5" s="1"/>
  <c r="JA216" i="5" s="1"/>
  <c r="AM205" i="5"/>
  <c r="DI205" i="5" s="1"/>
  <c r="GE205" i="5" s="1"/>
  <c r="JA205" i="5" s="1"/>
  <c r="AM197" i="5"/>
  <c r="DI197" i="5" s="1"/>
  <c r="GE197" i="5" s="1"/>
  <c r="JA197" i="5" s="1"/>
  <c r="AM192" i="5"/>
  <c r="DI192" i="5" s="1"/>
  <c r="GE192" i="5" s="1"/>
  <c r="JA192" i="5" s="1"/>
  <c r="AM184" i="5"/>
  <c r="DI184" i="5" s="1"/>
  <c r="GE184" i="5" s="1"/>
  <c r="JA184" i="5" s="1"/>
  <c r="AM171" i="5"/>
  <c r="DI171" i="5" s="1"/>
  <c r="GE171" i="5" s="1"/>
  <c r="JA171" i="5" s="1"/>
  <c r="AM168" i="5"/>
  <c r="DI168" i="5" s="1"/>
  <c r="GE168" i="5" s="1"/>
  <c r="JA168" i="5" s="1"/>
  <c r="AM159" i="5"/>
  <c r="DI159" i="5" s="1"/>
  <c r="GE159" i="5" s="1"/>
  <c r="JA159" i="5" s="1"/>
  <c r="AM140" i="5"/>
  <c r="DI140" i="5" s="1"/>
  <c r="GE140" i="5" s="1"/>
  <c r="JA140" i="5" s="1"/>
  <c r="AM152" i="5"/>
  <c r="DI152" i="5" s="1"/>
  <c r="GE152" i="5" s="1"/>
  <c r="JA152" i="5" s="1"/>
  <c r="AM122" i="5"/>
  <c r="DI122" i="5" s="1"/>
  <c r="GE122" i="5" s="1"/>
  <c r="JA122" i="5" s="1"/>
  <c r="AM134" i="5"/>
  <c r="DI134" i="5" s="1"/>
  <c r="GE134" i="5" s="1"/>
  <c r="JA134" i="5" s="1"/>
  <c r="AM108" i="5"/>
  <c r="DI108" i="5" s="1"/>
  <c r="GE108" i="5" s="1"/>
  <c r="JA108" i="5" s="1"/>
  <c r="AM112" i="5"/>
  <c r="DI112" i="5" s="1"/>
  <c r="GE112" i="5" s="1"/>
  <c r="JA112" i="5" s="1"/>
  <c r="AM105" i="5"/>
  <c r="DI105" i="5" s="1"/>
  <c r="GE105" i="5" s="1"/>
  <c r="JA105" i="5" s="1"/>
  <c r="AM98" i="5"/>
  <c r="DI98" i="5" s="1"/>
  <c r="GE98" i="5" s="1"/>
  <c r="JA98" i="5" s="1"/>
  <c r="AM84" i="5"/>
  <c r="DI84" i="5" s="1"/>
  <c r="GE84" i="5" s="1"/>
  <c r="JA84" i="5" s="1"/>
  <c r="AM78" i="5"/>
  <c r="DI78" i="5" s="1"/>
  <c r="GE78" i="5" s="1"/>
  <c r="JA78" i="5" s="1"/>
  <c r="AM63" i="5"/>
  <c r="DI63" i="5" s="1"/>
  <c r="GE63" i="5" s="1"/>
  <c r="JA63" i="5" s="1"/>
  <c r="AM53" i="5"/>
  <c r="DI53" i="5" s="1"/>
  <c r="GE53" i="5" s="1"/>
  <c r="JA53" i="5" s="1"/>
  <c r="AM46" i="5"/>
  <c r="DI46" i="5" s="1"/>
  <c r="GE46" i="5" s="1"/>
  <c r="JA46" i="5" s="1"/>
  <c r="AM39" i="5"/>
  <c r="DI39" i="5" s="1"/>
  <c r="GE39" i="5" s="1"/>
  <c r="JA39" i="5" s="1"/>
  <c r="AM32" i="5"/>
  <c r="DI32" i="5" s="1"/>
  <c r="GE32" i="5" s="1"/>
  <c r="JA32" i="5" s="1"/>
  <c r="AM25" i="5"/>
  <c r="DI25" i="5" s="1"/>
  <c r="GE25" i="5" s="1"/>
  <c r="JA25" i="5" s="1"/>
  <c r="AM19" i="5"/>
  <c r="DI19" i="5" s="1"/>
  <c r="GE19" i="5" s="1"/>
  <c r="JA19" i="5" s="1"/>
  <c r="AM12" i="5"/>
  <c r="DI12" i="5" s="1"/>
  <c r="GE12" i="5" s="1"/>
  <c r="JA12" i="5" s="1"/>
  <c r="AM5" i="5"/>
  <c r="DI5" i="5" s="1"/>
  <c r="GE5" i="5" s="1"/>
  <c r="JA5" i="5" s="1"/>
  <c r="AM267" i="5"/>
  <c r="DI267" i="5" s="1"/>
  <c r="GE267" i="5" s="1"/>
  <c r="JA267" i="5" s="1"/>
  <c r="AM258" i="5"/>
  <c r="DI258" i="5" s="1"/>
  <c r="GE258" i="5" s="1"/>
  <c r="JA258" i="5" s="1"/>
  <c r="AM253" i="5"/>
  <c r="DI253" i="5" s="1"/>
  <c r="GE253" i="5" s="1"/>
  <c r="JA253" i="5" s="1"/>
  <c r="AM241" i="5"/>
  <c r="DI241" i="5" s="1"/>
  <c r="GE241" i="5" s="1"/>
  <c r="JA241" i="5" s="1"/>
  <c r="AM231" i="5"/>
  <c r="DI231" i="5" s="1"/>
  <c r="GE231" i="5" s="1"/>
  <c r="JA231" i="5" s="1"/>
  <c r="AM219" i="5"/>
  <c r="DI219" i="5" s="1"/>
  <c r="GE219" i="5" s="1"/>
  <c r="JA219" i="5" s="1"/>
  <c r="AM214" i="5"/>
  <c r="DI214" i="5" s="1"/>
  <c r="GE214" i="5" s="1"/>
  <c r="JA214" i="5" s="1"/>
  <c r="AM203" i="5"/>
  <c r="DI203" i="5" s="1"/>
  <c r="GE203" i="5" s="1"/>
  <c r="JA203" i="5" s="1"/>
  <c r="AM195" i="5"/>
  <c r="DI195" i="5" s="1"/>
  <c r="GE195" i="5" s="1"/>
  <c r="JA195" i="5" s="1"/>
  <c r="AM190" i="5"/>
  <c r="DI190" i="5" s="1"/>
  <c r="GE190" i="5" s="1"/>
  <c r="JA190" i="5" s="1"/>
  <c r="AM187" i="5"/>
  <c r="DI187" i="5" s="1"/>
  <c r="GE187" i="5" s="1"/>
  <c r="JA187" i="5" s="1"/>
  <c r="AM179" i="5"/>
  <c r="DI179" i="5" s="1"/>
  <c r="GE179" i="5" s="1"/>
  <c r="JA179" i="5" s="1"/>
  <c r="AM163" i="5"/>
  <c r="DI163" i="5" s="1"/>
  <c r="GE163" i="5" s="1"/>
  <c r="JA163" i="5" s="1"/>
  <c r="AM157" i="5"/>
  <c r="DI157" i="5" s="1"/>
  <c r="GE157" i="5" s="1"/>
  <c r="JA157" i="5" s="1"/>
  <c r="AM162" i="5"/>
  <c r="DI162" i="5" s="1"/>
  <c r="GE162" i="5" s="1"/>
  <c r="JA162" i="5" s="1"/>
  <c r="AM151" i="5"/>
  <c r="DI151" i="5" s="1"/>
  <c r="GE151" i="5" s="1"/>
  <c r="JA151" i="5" s="1"/>
  <c r="AM144" i="5"/>
  <c r="DI144" i="5" s="1"/>
  <c r="GE144" i="5" s="1"/>
  <c r="JA144" i="5" s="1"/>
  <c r="AM133" i="5"/>
  <c r="DI133" i="5" s="1"/>
  <c r="GE133" i="5" s="1"/>
  <c r="JA133" i="5" s="1"/>
  <c r="AM126" i="5"/>
  <c r="DI126" i="5" s="1"/>
  <c r="GE126" i="5" s="1"/>
  <c r="JA126" i="5" s="1"/>
  <c r="AM100" i="5"/>
  <c r="DI100" i="5" s="1"/>
  <c r="GE100" i="5" s="1"/>
  <c r="JA100" i="5" s="1"/>
  <c r="AM104" i="5"/>
  <c r="DI104" i="5" s="1"/>
  <c r="GE104" i="5" s="1"/>
  <c r="JA104" i="5" s="1"/>
  <c r="AM90" i="5"/>
  <c r="DI90" i="5" s="1"/>
  <c r="GE90" i="5" s="1"/>
  <c r="JA90" i="5" s="1"/>
  <c r="AM91" i="5"/>
  <c r="DI91" i="5" s="1"/>
  <c r="GE91" i="5" s="1"/>
  <c r="JA91" i="5" s="1"/>
  <c r="AM95" i="5"/>
  <c r="DI95" i="5" s="1"/>
  <c r="GE95" i="5" s="1"/>
  <c r="JA95" i="5" s="1"/>
  <c r="AM70" i="5"/>
  <c r="DI70" i="5" s="1"/>
  <c r="GE70" i="5" s="1"/>
  <c r="JA70" i="5" s="1"/>
  <c r="AM74" i="5"/>
  <c r="DI74" i="5" s="1"/>
  <c r="GE74" i="5" s="1"/>
  <c r="JA74" i="5" s="1"/>
  <c r="AM45" i="5"/>
  <c r="DI45" i="5" s="1"/>
  <c r="GE45" i="5" s="1"/>
  <c r="JA45" i="5" s="1"/>
  <c r="AM57" i="5"/>
  <c r="DI57" i="5" s="1"/>
  <c r="GE57" i="5" s="1"/>
  <c r="JA57" i="5" s="1"/>
  <c r="AM31" i="5"/>
  <c r="DI31" i="5" s="1"/>
  <c r="GE31" i="5" s="1"/>
  <c r="JA31" i="5" s="1"/>
  <c r="AM43" i="5"/>
  <c r="DI43" i="5" s="1"/>
  <c r="GE43" i="5" s="1"/>
  <c r="JA43" i="5" s="1"/>
  <c r="AM36" i="5"/>
  <c r="DI36" i="5" s="1"/>
  <c r="GE36" i="5" s="1"/>
  <c r="JA36" i="5" s="1"/>
  <c r="AM11" i="5"/>
  <c r="DI11" i="5" s="1"/>
  <c r="GE11" i="5" s="1"/>
  <c r="JA11" i="5" s="1"/>
  <c r="AM23" i="5"/>
  <c r="DI23" i="5" s="1"/>
  <c r="GE23" i="5" s="1"/>
  <c r="JA23" i="5" s="1"/>
  <c r="AM3" i="5"/>
  <c r="DI3" i="5" s="1"/>
  <c r="GE3" i="5" s="1"/>
  <c r="JA3" i="5" s="1"/>
  <c r="AM265" i="5"/>
  <c r="DI265" i="5" s="1"/>
  <c r="GE265" i="5" s="1"/>
  <c r="JA265" i="5" s="1"/>
  <c r="AM255" i="5"/>
  <c r="DI255" i="5" s="1"/>
  <c r="GE255" i="5" s="1"/>
  <c r="JA255" i="5" s="1"/>
  <c r="AM247" i="5"/>
  <c r="DI247" i="5" s="1"/>
  <c r="GE247" i="5" s="1"/>
  <c r="JA247" i="5" s="1"/>
  <c r="AM239" i="5"/>
  <c r="DI239" i="5" s="1"/>
  <c r="GE239" i="5" s="1"/>
  <c r="JA239" i="5" s="1"/>
  <c r="AM234" i="5"/>
  <c r="DI234" i="5" s="1"/>
  <c r="GE234" i="5" s="1"/>
  <c r="JA234" i="5" s="1"/>
  <c r="AM222" i="5"/>
  <c r="DI222" i="5" s="1"/>
  <c r="GE222" i="5" s="1"/>
  <c r="JA222" i="5" s="1"/>
  <c r="AM217" i="5"/>
  <c r="DI217" i="5" s="1"/>
  <c r="GE217" i="5" s="1"/>
  <c r="JA217" i="5" s="1"/>
  <c r="AM206" i="5"/>
  <c r="DI206" i="5" s="1"/>
  <c r="GE206" i="5" s="1"/>
  <c r="JA206" i="5" s="1"/>
  <c r="AM198" i="5"/>
  <c r="DI198" i="5" s="1"/>
  <c r="GE198" i="5" s="1"/>
  <c r="JA198" i="5" s="1"/>
  <c r="AM200" i="5"/>
  <c r="DI200" i="5" s="1"/>
  <c r="GE200" i="5" s="1"/>
  <c r="JA200" i="5" s="1"/>
  <c r="AM185" i="5"/>
  <c r="DI185" i="5" s="1"/>
  <c r="GE185" i="5" s="1"/>
  <c r="JA185" i="5" s="1"/>
  <c r="AM173" i="5"/>
  <c r="DI173" i="5" s="1"/>
  <c r="GE173" i="5" s="1"/>
  <c r="JA173" i="5" s="1"/>
  <c r="AM166" i="5"/>
  <c r="DI166" i="5" s="1"/>
  <c r="GE166" i="5" s="1"/>
  <c r="JA166" i="5" s="1"/>
  <c r="AM160" i="5"/>
  <c r="DI160" i="5" s="1"/>
  <c r="GE160" i="5" s="1"/>
  <c r="JA160" i="5" s="1"/>
  <c r="AM154" i="5"/>
  <c r="DI154" i="5" s="1"/>
  <c r="GE154" i="5" s="1"/>
  <c r="JA154" i="5" s="1"/>
  <c r="AM143" i="5"/>
  <c r="DI143" i="5" s="1"/>
  <c r="GE143" i="5" s="1"/>
  <c r="JA143" i="5" s="1"/>
  <c r="AM136" i="5"/>
  <c r="DI136" i="5" s="1"/>
  <c r="GE136" i="5" s="1"/>
  <c r="JA136" i="5" s="1"/>
  <c r="AM125" i="5"/>
  <c r="DI125" i="5" s="1"/>
  <c r="GE125" i="5" s="1"/>
  <c r="JA125" i="5" s="1"/>
  <c r="AM118" i="5"/>
  <c r="DI118" i="5" s="1"/>
  <c r="GE118" i="5" s="1"/>
  <c r="JA118" i="5" s="1"/>
  <c r="AM111" i="5"/>
  <c r="DI111" i="5" s="1"/>
  <c r="GE111" i="5" s="1"/>
  <c r="JA111" i="5" s="1"/>
  <c r="AM115" i="5"/>
  <c r="DI115" i="5" s="1"/>
  <c r="GE115" i="5" s="1"/>
  <c r="JA115" i="5" s="1"/>
  <c r="AM82" i="5"/>
  <c r="DI82" i="5" s="1"/>
  <c r="GE82" i="5" s="1"/>
  <c r="JA82" i="5" s="1"/>
  <c r="AM83" i="5"/>
  <c r="DI83" i="5" s="1"/>
  <c r="GE83" i="5" s="1"/>
  <c r="JA83" i="5" s="1"/>
  <c r="AM79" i="5"/>
  <c r="DI79" i="5" s="1"/>
  <c r="GE79" i="5" s="1"/>
  <c r="JA79" i="5" s="1"/>
  <c r="AM73" i="5"/>
  <c r="DI73" i="5" s="1"/>
  <c r="GE73" i="5" s="1"/>
  <c r="JA73" i="5" s="1"/>
  <c r="AM66" i="5"/>
  <c r="DI66" i="5" s="1"/>
  <c r="GE66" i="5" s="1"/>
  <c r="JA66" i="5" s="1"/>
  <c r="AM56" i="5"/>
  <c r="DI56" i="5" s="1"/>
  <c r="GE56" i="5" s="1"/>
  <c r="JA56" i="5" s="1"/>
  <c r="AM49" i="5"/>
  <c r="DI49" i="5" s="1"/>
  <c r="GE49" i="5" s="1"/>
  <c r="JA49" i="5" s="1"/>
  <c r="AM42" i="5"/>
  <c r="DI42" i="5" s="1"/>
  <c r="GE42" i="5" s="1"/>
  <c r="JA42" i="5" s="1"/>
  <c r="AM35" i="5"/>
  <c r="DI35" i="5" s="1"/>
  <c r="GE35" i="5" s="1"/>
  <c r="JA35" i="5" s="1"/>
  <c r="AM28" i="5"/>
  <c r="DI28" i="5" s="1"/>
  <c r="GE28" i="5" s="1"/>
  <c r="JA28" i="5" s="1"/>
  <c r="AM22" i="5"/>
  <c r="DI22" i="5" s="1"/>
  <c r="GE22" i="5" s="1"/>
  <c r="JA22" i="5" s="1"/>
  <c r="AM15" i="5"/>
  <c r="DI15" i="5" s="1"/>
  <c r="GE15" i="5" s="1"/>
  <c r="JA15" i="5" s="1"/>
  <c r="AM263" i="5"/>
  <c r="DI263" i="5" s="1"/>
  <c r="GE263" i="5" s="1"/>
  <c r="JA263" i="5" s="1"/>
  <c r="AM256" i="5"/>
  <c r="DI256" i="5" s="1"/>
  <c r="GE256" i="5" s="1"/>
  <c r="JA256" i="5" s="1"/>
  <c r="AM250" i="5"/>
  <c r="DI250" i="5" s="1"/>
  <c r="GE250" i="5" s="1"/>
  <c r="JA250" i="5" s="1"/>
  <c r="AM237" i="5"/>
  <c r="DI237" i="5" s="1"/>
  <c r="GE237" i="5" s="1"/>
  <c r="JA237" i="5" s="1"/>
  <c r="AM227" i="5"/>
  <c r="DI227" i="5" s="1"/>
  <c r="GE227" i="5" s="1"/>
  <c r="JA227" i="5" s="1"/>
  <c r="AM225" i="5"/>
  <c r="DI225" i="5" s="1"/>
  <c r="GE225" i="5" s="1"/>
  <c r="JA225" i="5" s="1"/>
  <c r="AM218" i="5"/>
  <c r="DI218" i="5" s="1"/>
  <c r="GE218" i="5" s="1"/>
  <c r="JA218" i="5" s="1"/>
  <c r="AM211" i="5"/>
  <c r="DI211" i="5" s="1"/>
  <c r="GE211" i="5" s="1"/>
  <c r="JA211" i="5" s="1"/>
  <c r="AM201" i="5"/>
  <c r="DI201" i="5" s="1"/>
  <c r="GE201" i="5" s="1"/>
  <c r="JA201" i="5" s="1"/>
  <c r="AM193" i="5"/>
  <c r="DI193" i="5" s="1"/>
  <c r="GE193" i="5" s="1"/>
  <c r="JA193" i="5" s="1"/>
  <c r="AM180" i="5"/>
  <c r="DI180" i="5" s="1"/>
  <c r="GE180" i="5" s="1"/>
  <c r="JA180" i="5" s="1"/>
  <c r="AM176" i="5"/>
  <c r="DI176" i="5" s="1"/>
  <c r="GE176" i="5" s="1"/>
  <c r="JA176" i="5" s="1"/>
  <c r="AM169" i="5"/>
  <c r="DI169" i="5" s="1"/>
  <c r="GE169" i="5" s="1"/>
  <c r="JA169" i="5" s="1"/>
  <c r="AM155" i="5"/>
  <c r="DI155" i="5" s="1"/>
  <c r="GE155" i="5" s="1"/>
  <c r="JA155" i="5" s="1"/>
  <c r="AM150" i="5"/>
  <c r="DI150" i="5" s="1"/>
  <c r="GE150" i="5" s="1"/>
  <c r="JA150" i="5" s="1"/>
  <c r="AM135" i="5"/>
  <c r="DI135" i="5" s="1"/>
  <c r="GE135" i="5" s="1"/>
  <c r="JA135" i="5" s="1"/>
  <c r="AM147" i="5"/>
  <c r="DI147" i="5" s="1"/>
  <c r="GE147" i="5" s="1"/>
  <c r="JA147" i="5" s="1"/>
  <c r="AM117" i="5"/>
  <c r="DI117" i="5" s="1"/>
  <c r="GE117" i="5" s="1"/>
  <c r="JA117" i="5" s="1"/>
  <c r="AM129" i="5"/>
  <c r="DI129" i="5" s="1"/>
  <c r="GE129" i="5" s="1"/>
  <c r="JA129" i="5" s="1"/>
  <c r="AM103" i="5"/>
  <c r="DI103" i="5" s="1"/>
  <c r="GE103" i="5" s="1"/>
  <c r="JA103" i="5" s="1"/>
  <c r="AM107" i="5"/>
  <c r="DI107" i="5" s="1"/>
  <c r="GE107" i="5" s="1"/>
  <c r="JA107" i="5" s="1"/>
  <c r="AM93" i="5"/>
  <c r="DI93" i="5" s="1"/>
  <c r="GE93" i="5" s="1"/>
  <c r="JA93" i="5" s="1"/>
  <c r="AM94" i="5"/>
  <c r="DI94" i="5" s="1"/>
  <c r="GE94" i="5" s="1"/>
  <c r="JA94" i="5" s="1"/>
  <c r="AM72" i="5"/>
  <c r="DI72" i="5" s="1"/>
  <c r="GE72" i="5" s="1"/>
  <c r="JA72" i="5" s="1"/>
  <c r="AM65" i="5"/>
  <c r="DI65" i="5" s="1"/>
  <c r="GE65" i="5" s="1"/>
  <c r="JA65" i="5" s="1"/>
  <c r="AM77" i="5"/>
  <c r="DI77" i="5" s="1"/>
  <c r="GE77" i="5" s="1"/>
  <c r="JA77" i="5" s="1"/>
  <c r="AM48" i="5"/>
  <c r="DI48" i="5" s="1"/>
  <c r="GE48" i="5" s="1"/>
  <c r="JA48" i="5" s="1"/>
  <c r="AM60" i="5"/>
  <c r="DI60" i="5" s="1"/>
  <c r="GE60" i="5" s="1"/>
  <c r="JA60" i="5" s="1"/>
  <c r="AM34" i="5"/>
  <c r="DI34" i="5" s="1"/>
  <c r="GE34" i="5" s="1"/>
  <c r="JA34" i="5" s="1"/>
  <c r="AM27" i="5"/>
  <c r="DI27" i="5" s="1"/>
  <c r="GE27" i="5" s="1"/>
  <c r="JA27" i="5" s="1"/>
  <c r="AM21" i="5"/>
  <c r="DI21" i="5" s="1"/>
  <c r="GE21" i="5" s="1"/>
  <c r="JA21" i="5" s="1"/>
  <c r="AM14" i="5"/>
  <c r="DI14" i="5" s="1"/>
  <c r="GE14" i="5" s="1"/>
  <c r="JA14" i="5" s="1"/>
  <c r="AM7" i="5"/>
  <c r="DI7" i="5" s="1"/>
  <c r="GE7" i="5" s="1"/>
  <c r="JA7" i="5" s="1"/>
  <c r="AM264" i="5"/>
  <c r="DI264" i="5" s="1"/>
  <c r="GE264" i="5" s="1"/>
  <c r="JA264" i="5" s="1"/>
  <c r="AM257" i="5"/>
  <c r="DI257" i="5" s="1"/>
  <c r="GE257" i="5" s="1"/>
  <c r="JA257" i="5" s="1"/>
  <c r="AM248" i="5"/>
  <c r="DI248" i="5" s="1"/>
  <c r="GE248" i="5" s="1"/>
  <c r="JA248" i="5" s="1"/>
  <c r="AM244" i="5"/>
  <c r="DI244" i="5" s="1"/>
  <c r="GE244" i="5" s="1"/>
  <c r="JA244" i="5" s="1"/>
  <c r="AM230" i="5"/>
  <c r="DI230" i="5" s="1"/>
  <c r="GE230" i="5" s="1"/>
  <c r="JA230" i="5" s="1"/>
  <c r="AM220" i="5"/>
  <c r="DI220" i="5" s="1"/>
  <c r="GE220" i="5" s="1"/>
  <c r="JA220" i="5" s="1"/>
  <c r="AM212" i="5"/>
  <c r="DI212" i="5" s="1"/>
  <c r="GE212" i="5" s="1"/>
  <c r="JA212" i="5" s="1"/>
  <c r="AM209" i="5"/>
  <c r="DI209" i="5" s="1"/>
  <c r="GE209" i="5" s="1"/>
  <c r="JA209" i="5" s="1"/>
  <c r="AM208" i="5"/>
  <c r="DI208" i="5" s="1"/>
  <c r="GE208" i="5" s="1"/>
  <c r="JA208" i="5" s="1"/>
  <c r="AM188" i="5"/>
  <c r="DI188" i="5" s="1"/>
  <c r="GE188" i="5" s="1"/>
  <c r="JA188" i="5" s="1"/>
  <c r="AM183" i="5"/>
  <c r="DI183" i="5" s="1"/>
  <c r="GE183" i="5" s="1"/>
  <c r="JA183" i="5" s="1"/>
  <c r="AM174" i="5"/>
  <c r="DI174" i="5" s="1"/>
  <c r="GE174" i="5" s="1"/>
  <c r="JA174" i="5" s="1"/>
  <c r="AM164" i="5"/>
  <c r="DI164" i="5" s="1"/>
  <c r="GE164" i="5" s="1"/>
  <c r="JA164" i="5" s="1"/>
  <c r="AM158" i="5"/>
  <c r="DI158" i="5" s="1"/>
  <c r="GE158" i="5" s="1"/>
  <c r="JA158" i="5" s="1"/>
  <c r="AM142" i="5"/>
  <c r="DI142" i="5" s="1"/>
  <c r="GE142" i="5" s="1"/>
  <c r="JA142" i="5" s="1"/>
  <c r="AM146" i="5"/>
  <c r="DI146" i="5" s="1"/>
  <c r="GE146" i="5" s="1"/>
  <c r="JA146" i="5" s="1"/>
  <c r="AM139" i="5"/>
  <c r="DI139" i="5" s="1"/>
  <c r="GE139" i="5" s="1"/>
  <c r="JA139" i="5" s="1"/>
  <c r="AM128" i="5"/>
  <c r="DI128" i="5" s="1"/>
  <c r="GE128" i="5" s="1"/>
  <c r="JA128" i="5" s="1"/>
  <c r="AM121" i="5"/>
  <c r="DI121" i="5" s="1"/>
  <c r="GE121" i="5" s="1"/>
  <c r="JA121" i="5" s="1"/>
  <c r="AM114" i="5"/>
  <c r="DI114" i="5" s="1"/>
  <c r="GE114" i="5" s="1"/>
  <c r="JA114" i="5" s="1"/>
  <c r="AM99" i="5"/>
  <c r="DI99" i="5" s="1"/>
  <c r="GE99" i="5" s="1"/>
  <c r="JA99" i="5" s="1"/>
  <c r="AM85" i="5"/>
  <c r="DI85" i="5" s="1"/>
  <c r="GE85" i="5" s="1"/>
  <c r="JA85" i="5" s="1"/>
  <c r="AM86" i="5"/>
  <c r="DI86" i="5" s="1"/>
  <c r="GE86" i="5" s="1"/>
  <c r="JA86" i="5" s="1"/>
  <c r="AM64" i="5"/>
  <c r="DI64" i="5" s="1"/>
  <c r="GE64" i="5" s="1"/>
  <c r="JA64" i="5" s="1"/>
  <c r="AM76" i="5"/>
  <c r="DI76" i="5" s="1"/>
  <c r="GE76" i="5" s="1"/>
  <c r="JA76" i="5" s="1"/>
  <c r="AM69" i="5"/>
  <c r="DI69" i="5" s="1"/>
  <c r="GE69" i="5" s="1"/>
  <c r="JA69" i="5" s="1"/>
  <c r="AM59" i="5"/>
  <c r="DI59" i="5" s="1"/>
  <c r="GE59" i="5" s="1"/>
  <c r="JA59" i="5" s="1"/>
  <c r="AM52" i="5"/>
  <c r="DI52" i="5" s="1"/>
  <c r="GE52" i="5" s="1"/>
  <c r="JA52" i="5" s="1"/>
  <c r="AM26" i="5"/>
  <c r="DI26" i="5" s="1"/>
  <c r="GE26" i="5" s="1"/>
  <c r="JA26" i="5" s="1"/>
  <c r="AM38" i="5"/>
  <c r="DI38" i="5" s="1"/>
  <c r="GE38" i="5" s="1"/>
  <c r="JA38" i="5" s="1"/>
  <c r="AM13" i="5"/>
  <c r="DI13" i="5" s="1"/>
  <c r="GE13" i="5" s="1"/>
  <c r="JA13" i="5" s="1"/>
  <c r="AM6" i="5"/>
  <c r="DI6" i="5" s="1"/>
  <c r="GE6" i="5" s="1"/>
  <c r="JA6" i="5" s="1"/>
  <c r="AM18" i="5"/>
  <c r="DI18" i="5" s="1"/>
  <c r="GE18" i="5" s="1"/>
  <c r="JA18" i="5" s="1"/>
  <c r="AM262" i="5"/>
  <c r="DI262" i="5" s="1"/>
  <c r="GE262" i="5" s="1"/>
  <c r="JA262" i="5" s="1"/>
  <c r="AM251" i="5"/>
  <c r="DI251" i="5" s="1"/>
  <c r="GE251" i="5" s="1"/>
  <c r="JA251" i="5" s="1"/>
  <c r="AM245" i="5"/>
  <c r="DI245" i="5" s="1"/>
  <c r="GE245" i="5" s="1"/>
  <c r="JA245" i="5" s="1"/>
  <c r="AM235" i="5"/>
  <c r="DI235" i="5" s="1"/>
  <c r="GE235" i="5" s="1"/>
  <c r="JA235" i="5" s="1"/>
  <c r="AM228" i="5"/>
  <c r="DI228" i="5" s="1"/>
  <c r="GE228" i="5" s="1"/>
  <c r="JA228" i="5" s="1"/>
  <c r="AM223" i="5"/>
  <c r="DI223" i="5" s="1"/>
  <c r="GE223" i="5" s="1"/>
  <c r="JA223" i="5" s="1"/>
  <c r="AM215" i="5"/>
  <c r="DI215" i="5" s="1"/>
  <c r="GE215" i="5" s="1"/>
  <c r="JA215" i="5" s="1"/>
  <c r="AM204" i="5"/>
  <c r="DI204" i="5" s="1"/>
  <c r="GE204" i="5" s="1"/>
  <c r="JA204" i="5" s="1"/>
  <c r="AM196" i="5"/>
  <c r="DI196" i="5" s="1"/>
  <c r="GE196" i="5" s="1"/>
  <c r="JA196" i="5" s="1"/>
  <c r="AM191" i="5"/>
  <c r="DI191" i="5" s="1"/>
  <c r="GE191" i="5" s="1"/>
  <c r="JA191" i="5" s="1"/>
  <c r="AM178" i="5"/>
  <c r="DI178" i="5" s="1"/>
  <c r="GE178" i="5" s="1"/>
  <c r="JA178" i="5" s="1"/>
  <c r="AM177" i="5"/>
  <c r="DI177" i="5" s="1"/>
  <c r="GE177" i="5" s="1"/>
  <c r="JA177" i="5" s="1"/>
  <c r="AM167" i="5"/>
  <c r="DI167" i="5" s="1"/>
  <c r="GE167" i="5" s="1"/>
  <c r="JA167" i="5" s="1"/>
  <c r="AM161" i="5"/>
  <c r="DI161" i="5" s="1"/>
  <c r="GE161" i="5" s="1"/>
  <c r="JA161" i="5" s="1"/>
  <c r="AM145" i="5"/>
  <c r="DI145" i="5" s="1"/>
  <c r="GE145" i="5" s="1"/>
  <c r="JA145" i="5" s="1"/>
  <c r="AM138" i="5"/>
  <c r="DI138" i="5" s="1"/>
  <c r="GE138" i="5" s="1"/>
  <c r="JA138" i="5" s="1"/>
  <c r="AM127" i="5"/>
  <c r="DI127" i="5" s="1"/>
  <c r="GE127" i="5" s="1"/>
  <c r="JA127" i="5" s="1"/>
  <c r="AM120" i="5"/>
  <c r="DI120" i="5" s="1"/>
  <c r="GE120" i="5" s="1"/>
  <c r="JA120" i="5" s="1"/>
  <c r="AM132" i="5"/>
  <c r="DI132" i="5" s="1"/>
  <c r="GE132" i="5" s="1"/>
  <c r="JA132" i="5" s="1"/>
  <c r="AM106" i="5"/>
  <c r="DI106" i="5" s="1"/>
  <c r="GE106" i="5" s="1"/>
  <c r="JA106" i="5" s="1"/>
  <c r="AM110" i="5"/>
  <c r="DI110" i="5" s="1"/>
  <c r="GE110" i="5" s="1"/>
  <c r="JA110" i="5" s="1"/>
  <c r="AM96" i="5"/>
  <c r="DI96" i="5" s="1"/>
  <c r="GE96" i="5" s="1"/>
  <c r="JA96" i="5" s="1"/>
  <c r="AM97" i="5"/>
  <c r="DI97" i="5" s="1"/>
  <c r="GE97" i="5" s="1"/>
  <c r="JA97" i="5" s="1"/>
  <c r="AM75" i="5"/>
  <c r="DI75" i="5" s="1"/>
  <c r="GE75" i="5" s="1"/>
  <c r="JA75" i="5" s="1"/>
  <c r="AM68" i="5"/>
  <c r="DI68" i="5" s="1"/>
  <c r="GE68" i="5" s="1"/>
  <c r="JA68" i="5" s="1"/>
  <c r="AM58" i="5"/>
  <c r="DI58" i="5" s="1"/>
  <c r="GE58" i="5" s="1"/>
  <c r="JA58" i="5" s="1"/>
  <c r="AM51" i="5"/>
  <c r="DI51" i="5" s="1"/>
  <c r="GE51" i="5" s="1"/>
  <c r="JA51" i="5" s="1"/>
  <c r="AM44" i="5"/>
  <c r="DI44" i="5" s="1"/>
  <c r="GE44" i="5" s="1"/>
  <c r="JA44" i="5" s="1"/>
  <c r="AM37" i="5"/>
  <c r="DI37" i="5" s="1"/>
  <c r="GE37" i="5" s="1"/>
  <c r="JA37" i="5" s="1"/>
  <c r="AM30" i="5"/>
  <c r="DI30" i="5" s="1"/>
  <c r="GE30" i="5" s="1"/>
  <c r="JA30" i="5" s="1"/>
  <c r="AM24" i="5"/>
  <c r="DI24" i="5" s="1"/>
  <c r="GE24" i="5" s="1"/>
  <c r="JA24" i="5" s="1"/>
  <c r="AM17" i="5"/>
  <c r="DI17" i="5" s="1"/>
  <c r="GE17" i="5" s="1"/>
  <c r="JA17" i="5" s="1"/>
  <c r="AM10" i="5"/>
  <c r="DI10" i="5" s="1"/>
  <c r="GE10" i="5" s="1"/>
  <c r="JA10" i="5" s="1"/>
  <c r="AM261" i="5"/>
  <c r="DI261" i="5" s="1"/>
  <c r="GE261" i="5" s="1"/>
  <c r="JA261" i="5" s="1"/>
  <c r="AM254" i="5"/>
  <c r="DI254" i="5" s="1"/>
  <c r="GE254" i="5" s="1"/>
  <c r="JA254" i="5" s="1"/>
  <c r="AM243" i="5"/>
  <c r="DI243" i="5" s="1"/>
  <c r="GE243" i="5" s="1"/>
  <c r="JA243" i="5" s="1"/>
  <c r="AM242" i="5"/>
  <c r="DI242" i="5" s="1"/>
  <c r="GE242" i="5" s="1"/>
  <c r="JA242" i="5" s="1"/>
  <c r="AM236" i="5"/>
  <c r="DI236" i="5" s="1"/>
  <c r="GE236" i="5" s="1"/>
  <c r="JA236" i="5" s="1"/>
  <c r="AM226" i="5"/>
  <c r="DI226" i="5" s="1"/>
  <c r="GE226" i="5" s="1"/>
  <c r="JA226" i="5" s="1"/>
  <c r="AM210" i="5"/>
  <c r="DI210" i="5" s="1"/>
  <c r="GE210" i="5" s="1"/>
  <c r="JA210" i="5" s="1"/>
  <c r="AM207" i="5"/>
  <c r="DI207" i="5" s="1"/>
  <c r="GE207" i="5" s="1"/>
  <c r="JA207" i="5" s="1"/>
  <c r="AM199" i="5"/>
  <c r="DI199" i="5" s="1"/>
  <c r="GE199" i="5" s="1"/>
  <c r="JA199" i="5" s="1"/>
  <c r="AM186" i="5"/>
  <c r="DI186" i="5" s="1"/>
  <c r="GE186" i="5" s="1"/>
  <c r="JA186" i="5" s="1"/>
  <c r="AM181" i="5"/>
  <c r="DI181" i="5" s="1"/>
  <c r="GE181" i="5" s="1"/>
  <c r="JA181" i="5" s="1"/>
  <c r="AM172" i="5"/>
  <c r="DI172" i="5" s="1"/>
  <c r="GE172" i="5" s="1"/>
  <c r="JA172" i="5" s="1"/>
  <c r="AM170" i="5"/>
  <c r="DI170" i="5" s="1"/>
  <c r="GE170" i="5" s="1"/>
  <c r="JA170" i="5" s="1"/>
  <c r="AM153" i="5"/>
  <c r="DI153" i="5" s="1"/>
  <c r="GE153" i="5" s="1"/>
  <c r="JA153" i="5" s="1"/>
  <c r="AM137" i="5"/>
  <c r="DI137" i="5" s="1"/>
  <c r="GE137" i="5" s="1"/>
  <c r="JA137" i="5" s="1"/>
  <c r="AM149" i="5"/>
  <c r="DI149" i="5" s="1"/>
  <c r="GE149" i="5" s="1"/>
  <c r="JA149" i="5" s="1"/>
  <c r="AM119" i="5"/>
  <c r="DI119" i="5" s="1"/>
  <c r="GE119" i="5" s="1"/>
  <c r="JA119" i="5" s="1"/>
  <c r="AM131" i="5"/>
  <c r="DI131" i="5" s="1"/>
  <c r="GE131" i="5" s="1"/>
  <c r="JA131" i="5" s="1"/>
  <c r="AM124" i="5"/>
  <c r="DI124" i="5" s="1"/>
  <c r="GE124" i="5" s="1"/>
  <c r="JA124" i="5" s="1"/>
  <c r="AM109" i="5"/>
  <c r="DI109" i="5" s="1"/>
  <c r="GE109" i="5" s="1"/>
  <c r="JA109" i="5" s="1"/>
  <c r="AM102" i="5"/>
  <c r="DI102" i="5" s="1"/>
  <c r="GE102" i="5" s="1"/>
  <c r="JA102" i="5" s="1"/>
  <c r="AM88" i="5"/>
  <c r="DI88" i="5" s="1"/>
  <c r="GE88" i="5" s="1"/>
  <c r="JA88" i="5" s="1"/>
  <c r="AM89" i="5"/>
  <c r="DI89" i="5" s="1"/>
  <c r="GE89" i="5" s="1"/>
  <c r="JA89" i="5" s="1"/>
  <c r="AM67" i="5"/>
  <c r="DI67" i="5" s="1"/>
  <c r="GE67" i="5" s="1"/>
  <c r="JA67" i="5" s="1"/>
  <c r="AM81" i="5"/>
  <c r="DI81" i="5" s="1"/>
  <c r="GE81" i="5" s="1"/>
  <c r="JA81" i="5" s="1"/>
  <c r="AM50" i="5"/>
  <c r="DI50" i="5" s="1"/>
  <c r="GE50" i="5" s="1"/>
  <c r="JA50" i="5" s="1"/>
  <c r="AM62" i="5"/>
  <c r="DI62" i="5" s="1"/>
  <c r="GE62" i="5" s="1"/>
  <c r="JA62" i="5" s="1"/>
  <c r="AM55" i="5"/>
  <c r="DI55" i="5" s="1"/>
  <c r="GE55" i="5" s="1"/>
  <c r="JA55" i="5" s="1"/>
  <c r="AM29" i="5"/>
  <c r="DI29" i="5" s="1"/>
  <c r="GE29" i="5" s="1"/>
  <c r="JA29" i="5" s="1"/>
  <c r="AM41" i="5"/>
  <c r="DI41" i="5" s="1"/>
  <c r="GE41" i="5" s="1"/>
  <c r="JA41" i="5" s="1"/>
  <c r="AM16" i="5"/>
  <c r="DI16" i="5" s="1"/>
  <c r="GE16" i="5" s="1"/>
  <c r="JA16" i="5" s="1"/>
  <c r="AM9" i="5"/>
  <c r="DI9" i="5" s="1"/>
  <c r="GE9" i="5" s="1"/>
  <c r="JA9" i="5" s="1"/>
  <c r="AM4" i="5"/>
  <c r="DI4" i="5" s="1"/>
  <c r="GE4" i="5" s="1"/>
  <c r="JA4" i="5" s="1"/>
  <c r="A65" i="4"/>
  <c r="C139" i="4" l="1"/>
  <c r="B139" i="4"/>
  <c r="A139" i="4"/>
  <c r="AM8" i="1"/>
  <c r="AM7" i="1"/>
  <c r="AN266" i="5"/>
  <c r="DJ266" i="5" s="1"/>
  <c r="GF266" i="5" s="1"/>
  <c r="JB266" i="5" s="1"/>
  <c r="AN260" i="5"/>
  <c r="DJ260" i="5" s="1"/>
  <c r="GF260" i="5" s="1"/>
  <c r="JB260" i="5" s="1"/>
  <c r="AN253" i="5"/>
  <c r="DJ253" i="5" s="1"/>
  <c r="GF253" i="5" s="1"/>
  <c r="JB253" i="5" s="1"/>
  <c r="AN244" i="5"/>
  <c r="DJ244" i="5" s="1"/>
  <c r="GF244" i="5" s="1"/>
  <c r="JB244" i="5" s="1"/>
  <c r="AN236" i="5"/>
  <c r="DJ236" i="5" s="1"/>
  <c r="GF236" i="5" s="1"/>
  <c r="JB236" i="5" s="1"/>
  <c r="AN222" i="5"/>
  <c r="DJ222" i="5" s="1"/>
  <c r="GF222" i="5" s="1"/>
  <c r="JB222" i="5" s="1"/>
  <c r="AN217" i="5"/>
  <c r="DJ217" i="5" s="1"/>
  <c r="GF217" i="5" s="1"/>
  <c r="JB217" i="5" s="1"/>
  <c r="AN211" i="5"/>
  <c r="DJ211" i="5" s="1"/>
  <c r="GF211" i="5" s="1"/>
  <c r="JB211" i="5" s="1"/>
  <c r="AN198" i="5"/>
  <c r="DJ198" i="5" s="1"/>
  <c r="GF198" i="5" s="1"/>
  <c r="JB198" i="5" s="1"/>
  <c r="AN200" i="5"/>
  <c r="DJ200" i="5" s="1"/>
  <c r="GF200" i="5" s="1"/>
  <c r="JB200" i="5" s="1"/>
  <c r="AN187" i="5"/>
  <c r="DJ187" i="5" s="1"/>
  <c r="GF187" i="5" s="1"/>
  <c r="JB187" i="5" s="1"/>
  <c r="AN182" i="5"/>
  <c r="DJ182" i="5" s="1"/>
  <c r="GF182" i="5" s="1"/>
  <c r="JB182" i="5" s="1"/>
  <c r="AN166" i="5"/>
  <c r="DJ166" i="5" s="1"/>
  <c r="GF166" i="5" s="1"/>
  <c r="JB166" i="5" s="1"/>
  <c r="AN163" i="5"/>
  <c r="DJ163" i="5" s="1"/>
  <c r="GF163" i="5" s="1"/>
  <c r="JB163" i="5" s="1"/>
  <c r="AN162" i="5"/>
  <c r="DJ162" i="5" s="1"/>
  <c r="GF162" i="5" s="1"/>
  <c r="JB162" i="5" s="1"/>
  <c r="AN143" i="5"/>
  <c r="DJ143" i="5" s="1"/>
  <c r="GF143" i="5" s="1"/>
  <c r="JB143" i="5" s="1"/>
  <c r="AN136" i="5"/>
  <c r="DJ136" i="5" s="1"/>
  <c r="GF136" i="5" s="1"/>
  <c r="JB136" i="5" s="1"/>
  <c r="AN125" i="5"/>
  <c r="DJ125" i="5" s="1"/>
  <c r="GF125" i="5" s="1"/>
  <c r="JB125" i="5" s="1"/>
  <c r="AN118" i="5"/>
  <c r="DJ118" i="5" s="1"/>
  <c r="GF118" i="5" s="1"/>
  <c r="JB118" i="5" s="1"/>
  <c r="AN111" i="5"/>
  <c r="DJ111" i="5" s="1"/>
  <c r="GF111" i="5" s="1"/>
  <c r="JB111" i="5" s="1"/>
  <c r="AN104" i="5"/>
  <c r="DJ104" i="5" s="1"/>
  <c r="GF104" i="5" s="1"/>
  <c r="JB104" i="5" s="1"/>
  <c r="AN108" i="5"/>
  <c r="DJ108" i="5" s="1"/>
  <c r="GF108" i="5" s="1"/>
  <c r="JB108" i="5" s="1"/>
  <c r="AN83" i="5"/>
  <c r="DJ83" i="5" s="1"/>
  <c r="GF83" i="5" s="1"/>
  <c r="JB83" i="5" s="1"/>
  <c r="AN95" i="5"/>
  <c r="DJ95" i="5" s="1"/>
  <c r="GF95" i="5" s="1"/>
  <c r="JB95" i="5" s="1"/>
  <c r="AN65" i="5"/>
  <c r="DJ65" i="5" s="1"/>
  <c r="GF65" i="5" s="1"/>
  <c r="JB65" i="5" s="1"/>
  <c r="AN77" i="5"/>
  <c r="DJ77" i="5" s="1"/>
  <c r="GF77" i="5" s="1"/>
  <c r="JB77" i="5" s="1"/>
  <c r="AN56" i="5"/>
  <c r="DJ56" i="5" s="1"/>
  <c r="GF56" i="5" s="1"/>
  <c r="JB56" i="5" s="1"/>
  <c r="AN49" i="5"/>
  <c r="DJ49" i="5" s="1"/>
  <c r="GF49" i="5" s="1"/>
  <c r="JB49" i="5" s="1"/>
  <c r="AN42" i="5"/>
  <c r="DJ42" i="5" s="1"/>
  <c r="GF42" i="5" s="1"/>
  <c r="JB42" i="5" s="1"/>
  <c r="AN35" i="5"/>
  <c r="DJ35" i="5" s="1"/>
  <c r="GF35" i="5" s="1"/>
  <c r="JB35" i="5" s="1"/>
  <c r="AN28" i="5"/>
  <c r="DJ28" i="5" s="1"/>
  <c r="GF28" i="5" s="1"/>
  <c r="JB28" i="5" s="1"/>
  <c r="AN22" i="5"/>
  <c r="DJ22" i="5" s="1"/>
  <c r="GF22" i="5" s="1"/>
  <c r="JB22" i="5" s="1"/>
  <c r="AN15" i="5"/>
  <c r="DJ15" i="5" s="1"/>
  <c r="GF15" i="5" s="1"/>
  <c r="JB15" i="5" s="1"/>
  <c r="AN5" i="5"/>
  <c r="DJ5" i="5" s="1"/>
  <c r="GF5" i="5" s="1"/>
  <c r="JB5" i="5" s="1"/>
  <c r="AN267" i="5"/>
  <c r="DJ267" i="5" s="1"/>
  <c r="GF267" i="5" s="1"/>
  <c r="JB267" i="5" s="1"/>
  <c r="AN258" i="5"/>
  <c r="DJ258" i="5" s="1"/>
  <c r="GF258" i="5" s="1"/>
  <c r="JB258" i="5" s="1"/>
  <c r="AN247" i="5"/>
  <c r="DJ247" i="5" s="1"/>
  <c r="GF247" i="5" s="1"/>
  <c r="JB247" i="5" s="1"/>
  <c r="AN240" i="5"/>
  <c r="DJ240" i="5" s="1"/>
  <c r="GF240" i="5" s="1"/>
  <c r="JB240" i="5" s="1"/>
  <c r="AN233" i="5"/>
  <c r="DJ233" i="5" s="1"/>
  <c r="GF233" i="5" s="1"/>
  <c r="JB233" i="5" s="1"/>
  <c r="AN225" i="5"/>
  <c r="DJ225" i="5" s="1"/>
  <c r="GF225" i="5" s="1"/>
  <c r="JB225" i="5" s="1"/>
  <c r="AN218" i="5"/>
  <c r="DJ218" i="5" s="1"/>
  <c r="GF218" i="5" s="1"/>
  <c r="JB218" i="5" s="1"/>
  <c r="AN206" i="5"/>
  <c r="DJ206" i="5" s="1"/>
  <c r="GF206" i="5" s="1"/>
  <c r="JB206" i="5" s="1"/>
  <c r="AN201" i="5"/>
  <c r="DJ201" i="5" s="1"/>
  <c r="GF201" i="5" s="1"/>
  <c r="JB201" i="5" s="1"/>
  <c r="AN193" i="5"/>
  <c r="DJ193" i="5" s="1"/>
  <c r="GF193" i="5" s="1"/>
  <c r="JB193" i="5" s="1"/>
  <c r="AN185" i="5"/>
  <c r="DJ185" i="5" s="1"/>
  <c r="GF185" i="5" s="1"/>
  <c r="JB185" i="5" s="1"/>
  <c r="AN180" i="5"/>
  <c r="DJ180" i="5" s="1"/>
  <c r="GF180" i="5" s="1"/>
  <c r="JB180" i="5" s="1"/>
  <c r="AN169" i="5"/>
  <c r="DJ169" i="5" s="1"/>
  <c r="GF169" i="5" s="1"/>
  <c r="JB169" i="5" s="1"/>
  <c r="AN160" i="5"/>
  <c r="DJ160" i="5" s="1"/>
  <c r="GF160" i="5" s="1"/>
  <c r="JB160" i="5" s="1"/>
  <c r="AN154" i="5"/>
  <c r="DJ154" i="5" s="1"/>
  <c r="GF154" i="5" s="1"/>
  <c r="JB154" i="5" s="1"/>
  <c r="AN135" i="5"/>
  <c r="DJ135" i="5" s="1"/>
  <c r="GF135" i="5" s="1"/>
  <c r="JB135" i="5" s="1"/>
  <c r="AN147" i="5"/>
  <c r="DJ147" i="5" s="1"/>
  <c r="GF147" i="5" s="1"/>
  <c r="JB147" i="5" s="1"/>
  <c r="AN117" i="5"/>
  <c r="DJ117" i="5" s="1"/>
  <c r="GF117" i="5" s="1"/>
  <c r="JB117" i="5" s="1"/>
  <c r="AN129" i="5"/>
  <c r="DJ129" i="5" s="1"/>
  <c r="GF129" i="5" s="1"/>
  <c r="JB129" i="5" s="1"/>
  <c r="AN103" i="5"/>
  <c r="DJ103" i="5" s="1"/>
  <c r="GF103" i="5" s="1"/>
  <c r="JB103" i="5" s="1"/>
  <c r="AN115" i="5"/>
  <c r="DJ115" i="5" s="1"/>
  <c r="GF115" i="5" s="1"/>
  <c r="JB115" i="5" s="1"/>
  <c r="AN100" i="5"/>
  <c r="DJ100" i="5" s="1"/>
  <c r="GF100" i="5" s="1"/>
  <c r="JB100" i="5" s="1"/>
  <c r="AN94" i="5"/>
  <c r="DJ94" i="5" s="1"/>
  <c r="GF94" i="5" s="1"/>
  <c r="JB94" i="5" s="1"/>
  <c r="AN87" i="5"/>
  <c r="DJ87" i="5" s="1"/>
  <c r="GF87" i="5" s="1"/>
  <c r="JB87" i="5" s="1"/>
  <c r="AN82" i="5"/>
  <c r="DJ82" i="5" s="1"/>
  <c r="GF82" i="5" s="1"/>
  <c r="JB82" i="5" s="1"/>
  <c r="AN69" i="5"/>
  <c r="DJ69" i="5" s="1"/>
  <c r="GF69" i="5" s="1"/>
  <c r="JB69" i="5" s="1"/>
  <c r="AN48" i="5"/>
  <c r="DJ48" i="5" s="1"/>
  <c r="GF48" i="5" s="1"/>
  <c r="JB48" i="5" s="1"/>
  <c r="AN60" i="5"/>
  <c r="DJ60" i="5" s="1"/>
  <c r="GF60" i="5" s="1"/>
  <c r="JB60" i="5" s="1"/>
  <c r="AN34" i="5"/>
  <c r="DJ34" i="5" s="1"/>
  <c r="GF34" i="5" s="1"/>
  <c r="JB34" i="5" s="1"/>
  <c r="AN27" i="5"/>
  <c r="DJ27" i="5" s="1"/>
  <c r="GF27" i="5" s="1"/>
  <c r="JB27" i="5" s="1"/>
  <c r="AN39" i="5"/>
  <c r="DJ39" i="5" s="1"/>
  <c r="GF39" i="5" s="1"/>
  <c r="JB39" i="5" s="1"/>
  <c r="AN14" i="5"/>
  <c r="DJ14" i="5" s="1"/>
  <c r="GF14" i="5" s="1"/>
  <c r="JB14" i="5" s="1"/>
  <c r="AN7" i="5"/>
  <c r="DJ7" i="5" s="1"/>
  <c r="GF7" i="5" s="1"/>
  <c r="JB7" i="5" s="1"/>
  <c r="AN3" i="5"/>
  <c r="DJ3" i="5" s="1"/>
  <c r="GF3" i="5" s="1"/>
  <c r="JB3" i="5" s="1"/>
  <c r="AN264" i="5"/>
  <c r="DJ264" i="5" s="1"/>
  <c r="GF264" i="5" s="1"/>
  <c r="JB264" i="5" s="1"/>
  <c r="AN257" i="5"/>
  <c r="DJ257" i="5" s="1"/>
  <c r="GF257" i="5" s="1"/>
  <c r="JB257" i="5" s="1"/>
  <c r="AN250" i="5"/>
  <c r="DJ250" i="5" s="1"/>
  <c r="GF250" i="5" s="1"/>
  <c r="JB250" i="5" s="1"/>
  <c r="AN241" i="5"/>
  <c r="DJ241" i="5" s="1"/>
  <c r="GF241" i="5" s="1"/>
  <c r="JB241" i="5" s="1"/>
  <c r="AN231" i="5"/>
  <c r="DJ231" i="5" s="1"/>
  <c r="GF231" i="5" s="1"/>
  <c r="JB231" i="5" s="1"/>
  <c r="AN220" i="5"/>
  <c r="DJ220" i="5" s="1"/>
  <c r="GF220" i="5" s="1"/>
  <c r="JB220" i="5" s="1"/>
  <c r="AN212" i="5"/>
  <c r="DJ212" i="5" s="1"/>
  <c r="GF212" i="5" s="1"/>
  <c r="JB212" i="5" s="1"/>
  <c r="AN209" i="5"/>
  <c r="DJ209" i="5" s="1"/>
  <c r="GF209" i="5" s="1"/>
  <c r="JB209" i="5" s="1"/>
  <c r="AN196" i="5"/>
  <c r="DJ196" i="5" s="1"/>
  <c r="GF196" i="5" s="1"/>
  <c r="JB196" i="5" s="1"/>
  <c r="AN188" i="5"/>
  <c r="DJ188" i="5" s="1"/>
  <c r="GF188" i="5" s="1"/>
  <c r="JB188" i="5" s="1"/>
  <c r="AN183" i="5"/>
  <c r="DJ183" i="5" s="1"/>
  <c r="GF183" i="5" s="1"/>
  <c r="JB183" i="5" s="1"/>
  <c r="AN176" i="5"/>
  <c r="DJ176" i="5" s="1"/>
  <c r="GF176" i="5" s="1"/>
  <c r="JB176" i="5" s="1"/>
  <c r="AN164" i="5"/>
  <c r="DJ164" i="5" s="1"/>
  <c r="GF164" i="5" s="1"/>
  <c r="JB164" i="5" s="1"/>
  <c r="AN155" i="5"/>
  <c r="DJ155" i="5" s="1"/>
  <c r="GF155" i="5" s="1"/>
  <c r="JB155" i="5" s="1"/>
  <c r="AN157" i="5"/>
  <c r="DJ157" i="5" s="1"/>
  <c r="GF157" i="5" s="1"/>
  <c r="JB157" i="5" s="1"/>
  <c r="AN146" i="5"/>
  <c r="DJ146" i="5" s="1"/>
  <c r="GF146" i="5" s="1"/>
  <c r="JB146" i="5" s="1"/>
  <c r="AN139" i="5"/>
  <c r="DJ139" i="5" s="1"/>
  <c r="GF139" i="5" s="1"/>
  <c r="JB139" i="5" s="1"/>
  <c r="AN128" i="5"/>
  <c r="DJ128" i="5" s="1"/>
  <c r="GF128" i="5" s="1"/>
  <c r="JB128" i="5" s="1"/>
  <c r="AN121" i="5"/>
  <c r="DJ121" i="5" s="1"/>
  <c r="GF121" i="5" s="1"/>
  <c r="JB121" i="5" s="1"/>
  <c r="AN114" i="5"/>
  <c r="DJ114" i="5" s="1"/>
  <c r="GF114" i="5" s="1"/>
  <c r="JB114" i="5" s="1"/>
  <c r="AN107" i="5"/>
  <c r="DJ107" i="5" s="1"/>
  <c r="GF107" i="5" s="1"/>
  <c r="JB107" i="5" s="1"/>
  <c r="AN93" i="5"/>
  <c r="DJ93" i="5" s="1"/>
  <c r="GF93" i="5" s="1"/>
  <c r="JB93" i="5" s="1"/>
  <c r="AN86" i="5"/>
  <c r="DJ86" i="5" s="1"/>
  <c r="GF86" i="5" s="1"/>
  <c r="JB86" i="5" s="1"/>
  <c r="AN90" i="5"/>
  <c r="DJ90" i="5" s="1"/>
  <c r="GF90" i="5" s="1"/>
  <c r="JB90" i="5" s="1"/>
  <c r="AN76" i="5"/>
  <c r="DJ76" i="5" s="1"/>
  <c r="GF76" i="5" s="1"/>
  <c r="JB76" i="5" s="1"/>
  <c r="AN79" i="5"/>
  <c r="DJ79" i="5" s="1"/>
  <c r="GF79" i="5" s="1"/>
  <c r="JB79" i="5" s="1"/>
  <c r="AN59" i="5"/>
  <c r="DJ59" i="5" s="1"/>
  <c r="GF59" i="5" s="1"/>
  <c r="JB59" i="5" s="1"/>
  <c r="AN52" i="5"/>
  <c r="DJ52" i="5" s="1"/>
  <c r="GF52" i="5" s="1"/>
  <c r="JB52" i="5" s="1"/>
  <c r="AN26" i="5"/>
  <c r="DJ26" i="5" s="1"/>
  <c r="GF26" i="5" s="1"/>
  <c r="JB26" i="5" s="1"/>
  <c r="AN38" i="5"/>
  <c r="DJ38" i="5" s="1"/>
  <c r="GF38" i="5" s="1"/>
  <c r="JB38" i="5" s="1"/>
  <c r="AN31" i="5"/>
  <c r="DJ31" i="5" s="1"/>
  <c r="GF31" i="5" s="1"/>
  <c r="JB31" i="5" s="1"/>
  <c r="AN6" i="5"/>
  <c r="DJ6" i="5" s="1"/>
  <c r="GF6" i="5" s="1"/>
  <c r="JB6" i="5" s="1"/>
  <c r="AN18" i="5"/>
  <c r="DJ18" i="5" s="1"/>
  <c r="GF18" i="5" s="1"/>
  <c r="JB18" i="5" s="1"/>
  <c r="AN265" i="5"/>
  <c r="DJ265" i="5" s="1"/>
  <c r="GF265" i="5" s="1"/>
  <c r="JB265" i="5" s="1"/>
  <c r="AN256" i="5"/>
  <c r="DJ256" i="5" s="1"/>
  <c r="GF256" i="5" s="1"/>
  <c r="JB256" i="5" s="1"/>
  <c r="AN248" i="5"/>
  <c r="DJ248" i="5" s="1"/>
  <c r="GF248" i="5" s="1"/>
  <c r="JB248" i="5" s="1"/>
  <c r="AN239" i="5"/>
  <c r="DJ239" i="5" s="1"/>
  <c r="GF239" i="5" s="1"/>
  <c r="JB239" i="5" s="1"/>
  <c r="AN234" i="5"/>
  <c r="DJ234" i="5" s="1"/>
  <c r="GF234" i="5" s="1"/>
  <c r="JB234" i="5" s="1"/>
  <c r="AN227" i="5"/>
  <c r="DJ227" i="5" s="1"/>
  <c r="GF227" i="5" s="1"/>
  <c r="JB227" i="5" s="1"/>
  <c r="AN219" i="5"/>
  <c r="DJ219" i="5" s="1"/>
  <c r="GF219" i="5" s="1"/>
  <c r="JB219" i="5" s="1"/>
  <c r="AN204" i="5"/>
  <c r="DJ204" i="5" s="1"/>
  <c r="GF204" i="5" s="1"/>
  <c r="JB204" i="5" s="1"/>
  <c r="AN199" i="5"/>
  <c r="DJ199" i="5" s="1"/>
  <c r="GF199" i="5" s="1"/>
  <c r="JB199" i="5" s="1"/>
  <c r="AN195" i="5"/>
  <c r="DJ195" i="5" s="1"/>
  <c r="GF195" i="5" s="1"/>
  <c r="JB195" i="5" s="1"/>
  <c r="AN178" i="5"/>
  <c r="DJ178" i="5" s="1"/>
  <c r="GF178" i="5" s="1"/>
  <c r="JB178" i="5" s="1"/>
  <c r="AN174" i="5"/>
  <c r="DJ174" i="5" s="1"/>
  <c r="GF174" i="5" s="1"/>
  <c r="JB174" i="5" s="1"/>
  <c r="AN167" i="5"/>
  <c r="DJ167" i="5" s="1"/>
  <c r="GF167" i="5" s="1"/>
  <c r="JB167" i="5" s="1"/>
  <c r="AN158" i="5"/>
  <c r="DJ158" i="5" s="1"/>
  <c r="GF158" i="5" s="1"/>
  <c r="JB158" i="5" s="1"/>
  <c r="AN145" i="5"/>
  <c r="DJ145" i="5" s="1"/>
  <c r="GF145" i="5" s="1"/>
  <c r="JB145" i="5" s="1"/>
  <c r="AN138" i="5"/>
  <c r="DJ138" i="5" s="1"/>
  <c r="GF138" i="5" s="1"/>
  <c r="JB138" i="5" s="1"/>
  <c r="AN150" i="5"/>
  <c r="DJ150" i="5" s="1"/>
  <c r="GF150" i="5" s="1"/>
  <c r="JB150" i="5" s="1"/>
  <c r="AN120" i="5"/>
  <c r="DJ120" i="5" s="1"/>
  <c r="GF120" i="5" s="1"/>
  <c r="JB120" i="5" s="1"/>
  <c r="AN132" i="5"/>
  <c r="DJ132" i="5" s="1"/>
  <c r="GF132" i="5" s="1"/>
  <c r="JB132" i="5" s="1"/>
  <c r="AN106" i="5"/>
  <c r="DJ106" i="5" s="1"/>
  <c r="GF106" i="5" s="1"/>
  <c r="JB106" i="5" s="1"/>
  <c r="AN99" i="5"/>
  <c r="DJ99" i="5" s="1"/>
  <c r="GF99" i="5" s="1"/>
  <c r="JB99" i="5" s="1"/>
  <c r="AN85" i="5"/>
  <c r="DJ85" i="5" s="1"/>
  <c r="GF85" i="5" s="1"/>
  <c r="JB85" i="5" s="1"/>
  <c r="AN97" i="5"/>
  <c r="DJ97" i="5" s="1"/>
  <c r="GF97" i="5" s="1"/>
  <c r="JB97" i="5" s="1"/>
  <c r="AN75" i="5"/>
  <c r="DJ75" i="5" s="1"/>
  <c r="GF75" i="5" s="1"/>
  <c r="JB75" i="5" s="1"/>
  <c r="AN68" i="5"/>
  <c r="DJ68" i="5" s="1"/>
  <c r="GF68" i="5" s="1"/>
  <c r="JB68" i="5" s="1"/>
  <c r="AN72" i="5"/>
  <c r="DJ72" i="5" s="1"/>
  <c r="GF72" i="5" s="1"/>
  <c r="JB72" i="5" s="1"/>
  <c r="AN51" i="5"/>
  <c r="DJ51" i="5" s="1"/>
  <c r="GF51" i="5" s="1"/>
  <c r="JB51" i="5" s="1"/>
  <c r="AN44" i="5"/>
  <c r="DJ44" i="5" s="1"/>
  <c r="GF44" i="5" s="1"/>
  <c r="JB44" i="5" s="1"/>
  <c r="AN37" i="5"/>
  <c r="DJ37" i="5" s="1"/>
  <c r="GF37" i="5" s="1"/>
  <c r="JB37" i="5" s="1"/>
  <c r="AN30" i="5"/>
  <c r="DJ30" i="5" s="1"/>
  <c r="GF30" i="5" s="1"/>
  <c r="JB30" i="5" s="1"/>
  <c r="AN24" i="5"/>
  <c r="DJ24" i="5" s="1"/>
  <c r="GF24" i="5" s="1"/>
  <c r="JB24" i="5" s="1"/>
  <c r="AN17" i="5"/>
  <c r="DJ17" i="5" s="1"/>
  <c r="GF17" i="5" s="1"/>
  <c r="JB17" i="5" s="1"/>
  <c r="AN10" i="5"/>
  <c r="DJ10" i="5" s="1"/>
  <c r="GF10" i="5" s="1"/>
  <c r="JB10" i="5" s="1"/>
  <c r="AN263" i="5"/>
  <c r="DJ263" i="5" s="1"/>
  <c r="GF263" i="5" s="1"/>
  <c r="JB263" i="5" s="1"/>
  <c r="AN251" i="5"/>
  <c r="DJ251" i="5" s="1"/>
  <c r="GF251" i="5" s="1"/>
  <c r="JB251" i="5" s="1"/>
  <c r="AN249" i="5"/>
  <c r="DJ249" i="5" s="1"/>
  <c r="GF249" i="5" s="1"/>
  <c r="JB249" i="5" s="1"/>
  <c r="AN242" i="5"/>
  <c r="DJ242" i="5" s="1"/>
  <c r="GF242" i="5" s="1"/>
  <c r="JB242" i="5" s="1"/>
  <c r="AN232" i="5"/>
  <c r="DJ232" i="5" s="1"/>
  <c r="GF232" i="5" s="1"/>
  <c r="JB232" i="5" s="1"/>
  <c r="AN223" i="5"/>
  <c r="DJ223" i="5" s="1"/>
  <c r="GF223" i="5" s="1"/>
  <c r="JB223" i="5" s="1"/>
  <c r="AN215" i="5"/>
  <c r="DJ215" i="5" s="1"/>
  <c r="GF215" i="5" s="1"/>
  <c r="JB215" i="5" s="1"/>
  <c r="AN207" i="5"/>
  <c r="DJ207" i="5" s="1"/>
  <c r="GF207" i="5" s="1"/>
  <c r="JB207" i="5" s="1"/>
  <c r="AN214" i="5"/>
  <c r="DJ214" i="5" s="1"/>
  <c r="GF214" i="5" s="1"/>
  <c r="JB214" i="5" s="1"/>
  <c r="AN191" i="5"/>
  <c r="DJ191" i="5" s="1"/>
  <c r="GF191" i="5" s="1"/>
  <c r="JB191" i="5" s="1"/>
  <c r="AN181" i="5"/>
  <c r="DJ181" i="5" s="1"/>
  <c r="GF181" i="5" s="1"/>
  <c r="JB181" i="5" s="1"/>
  <c r="AN177" i="5"/>
  <c r="DJ177" i="5" s="1"/>
  <c r="GF177" i="5" s="1"/>
  <c r="JB177" i="5" s="1"/>
  <c r="AN170" i="5"/>
  <c r="DJ170" i="5" s="1"/>
  <c r="GF170" i="5" s="1"/>
  <c r="JB170" i="5" s="1"/>
  <c r="AN161" i="5"/>
  <c r="DJ161" i="5" s="1"/>
  <c r="GF161" i="5" s="1"/>
  <c r="JB161" i="5" s="1"/>
  <c r="AN137" i="5"/>
  <c r="DJ137" i="5" s="1"/>
  <c r="GF137" i="5" s="1"/>
  <c r="JB137" i="5" s="1"/>
  <c r="AN149" i="5"/>
  <c r="DJ149" i="5" s="1"/>
  <c r="GF149" i="5" s="1"/>
  <c r="JB149" i="5" s="1"/>
  <c r="AN142" i="5"/>
  <c r="DJ142" i="5" s="1"/>
  <c r="GF142" i="5" s="1"/>
  <c r="JB142" i="5" s="1"/>
  <c r="AN131" i="5"/>
  <c r="DJ131" i="5" s="1"/>
  <c r="GF131" i="5" s="1"/>
  <c r="JB131" i="5" s="1"/>
  <c r="AN124" i="5"/>
  <c r="DJ124" i="5" s="1"/>
  <c r="GF124" i="5" s="1"/>
  <c r="JB124" i="5" s="1"/>
  <c r="AN98" i="5"/>
  <c r="DJ98" i="5" s="1"/>
  <c r="GF98" i="5" s="1"/>
  <c r="JB98" i="5" s="1"/>
  <c r="AN110" i="5"/>
  <c r="DJ110" i="5" s="1"/>
  <c r="GF110" i="5" s="1"/>
  <c r="JB110" i="5" s="1"/>
  <c r="AN96" i="5"/>
  <c r="DJ96" i="5" s="1"/>
  <c r="GF96" i="5" s="1"/>
  <c r="JB96" i="5" s="1"/>
  <c r="AN89" i="5"/>
  <c r="DJ89" i="5" s="1"/>
  <c r="GF89" i="5" s="1"/>
  <c r="JB89" i="5" s="1"/>
  <c r="AN67" i="5"/>
  <c r="DJ67" i="5" s="1"/>
  <c r="GF67" i="5" s="1"/>
  <c r="JB67" i="5" s="1"/>
  <c r="AN71" i="5"/>
  <c r="DJ71" i="5" s="1"/>
  <c r="GF71" i="5" s="1"/>
  <c r="JB71" i="5" s="1"/>
  <c r="AN64" i="5"/>
  <c r="DJ64" i="5" s="1"/>
  <c r="GF64" i="5" s="1"/>
  <c r="JB64" i="5" s="1"/>
  <c r="AN62" i="5"/>
  <c r="DJ62" i="5" s="1"/>
  <c r="GF62" i="5" s="1"/>
  <c r="JB62" i="5" s="1"/>
  <c r="AN55" i="5"/>
  <c r="DJ55" i="5" s="1"/>
  <c r="GF55" i="5" s="1"/>
  <c r="JB55" i="5" s="1"/>
  <c r="AN29" i="5"/>
  <c r="DJ29" i="5" s="1"/>
  <c r="GF29" i="5" s="1"/>
  <c r="JB29" i="5" s="1"/>
  <c r="AN41" i="5"/>
  <c r="DJ41" i="5" s="1"/>
  <c r="GF41" i="5" s="1"/>
  <c r="JB41" i="5" s="1"/>
  <c r="AN16" i="5"/>
  <c r="DJ16" i="5" s="1"/>
  <c r="GF16" i="5" s="1"/>
  <c r="JB16" i="5" s="1"/>
  <c r="AN9" i="5"/>
  <c r="DJ9" i="5" s="1"/>
  <c r="GF9" i="5" s="1"/>
  <c r="JB9" i="5" s="1"/>
  <c r="AN21" i="5"/>
  <c r="DJ21" i="5" s="1"/>
  <c r="GF21" i="5" s="1"/>
  <c r="JB21" i="5" s="1"/>
  <c r="AN262" i="5"/>
  <c r="DJ262" i="5" s="1"/>
  <c r="GF262" i="5" s="1"/>
  <c r="JB262" i="5" s="1"/>
  <c r="AN255" i="5"/>
  <c r="DJ255" i="5" s="1"/>
  <c r="GF255" i="5" s="1"/>
  <c r="JB255" i="5" s="1"/>
  <c r="AN245" i="5"/>
  <c r="DJ245" i="5" s="1"/>
  <c r="GF245" i="5" s="1"/>
  <c r="JB245" i="5" s="1"/>
  <c r="AN237" i="5"/>
  <c r="DJ237" i="5" s="1"/>
  <c r="GF237" i="5" s="1"/>
  <c r="JB237" i="5" s="1"/>
  <c r="AN230" i="5"/>
  <c r="DJ230" i="5" s="1"/>
  <c r="GF230" i="5" s="1"/>
  <c r="JB230" i="5" s="1"/>
  <c r="AN226" i="5"/>
  <c r="DJ226" i="5" s="1"/>
  <c r="GF226" i="5" s="1"/>
  <c r="JB226" i="5" s="1"/>
  <c r="AN210" i="5"/>
  <c r="DJ210" i="5" s="1"/>
  <c r="GF210" i="5" s="1"/>
  <c r="JB210" i="5" s="1"/>
  <c r="AN202" i="5"/>
  <c r="DJ202" i="5" s="1"/>
  <c r="GF202" i="5" s="1"/>
  <c r="JB202" i="5" s="1"/>
  <c r="AN203" i="5"/>
  <c r="DJ203" i="5" s="1"/>
  <c r="GF203" i="5" s="1"/>
  <c r="JB203" i="5" s="1"/>
  <c r="AN186" i="5"/>
  <c r="DJ186" i="5" s="1"/>
  <c r="GF186" i="5" s="1"/>
  <c r="JB186" i="5" s="1"/>
  <c r="AN184" i="5"/>
  <c r="DJ184" i="5" s="1"/>
  <c r="GF184" i="5" s="1"/>
  <c r="JB184" i="5" s="1"/>
  <c r="AN172" i="5"/>
  <c r="DJ172" i="5" s="1"/>
  <c r="GF172" i="5" s="1"/>
  <c r="JB172" i="5" s="1"/>
  <c r="AN165" i="5"/>
  <c r="DJ165" i="5" s="1"/>
  <c r="GF165" i="5" s="1"/>
  <c r="JB165" i="5" s="1"/>
  <c r="AN153" i="5"/>
  <c r="DJ153" i="5" s="1"/>
  <c r="GF153" i="5" s="1"/>
  <c r="JB153" i="5" s="1"/>
  <c r="AN148" i="5"/>
  <c r="DJ148" i="5" s="1"/>
  <c r="GF148" i="5" s="1"/>
  <c r="JB148" i="5" s="1"/>
  <c r="AN141" i="5"/>
  <c r="DJ141" i="5" s="1"/>
  <c r="GF141" i="5" s="1"/>
  <c r="JB141" i="5" s="1"/>
  <c r="AN130" i="5"/>
  <c r="DJ130" i="5" s="1"/>
  <c r="GF130" i="5" s="1"/>
  <c r="JB130" i="5" s="1"/>
  <c r="AN123" i="5"/>
  <c r="DJ123" i="5" s="1"/>
  <c r="GF123" i="5" s="1"/>
  <c r="JB123" i="5" s="1"/>
  <c r="AN116" i="5"/>
  <c r="DJ116" i="5" s="1"/>
  <c r="GF116" i="5" s="1"/>
  <c r="JB116" i="5" s="1"/>
  <c r="AN109" i="5"/>
  <c r="DJ109" i="5" s="1"/>
  <c r="GF109" i="5" s="1"/>
  <c r="JB109" i="5" s="1"/>
  <c r="AN102" i="5"/>
  <c r="DJ102" i="5" s="1"/>
  <c r="GF102" i="5" s="1"/>
  <c r="JB102" i="5" s="1"/>
  <c r="AN88" i="5"/>
  <c r="DJ88" i="5" s="1"/>
  <c r="GF88" i="5" s="1"/>
  <c r="JB88" i="5" s="1"/>
  <c r="AN81" i="5"/>
  <c r="DJ81" i="5" s="1"/>
  <c r="GF81" i="5" s="1"/>
  <c r="JB81" i="5" s="1"/>
  <c r="AN78" i="5"/>
  <c r="DJ78" i="5" s="1"/>
  <c r="GF78" i="5" s="1"/>
  <c r="JB78" i="5" s="1"/>
  <c r="AN63" i="5"/>
  <c r="DJ63" i="5" s="1"/>
  <c r="GF63" i="5" s="1"/>
  <c r="JB63" i="5" s="1"/>
  <c r="AN61" i="5"/>
  <c r="DJ61" i="5" s="1"/>
  <c r="GF61" i="5" s="1"/>
  <c r="JB61" i="5" s="1"/>
  <c r="AN54" i="5"/>
  <c r="DJ54" i="5" s="1"/>
  <c r="GF54" i="5" s="1"/>
  <c r="JB54" i="5" s="1"/>
  <c r="AN47" i="5"/>
  <c r="DJ47" i="5" s="1"/>
  <c r="GF47" i="5" s="1"/>
  <c r="JB47" i="5" s="1"/>
  <c r="AN40" i="5"/>
  <c r="DJ40" i="5" s="1"/>
  <c r="GF40" i="5" s="1"/>
  <c r="JB40" i="5" s="1"/>
  <c r="AN33" i="5"/>
  <c r="DJ33" i="5" s="1"/>
  <c r="GF33" i="5" s="1"/>
  <c r="JB33" i="5" s="1"/>
  <c r="AN8" i="5"/>
  <c r="DJ8" i="5" s="1"/>
  <c r="GF8" i="5" s="1"/>
  <c r="JB8" i="5" s="1"/>
  <c r="AN20" i="5"/>
  <c r="DJ20" i="5" s="1"/>
  <c r="GF20" i="5" s="1"/>
  <c r="JB20" i="5" s="1"/>
  <c r="AN13" i="5"/>
  <c r="DJ13" i="5" s="1"/>
  <c r="GF13" i="5" s="1"/>
  <c r="JB13" i="5" s="1"/>
  <c r="AN261" i="5"/>
  <c r="DJ261" i="5" s="1"/>
  <c r="GF261" i="5" s="1"/>
  <c r="JB261" i="5" s="1"/>
  <c r="AN254" i="5"/>
  <c r="DJ254" i="5" s="1"/>
  <c r="GF254" i="5" s="1"/>
  <c r="JB254" i="5" s="1"/>
  <c r="AN243" i="5"/>
  <c r="DJ243" i="5" s="1"/>
  <c r="GF243" i="5" s="1"/>
  <c r="JB243" i="5" s="1"/>
  <c r="AN235" i="5"/>
  <c r="DJ235" i="5" s="1"/>
  <c r="GF235" i="5" s="1"/>
  <c r="JB235" i="5" s="1"/>
  <c r="AN228" i="5"/>
  <c r="DJ228" i="5" s="1"/>
  <c r="GF228" i="5" s="1"/>
  <c r="JB228" i="5" s="1"/>
  <c r="AN221" i="5"/>
  <c r="DJ221" i="5" s="1"/>
  <c r="GF221" i="5" s="1"/>
  <c r="JB221" i="5" s="1"/>
  <c r="AN213" i="5"/>
  <c r="DJ213" i="5" s="1"/>
  <c r="GF213" i="5" s="1"/>
  <c r="JB213" i="5" s="1"/>
  <c r="AN205" i="5"/>
  <c r="DJ205" i="5" s="1"/>
  <c r="GF205" i="5" s="1"/>
  <c r="JB205" i="5" s="1"/>
  <c r="AN194" i="5"/>
  <c r="DJ194" i="5" s="1"/>
  <c r="GF194" i="5" s="1"/>
  <c r="JB194" i="5" s="1"/>
  <c r="AN189" i="5"/>
  <c r="DJ189" i="5" s="1"/>
  <c r="GF189" i="5" s="1"/>
  <c r="JB189" i="5" s="1"/>
  <c r="AN179" i="5"/>
  <c r="DJ179" i="5" s="1"/>
  <c r="GF179" i="5" s="1"/>
  <c r="JB179" i="5" s="1"/>
  <c r="AN175" i="5"/>
  <c r="DJ175" i="5" s="1"/>
  <c r="GF175" i="5" s="1"/>
  <c r="JB175" i="5" s="1"/>
  <c r="AN168" i="5"/>
  <c r="DJ168" i="5" s="1"/>
  <c r="GF168" i="5" s="1"/>
  <c r="JB168" i="5" s="1"/>
  <c r="AN156" i="5"/>
  <c r="DJ156" i="5" s="1"/>
  <c r="GF156" i="5" s="1"/>
  <c r="JB156" i="5" s="1"/>
  <c r="AN140" i="5"/>
  <c r="DJ140" i="5" s="1"/>
  <c r="GF140" i="5" s="1"/>
  <c r="JB140" i="5" s="1"/>
  <c r="AN152" i="5"/>
  <c r="DJ152" i="5" s="1"/>
  <c r="GF152" i="5" s="1"/>
  <c r="JB152" i="5" s="1"/>
  <c r="AN122" i="5"/>
  <c r="DJ122" i="5" s="1"/>
  <c r="GF122" i="5" s="1"/>
  <c r="JB122" i="5" s="1"/>
  <c r="AN134" i="5"/>
  <c r="DJ134" i="5" s="1"/>
  <c r="GF134" i="5" s="1"/>
  <c r="JB134" i="5" s="1"/>
  <c r="AN127" i="5"/>
  <c r="DJ127" i="5" s="1"/>
  <c r="GF127" i="5" s="1"/>
  <c r="JB127" i="5" s="1"/>
  <c r="AN101" i="5"/>
  <c r="DJ101" i="5" s="1"/>
  <c r="GF101" i="5" s="1"/>
  <c r="JB101" i="5" s="1"/>
  <c r="AN113" i="5"/>
  <c r="DJ113" i="5" s="1"/>
  <c r="GF113" i="5" s="1"/>
  <c r="JB113" i="5" s="1"/>
  <c r="AN80" i="5"/>
  <c r="DJ80" i="5" s="1"/>
  <c r="GF80" i="5" s="1"/>
  <c r="JB80" i="5" s="1"/>
  <c r="AN92" i="5"/>
  <c r="DJ92" i="5" s="1"/>
  <c r="GF92" i="5" s="1"/>
  <c r="JB92" i="5" s="1"/>
  <c r="AN70" i="5"/>
  <c r="DJ70" i="5" s="1"/>
  <c r="GF70" i="5" s="1"/>
  <c r="JB70" i="5" s="1"/>
  <c r="AN74" i="5"/>
  <c r="DJ74" i="5" s="1"/>
  <c r="GF74" i="5" s="1"/>
  <c r="JB74" i="5" s="1"/>
  <c r="AN53" i="5"/>
  <c r="DJ53" i="5" s="1"/>
  <c r="GF53" i="5" s="1"/>
  <c r="JB53" i="5" s="1"/>
  <c r="AN46" i="5"/>
  <c r="DJ46" i="5" s="1"/>
  <c r="GF46" i="5" s="1"/>
  <c r="JB46" i="5" s="1"/>
  <c r="AN58" i="5"/>
  <c r="DJ58" i="5" s="1"/>
  <c r="GF58" i="5" s="1"/>
  <c r="JB58" i="5" s="1"/>
  <c r="AN32" i="5"/>
  <c r="DJ32" i="5" s="1"/>
  <c r="GF32" i="5" s="1"/>
  <c r="JB32" i="5" s="1"/>
  <c r="AN25" i="5"/>
  <c r="DJ25" i="5" s="1"/>
  <c r="GF25" i="5" s="1"/>
  <c r="JB25" i="5" s="1"/>
  <c r="AN19" i="5"/>
  <c r="DJ19" i="5" s="1"/>
  <c r="GF19" i="5" s="1"/>
  <c r="JB19" i="5" s="1"/>
  <c r="AN12" i="5"/>
  <c r="DJ12" i="5" s="1"/>
  <c r="GF12" i="5" s="1"/>
  <c r="JB12" i="5" s="1"/>
  <c r="AN4" i="5"/>
  <c r="DJ4" i="5" s="1"/>
  <c r="GF4" i="5" s="1"/>
  <c r="JB4" i="5" s="1"/>
  <c r="AN259" i="5"/>
  <c r="DJ259" i="5" s="1"/>
  <c r="GF259" i="5" s="1"/>
  <c r="JB259" i="5" s="1"/>
  <c r="AN252" i="5"/>
  <c r="DJ252" i="5" s="1"/>
  <c r="GF252" i="5" s="1"/>
  <c r="JB252" i="5" s="1"/>
  <c r="AN246" i="5"/>
  <c r="DJ246" i="5" s="1"/>
  <c r="GF246" i="5" s="1"/>
  <c r="JB246" i="5" s="1"/>
  <c r="AN238" i="5"/>
  <c r="DJ238" i="5" s="1"/>
  <c r="GF238" i="5" s="1"/>
  <c r="JB238" i="5" s="1"/>
  <c r="AN229" i="5"/>
  <c r="DJ229" i="5" s="1"/>
  <c r="GF229" i="5" s="1"/>
  <c r="JB229" i="5" s="1"/>
  <c r="AN224" i="5"/>
  <c r="DJ224" i="5" s="1"/>
  <c r="GF224" i="5" s="1"/>
  <c r="JB224" i="5" s="1"/>
  <c r="AN216" i="5"/>
  <c r="DJ216" i="5" s="1"/>
  <c r="GF216" i="5" s="1"/>
  <c r="JB216" i="5" s="1"/>
  <c r="AN208" i="5"/>
  <c r="DJ208" i="5" s="1"/>
  <c r="GF208" i="5" s="1"/>
  <c r="JB208" i="5" s="1"/>
  <c r="AN197" i="5"/>
  <c r="DJ197" i="5" s="1"/>
  <c r="GF197" i="5" s="1"/>
  <c r="JB197" i="5" s="1"/>
  <c r="AN192" i="5"/>
  <c r="DJ192" i="5" s="1"/>
  <c r="GF192" i="5" s="1"/>
  <c r="JB192" i="5" s="1"/>
  <c r="AN190" i="5"/>
  <c r="DJ190" i="5" s="1"/>
  <c r="GF190" i="5" s="1"/>
  <c r="JB190" i="5" s="1"/>
  <c r="AN173" i="5"/>
  <c r="DJ173" i="5" s="1"/>
  <c r="GF173" i="5" s="1"/>
  <c r="JB173" i="5" s="1"/>
  <c r="AN171" i="5"/>
  <c r="DJ171" i="5" s="1"/>
  <c r="GF171" i="5" s="1"/>
  <c r="JB171" i="5" s="1"/>
  <c r="AN159" i="5"/>
  <c r="DJ159" i="5" s="1"/>
  <c r="GF159" i="5" s="1"/>
  <c r="JB159" i="5" s="1"/>
  <c r="AN151" i="5"/>
  <c r="DJ151" i="5" s="1"/>
  <c r="GF151" i="5" s="1"/>
  <c r="JB151" i="5" s="1"/>
  <c r="AN144" i="5"/>
  <c r="DJ144" i="5" s="1"/>
  <c r="GF144" i="5" s="1"/>
  <c r="JB144" i="5" s="1"/>
  <c r="AN133" i="5"/>
  <c r="DJ133" i="5" s="1"/>
  <c r="GF133" i="5" s="1"/>
  <c r="JB133" i="5" s="1"/>
  <c r="AN126" i="5"/>
  <c r="DJ126" i="5" s="1"/>
  <c r="GF126" i="5" s="1"/>
  <c r="JB126" i="5" s="1"/>
  <c r="AN119" i="5"/>
  <c r="DJ119" i="5" s="1"/>
  <c r="GF119" i="5" s="1"/>
  <c r="JB119" i="5" s="1"/>
  <c r="AN112" i="5"/>
  <c r="DJ112" i="5" s="1"/>
  <c r="GF112" i="5" s="1"/>
  <c r="JB112" i="5" s="1"/>
  <c r="AN105" i="5"/>
  <c r="DJ105" i="5" s="1"/>
  <c r="GF105" i="5" s="1"/>
  <c r="JB105" i="5" s="1"/>
  <c r="AN91" i="5"/>
  <c r="DJ91" i="5" s="1"/>
  <c r="GF91" i="5" s="1"/>
  <c r="JB91" i="5" s="1"/>
  <c r="AN84" i="5"/>
  <c r="DJ84" i="5" s="1"/>
  <c r="GF84" i="5" s="1"/>
  <c r="JB84" i="5" s="1"/>
  <c r="AN73" i="5"/>
  <c r="DJ73" i="5" s="1"/>
  <c r="GF73" i="5" s="1"/>
  <c r="JB73" i="5" s="1"/>
  <c r="AN66" i="5"/>
  <c r="DJ66" i="5" s="1"/>
  <c r="GF66" i="5" s="1"/>
  <c r="JB66" i="5" s="1"/>
  <c r="AN45" i="5"/>
  <c r="DJ45" i="5" s="1"/>
  <c r="GF45" i="5" s="1"/>
  <c r="JB45" i="5" s="1"/>
  <c r="AN57" i="5"/>
  <c r="DJ57" i="5" s="1"/>
  <c r="GF57" i="5" s="1"/>
  <c r="JB57" i="5" s="1"/>
  <c r="AN50" i="5"/>
  <c r="DJ50" i="5" s="1"/>
  <c r="GF50" i="5" s="1"/>
  <c r="JB50" i="5" s="1"/>
  <c r="AN43" i="5"/>
  <c r="DJ43" i="5" s="1"/>
  <c r="GF43" i="5" s="1"/>
  <c r="JB43" i="5" s="1"/>
  <c r="AN36" i="5"/>
  <c r="DJ36" i="5" s="1"/>
  <c r="GF36" i="5" s="1"/>
  <c r="JB36" i="5" s="1"/>
  <c r="AN11" i="5"/>
  <c r="DJ11" i="5" s="1"/>
  <c r="GF11" i="5" s="1"/>
  <c r="JB11" i="5" s="1"/>
  <c r="AN23" i="5"/>
  <c r="DJ23" i="5" s="1"/>
  <c r="GF23" i="5" s="1"/>
  <c r="JB23" i="5" s="1"/>
  <c r="AN2" i="5"/>
  <c r="DJ2" i="5" s="1"/>
  <c r="GF2" i="5" s="1"/>
  <c r="JB2" i="5" s="1"/>
  <c r="A66" i="4"/>
  <c r="A67" i="4" l="1"/>
  <c r="AN8" i="1"/>
  <c r="AN7" i="1"/>
  <c r="AO262" i="5"/>
  <c r="DK262" i="5" s="1"/>
  <c r="GG262" i="5" s="1"/>
  <c r="JC262" i="5" s="1"/>
  <c r="AO266" i="5"/>
  <c r="DK266" i="5" s="1"/>
  <c r="GG266" i="5" s="1"/>
  <c r="JC266" i="5" s="1"/>
  <c r="AO258" i="5"/>
  <c r="DK258" i="5" s="1"/>
  <c r="GG258" i="5" s="1"/>
  <c r="JC258" i="5" s="1"/>
  <c r="AO251" i="5"/>
  <c r="DK251" i="5" s="1"/>
  <c r="GG251" i="5" s="1"/>
  <c r="JC251" i="5" s="1"/>
  <c r="AO244" i="5"/>
  <c r="DK244" i="5" s="1"/>
  <c r="GG244" i="5" s="1"/>
  <c r="JC244" i="5" s="1"/>
  <c r="AO236" i="5"/>
  <c r="DK236" i="5" s="1"/>
  <c r="GG236" i="5" s="1"/>
  <c r="JC236" i="5" s="1"/>
  <c r="AO230" i="5"/>
  <c r="DK230" i="5" s="1"/>
  <c r="GG230" i="5" s="1"/>
  <c r="JC230" i="5" s="1"/>
  <c r="AO219" i="5"/>
  <c r="DK219" i="5" s="1"/>
  <c r="GG219" i="5" s="1"/>
  <c r="JC219" i="5" s="1"/>
  <c r="AO209" i="5"/>
  <c r="DK209" i="5" s="1"/>
  <c r="GG209" i="5" s="1"/>
  <c r="JC209" i="5" s="1"/>
  <c r="AO203" i="5"/>
  <c r="DK203" i="5" s="1"/>
  <c r="GG203" i="5" s="1"/>
  <c r="JC203" i="5" s="1"/>
  <c r="AO195" i="5"/>
  <c r="DK195" i="5" s="1"/>
  <c r="GG195" i="5" s="1"/>
  <c r="JC195" i="5" s="1"/>
  <c r="AO185" i="5"/>
  <c r="DK185" i="5" s="1"/>
  <c r="GG185" i="5" s="1"/>
  <c r="JC185" i="5" s="1"/>
  <c r="AO182" i="5"/>
  <c r="DK182" i="5" s="1"/>
  <c r="GG182" i="5" s="1"/>
  <c r="JC182" i="5" s="1"/>
  <c r="AO169" i="5"/>
  <c r="DK169" i="5" s="1"/>
  <c r="GG169" i="5" s="1"/>
  <c r="JC169" i="5" s="1"/>
  <c r="AO166" i="5"/>
  <c r="DK166" i="5" s="1"/>
  <c r="GG166" i="5" s="1"/>
  <c r="JC166" i="5" s="1"/>
  <c r="AO154" i="5"/>
  <c r="DK154" i="5" s="1"/>
  <c r="GG154" i="5" s="1"/>
  <c r="JC154" i="5" s="1"/>
  <c r="AO146" i="5"/>
  <c r="DK146" i="5" s="1"/>
  <c r="GG146" i="5" s="1"/>
  <c r="JC146" i="5" s="1"/>
  <c r="AO139" i="5"/>
  <c r="DK139" i="5" s="1"/>
  <c r="GG139" i="5" s="1"/>
  <c r="JC139" i="5" s="1"/>
  <c r="AO128" i="5"/>
  <c r="DK128" i="5" s="1"/>
  <c r="GG128" i="5" s="1"/>
  <c r="JC128" i="5" s="1"/>
  <c r="AO121" i="5"/>
  <c r="DK121" i="5" s="1"/>
  <c r="GG121" i="5" s="1"/>
  <c r="JC121" i="5" s="1"/>
  <c r="AO114" i="5"/>
  <c r="DK114" i="5" s="1"/>
  <c r="GG114" i="5" s="1"/>
  <c r="JC114" i="5" s="1"/>
  <c r="AO99" i="5"/>
  <c r="DK99" i="5" s="1"/>
  <c r="GG99" i="5" s="1"/>
  <c r="JC99" i="5" s="1"/>
  <c r="AO103" i="5"/>
  <c r="DK103" i="5" s="1"/>
  <c r="GG103" i="5" s="1"/>
  <c r="JC103" i="5" s="1"/>
  <c r="AO86" i="5"/>
  <c r="DK86" i="5" s="1"/>
  <c r="GG86" i="5" s="1"/>
  <c r="JC86" i="5" s="1"/>
  <c r="AO90" i="5"/>
  <c r="DK90" i="5" s="1"/>
  <c r="GG90" i="5" s="1"/>
  <c r="JC90" i="5" s="1"/>
  <c r="AO76" i="5"/>
  <c r="DK76" i="5" s="1"/>
  <c r="GG76" i="5" s="1"/>
  <c r="JC76" i="5" s="1"/>
  <c r="AO79" i="5"/>
  <c r="DK79" i="5" s="1"/>
  <c r="GG79" i="5" s="1"/>
  <c r="JC79" i="5" s="1"/>
  <c r="AO51" i="5"/>
  <c r="DK51" i="5" s="1"/>
  <c r="GG51" i="5" s="1"/>
  <c r="JC51" i="5" s="1"/>
  <c r="AO44" i="5"/>
  <c r="DK44" i="5" s="1"/>
  <c r="GG44" i="5" s="1"/>
  <c r="JC44" i="5" s="1"/>
  <c r="AO37" i="5"/>
  <c r="DK37" i="5" s="1"/>
  <c r="GG37" i="5" s="1"/>
  <c r="JC37" i="5" s="1"/>
  <c r="AO30" i="5"/>
  <c r="DK30" i="5" s="1"/>
  <c r="GG30" i="5" s="1"/>
  <c r="JC30" i="5" s="1"/>
  <c r="AO42" i="5"/>
  <c r="DK42" i="5" s="1"/>
  <c r="GG42" i="5" s="1"/>
  <c r="JC42" i="5" s="1"/>
  <c r="AO17" i="5"/>
  <c r="DK17" i="5" s="1"/>
  <c r="GG17" i="5" s="1"/>
  <c r="JC17" i="5" s="1"/>
  <c r="AO10" i="5"/>
  <c r="DK10" i="5" s="1"/>
  <c r="GG10" i="5" s="1"/>
  <c r="JC10" i="5" s="1"/>
  <c r="AO5" i="5"/>
  <c r="DK5" i="5" s="1"/>
  <c r="GG5" i="5" s="1"/>
  <c r="JC5" i="5" s="1"/>
  <c r="AO259" i="5"/>
  <c r="DK259" i="5" s="1"/>
  <c r="GG259" i="5" s="1"/>
  <c r="JC259" i="5" s="1"/>
  <c r="AO247" i="5"/>
  <c r="DK247" i="5" s="1"/>
  <c r="GG247" i="5" s="1"/>
  <c r="JC247" i="5" s="1"/>
  <c r="AO241" i="5"/>
  <c r="DK241" i="5" s="1"/>
  <c r="GG241" i="5" s="1"/>
  <c r="JC241" i="5" s="1"/>
  <c r="AO233" i="5"/>
  <c r="DK233" i="5" s="1"/>
  <c r="GG233" i="5" s="1"/>
  <c r="JC233" i="5" s="1"/>
  <c r="AO225" i="5"/>
  <c r="DK225" i="5" s="1"/>
  <c r="GG225" i="5" s="1"/>
  <c r="JC225" i="5" s="1"/>
  <c r="AO212" i="5"/>
  <c r="DK212" i="5" s="1"/>
  <c r="GG212" i="5" s="1"/>
  <c r="JC212" i="5" s="1"/>
  <c r="AO204" i="5"/>
  <c r="DK204" i="5" s="1"/>
  <c r="GG204" i="5" s="1"/>
  <c r="JC204" i="5" s="1"/>
  <c r="AO201" i="5"/>
  <c r="DK201" i="5" s="1"/>
  <c r="GG201" i="5" s="1"/>
  <c r="JC201" i="5" s="1"/>
  <c r="AO188" i="5"/>
  <c r="DK188" i="5" s="1"/>
  <c r="GG188" i="5" s="1"/>
  <c r="JC188" i="5" s="1"/>
  <c r="AO183" i="5"/>
  <c r="DK183" i="5" s="1"/>
  <c r="GG183" i="5" s="1"/>
  <c r="JC183" i="5" s="1"/>
  <c r="AO180" i="5"/>
  <c r="DK180" i="5" s="1"/>
  <c r="GG180" i="5" s="1"/>
  <c r="JC180" i="5" s="1"/>
  <c r="AO164" i="5"/>
  <c r="DK164" i="5" s="1"/>
  <c r="GG164" i="5" s="1"/>
  <c r="JC164" i="5" s="1"/>
  <c r="AO155" i="5"/>
  <c r="DK155" i="5" s="1"/>
  <c r="GG155" i="5" s="1"/>
  <c r="JC155" i="5" s="1"/>
  <c r="AO157" i="5"/>
  <c r="DK157" i="5" s="1"/>
  <c r="GG157" i="5" s="1"/>
  <c r="JC157" i="5" s="1"/>
  <c r="AO138" i="5"/>
  <c r="DK138" i="5" s="1"/>
  <c r="GG138" i="5" s="1"/>
  <c r="JC138" i="5" s="1"/>
  <c r="AO150" i="5"/>
  <c r="DK150" i="5" s="1"/>
  <c r="GG150" i="5" s="1"/>
  <c r="JC150" i="5" s="1"/>
  <c r="AO120" i="5"/>
  <c r="DK120" i="5" s="1"/>
  <c r="GG120" i="5" s="1"/>
  <c r="JC120" i="5" s="1"/>
  <c r="AO132" i="5"/>
  <c r="DK132" i="5" s="1"/>
  <c r="GG132" i="5" s="1"/>
  <c r="JC132" i="5" s="1"/>
  <c r="AO106" i="5"/>
  <c r="DK106" i="5" s="1"/>
  <c r="GG106" i="5" s="1"/>
  <c r="JC106" i="5" s="1"/>
  <c r="AO110" i="5"/>
  <c r="DK110" i="5" s="1"/>
  <c r="GG110" i="5" s="1"/>
  <c r="JC110" i="5" s="1"/>
  <c r="AO96" i="5"/>
  <c r="DK96" i="5" s="1"/>
  <c r="GG96" i="5" s="1"/>
  <c r="JC96" i="5" s="1"/>
  <c r="AO97" i="5"/>
  <c r="DK97" i="5" s="1"/>
  <c r="GG97" i="5" s="1"/>
  <c r="JC97" i="5" s="1"/>
  <c r="AO82" i="5"/>
  <c r="DK82" i="5" s="1"/>
  <c r="GG82" i="5" s="1"/>
  <c r="JC82" i="5" s="1"/>
  <c r="AO68" i="5"/>
  <c r="DK68" i="5" s="1"/>
  <c r="GG68" i="5" s="1"/>
  <c r="JC68" i="5" s="1"/>
  <c r="AO72" i="5"/>
  <c r="DK72" i="5" s="1"/>
  <c r="GG72" i="5" s="1"/>
  <c r="JC72" i="5" s="1"/>
  <c r="AO62" i="5"/>
  <c r="DK62" i="5" s="1"/>
  <c r="GG62" i="5" s="1"/>
  <c r="JC62" i="5" s="1"/>
  <c r="AO55" i="5"/>
  <c r="DK55" i="5" s="1"/>
  <c r="GG55" i="5" s="1"/>
  <c r="JC55" i="5" s="1"/>
  <c r="AO29" i="5"/>
  <c r="DK29" i="5" s="1"/>
  <c r="GG29" i="5" s="1"/>
  <c r="JC29" i="5" s="1"/>
  <c r="AO41" i="5"/>
  <c r="DK41" i="5" s="1"/>
  <c r="GG41" i="5" s="1"/>
  <c r="JC41" i="5" s="1"/>
  <c r="AO34" i="5"/>
  <c r="DK34" i="5" s="1"/>
  <c r="GG34" i="5" s="1"/>
  <c r="JC34" i="5" s="1"/>
  <c r="AO9" i="5"/>
  <c r="DK9" i="5" s="1"/>
  <c r="GG9" i="5" s="1"/>
  <c r="JC9" i="5" s="1"/>
  <c r="AO21" i="5"/>
  <c r="DK21" i="5" s="1"/>
  <c r="GG21" i="5" s="1"/>
  <c r="JC21" i="5" s="1"/>
  <c r="AO3" i="5"/>
  <c r="DK3" i="5" s="1"/>
  <c r="GG3" i="5" s="1"/>
  <c r="JC3" i="5" s="1"/>
  <c r="AO267" i="5"/>
  <c r="DK267" i="5" s="1"/>
  <c r="GG267" i="5" s="1"/>
  <c r="JC267" i="5" s="1"/>
  <c r="AO257" i="5"/>
  <c r="DK257" i="5" s="1"/>
  <c r="GG257" i="5" s="1"/>
  <c r="JC257" i="5" s="1"/>
  <c r="AO250" i="5"/>
  <c r="DK250" i="5" s="1"/>
  <c r="GG250" i="5" s="1"/>
  <c r="JC250" i="5" s="1"/>
  <c r="AO239" i="5"/>
  <c r="DK239" i="5" s="1"/>
  <c r="GG239" i="5" s="1"/>
  <c r="JC239" i="5" s="1"/>
  <c r="AO231" i="5"/>
  <c r="DK231" i="5" s="1"/>
  <c r="GG231" i="5" s="1"/>
  <c r="JC231" i="5" s="1"/>
  <c r="AO220" i="5"/>
  <c r="DK220" i="5" s="1"/>
  <c r="GG220" i="5" s="1"/>
  <c r="JC220" i="5" s="1"/>
  <c r="AO215" i="5"/>
  <c r="DK215" i="5" s="1"/>
  <c r="GG215" i="5" s="1"/>
  <c r="JC215" i="5" s="1"/>
  <c r="AO207" i="5"/>
  <c r="DK207" i="5" s="1"/>
  <c r="GG207" i="5" s="1"/>
  <c r="JC207" i="5" s="1"/>
  <c r="AO206" i="5"/>
  <c r="DK206" i="5" s="1"/>
  <c r="GG206" i="5" s="1"/>
  <c r="JC206" i="5" s="1"/>
  <c r="AO191" i="5"/>
  <c r="DK191" i="5" s="1"/>
  <c r="GG191" i="5" s="1"/>
  <c r="JC191" i="5" s="1"/>
  <c r="AO198" i="5"/>
  <c r="DK198" i="5" s="1"/>
  <c r="GG198" i="5" s="1"/>
  <c r="JC198" i="5" s="1"/>
  <c r="AO174" i="5"/>
  <c r="DK174" i="5" s="1"/>
  <c r="GG174" i="5" s="1"/>
  <c r="JC174" i="5" s="1"/>
  <c r="AO167" i="5"/>
  <c r="DK167" i="5" s="1"/>
  <c r="GG167" i="5" s="1"/>
  <c r="JC167" i="5" s="1"/>
  <c r="AO158" i="5"/>
  <c r="DK158" i="5" s="1"/>
  <c r="GG158" i="5" s="1"/>
  <c r="JC158" i="5" s="1"/>
  <c r="AO160" i="5"/>
  <c r="DK160" i="5" s="1"/>
  <c r="GG160" i="5" s="1"/>
  <c r="JC160" i="5" s="1"/>
  <c r="AO149" i="5"/>
  <c r="DK149" i="5" s="1"/>
  <c r="GG149" i="5" s="1"/>
  <c r="JC149" i="5" s="1"/>
  <c r="AO142" i="5"/>
  <c r="DK142" i="5" s="1"/>
  <c r="GG142" i="5" s="1"/>
  <c r="JC142" i="5" s="1"/>
  <c r="AO131" i="5"/>
  <c r="DK131" i="5" s="1"/>
  <c r="GG131" i="5" s="1"/>
  <c r="JC131" i="5" s="1"/>
  <c r="AO124" i="5"/>
  <c r="DK124" i="5" s="1"/>
  <c r="GG124" i="5" s="1"/>
  <c r="JC124" i="5" s="1"/>
  <c r="AO109" i="5"/>
  <c r="DK109" i="5" s="1"/>
  <c r="GG109" i="5" s="1"/>
  <c r="JC109" i="5" s="1"/>
  <c r="AO102" i="5"/>
  <c r="DK102" i="5" s="1"/>
  <c r="GG102" i="5" s="1"/>
  <c r="JC102" i="5" s="1"/>
  <c r="AO88" i="5"/>
  <c r="DK88" i="5" s="1"/>
  <c r="GG88" i="5" s="1"/>
  <c r="JC88" i="5" s="1"/>
  <c r="AO89" i="5"/>
  <c r="DK89" i="5" s="1"/>
  <c r="GG89" i="5" s="1"/>
  <c r="JC89" i="5" s="1"/>
  <c r="AO93" i="5"/>
  <c r="DK93" i="5" s="1"/>
  <c r="GG93" i="5" s="1"/>
  <c r="JC93" i="5" s="1"/>
  <c r="AO71" i="5"/>
  <c r="DK71" i="5" s="1"/>
  <c r="GG71" i="5" s="1"/>
  <c r="JC71" i="5" s="1"/>
  <c r="AO64" i="5"/>
  <c r="DK64" i="5" s="1"/>
  <c r="GG64" i="5" s="1"/>
  <c r="JC64" i="5" s="1"/>
  <c r="AO54" i="5"/>
  <c r="DK54" i="5" s="1"/>
  <c r="GG54" i="5" s="1"/>
  <c r="JC54" i="5" s="1"/>
  <c r="AO47" i="5"/>
  <c r="DK47" i="5" s="1"/>
  <c r="GG47" i="5" s="1"/>
  <c r="JC47" i="5" s="1"/>
  <c r="AO40" i="5"/>
  <c r="DK40" i="5" s="1"/>
  <c r="GG40" i="5" s="1"/>
  <c r="JC40" i="5" s="1"/>
  <c r="AO33" i="5"/>
  <c r="DK33" i="5" s="1"/>
  <c r="GG33" i="5" s="1"/>
  <c r="JC33" i="5" s="1"/>
  <c r="AO26" i="5"/>
  <c r="DK26" i="5" s="1"/>
  <c r="GG26" i="5" s="1"/>
  <c r="JC26" i="5" s="1"/>
  <c r="AO20" i="5"/>
  <c r="DK20" i="5" s="1"/>
  <c r="GG20" i="5" s="1"/>
  <c r="JC20" i="5" s="1"/>
  <c r="AO13" i="5"/>
  <c r="DK13" i="5" s="1"/>
  <c r="GG13" i="5" s="1"/>
  <c r="JC13" i="5" s="1"/>
  <c r="AO264" i="5"/>
  <c r="DK264" i="5" s="1"/>
  <c r="GG264" i="5" s="1"/>
  <c r="JC264" i="5" s="1"/>
  <c r="AO256" i="5"/>
  <c r="DK256" i="5" s="1"/>
  <c r="GG256" i="5" s="1"/>
  <c r="JC256" i="5" s="1"/>
  <c r="AO248" i="5"/>
  <c r="DK248" i="5" s="1"/>
  <c r="GG248" i="5" s="1"/>
  <c r="JC248" i="5" s="1"/>
  <c r="AO242" i="5"/>
  <c r="DK242" i="5" s="1"/>
  <c r="GG242" i="5" s="1"/>
  <c r="JC242" i="5" s="1"/>
  <c r="AO234" i="5"/>
  <c r="DK234" i="5" s="1"/>
  <c r="GG234" i="5" s="1"/>
  <c r="JC234" i="5" s="1"/>
  <c r="AO223" i="5"/>
  <c r="DK223" i="5" s="1"/>
  <c r="GG223" i="5" s="1"/>
  <c r="JC223" i="5" s="1"/>
  <c r="AO210" i="5"/>
  <c r="DK210" i="5" s="1"/>
  <c r="GG210" i="5" s="1"/>
  <c r="JC210" i="5" s="1"/>
  <c r="AO202" i="5"/>
  <c r="DK202" i="5" s="1"/>
  <c r="GG202" i="5" s="1"/>
  <c r="JC202" i="5" s="1"/>
  <c r="AO196" i="5"/>
  <c r="DK196" i="5" s="1"/>
  <c r="GG196" i="5" s="1"/>
  <c r="JC196" i="5" s="1"/>
  <c r="AO186" i="5"/>
  <c r="DK186" i="5" s="1"/>
  <c r="GG186" i="5" s="1"/>
  <c r="JC186" i="5" s="1"/>
  <c r="AO178" i="5"/>
  <c r="DK178" i="5" s="1"/>
  <c r="GG178" i="5" s="1"/>
  <c r="JC178" i="5" s="1"/>
  <c r="AO177" i="5"/>
  <c r="DK177" i="5" s="1"/>
  <c r="GG177" i="5" s="1"/>
  <c r="JC177" i="5" s="1"/>
  <c r="AO170" i="5"/>
  <c r="DK170" i="5" s="1"/>
  <c r="GG170" i="5" s="1"/>
  <c r="JC170" i="5" s="1"/>
  <c r="AO161" i="5"/>
  <c r="DK161" i="5" s="1"/>
  <c r="GG161" i="5" s="1"/>
  <c r="JC161" i="5" s="1"/>
  <c r="AO148" i="5"/>
  <c r="DK148" i="5" s="1"/>
  <c r="GG148" i="5" s="1"/>
  <c r="JC148" i="5" s="1"/>
  <c r="AO141" i="5"/>
  <c r="DK141" i="5" s="1"/>
  <c r="GG141" i="5" s="1"/>
  <c r="JC141" i="5" s="1"/>
  <c r="AO145" i="5"/>
  <c r="DK145" i="5" s="1"/>
  <c r="GG145" i="5" s="1"/>
  <c r="JC145" i="5" s="1"/>
  <c r="AO123" i="5"/>
  <c r="DK123" i="5" s="1"/>
  <c r="GG123" i="5" s="1"/>
  <c r="JC123" i="5" s="1"/>
  <c r="AO116" i="5"/>
  <c r="DK116" i="5" s="1"/>
  <c r="GG116" i="5" s="1"/>
  <c r="JC116" i="5" s="1"/>
  <c r="AO101" i="5"/>
  <c r="DK101" i="5" s="1"/>
  <c r="GG101" i="5" s="1"/>
  <c r="JC101" i="5" s="1"/>
  <c r="AO113" i="5"/>
  <c r="DK113" i="5" s="1"/>
  <c r="GG113" i="5" s="1"/>
  <c r="JC113" i="5" s="1"/>
  <c r="AO80" i="5"/>
  <c r="DK80" i="5" s="1"/>
  <c r="GG80" i="5" s="1"/>
  <c r="JC80" i="5" s="1"/>
  <c r="AO81" i="5"/>
  <c r="DK81" i="5" s="1"/>
  <c r="GG81" i="5" s="1"/>
  <c r="JC81" i="5" s="1"/>
  <c r="AO85" i="5"/>
  <c r="DK85" i="5" s="1"/>
  <c r="GG85" i="5" s="1"/>
  <c r="JC85" i="5" s="1"/>
  <c r="AO63" i="5"/>
  <c r="DK63" i="5" s="1"/>
  <c r="GG63" i="5" s="1"/>
  <c r="JC63" i="5" s="1"/>
  <c r="AO75" i="5"/>
  <c r="DK75" i="5" s="1"/>
  <c r="GG75" i="5" s="1"/>
  <c r="JC75" i="5" s="1"/>
  <c r="AO46" i="5"/>
  <c r="DK46" i="5" s="1"/>
  <c r="GG46" i="5" s="1"/>
  <c r="JC46" i="5" s="1"/>
  <c r="AO58" i="5"/>
  <c r="DK58" i="5" s="1"/>
  <c r="GG58" i="5" s="1"/>
  <c r="JC58" i="5" s="1"/>
  <c r="AO32" i="5"/>
  <c r="DK32" i="5" s="1"/>
  <c r="GG32" i="5" s="1"/>
  <c r="JC32" i="5" s="1"/>
  <c r="AO25" i="5"/>
  <c r="DK25" i="5" s="1"/>
  <c r="GG25" i="5" s="1"/>
  <c r="JC25" i="5" s="1"/>
  <c r="AO19" i="5"/>
  <c r="DK19" i="5" s="1"/>
  <c r="GG19" i="5" s="1"/>
  <c r="JC19" i="5" s="1"/>
  <c r="AO12" i="5"/>
  <c r="DK12" i="5" s="1"/>
  <c r="GG12" i="5" s="1"/>
  <c r="JC12" i="5" s="1"/>
  <c r="AO24" i="5"/>
  <c r="DK24" i="5" s="1"/>
  <c r="GG24" i="5" s="1"/>
  <c r="JC24" i="5" s="1"/>
  <c r="AO265" i="5"/>
  <c r="DK265" i="5" s="1"/>
  <c r="GG265" i="5" s="1"/>
  <c r="JC265" i="5" s="1"/>
  <c r="AO255" i="5"/>
  <c r="DK255" i="5" s="1"/>
  <c r="GG255" i="5" s="1"/>
  <c r="JC255" i="5" s="1"/>
  <c r="AO249" i="5"/>
  <c r="DK249" i="5" s="1"/>
  <c r="GG249" i="5" s="1"/>
  <c r="JC249" i="5" s="1"/>
  <c r="AO237" i="5"/>
  <c r="DK237" i="5" s="1"/>
  <c r="GG237" i="5" s="1"/>
  <c r="JC237" i="5" s="1"/>
  <c r="AO232" i="5"/>
  <c r="DK232" i="5" s="1"/>
  <c r="GG232" i="5" s="1"/>
  <c r="JC232" i="5" s="1"/>
  <c r="AO226" i="5"/>
  <c r="DK226" i="5" s="1"/>
  <c r="GG226" i="5" s="1"/>
  <c r="JC226" i="5" s="1"/>
  <c r="AO213" i="5"/>
  <c r="DK213" i="5" s="1"/>
  <c r="GG213" i="5" s="1"/>
  <c r="JC213" i="5" s="1"/>
  <c r="AO222" i="5"/>
  <c r="DK222" i="5" s="1"/>
  <c r="GG222" i="5" s="1"/>
  <c r="JC222" i="5" s="1"/>
  <c r="AO199" i="5"/>
  <c r="DK199" i="5" s="1"/>
  <c r="GG199" i="5" s="1"/>
  <c r="JC199" i="5" s="1"/>
  <c r="AO189" i="5"/>
  <c r="DK189" i="5" s="1"/>
  <c r="GG189" i="5" s="1"/>
  <c r="JC189" i="5" s="1"/>
  <c r="AO193" i="5"/>
  <c r="DK193" i="5" s="1"/>
  <c r="GG193" i="5" s="1"/>
  <c r="JC193" i="5" s="1"/>
  <c r="AO172" i="5"/>
  <c r="DK172" i="5" s="1"/>
  <c r="GG172" i="5" s="1"/>
  <c r="JC172" i="5" s="1"/>
  <c r="AO165" i="5"/>
  <c r="DK165" i="5" s="1"/>
  <c r="GG165" i="5" s="1"/>
  <c r="JC165" i="5" s="1"/>
  <c r="AO153" i="5"/>
  <c r="DK153" i="5" s="1"/>
  <c r="GG153" i="5" s="1"/>
  <c r="JC153" i="5" s="1"/>
  <c r="AO140" i="5"/>
  <c r="DK140" i="5" s="1"/>
  <c r="GG140" i="5" s="1"/>
  <c r="JC140" i="5" s="1"/>
  <c r="AO152" i="5"/>
  <c r="DK152" i="5" s="1"/>
  <c r="GG152" i="5" s="1"/>
  <c r="JC152" i="5" s="1"/>
  <c r="AO137" i="5"/>
  <c r="DK137" i="5" s="1"/>
  <c r="GG137" i="5" s="1"/>
  <c r="JC137" i="5" s="1"/>
  <c r="AO134" i="5"/>
  <c r="DK134" i="5" s="1"/>
  <c r="GG134" i="5" s="1"/>
  <c r="JC134" i="5" s="1"/>
  <c r="AO127" i="5"/>
  <c r="DK127" i="5" s="1"/>
  <c r="GG127" i="5" s="1"/>
  <c r="JC127" i="5" s="1"/>
  <c r="AO112" i="5"/>
  <c r="DK112" i="5" s="1"/>
  <c r="GG112" i="5" s="1"/>
  <c r="JC112" i="5" s="1"/>
  <c r="AO105" i="5"/>
  <c r="DK105" i="5" s="1"/>
  <c r="GG105" i="5" s="1"/>
  <c r="JC105" i="5" s="1"/>
  <c r="AO91" i="5"/>
  <c r="DK91" i="5" s="1"/>
  <c r="GG91" i="5" s="1"/>
  <c r="JC91" i="5" s="1"/>
  <c r="AO92" i="5"/>
  <c r="DK92" i="5" s="1"/>
  <c r="GG92" i="5" s="1"/>
  <c r="JC92" i="5" s="1"/>
  <c r="AO78" i="5"/>
  <c r="DK78" i="5" s="1"/>
  <c r="GG78" i="5" s="1"/>
  <c r="JC78" i="5" s="1"/>
  <c r="AO74" i="5"/>
  <c r="DK74" i="5" s="1"/>
  <c r="GG74" i="5" s="1"/>
  <c r="JC74" i="5" s="1"/>
  <c r="AO67" i="5"/>
  <c r="DK67" i="5" s="1"/>
  <c r="GG67" i="5" s="1"/>
  <c r="JC67" i="5" s="1"/>
  <c r="AO57" i="5"/>
  <c r="DK57" i="5" s="1"/>
  <c r="GG57" i="5" s="1"/>
  <c r="JC57" i="5" s="1"/>
  <c r="AO50" i="5"/>
  <c r="DK50" i="5" s="1"/>
  <c r="GG50" i="5" s="1"/>
  <c r="JC50" i="5" s="1"/>
  <c r="AO43" i="5"/>
  <c r="DK43" i="5" s="1"/>
  <c r="GG43" i="5" s="1"/>
  <c r="JC43" i="5" s="1"/>
  <c r="AO36" i="5"/>
  <c r="DK36" i="5" s="1"/>
  <c r="GG36" i="5" s="1"/>
  <c r="JC36" i="5" s="1"/>
  <c r="AO11" i="5"/>
  <c r="DK11" i="5" s="1"/>
  <c r="GG11" i="5" s="1"/>
  <c r="JC11" i="5" s="1"/>
  <c r="AO23" i="5"/>
  <c r="DK23" i="5" s="1"/>
  <c r="GG23" i="5" s="1"/>
  <c r="JC23" i="5" s="1"/>
  <c r="AO16" i="5"/>
  <c r="DK16" i="5" s="1"/>
  <c r="GG16" i="5" s="1"/>
  <c r="JC16" i="5" s="1"/>
  <c r="AO263" i="5"/>
  <c r="DK263" i="5" s="1"/>
  <c r="GG263" i="5" s="1"/>
  <c r="JC263" i="5" s="1"/>
  <c r="AO254" i="5"/>
  <c r="DK254" i="5" s="1"/>
  <c r="GG254" i="5" s="1"/>
  <c r="JC254" i="5" s="1"/>
  <c r="AO245" i="5"/>
  <c r="DK245" i="5" s="1"/>
  <c r="GG245" i="5" s="1"/>
  <c r="JC245" i="5" s="1"/>
  <c r="AO240" i="5"/>
  <c r="DK240" i="5" s="1"/>
  <c r="GG240" i="5" s="1"/>
  <c r="JC240" i="5" s="1"/>
  <c r="AO228" i="5"/>
  <c r="DK228" i="5" s="1"/>
  <c r="GG228" i="5" s="1"/>
  <c r="JC228" i="5" s="1"/>
  <c r="AO218" i="5"/>
  <c r="DK218" i="5" s="1"/>
  <c r="GG218" i="5" s="1"/>
  <c r="JC218" i="5" s="1"/>
  <c r="AO216" i="5"/>
  <c r="DK216" i="5" s="1"/>
  <c r="GG216" i="5" s="1"/>
  <c r="JC216" i="5" s="1"/>
  <c r="AO217" i="5"/>
  <c r="DK217" i="5" s="1"/>
  <c r="GG217" i="5" s="1"/>
  <c r="JC217" i="5" s="1"/>
  <c r="AO194" i="5"/>
  <c r="DK194" i="5" s="1"/>
  <c r="GG194" i="5" s="1"/>
  <c r="JC194" i="5" s="1"/>
  <c r="AO192" i="5"/>
  <c r="DK192" i="5" s="1"/>
  <c r="GG192" i="5" s="1"/>
  <c r="JC192" i="5" s="1"/>
  <c r="AO181" i="5"/>
  <c r="DK181" i="5" s="1"/>
  <c r="GG181" i="5" s="1"/>
  <c r="JC181" i="5" s="1"/>
  <c r="AO175" i="5"/>
  <c r="DK175" i="5" s="1"/>
  <c r="GG175" i="5" s="1"/>
  <c r="JC175" i="5" s="1"/>
  <c r="AO168" i="5"/>
  <c r="DK168" i="5" s="1"/>
  <c r="GG168" i="5" s="1"/>
  <c r="JC168" i="5" s="1"/>
  <c r="AO156" i="5"/>
  <c r="DK156" i="5" s="1"/>
  <c r="GG156" i="5" s="1"/>
  <c r="JC156" i="5" s="1"/>
  <c r="AO151" i="5"/>
  <c r="DK151" i="5" s="1"/>
  <c r="GG151" i="5" s="1"/>
  <c r="JC151" i="5" s="1"/>
  <c r="AO144" i="5"/>
  <c r="DK144" i="5" s="1"/>
  <c r="GG144" i="5" s="1"/>
  <c r="JC144" i="5" s="1"/>
  <c r="AO133" i="5"/>
  <c r="DK133" i="5" s="1"/>
  <c r="GG133" i="5" s="1"/>
  <c r="JC133" i="5" s="1"/>
  <c r="AO126" i="5"/>
  <c r="DK126" i="5" s="1"/>
  <c r="GG126" i="5" s="1"/>
  <c r="JC126" i="5" s="1"/>
  <c r="AO119" i="5"/>
  <c r="DK119" i="5" s="1"/>
  <c r="GG119" i="5" s="1"/>
  <c r="JC119" i="5" s="1"/>
  <c r="AO104" i="5"/>
  <c r="DK104" i="5" s="1"/>
  <c r="GG104" i="5" s="1"/>
  <c r="JC104" i="5" s="1"/>
  <c r="AO108" i="5"/>
  <c r="DK108" i="5" s="1"/>
  <c r="GG108" i="5" s="1"/>
  <c r="JC108" i="5" s="1"/>
  <c r="AO83" i="5"/>
  <c r="DK83" i="5" s="1"/>
  <c r="GG83" i="5" s="1"/>
  <c r="JC83" i="5" s="1"/>
  <c r="AO84" i="5"/>
  <c r="DK84" i="5" s="1"/>
  <c r="GG84" i="5" s="1"/>
  <c r="JC84" i="5" s="1"/>
  <c r="AO70" i="5"/>
  <c r="DK70" i="5" s="1"/>
  <c r="GG70" i="5" s="1"/>
  <c r="JC70" i="5" s="1"/>
  <c r="AO66" i="5"/>
  <c r="DK66" i="5" s="1"/>
  <c r="GG66" i="5" s="1"/>
  <c r="JC66" i="5" s="1"/>
  <c r="AO56" i="5"/>
  <c r="DK56" i="5" s="1"/>
  <c r="GG56" i="5" s="1"/>
  <c r="JC56" i="5" s="1"/>
  <c r="AO49" i="5"/>
  <c r="DK49" i="5" s="1"/>
  <c r="GG49" i="5" s="1"/>
  <c r="JC49" i="5" s="1"/>
  <c r="AO61" i="5"/>
  <c r="DK61" i="5" s="1"/>
  <c r="GG61" i="5" s="1"/>
  <c r="JC61" i="5" s="1"/>
  <c r="AO35" i="5"/>
  <c r="DK35" i="5" s="1"/>
  <c r="GG35" i="5" s="1"/>
  <c r="JC35" i="5" s="1"/>
  <c r="AO28" i="5"/>
  <c r="DK28" i="5" s="1"/>
  <c r="GG28" i="5" s="1"/>
  <c r="JC28" i="5" s="1"/>
  <c r="AO22" i="5"/>
  <c r="DK22" i="5" s="1"/>
  <c r="GG22" i="5" s="1"/>
  <c r="JC22" i="5" s="1"/>
  <c r="AO15" i="5"/>
  <c r="DK15" i="5" s="1"/>
  <c r="GG15" i="5" s="1"/>
  <c r="JC15" i="5" s="1"/>
  <c r="AO8" i="5"/>
  <c r="DK8" i="5" s="1"/>
  <c r="GG8" i="5" s="1"/>
  <c r="JC8" i="5" s="1"/>
  <c r="AO261" i="5"/>
  <c r="DK261" i="5" s="1"/>
  <c r="GG261" i="5" s="1"/>
  <c r="JC261" i="5" s="1"/>
  <c r="AO252" i="5"/>
  <c r="DK252" i="5" s="1"/>
  <c r="GG252" i="5" s="1"/>
  <c r="JC252" i="5" s="1"/>
  <c r="AO243" i="5"/>
  <c r="DK243" i="5" s="1"/>
  <c r="GG243" i="5" s="1"/>
  <c r="JC243" i="5" s="1"/>
  <c r="AO235" i="5"/>
  <c r="DK235" i="5" s="1"/>
  <c r="GG235" i="5" s="1"/>
  <c r="JC235" i="5" s="1"/>
  <c r="AO229" i="5"/>
  <c r="DK229" i="5" s="1"/>
  <c r="GG229" i="5" s="1"/>
  <c r="JC229" i="5" s="1"/>
  <c r="AO221" i="5"/>
  <c r="DK221" i="5" s="1"/>
  <c r="GG221" i="5" s="1"/>
  <c r="JC221" i="5" s="1"/>
  <c r="AO211" i="5"/>
  <c r="DK211" i="5" s="1"/>
  <c r="GG211" i="5" s="1"/>
  <c r="JC211" i="5" s="1"/>
  <c r="AO205" i="5"/>
  <c r="DK205" i="5" s="1"/>
  <c r="GG205" i="5" s="1"/>
  <c r="JC205" i="5" s="1"/>
  <c r="AO197" i="5"/>
  <c r="DK197" i="5" s="1"/>
  <c r="GG197" i="5" s="1"/>
  <c r="JC197" i="5" s="1"/>
  <c r="AO187" i="5"/>
  <c r="DK187" i="5" s="1"/>
  <c r="GG187" i="5" s="1"/>
  <c r="JC187" i="5" s="1"/>
  <c r="AO184" i="5"/>
  <c r="DK184" i="5" s="1"/>
  <c r="GG184" i="5" s="1"/>
  <c r="JC184" i="5" s="1"/>
  <c r="AO173" i="5"/>
  <c r="DK173" i="5" s="1"/>
  <c r="GG173" i="5" s="1"/>
  <c r="JC173" i="5" s="1"/>
  <c r="AO171" i="5"/>
  <c r="DK171" i="5" s="1"/>
  <c r="GG171" i="5" s="1"/>
  <c r="JC171" i="5" s="1"/>
  <c r="AO159" i="5"/>
  <c r="DK159" i="5" s="1"/>
  <c r="GG159" i="5" s="1"/>
  <c r="JC159" i="5" s="1"/>
  <c r="AO143" i="5"/>
  <c r="DK143" i="5" s="1"/>
  <c r="GG143" i="5" s="1"/>
  <c r="JC143" i="5" s="1"/>
  <c r="AO136" i="5"/>
  <c r="DK136" i="5" s="1"/>
  <c r="GG136" i="5" s="1"/>
  <c r="JC136" i="5" s="1"/>
  <c r="AO125" i="5"/>
  <c r="DK125" i="5" s="1"/>
  <c r="GG125" i="5" s="1"/>
  <c r="JC125" i="5" s="1"/>
  <c r="AO118" i="5"/>
  <c r="DK118" i="5" s="1"/>
  <c r="GG118" i="5" s="1"/>
  <c r="JC118" i="5" s="1"/>
  <c r="AO130" i="5"/>
  <c r="DK130" i="5" s="1"/>
  <c r="GG130" i="5" s="1"/>
  <c r="JC130" i="5" s="1"/>
  <c r="AO115" i="5"/>
  <c r="DK115" i="5" s="1"/>
  <c r="GG115" i="5" s="1"/>
  <c r="JC115" i="5" s="1"/>
  <c r="AO100" i="5"/>
  <c r="DK100" i="5" s="1"/>
  <c r="GG100" i="5" s="1"/>
  <c r="JC100" i="5" s="1"/>
  <c r="AO98" i="5"/>
  <c r="DK98" i="5" s="1"/>
  <c r="GG98" i="5" s="1"/>
  <c r="JC98" i="5" s="1"/>
  <c r="AO95" i="5"/>
  <c r="DK95" i="5" s="1"/>
  <c r="GG95" i="5" s="1"/>
  <c r="JC95" i="5" s="1"/>
  <c r="AO73" i="5"/>
  <c r="DK73" i="5" s="1"/>
  <c r="GG73" i="5" s="1"/>
  <c r="JC73" i="5" s="1"/>
  <c r="AO77" i="5"/>
  <c r="DK77" i="5" s="1"/>
  <c r="GG77" i="5" s="1"/>
  <c r="JC77" i="5" s="1"/>
  <c r="AO48" i="5"/>
  <c r="DK48" i="5" s="1"/>
  <c r="GG48" i="5" s="1"/>
  <c r="JC48" i="5" s="1"/>
  <c r="AO60" i="5"/>
  <c r="DK60" i="5" s="1"/>
  <c r="GG60" i="5" s="1"/>
  <c r="JC60" i="5" s="1"/>
  <c r="AO53" i="5"/>
  <c r="DK53" i="5" s="1"/>
  <c r="GG53" i="5" s="1"/>
  <c r="JC53" i="5" s="1"/>
  <c r="AO27" i="5"/>
  <c r="DK27" i="5" s="1"/>
  <c r="GG27" i="5" s="1"/>
  <c r="JC27" i="5" s="1"/>
  <c r="AO39" i="5"/>
  <c r="DK39" i="5" s="1"/>
  <c r="GG39" i="5" s="1"/>
  <c r="JC39" i="5" s="1"/>
  <c r="AO14" i="5"/>
  <c r="DK14" i="5" s="1"/>
  <c r="GG14" i="5" s="1"/>
  <c r="JC14" i="5" s="1"/>
  <c r="AO7" i="5"/>
  <c r="DK7" i="5" s="1"/>
  <c r="GG7" i="5" s="1"/>
  <c r="JC7" i="5" s="1"/>
  <c r="AO4" i="5"/>
  <c r="DK4" i="5" s="1"/>
  <c r="GG4" i="5" s="1"/>
  <c r="JC4" i="5" s="1"/>
  <c r="AO260" i="5"/>
  <c r="DK260" i="5" s="1"/>
  <c r="GG260" i="5" s="1"/>
  <c r="JC260" i="5" s="1"/>
  <c r="AO253" i="5"/>
  <c r="DK253" i="5" s="1"/>
  <c r="GG253" i="5" s="1"/>
  <c r="JC253" i="5" s="1"/>
  <c r="AO246" i="5"/>
  <c r="DK246" i="5" s="1"/>
  <c r="GG246" i="5" s="1"/>
  <c r="JC246" i="5" s="1"/>
  <c r="AO238" i="5"/>
  <c r="DK238" i="5" s="1"/>
  <c r="GG238" i="5" s="1"/>
  <c r="JC238" i="5" s="1"/>
  <c r="AO227" i="5"/>
  <c r="DK227" i="5" s="1"/>
  <c r="GG227" i="5" s="1"/>
  <c r="JC227" i="5" s="1"/>
  <c r="AO224" i="5"/>
  <c r="DK224" i="5" s="1"/>
  <c r="GG224" i="5" s="1"/>
  <c r="JC224" i="5" s="1"/>
  <c r="AO214" i="5"/>
  <c r="DK214" i="5" s="1"/>
  <c r="GG214" i="5" s="1"/>
  <c r="JC214" i="5" s="1"/>
  <c r="AO208" i="5"/>
  <c r="DK208" i="5" s="1"/>
  <c r="GG208" i="5" s="1"/>
  <c r="JC208" i="5" s="1"/>
  <c r="AO200" i="5"/>
  <c r="DK200" i="5" s="1"/>
  <c r="GG200" i="5" s="1"/>
  <c r="JC200" i="5" s="1"/>
  <c r="AO190" i="5"/>
  <c r="DK190" i="5" s="1"/>
  <c r="GG190" i="5" s="1"/>
  <c r="JC190" i="5" s="1"/>
  <c r="AO179" i="5"/>
  <c r="DK179" i="5" s="1"/>
  <c r="GG179" i="5" s="1"/>
  <c r="JC179" i="5" s="1"/>
  <c r="AO176" i="5"/>
  <c r="DK176" i="5" s="1"/>
  <c r="GG176" i="5" s="1"/>
  <c r="JC176" i="5" s="1"/>
  <c r="AO163" i="5"/>
  <c r="DK163" i="5" s="1"/>
  <c r="GG163" i="5" s="1"/>
  <c r="JC163" i="5" s="1"/>
  <c r="AO162" i="5"/>
  <c r="DK162" i="5" s="1"/>
  <c r="GG162" i="5" s="1"/>
  <c r="JC162" i="5" s="1"/>
  <c r="AO135" i="5"/>
  <c r="DK135" i="5" s="1"/>
  <c r="GG135" i="5" s="1"/>
  <c r="JC135" i="5" s="1"/>
  <c r="AO147" i="5"/>
  <c r="DK147" i="5" s="1"/>
  <c r="GG147" i="5" s="1"/>
  <c r="JC147" i="5" s="1"/>
  <c r="AO117" i="5"/>
  <c r="DK117" i="5" s="1"/>
  <c r="GG117" i="5" s="1"/>
  <c r="JC117" i="5" s="1"/>
  <c r="AO129" i="5"/>
  <c r="DK129" i="5" s="1"/>
  <c r="GG129" i="5" s="1"/>
  <c r="JC129" i="5" s="1"/>
  <c r="AO122" i="5"/>
  <c r="DK122" i="5" s="1"/>
  <c r="GG122" i="5" s="1"/>
  <c r="JC122" i="5" s="1"/>
  <c r="AO107" i="5"/>
  <c r="DK107" i="5" s="1"/>
  <c r="GG107" i="5" s="1"/>
  <c r="JC107" i="5" s="1"/>
  <c r="AO111" i="5"/>
  <c r="DK111" i="5" s="1"/>
  <c r="GG111" i="5" s="1"/>
  <c r="JC111" i="5" s="1"/>
  <c r="AO94" i="5"/>
  <c r="DK94" i="5" s="1"/>
  <c r="GG94" i="5" s="1"/>
  <c r="JC94" i="5" s="1"/>
  <c r="AO87" i="5"/>
  <c r="DK87" i="5" s="1"/>
  <c r="GG87" i="5" s="1"/>
  <c r="JC87" i="5" s="1"/>
  <c r="AO65" i="5"/>
  <c r="DK65" i="5" s="1"/>
  <c r="GG65" i="5" s="1"/>
  <c r="JC65" i="5" s="1"/>
  <c r="AO69" i="5"/>
  <c r="DK69" i="5" s="1"/>
  <c r="GG69" i="5" s="1"/>
  <c r="JC69" i="5" s="1"/>
  <c r="AO59" i="5"/>
  <c r="DK59" i="5" s="1"/>
  <c r="GG59" i="5" s="1"/>
  <c r="JC59" i="5" s="1"/>
  <c r="AO52" i="5"/>
  <c r="DK52" i="5" s="1"/>
  <c r="GG52" i="5" s="1"/>
  <c r="JC52" i="5" s="1"/>
  <c r="AO45" i="5"/>
  <c r="DK45" i="5" s="1"/>
  <c r="GG45" i="5" s="1"/>
  <c r="JC45" i="5" s="1"/>
  <c r="AO38" i="5"/>
  <c r="DK38" i="5" s="1"/>
  <c r="GG38" i="5" s="1"/>
  <c r="JC38" i="5" s="1"/>
  <c r="AO31" i="5"/>
  <c r="DK31" i="5" s="1"/>
  <c r="GG31" i="5" s="1"/>
  <c r="JC31" i="5" s="1"/>
  <c r="AO6" i="5"/>
  <c r="DK6" i="5" s="1"/>
  <c r="GG6" i="5" s="1"/>
  <c r="JC6" i="5" s="1"/>
  <c r="AO18" i="5"/>
  <c r="DK18" i="5" s="1"/>
  <c r="GG18" i="5" s="1"/>
  <c r="JC18" i="5" s="1"/>
  <c r="AO2" i="5"/>
  <c r="DK2" i="5" s="1"/>
  <c r="GG2" i="5" s="1"/>
  <c r="JC2" i="5" s="1"/>
  <c r="C140" i="4"/>
  <c r="B140" i="4"/>
  <c r="A140" i="4"/>
  <c r="AO8" i="1" l="1"/>
  <c r="AO7" i="1"/>
  <c r="A68" i="4"/>
  <c r="AP263" i="5"/>
  <c r="DL263" i="5" s="1"/>
  <c r="GH263" i="5" s="1"/>
  <c r="JD263" i="5" s="1"/>
  <c r="AP252" i="5"/>
  <c r="DL252" i="5" s="1"/>
  <c r="GH252" i="5" s="1"/>
  <c r="JD252" i="5" s="1"/>
  <c r="AP246" i="5"/>
  <c r="DL246" i="5" s="1"/>
  <c r="GH246" i="5" s="1"/>
  <c r="JD246" i="5" s="1"/>
  <c r="AP235" i="5"/>
  <c r="DL235" i="5" s="1"/>
  <c r="GH235" i="5" s="1"/>
  <c r="JD235" i="5" s="1"/>
  <c r="AP228" i="5"/>
  <c r="DL228" i="5" s="1"/>
  <c r="GH228" i="5" s="1"/>
  <c r="JD228" i="5" s="1"/>
  <c r="AP221" i="5"/>
  <c r="DL221" i="5" s="1"/>
  <c r="GH221" i="5" s="1"/>
  <c r="JD221" i="5" s="1"/>
  <c r="AP216" i="5"/>
  <c r="DL216" i="5" s="1"/>
  <c r="GH216" i="5" s="1"/>
  <c r="JD216" i="5" s="1"/>
  <c r="AP205" i="5"/>
  <c r="DL205" i="5" s="1"/>
  <c r="GH205" i="5" s="1"/>
  <c r="JD205" i="5" s="1"/>
  <c r="AP209" i="5"/>
  <c r="DL209" i="5" s="1"/>
  <c r="GH209" i="5" s="1"/>
  <c r="JD209" i="5" s="1"/>
  <c r="AP192" i="5"/>
  <c r="DL192" i="5" s="1"/>
  <c r="GH192" i="5" s="1"/>
  <c r="JD192" i="5" s="1"/>
  <c r="AP179" i="5"/>
  <c r="DL179" i="5" s="1"/>
  <c r="GH179" i="5" s="1"/>
  <c r="JD179" i="5" s="1"/>
  <c r="AP175" i="5"/>
  <c r="DL175" i="5" s="1"/>
  <c r="GH175" i="5" s="1"/>
  <c r="JD175" i="5" s="1"/>
  <c r="AP171" i="5"/>
  <c r="DL171" i="5" s="1"/>
  <c r="GH171" i="5" s="1"/>
  <c r="JD171" i="5" s="1"/>
  <c r="AP159" i="5"/>
  <c r="DL159" i="5" s="1"/>
  <c r="GH159" i="5" s="1"/>
  <c r="JD159" i="5" s="1"/>
  <c r="AP135" i="5"/>
  <c r="DL135" i="5" s="1"/>
  <c r="GH135" i="5" s="1"/>
  <c r="JD135" i="5" s="1"/>
  <c r="AP147" i="5"/>
  <c r="DL147" i="5" s="1"/>
  <c r="GH147" i="5" s="1"/>
  <c r="JD147" i="5" s="1"/>
  <c r="AP128" i="5"/>
  <c r="DL128" i="5" s="1"/>
  <c r="GH128" i="5" s="1"/>
  <c r="JD128" i="5" s="1"/>
  <c r="AP121" i="5"/>
  <c r="DL121" i="5" s="1"/>
  <c r="GH121" i="5" s="1"/>
  <c r="JD121" i="5" s="1"/>
  <c r="AP133" i="5"/>
  <c r="DL133" i="5" s="1"/>
  <c r="GH133" i="5" s="1"/>
  <c r="JD133" i="5" s="1"/>
  <c r="AP107" i="5"/>
  <c r="DL107" i="5" s="1"/>
  <c r="GH107" i="5" s="1"/>
  <c r="JD107" i="5" s="1"/>
  <c r="AP111" i="5"/>
  <c r="DL111" i="5" s="1"/>
  <c r="GH111" i="5" s="1"/>
  <c r="JD111" i="5" s="1"/>
  <c r="AP86" i="5"/>
  <c r="DL86" i="5" s="1"/>
  <c r="GH86" i="5" s="1"/>
  <c r="JD86" i="5" s="1"/>
  <c r="AP79" i="5"/>
  <c r="DL79" i="5" s="1"/>
  <c r="GH79" i="5" s="1"/>
  <c r="JD79" i="5" s="1"/>
  <c r="AP76" i="5"/>
  <c r="DL76" i="5" s="1"/>
  <c r="GH76" i="5" s="1"/>
  <c r="JD76" i="5" s="1"/>
  <c r="AP69" i="5"/>
  <c r="DL69" i="5" s="1"/>
  <c r="GH69" i="5" s="1"/>
  <c r="JD69" i="5" s="1"/>
  <c r="AP59" i="5"/>
  <c r="DL59" i="5" s="1"/>
  <c r="GH59" i="5" s="1"/>
  <c r="JD59" i="5" s="1"/>
  <c r="AP52" i="5"/>
  <c r="DL52" i="5" s="1"/>
  <c r="GH52" i="5" s="1"/>
  <c r="JD52" i="5" s="1"/>
  <c r="AP45" i="5"/>
  <c r="DL45" i="5" s="1"/>
  <c r="GH45" i="5" s="1"/>
  <c r="JD45" i="5" s="1"/>
  <c r="AP38" i="5"/>
  <c r="DL38" i="5" s="1"/>
  <c r="GH38" i="5" s="1"/>
  <c r="JD38" i="5" s="1"/>
  <c r="AP31" i="5"/>
  <c r="DL31" i="5" s="1"/>
  <c r="GH31" i="5" s="1"/>
  <c r="JD31" i="5" s="1"/>
  <c r="AP6" i="5"/>
  <c r="DL6" i="5" s="1"/>
  <c r="GH6" i="5" s="1"/>
  <c r="JD6" i="5" s="1"/>
  <c r="AP18" i="5"/>
  <c r="DL18" i="5" s="1"/>
  <c r="GH18" i="5" s="1"/>
  <c r="JD18" i="5" s="1"/>
  <c r="AP11" i="5"/>
  <c r="DL11" i="5" s="1"/>
  <c r="GH11" i="5" s="1"/>
  <c r="JD11" i="5" s="1"/>
  <c r="AP260" i="5"/>
  <c r="DL260" i="5" s="1"/>
  <c r="GH260" i="5" s="1"/>
  <c r="JD260" i="5" s="1"/>
  <c r="AP253" i="5"/>
  <c r="DL253" i="5" s="1"/>
  <c r="GH253" i="5" s="1"/>
  <c r="JD253" i="5" s="1"/>
  <c r="AP247" i="5"/>
  <c r="DL247" i="5" s="1"/>
  <c r="GH247" i="5" s="1"/>
  <c r="JD247" i="5" s="1"/>
  <c r="AP238" i="5"/>
  <c r="DL238" i="5" s="1"/>
  <c r="GH238" i="5" s="1"/>
  <c r="JD238" i="5" s="1"/>
  <c r="AP229" i="5"/>
  <c r="DL229" i="5" s="1"/>
  <c r="GH229" i="5" s="1"/>
  <c r="JD229" i="5" s="1"/>
  <c r="AP224" i="5"/>
  <c r="DL224" i="5" s="1"/>
  <c r="GH224" i="5" s="1"/>
  <c r="JD224" i="5" s="1"/>
  <c r="AP211" i="5"/>
  <c r="DL211" i="5" s="1"/>
  <c r="GH211" i="5" s="1"/>
  <c r="JD211" i="5" s="1"/>
  <c r="AP208" i="5"/>
  <c r="DL208" i="5" s="1"/>
  <c r="GH208" i="5" s="1"/>
  <c r="JD208" i="5" s="1"/>
  <c r="AP200" i="5"/>
  <c r="DL200" i="5" s="1"/>
  <c r="GH200" i="5" s="1"/>
  <c r="JD200" i="5" s="1"/>
  <c r="AP187" i="5"/>
  <c r="DL187" i="5" s="1"/>
  <c r="GH187" i="5" s="1"/>
  <c r="JD187" i="5" s="1"/>
  <c r="AP182" i="5"/>
  <c r="DL182" i="5" s="1"/>
  <c r="GH182" i="5" s="1"/>
  <c r="JD182" i="5" s="1"/>
  <c r="AP173" i="5"/>
  <c r="DL173" i="5" s="1"/>
  <c r="GH173" i="5" s="1"/>
  <c r="JD173" i="5" s="1"/>
  <c r="AP163" i="5"/>
  <c r="DL163" i="5" s="1"/>
  <c r="GH163" i="5" s="1"/>
  <c r="JD163" i="5" s="1"/>
  <c r="AP162" i="5"/>
  <c r="DL162" i="5" s="1"/>
  <c r="GH162" i="5" s="1"/>
  <c r="JD162" i="5" s="1"/>
  <c r="AP146" i="5"/>
  <c r="DL146" i="5" s="1"/>
  <c r="GH146" i="5" s="1"/>
  <c r="JD146" i="5" s="1"/>
  <c r="AP139" i="5"/>
  <c r="DL139" i="5" s="1"/>
  <c r="GH139" i="5" s="1"/>
  <c r="JD139" i="5" s="1"/>
  <c r="AP120" i="5"/>
  <c r="DL120" i="5" s="1"/>
  <c r="GH120" i="5" s="1"/>
  <c r="JD120" i="5" s="1"/>
  <c r="AP132" i="5"/>
  <c r="DL132" i="5" s="1"/>
  <c r="GH132" i="5" s="1"/>
  <c r="JD132" i="5" s="1"/>
  <c r="AP125" i="5"/>
  <c r="DL125" i="5" s="1"/>
  <c r="GH125" i="5" s="1"/>
  <c r="JD125" i="5" s="1"/>
  <c r="AP99" i="5"/>
  <c r="DL99" i="5" s="1"/>
  <c r="GH99" i="5" s="1"/>
  <c r="JD99" i="5" s="1"/>
  <c r="AP103" i="5"/>
  <c r="DL103" i="5" s="1"/>
  <c r="GH103" i="5" s="1"/>
  <c r="JD103" i="5" s="1"/>
  <c r="AP97" i="5"/>
  <c r="DL97" i="5" s="1"/>
  <c r="GH97" i="5" s="1"/>
  <c r="JD97" i="5" s="1"/>
  <c r="AP90" i="5"/>
  <c r="DL90" i="5" s="1"/>
  <c r="GH90" i="5" s="1"/>
  <c r="JD90" i="5" s="1"/>
  <c r="AP68" i="5"/>
  <c r="DL68" i="5" s="1"/>
  <c r="GH68" i="5" s="1"/>
  <c r="JD68" i="5" s="1"/>
  <c r="AP72" i="5"/>
  <c r="DL72" i="5" s="1"/>
  <c r="GH72" i="5" s="1"/>
  <c r="JD72" i="5" s="1"/>
  <c r="AP51" i="5"/>
  <c r="DL51" i="5" s="1"/>
  <c r="GH51" i="5" s="1"/>
  <c r="JD51" i="5" s="1"/>
  <c r="AP44" i="5"/>
  <c r="DL44" i="5" s="1"/>
  <c r="GH44" i="5" s="1"/>
  <c r="JD44" i="5" s="1"/>
  <c r="AP56" i="5"/>
  <c r="DL56" i="5" s="1"/>
  <c r="GH56" i="5" s="1"/>
  <c r="JD56" i="5" s="1"/>
  <c r="AP30" i="5"/>
  <c r="DL30" i="5" s="1"/>
  <c r="GH30" i="5" s="1"/>
  <c r="JD30" i="5" s="1"/>
  <c r="AP42" i="5"/>
  <c r="DL42" i="5" s="1"/>
  <c r="GH42" i="5" s="1"/>
  <c r="JD42" i="5" s="1"/>
  <c r="AP17" i="5"/>
  <c r="DL17" i="5" s="1"/>
  <c r="GH17" i="5" s="1"/>
  <c r="JD17" i="5" s="1"/>
  <c r="AP10" i="5"/>
  <c r="DL10" i="5" s="1"/>
  <c r="GH10" i="5" s="1"/>
  <c r="JD10" i="5" s="1"/>
  <c r="AP2" i="5"/>
  <c r="DL2" i="5" s="1"/>
  <c r="GH2" i="5" s="1"/>
  <c r="JD2" i="5" s="1"/>
  <c r="AP259" i="5"/>
  <c r="DL259" i="5" s="1"/>
  <c r="GH259" i="5" s="1"/>
  <c r="JD259" i="5" s="1"/>
  <c r="AP251" i="5"/>
  <c r="DL251" i="5" s="1"/>
  <c r="GH251" i="5" s="1"/>
  <c r="JD251" i="5" s="1"/>
  <c r="AP244" i="5"/>
  <c r="DL244" i="5" s="1"/>
  <c r="GH244" i="5" s="1"/>
  <c r="JD244" i="5" s="1"/>
  <c r="AP236" i="5"/>
  <c r="DL236" i="5" s="1"/>
  <c r="GH236" i="5" s="1"/>
  <c r="JD236" i="5" s="1"/>
  <c r="AP227" i="5"/>
  <c r="DL227" i="5" s="1"/>
  <c r="GH227" i="5" s="1"/>
  <c r="JD227" i="5" s="1"/>
  <c r="AP219" i="5"/>
  <c r="DL219" i="5" s="1"/>
  <c r="GH219" i="5" s="1"/>
  <c r="JD219" i="5" s="1"/>
  <c r="AP214" i="5"/>
  <c r="DL214" i="5" s="1"/>
  <c r="GH214" i="5" s="1"/>
  <c r="JD214" i="5" s="1"/>
  <c r="AP203" i="5"/>
  <c r="DL203" i="5" s="1"/>
  <c r="GH203" i="5" s="1"/>
  <c r="JD203" i="5" s="1"/>
  <c r="AP195" i="5"/>
  <c r="DL195" i="5" s="1"/>
  <c r="GH195" i="5" s="1"/>
  <c r="JD195" i="5" s="1"/>
  <c r="AP190" i="5"/>
  <c r="DL190" i="5" s="1"/>
  <c r="GH190" i="5" s="1"/>
  <c r="JD190" i="5" s="1"/>
  <c r="AP185" i="5"/>
  <c r="DL185" i="5" s="1"/>
  <c r="GH185" i="5" s="1"/>
  <c r="JD185" i="5" s="1"/>
  <c r="AP176" i="5"/>
  <c r="DL176" i="5" s="1"/>
  <c r="GH176" i="5" s="1"/>
  <c r="JD176" i="5" s="1"/>
  <c r="AP166" i="5"/>
  <c r="DL166" i="5" s="1"/>
  <c r="GH166" i="5" s="1"/>
  <c r="JD166" i="5" s="1"/>
  <c r="AP154" i="5"/>
  <c r="DL154" i="5" s="1"/>
  <c r="GH154" i="5" s="1"/>
  <c r="JD154" i="5" s="1"/>
  <c r="AP138" i="5"/>
  <c r="DL138" i="5" s="1"/>
  <c r="GH138" i="5" s="1"/>
  <c r="JD138" i="5" s="1"/>
  <c r="AP150" i="5"/>
  <c r="DL150" i="5" s="1"/>
  <c r="GH150" i="5" s="1"/>
  <c r="JD150" i="5" s="1"/>
  <c r="AP131" i="5"/>
  <c r="DL131" i="5" s="1"/>
  <c r="GH131" i="5" s="1"/>
  <c r="JD131" i="5" s="1"/>
  <c r="AP124" i="5"/>
  <c r="DL124" i="5" s="1"/>
  <c r="GH124" i="5" s="1"/>
  <c r="JD124" i="5" s="1"/>
  <c r="AP117" i="5"/>
  <c r="DL117" i="5" s="1"/>
  <c r="GH117" i="5" s="1"/>
  <c r="JD117" i="5" s="1"/>
  <c r="AP110" i="5"/>
  <c r="DL110" i="5" s="1"/>
  <c r="GH110" i="5" s="1"/>
  <c r="JD110" i="5" s="1"/>
  <c r="AP114" i="5"/>
  <c r="DL114" i="5" s="1"/>
  <c r="GH114" i="5" s="1"/>
  <c r="JD114" i="5" s="1"/>
  <c r="AP89" i="5"/>
  <c r="DL89" i="5" s="1"/>
  <c r="GH89" i="5" s="1"/>
  <c r="JD89" i="5" s="1"/>
  <c r="AP82" i="5"/>
  <c r="DL82" i="5" s="1"/>
  <c r="GH82" i="5" s="1"/>
  <c r="JD82" i="5" s="1"/>
  <c r="AP71" i="5"/>
  <c r="DL71" i="5" s="1"/>
  <c r="GH71" i="5" s="1"/>
  <c r="JD71" i="5" s="1"/>
  <c r="AP64" i="5"/>
  <c r="DL64" i="5" s="1"/>
  <c r="GH64" i="5" s="1"/>
  <c r="JD64" i="5" s="1"/>
  <c r="AP62" i="5"/>
  <c r="DL62" i="5" s="1"/>
  <c r="GH62" i="5" s="1"/>
  <c r="JD62" i="5" s="1"/>
  <c r="AP55" i="5"/>
  <c r="DL55" i="5" s="1"/>
  <c r="GH55" i="5" s="1"/>
  <c r="JD55" i="5" s="1"/>
  <c r="AP48" i="5"/>
  <c r="DL48" i="5" s="1"/>
  <c r="GH48" i="5" s="1"/>
  <c r="JD48" i="5" s="1"/>
  <c r="AP41" i="5"/>
  <c r="DL41" i="5" s="1"/>
  <c r="GH41" i="5" s="1"/>
  <c r="JD41" i="5" s="1"/>
  <c r="AP34" i="5"/>
  <c r="DL34" i="5" s="1"/>
  <c r="GH34" i="5" s="1"/>
  <c r="JD34" i="5" s="1"/>
  <c r="AP9" i="5"/>
  <c r="DL9" i="5" s="1"/>
  <c r="GH9" i="5" s="1"/>
  <c r="JD9" i="5" s="1"/>
  <c r="AP21" i="5"/>
  <c r="DL21" i="5" s="1"/>
  <c r="GH21" i="5" s="1"/>
  <c r="JD21" i="5" s="1"/>
  <c r="AP5" i="5"/>
  <c r="DL5" i="5" s="1"/>
  <c r="GH5" i="5" s="1"/>
  <c r="JD5" i="5" s="1"/>
  <c r="AP267" i="5"/>
  <c r="DL267" i="5" s="1"/>
  <c r="GH267" i="5" s="1"/>
  <c r="JD267" i="5" s="1"/>
  <c r="AP257" i="5"/>
  <c r="DL257" i="5" s="1"/>
  <c r="GH257" i="5" s="1"/>
  <c r="JD257" i="5" s="1"/>
  <c r="AP250" i="5"/>
  <c r="DL250" i="5" s="1"/>
  <c r="GH250" i="5" s="1"/>
  <c r="JD250" i="5" s="1"/>
  <c r="AP245" i="5"/>
  <c r="DL245" i="5" s="1"/>
  <c r="GH245" i="5" s="1"/>
  <c r="JD245" i="5" s="1"/>
  <c r="AP237" i="5"/>
  <c r="DL237" i="5" s="1"/>
  <c r="GH237" i="5" s="1"/>
  <c r="JD237" i="5" s="1"/>
  <c r="AP230" i="5"/>
  <c r="DL230" i="5" s="1"/>
  <c r="GH230" i="5" s="1"/>
  <c r="JD230" i="5" s="1"/>
  <c r="AP222" i="5"/>
  <c r="DL222" i="5" s="1"/>
  <c r="GH222" i="5" s="1"/>
  <c r="JD222" i="5" s="1"/>
  <c r="AP217" i="5"/>
  <c r="DL217" i="5" s="1"/>
  <c r="GH217" i="5" s="1"/>
  <c r="JD217" i="5" s="1"/>
  <c r="AP206" i="5"/>
  <c r="DL206" i="5" s="1"/>
  <c r="GH206" i="5" s="1"/>
  <c r="JD206" i="5" s="1"/>
  <c r="AP198" i="5"/>
  <c r="DL198" i="5" s="1"/>
  <c r="GH198" i="5" s="1"/>
  <c r="JD198" i="5" s="1"/>
  <c r="AP193" i="5"/>
  <c r="DL193" i="5" s="1"/>
  <c r="GH193" i="5" s="1"/>
  <c r="JD193" i="5" s="1"/>
  <c r="AP177" i="5"/>
  <c r="DL177" i="5" s="1"/>
  <c r="GH177" i="5" s="1"/>
  <c r="JD177" i="5" s="1"/>
  <c r="AP164" i="5"/>
  <c r="DL164" i="5" s="1"/>
  <c r="GH164" i="5" s="1"/>
  <c r="JD164" i="5" s="1"/>
  <c r="AP169" i="5"/>
  <c r="DL169" i="5" s="1"/>
  <c r="GH169" i="5" s="1"/>
  <c r="JD169" i="5" s="1"/>
  <c r="AP157" i="5"/>
  <c r="DL157" i="5" s="1"/>
  <c r="GH157" i="5" s="1"/>
  <c r="JD157" i="5" s="1"/>
  <c r="AP149" i="5"/>
  <c r="DL149" i="5" s="1"/>
  <c r="GH149" i="5" s="1"/>
  <c r="JD149" i="5" s="1"/>
  <c r="AP142" i="5"/>
  <c r="DL142" i="5" s="1"/>
  <c r="GH142" i="5" s="1"/>
  <c r="JD142" i="5" s="1"/>
  <c r="AP123" i="5"/>
  <c r="DL123" i="5" s="1"/>
  <c r="GH123" i="5" s="1"/>
  <c r="JD123" i="5" s="1"/>
  <c r="AP116" i="5"/>
  <c r="DL116" i="5" s="1"/>
  <c r="GH116" i="5" s="1"/>
  <c r="JD116" i="5" s="1"/>
  <c r="AP109" i="5"/>
  <c r="DL109" i="5" s="1"/>
  <c r="GH109" i="5" s="1"/>
  <c r="JD109" i="5" s="1"/>
  <c r="AP102" i="5"/>
  <c r="DL102" i="5" s="1"/>
  <c r="GH102" i="5" s="1"/>
  <c r="JD102" i="5" s="1"/>
  <c r="AP106" i="5"/>
  <c r="DL106" i="5" s="1"/>
  <c r="GH106" i="5" s="1"/>
  <c r="JD106" i="5" s="1"/>
  <c r="AP81" i="5"/>
  <c r="DL81" i="5" s="1"/>
  <c r="GH81" i="5" s="1"/>
  <c r="JD81" i="5" s="1"/>
  <c r="AP93" i="5"/>
  <c r="DL93" i="5" s="1"/>
  <c r="GH93" i="5" s="1"/>
  <c r="JD93" i="5" s="1"/>
  <c r="AP63" i="5"/>
  <c r="DL63" i="5" s="1"/>
  <c r="GH63" i="5" s="1"/>
  <c r="JD63" i="5" s="1"/>
  <c r="AP75" i="5"/>
  <c r="DL75" i="5" s="1"/>
  <c r="GH75" i="5" s="1"/>
  <c r="JD75" i="5" s="1"/>
  <c r="AP54" i="5"/>
  <c r="DL54" i="5" s="1"/>
  <c r="GH54" i="5" s="1"/>
  <c r="JD54" i="5" s="1"/>
  <c r="AP47" i="5"/>
  <c r="DL47" i="5" s="1"/>
  <c r="GH47" i="5" s="1"/>
  <c r="JD47" i="5" s="1"/>
  <c r="AP40" i="5"/>
  <c r="DL40" i="5" s="1"/>
  <c r="GH40" i="5" s="1"/>
  <c r="JD40" i="5" s="1"/>
  <c r="AP33" i="5"/>
  <c r="DL33" i="5" s="1"/>
  <c r="GH33" i="5" s="1"/>
  <c r="JD33" i="5" s="1"/>
  <c r="AP26" i="5"/>
  <c r="DL26" i="5" s="1"/>
  <c r="GH26" i="5" s="1"/>
  <c r="JD26" i="5" s="1"/>
  <c r="AP20" i="5"/>
  <c r="DL20" i="5" s="1"/>
  <c r="GH20" i="5" s="1"/>
  <c r="JD20" i="5" s="1"/>
  <c r="AP13" i="5"/>
  <c r="DL13" i="5" s="1"/>
  <c r="GH13" i="5" s="1"/>
  <c r="JD13" i="5" s="1"/>
  <c r="AP3" i="5"/>
  <c r="DL3" i="5" s="1"/>
  <c r="GH3" i="5" s="1"/>
  <c r="JD3" i="5" s="1"/>
  <c r="AP266" i="5"/>
  <c r="DL266" i="5" s="1"/>
  <c r="GH266" i="5" s="1"/>
  <c r="JD266" i="5" s="1"/>
  <c r="AP261" i="5"/>
  <c r="DL261" i="5" s="1"/>
  <c r="GH261" i="5" s="1"/>
  <c r="JD261" i="5" s="1"/>
  <c r="AP248" i="5"/>
  <c r="DL248" i="5" s="1"/>
  <c r="GH248" i="5" s="1"/>
  <c r="JD248" i="5" s="1"/>
  <c r="AP241" i="5"/>
  <c r="DL241" i="5" s="1"/>
  <c r="GH241" i="5" s="1"/>
  <c r="JD241" i="5" s="1"/>
  <c r="AP231" i="5"/>
  <c r="DL231" i="5" s="1"/>
  <c r="GH231" i="5" s="1"/>
  <c r="JD231" i="5" s="1"/>
  <c r="AP220" i="5"/>
  <c r="DL220" i="5" s="1"/>
  <c r="GH220" i="5" s="1"/>
  <c r="JD220" i="5" s="1"/>
  <c r="AP215" i="5"/>
  <c r="DL215" i="5" s="1"/>
  <c r="GH215" i="5" s="1"/>
  <c r="JD215" i="5" s="1"/>
  <c r="AP204" i="5"/>
  <c r="DL204" i="5" s="1"/>
  <c r="GH204" i="5" s="1"/>
  <c r="JD204" i="5" s="1"/>
  <c r="AP196" i="5"/>
  <c r="DL196" i="5" s="1"/>
  <c r="GH196" i="5" s="1"/>
  <c r="JD196" i="5" s="1"/>
  <c r="AP191" i="5"/>
  <c r="DL191" i="5" s="1"/>
  <c r="GH191" i="5" s="1"/>
  <c r="JD191" i="5" s="1"/>
  <c r="AP183" i="5"/>
  <c r="DL183" i="5" s="1"/>
  <c r="GH183" i="5" s="1"/>
  <c r="JD183" i="5" s="1"/>
  <c r="AP180" i="5"/>
  <c r="DL180" i="5" s="1"/>
  <c r="GH180" i="5" s="1"/>
  <c r="JD180" i="5" s="1"/>
  <c r="AP167" i="5"/>
  <c r="DL167" i="5" s="1"/>
  <c r="GH167" i="5" s="1"/>
  <c r="JD167" i="5" s="1"/>
  <c r="AP158" i="5"/>
  <c r="DL158" i="5" s="1"/>
  <c r="GH158" i="5" s="1"/>
  <c r="JD158" i="5" s="1"/>
  <c r="AP160" i="5"/>
  <c r="DL160" i="5" s="1"/>
  <c r="GH160" i="5" s="1"/>
  <c r="JD160" i="5" s="1"/>
  <c r="AP141" i="5"/>
  <c r="DL141" i="5" s="1"/>
  <c r="GH141" i="5" s="1"/>
  <c r="JD141" i="5" s="1"/>
  <c r="AP145" i="5"/>
  <c r="DL145" i="5" s="1"/>
  <c r="GH145" i="5" s="1"/>
  <c r="JD145" i="5" s="1"/>
  <c r="AP134" i="5"/>
  <c r="DL134" i="5" s="1"/>
  <c r="GH134" i="5" s="1"/>
  <c r="JD134" i="5" s="1"/>
  <c r="AP127" i="5"/>
  <c r="DL127" i="5" s="1"/>
  <c r="GH127" i="5" s="1"/>
  <c r="JD127" i="5" s="1"/>
  <c r="AP101" i="5"/>
  <c r="DL101" i="5" s="1"/>
  <c r="GH101" i="5" s="1"/>
  <c r="JD101" i="5" s="1"/>
  <c r="AP113" i="5"/>
  <c r="DL113" i="5" s="1"/>
  <c r="GH113" i="5" s="1"/>
  <c r="JD113" i="5" s="1"/>
  <c r="AP98" i="5"/>
  <c r="DL98" i="5" s="1"/>
  <c r="GH98" i="5" s="1"/>
  <c r="JD98" i="5" s="1"/>
  <c r="AP92" i="5"/>
  <c r="DL92" i="5" s="1"/>
  <c r="GH92" i="5" s="1"/>
  <c r="JD92" i="5" s="1"/>
  <c r="AP85" i="5"/>
  <c r="DL85" i="5" s="1"/>
  <c r="GH85" i="5" s="1"/>
  <c r="JD85" i="5" s="1"/>
  <c r="AP88" i="5"/>
  <c r="DL88" i="5" s="1"/>
  <c r="GH88" i="5" s="1"/>
  <c r="JD88" i="5" s="1"/>
  <c r="AP67" i="5"/>
  <c r="DL67" i="5" s="1"/>
  <c r="GH67" i="5" s="1"/>
  <c r="JD67" i="5" s="1"/>
  <c r="AP46" i="5"/>
  <c r="DL46" i="5" s="1"/>
  <c r="GH46" i="5" s="1"/>
  <c r="JD46" i="5" s="1"/>
  <c r="AP58" i="5"/>
  <c r="DL58" i="5" s="1"/>
  <c r="GH58" i="5" s="1"/>
  <c r="JD58" i="5" s="1"/>
  <c r="AP32" i="5"/>
  <c r="DL32" i="5" s="1"/>
  <c r="GH32" i="5" s="1"/>
  <c r="JD32" i="5" s="1"/>
  <c r="AP25" i="5"/>
  <c r="DL25" i="5" s="1"/>
  <c r="GH25" i="5" s="1"/>
  <c r="JD25" i="5" s="1"/>
  <c r="AP37" i="5"/>
  <c r="DL37" i="5" s="1"/>
  <c r="GH37" i="5" s="1"/>
  <c r="JD37" i="5" s="1"/>
  <c r="AP12" i="5"/>
  <c r="DL12" i="5" s="1"/>
  <c r="GH12" i="5" s="1"/>
  <c r="JD12" i="5" s="1"/>
  <c r="AP24" i="5"/>
  <c r="DL24" i="5" s="1"/>
  <c r="GH24" i="5" s="1"/>
  <c r="JD24" i="5" s="1"/>
  <c r="AP4" i="5"/>
  <c r="DL4" i="5" s="1"/>
  <c r="GH4" i="5" s="1"/>
  <c r="JD4" i="5" s="1"/>
  <c r="AP265" i="5"/>
  <c r="DL265" i="5" s="1"/>
  <c r="GH265" i="5" s="1"/>
  <c r="JD265" i="5" s="1"/>
  <c r="AP256" i="5"/>
  <c r="DL256" i="5" s="1"/>
  <c r="GH256" i="5" s="1"/>
  <c r="JD256" i="5" s="1"/>
  <c r="AP254" i="5"/>
  <c r="DL254" i="5" s="1"/>
  <c r="GH254" i="5" s="1"/>
  <c r="JD254" i="5" s="1"/>
  <c r="AP239" i="5"/>
  <c r="DL239" i="5" s="1"/>
  <c r="GH239" i="5" s="1"/>
  <c r="JD239" i="5" s="1"/>
  <c r="AP234" i="5"/>
  <c r="DL234" i="5" s="1"/>
  <c r="GH234" i="5" s="1"/>
  <c r="JD234" i="5" s="1"/>
  <c r="AP223" i="5"/>
  <c r="DL223" i="5" s="1"/>
  <c r="GH223" i="5" s="1"/>
  <c r="JD223" i="5" s="1"/>
  <c r="AP225" i="5"/>
  <c r="DL225" i="5" s="1"/>
  <c r="GH225" i="5" s="1"/>
  <c r="JD225" i="5" s="1"/>
  <c r="AP207" i="5"/>
  <c r="DL207" i="5" s="1"/>
  <c r="GH207" i="5" s="1"/>
  <c r="JD207" i="5" s="1"/>
  <c r="AP199" i="5"/>
  <c r="DL199" i="5" s="1"/>
  <c r="GH199" i="5" s="1"/>
  <c r="JD199" i="5" s="1"/>
  <c r="AP186" i="5"/>
  <c r="DL186" i="5" s="1"/>
  <c r="GH186" i="5" s="1"/>
  <c r="JD186" i="5" s="1"/>
  <c r="AP188" i="5"/>
  <c r="DL188" i="5" s="1"/>
  <c r="GH188" i="5" s="1"/>
  <c r="JD188" i="5" s="1"/>
  <c r="AP178" i="5"/>
  <c r="DL178" i="5" s="1"/>
  <c r="GH178" i="5" s="1"/>
  <c r="JD178" i="5" s="1"/>
  <c r="AP170" i="5"/>
  <c r="DL170" i="5" s="1"/>
  <c r="GH170" i="5" s="1"/>
  <c r="JD170" i="5" s="1"/>
  <c r="AP161" i="5"/>
  <c r="DL161" i="5" s="1"/>
  <c r="GH161" i="5" s="1"/>
  <c r="JD161" i="5" s="1"/>
  <c r="AP155" i="5"/>
  <c r="DL155" i="5" s="1"/>
  <c r="GH155" i="5" s="1"/>
  <c r="JD155" i="5" s="1"/>
  <c r="AP152" i="5"/>
  <c r="DL152" i="5" s="1"/>
  <c r="GH152" i="5" s="1"/>
  <c r="JD152" i="5" s="1"/>
  <c r="AP137" i="5"/>
  <c r="DL137" i="5" s="1"/>
  <c r="GH137" i="5" s="1"/>
  <c r="JD137" i="5" s="1"/>
  <c r="AP126" i="5"/>
  <c r="DL126" i="5" s="1"/>
  <c r="GH126" i="5" s="1"/>
  <c r="JD126" i="5" s="1"/>
  <c r="AP119" i="5"/>
  <c r="DL119" i="5" s="1"/>
  <c r="GH119" i="5" s="1"/>
  <c r="JD119" i="5" s="1"/>
  <c r="AP112" i="5"/>
  <c r="DL112" i="5" s="1"/>
  <c r="GH112" i="5" s="1"/>
  <c r="JD112" i="5" s="1"/>
  <c r="AP105" i="5"/>
  <c r="DL105" i="5" s="1"/>
  <c r="GH105" i="5" s="1"/>
  <c r="JD105" i="5" s="1"/>
  <c r="AP91" i="5"/>
  <c r="DL91" i="5" s="1"/>
  <c r="GH91" i="5" s="1"/>
  <c r="JD91" i="5" s="1"/>
  <c r="AP84" i="5"/>
  <c r="DL84" i="5" s="1"/>
  <c r="GH84" i="5" s="1"/>
  <c r="JD84" i="5" s="1"/>
  <c r="AP96" i="5"/>
  <c r="DL96" i="5" s="1"/>
  <c r="GH96" i="5" s="1"/>
  <c r="JD96" i="5" s="1"/>
  <c r="AP74" i="5"/>
  <c r="DL74" i="5" s="1"/>
  <c r="GH74" i="5" s="1"/>
  <c r="JD74" i="5" s="1"/>
  <c r="AP80" i="5"/>
  <c r="DL80" i="5" s="1"/>
  <c r="GH80" i="5" s="1"/>
  <c r="JD80" i="5" s="1"/>
  <c r="AP57" i="5"/>
  <c r="DL57" i="5" s="1"/>
  <c r="GH57" i="5" s="1"/>
  <c r="JD57" i="5" s="1"/>
  <c r="AP50" i="5"/>
  <c r="DL50" i="5" s="1"/>
  <c r="GH50" i="5" s="1"/>
  <c r="JD50" i="5" s="1"/>
  <c r="AP43" i="5"/>
  <c r="DL43" i="5" s="1"/>
  <c r="GH43" i="5" s="1"/>
  <c r="JD43" i="5" s="1"/>
  <c r="AP36" i="5"/>
  <c r="DL36" i="5" s="1"/>
  <c r="GH36" i="5" s="1"/>
  <c r="JD36" i="5" s="1"/>
  <c r="AP29" i="5"/>
  <c r="DL29" i="5" s="1"/>
  <c r="GH29" i="5" s="1"/>
  <c r="JD29" i="5" s="1"/>
  <c r="AP23" i="5"/>
  <c r="DL23" i="5" s="1"/>
  <c r="GH23" i="5" s="1"/>
  <c r="JD23" i="5" s="1"/>
  <c r="AP16" i="5"/>
  <c r="DL16" i="5" s="1"/>
  <c r="GH16" i="5" s="1"/>
  <c r="JD16" i="5" s="1"/>
  <c r="AP264" i="5"/>
  <c r="DL264" i="5" s="1"/>
  <c r="GH264" i="5" s="1"/>
  <c r="JD264" i="5" s="1"/>
  <c r="AP258" i="5"/>
  <c r="DL258" i="5" s="1"/>
  <c r="GH258" i="5" s="1"/>
  <c r="JD258" i="5" s="1"/>
  <c r="AP249" i="5"/>
  <c r="DL249" i="5" s="1"/>
  <c r="GH249" i="5" s="1"/>
  <c r="JD249" i="5" s="1"/>
  <c r="AP242" i="5"/>
  <c r="DL242" i="5" s="1"/>
  <c r="GH242" i="5" s="1"/>
  <c r="JD242" i="5" s="1"/>
  <c r="AP232" i="5"/>
  <c r="DL232" i="5" s="1"/>
  <c r="GH232" i="5" s="1"/>
  <c r="JD232" i="5" s="1"/>
  <c r="AP226" i="5"/>
  <c r="DL226" i="5" s="1"/>
  <c r="GH226" i="5" s="1"/>
  <c r="JD226" i="5" s="1"/>
  <c r="AP210" i="5"/>
  <c r="DL210" i="5" s="1"/>
  <c r="GH210" i="5" s="1"/>
  <c r="JD210" i="5" s="1"/>
  <c r="AP202" i="5"/>
  <c r="DL202" i="5" s="1"/>
  <c r="GH202" i="5" s="1"/>
  <c r="JD202" i="5" s="1"/>
  <c r="AP194" i="5"/>
  <c r="DL194" i="5" s="1"/>
  <c r="GH194" i="5" s="1"/>
  <c r="JD194" i="5" s="1"/>
  <c r="AP201" i="5"/>
  <c r="DL201" i="5" s="1"/>
  <c r="GH201" i="5" s="1"/>
  <c r="JD201" i="5" s="1"/>
  <c r="AP181" i="5"/>
  <c r="DL181" i="5" s="1"/>
  <c r="GH181" i="5" s="1"/>
  <c r="JD181" i="5" s="1"/>
  <c r="AP174" i="5"/>
  <c r="DL174" i="5" s="1"/>
  <c r="GH174" i="5" s="1"/>
  <c r="JD174" i="5" s="1"/>
  <c r="AP165" i="5"/>
  <c r="DL165" i="5" s="1"/>
  <c r="GH165" i="5" s="1"/>
  <c r="JD165" i="5" s="1"/>
  <c r="AP153" i="5"/>
  <c r="DL153" i="5" s="1"/>
  <c r="GH153" i="5" s="1"/>
  <c r="JD153" i="5" s="1"/>
  <c r="AP151" i="5"/>
  <c r="DL151" i="5" s="1"/>
  <c r="GH151" i="5" s="1"/>
  <c r="JD151" i="5" s="1"/>
  <c r="AP144" i="5"/>
  <c r="DL144" i="5" s="1"/>
  <c r="GH144" i="5" s="1"/>
  <c r="JD144" i="5" s="1"/>
  <c r="AP148" i="5"/>
  <c r="DL148" i="5" s="1"/>
  <c r="GH148" i="5" s="1"/>
  <c r="JD148" i="5" s="1"/>
  <c r="AP118" i="5"/>
  <c r="DL118" i="5" s="1"/>
  <c r="GH118" i="5" s="1"/>
  <c r="JD118" i="5" s="1"/>
  <c r="AP130" i="5"/>
  <c r="DL130" i="5" s="1"/>
  <c r="GH130" i="5" s="1"/>
  <c r="JD130" i="5" s="1"/>
  <c r="AP104" i="5"/>
  <c r="DL104" i="5" s="1"/>
  <c r="GH104" i="5" s="1"/>
  <c r="JD104" i="5" s="1"/>
  <c r="AP108" i="5"/>
  <c r="DL108" i="5" s="1"/>
  <c r="GH108" i="5" s="1"/>
  <c r="JD108" i="5" s="1"/>
  <c r="AP83" i="5"/>
  <c r="DL83" i="5" s="1"/>
  <c r="GH83" i="5" s="1"/>
  <c r="JD83" i="5" s="1"/>
  <c r="AP95" i="5"/>
  <c r="DL95" i="5" s="1"/>
  <c r="GH95" i="5" s="1"/>
  <c r="JD95" i="5" s="1"/>
  <c r="AP73" i="5"/>
  <c r="DL73" i="5" s="1"/>
  <c r="GH73" i="5" s="1"/>
  <c r="JD73" i="5" s="1"/>
  <c r="AP66" i="5"/>
  <c r="DL66" i="5" s="1"/>
  <c r="GH66" i="5" s="1"/>
  <c r="JD66" i="5" s="1"/>
  <c r="AP78" i="5"/>
  <c r="DL78" i="5" s="1"/>
  <c r="GH78" i="5" s="1"/>
  <c r="JD78" i="5" s="1"/>
  <c r="AP49" i="5"/>
  <c r="DL49" i="5" s="1"/>
  <c r="GH49" i="5" s="1"/>
  <c r="JD49" i="5" s="1"/>
  <c r="AP61" i="5"/>
  <c r="DL61" i="5" s="1"/>
  <c r="GH61" i="5" s="1"/>
  <c r="JD61" i="5" s="1"/>
  <c r="AP35" i="5"/>
  <c r="DL35" i="5" s="1"/>
  <c r="GH35" i="5" s="1"/>
  <c r="JD35" i="5" s="1"/>
  <c r="AP28" i="5"/>
  <c r="DL28" i="5" s="1"/>
  <c r="GH28" i="5" s="1"/>
  <c r="JD28" i="5" s="1"/>
  <c r="AP22" i="5"/>
  <c r="DL22" i="5" s="1"/>
  <c r="GH22" i="5" s="1"/>
  <c r="JD22" i="5" s="1"/>
  <c r="AP15" i="5"/>
  <c r="DL15" i="5" s="1"/>
  <c r="GH15" i="5" s="1"/>
  <c r="JD15" i="5" s="1"/>
  <c r="AP8" i="5"/>
  <c r="DL8" i="5" s="1"/>
  <c r="GH8" i="5" s="1"/>
  <c r="JD8" i="5" s="1"/>
  <c r="AP262" i="5"/>
  <c r="DL262" i="5" s="1"/>
  <c r="GH262" i="5" s="1"/>
  <c r="JD262" i="5" s="1"/>
  <c r="AP255" i="5"/>
  <c r="DL255" i="5" s="1"/>
  <c r="GH255" i="5" s="1"/>
  <c r="JD255" i="5" s="1"/>
  <c r="AP243" i="5"/>
  <c r="DL243" i="5" s="1"/>
  <c r="GH243" i="5" s="1"/>
  <c r="JD243" i="5" s="1"/>
  <c r="AP240" i="5"/>
  <c r="DL240" i="5" s="1"/>
  <c r="GH240" i="5" s="1"/>
  <c r="JD240" i="5" s="1"/>
  <c r="AP233" i="5"/>
  <c r="DL233" i="5" s="1"/>
  <c r="GH233" i="5" s="1"/>
  <c r="JD233" i="5" s="1"/>
  <c r="AP218" i="5"/>
  <c r="DL218" i="5" s="1"/>
  <c r="GH218" i="5" s="1"/>
  <c r="JD218" i="5" s="1"/>
  <c r="AP213" i="5"/>
  <c r="DL213" i="5" s="1"/>
  <c r="GH213" i="5" s="1"/>
  <c r="JD213" i="5" s="1"/>
  <c r="AP212" i="5"/>
  <c r="DL212" i="5" s="1"/>
  <c r="GH212" i="5" s="1"/>
  <c r="JD212" i="5" s="1"/>
  <c r="AP197" i="5"/>
  <c r="DL197" i="5" s="1"/>
  <c r="GH197" i="5" s="1"/>
  <c r="JD197" i="5" s="1"/>
  <c r="AP189" i="5"/>
  <c r="DL189" i="5" s="1"/>
  <c r="GH189" i="5" s="1"/>
  <c r="JD189" i="5" s="1"/>
  <c r="AP184" i="5"/>
  <c r="DL184" i="5" s="1"/>
  <c r="GH184" i="5" s="1"/>
  <c r="JD184" i="5" s="1"/>
  <c r="AP172" i="5"/>
  <c r="DL172" i="5" s="1"/>
  <c r="GH172" i="5" s="1"/>
  <c r="JD172" i="5" s="1"/>
  <c r="AP168" i="5"/>
  <c r="DL168" i="5" s="1"/>
  <c r="GH168" i="5" s="1"/>
  <c r="JD168" i="5" s="1"/>
  <c r="AP156" i="5"/>
  <c r="DL156" i="5" s="1"/>
  <c r="GH156" i="5" s="1"/>
  <c r="JD156" i="5" s="1"/>
  <c r="AP143" i="5"/>
  <c r="DL143" i="5" s="1"/>
  <c r="GH143" i="5" s="1"/>
  <c r="JD143" i="5" s="1"/>
  <c r="AP136" i="5"/>
  <c r="DL136" i="5" s="1"/>
  <c r="GH136" i="5" s="1"/>
  <c r="JD136" i="5" s="1"/>
  <c r="AP140" i="5"/>
  <c r="DL140" i="5" s="1"/>
  <c r="GH140" i="5" s="1"/>
  <c r="JD140" i="5" s="1"/>
  <c r="AP129" i="5"/>
  <c r="DL129" i="5" s="1"/>
  <c r="GH129" i="5" s="1"/>
  <c r="JD129" i="5" s="1"/>
  <c r="AP122" i="5"/>
  <c r="DL122" i="5" s="1"/>
  <c r="GH122" i="5" s="1"/>
  <c r="JD122" i="5" s="1"/>
  <c r="AP115" i="5"/>
  <c r="DL115" i="5" s="1"/>
  <c r="GH115" i="5" s="1"/>
  <c r="JD115" i="5" s="1"/>
  <c r="AP100" i="5"/>
  <c r="DL100" i="5" s="1"/>
  <c r="GH100" i="5" s="1"/>
  <c r="JD100" i="5" s="1"/>
  <c r="AP94" i="5"/>
  <c r="DL94" i="5" s="1"/>
  <c r="GH94" i="5" s="1"/>
  <c r="JD94" i="5" s="1"/>
  <c r="AP87" i="5"/>
  <c r="DL87" i="5" s="1"/>
  <c r="GH87" i="5" s="1"/>
  <c r="JD87" i="5" s="1"/>
  <c r="AP65" i="5"/>
  <c r="DL65" i="5" s="1"/>
  <c r="GH65" i="5" s="1"/>
  <c r="JD65" i="5" s="1"/>
  <c r="AP77" i="5"/>
  <c r="DL77" i="5" s="1"/>
  <c r="GH77" i="5" s="1"/>
  <c r="JD77" i="5" s="1"/>
  <c r="AP70" i="5"/>
  <c r="DL70" i="5" s="1"/>
  <c r="GH70" i="5" s="1"/>
  <c r="JD70" i="5" s="1"/>
  <c r="AP60" i="5"/>
  <c r="DL60" i="5" s="1"/>
  <c r="GH60" i="5" s="1"/>
  <c r="JD60" i="5" s="1"/>
  <c r="AP53" i="5"/>
  <c r="DL53" i="5" s="1"/>
  <c r="GH53" i="5" s="1"/>
  <c r="JD53" i="5" s="1"/>
  <c r="AP27" i="5"/>
  <c r="DL27" i="5" s="1"/>
  <c r="GH27" i="5" s="1"/>
  <c r="JD27" i="5" s="1"/>
  <c r="AP39" i="5"/>
  <c r="DL39" i="5" s="1"/>
  <c r="GH39" i="5" s="1"/>
  <c r="JD39" i="5" s="1"/>
  <c r="AP14" i="5"/>
  <c r="DL14" i="5" s="1"/>
  <c r="GH14" i="5" s="1"/>
  <c r="JD14" i="5" s="1"/>
  <c r="AP7" i="5"/>
  <c r="DL7" i="5" s="1"/>
  <c r="GH7" i="5" s="1"/>
  <c r="JD7" i="5" s="1"/>
  <c r="AP19" i="5"/>
  <c r="DL19" i="5" s="1"/>
  <c r="GH19" i="5" s="1"/>
  <c r="JD19" i="5" s="1"/>
  <c r="C141" i="4"/>
  <c r="B141" i="4"/>
  <c r="A141" i="4"/>
  <c r="AQ266" i="5" l="1"/>
  <c r="DM266" i="5" s="1"/>
  <c r="GI266" i="5" s="1"/>
  <c r="JE266" i="5" s="1"/>
  <c r="AQ257" i="5"/>
  <c r="DM257" i="5" s="1"/>
  <c r="GI257" i="5" s="1"/>
  <c r="JE257" i="5" s="1"/>
  <c r="AQ248" i="5"/>
  <c r="DM248" i="5" s="1"/>
  <c r="GI248" i="5" s="1"/>
  <c r="JE248" i="5" s="1"/>
  <c r="AQ241" i="5"/>
  <c r="DM241" i="5" s="1"/>
  <c r="GI241" i="5" s="1"/>
  <c r="JE241" i="5" s="1"/>
  <c r="AQ231" i="5"/>
  <c r="DM231" i="5" s="1"/>
  <c r="GI231" i="5" s="1"/>
  <c r="JE231" i="5" s="1"/>
  <c r="AQ226" i="5"/>
  <c r="DM226" i="5" s="1"/>
  <c r="GI226" i="5" s="1"/>
  <c r="JE226" i="5" s="1"/>
  <c r="AQ210" i="5"/>
  <c r="DM210" i="5" s="1"/>
  <c r="GI210" i="5" s="1"/>
  <c r="JE210" i="5" s="1"/>
  <c r="AQ215" i="5"/>
  <c r="DM215" i="5" s="1"/>
  <c r="GI215" i="5" s="1"/>
  <c r="JE215" i="5" s="1"/>
  <c r="AQ199" i="5"/>
  <c r="DM199" i="5" s="1"/>
  <c r="GI199" i="5" s="1"/>
  <c r="JE199" i="5" s="1"/>
  <c r="AQ186" i="5"/>
  <c r="DM186" i="5" s="1"/>
  <c r="GI186" i="5" s="1"/>
  <c r="JE186" i="5" s="1"/>
  <c r="AQ191" i="5"/>
  <c r="DM191" i="5" s="1"/>
  <c r="GI191" i="5" s="1"/>
  <c r="JE191" i="5" s="1"/>
  <c r="AQ180" i="5"/>
  <c r="DM180" i="5" s="1"/>
  <c r="GI180" i="5" s="1"/>
  <c r="JE180" i="5" s="1"/>
  <c r="AQ170" i="5"/>
  <c r="DM170" i="5" s="1"/>
  <c r="GI170" i="5" s="1"/>
  <c r="JE170" i="5" s="1"/>
  <c r="AQ161" i="5"/>
  <c r="DM161" i="5" s="1"/>
  <c r="GI161" i="5" s="1"/>
  <c r="JE161" i="5" s="1"/>
  <c r="AQ155" i="5"/>
  <c r="DM155" i="5" s="1"/>
  <c r="GI155" i="5" s="1"/>
  <c r="JE155" i="5" s="1"/>
  <c r="AQ136" i="5"/>
  <c r="DM136" i="5" s="1"/>
  <c r="GI136" i="5" s="1"/>
  <c r="JE136" i="5" s="1"/>
  <c r="AQ140" i="5"/>
  <c r="DM140" i="5" s="1"/>
  <c r="GI140" i="5" s="1"/>
  <c r="JE140" i="5" s="1"/>
  <c r="AQ118" i="5"/>
  <c r="DM118" i="5" s="1"/>
  <c r="GI118" i="5" s="1"/>
  <c r="JE118" i="5" s="1"/>
  <c r="AQ130" i="5"/>
  <c r="DM130" i="5" s="1"/>
  <c r="GI130" i="5" s="1"/>
  <c r="JE130" i="5" s="1"/>
  <c r="AQ104" i="5"/>
  <c r="DM104" i="5" s="1"/>
  <c r="GI104" i="5" s="1"/>
  <c r="JE104" i="5" s="1"/>
  <c r="AQ108" i="5"/>
  <c r="DM108" i="5" s="1"/>
  <c r="GI108" i="5" s="1"/>
  <c r="JE108" i="5" s="1"/>
  <c r="AQ101" i="5"/>
  <c r="DM101" i="5" s="1"/>
  <c r="GI101" i="5" s="1"/>
  <c r="JE101" i="5" s="1"/>
  <c r="AQ95" i="5"/>
  <c r="DM95" i="5" s="1"/>
  <c r="GI95" i="5" s="1"/>
  <c r="JE95" i="5" s="1"/>
  <c r="AQ88" i="5"/>
  <c r="DM88" i="5" s="1"/>
  <c r="GI88" i="5" s="1"/>
  <c r="JE88" i="5" s="1"/>
  <c r="AQ66" i="5"/>
  <c r="DM66" i="5" s="1"/>
  <c r="GI66" i="5" s="1"/>
  <c r="JE66" i="5" s="1"/>
  <c r="AQ78" i="5"/>
  <c r="DM78" i="5" s="1"/>
  <c r="GI78" i="5" s="1"/>
  <c r="JE78" i="5" s="1"/>
  <c r="AQ49" i="5"/>
  <c r="DM49" i="5" s="1"/>
  <c r="GI49" i="5" s="1"/>
  <c r="JE49" i="5" s="1"/>
  <c r="AQ61" i="5"/>
  <c r="DM61" i="5" s="1"/>
  <c r="GI61" i="5" s="1"/>
  <c r="JE61" i="5" s="1"/>
  <c r="AQ35" i="5"/>
  <c r="DM35" i="5" s="1"/>
  <c r="GI35" i="5" s="1"/>
  <c r="JE35" i="5" s="1"/>
  <c r="AQ28" i="5"/>
  <c r="DM28" i="5" s="1"/>
  <c r="GI28" i="5" s="1"/>
  <c r="JE28" i="5" s="1"/>
  <c r="AQ40" i="5"/>
  <c r="DM40" i="5" s="1"/>
  <c r="GI40" i="5" s="1"/>
  <c r="JE40" i="5" s="1"/>
  <c r="AQ7" i="5"/>
  <c r="DM7" i="5" s="1"/>
  <c r="GI7" i="5" s="1"/>
  <c r="JE7" i="5" s="1"/>
  <c r="AQ19" i="5"/>
  <c r="DM19" i="5" s="1"/>
  <c r="GI19" i="5" s="1"/>
  <c r="JE19" i="5" s="1"/>
  <c r="AQ4" i="5"/>
  <c r="DM4" i="5" s="1"/>
  <c r="GI4" i="5" s="1"/>
  <c r="JE4" i="5" s="1"/>
  <c r="AQ265" i="5"/>
  <c r="DM265" i="5" s="1"/>
  <c r="GI265" i="5" s="1"/>
  <c r="JE265" i="5" s="1"/>
  <c r="AQ258" i="5"/>
  <c r="DM258" i="5" s="1"/>
  <c r="GI258" i="5" s="1"/>
  <c r="JE258" i="5" s="1"/>
  <c r="AQ249" i="5"/>
  <c r="DM249" i="5" s="1"/>
  <c r="GI249" i="5" s="1"/>
  <c r="JE249" i="5" s="1"/>
  <c r="AQ239" i="5"/>
  <c r="DM239" i="5" s="1"/>
  <c r="GI239" i="5" s="1"/>
  <c r="JE239" i="5" s="1"/>
  <c r="AQ234" i="5"/>
  <c r="DM234" i="5" s="1"/>
  <c r="GI234" i="5" s="1"/>
  <c r="JE234" i="5" s="1"/>
  <c r="AQ218" i="5"/>
  <c r="DM218" i="5" s="1"/>
  <c r="GI218" i="5" s="1"/>
  <c r="JE218" i="5" s="1"/>
  <c r="AQ213" i="5"/>
  <c r="DM213" i="5" s="1"/>
  <c r="GI213" i="5" s="1"/>
  <c r="JE213" i="5" s="1"/>
  <c r="AQ207" i="5"/>
  <c r="DM207" i="5" s="1"/>
  <c r="GI207" i="5" s="1"/>
  <c r="JE207" i="5" s="1"/>
  <c r="AQ194" i="5"/>
  <c r="DM194" i="5" s="1"/>
  <c r="GI194" i="5" s="1"/>
  <c r="JE194" i="5" s="1"/>
  <c r="AQ189" i="5"/>
  <c r="DM189" i="5" s="1"/>
  <c r="GI189" i="5" s="1"/>
  <c r="JE189" i="5" s="1"/>
  <c r="AQ181" i="5"/>
  <c r="DM181" i="5" s="1"/>
  <c r="GI181" i="5" s="1"/>
  <c r="JE181" i="5" s="1"/>
  <c r="AQ178" i="5"/>
  <c r="DM178" i="5" s="1"/>
  <c r="GI178" i="5" s="1"/>
  <c r="JE178" i="5" s="1"/>
  <c r="AQ165" i="5"/>
  <c r="DM165" i="5" s="1"/>
  <c r="GI165" i="5" s="1"/>
  <c r="JE165" i="5" s="1"/>
  <c r="AQ153" i="5"/>
  <c r="DM153" i="5" s="1"/>
  <c r="GI153" i="5" s="1"/>
  <c r="JE153" i="5" s="1"/>
  <c r="AQ158" i="5"/>
  <c r="DM158" i="5" s="1"/>
  <c r="GI158" i="5" s="1"/>
  <c r="JE158" i="5" s="1"/>
  <c r="AQ147" i="5"/>
  <c r="DM147" i="5" s="1"/>
  <c r="GI147" i="5" s="1"/>
  <c r="JE147" i="5" s="1"/>
  <c r="AQ151" i="5"/>
  <c r="DM151" i="5" s="1"/>
  <c r="GI151" i="5" s="1"/>
  <c r="JE151" i="5" s="1"/>
  <c r="AQ129" i="5"/>
  <c r="DM129" i="5" s="1"/>
  <c r="GI129" i="5" s="1"/>
  <c r="JE129" i="5" s="1"/>
  <c r="AQ122" i="5"/>
  <c r="DM122" i="5" s="1"/>
  <c r="GI122" i="5" s="1"/>
  <c r="JE122" i="5" s="1"/>
  <c r="AQ115" i="5"/>
  <c r="DM115" i="5" s="1"/>
  <c r="GI115" i="5" s="1"/>
  <c r="JE115" i="5" s="1"/>
  <c r="AQ100" i="5"/>
  <c r="DM100" i="5" s="1"/>
  <c r="GI100" i="5" s="1"/>
  <c r="JE100" i="5" s="1"/>
  <c r="AQ94" i="5"/>
  <c r="DM94" i="5" s="1"/>
  <c r="GI94" i="5" s="1"/>
  <c r="JE94" i="5" s="1"/>
  <c r="AQ87" i="5"/>
  <c r="DM87" i="5" s="1"/>
  <c r="GI87" i="5" s="1"/>
  <c r="JE87" i="5" s="1"/>
  <c r="AQ80" i="5"/>
  <c r="DM80" i="5" s="1"/>
  <c r="GI80" i="5" s="1"/>
  <c r="JE80" i="5" s="1"/>
  <c r="AQ77" i="5"/>
  <c r="DM77" i="5" s="1"/>
  <c r="GI77" i="5" s="1"/>
  <c r="JE77" i="5" s="1"/>
  <c r="AQ70" i="5"/>
  <c r="DM70" i="5" s="1"/>
  <c r="GI70" i="5" s="1"/>
  <c r="JE70" i="5" s="1"/>
  <c r="AQ60" i="5"/>
  <c r="DM60" i="5" s="1"/>
  <c r="GI60" i="5" s="1"/>
  <c r="JE60" i="5" s="1"/>
  <c r="AQ53" i="5"/>
  <c r="DM53" i="5" s="1"/>
  <c r="GI53" i="5" s="1"/>
  <c r="JE53" i="5" s="1"/>
  <c r="AQ27" i="5"/>
  <c r="DM27" i="5" s="1"/>
  <c r="GI27" i="5" s="1"/>
  <c r="JE27" i="5" s="1"/>
  <c r="AQ39" i="5"/>
  <c r="DM39" i="5" s="1"/>
  <c r="GI39" i="5" s="1"/>
  <c r="JE39" i="5" s="1"/>
  <c r="AQ32" i="5"/>
  <c r="DM32" i="5" s="1"/>
  <c r="GI32" i="5" s="1"/>
  <c r="JE32" i="5" s="1"/>
  <c r="AQ18" i="5"/>
  <c r="DM18" i="5" s="1"/>
  <c r="GI18" i="5" s="1"/>
  <c r="JE18" i="5" s="1"/>
  <c r="AQ11" i="5"/>
  <c r="DM11" i="5" s="1"/>
  <c r="GI11" i="5" s="1"/>
  <c r="JE11" i="5" s="1"/>
  <c r="AQ264" i="5"/>
  <c r="DM264" i="5" s="1"/>
  <c r="GI264" i="5" s="1"/>
  <c r="JE264" i="5" s="1"/>
  <c r="AQ255" i="5"/>
  <c r="DM255" i="5" s="1"/>
  <c r="GI255" i="5" s="1"/>
  <c r="JE255" i="5" s="1"/>
  <c r="AQ247" i="5"/>
  <c r="DM247" i="5" s="1"/>
  <c r="GI247" i="5" s="1"/>
  <c r="JE247" i="5" s="1"/>
  <c r="AQ242" i="5"/>
  <c r="DM242" i="5" s="1"/>
  <c r="GI242" i="5" s="1"/>
  <c r="JE242" i="5" s="1"/>
  <c r="AQ232" i="5"/>
  <c r="DM232" i="5" s="1"/>
  <c r="GI232" i="5" s="1"/>
  <c r="JE232" i="5" s="1"/>
  <c r="AQ221" i="5"/>
  <c r="DM221" i="5" s="1"/>
  <c r="GI221" i="5" s="1"/>
  <c r="JE221" i="5" s="1"/>
  <c r="AQ216" i="5"/>
  <c r="DM216" i="5" s="1"/>
  <c r="GI216" i="5" s="1"/>
  <c r="JE216" i="5" s="1"/>
  <c r="AQ202" i="5"/>
  <c r="DM202" i="5" s="1"/>
  <c r="GI202" i="5" s="1"/>
  <c r="JE202" i="5" s="1"/>
  <c r="AQ197" i="5"/>
  <c r="DM197" i="5" s="1"/>
  <c r="GI197" i="5" s="1"/>
  <c r="JE197" i="5" s="1"/>
  <c r="AQ192" i="5"/>
  <c r="DM192" i="5" s="1"/>
  <c r="GI192" i="5" s="1"/>
  <c r="JE192" i="5" s="1"/>
  <c r="AQ184" i="5"/>
  <c r="DM184" i="5" s="1"/>
  <c r="GI184" i="5" s="1"/>
  <c r="JE184" i="5" s="1"/>
  <c r="AQ172" i="5"/>
  <c r="DM172" i="5" s="1"/>
  <c r="GI172" i="5" s="1"/>
  <c r="JE172" i="5" s="1"/>
  <c r="AQ168" i="5"/>
  <c r="DM168" i="5" s="1"/>
  <c r="GI168" i="5" s="1"/>
  <c r="JE168" i="5" s="1"/>
  <c r="AQ156" i="5"/>
  <c r="DM156" i="5" s="1"/>
  <c r="GI156" i="5" s="1"/>
  <c r="JE156" i="5" s="1"/>
  <c r="AQ146" i="5"/>
  <c r="DM146" i="5" s="1"/>
  <c r="GI146" i="5" s="1"/>
  <c r="JE146" i="5" s="1"/>
  <c r="AQ139" i="5"/>
  <c r="DM139" i="5" s="1"/>
  <c r="GI139" i="5" s="1"/>
  <c r="JE139" i="5" s="1"/>
  <c r="AQ143" i="5"/>
  <c r="DM143" i="5" s="1"/>
  <c r="GI143" i="5" s="1"/>
  <c r="JE143" i="5" s="1"/>
  <c r="AQ121" i="5"/>
  <c r="DM121" i="5" s="1"/>
  <c r="GI121" i="5" s="1"/>
  <c r="JE121" i="5" s="1"/>
  <c r="AQ133" i="5"/>
  <c r="DM133" i="5" s="1"/>
  <c r="GI133" i="5" s="1"/>
  <c r="JE133" i="5" s="1"/>
  <c r="AQ107" i="5"/>
  <c r="DM107" i="5" s="1"/>
  <c r="GI107" i="5" s="1"/>
  <c r="JE107" i="5" s="1"/>
  <c r="AQ111" i="5"/>
  <c r="DM111" i="5" s="1"/>
  <c r="GI111" i="5" s="1"/>
  <c r="JE111" i="5" s="1"/>
  <c r="AQ86" i="5"/>
  <c r="DM86" i="5" s="1"/>
  <c r="GI86" i="5" s="1"/>
  <c r="JE86" i="5" s="1"/>
  <c r="AQ79" i="5"/>
  <c r="DM79" i="5" s="1"/>
  <c r="GI79" i="5" s="1"/>
  <c r="JE79" i="5" s="1"/>
  <c r="AQ91" i="5"/>
  <c r="DM91" i="5" s="1"/>
  <c r="GI91" i="5" s="1"/>
  <c r="JE91" i="5" s="1"/>
  <c r="AQ69" i="5"/>
  <c r="DM69" i="5" s="1"/>
  <c r="GI69" i="5" s="1"/>
  <c r="JE69" i="5" s="1"/>
  <c r="AQ73" i="5"/>
  <c r="DM73" i="5" s="1"/>
  <c r="GI73" i="5" s="1"/>
  <c r="JE73" i="5" s="1"/>
  <c r="AQ52" i="5"/>
  <c r="DM52" i="5" s="1"/>
  <c r="GI52" i="5" s="1"/>
  <c r="JE52" i="5" s="1"/>
  <c r="AQ45" i="5"/>
  <c r="DM45" i="5" s="1"/>
  <c r="GI45" i="5" s="1"/>
  <c r="JE45" i="5" s="1"/>
  <c r="AQ38" i="5"/>
  <c r="DM38" i="5" s="1"/>
  <c r="GI38" i="5" s="1"/>
  <c r="JE38" i="5" s="1"/>
  <c r="AQ31" i="5"/>
  <c r="DM31" i="5" s="1"/>
  <c r="GI31" i="5" s="1"/>
  <c r="JE31" i="5" s="1"/>
  <c r="AQ17" i="5"/>
  <c r="DM17" i="5" s="1"/>
  <c r="GI17" i="5" s="1"/>
  <c r="JE17" i="5" s="1"/>
  <c r="AQ10" i="5"/>
  <c r="DM10" i="5" s="1"/>
  <c r="GI10" i="5" s="1"/>
  <c r="JE10" i="5" s="1"/>
  <c r="AQ22" i="5"/>
  <c r="DM22" i="5" s="1"/>
  <c r="GI22" i="5" s="1"/>
  <c r="JE22" i="5" s="1"/>
  <c r="AQ262" i="5"/>
  <c r="DM262" i="5" s="1"/>
  <c r="GI262" i="5" s="1"/>
  <c r="JE262" i="5" s="1"/>
  <c r="AQ252" i="5"/>
  <c r="DM252" i="5" s="1"/>
  <c r="GI252" i="5" s="1"/>
  <c r="JE252" i="5" s="1"/>
  <c r="AQ243" i="5"/>
  <c r="DM243" i="5" s="1"/>
  <c r="GI243" i="5" s="1"/>
  <c r="JE243" i="5" s="1"/>
  <c r="AQ240" i="5"/>
  <c r="DM240" i="5" s="1"/>
  <c r="GI240" i="5" s="1"/>
  <c r="JE240" i="5" s="1"/>
  <c r="AQ233" i="5"/>
  <c r="DM233" i="5" s="1"/>
  <c r="GI233" i="5" s="1"/>
  <c r="JE233" i="5" s="1"/>
  <c r="AQ224" i="5"/>
  <c r="DM224" i="5" s="1"/>
  <c r="GI224" i="5" s="1"/>
  <c r="JE224" i="5" s="1"/>
  <c r="AQ220" i="5"/>
  <c r="DM220" i="5" s="1"/>
  <c r="GI220" i="5" s="1"/>
  <c r="JE220" i="5" s="1"/>
  <c r="AQ205" i="5"/>
  <c r="DM205" i="5" s="1"/>
  <c r="GI205" i="5" s="1"/>
  <c r="JE205" i="5" s="1"/>
  <c r="AQ200" i="5"/>
  <c r="DM200" i="5" s="1"/>
  <c r="GI200" i="5" s="1"/>
  <c r="JE200" i="5" s="1"/>
  <c r="AQ196" i="5"/>
  <c r="DM196" i="5" s="1"/>
  <c r="GI196" i="5" s="1"/>
  <c r="JE196" i="5" s="1"/>
  <c r="AQ179" i="5"/>
  <c r="DM179" i="5" s="1"/>
  <c r="GI179" i="5" s="1"/>
  <c r="JE179" i="5" s="1"/>
  <c r="AQ175" i="5"/>
  <c r="DM175" i="5" s="1"/>
  <c r="GI175" i="5" s="1"/>
  <c r="JE175" i="5" s="1"/>
  <c r="AQ171" i="5"/>
  <c r="DM171" i="5" s="1"/>
  <c r="GI171" i="5" s="1"/>
  <c r="JE171" i="5" s="1"/>
  <c r="AQ159" i="5"/>
  <c r="DM159" i="5" s="1"/>
  <c r="GI159" i="5" s="1"/>
  <c r="JE159" i="5" s="1"/>
  <c r="AQ138" i="5"/>
  <c r="DM138" i="5" s="1"/>
  <c r="GI138" i="5" s="1"/>
  <c r="JE138" i="5" s="1"/>
  <c r="AQ150" i="5"/>
  <c r="DM150" i="5" s="1"/>
  <c r="GI150" i="5" s="1"/>
  <c r="JE150" i="5" s="1"/>
  <c r="AQ135" i="5"/>
  <c r="DM135" i="5" s="1"/>
  <c r="GI135" i="5" s="1"/>
  <c r="JE135" i="5" s="1"/>
  <c r="AQ132" i="5"/>
  <c r="DM132" i="5" s="1"/>
  <c r="GI132" i="5" s="1"/>
  <c r="JE132" i="5" s="1"/>
  <c r="AQ125" i="5"/>
  <c r="DM125" i="5" s="1"/>
  <c r="GI125" i="5" s="1"/>
  <c r="JE125" i="5" s="1"/>
  <c r="AQ99" i="5"/>
  <c r="DM99" i="5" s="1"/>
  <c r="GI99" i="5" s="1"/>
  <c r="JE99" i="5" s="1"/>
  <c r="AQ103" i="5"/>
  <c r="DM103" i="5" s="1"/>
  <c r="GI103" i="5" s="1"/>
  <c r="JE103" i="5" s="1"/>
  <c r="AQ97" i="5"/>
  <c r="DM97" i="5" s="1"/>
  <c r="GI97" i="5" s="1"/>
  <c r="JE97" i="5" s="1"/>
  <c r="AQ90" i="5"/>
  <c r="DM90" i="5" s="1"/>
  <c r="GI90" i="5" s="1"/>
  <c r="JE90" i="5" s="1"/>
  <c r="AQ76" i="5"/>
  <c r="DM76" i="5" s="1"/>
  <c r="GI76" i="5" s="1"/>
  <c r="JE76" i="5" s="1"/>
  <c r="AQ83" i="5"/>
  <c r="DM83" i="5" s="1"/>
  <c r="GI83" i="5" s="1"/>
  <c r="JE83" i="5" s="1"/>
  <c r="AQ65" i="5"/>
  <c r="DM65" i="5" s="1"/>
  <c r="GI65" i="5" s="1"/>
  <c r="JE65" i="5" s="1"/>
  <c r="AQ44" i="5"/>
  <c r="DM44" i="5" s="1"/>
  <c r="GI44" i="5" s="1"/>
  <c r="JE44" i="5" s="1"/>
  <c r="AQ56" i="5"/>
  <c r="DM56" i="5" s="1"/>
  <c r="GI56" i="5" s="1"/>
  <c r="JE56" i="5" s="1"/>
  <c r="AQ30" i="5"/>
  <c r="DM30" i="5" s="1"/>
  <c r="GI30" i="5" s="1"/>
  <c r="JE30" i="5" s="1"/>
  <c r="AQ42" i="5"/>
  <c r="DM42" i="5" s="1"/>
  <c r="GI42" i="5" s="1"/>
  <c r="JE42" i="5" s="1"/>
  <c r="AQ9" i="5"/>
  <c r="DM9" i="5" s="1"/>
  <c r="GI9" i="5" s="1"/>
  <c r="JE9" i="5" s="1"/>
  <c r="AQ21" i="5"/>
  <c r="DM21" i="5" s="1"/>
  <c r="GI21" i="5" s="1"/>
  <c r="JE21" i="5" s="1"/>
  <c r="AQ14" i="5"/>
  <c r="DM14" i="5" s="1"/>
  <c r="GI14" i="5" s="1"/>
  <c r="JE14" i="5" s="1"/>
  <c r="AQ263" i="5"/>
  <c r="DM263" i="5" s="1"/>
  <c r="GI263" i="5" s="1"/>
  <c r="JE263" i="5" s="1"/>
  <c r="AQ256" i="5"/>
  <c r="DM256" i="5" s="1"/>
  <c r="GI256" i="5" s="1"/>
  <c r="JE256" i="5" s="1"/>
  <c r="AQ250" i="5"/>
  <c r="DM250" i="5" s="1"/>
  <c r="GI250" i="5" s="1"/>
  <c r="JE250" i="5" s="1"/>
  <c r="AQ235" i="5"/>
  <c r="DM235" i="5" s="1"/>
  <c r="GI235" i="5" s="1"/>
  <c r="JE235" i="5" s="1"/>
  <c r="AQ229" i="5"/>
  <c r="DM229" i="5" s="1"/>
  <c r="GI229" i="5" s="1"/>
  <c r="JE229" i="5" s="1"/>
  <c r="AQ228" i="5"/>
  <c r="DM228" i="5" s="1"/>
  <c r="GI228" i="5" s="1"/>
  <c r="JE228" i="5" s="1"/>
  <c r="AQ211" i="5"/>
  <c r="DM211" i="5" s="1"/>
  <c r="GI211" i="5" s="1"/>
  <c r="JE211" i="5" s="1"/>
  <c r="AQ208" i="5"/>
  <c r="DM208" i="5" s="1"/>
  <c r="GI208" i="5" s="1"/>
  <c r="JE208" i="5" s="1"/>
  <c r="AQ195" i="5"/>
  <c r="DM195" i="5" s="1"/>
  <c r="GI195" i="5" s="1"/>
  <c r="JE195" i="5" s="1"/>
  <c r="AQ187" i="5"/>
  <c r="DM187" i="5" s="1"/>
  <c r="GI187" i="5" s="1"/>
  <c r="JE187" i="5" s="1"/>
  <c r="AQ182" i="5"/>
  <c r="DM182" i="5" s="1"/>
  <c r="GI182" i="5" s="1"/>
  <c r="JE182" i="5" s="1"/>
  <c r="AQ173" i="5"/>
  <c r="DM173" i="5" s="1"/>
  <c r="GI173" i="5" s="1"/>
  <c r="JE173" i="5" s="1"/>
  <c r="AQ163" i="5"/>
  <c r="DM163" i="5" s="1"/>
  <c r="GI163" i="5" s="1"/>
  <c r="JE163" i="5" s="1"/>
  <c r="AQ162" i="5"/>
  <c r="DM162" i="5" s="1"/>
  <c r="GI162" i="5" s="1"/>
  <c r="JE162" i="5" s="1"/>
  <c r="AQ149" i="5"/>
  <c r="DM149" i="5" s="1"/>
  <c r="GI149" i="5" s="1"/>
  <c r="JE149" i="5" s="1"/>
  <c r="AQ142" i="5"/>
  <c r="DM142" i="5" s="1"/>
  <c r="GI142" i="5" s="1"/>
  <c r="JE142" i="5" s="1"/>
  <c r="AQ131" i="5"/>
  <c r="DM131" i="5" s="1"/>
  <c r="GI131" i="5" s="1"/>
  <c r="JE131" i="5" s="1"/>
  <c r="AQ124" i="5"/>
  <c r="DM124" i="5" s="1"/>
  <c r="GI124" i="5" s="1"/>
  <c r="JE124" i="5" s="1"/>
  <c r="AQ117" i="5"/>
  <c r="DM117" i="5" s="1"/>
  <c r="GI117" i="5" s="1"/>
  <c r="JE117" i="5" s="1"/>
  <c r="AQ110" i="5"/>
  <c r="DM110" i="5" s="1"/>
  <c r="GI110" i="5" s="1"/>
  <c r="JE110" i="5" s="1"/>
  <c r="AQ114" i="5"/>
  <c r="DM114" i="5" s="1"/>
  <c r="GI114" i="5" s="1"/>
  <c r="JE114" i="5" s="1"/>
  <c r="AQ89" i="5"/>
  <c r="DM89" i="5" s="1"/>
  <c r="GI89" i="5" s="1"/>
  <c r="JE89" i="5" s="1"/>
  <c r="AQ82" i="5"/>
  <c r="DM82" i="5" s="1"/>
  <c r="GI82" i="5" s="1"/>
  <c r="JE82" i="5" s="1"/>
  <c r="AQ68" i="5"/>
  <c r="DM68" i="5" s="1"/>
  <c r="GI68" i="5" s="1"/>
  <c r="JE68" i="5" s="1"/>
  <c r="AQ72" i="5"/>
  <c r="DM72" i="5" s="1"/>
  <c r="GI72" i="5" s="1"/>
  <c r="JE72" i="5" s="1"/>
  <c r="AQ62" i="5"/>
  <c r="DM62" i="5" s="1"/>
  <c r="GI62" i="5" s="1"/>
  <c r="JE62" i="5" s="1"/>
  <c r="AQ55" i="5"/>
  <c r="DM55" i="5" s="1"/>
  <c r="GI55" i="5" s="1"/>
  <c r="JE55" i="5" s="1"/>
  <c r="AQ48" i="5"/>
  <c r="DM48" i="5" s="1"/>
  <c r="GI48" i="5" s="1"/>
  <c r="JE48" i="5" s="1"/>
  <c r="AQ41" i="5"/>
  <c r="DM41" i="5" s="1"/>
  <c r="GI41" i="5" s="1"/>
  <c r="JE41" i="5" s="1"/>
  <c r="AQ34" i="5"/>
  <c r="DM34" i="5" s="1"/>
  <c r="GI34" i="5" s="1"/>
  <c r="JE34" i="5" s="1"/>
  <c r="AQ20" i="5"/>
  <c r="DM20" i="5" s="1"/>
  <c r="GI20" i="5" s="1"/>
  <c r="JE20" i="5" s="1"/>
  <c r="AQ13" i="5"/>
  <c r="DM13" i="5" s="1"/>
  <c r="GI13" i="5" s="1"/>
  <c r="JE13" i="5" s="1"/>
  <c r="AQ6" i="5"/>
  <c r="DM6" i="5" s="1"/>
  <c r="GI6" i="5" s="1"/>
  <c r="JE6" i="5" s="1"/>
  <c r="AQ261" i="5"/>
  <c r="DM261" i="5" s="1"/>
  <c r="GI261" i="5" s="1"/>
  <c r="JE261" i="5" s="1"/>
  <c r="AQ253" i="5"/>
  <c r="DM253" i="5" s="1"/>
  <c r="GI253" i="5" s="1"/>
  <c r="JE253" i="5" s="1"/>
  <c r="AQ246" i="5"/>
  <c r="DM246" i="5" s="1"/>
  <c r="GI246" i="5" s="1"/>
  <c r="JE246" i="5" s="1"/>
  <c r="AQ238" i="5"/>
  <c r="DM238" i="5" s="1"/>
  <c r="GI238" i="5" s="1"/>
  <c r="JE238" i="5" s="1"/>
  <c r="AQ227" i="5"/>
  <c r="DM227" i="5" s="1"/>
  <c r="GI227" i="5" s="1"/>
  <c r="JE227" i="5" s="1"/>
  <c r="AQ219" i="5"/>
  <c r="DM219" i="5" s="1"/>
  <c r="GI219" i="5" s="1"/>
  <c r="JE219" i="5" s="1"/>
  <c r="AQ214" i="5"/>
  <c r="DM214" i="5" s="1"/>
  <c r="GI214" i="5" s="1"/>
  <c r="JE214" i="5" s="1"/>
  <c r="AQ203" i="5"/>
  <c r="DM203" i="5" s="1"/>
  <c r="GI203" i="5" s="1"/>
  <c r="JE203" i="5" s="1"/>
  <c r="AQ204" i="5"/>
  <c r="DM204" i="5" s="1"/>
  <c r="GI204" i="5" s="1"/>
  <c r="JE204" i="5" s="1"/>
  <c r="AQ190" i="5"/>
  <c r="DM190" i="5" s="1"/>
  <c r="GI190" i="5" s="1"/>
  <c r="JE190" i="5" s="1"/>
  <c r="AQ185" i="5"/>
  <c r="DM185" i="5" s="1"/>
  <c r="GI185" i="5" s="1"/>
  <c r="JE185" i="5" s="1"/>
  <c r="AQ176" i="5"/>
  <c r="DM176" i="5" s="1"/>
  <c r="GI176" i="5" s="1"/>
  <c r="JE176" i="5" s="1"/>
  <c r="AQ166" i="5"/>
  <c r="DM166" i="5" s="1"/>
  <c r="GI166" i="5" s="1"/>
  <c r="JE166" i="5" s="1"/>
  <c r="AQ154" i="5"/>
  <c r="DM154" i="5" s="1"/>
  <c r="GI154" i="5" s="1"/>
  <c r="JE154" i="5" s="1"/>
  <c r="AQ141" i="5"/>
  <c r="DM141" i="5" s="1"/>
  <c r="GI141" i="5" s="1"/>
  <c r="JE141" i="5" s="1"/>
  <c r="AQ145" i="5"/>
  <c r="DM145" i="5" s="1"/>
  <c r="GI145" i="5" s="1"/>
  <c r="JE145" i="5" s="1"/>
  <c r="AQ123" i="5"/>
  <c r="DM123" i="5" s="1"/>
  <c r="GI123" i="5" s="1"/>
  <c r="JE123" i="5" s="1"/>
  <c r="AQ116" i="5"/>
  <c r="DM116" i="5" s="1"/>
  <c r="GI116" i="5" s="1"/>
  <c r="JE116" i="5" s="1"/>
  <c r="AQ128" i="5"/>
  <c r="DM128" i="5" s="1"/>
  <c r="GI128" i="5" s="1"/>
  <c r="JE128" i="5" s="1"/>
  <c r="AQ102" i="5"/>
  <c r="DM102" i="5" s="1"/>
  <c r="GI102" i="5" s="1"/>
  <c r="JE102" i="5" s="1"/>
  <c r="AQ106" i="5"/>
  <c r="DM106" i="5" s="1"/>
  <c r="GI106" i="5" s="1"/>
  <c r="JE106" i="5" s="1"/>
  <c r="AQ81" i="5"/>
  <c r="DM81" i="5" s="1"/>
  <c r="GI81" i="5" s="1"/>
  <c r="JE81" i="5" s="1"/>
  <c r="AQ93" i="5"/>
  <c r="DM93" i="5" s="1"/>
  <c r="GI93" i="5" s="1"/>
  <c r="JE93" i="5" s="1"/>
  <c r="AQ71" i="5"/>
  <c r="DM71" i="5" s="1"/>
  <c r="GI71" i="5" s="1"/>
  <c r="JE71" i="5" s="1"/>
  <c r="AQ64" i="5"/>
  <c r="DM64" i="5" s="1"/>
  <c r="GI64" i="5" s="1"/>
  <c r="JE64" i="5" s="1"/>
  <c r="AQ54" i="5"/>
  <c r="DM54" i="5" s="1"/>
  <c r="GI54" i="5" s="1"/>
  <c r="JE54" i="5" s="1"/>
  <c r="AQ47" i="5"/>
  <c r="DM47" i="5" s="1"/>
  <c r="GI47" i="5" s="1"/>
  <c r="JE47" i="5" s="1"/>
  <c r="AQ59" i="5"/>
  <c r="DM59" i="5" s="1"/>
  <c r="GI59" i="5" s="1"/>
  <c r="JE59" i="5" s="1"/>
  <c r="AQ33" i="5"/>
  <c r="DM33" i="5" s="1"/>
  <c r="GI33" i="5" s="1"/>
  <c r="JE33" i="5" s="1"/>
  <c r="AQ26" i="5"/>
  <c r="DM26" i="5" s="1"/>
  <c r="GI26" i="5" s="1"/>
  <c r="JE26" i="5" s="1"/>
  <c r="AQ12" i="5"/>
  <c r="DM12" i="5" s="1"/>
  <c r="GI12" i="5" s="1"/>
  <c r="JE12" i="5" s="1"/>
  <c r="AQ24" i="5"/>
  <c r="DM24" i="5" s="1"/>
  <c r="GI24" i="5" s="1"/>
  <c r="JE24" i="5" s="1"/>
  <c r="AQ2" i="5"/>
  <c r="DM2" i="5" s="1"/>
  <c r="GI2" i="5" s="1"/>
  <c r="JE2" i="5" s="1"/>
  <c r="AQ260" i="5"/>
  <c r="DM260" i="5" s="1"/>
  <c r="GI260" i="5" s="1"/>
  <c r="JE260" i="5" s="1"/>
  <c r="AQ251" i="5"/>
  <c r="DM251" i="5" s="1"/>
  <c r="GI251" i="5" s="1"/>
  <c r="JE251" i="5" s="1"/>
  <c r="AQ244" i="5"/>
  <c r="DM244" i="5" s="1"/>
  <c r="GI244" i="5" s="1"/>
  <c r="JE244" i="5" s="1"/>
  <c r="AQ236" i="5"/>
  <c r="DM236" i="5" s="1"/>
  <c r="GI236" i="5" s="1"/>
  <c r="JE236" i="5" s="1"/>
  <c r="AQ230" i="5"/>
  <c r="DM230" i="5" s="1"/>
  <c r="GI230" i="5" s="1"/>
  <c r="JE230" i="5" s="1"/>
  <c r="AQ222" i="5"/>
  <c r="DM222" i="5" s="1"/>
  <c r="GI222" i="5" s="1"/>
  <c r="JE222" i="5" s="1"/>
  <c r="AQ217" i="5"/>
  <c r="DM217" i="5" s="1"/>
  <c r="GI217" i="5" s="1"/>
  <c r="JE217" i="5" s="1"/>
  <c r="AQ206" i="5"/>
  <c r="DM206" i="5" s="1"/>
  <c r="GI206" i="5" s="1"/>
  <c r="JE206" i="5" s="1"/>
  <c r="AQ198" i="5"/>
  <c r="DM198" i="5" s="1"/>
  <c r="GI198" i="5" s="1"/>
  <c r="JE198" i="5" s="1"/>
  <c r="AQ193" i="5"/>
  <c r="DM193" i="5" s="1"/>
  <c r="GI193" i="5" s="1"/>
  <c r="JE193" i="5" s="1"/>
  <c r="AQ177" i="5"/>
  <c r="DM177" i="5" s="1"/>
  <c r="GI177" i="5" s="1"/>
  <c r="JE177" i="5" s="1"/>
  <c r="AQ174" i="5"/>
  <c r="DM174" i="5" s="1"/>
  <c r="GI174" i="5" s="1"/>
  <c r="JE174" i="5" s="1"/>
  <c r="AQ169" i="5"/>
  <c r="DM169" i="5" s="1"/>
  <c r="GI169" i="5" s="1"/>
  <c r="JE169" i="5" s="1"/>
  <c r="AQ157" i="5"/>
  <c r="DM157" i="5" s="1"/>
  <c r="GI157" i="5" s="1"/>
  <c r="JE157" i="5" s="1"/>
  <c r="AQ152" i="5"/>
  <c r="DM152" i="5" s="1"/>
  <c r="GI152" i="5" s="1"/>
  <c r="JE152" i="5" s="1"/>
  <c r="AQ137" i="5"/>
  <c r="DM137" i="5" s="1"/>
  <c r="GI137" i="5" s="1"/>
  <c r="JE137" i="5" s="1"/>
  <c r="AQ134" i="5"/>
  <c r="DM134" i="5" s="1"/>
  <c r="GI134" i="5" s="1"/>
  <c r="JE134" i="5" s="1"/>
  <c r="AQ127" i="5"/>
  <c r="DM127" i="5" s="1"/>
  <c r="GI127" i="5" s="1"/>
  <c r="JE127" i="5" s="1"/>
  <c r="AQ120" i="5"/>
  <c r="DM120" i="5" s="1"/>
  <c r="GI120" i="5" s="1"/>
  <c r="JE120" i="5" s="1"/>
  <c r="AQ113" i="5"/>
  <c r="DM113" i="5" s="1"/>
  <c r="GI113" i="5" s="1"/>
  <c r="JE113" i="5" s="1"/>
  <c r="AQ98" i="5"/>
  <c r="DM98" i="5" s="1"/>
  <c r="GI98" i="5" s="1"/>
  <c r="JE98" i="5" s="1"/>
  <c r="AQ92" i="5"/>
  <c r="DM92" i="5" s="1"/>
  <c r="GI92" i="5" s="1"/>
  <c r="JE92" i="5" s="1"/>
  <c r="AQ85" i="5"/>
  <c r="DM85" i="5" s="1"/>
  <c r="GI85" i="5" s="1"/>
  <c r="JE85" i="5" s="1"/>
  <c r="AQ63" i="5"/>
  <c r="DM63" i="5" s="1"/>
  <c r="GI63" i="5" s="1"/>
  <c r="JE63" i="5" s="1"/>
  <c r="AQ75" i="5"/>
  <c r="DM75" i="5" s="1"/>
  <c r="GI75" i="5" s="1"/>
  <c r="JE75" i="5" s="1"/>
  <c r="AQ46" i="5"/>
  <c r="DM46" i="5" s="1"/>
  <c r="GI46" i="5" s="1"/>
  <c r="JE46" i="5" s="1"/>
  <c r="AQ58" i="5"/>
  <c r="DM58" i="5" s="1"/>
  <c r="GI58" i="5" s="1"/>
  <c r="JE58" i="5" s="1"/>
  <c r="AQ51" i="5"/>
  <c r="DM51" i="5" s="1"/>
  <c r="GI51" i="5" s="1"/>
  <c r="JE51" i="5" s="1"/>
  <c r="AQ25" i="5"/>
  <c r="DM25" i="5" s="1"/>
  <c r="GI25" i="5" s="1"/>
  <c r="JE25" i="5" s="1"/>
  <c r="AQ37" i="5"/>
  <c r="DM37" i="5" s="1"/>
  <c r="GI37" i="5" s="1"/>
  <c r="JE37" i="5" s="1"/>
  <c r="AQ23" i="5"/>
  <c r="DM23" i="5" s="1"/>
  <c r="GI23" i="5" s="1"/>
  <c r="JE23" i="5" s="1"/>
  <c r="AQ16" i="5"/>
  <c r="DM16" i="5" s="1"/>
  <c r="GI16" i="5" s="1"/>
  <c r="JE16" i="5" s="1"/>
  <c r="AQ5" i="5"/>
  <c r="DM5" i="5" s="1"/>
  <c r="GI5" i="5" s="1"/>
  <c r="JE5" i="5" s="1"/>
  <c r="AQ267" i="5"/>
  <c r="DM267" i="5" s="1"/>
  <c r="GI267" i="5" s="1"/>
  <c r="JE267" i="5" s="1"/>
  <c r="AQ259" i="5"/>
  <c r="DM259" i="5" s="1"/>
  <c r="GI259" i="5" s="1"/>
  <c r="JE259" i="5" s="1"/>
  <c r="AQ254" i="5"/>
  <c r="DM254" i="5" s="1"/>
  <c r="GI254" i="5" s="1"/>
  <c r="JE254" i="5" s="1"/>
  <c r="AQ245" i="5"/>
  <c r="DM245" i="5" s="1"/>
  <c r="GI245" i="5" s="1"/>
  <c r="JE245" i="5" s="1"/>
  <c r="AQ237" i="5"/>
  <c r="DM237" i="5" s="1"/>
  <c r="GI237" i="5" s="1"/>
  <c r="JE237" i="5" s="1"/>
  <c r="AQ223" i="5"/>
  <c r="DM223" i="5" s="1"/>
  <c r="GI223" i="5" s="1"/>
  <c r="JE223" i="5" s="1"/>
  <c r="AQ225" i="5"/>
  <c r="DM225" i="5" s="1"/>
  <c r="GI225" i="5" s="1"/>
  <c r="JE225" i="5" s="1"/>
  <c r="AQ212" i="5"/>
  <c r="DM212" i="5" s="1"/>
  <c r="GI212" i="5" s="1"/>
  <c r="JE212" i="5" s="1"/>
  <c r="AQ209" i="5"/>
  <c r="DM209" i="5" s="1"/>
  <c r="GI209" i="5" s="1"/>
  <c r="JE209" i="5" s="1"/>
  <c r="AQ201" i="5"/>
  <c r="DM201" i="5" s="1"/>
  <c r="GI201" i="5" s="1"/>
  <c r="JE201" i="5" s="1"/>
  <c r="AQ188" i="5"/>
  <c r="DM188" i="5" s="1"/>
  <c r="GI188" i="5" s="1"/>
  <c r="JE188" i="5" s="1"/>
  <c r="AQ183" i="5"/>
  <c r="DM183" i="5" s="1"/>
  <c r="GI183" i="5" s="1"/>
  <c r="JE183" i="5" s="1"/>
  <c r="AQ167" i="5"/>
  <c r="DM167" i="5" s="1"/>
  <c r="GI167" i="5" s="1"/>
  <c r="JE167" i="5" s="1"/>
  <c r="AQ164" i="5"/>
  <c r="DM164" i="5" s="1"/>
  <c r="GI164" i="5" s="1"/>
  <c r="JE164" i="5" s="1"/>
  <c r="AQ160" i="5"/>
  <c r="DM160" i="5" s="1"/>
  <c r="GI160" i="5" s="1"/>
  <c r="JE160" i="5" s="1"/>
  <c r="AQ144" i="5"/>
  <c r="DM144" i="5" s="1"/>
  <c r="GI144" i="5" s="1"/>
  <c r="JE144" i="5" s="1"/>
  <c r="AQ148" i="5"/>
  <c r="DM148" i="5" s="1"/>
  <c r="GI148" i="5" s="1"/>
  <c r="JE148" i="5" s="1"/>
  <c r="AQ126" i="5"/>
  <c r="DM126" i="5" s="1"/>
  <c r="GI126" i="5" s="1"/>
  <c r="JE126" i="5" s="1"/>
  <c r="AQ119" i="5"/>
  <c r="DM119" i="5" s="1"/>
  <c r="GI119" i="5" s="1"/>
  <c r="JE119" i="5" s="1"/>
  <c r="AQ112" i="5"/>
  <c r="DM112" i="5" s="1"/>
  <c r="GI112" i="5" s="1"/>
  <c r="JE112" i="5" s="1"/>
  <c r="AQ105" i="5"/>
  <c r="DM105" i="5" s="1"/>
  <c r="GI105" i="5" s="1"/>
  <c r="JE105" i="5" s="1"/>
  <c r="AQ109" i="5"/>
  <c r="DM109" i="5" s="1"/>
  <c r="GI109" i="5" s="1"/>
  <c r="JE109" i="5" s="1"/>
  <c r="AQ84" i="5"/>
  <c r="DM84" i="5" s="1"/>
  <c r="GI84" i="5" s="1"/>
  <c r="JE84" i="5" s="1"/>
  <c r="AQ96" i="5"/>
  <c r="DM96" i="5" s="1"/>
  <c r="GI96" i="5" s="1"/>
  <c r="JE96" i="5" s="1"/>
  <c r="AQ74" i="5"/>
  <c r="DM74" i="5" s="1"/>
  <c r="GI74" i="5" s="1"/>
  <c r="JE74" i="5" s="1"/>
  <c r="AQ67" i="5"/>
  <c r="DM67" i="5" s="1"/>
  <c r="GI67" i="5" s="1"/>
  <c r="JE67" i="5" s="1"/>
  <c r="AQ57" i="5"/>
  <c r="DM57" i="5" s="1"/>
  <c r="GI57" i="5" s="1"/>
  <c r="JE57" i="5" s="1"/>
  <c r="AQ50" i="5"/>
  <c r="DM50" i="5" s="1"/>
  <c r="GI50" i="5" s="1"/>
  <c r="JE50" i="5" s="1"/>
  <c r="AQ43" i="5"/>
  <c r="DM43" i="5" s="1"/>
  <c r="GI43" i="5" s="1"/>
  <c r="JE43" i="5" s="1"/>
  <c r="AQ36" i="5"/>
  <c r="DM36" i="5" s="1"/>
  <c r="GI36" i="5" s="1"/>
  <c r="JE36" i="5" s="1"/>
  <c r="AQ29" i="5"/>
  <c r="DM29" i="5" s="1"/>
  <c r="GI29" i="5" s="1"/>
  <c r="JE29" i="5" s="1"/>
  <c r="AQ15" i="5"/>
  <c r="DM15" i="5" s="1"/>
  <c r="GI15" i="5" s="1"/>
  <c r="JE15" i="5" s="1"/>
  <c r="AQ8" i="5"/>
  <c r="DM8" i="5" s="1"/>
  <c r="GI8" i="5" s="1"/>
  <c r="JE8" i="5" s="1"/>
  <c r="AQ3" i="5"/>
  <c r="DM3" i="5" s="1"/>
  <c r="GI3" i="5" s="1"/>
  <c r="JE3" i="5" s="1"/>
  <c r="AP8" i="1"/>
  <c r="AP7" i="1"/>
  <c r="B142" i="4"/>
  <c r="C142" i="4"/>
  <c r="A142" i="4"/>
  <c r="A69" i="4"/>
  <c r="A70" i="4" l="1"/>
  <c r="AR261" i="5"/>
  <c r="DN261" i="5" s="1"/>
  <c r="GJ261" i="5" s="1"/>
  <c r="JF261" i="5" s="1"/>
  <c r="AR251" i="5"/>
  <c r="DN251" i="5" s="1"/>
  <c r="GJ251" i="5" s="1"/>
  <c r="JF251" i="5" s="1"/>
  <c r="AR244" i="5"/>
  <c r="DN244" i="5" s="1"/>
  <c r="GJ244" i="5" s="1"/>
  <c r="JF244" i="5" s="1"/>
  <c r="AR241" i="5"/>
  <c r="DN241" i="5" s="1"/>
  <c r="GJ241" i="5" s="1"/>
  <c r="JF241" i="5" s="1"/>
  <c r="AR230" i="5"/>
  <c r="DN230" i="5" s="1"/>
  <c r="GJ230" i="5" s="1"/>
  <c r="JF230" i="5" s="1"/>
  <c r="AR222" i="5"/>
  <c r="DN222" i="5" s="1"/>
  <c r="GJ222" i="5" s="1"/>
  <c r="JF222" i="5" s="1"/>
  <c r="AR212" i="5"/>
  <c r="DN212" i="5" s="1"/>
  <c r="GJ212" i="5" s="1"/>
  <c r="JF212" i="5" s="1"/>
  <c r="AR206" i="5"/>
  <c r="DN206" i="5" s="1"/>
  <c r="GJ206" i="5" s="1"/>
  <c r="JF206" i="5" s="1"/>
  <c r="AR198" i="5"/>
  <c r="DN198" i="5" s="1"/>
  <c r="GJ198" i="5" s="1"/>
  <c r="JF198" i="5" s="1"/>
  <c r="AR188" i="5"/>
  <c r="DN188" i="5" s="1"/>
  <c r="GJ188" i="5" s="1"/>
  <c r="JF188" i="5" s="1"/>
  <c r="AR180" i="5"/>
  <c r="DN180" i="5" s="1"/>
  <c r="GJ180" i="5" s="1"/>
  <c r="JF180" i="5" s="1"/>
  <c r="AR176" i="5"/>
  <c r="DN176" i="5" s="1"/>
  <c r="GJ176" i="5" s="1"/>
  <c r="JF176" i="5" s="1"/>
  <c r="AR169" i="5"/>
  <c r="DN169" i="5" s="1"/>
  <c r="GJ169" i="5" s="1"/>
  <c r="JF169" i="5" s="1"/>
  <c r="AR160" i="5"/>
  <c r="DN160" i="5" s="1"/>
  <c r="GJ160" i="5" s="1"/>
  <c r="JF160" i="5" s="1"/>
  <c r="AR136" i="5"/>
  <c r="DN136" i="5" s="1"/>
  <c r="GJ136" i="5" s="1"/>
  <c r="JF136" i="5" s="1"/>
  <c r="AR148" i="5"/>
  <c r="DN148" i="5" s="1"/>
  <c r="GJ148" i="5" s="1"/>
  <c r="JF148" i="5" s="1"/>
  <c r="AR126" i="5"/>
  <c r="DN126" i="5" s="1"/>
  <c r="GJ126" i="5" s="1"/>
  <c r="JF126" i="5" s="1"/>
  <c r="AR119" i="5"/>
  <c r="DN119" i="5" s="1"/>
  <c r="GJ119" i="5" s="1"/>
  <c r="JF119" i="5" s="1"/>
  <c r="AR131" i="5"/>
  <c r="DN131" i="5" s="1"/>
  <c r="GJ131" i="5" s="1"/>
  <c r="JF131" i="5" s="1"/>
  <c r="AR105" i="5"/>
  <c r="DN105" i="5" s="1"/>
  <c r="GJ105" i="5" s="1"/>
  <c r="JF105" i="5" s="1"/>
  <c r="AR109" i="5"/>
  <c r="DN109" i="5" s="1"/>
  <c r="GJ109" i="5" s="1"/>
  <c r="JF109" i="5" s="1"/>
  <c r="AR84" i="5"/>
  <c r="DN84" i="5" s="1"/>
  <c r="GJ84" i="5" s="1"/>
  <c r="JF84" i="5" s="1"/>
  <c r="AR96" i="5"/>
  <c r="DN96" i="5" s="1"/>
  <c r="GJ96" i="5" s="1"/>
  <c r="JF96" i="5" s="1"/>
  <c r="AR74" i="5"/>
  <c r="DN74" i="5" s="1"/>
  <c r="GJ74" i="5" s="1"/>
  <c r="JF74" i="5" s="1"/>
  <c r="AR78" i="5"/>
  <c r="DN78" i="5" s="1"/>
  <c r="GJ78" i="5" s="1"/>
  <c r="JF78" i="5" s="1"/>
  <c r="AR49" i="5"/>
  <c r="DN49" i="5" s="1"/>
  <c r="GJ49" i="5" s="1"/>
  <c r="JF49" i="5" s="1"/>
  <c r="AR61" i="5"/>
  <c r="DN61" i="5" s="1"/>
  <c r="GJ61" i="5" s="1"/>
  <c r="JF61" i="5" s="1"/>
  <c r="AR54" i="5"/>
  <c r="DN54" i="5" s="1"/>
  <c r="GJ54" i="5" s="1"/>
  <c r="JF54" i="5" s="1"/>
  <c r="AR28" i="5"/>
  <c r="DN28" i="5" s="1"/>
  <c r="GJ28" i="5" s="1"/>
  <c r="JF28" i="5" s="1"/>
  <c r="AR40" i="5"/>
  <c r="DN40" i="5" s="1"/>
  <c r="GJ40" i="5" s="1"/>
  <c r="JF40" i="5" s="1"/>
  <c r="AR15" i="5"/>
  <c r="DN15" i="5" s="1"/>
  <c r="GJ15" i="5" s="1"/>
  <c r="JF15" i="5" s="1"/>
  <c r="AR8" i="5"/>
  <c r="DN8" i="5" s="1"/>
  <c r="GJ8" i="5" s="1"/>
  <c r="JF8" i="5" s="1"/>
  <c r="AR5" i="5"/>
  <c r="DN5" i="5" s="1"/>
  <c r="GJ5" i="5" s="1"/>
  <c r="JF5" i="5" s="1"/>
  <c r="AR259" i="5"/>
  <c r="DN259" i="5" s="1"/>
  <c r="GJ259" i="5" s="1"/>
  <c r="JF259" i="5" s="1"/>
  <c r="AR254" i="5"/>
  <c r="DN254" i="5" s="1"/>
  <c r="GJ254" i="5" s="1"/>
  <c r="JF254" i="5" s="1"/>
  <c r="AR245" i="5"/>
  <c r="DN245" i="5" s="1"/>
  <c r="GJ245" i="5" s="1"/>
  <c r="JF245" i="5" s="1"/>
  <c r="AR237" i="5"/>
  <c r="DN237" i="5" s="1"/>
  <c r="GJ237" i="5" s="1"/>
  <c r="JF237" i="5" s="1"/>
  <c r="AR231" i="5"/>
  <c r="DN231" i="5" s="1"/>
  <c r="GJ231" i="5" s="1"/>
  <c r="JF231" i="5" s="1"/>
  <c r="AR225" i="5"/>
  <c r="DN225" i="5" s="1"/>
  <c r="GJ225" i="5" s="1"/>
  <c r="JF225" i="5" s="1"/>
  <c r="AR223" i="5"/>
  <c r="DN223" i="5" s="1"/>
  <c r="GJ223" i="5" s="1"/>
  <c r="JF223" i="5" s="1"/>
  <c r="AR209" i="5"/>
  <c r="DN209" i="5" s="1"/>
  <c r="GJ209" i="5" s="1"/>
  <c r="JF209" i="5" s="1"/>
  <c r="AR201" i="5"/>
  <c r="DN201" i="5" s="1"/>
  <c r="GJ201" i="5" s="1"/>
  <c r="JF201" i="5" s="1"/>
  <c r="AR191" i="5"/>
  <c r="DN191" i="5" s="1"/>
  <c r="GJ191" i="5" s="1"/>
  <c r="JF191" i="5" s="1"/>
  <c r="AR183" i="5"/>
  <c r="DN183" i="5" s="1"/>
  <c r="GJ183" i="5" s="1"/>
  <c r="JF183" i="5" s="1"/>
  <c r="AR174" i="5"/>
  <c r="DN174" i="5" s="1"/>
  <c r="GJ174" i="5" s="1"/>
  <c r="JF174" i="5" s="1"/>
  <c r="AR164" i="5"/>
  <c r="DN164" i="5" s="1"/>
  <c r="GJ164" i="5" s="1"/>
  <c r="JF164" i="5" s="1"/>
  <c r="AR155" i="5"/>
  <c r="DN155" i="5" s="1"/>
  <c r="GJ155" i="5" s="1"/>
  <c r="JF155" i="5" s="1"/>
  <c r="AR147" i="5"/>
  <c r="DN147" i="5" s="1"/>
  <c r="GJ147" i="5" s="1"/>
  <c r="JF147" i="5" s="1"/>
  <c r="AR140" i="5"/>
  <c r="DN140" i="5" s="1"/>
  <c r="GJ140" i="5" s="1"/>
  <c r="JF140" i="5" s="1"/>
  <c r="AR118" i="5"/>
  <c r="DN118" i="5" s="1"/>
  <c r="GJ118" i="5" s="1"/>
  <c r="JF118" i="5" s="1"/>
  <c r="AR130" i="5"/>
  <c r="DN130" i="5" s="1"/>
  <c r="GJ130" i="5" s="1"/>
  <c r="JF130" i="5" s="1"/>
  <c r="AR123" i="5"/>
  <c r="DN123" i="5" s="1"/>
  <c r="GJ123" i="5" s="1"/>
  <c r="JF123" i="5" s="1"/>
  <c r="AR108" i="5"/>
  <c r="DN108" i="5" s="1"/>
  <c r="GJ108" i="5" s="1"/>
  <c r="JF108" i="5" s="1"/>
  <c r="AR101" i="5"/>
  <c r="DN101" i="5" s="1"/>
  <c r="GJ101" i="5" s="1"/>
  <c r="JF101" i="5" s="1"/>
  <c r="AR95" i="5"/>
  <c r="DN95" i="5" s="1"/>
  <c r="GJ95" i="5" s="1"/>
  <c r="JF95" i="5" s="1"/>
  <c r="AR88" i="5"/>
  <c r="DN88" i="5" s="1"/>
  <c r="GJ88" i="5" s="1"/>
  <c r="JF88" i="5" s="1"/>
  <c r="AR66" i="5"/>
  <c r="DN66" i="5" s="1"/>
  <c r="GJ66" i="5" s="1"/>
  <c r="JF66" i="5" s="1"/>
  <c r="AR70" i="5"/>
  <c r="DN70" i="5" s="1"/>
  <c r="GJ70" i="5" s="1"/>
  <c r="JF70" i="5" s="1"/>
  <c r="AR60" i="5"/>
  <c r="DN60" i="5" s="1"/>
  <c r="GJ60" i="5" s="1"/>
  <c r="JF60" i="5" s="1"/>
  <c r="AR53" i="5"/>
  <c r="DN53" i="5" s="1"/>
  <c r="GJ53" i="5" s="1"/>
  <c r="JF53" i="5" s="1"/>
  <c r="AR46" i="5"/>
  <c r="DN46" i="5" s="1"/>
  <c r="GJ46" i="5" s="1"/>
  <c r="JF46" i="5" s="1"/>
  <c r="AR39" i="5"/>
  <c r="DN39" i="5" s="1"/>
  <c r="GJ39" i="5" s="1"/>
  <c r="JF39" i="5" s="1"/>
  <c r="AR32" i="5"/>
  <c r="DN32" i="5" s="1"/>
  <c r="GJ32" i="5" s="1"/>
  <c r="JF32" i="5" s="1"/>
  <c r="AR7" i="5"/>
  <c r="DN7" i="5" s="1"/>
  <c r="GJ7" i="5" s="1"/>
  <c r="JF7" i="5" s="1"/>
  <c r="AR19" i="5"/>
  <c r="DN19" i="5" s="1"/>
  <c r="GJ19" i="5" s="1"/>
  <c r="JF19" i="5" s="1"/>
  <c r="AR3" i="5"/>
  <c r="DN3" i="5" s="1"/>
  <c r="GJ3" i="5" s="1"/>
  <c r="JF3" i="5" s="1"/>
  <c r="AR267" i="5"/>
  <c r="DN267" i="5" s="1"/>
  <c r="GJ267" i="5" s="1"/>
  <c r="JF267" i="5" s="1"/>
  <c r="AR257" i="5"/>
  <c r="DN257" i="5" s="1"/>
  <c r="GJ257" i="5" s="1"/>
  <c r="JF257" i="5" s="1"/>
  <c r="AR252" i="5"/>
  <c r="DN252" i="5" s="1"/>
  <c r="GJ252" i="5" s="1"/>
  <c r="JF252" i="5" s="1"/>
  <c r="AR239" i="5"/>
  <c r="DN239" i="5" s="1"/>
  <c r="GJ239" i="5" s="1"/>
  <c r="JF239" i="5" s="1"/>
  <c r="AR234" i="5"/>
  <c r="DN234" i="5" s="1"/>
  <c r="GJ234" i="5" s="1"/>
  <c r="JF234" i="5" s="1"/>
  <c r="AR228" i="5"/>
  <c r="DN228" i="5" s="1"/>
  <c r="GJ228" i="5" s="1"/>
  <c r="JF228" i="5" s="1"/>
  <c r="AR220" i="5"/>
  <c r="DN220" i="5" s="1"/>
  <c r="GJ220" i="5" s="1"/>
  <c r="JF220" i="5" s="1"/>
  <c r="AR215" i="5"/>
  <c r="DN215" i="5" s="1"/>
  <c r="GJ215" i="5" s="1"/>
  <c r="JF215" i="5" s="1"/>
  <c r="AR204" i="5"/>
  <c r="DN204" i="5" s="1"/>
  <c r="GJ204" i="5" s="1"/>
  <c r="JF204" i="5" s="1"/>
  <c r="AR196" i="5"/>
  <c r="DN196" i="5" s="1"/>
  <c r="GJ196" i="5" s="1"/>
  <c r="JF196" i="5" s="1"/>
  <c r="AR186" i="5"/>
  <c r="DN186" i="5" s="1"/>
  <c r="GJ186" i="5" s="1"/>
  <c r="JF186" i="5" s="1"/>
  <c r="AR178" i="5"/>
  <c r="DN178" i="5" s="1"/>
  <c r="GJ178" i="5" s="1"/>
  <c r="JF178" i="5" s="1"/>
  <c r="AR170" i="5"/>
  <c r="DN170" i="5" s="1"/>
  <c r="GJ170" i="5" s="1"/>
  <c r="JF170" i="5" s="1"/>
  <c r="AR167" i="5"/>
  <c r="DN167" i="5" s="1"/>
  <c r="GJ167" i="5" s="1"/>
  <c r="JF167" i="5" s="1"/>
  <c r="AR158" i="5"/>
  <c r="DN158" i="5" s="1"/>
  <c r="GJ158" i="5" s="1"/>
  <c r="JF158" i="5" s="1"/>
  <c r="AR139" i="5"/>
  <c r="DN139" i="5" s="1"/>
  <c r="GJ139" i="5" s="1"/>
  <c r="JF139" i="5" s="1"/>
  <c r="AR151" i="5"/>
  <c r="DN151" i="5" s="1"/>
  <c r="GJ151" i="5" s="1"/>
  <c r="JF151" i="5" s="1"/>
  <c r="AR129" i="5"/>
  <c r="DN129" i="5" s="1"/>
  <c r="GJ129" i="5" s="1"/>
  <c r="JF129" i="5" s="1"/>
  <c r="AR122" i="5"/>
  <c r="DN122" i="5" s="1"/>
  <c r="GJ122" i="5" s="1"/>
  <c r="JF122" i="5" s="1"/>
  <c r="AR115" i="5"/>
  <c r="DN115" i="5" s="1"/>
  <c r="GJ115" i="5" s="1"/>
  <c r="JF115" i="5" s="1"/>
  <c r="AR100" i="5"/>
  <c r="DN100" i="5" s="1"/>
  <c r="GJ100" i="5" s="1"/>
  <c r="JF100" i="5" s="1"/>
  <c r="AR112" i="5"/>
  <c r="DN112" i="5" s="1"/>
  <c r="GJ112" i="5" s="1"/>
  <c r="JF112" i="5" s="1"/>
  <c r="AR87" i="5"/>
  <c r="DN87" i="5" s="1"/>
  <c r="GJ87" i="5" s="1"/>
  <c r="JF87" i="5" s="1"/>
  <c r="AR91" i="5"/>
  <c r="DN91" i="5" s="1"/>
  <c r="GJ91" i="5" s="1"/>
  <c r="JF91" i="5" s="1"/>
  <c r="AR77" i="5"/>
  <c r="DN77" i="5" s="1"/>
  <c r="GJ77" i="5" s="1"/>
  <c r="JF77" i="5" s="1"/>
  <c r="AR80" i="5"/>
  <c r="DN80" i="5" s="1"/>
  <c r="GJ80" i="5" s="1"/>
  <c r="JF80" i="5" s="1"/>
  <c r="AR52" i="5"/>
  <c r="DN52" i="5" s="1"/>
  <c r="GJ52" i="5" s="1"/>
  <c r="JF52" i="5" s="1"/>
  <c r="AR45" i="5"/>
  <c r="DN45" i="5" s="1"/>
  <c r="GJ45" i="5" s="1"/>
  <c r="JF45" i="5" s="1"/>
  <c r="AR38" i="5"/>
  <c r="DN38" i="5" s="1"/>
  <c r="GJ38" i="5" s="1"/>
  <c r="JF38" i="5" s="1"/>
  <c r="AR31" i="5"/>
  <c r="DN31" i="5" s="1"/>
  <c r="GJ31" i="5" s="1"/>
  <c r="JF31" i="5" s="1"/>
  <c r="AR43" i="5"/>
  <c r="DN43" i="5" s="1"/>
  <c r="GJ43" i="5" s="1"/>
  <c r="JF43" i="5" s="1"/>
  <c r="AR18" i="5"/>
  <c r="DN18" i="5" s="1"/>
  <c r="GJ18" i="5" s="1"/>
  <c r="JF18" i="5" s="1"/>
  <c r="AR11" i="5"/>
  <c r="DN11" i="5" s="1"/>
  <c r="GJ11" i="5" s="1"/>
  <c r="JF11" i="5" s="1"/>
  <c r="AR4" i="5"/>
  <c r="DN4" i="5" s="1"/>
  <c r="GJ4" i="5" s="1"/>
  <c r="JF4" i="5" s="1"/>
  <c r="AR266" i="5"/>
  <c r="DN266" i="5" s="1"/>
  <c r="GJ266" i="5" s="1"/>
  <c r="JF266" i="5" s="1"/>
  <c r="AR258" i="5"/>
  <c r="DN258" i="5" s="1"/>
  <c r="GJ258" i="5" s="1"/>
  <c r="JF258" i="5" s="1"/>
  <c r="AR248" i="5"/>
  <c r="DN248" i="5" s="1"/>
  <c r="GJ248" i="5" s="1"/>
  <c r="JF248" i="5" s="1"/>
  <c r="AR242" i="5"/>
  <c r="DN242" i="5" s="1"/>
  <c r="GJ242" i="5" s="1"/>
  <c r="JF242" i="5" s="1"/>
  <c r="AR232" i="5"/>
  <c r="DN232" i="5" s="1"/>
  <c r="GJ232" i="5" s="1"/>
  <c r="JF232" i="5" s="1"/>
  <c r="AR226" i="5"/>
  <c r="DN226" i="5" s="1"/>
  <c r="GJ226" i="5" s="1"/>
  <c r="JF226" i="5" s="1"/>
  <c r="AR213" i="5"/>
  <c r="DN213" i="5" s="1"/>
  <c r="GJ213" i="5" s="1"/>
  <c r="JF213" i="5" s="1"/>
  <c r="AR210" i="5"/>
  <c r="DN210" i="5" s="1"/>
  <c r="GJ210" i="5" s="1"/>
  <c r="JF210" i="5" s="1"/>
  <c r="AR194" i="5"/>
  <c r="DN194" i="5" s="1"/>
  <c r="GJ194" i="5" s="1"/>
  <c r="JF194" i="5" s="1"/>
  <c r="AR189" i="5"/>
  <c r="DN189" i="5" s="1"/>
  <c r="GJ189" i="5" s="1"/>
  <c r="JF189" i="5" s="1"/>
  <c r="AR184" i="5"/>
  <c r="DN184" i="5" s="1"/>
  <c r="GJ184" i="5" s="1"/>
  <c r="JF184" i="5" s="1"/>
  <c r="AR181" i="5"/>
  <c r="DN181" i="5" s="1"/>
  <c r="GJ181" i="5" s="1"/>
  <c r="JF181" i="5" s="1"/>
  <c r="AR165" i="5"/>
  <c r="DN165" i="5" s="1"/>
  <c r="GJ165" i="5" s="1"/>
  <c r="JF165" i="5" s="1"/>
  <c r="AR156" i="5"/>
  <c r="DN156" i="5" s="1"/>
  <c r="GJ156" i="5" s="1"/>
  <c r="JF156" i="5" s="1"/>
  <c r="AR161" i="5"/>
  <c r="DN161" i="5" s="1"/>
  <c r="GJ161" i="5" s="1"/>
  <c r="JF161" i="5" s="1"/>
  <c r="AR153" i="5"/>
  <c r="DN153" i="5" s="1"/>
  <c r="GJ153" i="5" s="1"/>
  <c r="JF153" i="5" s="1"/>
  <c r="AR143" i="5"/>
  <c r="DN143" i="5" s="1"/>
  <c r="GJ143" i="5" s="1"/>
  <c r="JF143" i="5" s="1"/>
  <c r="AR121" i="5"/>
  <c r="DN121" i="5" s="1"/>
  <c r="GJ121" i="5" s="1"/>
  <c r="JF121" i="5" s="1"/>
  <c r="AR133" i="5"/>
  <c r="DN133" i="5" s="1"/>
  <c r="GJ133" i="5" s="1"/>
  <c r="JF133" i="5" s="1"/>
  <c r="AR107" i="5"/>
  <c r="DN107" i="5" s="1"/>
  <c r="GJ107" i="5" s="1"/>
  <c r="JF107" i="5" s="1"/>
  <c r="AR111" i="5"/>
  <c r="DN111" i="5" s="1"/>
  <c r="GJ111" i="5" s="1"/>
  <c r="JF111" i="5" s="1"/>
  <c r="AR104" i="5"/>
  <c r="DN104" i="5" s="1"/>
  <c r="GJ104" i="5" s="1"/>
  <c r="JF104" i="5" s="1"/>
  <c r="AR79" i="5"/>
  <c r="DN79" i="5" s="1"/>
  <c r="GJ79" i="5" s="1"/>
  <c r="JF79" i="5" s="1"/>
  <c r="AR83" i="5"/>
  <c r="DN83" i="5" s="1"/>
  <c r="GJ83" i="5" s="1"/>
  <c r="JF83" i="5" s="1"/>
  <c r="AR69" i="5"/>
  <c r="DN69" i="5" s="1"/>
  <c r="GJ69" i="5" s="1"/>
  <c r="JF69" i="5" s="1"/>
  <c r="AR73" i="5"/>
  <c r="DN73" i="5" s="1"/>
  <c r="GJ73" i="5" s="1"/>
  <c r="JF73" i="5" s="1"/>
  <c r="AR44" i="5"/>
  <c r="DN44" i="5" s="1"/>
  <c r="GJ44" i="5" s="1"/>
  <c r="JF44" i="5" s="1"/>
  <c r="AR56" i="5"/>
  <c r="DN56" i="5" s="1"/>
  <c r="GJ56" i="5" s="1"/>
  <c r="JF56" i="5" s="1"/>
  <c r="AR30" i="5"/>
  <c r="DN30" i="5" s="1"/>
  <c r="GJ30" i="5" s="1"/>
  <c r="JF30" i="5" s="1"/>
  <c r="AR42" i="5"/>
  <c r="DN42" i="5" s="1"/>
  <c r="GJ42" i="5" s="1"/>
  <c r="JF42" i="5" s="1"/>
  <c r="AR35" i="5"/>
  <c r="DN35" i="5" s="1"/>
  <c r="GJ35" i="5" s="1"/>
  <c r="JF35" i="5" s="1"/>
  <c r="AR10" i="5"/>
  <c r="DN10" i="5" s="1"/>
  <c r="GJ10" i="5" s="1"/>
  <c r="JF10" i="5" s="1"/>
  <c r="AR22" i="5"/>
  <c r="DN22" i="5" s="1"/>
  <c r="GJ22" i="5" s="1"/>
  <c r="JF22" i="5" s="1"/>
  <c r="AR2" i="5"/>
  <c r="DN2" i="5" s="1"/>
  <c r="GJ2" i="5" s="1"/>
  <c r="JF2" i="5" s="1"/>
  <c r="AR265" i="5"/>
  <c r="DN265" i="5" s="1"/>
  <c r="GJ265" i="5" s="1"/>
  <c r="JF265" i="5" s="1"/>
  <c r="AR260" i="5"/>
  <c r="DN260" i="5" s="1"/>
  <c r="GJ260" i="5" s="1"/>
  <c r="JF260" i="5" s="1"/>
  <c r="AR249" i="5"/>
  <c r="DN249" i="5" s="1"/>
  <c r="GJ249" i="5" s="1"/>
  <c r="JF249" i="5" s="1"/>
  <c r="AR240" i="5"/>
  <c r="DN240" i="5" s="1"/>
  <c r="GJ240" i="5" s="1"/>
  <c r="JF240" i="5" s="1"/>
  <c r="AR235" i="5"/>
  <c r="DN235" i="5" s="1"/>
  <c r="GJ235" i="5" s="1"/>
  <c r="JF235" i="5" s="1"/>
  <c r="AR218" i="5"/>
  <c r="DN218" i="5" s="1"/>
  <c r="GJ218" i="5" s="1"/>
  <c r="JF218" i="5" s="1"/>
  <c r="AR216" i="5"/>
  <c r="DN216" i="5" s="1"/>
  <c r="GJ216" i="5" s="1"/>
  <c r="JF216" i="5" s="1"/>
  <c r="AR202" i="5"/>
  <c r="DN202" i="5" s="1"/>
  <c r="GJ202" i="5" s="1"/>
  <c r="JF202" i="5" s="1"/>
  <c r="AR207" i="5"/>
  <c r="DN207" i="5" s="1"/>
  <c r="GJ207" i="5" s="1"/>
  <c r="JF207" i="5" s="1"/>
  <c r="AR192" i="5"/>
  <c r="DN192" i="5" s="1"/>
  <c r="GJ192" i="5" s="1"/>
  <c r="JF192" i="5" s="1"/>
  <c r="AR199" i="5"/>
  <c r="DN199" i="5" s="1"/>
  <c r="GJ199" i="5" s="1"/>
  <c r="JF199" i="5" s="1"/>
  <c r="AR172" i="5"/>
  <c r="DN172" i="5" s="1"/>
  <c r="GJ172" i="5" s="1"/>
  <c r="JF172" i="5" s="1"/>
  <c r="AR168" i="5"/>
  <c r="DN168" i="5" s="1"/>
  <c r="GJ168" i="5" s="1"/>
  <c r="JF168" i="5" s="1"/>
  <c r="AR159" i="5"/>
  <c r="DN159" i="5" s="1"/>
  <c r="GJ159" i="5" s="1"/>
  <c r="JF159" i="5" s="1"/>
  <c r="AR149" i="5"/>
  <c r="DN149" i="5" s="1"/>
  <c r="GJ149" i="5" s="1"/>
  <c r="JF149" i="5" s="1"/>
  <c r="AR150" i="5"/>
  <c r="DN150" i="5" s="1"/>
  <c r="GJ150" i="5" s="1"/>
  <c r="JF150" i="5" s="1"/>
  <c r="AR135" i="5"/>
  <c r="DN135" i="5" s="1"/>
  <c r="GJ135" i="5" s="1"/>
  <c r="JF135" i="5" s="1"/>
  <c r="AR132" i="5"/>
  <c r="DN132" i="5" s="1"/>
  <c r="GJ132" i="5" s="1"/>
  <c r="JF132" i="5" s="1"/>
  <c r="AR125" i="5"/>
  <c r="DN125" i="5" s="1"/>
  <c r="GJ125" i="5" s="1"/>
  <c r="JF125" i="5" s="1"/>
  <c r="AR99" i="5"/>
  <c r="DN99" i="5" s="1"/>
  <c r="GJ99" i="5" s="1"/>
  <c r="JF99" i="5" s="1"/>
  <c r="AR103" i="5"/>
  <c r="DN103" i="5" s="1"/>
  <c r="GJ103" i="5" s="1"/>
  <c r="JF103" i="5" s="1"/>
  <c r="AR97" i="5"/>
  <c r="DN97" i="5" s="1"/>
  <c r="GJ97" i="5" s="1"/>
  <c r="JF97" i="5" s="1"/>
  <c r="AR90" i="5"/>
  <c r="DN90" i="5" s="1"/>
  <c r="GJ90" i="5" s="1"/>
  <c r="JF90" i="5" s="1"/>
  <c r="AR94" i="5"/>
  <c r="DN94" i="5" s="1"/>
  <c r="GJ94" i="5" s="1"/>
  <c r="JF94" i="5" s="1"/>
  <c r="AR72" i="5"/>
  <c r="DN72" i="5" s="1"/>
  <c r="GJ72" i="5" s="1"/>
  <c r="JF72" i="5" s="1"/>
  <c r="AR65" i="5"/>
  <c r="DN65" i="5" s="1"/>
  <c r="GJ65" i="5" s="1"/>
  <c r="JF65" i="5" s="1"/>
  <c r="AR55" i="5"/>
  <c r="DN55" i="5" s="1"/>
  <c r="GJ55" i="5" s="1"/>
  <c r="JF55" i="5" s="1"/>
  <c r="AR48" i="5"/>
  <c r="DN48" i="5" s="1"/>
  <c r="GJ48" i="5" s="1"/>
  <c r="JF48" i="5" s="1"/>
  <c r="AR41" i="5"/>
  <c r="DN41" i="5" s="1"/>
  <c r="GJ41" i="5" s="1"/>
  <c r="JF41" i="5" s="1"/>
  <c r="AR34" i="5"/>
  <c r="DN34" i="5" s="1"/>
  <c r="GJ34" i="5" s="1"/>
  <c r="JF34" i="5" s="1"/>
  <c r="AR27" i="5"/>
  <c r="DN27" i="5" s="1"/>
  <c r="GJ27" i="5" s="1"/>
  <c r="JF27" i="5" s="1"/>
  <c r="AR21" i="5"/>
  <c r="DN21" i="5" s="1"/>
  <c r="GJ21" i="5" s="1"/>
  <c r="JF21" i="5" s="1"/>
  <c r="AR14" i="5"/>
  <c r="DN14" i="5" s="1"/>
  <c r="GJ14" i="5" s="1"/>
  <c r="JF14" i="5" s="1"/>
  <c r="AR264" i="5"/>
  <c r="DN264" i="5" s="1"/>
  <c r="GJ264" i="5" s="1"/>
  <c r="JF264" i="5" s="1"/>
  <c r="AR255" i="5"/>
  <c r="DN255" i="5" s="1"/>
  <c r="GJ255" i="5" s="1"/>
  <c r="JF255" i="5" s="1"/>
  <c r="AR247" i="5"/>
  <c r="DN247" i="5" s="1"/>
  <c r="GJ247" i="5" s="1"/>
  <c r="JF247" i="5" s="1"/>
  <c r="AR243" i="5"/>
  <c r="DN243" i="5" s="1"/>
  <c r="GJ243" i="5" s="1"/>
  <c r="JF243" i="5" s="1"/>
  <c r="AR233" i="5"/>
  <c r="DN233" i="5" s="1"/>
  <c r="GJ233" i="5" s="1"/>
  <c r="JF233" i="5" s="1"/>
  <c r="AR221" i="5"/>
  <c r="DN221" i="5" s="1"/>
  <c r="GJ221" i="5" s="1"/>
  <c r="JF221" i="5" s="1"/>
  <c r="AR211" i="5"/>
  <c r="DN211" i="5" s="1"/>
  <c r="GJ211" i="5" s="1"/>
  <c r="JF211" i="5" s="1"/>
  <c r="AR205" i="5"/>
  <c r="DN205" i="5" s="1"/>
  <c r="GJ205" i="5" s="1"/>
  <c r="JF205" i="5" s="1"/>
  <c r="AR197" i="5"/>
  <c r="DN197" i="5" s="1"/>
  <c r="GJ197" i="5" s="1"/>
  <c r="JF197" i="5" s="1"/>
  <c r="AR187" i="5"/>
  <c r="DN187" i="5" s="1"/>
  <c r="GJ187" i="5" s="1"/>
  <c r="JF187" i="5" s="1"/>
  <c r="AR179" i="5"/>
  <c r="DN179" i="5" s="1"/>
  <c r="GJ179" i="5" s="1"/>
  <c r="JF179" i="5" s="1"/>
  <c r="AR175" i="5"/>
  <c r="DN175" i="5" s="1"/>
  <c r="GJ175" i="5" s="1"/>
  <c r="JF175" i="5" s="1"/>
  <c r="AR171" i="5"/>
  <c r="DN171" i="5" s="1"/>
  <c r="GJ171" i="5" s="1"/>
  <c r="JF171" i="5" s="1"/>
  <c r="AR162" i="5"/>
  <c r="DN162" i="5" s="1"/>
  <c r="GJ162" i="5" s="1"/>
  <c r="JF162" i="5" s="1"/>
  <c r="AR141" i="5"/>
  <c r="DN141" i="5" s="1"/>
  <c r="GJ141" i="5" s="1"/>
  <c r="JF141" i="5" s="1"/>
  <c r="AR142" i="5"/>
  <c r="DN142" i="5" s="1"/>
  <c r="GJ142" i="5" s="1"/>
  <c r="JF142" i="5" s="1"/>
  <c r="AR146" i="5"/>
  <c r="DN146" i="5" s="1"/>
  <c r="GJ146" i="5" s="1"/>
  <c r="JF146" i="5" s="1"/>
  <c r="AR124" i="5"/>
  <c r="DN124" i="5" s="1"/>
  <c r="GJ124" i="5" s="1"/>
  <c r="JF124" i="5" s="1"/>
  <c r="AR117" i="5"/>
  <c r="DN117" i="5" s="1"/>
  <c r="GJ117" i="5" s="1"/>
  <c r="JF117" i="5" s="1"/>
  <c r="AR110" i="5"/>
  <c r="DN110" i="5" s="1"/>
  <c r="GJ110" i="5" s="1"/>
  <c r="JF110" i="5" s="1"/>
  <c r="AR114" i="5"/>
  <c r="DN114" i="5" s="1"/>
  <c r="GJ114" i="5" s="1"/>
  <c r="JF114" i="5" s="1"/>
  <c r="AR89" i="5"/>
  <c r="DN89" i="5" s="1"/>
  <c r="GJ89" i="5" s="1"/>
  <c r="JF89" i="5" s="1"/>
  <c r="AR82" i="5"/>
  <c r="DN82" i="5" s="1"/>
  <c r="GJ82" i="5" s="1"/>
  <c r="JF82" i="5" s="1"/>
  <c r="AR86" i="5"/>
  <c r="DN86" i="5" s="1"/>
  <c r="GJ86" i="5" s="1"/>
  <c r="JF86" i="5" s="1"/>
  <c r="AR64" i="5"/>
  <c r="DN64" i="5" s="1"/>
  <c r="GJ64" i="5" s="1"/>
  <c r="JF64" i="5" s="1"/>
  <c r="AR76" i="5"/>
  <c r="DN76" i="5" s="1"/>
  <c r="GJ76" i="5" s="1"/>
  <c r="JF76" i="5" s="1"/>
  <c r="AR47" i="5"/>
  <c r="DN47" i="5" s="1"/>
  <c r="GJ47" i="5" s="1"/>
  <c r="JF47" i="5" s="1"/>
  <c r="AR59" i="5"/>
  <c r="DN59" i="5" s="1"/>
  <c r="GJ59" i="5" s="1"/>
  <c r="JF59" i="5" s="1"/>
  <c r="AR33" i="5"/>
  <c r="DN33" i="5" s="1"/>
  <c r="GJ33" i="5" s="1"/>
  <c r="JF33" i="5" s="1"/>
  <c r="AR26" i="5"/>
  <c r="DN26" i="5" s="1"/>
  <c r="GJ26" i="5" s="1"/>
  <c r="JF26" i="5" s="1"/>
  <c r="AR20" i="5"/>
  <c r="DN20" i="5" s="1"/>
  <c r="GJ20" i="5" s="1"/>
  <c r="JF20" i="5" s="1"/>
  <c r="AR262" i="5"/>
  <c r="DN262" i="5" s="1"/>
  <c r="GJ262" i="5" s="1"/>
  <c r="JF262" i="5" s="1"/>
  <c r="AR256" i="5"/>
  <c r="DN256" i="5" s="1"/>
  <c r="GJ256" i="5" s="1"/>
  <c r="JF256" i="5" s="1"/>
  <c r="AR250" i="5"/>
  <c r="DN250" i="5" s="1"/>
  <c r="GJ250" i="5" s="1"/>
  <c r="JF250" i="5" s="1"/>
  <c r="AR238" i="5"/>
  <c r="DN238" i="5" s="1"/>
  <c r="GJ238" i="5" s="1"/>
  <c r="JF238" i="5" s="1"/>
  <c r="AR229" i="5"/>
  <c r="DN229" i="5" s="1"/>
  <c r="GJ229" i="5" s="1"/>
  <c r="JF229" i="5" s="1"/>
  <c r="AR224" i="5"/>
  <c r="DN224" i="5" s="1"/>
  <c r="GJ224" i="5" s="1"/>
  <c r="JF224" i="5" s="1"/>
  <c r="AR214" i="5"/>
  <c r="DN214" i="5" s="1"/>
  <c r="GJ214" i="5" s="1"/>
  <c r="JF214" i="5" s="1"/>
  <c r="AR208" i="5"/>
  <c r="DN208" i="5" s="1"/>
  <c r="GJ208" i="5" s="1"/>
  <c r="JF208" i="5" s="1"/>
  <c r="AR200" i="5"/>
  <c r="DN200" i="5" s="1"/>
  <c r="GJ200" i="5" s="1"/>
  <c r="JF200" i="5" s="1"/>
  <c r="AR190" i="5"/>
  <c r="DN190" i="5" s="1"/>
  <c r="GJ190" i="5" s="1"/>
  <c r="JF190" i="5" s="1"/>
  <c r="AR182" i="5"/>
  <c r="DN182" i="5" s="1"/>
  <c r="GJ182" i="5" s="1"/>
  <c r="JF182" i="5" s="1"/>
  <c r="AR177" i="5"/>
  <c r="DN177" i="5" s="1"/>
  <c r="GJ177" i="5" s="1"/>
  <c r="JF177" i="5" s="1"/>
  <c r="AR163" i="5"/>
  <c r="DN163" i="5" s="1"/>
  <c r="GJ163" i="5" s="1"/>
  <c r="JF163" i="5" s="1"/>
  <c r="AR154" i="5"/>
  <c r="DN154" i="5" s="1"/>
  <c r="GJ154" i="5" s="1"/>
  <c r="JF154" i="5" s="1"/>
  <c r="AR152" i="5"/>
  <c r="DN152" i="5" s="1"/>
  <c r="GJ152" i="5" s="1"/>
  <c r="JF152" i="5" s="1"/>
  <c r="AR145" i="5"/>
  <c r="DN145" i="5" s="1"/>
  <c r="GJ145" i="5" s="1"/>
  <c r="JF145" i="5" s="1"/>
  <c r="AR138" i="5"/>
  <c r="DN138" i="5" s="1"/>
  <c r="GJ138" i="5" s="1"/>
  <c r="JF138" i="5" s="1"/>
  <c r="AR116" i="5"/>
  <c r="DN116" i="5" s="1"/>
  <c r="GJ116" i="5" s="1"/>
  <c r="JF116" i="5" s="1"/>
  <c r="AR128" i="5"/>
  <c r="DN128" i="5" s="1"/>
  <c r="GJ128" i="5" s="1"/>
  <c r="JF128" i="5" s="1"/>
  <c r="AR102" i="5"/>
  <c r="DN102" i="5" s="1"/>
  <c r="GJ102" i="5" s="1"/>
  <c r="JF102" i="5" s="1"/>
  <c r="AR106" i="5"/>
  <c r="DN106" i="5" s="1"/>
  <c r="GJ106" i="5" s="1"/>
  <c r="JF106" i="5" s="1"/>
  <c r="AR81" i="5"/>
  <c r="DN81" i="5" s="1"/>
  <c r="GJ81" i="5" s="1"/>
  <c r="JF81" i="5" s="1"/>
  <c r="AR93" i="5"/>
  <c r="DN93" i="5" s="1"/>
  <c r="GJ93" i="5" s="1"/>
  <c r="JF93" i="5" s="1"/>
  <c r="AR71" i="5"/>
  <c r="DN71" i="5" s="1"/>
  <c r="GJ71" i="5" s="1"/>
  <c r="JF71" i="5" s="1"/>
  <c r="AR75" i="5"/>
  <c r="DN75" i="5" s="1"/>
  <c r="GJ75" i="5" s="1"/>
  <c r="JF75" i="5" s="1"/>
  <c r="AR68" i="5"/>
  <c r="DN68" i="5" s="1"/>
  <c r="GJ68" i="5" s="1"/>
  <c r="JF68" i="5" s="1"/>
  <c r="AR58" i="5"/>
  <c r="DN58" i="5" s="1"/>
  <c r="GJ58" i="5" s="1"/>
  <c r="JF58" i="5" s="1"/>
  <c r="AR51" i="5"/>
  <c r="DN51" i="5" s="1"/>
  <c r="GJ51" i="5" s="1"/>
  <c r="JF51" i="5" s="1"/>
  <c r="AR25" i="5"/>
  <c r="DN25" i="5" s="1"/>
  <c r="GJ25" i="5" s="1"/>
  <c r="JF25" i="5" s="1"/>
  <c r="AR37" i="5"/>
  <c r="DN37" i="5" s="1"/>
  <c r="GJ37" i="5" s="1"/>
  <c r="JF37" i="5" s="1"/>
  <c r="AR12" i="5"/>
  <c r="DN12" i="5" s="1"/>
  <c r="GJ12" i="5" s="1"/>
  <c r="JF12" i="5" s="1"/>
  <c r="AR263" i="5"/>
  <c r="DN263" i="5" s="1"/>
  <c r="GJ263" i="5" s="1"/>
  <c r="JF263" i="5" s="1"/>
  <c r="AR253" i="5"/>
  <c r="DN253" i="5" s="1"/>
  <c r="GJ253" i="5" s="1"/>
  <c r="JF253" i="5" s="1"/>
  <c r="AR246" i="5"/>
  <c r="DN246" i="5" s="1"/>
  <c r="GJ246" i="5" s="1"/>
  <c r="JF246" i="5" s="1"/>
  <c r="AR236" i="5"/>
  <c r="DN236" i="5" s="1"/>
  <c r="GJ236" i="5" s="1"/>
  <c r="JF236" i="5" s="1"/>
  <c r="AR227" i="5"/>
  <c r="DN227" i="5" s="1"/>
  <c r="GJ227" i="5" s="1"/>
  <c r="JF227" i="5" s="1"/>
  <c r="AR219" i="5"/>
  <c r="DN219" i="5" s="1"/>
  <c r="GJ219" i="5" s="1"/>
  <c r="JF219" i="5" s="1"/>
  <c r="AR217" i="5"/>
  <c r="DN217" i="5" s="1"/>
  <c r="GJ217" i="5" s="1"/>
  <c r="JF217" i="5" s="1"/>
  <c r="AR203" i="5"/>
  <c r="DN203" i="5" s="1"/>
  <c r="GJ203" i="5" s="1"/>
  <c r="JF203" i="5" s="1"/>
  <c r="AR195" i="5"/>
  <c r="DN195" i="5" s="1"/>
  <c r="GJ195" i="5" s="1"/>
  <c r="JF195" i="5" s="1"/>
  <c r="AR193" i="5"/>
  <c r="DN193" i="5" s="1"/>
  <c r="GJ193" i="5" s="1"/>
  <c r="JF193" i="5" s="1"/>
  <c r="AR185" i="5"/>
  <c r="DN185" i="5" s="1"/>
  <c r="GJ185" i="5" s="1"/>
  <c r="JF185" i="5" s="1"/>
  <c r="AR173" i="5"/>
  <c r="DN173" i="5" s="1"/>
  <c r="GJ173" i="5" s="1"/>
  <c r="JF173" i="5" s="1"/>
  <c r="AR166" i="5"/>
  <c r="DN166" i="5" s="1"/>
  <c r="GJ166" i="5" s="1"/>
  <c r="JF166" i="5" s="1"/>
  <c r="AR157" i="5"/>
  <c r="DN157" i="5" s="1"/>
  <c r="GJ157" i="5" s="1"/>
  <c r="JF157" i="5" s="1"/>
  <c r="AR144" i="5"/>
  <c r="DN144" i="5" s="1"/>
  <c r="GJ144" i="5" s="1"/>
  <c r="JF144" i="5" s="1"/>
  <c r="AR137" i="5"/>
  <c r="DN137" i="5" s="1"/>
  <c r="GJ137" i="5" s="1"/>
  <c r="JF137" i="5" s="1"/>
  <c r="AR134" i="5"/>
  <c r="DN134" i="5" s="1"/>
  <c r="GJ134" i="5" s="1"/>
  <c r="JF134" i="5" s="1"/>
  <c r="AR127" i="5"/>
  <c r="DN127" i="5" s="1"/>
  <c r="GJ127" i="5" s="1"/>
  <c r="JF127" i="5" s="1"/>
  <c r="AR120" i="5"/>
  <c r="DN120" i="5" s="1"/>
  <c r="GJ120" i="5" s="1"/>
  <c r="JF120" i="5" s="1"/>
  <c r="AR113" i="5"/>
  <c r="DN113" i="5" s="1"/>
  <c r="GJ113" i="5" s="1"/>
  <c r="JF113" i="5" s="1"/>
  <c r="AR98" i="5"/>
  <c r="DN98" i="5" s="1"/>
  <c r="GJ98" i="5" s="1"/>
  <c r="JF98" i="5" s="1"/>
  <c r="AR92" i="5"/>
  <c r="DN92" i="5" s="1"/>
  <c r="GJ92" i="5" s="1"/>
  <c r="JF92" i="5" s="1"/>
  <c r="AR85" i="5"/>
  <c r="DN85" i="5" s="1"/>
  <c r="GJ85" i="5" s="1"/>
  <c r="JF85" i="5" s="1"/>
  <c r="AR63" i="5"/>
  <c r="DN63" i="5" s="1"/>
  <c r="GJ63" i="5" s="1"/>
  <c r="JF63" i="5" s="1"/>
  <c r="AR67" i="5"/>
  <c r="DN67" i="5" s="1"/>
  <c r="GJ67" i="5" s="1"/>
  <c r="JF67" i="5" s="1"/>
  <c r="AR57" i="5"/>
  <c r="DN57" i="5" s="1"/>
  <c r="GJ57" i="5" s="1"/>
  <c r="JF57" i="5" s="1"/>
  <c r="AR50" i="5"/>
  <c r="DN50" i="5" s="1"/>
  <c r="GJ50" i="5" s="1"/>
  <c r="JF50" i="5" s="1"/>
  <c r="AR62" i="5"/>
  <c r="DN62" i="5" s="1"/>
  <c r="GJ62" i="5" s="1"/>
  <c r="JF62" i="5" s="1"/>
  <c r="AR36" i="5"/>
  <c r="DN36" i="5" s="1"/>
  <c r="GJ36" i="5" s="1"/>
  <c r="JF36" i="5" s="1"/>
  <c r="AR29" i="5"/>
  <c r="DN29" i="5" s="1"/>
  <c r="GJ29" i="5" s="1"/>
  <c r="JF29" i="5" s="1"/>
  <c r="AR23" i="5"/>
  <c r="DN23" i="5" s="1"/>
  <c r="GJ23" i="5" s="1"/>
  <c r="JF23" i="5" s="1"/>
  <c r="AR16" i="5"/>
  <c r="DN16" i="5" s="1"/>
  <c r="GJ16" i="5" s="1"/>
  <c r="JF16" i="5" s="1"/>
  <c r="AR9" i="5"/>
  <c r="DN9" i="5" s="1"/>
  <c r="GJ9" i="5" s="1"/>
  <c r="JF9" i="5" s="1"/>
  <c r="AR24" i="5"/>
  <c r="DN24" i="5" s="1"/>
  <c r="GJ24" i="5" s="1"/>
  <c r="JF24" i="5" s="1"/>
  <c r="AR6" i="5"/>
  <c r="DN6" i="5" s="1"/>
  <c r="GJ6" i="5" s="1"/>
  <c r="JF6" i="5" s="1"/>
  <c r="AR17" i="5"/>
  <c r="DN17" i="5" s="1"/>
  <c r="GJ17" i="5" s="1"/>
  <c r="JF17" i="5" s="1"/>
  <c r="AR13" i="5"/>
  <c r="DN13" i="5" s="1"/>
  <c r="GJ13" i="5" s="1"/>
  <c r="JF13" i="5" s="1"/>
  <c r="AQ8" i="1"/>
  <c r="AQ7" i="1"/>
  <c r="A143" i="4"/>
  <c r="B143" i="4"/>
  <c r="C143" i="4"/>
  <c r="AR8" i="1" l="1"/>
  <c r="AR7" i="1"/>
  <c r="AS261" i="5"/>
  <c r="DO261" i="5" s="1"/>
  <c r="GK261" i="5" s="1"/>
  <c r="JG261" i="5" s="1"/>
  <c r="AS62" i="5"/>
  <c r="DO62" i="5" s="1"/>
  <c r="GK62" i="5" s="1"/>
  <c r="JG62" i="5" s="1"/>
  <c r="AS105" i="5"/>
  <c r="DO105" i="5" s="1"/>
  <c r="GK105" i="5" s="1"/>
  <c r="JG105" i="5" s="1"/>
  <c r="AS175" i="5"/>
  <c r="DO175" i="5" s="1"/>
  <c r="GK175" i="5" s="1"/>
  <c r="JG175" i="5" s="1"/>
  <c r="AS240" i="5"/>
  <c r="DO240" i="5" s="1"/>
  <c r="GK240" i="5" s="1"/>
  <c r="JG240" i="5" s="1"/>
  <c r="AS50" i="5"/>
  <c r="DO50" i="5" s="1"/>
  <c r="GK50" i="5" s="1"/>
  <c r="JG50" i="5" s="1"/>
  <c r="AS131" i="5"/>
  <c r="DO131" i="5" s="1"/>
  <c r="GK131" i="5" s="1"/>
  <c r="JG131" i="5" s="1"/>
  <c r="AS185" i="5"/>
  <c r="DO185" i="5" s="1"/>
  <c r="GK185" i="5" s="1"/>
  <c r="JG185" i="5" s="1"/>
  <c r="AS250" i="5"/>
  <c r="DO250" i="5" s="1"/>
  <c r="GK250" i="5" s="1"/>
  <c r="JG250" i="5" s="1"/>
  <c r="AS71" i="5"/>
  <c r="DO71" i="5" s="1"/>
  <c r="GK71" i="5" s="1"/>
  <c r="JG71" i="5" s="1"/>
  <c r="AS119" i="5"/>
  <c r="DO119" i="5" s="1"/>
  <c r="GK119" i="5" s="1"/>
  <c r="JG119" i="5" s="1"/>
  <c r="AS187" i="5"/>
  <c r="DO187" i="5" s="1"/>
  <c r="GK187" i="5" s="1"/>
  <c r="JG187" i="5" s="1"/>
  <c r="AS255" i="5"/>
  <c r="DO255" i="5" s="1"/>
  <c r="GK255" i="5" s="1"/>
  <c r="JG255" i="5" s="1"/>
  <c r="AS9" i="5"/>
  <c r="DO9" i="5" s="1"/>
  <c r="GK9" i="5" s="1"/>
  <c r="JG9" i="5" s="1"/>
  <c r="AS81" i="5"/>
  <c r="DO81" i="5" s="1"/>
  <c r="GK81" i="5" s="1"/>
  <c r="JG81" i="5" s="1"/>
  <c r="AS149" i="5"/>
  <c r="DO149" i="5" s="1"/>
  <c r="GK149" i="5" s="1"/>
  <c r="JG149" i="5" s="1"/>
  <c r="AS202" i="5"/>
  <c r="DO202" i="5" s="1"/>
  <c r="GK202" i="5" s="1"/>
  <c r="JG202" i="5" s="1"/>
  <c r="AS265" i="5"/>
  <c r="DO265" i="5" s="1"/>
  <c r="GK265" i="5" s="1"/>
  <c r="JG265" i="5" s="1"/>
  <c r="AS16" i="5"/>
  <c r="DO16" i="5" s="1"/>
  <c r="GK16" i="5" s="1"/>
  <c r="JG16" i="5" s="1"/>
  <c r="AS74" i="5"/>
  <c r="DO74" i="5" s="1"/>
  <c r="GK74" i="5" s="1"/>
  <c r="JG74" i="5" s="1"/>
  <c r="AS137" i="5"/>
  <c r="DO137" i="5" s="1"/>
  <c r="GK137" i="5" s="1"/>
  <c r="JG137" i="5" s="1"/>
  <c r="AS203" i="5"/>
  <c r="DO203" i="5" s="1"/>
  <c r="GK203" i="5" s="1"/>
  <c r="JG203" i="5" s="1"/>
  <c r="AS23" i="5"/>
  <c r="DO23" i="5" s="1"/>
  <c r="GK23" i="5" s="1"/>
  <c r="JG23" i="5" s="1"/>
  <c r="AS96" i="5"/>
  <c r="DO96" i="5" s="1"/>
  <c r="GK96" i="5" s="1"/>
  <c r="JG96" i="5" s="1"/>
  <c r="AS144" i="5"/>
  <c r="DO144" i="5" s="1"/>
  <c r="GK144" i="5" s="1"/>
  <c r="JG144" i="5" s="1"/>
  <c r="AS214" i="5"/>
  <c r="DO214" i="5" s="1"/>
  <c r="GK214" i="5" s="1"/>
  <c r="JG214" i="5" s="1"/>
  <c r="AS29" i="5"/>
  <c r="DO29" i="5" s="1"/>
  <c r="GK29" i="5" s="1"/>
  <c r="JG29" i="5" s="1"/>
  <c r="AS84" i="5"/>
  <c r="DO84" i="5" s="1"/>
  <c r="GK84" i="5" s="1"/>
  <c r="JG84" i="5" s="1"/>
  <c r="AS154" i="5"/>
  <c r="DO154" i="5" s="1"/>
  <c r="GK154" i="5" s="1"/>
  <c r="JG154" i="5" s="1"/>
  <c r="AS219" i="5"/>
  <c r="DO219" i="5" s="1"/>
  <c r="GK219" i="5" s="1"/>
  <c r="JG219" i="5" s="1"/>
  <c r="AS36" i="5"/>
  <c r="DO36" i="5" s="1"/>
  <c r="GK36" i="5" s="1"/>
  <c r="JG36" i="5" s="1"/>
  <c r="AS109" i="5"/>
  <c r="DO109" i="5" s="1"/>
  <c r="GK109" i="5" s="1"/>
  <c r="JG109" i="5" s="1"/>
  <c r="AS163" i="5"/>
  <c r="DO163" i="5" s="1"/>
  <c r="GK163" i="5" s="1"/>
  <c r="JG163" i="5" s="1"/>
  <c r="AS231" i="5"/>
  <c r="DO231" i="5" s="1"/>
  <c r="GK231" i="5" s="1"/>
  <c r="JG231" i="5" s="1"/>
  <c r="AS58" i="5"/>
  <c r="DO58" i="5" s="1"/>
  <c r="GK58" i="5" s="1"/>
  <c r="JG58" i="5" s="1"/>
  <c r="AS120" i="5"/>
  <c r="DO120" i="5" s="1"/>
  <c r="GK120" i="5" s="1"/>
  <c r="JG120" i="5" s="1"/>
  <c r="AS182" i="5"/>
  <c r="DO182" i="5" s="1"/>
  <c r="GK182" i="5" s="1"/>
  <c r="JG182" i="5" s="1"/>
  <c r="AS247" i="5"/>
  <c r="DO247" i="5" s="1"/>
  <c r="GK247" i="5" s="1"/>
  <c r="JG247" i="5" s="1"/>
  <c r="AS38" i="5"/>
  <c r="DO38" i="5" s="1"/>
  <c r="GK38" i="5" s="1"/>
  <c r="JG38" i="5" s="1"/>
  <c r="AS93" i="5"/>
  <c r="DO93" i="5" s="1"/>
  <c r="GK93" i="5" s="1"/>
  <c r="JG93" i="5" s="1"/>
  <c r="AS156" i="5"/>
  <c r="DO156" i="5" s="1"/>
  <c r="GK156" i="5" s="1"/>
  <c r="JG156" i="5" s="1"/>
  <c r="AS216" i="5"/>
  <c r="DO216" i="5" s="1"/>
  <c r="GK216" i="5" s="1"/>
  <c r="JG216" i="5" s="1"/>
  <c r="AS34" i="5"/>
  <c r="DO34" i="5" s="1"/>
  <c r="GK34" i="5" s="1"/>
  <c r="JG34" i="5" s="1"/>
  <c r="AS107" i="5"/>
  <c r="DO107" i="5" s="1"/>
  <c r="GK107" i="5" s="1"/>
  <c r="JG107" i="5" s="1"/>
  <c r="AS170" i="5"/>
  <c r="DO170" i="5" s="1"/>
  <c r="GK170" i="5" s="1"/>
  <c r="JG170" i="5" s="1"/>
  <c r="AS228" i="5"/>
  <c r="DO228" i="5" s="1"/>
  <c r="GK228" i="5" s="1"/>
  <c r="JG228" i="5" s="1"/>
  <c r="AS49" i="5"/>
  <c r="DO49" i="5" s="1"/>
  <c r="GK49" i="5" s="1"/>
  <c r="JG49" i="5" s="1"/>
  <c r="AS103" i="5"/>
  <c r="DO103" i="5" s="1"/>
  <c r="GK103" i="5" s="1"/>
  <c r="JG103" i="5" s="1"/>
  <c r="AS165" i="5"/>
  <c r="DO165" i="5" s="1"/>
  <c r="GK165" i="5" s="1"/>
  <c r="JG165" i="5" s="1"/>
  <c r="AS235" i="5"/>
  <c r="DO235" i="5" s="1"/>
  <c r="GK235" i="5" s="1"/>
  <c r="JG235" i="5" s="1"/>
  <c r="AS68" i="5"/>
  <c r="DO68" i="5" s="1"/>
  <c r="GK68" i="5" s="1"/>
  <c r="JG68" i="5" s="1"/>
  <c r="AS127" i="5"/>
  <c r="DO127" i="5" s="1"/>
  <c r="GK127" i="5" s="1"/>
  <c r="JG127" i="5" s="1"/>
  <c r="AS194" i="5"/>
  <c r="DO194" i="5" s="1"/>
  <c r="GK194" i="5" s="1"/>
  <c r="JG194" i="5" s="1"/>
  <c r="AS258" i="5"/>
  <c r="DO258" i="5" s="1"/>
  <c r="GK258" i="5" s="1"/>
  <c r="JG258" i="5" s="1"/>
  <c r="AS26" i="5"/>
  <c r="DO26" i="5" s="1"/>
  <c r="GK26" i="5" s="1"/>
  <c r="JG26" i="5" s="1"/>
  <c r="AS99" i="5"/>
  <c r="DO99" i="5" s="1"/>
  <c r="GK99" i="5" s="1"/>
  <c r="JG99" i="5" s="1"/>
  <c r="AS159" i="5"/>
  <c r="DO159" i="5" s="1"/>
  <c r="GK159" i="5" s="1"/>
  <c r="JG159" i="5" s="1"/>
  <c r="AS221" i="5"/>
  <c r="DO221" i="5" s="1"/>
  <c r="GK221" i="5" s="1"/>
  <c r="JG221" i="5" s="1"/>
  <c r="AS41" i="5"/>
  <c r="DO41" i="5" s="1"/>
  <c r="GK41" i="5" s="1"/>
  <c r="JG41" i="5" s="1"/>
  <c r="AS114" i="5"/>
  <c r="DO114" i="5" s="1"/>
  <c r="GK114" i="5" s="1"/>
  <c r="JG114" i="5" s="1"/>
  <c r="AS168" i="5"/>
  <c r="DO168" i="5" s="1"/>
  <c r="GK168" i="5" s="1"/>
  <c r="JG168" i="5" s="1"/>
  <c r="AS232" i="5"/>
  <c r="DO232" i="5" s="1"/>
  <c r="GK232" i="5" s="1"/>
  <c r="JG232" i="5" s="1"/>
  <c r="AS56" i="5"/>
  <c r="DO56" i="5" s="1"/>
  <c r="GK56" i="5" s="1"/>
  <c r="JG56" i="5" s="1"/>
  <c r="AS118" i="5"/>
  <c r="DO118" i="5" s="1"/>
  <c r="GK118" i="5" s="1"/>
  <c r="JG118" i="5" s="1"/>
  <c r="AS179" i="5"/>
  <c r="DO179" i="5" s="1"/>
  <c r="GK179" i="5" s="1"/>
  <c r="JG179" i="5" s="1"/>
  <c r="AS243" i="5"/>
  <c r="DO243" i="5" s="1"/>
  <c r="GK243" i="5" s="1"/>
  <c r="JG243" i="5" s="1"/>
  <c r="AS17" i="5"/>
  <c r="DO17" i="5" s="1"/>
  <c r="GK17" i="5" s="1"/>
  <c r="JG17" i="5" s="1"/>
  <c r="AS67" i="5"/>
  <c r="DO67" i="5" s="1"/>
  <c r="GK67" i="5" s="1"/>
  <c r="JG67" i="5" s="1"/>
  <c r="AS138" i="5"/>
  <c r="DO138" i="5" s="1"/>
  <c r="GK138" i="5" s="1"/>
  <c r="JG138" i="5" s="1"/>
  <c r="AS200" i="5"/>
  <c r="DO200" i="5" s="1"/>
  <c r="GK200" i="5" s="1"/>
  <c r="JG200" i="5" s="1"/>
  <c r="AS264" i="5"/>
  <c r="DO264" i="5" s="1"/>
  <c r="GK264" i="5" s="1"/>
  <c r="JG264" i="5" s="1"/>
  <c r="AS33" i="5"/>
  <c r="DO33" i="5" s="1"/>
  <c r="GK33" i="5" s="1"/>
  <c r="JG33" i="5" s="1"/>
  <c r="AS106" i="5"/>
  <c r="DO106" i="5" s="1"/>
  <c r="GK106" i="5" s="1"/>
  <c r="JG106" i="5" s="1"/>
  <c r="AS172" i="5"/>
  <c r="DO172" i="5" s="1"/>
  <c r="GK172" i="5" s="1"/>
  <c r="JG172" i="5" s="1"/>
  <c r="AS238" i="5"/>
  <c r="DO238" i="5" s="1"/>
  <c r="GK238" i="5" s="1"/>
  <c r="JG238" i="5" s="1"/>
  <c r="AS48" i="5"/>
  <c r="DO48" i="5" s="1"/>
  <c r="GK48" i="5" s="1"/>
  <c r="JG48" i="5" s="1"/>
  <c r="AS110" i="5"/>
  <c r="DO110" i="5" s="1"/>
  <c r="GK110" i="5" s="1"/>
  <c r="JG110" i="5" s="1"/>
  <c r="AS177" i="5"/>
  <c r="DO177" i="5" s="1"/>
  <c r="GK177" i="5" s="1"/>
  <c r="JG177" i="5" s="1"/>
  <c r="AS239" i="5"/>
  <c r="DO239" i="5" s="1"/>
  <c r="GK239" i="5" s="1"/>
  <c r="JG239" i="5" s="1"/>
  <c r="AS44" i="5"/>
  <c r="DO44" i="5" s="1"/>
  <c r="GK44" i="5" s="1"/>
  <c r="JG44" i="5" s="1"/>
  <c r="AS125" i="5"/>
  <c r="DO125" i="5" s="1"/>
  <c r="GK125" i="5" s="1"/>
  <c r="JG125" i="5" s="1"/>
  <c r="AS191" i="5"/>
  <c r="DO191" i="5" s="1"/>
  <c r="GK191" i="5" s="1"/>
  <c r="JG191" i="5" s="1"/>
  <c r="AS254" i="5"/>
  <c r="DO254" i="5" s="1"/>
  <c r="GK254" i="5" s="1"/>
  <c r="JG254" i="5" s="1"/>
  <c r="AS24" i="5"/>
  <c r="DO24" i="5" s="1"/>
  <c r="GK24" i="5" s="1"/>
  <c r="JG24" i="5" s="1"/>
  <c r="AS97" i="5"/>
  <c r="DO97" i="5" s="1"/>
  <c r="GK97" i="5" s="1"/>
  <c r="JG97" i="5" s="1"/>
  <c r="AS145" i="5"/>
  <c r="DO145" i="5" s="1"/>
  <c r="GK145" i="5" s="1"/>
  <c r="JG145" i="5" s="1"/>
  <c r="AS208" i="5"/>
  <c r="DO208" i="5" s="1"/>
  <c r="GK208" i="5" s="1"/>
  <c r="JG208" i="5" s="1"/>
  <c r="AS59" i="5"/>
  <c r="DO59" i="5" s="1"/>
  <c r="GK59" i="5" s="1"/>
  <c r="JG59" i="5" s="1"/>
  <c r="AS102" i="5"/>
  <c r="DO102" i="5" s="1"/>
  <c r="GK102" i="5" s="1"/>
  <c r="JG102" i="5" s="1"/>
  <c r="AS178" i="5"/>
  <c r="DO178" i="5" s="1"/>
  <c r="GK178" i="5" s="1"/>
  <c r="JG178" i="5" s="1"/>
  <c r="AS242" i="5"/>
  <c r="DO242" i="5" s="1"/>
  <c r="GK242" i="5" s="1"/>
  <c r="JG242" i="5" s="1"/>
  <c r="AS55" i="5"/>
  <c r="DO55" i="5" s="1"/>
  <c r="GK55" i="5" s="1"/>
  <c r="JG55" i="5" s="1"/>
  <c r="AS117" i="5"/>
  <c r="DO117" i="5" s="1"/>
  <c r="GK117" i="5" s="1"/>
  <c r="JG117" i="5" s="1"/>
  <c r="AS186" i="5"/>
  <c r="DO186" i="5" s="1"/>
  <c r="GK186" i="5" s="1"/>
  <c r="JG186" i="5" s="1"/>
  <c r="AS252" i="5"/>
  <c r="DO252" i="5" s="1"/>
  <c r="GK252" i="5" s="1"/>
  <c r="JG252" i="5" s="1"/>
  <c r="AS4" i="5"/>
  <c r="DO4" i="5" s="1"/>
  <c r="GK4" i="5" s="1"/>
  <c r="JG4" i="5" s="1"/>
  <c r="AS73" i="5"/>
  <c r="DO73" i="5" s="1"/>
  <c r="GK73" i="5" s="1"/>
  <c r="JG73" i="5" s="1"/>
  <c r="AS132" i="5"/>
  <c r="DO132" i="5" s="1"/>
  <c r="GK132" i="5" s="1"/>
  <c r="JG132" i="5" s="1"/>
  <c r="AS196" i="5"/>
  <c r="DO196" i="5" s="1"/>
  <c r="GK196" i="5" s="1"/>
  <c r="JG196" i="5" s="1"/>
  <c r="AS259" i="5"/>
  <c r="DO259" i="5" s="1"/>
  <c r="GK259" i="5" s="1"/>
  <c r="JG259" i="5" s="1"/>
  <c r="AS30" i="5"/>
  <c r="DO30" i="5" s="1"/>
  <c r="GK30" i="5" s="1"/>
  <c r="JG30" i="5" s="1"/>
  <c r="AS85" i="5"/>
  <c r="DO85" i="5" s="1"/>
  <c r="GK85" i="5" s="1"/>
  <c r="JG85" i="5" s="1"/>
  <c r="AS152" i="5"/>
  <c r="DO152" i="5" s="1"/>
  <c r="GK152" i="5" s="1"/>
  <c r="JG152" i="5" s="1"/>
  <c r="AS211" i="5"/>
  <c r="DO211" i="5" s="1"/>
  <c r="GK211" i="5" s="1"/>
  <c r="JG211" i="5" s="1"/>
  <c r="AS47" i="5"/>
  <c r="DO47" i="5" s="1"/>
  <c r="GK47" i="5" s="1"/>
  <c r="JG47" i="5" s="1"/>
  <c r="AS128" i="5"/>
  <c r="DO128" i="5" s="1"/>
  <c r="GK128" i="5" s="1"/>
  <c r="JG128" i="5" s="1"/>
  <c r="AS184" i="5"/>
  <c r="DO184" i="5" s="1"/>
  <c r="GK184" i="5" s="1"/>
  <c r="JG184" i="5" s="1"/>
  <c r="AS249" i="5"/>
  <c r="DO249" i="5" s="1"/>
  <c r="GK249" i="5" s="1"/>
  <c r="JG249" i="5" s="1"/>
  <c r="AS2" i="5"/>
  <c r="DO2" i="5" s="1"/>
  <c r="GK2" i="5" s="1"/>
  <c r="JG2" i="5" s="1"/>
  <c r="AS65" i="5"/>
  <c r="DO65" i="5" s="1"/>
  <c r="GK65" i="5" s="1"/>
  <c r="JG65" i="5" s="1"/>
  <c r="AS124" i="5"/>
  <c r="DO124" i="5" s="1"/>
  <c r="GK124" i="5" s="1"/>
  <c r="JG124" i="5" s="1"/>
  <c r="AS199" i="5"/>
  <c r="DO199" i="5" s="1"/>
  <c r="GK199" i="5" s="1"/>
  <c r="JG199" i="5" s="1"/>
  <c r="AS260" i="5"/>
  <c r="DO260" i="5" s="1"/>
  <c r="GK260" i="5" s="1"/>
  <c r="JG260" i="5" s="1"/>
  <c r="AS22" i="5"/>
  <c r="DO22" i="5" s="1"/>
  <c r="GK22" i="5" s="1"/>
  <c r="JG22" i="5" s="1"/>
  <c r="AS37" i="5"/>
  <c r="DO37" i="5" s="1"/>
  <c r="GK37" i="5" s="1"/>
  <c r="JG37" i="5" s="1"/>
  <c r="AS92" i="5"/>
  <c r="DO92" i="5" s="1"/>
  <c r="GK92" i="5" s="1"/>
  <c r="JG92" i="5" s="1"/>
  <c r="AS162" i="5"/>
  <c r="DO162" i="5" s="1"/>
  <c r="GK162" i="5" s="1"/>
  <c r="JG162" i="5" s="1"/>
  <c r="AS224" i="5"/>
  <c r="DO224" i="5" s="1"/>
  <c r="GK224" i="5" s="1"/>
  <c r="JG224" i="5" s="1"/>
  <c r="AS5" i="5"/>
  <c r="DO5" i="5" s="1"/>
  <c r="GK5" i="5" s="1"/>
  <c r="JG5" i="5" s="1"/>
  <c r="AS76" i="5"/>
  <c r="DO76" i="5" s="1"/>
  <c r="GK76" i="5" s="1"/>
  <c r="JG76" i="5" s="1"/>
  <c r="AS116" i="5"/>
  <c r="DO116" i="5" s="1"/>
  <c r="GK116" i="5" s="1"/>
  <c r="JG116" i="5" s="1"/>
  <c r="AS192" i="5"/>
  <c r="DO192" i="5" s="1"/>
  <c r="GK192" i="5" s="1"/>
  <c r="JG192" i="5" s="1"/>
  <c r="AS257" i="5"/>
  <c r="DO257" i="5" s="1"/>
  <c r="GK257" i="5" s="1"/>
  <c r="JG257" i="5" s="1"/>
  <c r="AS14" i="5"/>
  <c r="DO14" i="5" s="1"/>
  <c r="GK14" i="5" s="1"/>
  <c r="JG14" i="5" s="1"/>
  <c r="AS64" i="5"/>
  <c r="DO64" i="5" s="1"/>
  <c r="GK64" i="5" s="1"/>
  <c r="JG64" i="5" s="1"/>
  <c r="AS135" i="5"/>
  <c r="DO135" i="5" s="1"/>
  <c r="GK135" i="5" s="1"/>
  <c r="JG135" i="5" s="1"/>
  <c r="AS207" i="5"/>
  <c r="DO207" i="5" s="1"/>
  <c r="GK207" i="5" s="1"/>
  <c r="JG207" i="5" s="1"/>
  <c r="AS267" i="5"/>
  <c r="DO267" i="5" s="1"/>
  <c r="GK267" i="5" s="1"/>
  <c r="JG267" i="5" s="1"/>
  <c r="AS25" i="5"/>
  <c r="DO25" i="5" s="1"/>
  <c r="GK25" i="5" s="1"/>
  <c r="JG25" i="5" s="1"/>
  <c r="AS98" i="5"/>
  <c r="DO98" i="5" s="1"/>
  <c r="GK98" i="5" s="1"/>
  <c r="JG98" i="5" s="1"/>
  <c r="AS171" i="5"/>
  <c r="DO171" i="5" s="1"/>
  <c r="GK171" i="5" s="1"/>
  <c r="JG171" i="5" s="1"/>
  <c r="AS233" i="5"/>
  <c r="DO233" i="5" s="1"/>
  <c r="GK233" i="5" s="1"/>
  <c r="JG233" i="5" s="1"/>
  <c r="AS6" i="5"/>
  <c r="DO6" i="5" s="1"/>
  <c r="GK6" i="5" s="1"/>
  <c r="JG6" i="5" s="1"/>
  <c r="AS75" i="5"/>
  <c r="DO75" i="5" s="1"/>
  <c r="GK75" i="5" s="1"/>
  <c r="JG75" i="5" s="1"/>
  <c r="AS146" i="5"/>
  <c r="DO146" i="5" s="1"/>
  <c r="GK146" i="5" s="1"/>
  <c r="JG146" i="5" s="1"/>
  <c r="AS197" i="5"/>
  <c r="DO197" i="5" s="1"/>
  <c r="GK197" i="5" s="1"/>
  <c r="JG197" i="5" s="1"/>
  <c r="AS266" i="5"/>
  <c r="DO266" i="5" s="1"/>
  <c r="GK266" i="5" s="1"/>
  <c r="JG266" i="5" s="1"/>
  <c r="AS21" i="5"/>
  <c r="DO21" i="5" s="1"/>
  <c r="GK21" i="5" s="1"/>
  <c r="JG21" i="5" s="1"/>
  <c r="AS94" i="5"/>
  <c r="DO94" i="5" s="1"/>
  <c r="GK94" i="5" s="1"/>
  <c r="JG94" i="5" s="1"/>
  <c r="AS150" i="5"/>
  <c r="DO150" i="5" s="1"/>
  <c r="GK150" i="5" s="1"/>
  <c r="JG150" i="5" s="1"/>
  <c r="AS210" i="5"/>
  <c r="DO210" i="5" s="1"/>
  <c r="GK210" i="5" s="1"/>
  <c r="JG210" i="5" s="1"/>
  <c r="AS51" i="5"/>
  <c r="DO51" i="5" s="1"/>
  <c r="GK51" i="5" s="1"/>
  <c r="JG51" i="5" s="1"/>
  <c r="AS113" i="5"/>
  <c r="DO113" i="5" s="1"/>
  <c r="GK113" i="5" s="1"/>
  <c r="JG113" i="5" s="1"/>
  <c r="AS181" i="5"/>
  <c r="DO181" i="5" s="1"/>
  <c r="GK181" i="5" s="1"/>
  <c r="JG181" i="5" s="1"/>
  <c r="AS246" i="5"/>
  <c r="DO246" i="5" s="1"/>
  <c r="GK246" i="5" s="1"/>
  <c r="JG246" i="5" s="1"/>
  <c r="AS13" i="5"/>
  <c r="DO13" i="5" s="1"/>
  <c r="GK13" i="5" s="1"/>
  <c r="JG13" i="5" s="1"/>
  <c r="AS86" i="5"/>
  <c r="DO86" i="5" s="1"/>
  <c r="GK86" i="5" s="1"/>
  <c r="JG86" i="5" s="1"/>
  <c r="AS142" i="5"/>
  <c r="DO142" i="5" s="1"/>
  <c r="GK142" i="5" s="1"/>
  <c r="JG142" i="5" s="1"/>
  <c r="AS205" i="5"/>
  <c r="DO205" i="5" s="1"/>
  <c r="GK205" i="5" s="1"/>
  <c r="JG205" i="5" s="1"/>
  <c r="AS27" i="5"/>
  <c r="DO27" i="5" s="1"/>
  <c r="GK27" i="5" s="1"/>
  <c r="JG27" i="5" s="1"/>
  <c r="AS82" i="5"/>
  <c r="DO82" i="5" s="1"/>
  <c r="GK82" i="5" s="1"/>
  <c r="JG82" i="5" s="1"/>
  <c r="AS161" i="5"/>
  <c r="DO161" i="5" s="1"/>
  <c r="GK161" i="5" s="1"/>
  <c r="JG161" i="5" s="1"/>
  <c r="AS218" i="5"/>
  <c r="DO218" i="5" s="1"/>
  <c r="GK218" i="5" s="1"/>
  <c r="JG218" i="5" s="1"/>
  <c r="AS42" i="5"/>
  <c r="DO42" i="5" s="1"/>
  <c r="GK42" i="5" s="1"/>
  <c r="JG42" i="5" s="1"/>
  <c r="AS90" i="5"/>
  <c r="DO90" i="5" s="1"/>
  <c r="GK90" i="5" s="1"/>
  <c r="JG90" i="5" s="1"/>
  <c r="AS223" i="5"/>
  <c r="DO223" i="5" s="1"/>
  <c r="GK223" i="5" s="1"/>
  <c r="JG223" i="5" s="1"/>
  <c r="AS11" i="5"/>
  <c r="DO11" i="5" s="1"/>
  <c r="GK11" i="5" s="1"/>
  <c r="JG11" i="5" s="1"/>
  <c r="AS69" i="5"/>
  <c r="DO69" i="5" s="1"/>
  <c r="GK69" i="5" s="1"/>
  <c r="JG69" i="5" s="1"/>
  <c r="AS151" i="5"/>
  <c r="DO151" i="5" s="1"/>
  <c r="GK151" i="5" s="1"/>
  <c r="JG151" i="5" s="1"/>
  <c r="AS213" i="5"/>
  <c r="DO213" i="5" s="1"/>
  <c r="GK213" i="5" s="1"/>
  <c r="JG213" i="5" s="1"/>
  <c r="AS12" i="5"/>
  <c r="DO12" i="5" s="1"/>
  <c r="GK12" i="5" s="1"/>
  <c r="JG12" i="5" s="1"/>
  <c r="AS70" i="5"/>
  <c r="DO70" i="5" s="1"/>
  <c r="GK70" i="5" s="1"/>
  <c r="JG70" i="5" s="1"/>
  <c r="AS129" i="5"/>
  <c r="DO129" i="5" s="1"/>
  <c r="GK129" i="5" s="1"/>
  <c r="JG129" i="5" s="1"/>
  <c r="AS198" i="5"/>
  <c r="DO198" i="5" s="1"/>
  <c r="GK198" i="5" s="1"/>
  <c r="JG198" i="5" s="1"/>
  <c r="AS263" i="5"/>
  <c r="DO263" i="5" s="1"/>
  <c r="GK263" i="5" s="1"/>
  <c r="JG263" i="5" s="1"/>
  <c r="AS15" i="5"/>
  <c r="DO15" i="5" s="1"/>
  <c r="GK15" i="5" s="1"/>
  <c r="JG15" i="5" s="1"/>
  <c r="AS88" i="5"/>
  <c r="DO88" i="5" s="1"/>
  <c r="GK88" i="5" s="1"/>
  <c r="JG88" i="5" s="1"/>
  <c r="AS136" i="5"/>
  <c r="DO136" i="5" s="1"/>
  <c r="GK136" i="5" s="1"/>
  <c r="JG136" i="5" s="1"/>
  <c r="AS226" i="5"/>
  <c r="DO226" i="5" s="1"/>
  <c r="GK226" i="5" s="1"/>
  <c r="JG226" i="5" s="1"/>
  <c r="AS166" i="5"/>
  <c r="DO166" i="5" s="1"/>
  <c r="GK166" i="5" s="1"/>
  <c r="JG166" i="5" s="1"/>
  <c r="AS241" i="5"/>
  <c r="DO241" i="5" s="1"/>
  <c r="GK241" i="5" s="1"/>
  <c r="JG241" i="5" s="1"/>
  <c r="AS115" i="5"/>
  <c r="DO115" i="5" s="1"/>
  <c r="GK115" i="5" s="1"/>
  <c r="JG115" i="5" s="1"/>
  <c r="AS230" i="5"/>
  <c r="DO230" i="5" s="1"/>
  <c r="GK230" i="5" s="1"/>
  <c r="JG230" i="5" s="1"/>
  <c r="AS18" i="5"/>
  <c r="DO18" i="5" s="1"/>
  <c r="GK18" i="5" s="1"/>
  <c r="JG18" i="5" s="1"/>
  <c r="AS91" i="5"/>
  <c r="DO91" i="5" s="1"/>
  <c r="GK91" i="5" s="1"/>
  <c r="JG91" i="5" s="1"/>
  <c r="AS139" i="5"/>
  <c r="DO139" i="5" s="1"/>
  <c r="GK139" i="5" s="1"/>
  <c r="JG139" i="5" s="1"/>
  <c r="AS212" i="5"/>
  <c r="DO212" i="5" s="1"/>
  <c r="GK212" i="5" s="1"/>
  <c r="JG212" i="5" s="1"/>
  <c r="AS19" i="5"/>
  <c r="DO19" i="5" s="1"/>
  <c r="GK19" i="5" s="1"/>
  <c r="JG19" i="5" s="1"/>
  <c r="AS77" i="5"/>
  <c r="DO77" i="5" s="1"/>
  <c r="GK77" i="5" s="1"/>
  <c r="JG77" i="5" s="1"/>
  <c r="AS140" i="5"/>
  <c r="DO140" i="5" s="1"/>
  <c r="GK140" i="5" s="1"/>
  <c r="JG140" i="5" s="1"/>
  <c r="AS209" i="5"/>
  <c r="DO209" i="5" s="1"/>
  <c r="GK209" i="5" s="1"/>
  <c r="JG209" i="5" s="1"/>
  <c r="AS40" i="5"/>
  <c r="DO40" i="5" s="1"/>
  <c r="GK40" i="5" s="1"/>
  <c r="JG40" i="5" s="1"/>
  <c r="AS95" i="5"/>
  <c r="DO95" i="5" s="1"/>
  <c r="GK95" i="5" s="1"/>
  <c r="JG95" i="5" s="1"/>
  <c r="AS157" i="5"/>
  <c r="DO157" i="5" s="1"/>
  <c r="GK157" i="5" s="1"/>
  <c r="JG157" i="5" s="1"/>
  <c r="AS222" i="5"/>
  <c r="DO222" i="5" s="1"/>
  <c r="GK222" i="5" s="1"/>
  <c r="JG222" i="5" s="1"/>
  <c r="AS28" i="5"/>
  <c r="DO28" i="5" s="1"/>
  <c r="GK28" i="5" s="1"/>
  <c r="JG28" i="5" s="1"/>
  <c r="AS229" i="5"/>
  <c r="DO229" i="5" s="1"/>
  <c r="GK229" i="5" s="1"/>
  <c r="JG229" i="5" s="1"/>
  <c r="AS173" i="5"/>
  <c r="DO173" i="5" s="1"/>
  <c r="GK173" i="5" s="1"/>
  <c r="JG173" i="5" s="1"/>
  <c r="AS143" i="5"/>
  <c r="DO143" i="5" s="1"/>
  <c r="GK143" i="5" s="1"/>
  <c r="JG143" i="5" s="1"/>
  <c r="AS43" i="5"/>
  <c r="DO43" i="5" s="1"/>
  <c r="GK43" i="5" s="1"/>
  <c r="JG43" i="5" s="1"/>
  <c r="AS79" i="5"/>
  <c r="DO79" i="5" s="1"/>
  <c r="GK79" i="5" s="1"/>
  <c r="JG79" i="5" s="1"/>
  <c r="AS155" i="5"/>
  <c r="DO155" i="5" s="1"/>
  <c r="GK155" i="5" s="1"/>
  <c r="JG155" i="5" s="1"/>
  <c r="AS220" i="5"/>
  <c r="DO220" i="5" s="1"/>
  <c r="GK220" i="5" s="1"/>
  <c r="JG220" i="5" s="1"/>
  <c r="AS7" i="5"/>
  <c r="DO7" i="5" s="1"/>
  <c r="GK7" i="5" s="1"/>
  <c r="JG7" i="5" s="1"/>
  <c r="AS80" i="5"/>
  <c r="DO80" i="5" s="1"/>
  <c r="GK80" i="5" s="1"/>
  <c r="JG80" i="5" s="1"/>
  <c r="AS147" i="5"/>
  <c r="DO147" i="5" s="1"/>
  <c r="GK147" i="5" s="1"/>
  <c r="JG147" i="5" s="1"/>
  <c r="AS217" i="5"/>
  <c r="DO217" i="5" s="1"/>
  <c r="GK217" i="5" s="1"/>
  <c r="JG217" i="5" s="1"/>
  <c r="AS101" i="5"/>
  <c r="DO101" i="5" s="1"/>
  <c r="GK101" i="5" s="1"/>
  <c r="JG101" i="5" s="1"/>
  <c r="AS153" i="5"/>
  <c r="DO153" i="5" s="1"/>
  <c r="GK153" i="5" s="1"/>
  <c r="JG153" i="5" s="1"/>
  <c r="AS31" i="5"/>
  <c r="DO31" i="5" s="1"/>
  <c r="GK31" i="5" s="1"/>
  <c r="JG31" i="5" s="1"/>
  <c r="AS104" i="5"/>
  <c r="DO104" i="5" s="1"/>
  <c r="GK104" i="5" s="1"/>
  <c r="JG104" i="5" s="1"/>
  <c r="AS164" i="5"/>
  <c r="DO164" i="5" s="1"/>
  <c r="GK164" i="5" s="1"/>
  <c r="JG164" i="5" s="1"/>
  <c r="AS227" i="5"/>
  <c r="DO227" i="5" s="1"/>
  <c r="GK227" i="5" s="1"/>
  <c r="JG227" i="5" s="1"/>
  <c r="AS32" i="5"/>
  <c r="DO32" i="5" s="1"/>
  <c r="GK32" i="5" s="1"/>
  <c r="JG32" i="5" s="1"/>
  <c r="AS87" i="5"/>
  <c r="DO87" i="5" s="1"/>
  <c r="GK87" i="5" s="1"/>
  <c r="JG87" i="5" s="1"/>
  <c r="AS160" i="5"/>
  <c r="DO160" i="5" s="1"/>
  <c r="GK160" i="5" s="1"/>
  <c r="JG160" i="5" s="1"/>
  <c r="AS225" i="5"/>
  <c r="DO225" i="5" s="1"/>
  <c r="GK225" i="5" s="1"/>
  <c r="JG225" i="5" s="1"/>
  <c r="AS108" i="5"/>
  <c r="DO108" i="5" s="1"/>
  <c r="GK108" i="5" s="1"/>
  <c r="JG108" i="5" s="1"/>
  <c r="AS10" i="5"/>
  <c r="DO10" i="5" s="1"/>
  <c r="GK10" i="5" s="1"/>
  <c r="JG10" i="5" s="1"/>
  <c r="AS158" i="5"/>
  <c r="DO158" i="5" s="1"/>
  <c r="GK158" i="5" s="1"/>
  <c r="JG158" i="5" s="1"/>
  <c r="AS57" i="5"/>
  <c r="DO57" i="5" s="1"/>
  <c r="GK57" i="5" s="1"/>
  <c r="JG57" i="5" s="1"/>
  <c r="AS111" i="5"/>
  <c r="DO111" i="5" s="1"/>
  <c r="GK111" i="5" s="1"/>
  <c r="JG111" i="5" s="1"/>
  <c r="AS174" i="5"/>
  <c r="DO174" i="5" s="1"/>
  <c r="GK174" i="5" s="1"/>
  <c r="JG174" i="5" s="1"/>
  <c r="AS237" i="5"/>
  <c r="DO237" i="5" s="1"/>
  <c r="GK237" i="5" s="1"/>
  <c r="JG237" i="5" s="1"/>
  <c r="AS39" i="5"/>
  <c r="DO39" i="5" s="1"/>
  <c r="GK39" i="5" s="1"/>
  <c r="JG39" i="5" s="1"/>
  <c r="AS112" i="5"/>
  <c r="DO112" i="5" s="1"/>
  <c r="GK112" i="5" s="1"/>
  <c r="JG112" i="5" s="1"/>
  <c r="AS169" i="5"/>
  <c r="DO169" i="5" s="1"/>
  <c r="GK169" i="5" s="1"/>
  <c r="JG169" i="5" s="1"/>
  <c r="AS234" i="5"/>
  <c r="DO234" i="5" s="1"/>
  <c r="GK234" i="5" s="1"/>
  <c r="JG234" i="5" s="1"/>
  <c r="AS61" i="5"/>
  <c r="DO61" i="5" s="1"/>
  <c r="GK61" i="5" s="1"/>
  <c r="JG61" i="5" s="1"/>
  <c r="AS123" i="5"/>
  <c r="DO123" i="5" s="1"/>
  <c r="GK123" i="5" s="1"/>
  <c r="JG123" i="5" s="1"/>
  <c r="AS189" i="5"/>
  <c r="DO189" i="5" s="1"/>
  <c r="GK189" i="5" s="1"/>
  <c r="JG189" i="5" s="1"/>
  <c r="AS244" i="5"/>
  <c r="DO244" i="5" s="1"/>
  <c r="GK244" i="5" s="1"/>
  <c r="JG244" i="5" s="1"/>
  <c r="AS35" i="5"/>
  <c r="DO35" i="5" s="1"/>
  <c r="GK35" i="5" s="1"/>
  <c r="JG35" i="5" s="1"/>
  <c r="AS167" i="5"/>
  <c r="DO167" i="5" s="1"/>
  <c r="GK167" i="5" s="1"/>
  <c r="JG167" i="5" s="1"/>
  <c r="AS45" i="5"/>
  <c r="DO45" i="5" s="1"/>
  <c r="GK45" i="5" s="1"/>
  <c r="JG45" i="5" s="1"/>
  <c r="AS126" i="5"/>
  <c r="DO126" i="5" s="1"/>
  <c r="GK126" i="5" s="1"/>
  <c r="JG126" i="5" s="1"/>
  <c r="AS183" i="5"/>
  <c r="DO183" i="5" s="1"/>
  <c r="GK183" i="5" s="1"/>
  <c r="JG183" i="5" s="1"/>
  <c r="AS248" i="5"/>
  <c r="DO248" i="5" s="1"/>
  <c r="GK248" i="5" s="1"/>
  <c r="JG248" i="5" s="1"/>
  <c r="AS46" i="5"/>
  <c r="DO46" i="5" s="1"/>
  <c r="GK46" i="5" s="1"/>
  <c r="JG46" i="5" s="1"/>
  <c r="AS100" i="5"/>
  <c r="DO100" i="5" s="1"/>
  <c r="GK100" i="5" s="1"/>
  <c r="JG100" i="5" s="1"/>
  <c r="AS176" i="5"/>
  <c r="DO176" i="5" s="1"/>
  <c r="GK176" i="5" s="1"/>
  <c r="JG176" i="5" s="1"/>
  <c r="AS236" i="5"/>
  <c r="DO236" i="5" s="1"/>
  <c r="GK236" i="5" s="1"/>
  <c r="JG236" i="5" s="1"/>
  <c r="AS63" i="5"/>
  <c r="DO63" i="5" s="1"/>
  <c r="GK63" i="5" s="1"/>
  <c r="JG63" i="5" s="1"/>
  <c r="AS130" i="5"/>
  <c r="DO130" i="5" s="1"/>
  <c r="GK130" i="5" s="1"/>
  <c r="JG130" i="5" s="1"/>
  <c r="AS190" i="5"/>
  <c r="DO190" i="5" s="1"/>
  <c r="GK190" i="5" s="1"/>
  <c r="JG190" i="5" s="1"/>
  <c r="AS256" i="5"/>
  <c r="DO256" i="5" s="1"/>
  <c r="GK256" i="5" s="1"/>
  <c r="JG256" i="5" s="1"/>
  <c r="AS72" i="5"/>
  <c r="DO72" i="5" s="1"/>
  <c r="GK72" i="5" s="1"/>
  <c r="JG72" i="5" s="1"/>
  <c r="AS204" i="5"/>
  <c r="DO204" i="5" s="1"/>
  <c r="GK204" i="5" s="1"/>
  <c r="JG204" i="5" s="1"/>
  <c r="AS52" i="5"/>
  <c r="DO52" i="5" s="1"/>
  <c r="GK52" i="5" s="1"/>
  <c r="JG52" i="5" s="1"/>
  <c r="AS133" i="5"/>
  <c r="DO133" i="5" s="1"/>
  <c r="GK133" i="5" s="1"/>
  <c r="JG133" i="5" s="1"/>
  <c r="AS188" i="5"/>
  <c r="DO188" i="5" s="1"/>
  <c r="GK188" i="5" s="1"/>
  <c r="JG188" i="5" s="1"/>
  <c r="AS251" i="5"/>
  <c r="DO251" i="5" s="1"/>
  <c r="GK251" i="5" s="1"/>
  <c r="JG251" i="5" s="1"/>
  <c r="AS53" i="5"/>
  <c r="DO53" i="5" s="1"/>
  <c r="GK53" i="5" s="1"/>
  <c r="JG53" i="5" s="1"/>
  <c r="AS134" i="5"/>
  <c r="DO134" i="5" s="1"/>
  <c r="GK134" i="5" s="1"/>
  <c r="JG134" i="5" s="1"/>
  <c r="AS180" i="5"/>
  <c r="DO180" i="5" s="1"/>
  <c r="GK180" i="5" s="1"/>
  <c r="JG180" i="5" s="1"/>
  <c r="AS245" i="5"/>
  <c r="DO245" i="5" s="1"/>
  <c r="GK245" i="5" s="1"/>
  <c r="JG245" i="5" s="1"/>
  <c r="AS20" i="5"/>
  <c r="DO20" i="5" s="1"/>
  <c r="GK20" i="5" s="1"/>
  <c r="JG20" i="5" s="1"/>
  <c r="AS78" i="5"/>
  <c r="DO78" i="5" s="1"/>
  <c r="GK78" i="5" s="1"/>
  <c r="JG78" i="5" s="1"/>
  <c r="AS141" i="5"/>
  <c r="DO141" i="5" s="1"/>
  <c r="GK141" i="5" s="1"/>
  <c r="JG141" i="5" s="1"/>
  <c r="AS195" i="5"/>
  <c r="DO195" i="5" s="1"/>
  <c r="GK195" i="5" s="1"/>
  <c r="JG195" i="5" s="1"/>
  <c r="AS83" i="5"/>
  <c r="DO83" i="5" s="1"/>
  <c r="GK83" i="5" s="1"/>
  <c r="JG83" i="5" s="1"/>
  <c r="AS215" i="5"/>
  <c r="DO215" i="5" s="1"/>
  <c r="GK215" i="5" s="1"/>
  <c r="JG215" i="5" s="1"/>
  <c r="AS3" i="5"/>
  <c r="DO3" i="5" s="1"/>
  <c r="GK3" i="5" s="1"/>
  <c r="JG3" i="5" s="1"/>
  <c r="AS89" i="5"/>
  <c r="DO89" i="5" s="1"/>
  <c r="GK89" i="5" s="1"/>
  <c r="JG89" i="5" s="1"/>
  <c r="AS121" i="5"/>
  <c r="DO121" i="5" s="1"/>
  <c r="GK121" i="5" s="1"/>
  <c r="JG121" i="5" s="1"/>
  <c r="AS201" i="5"/>
  <c r="DO201" i="5" s="1"/>
  <c r="GK201" i="5" s="1"/>
  <c r="JG201" i="5" s="1"/>
  <c r="AS262" i="5"/>
  <c r="DO262" i="5" s="1"/>
  <c r="GK262" i="5" s="1"/>
  <c r="JG262" i="5" s="1"/>
  <c r="AS60" i="5"/>
  <c r="DO60" i="5" s="1"/>
  <c r="GK60" i="5" s="1"/>
  <c r="JG60" i="5" s="1"/>
  <c r="AS122" i="5"/>
  <c r="DO122" i="5" s="1"/>
  <c r="GK122" i="5" s="1"/>
  <c r="JG122" i="5" s="1"/>
  <c r="AS193" i="5"/>
  <c r="DO193" i="5" s="1"/>
  <c r="GK193" i="5" s="1"/>
  <c r="JG193" i="5" s="1"/>
  <c r="AS253" i="5"/>
  <c r="DO253" i="5" s="1"/>
  <c r="GK253" i="5" s="1"/>
  <c r="JG253" i="5" s="1"/>
  <c r="AS8" i="5"/>
  <c r="DO8" i="5" s="1"/>
  <c r="GK8" i="5" s="1"/>
  <c r="JG8" i="5" s="1"/>
  <c r="AS66" i="5"/>
  <c r="DO66" i="5" s="1"/>
  <c r="GK66" i="5" s="1"/>
  <c r="JG66" i="5" s="1"/>
  <c r="AS148" i="5"/>
  <c r="DO148" i="5" s="1"/>
  <c r="GK148" i="5" s="1"/>
  <c r="JG148" i="5" s="1"/>
  <c r="AS206" i="5"/>
  <c r="DO206" i="5" s="1"/>
  <c r="GK206" i="5" s="1"/>
  <c r="JG206" i="5" s="1"/>
  <c r="AS54" i="5"/>
  <c r="DO54" i="5" s="1"/>
  <c r="GK54" i="5" s="1"/>
  <c r="JG54" i="5" s="1"/>
  <c r="C144" i="4"/>
  <c r="B144" i="4"/>
  <c r="A144" i="4"/>
  <c r="A71" i="4"/>
  <c r="C145" i="4" l="1"/>
  <c r="B145" i="4"/>
  <c r="A145" i="4"/>
  <c r="AT3" i="5"/>
  <c r="DP3" i="5" s="1"/>
  <c r="GL3" i="5" s="1"/>
  <c r="JH3" i="5" s="1"/>
  <c r="AT266" i="5"/>
  <c r="DP266" i="5" s="1"/>
  <c r="GL266" i="5" s="1"/>
  <c r="JH266" i="5" s="1"/>
  <c r="AT202" i="5"/>
  <c r="DP202" i="5" s="1"/>
  <c r="GL202" i="5" s="1"/>
  <c r="JH202" i="5" s="1"/>
  <c r="AT149" i="5"/>
  <c r="DP149" i="5" s="1"/>
  <c r="GL149" i="5" s="1"/>
  <c r="JH149" i="5" s="1"/>
  <c r="AT75" i="5"/>
  <c r="DP75" i="5" s="1"/>
  <c r="GL75" i="5" s="1"/>
  <c r="JH75" i="5" s="1"/>
  <c r="AT9" i="5"/>
  <c r="DP9" i="5" s="1"/>
  <c r="GL9" i="5" s="1"/>
  <c r="JH9" i="5" s="1"/>
  <c r="AT208" i="5"/>
  <c r="DP208" i="5" s="1"/>
  <c r="GL208" i="5" s="1"/>
  <c r="JH208" i="5" s="1"/>
  <c r="AT148" i="5"/>
  <c r="DP148" i="5" s="1"/>
  <c r="GL148" i="5" s="1"/>
  <c r="JH148" i="5" s="1"/>
  <c r="AT89" i="5"/>
  <c r="DP89" i="5" s="1"/>
  <c r="GL89" i="5" s="1"/>
  <c r="JH89" i="5" s="1"/>
  <c r="AT8" i="5"/>
  <c r="DP8" i="5" s="1"/>
  <c r="GL8" i="5" s="1"/>
  <c r="JH8" i="5" s="1"/>
  <c r="AT214" i="5"/>
  <c r="DP214" i="5" s="1"/>
  <c r="GL214" i="5" s="1"/>
  <c r="JH214" i="5" s="1"/>
  <c r="AT159" i="5"/>
  <c r="DP159" i="5" s="1"/>
  <c r="GL159" i="5" s="1"/>
  <c r="JH159" i="5" s="1"/>
  <c r="AT88" i="5"/>
  <c r="DP88" i="5" s="1"/>
  <c r="GL88" i="5" s="1"/>
  <c r="JH88" i="5" s="1"/>
  <c r="AT25" i="5"/>
  <c r="DP25" i="5" s="1"/>
  <c r="GL25" i="5" s="1"/>
  <c r="JH25" i="5" s="1"/>
  <c r="AT225" i="5"/>
  <c r="DP225" i="5" s="1"/>
  <c r="GL225" i="5" s="1"/>
  <c r="JH225" i="5" s="1"/>
  <c r="AT157" i="5"/>
  <c r="DP157" i="5" s="1"/>
  <c r="GL157" i="5" s="1"/>
  <c r="JH157" i="5" s="1"/>
  <c r="AT87" i="5"/>
  <c r="DP87" i="5" s="1"/>
  <c r="GL87" i="5" s="1"/>
  <c r="JH87" i="5" s="1"/>
  <c r="AT43" i="5"/>
  <c r="DP43" i="5" s="1"/>
  <c r="GL43" i="5" s="1"/>
  <c r="JH43" i="5" s="1"/>
  <c r="AT234" i="5"/>
  <c r="DP234" i="5" s="1"/>
  <c r="GL234" i="5" s="1"/>
  <c r="JH234" i="5" s="1"/>
  <c r="AT169" i="5"/>
  <c r="DP169" i="5" s="1"/>
  <c r="GL169" i="5" s="1"/>
  <c r="JH169" i="5" s="1"/>
  <c r="AT104" i="5"/>
  <c r="DP104" i="5" s="1"/>
  <c r="GL104" i="5" s="1"/>
  <c r="JH104" i="5" s="1"/>
  <c r="AT42" i="5"/>
  <c r="DP42" i="5" s="1"/>
  <c r="GL42" i="5" s="1"/>
  <c r="JH42" i="5" s="1"/>
  <c r="AT236" i="5"/>
  <c r="DP236" i="5" s="1"/>
  <c r="GL236" i="5" s="1"/>
  <c r="JH236" i="5" s="1"/>
  <c r="AT174" i="5"/>
  <c r="DP174" i="5" s="1"/>
  <c r="GL174" i="5" s="1"/>
  <c r="JH174" i="5" s="1"/>
  <c r="AT103" i="5"/>
  <c r="DP103" i="5" s="1"/>
  <c r="GL103" i="5" s="1"/>
  <c r="JH103" i="5" s="1"/>
  <c r="AT60" i="5"/>
  <c r="DP60" i="5" s="1"/>
  <c r="GL60" i="5" s="1"/>
  <c r="JH60" i="5" s="1"/>
  <c r="AT245" i="5"/>
  <c r="DP245" i="5" s="1"/>
  <c r="GL245" i="5" s="1"/>
  <c r="JH245" i="5" s="1"/>
  <c r="AT183" i="5"/>
  <c r="DP183" i="5" s="1"/>
  <c r="GL183" i="5" s="1"/>
  <c r="JH183" i="5" s="1"/>
  <c r="AT129" i="5"/>
  <c r="DP129" i="5" s="1"/>
  <c r="GL129" i="5" s="1"/>
  <c r="JH129" i="5" s="1"/>
  <c r="AT59" i="5"/>
  <c r="DP59" i="5" s="1"/>
  <c r="GL59" i="5" s="1"/>
  <c r="JH59" i="5" s="1"/>
  <c r="AT243" i="5"/>
  <c r="DP243" i="5" s="1"/>
  <c r="GL243" i="5" s="1"/>
  <c r="JH243" i="5" s="1"/>
  <c r="AT178" i="5"/>
  <c r="DP178" i="5" s="1"/>
  <c r="GL178" i="5" s="1"/>
  <c r="JH178" i="5" s="1"/>
  <c r="AT121" i="5"/>
  <c r="DP121" i="5" s="1"/>
  <c r="GL121" i="5" s="1"/>
  <c r="JH121" i="5" s="1"/>
  <c r="AT51" i="5"/>
  <c r="DP51" i="5" s="1"/>
  <c r="GL51" i="5" s="1"/>
  <c r="JH51" i="5" s="1"/>
  <c r="AT260" i="5"/>
  <c r="DP260" i="5" s="1"/>
  <c r="GL260" i="5" s="1"/>
  <c r="JH260" i="5" s="1"/>
  <c r="AT194" i="5"/>
  <c r="DP194" i="5" s="1"/>
  <c r="GL194" i="5" s="1"/>
  <c r="JH194" i="5" s="1"/>
  <c r="AT127" i="5"/>
  <c r="DP127" i="5" s="1"/>
  <c r="GL127" i="5" s="1"/>
  <c r="JH127" i="5" s="1"/>
  <c r="AT68" i="5"/>
  <c r="DP68" i="5" s="1"/>
  <c r="GL68" i="5" s="1"/>
  <c r="JH68" i="5" s="1"/>
  <c r="AT264" i="5"/>
  <c r="DP264" i="5" s="1"/>
  <c r="GL264" i="5" s="1"/>
  <c r="JH264" i="5" s="1"/>
  <c r="AT200" i="5"/>
  <c r="DP200" i="5" s="1"/>
  <c r="GL200" i="5" s="1"/>
  <c r="JH200" i="5" s="1"/>
  <c r="AT141" i="5"/>
  <c r="DP141" i="5" s="1"/>
  <c r="GL141" i="5" s="1"/>
  <c r="JH141" i="5" s="1"/>
  <c r="AT67" i="5"/>
  <c r="DP67" i="5" s="1"/>
  <c r="GL67" i="5" s="1"/>
  <c r="JH67" i="5" s="1"/>
  <c r="AT20" i="5"/>
  <c r="DP20" i="5" s="1"/>
  <c r="GL20" i="5" s="1"/>
  <c r="JH20" i="5" s="1"/>
  <c r="AT216" i="5"/>
  <c r="DP216" i="5" s="1"/>
  <c r="GL216" i="5" s="1"/>
  <c r="JH216" i="5" s="1"/>
  <c r="AT140" i="5"/>
  <c r="DP140" i="5" s="1"/>
  <c r="GL140" i="5" s="1"/>
  <c r="JH140" i="5" s="1"/>
  <c r="AT81" i="5"/>
  <c r="DP81" i="5" s="1"/>
  <c r="GL81" i="5" s="1"/>
  <c r="JH81" i="5" s="1"/>
  <c r="AT19" i="5"/>
  <c r="DP19" i="5" s="1"/>
  <c r="GL19" i="5" s="1"/>
  <c r="JH19" i="5" s="1"/>
  <c r="AT217" i="5"/>
  <c r="DP217" i="5" s="1"/>
  <c r="GL217" i="5" s="1"/>
  <c r="JH217" i="5" s="1"/>
  <c r="AT147" i="5"/>
  <c r="DP147" i="5" s="1"/>
  <c r="GL147" i="5" s="1"/>
  <c r="JH147" i="5" s="1"/>
  <c r="AT80" i="5"/>
  <c r="DP80" i="5" s="1"/>
  <c r="GL80" i="5" s="1"/>
  <c r="JH80" i="5" s="1"/>
  <c r="AT18" i="5"/>
  <c r="DP18" i="5" s="1"/>
  <c r="GL18" i="5" s="1"/>
  <c r="JH18" i="5" s="1"/>
  <c r="AT220" i="5"/>
  <c r="DP220" i="5" s="1"/>
  <c r="GL220" i="5" s="1"/>
  <c r="JH220" i="5" s="1"/>
  <c r="AT160" i="5"/>
  <c r="DP160" i="5" s="1"/>
  <c r="GL160" i="5" s="1"/>
  <c r="JH160" i="5" s="1"/>
  <c r="AT79" i="5"/>
  <c r="DP79" i="5" s="1"/>
  <c r="GL79" i="5" s="1"/>
  <c r="JH79" i="5" s="1"/>
  <c r="AT35" i="5"/>
  <c r="DP35" i="5" s="1"/>
  <c r="GL35" i="5" s="1"/>
  <c r="JH35" i="5" s="1"/>
  <c r="AT227" i="5"/>
  <c r="DP227" i="5" s="1"/>
  <c r="GL227" i="5" s="1"/>
  <c r="JH227" i="5" s="1"/>
  <c r="AT164" i="5"/>
  <c r="DP164" i="5" s="1"/>
  <c r="GL164" i="5" s="1"/>
  <c r="JH164" i="5" s="1"/>
  <c r="AT115" i="5"/>
  <c r="DP115" i="5" s="1"/>
  <c r="GL115" i="5" s="1"/>
  <c r="JH115" i="5" s="1"/>
  <c r="AT34" i="5"/>
  <c r="DP34" i="5" s="1"/>
  <c r="GL34" i="5" s="1"/>
  <c r="JH34" i="5" s="1"/>
  <c r="AT237" i="5"/>
  <c r="DP237" i="5" s="1"/>
  <c r="GL237" i="5" s="1"/>
  <c r="JH237" i="5" s="1"/>
  <c r="AT175" i="5"/>
  <c r="DP175" i="5" s="1"/>
  <c r="GL175" i="5" s="1"/>
  <c r="JH175" i="5" s="1"/>
  <c r="AT114" i="5"/>
  <c r="DP114" i="5" s="1"/>
  <c r="GL114" i="5" s="1"/>
  <c r="JH114" i="5" s="1"/>
  <c r="AT52" i="5"/>
  <c r="DP52" i="5" s="1"/>
  <c r="GL52" i="5" s="1"/>
  <c r="JH52" i="5" s="1"/>
  <c r="AT235" i="5"/>
  <c r="DP235" i="5" s="1"/>
  <c r="GL235" i="5" s="1"/>
  <c r="JH235" i="5" s="1"/>
  <c r="AT168" i="5"/>
  <c r="DP168" i="5" s="1"/>
  <c r="GL168" i="5" s="1"/>
  <c r="JH168" i="5" s="1"/>
  <c r="AT106" i="5"/>
  <c r="DP106" i="5" s="1"/>
  <c r="GL106" i="5" s="1"/>
  <c r="JH106" i="5" s="1"/>
  <c r="AT44" i="5"/>
  <c r="DP44" i="5" s="1"/>
  <c r="GL44" i="5" s="1"/>
  <c r="JH44" i="5" s="1"/>
  <c r="AT252" i="5"/>
  <c r="DP252" i="5" s="1"/>
  <c r="GL252" i="5" s="1"/>
  <c r="JH252" i="5" s="1"/>
  <c r="AT189" i="5"/>
  <c r="DP189" i="5" s="1"/>
  <c r="GL189" i="5" s="1"/>
  <c r="JH189" i="5" s="1"/>
  <c r="AT120" i="5"/>
  <c r="DP120" i="5" s="1"/>
  <c r="GL120" i="5" s="1"/>
  <c r="JH120" i="5" s="1"/>
  <c r="AT50" i="5"/>
  <c r="DP50" i="5" s="1"/>
  <c r="GL50" i="5" s="1"/>
  <c r="JH50" i="5" s="1"/>
  <c r="AT257" i="5"/>
  <c r="DP257" i="5" s="1"/>
  <c r="GL257" i="5" s="1"/>
  <c r="JH257" i="5" s="1"/>
  <c r="AT187" i="5"/>
  <c r="DP187" i="5" s="1"/>
  <c r="GL187" i="5" s="1"/>
  <c r="JH187" i="5" s="1"/>
  <c r="AT119" i="5"/>
  <c r="DP119" i="5" s="1"/>
  <c r="GL119" i="5" s="1"/>
  <c r="JH119" i="5" s="1"/>
  <c r="AT71" i="5"/>
  <c r="DP71" i="5" s="1"/>
  <c r="GL71" i="5" s="1"/>
  <c r="JH71" i="5" s="1"/>
  <c r="AT265" i="5"/>
  <c r="DP265" i="5" s="1"/>
  <c r="GL265" i="5" s="1"/>
  <c r="JH265" i="5" s="1"/>
  <c r="AT195" i="5"/>
  <c r="DP195" i="5" s="1"/>
  <c r="GL195" i="5" s="1"/>
  <c r="JH195" i="5" s="1"/>
  <c r="AT152" i="5"/>
  <c r="DP152" i="5" s="1"/>
  <c r="GL152" i="5" s="1"/>
  <c r="JH152" i="5" s="1"/>
  <c r="AT78" i="5"/>
  <c r="DP78" i="5" s="1"/>
  <c r="GL78" i="5" s="1"/>
  <c r="JH78" i="5" s="1"/>
  <c r="AT12" i="5"/>
  <c r="DP12" i="5" s="1"/>
  <c r="GL12" i="5" s="1"/>
  <c r="JH12" i="5" s="1"/>
  <c r="AT203" i="5"/>
  <c r="DP203" i="5" s="1"/>
  <c r="GL203" i="5" s="1"/>
  <c r="JH203" i="5" s="1"/>
  <c r="AT151" i="5"/>
  <c r="DP151" i="5" s="1"/>
  <c r="GL151" i="5" s="1"/>
  <c r="JH151" i="5" s="1"/>
  <c r="AT92" i="5"/>
  <c r="DP92" i="5" s="1"/>
  <c r="GL92" i="5" s="1"/>
  <c r="JH92" i="5" s="1"/>
  <c r="AT11" i="5"/>
  <c r="DP11" i="5" s="1"/>
  <c r="GL11" i="5" s="1"/>
  <c r="JH11" i="5" s="1"/>
  <c r="AT212" i="5"/>
  <c r="DP212" i="5" s="1"/>
  <c r="GL212" i="5" s="1"/>
  <c r="JH212" i="5" s="1"/>
  <c r="AT139" i="5"/>
  <c r="DP139" i="5" s="1"/>
  <c r="GL139" i="5" s="1"/>
  <c r="JH139" i="5" s="1"/>
  <c r="AT91" i="5"/>
  <c r="DP91" i="5" s="1"/>
  <c r="GL91" i="5" s="1"/>
  <c r="JH91" i="5" s="1"/>
  <c r="AT10" i="5"/>
  <c r="DP10" i="5" s="1"/>
  <c r="GL10" i="5" s="1"/>
  <c r="JH10" i="5" s="1"/>
  <c r="AT229" i="5"/>
  <c r="DP229" i="5" s="1"/>
  <c r="GL229" i="5" s="1"/>
  <c r="JH229" i="5" s="1"/>
  <c r="AT155" i="5"/>
  <c r="DP155" i="5" s="1"/>
  <c r="GL155" i="5" s="1"/>
  <c r="JH155" i="5" s="1"/>
  <c r="AT90" i="5"/>
  <c r="DP90" i="5" s="1"/>
  <c r="GL90" i="5" s="1"/>
  <c r="JH90" i="5" s="1"/>
  <c r="AT27" i="5"/>
  <c r="DP27" i="5" s="1"/>
  <c r="GL27" i="5" s="1"/>
  <c r="JH27" i="5" s="1"/>
  <c r="AT230" i="5"/>
  <c r="DP230" i="5" s="1"/>
  <c r="GL230" i="5" s="1"/>
  <c r="JH230" i="5" s="1"/>
  <c r="AT167" i="5"/>
  <c r="DP167" i="5" s="1"/>
  <c r="GL167" i="5" s="1"/>
  <c r="JH167" i="5" s="1"/>
  <c r="AT107" i="5"/>
  <c r="DP107" i="5" s="1"/>
  <c r="GL107" i="5" s="1"/>
  <c r="JH107" i="5" s="1"/>
  <c r="AT26" i="5"/>
  <c r="DP26" i="5" s="1"/>
  <c r="GL26" i="5" s="1"/>
  <c r="JH26" i="5" s="1"/>
  <c r="AT228" i="5"/>
  <c r="DP228" i="5" s="1"/>
  <c r="GL228" i="5" s="1"/>
  <c r="JH228" i="5" s="1"/>
  <c r="AT170" i="5"/>
  <c r="DP170" i="5" s="1"/>
  <c r="GL170" i="5" s="1"/>
  <c r="JH170" i="5" s="1"/>
  <c r="AT99" i="5"/>
  <c r="DP99" i="5" s="1"/>
  <c r="GL99" i="5" s="1"/>
  <c r="JH99" i="5" s="1"/>
  <c r="AT37" i="5"/>
  <c r="DP37" i="5" s="1"/>
  <c r="GL37" i="5" s="1"/>
  <c r="JH37" i="5" s="1"/>
  <c r="AT246" i="5"/>
  <c r="DP246" i="5" s="1"/>
  <c r="GL246" i="5" s="1"/>
  <c r="JH246" i="5" s="1"/>
  <c r="AT181" i="5"/>
  <c r="DP181" i="5" s="1"/>
  <c r="GL181" i="5" s="1"/>
  <c r="JH181" i="5" s="1"/>
  <c r="AT113" i="5"/>
  <c r="DP113" i="5" s="1"/>
  <c r="GL113" i="5" s="1"/>
  <c r="JH113" i="5" s="1"/>
  <c r="AT62" i="5"/>
  <c r="DP62" i="5" s="1"/>
  <c r="GL62" i="5" s="1"/>
  <c r="JH62" i="5" s="1"/>
  <c r="AT249" i="5"/>
  <c r="DP249" i="5" s="1"/>
  <c r="GL249" i="5" s="1"/>
  <c r="JH249" i="5" s="1"/>
  <c r="AT184" i="5"/>
  <c r="DP184" i="5" s="1"/>
  <c r="GL184" i="5" s="1"/>
  <c r="JH184" i="5" s="1"/>
  <c r="AT131" i="5"/>
  <c r="DP131" i="5" s="1"/>
  <c r="GL131" i="5" s="1"/>
  <c r="JH131" i="5" s="1"/>
  <c r="AT61" i="5"/>
  <c r="DP61" i="5" s="1"/>
  <c r="GL61" i="5" s="1"/>
  <c r="JH61" i="5" s="1"/>
  <c r="AT258" i="5"/>
  <c r="DP258" i="5" s="1"/>
  <c r="GL258" i="5" s="1"/>
  <c r="JH258" i="5" s="1"/>
  <c r="AT190" i="5"/>
  <c r="DP190" i="5" s="1"/>
  <c r="GL190" i="5" s="1"/>
  <c r="JH190" i="5" s="1"/>
  <c r="AT130" i="5"/>
  <c r="DP130" i="5" s="1"/>
  <c r="GL130" i="5" s="1"/>
  <c r="JH130" i="5" s="1"/>
  <c r="AT63" i="5"/>
  <c r="DP63" i="5" s="1"/>
  <c r="GL63" i="5" s="1"/>
  <c r="JH63" i="5" s="1"/>
  <c r="AT267" i="5"/>
  <c r="DP267" i="5" s="1"/>
  <c r="GL267" i="5" s="1"/>
  <c r="JH267" i="5" s="1"/>
  <c r="AT198" i="5"/>
  <c r="DP198" i="5" s="1"/>
  <c r="GL198" i="5" s="1"/>
  <c r="JH198" i="5" s="1"/>
  <c r="AT144" i="5"/>
  <c r="DP144" i="5" s="1"/>
  <c r="GL144" i="5" s="1"/>
  <c r="JH144" i="5" s="1"/>
  <c r="AT70" i="5"/>
  <c r="DP70" i="5" s="1"/>
  <c r="GL70" i="5" s="1"/>
  <c r="JH70" i="5" s="1"/>
  <c r="AT23" i="5"/>
  <c r="DP23" i="5" s="1"/>
  <c r="GL23" i="5" s="1"/>
  <c r="JH23" i="5" s="1"/>
  <c r="AT206" i="5"/>
  <c r="DP206" i="5" s="1"/>
  <c r="GL206" i="5" s="1"/>
  <c r="JH206" i="5" s="1"/>
  <c r="AT143" i="5"/>
  <c r="DP143" i="5" s="1"/>
  <c r="GL143" i="5" s="1"/>
  <c r="JH143" i="5" s="1"/>
  <c r="AT77" i="5"/>
  <c r="DP77" i="5" s="1"/>
  <c r="GL77" i="5" s="1"/>
  <c r="JH77" i="5" s="1"/>
  <c r="AT22" i="5"/>
  <c r="DP22" i="5" s="1"/>
  <c r="GL22" i="5" s="1"/>
  <c r="JH22" i="5" s="1"/>
  <c r="AT221" i="5"/>
  <c r="DP221" i="5" s="1"/>
  <c r="GL221" i="5" s="1"/>
  <c r="JH221" i="5" s="1"/>
  <c r="AT150" i="5"/>
  <c r="DP150" i="5" s="1"/>
  <c r="GL150" i="5" s="1"/>
  <c r="JH150" i="5" s="1"/>
  <c r="AT83" i="5"/>
  <c r="DP83" i="5" s="1"/>
  <c r="GL83" i="5" s="1"/>
  <c r="JH83" i="5" s="1"/>
  <c r="AT21" i="5"/>
  <c r="DP21" i="5" s="1"/>
  <c r="GL21" i="5" s="1"/>
  <c r="JH21" i="5" s="1"/>
  <c r="AT223" i="5"/>
  <c r="DP223" i="5" s="1"/>
  <c r="GL223" i="5" s="1"/>
  <c r="JH223" i="5" s="1"/>
  <c r="AT158" i="5"/>
  <c r="DP158" i="5" s="1"/>
  <c r="GL158" i="5" s="1"/>
  <c r="JH158" i="5" s="1"/>
  <c r="AT82" i="5"/>
  <c r="DP82" i="5" s="1"/>
  <c r="GL82" i="5" s="1"/>
  <c r="JH82" i="5" s="1"/>
  <c r="AT38" i="5"/>
  <c r="DP38" i="5" s="1"/>
  <c r="GL38" i="5" s="1"/>
  <c r="JH38" i="5" s="1"/>
  <c r="AT226" i="5"/>
  <c r="DP226" i="5" s="1"/>
  <c r="GL226" i="5" s="1"/>
  <c r="JH226" i="5" s="1"/>
  <c r="AT161" i="5"/>
  <c r="DP161" i="5" s="1"/>
  <c r="GL161" i="5" s="1"/>
  <c r="JH161" i="5" s="1"/>
  <c r="AT93" i="5"/>
  <c r="DP93" i="5" s="1"/>
  <c r="GL93" i="5" s="1"/>
  <c r="JH93" i="5" s="1"/>
  <c r="AT30" i="5"/>
  <c r="DP30" i="5" s="1"/>
  <c r="GL30" i="5" s="1"/>
  <c r="JH30" i="5" s="1"/>
  <c r="AT238" i="5"/>
  <c r="DP238" i="5" s="1"/>
  <c r="GL238" i="5" s="1"/>
  <c r="JH238" i="5" s="1"/>
  <c r="AT172" i="5"/>
  <c r="DP172" i="5" s="1"/>
  <c r="GL172" i="5" s="1"/>
  <c r="JH172" i="5" s="1"/>
  <c r="AT98" i="5"/>
  <c r="DP98" i="5" s="1"/>
  <c r="GL98" i="5" s="1"/>
  <c r="JH98" i="5" s="1"/>
  <c r="AT36" i="5"/>
  <c r="DP36" i="5" s="1"/>
  <c r="GL36" i="5" s="1"/>
  <c r="JH36" i="5" s="1"/>
  <c r="AT242" i="5"/>
  <c r="DP242" i="5" s="1"/>
  <c r="GL242" i="5" s="1"/>
  <c r="JH242" i="5" s="1"/>
  <c r="AT179" i="5"/>
  <c r="DP179" i="5" s="1"/>
  <c r="GL179" i="5" s="1"/>
  <c r="JH179" i="5" s="1"/>
  <c r="AT105" i="5"/>
  <c r="DP105" i="5" s="1"/>
  <c r="GL105" i="5" s="1"/>
  <c r="JH105" i="5" s="1"/>
  <c r="AT54" i="5"/>
  <c r="DP54" i="5" s="1"/>
  <c r="GL54" i="5" s="1"/>
  <c r="JH54" i="5" s="1"/>
  <c r="AT247" i="5"/>
  <c r="DP247" i="5" s="1"/>
  <c r="GL247" i="5" s="1"/>
  <c r="JH247" i="5" s="1"/>
  <c r="AT192" i="5"/>
  <c r="DP192" i="5" s="1"/>
  <c r="GL192" i="5" s="1"/>
  <c r="JH192" i="5" s="1"/>
  <c r="AT123" i="5"/>
  <c r="DP123" i="5" s="1"/>
  <c r="GL123" i="5" s="1"/>
  <c r="JH123" i="5" s="1"/>
  <c r="AT53" i="5"/>
  <c r="DP53" i="5" s="1"/>
  <c r="GL53" i="5" s="1"/>
  <c r="JH53" i="5" s="1"/>
  <c r="AT255" i="5"/>
  <c r="DP255" i="5" s="1"/>
  <c r="GL255" i="5" s="1"/>
  <c r="JH255" i="5" s="1"/>
  <c r="AT193" i="5"/>
  <c r="DP193" i="5" s="1"/>
  <c r="GL193" i="5" s="1"/>
  <c r="JH193" i="5" s="1"/>
  <c r="AT122" i="5"/>
  <c r="DP122" i="5" s="1"/>
  <c r="GL122" i="5" s="1"/>
  <c r="JH122" i="5" s="1"/>
  <c r="AT74" i="5"/>
  <c r="DP74" i="5" s="1"/>
  <c r="GL74" i="5" s="1"/>
  <c r="JH74" i="5" s="1"/>
  <c r="AT263" i="5"/>
  <c r="DP263" i="5" s="1"/>
  <c r="GL263" i="5" s="1"/>
  <c r="JH263" i="5" s="1"/>
  <c r="AT201" i="5"/>
  <c r="DP201" i="5" s="1"/>
  <c r="GL201" i="5" s="1"/>
  <c r="JH201" i="5" s="1"/>
  <c r="AT136" i="5"/>
  <c r="DP136" i="5" s="1"/>
  <c r="GL136" i="5" s="1"/>
  <c r="JH136" i="5" s="1"/>
  <c r="AT73" i="5"/>
  <c r="DP73" i="5" s="1"/>
  <c r="GL73" i="5" s="1"/>
  <c r="JH73" i="5" s="1"/>
  <c r="AT15" i="5"/>
  <c r="DP15" i="5" s="1"/>
  <c r="GL15" i="5" s="1"/>
  <c r="JH15" i="5" s="1"/>
  <c r="AT209" i="5"/>
  <c r="DP209" i="5" s="1"/>
  <c r="GL209" i="5" s="1"/>
  <c r="JH209" i="5" s="1"/>
  <c r="AT135" i="5"/>
  <c r="DP135" i="5" s="1"/>
  <c r="GL135" i="5" s="1"/>
  <c r="JH135" i="5" s="1"/>
  <c r="AT69" i="5"/>
  <c r="DP69" i="5" s="1"/>
  <c r="GL69" i="5" s="1"/>
  <c r="JH69" i="5" s="1"/>
  <c r="AT14" i="5"/>
  <c r="DP14" i="5" s="1"/>
  <c r="GL14" i="5" s="1"/>
  <c r="JH14" i="5" s="1"/>
  <c r="AT215" i="5"/>
  <c r="DP215" i="5" s="1"/>
  <c r="GL215" i="5" s="1"/>
  <c r="JH215" i="5" s="1"/>
  <c r="AT142" i="5"/>
  <c r="DP142" i="5" s="1"/>
  <c r="GL142" i="5" s="1"/>
  <c r="JH142" i="5" s="1"/>
  <c r="AT94" i="5"/>
  <c r="DP94" i="5" s="1"/>
  <c r="GL94" i="5" s="1"/>
  <c r="JH94" i="5" s="1"/>
  <c r="AT13" i="5"/>
  <c r="DP13" i="5" s="1"/>
  <c r="GL13" i="5" s="1"/>
  <c r="JH13" i="5" s="1"/>
  <c r="AT210" i="5"/>
  <c r="DP210" i="5" s="1"/>
  <c r="GL210" i="5" s="1"/>
  <c r="JH210" i="5" s="1"/>
  <c r="AT145" i="5"/>
  <c r="DP145" i="5" s="1"/>
  <c r="GL145" i="5" s="1"/>
  <c r="JH145" i="5" s="1"/>
  <c r="AT86" i="5"/>
  <c r="DP86" i="5" s="1"/>
  <c r="GL86" i="5" s="1"/>
  <c r="JH86" i="5" s="1"/>
  <c r="AT24" i="5"/>
  <c r="DP24" i="5" s="1"/>
  <c r="GL24" i="5" s="1"/>
  <c r="JH24" i="5" s="1"/>
  <c r="AT224" i="5"/>
  <c r="DP224" i="5" s="1"/>
  <c r="GL224" i="5" s="1"/>
  <c r="JH224" i="5" s="1"/>
  <c r="AT165" i="5"/>
  <c r="DP165" i="5" s="1"/>
  <c r="GL165" i="5" s="1"/>
  <c r="JH165" i="5" s="1"/>
  <c r="AT110" i="5"/>
  <c r="DP110" i="5" s="1"/>
  <c r="GL110" i="5" s="1"/>
  <c r="JH110" i="5" s="1"/>
  <c r="AT29" i="5"/>
  <c r="DP29" i="5" s="1"/>
  <c r="GL29" i="5" s="1"/>
  <c r="JH29" i="5" s="1"/>
  <c r="AT232" i="5"/>
  <c r="DP232" i="5" s="1"/>
  <c r="GL232" i="5" s="1"/>
  <c r="JH232" i="5" s="1"/>
  <c r="AT171" i="5"/>
  <c r="DP171" i="5" s="1"/>
  <c r="GL171" i="5" s="1"/>
  <c r="JH171" i="5" s="1"/>
  <c r="AT109" i="5"/>
  <c r="DP109" i="5" s="1"/>
  <c r="GL109" i="5" s="1"/>
  <c r="JH109" i="5" s="1"/>
  <c r="AT28" i="5"/>
  <c r="DP28" i="5" s="1"/>
  <c r="GL28" i="5" s="1"/>
  <c r="JH28" i="5" s="1"/>
  <c r="AT240" i="5"/>
  <c r="DP240" i="5" s="1"/>
  <c r="GL240" i="5" s="1"/>
  <c r="JH240" i="5" s="1"/>
  <c r="AT177" i="5"/>
  <c r="DP177" i="5" s="1"/>
  <c r="GL177" i="5" s="1"/>
  <c r="JH177" i="5" s="1"/>
  <c r="AT108" i="5"/>
  <c r="DP108" i="5" s="1"/>
  <c r="GL108" i="5" s="1"/>
  <c r="JH108" i="5" s="1"/>
  <c r="AT46" i="5"/>
  <c r="DP46" i="5" s="1"/>
  <c r="GL46" i="5" s="1"/>
  <c r="JH46" i="5" s="1"/>
  <c r="AT250" i="5"/>
  <c r="DP250" i="5" s="1"/>
  <c r="GL250" i="5" s="1"/>
  <c r="JH250" i="5" s="1"/>
  <c r="AT182" i="5"/>
  <c r="DP182" i="5" s="1"/>
  <c r="GL182" i="5" s="1"/>
  <c r="JH182" i="5" s="1"/>
  <c r="AT134" i="5"/>
  <c r="DP134" i="5" s="1"/>
  <c r="GL134" i="5" s="1"/>
  <c r="JH134" i="5" s="1"/>
  <c r="AT45" i="5"/>
  <c r="DP45" i="5" s="1"/>
  <c r="GL45" i="5" s="1"/>
  <c r="JH45" i="5" s="1"/>
  <c r="AT256" i="5"/>
  <c r="DP256" i="5" s="1"/>
  <c r="GL256" i="5" s="1"/>
  <c r="JH256" i="5" s="1"/>
  <c r="AT188" i="5"/>
  <c r="DP188" i="5" s="1"/>
  <c r="GL188" i="5" s="1"/>
  <c r="JH188" i="5" s="1"/>
  <c r="AT133" i="5"/>
  <c r="DP133" i="5" s="1"/>
  <c r="GL133" i="5" s="1"/>
  <c r="JH133" i="5" s="1"/>
  <c r="AT66" i="5"/>
  <c r="DP66" i="5" s="1"/>
  <c r="GL66" i="5" s="1"/>
  <c r="JH66" i="5" s="1"/>
  <c r="AT262" i="5"/>
  <c r="DP262" i="5" s="1"/>
  <c r="GL262" i="5" s="1"/>
  <c r="JH262" i="5" s="1"/>
  <c r="AT196" i="5"/>
  <c r="DP196" i="5" s="1"/>
  <c r="GL196" i="5" s="1"/>
  <c r="JH196" i="5" s="1"/>
  <c r="AT132" i="5"/>
  <c r="DP132" i="5" s="1"/>
  <c r="GL132" i="5" s="1"/>
  <c r="JH132" i="5" s="1"/>
  <c r="AT65" i="5"/>
  <c r="DP65" i="5" s="1"/>
  <c r="GL65" i="5" s="1"/>
  <c r="JH65" i="5" s="1"/>
  <c r="AT7" i="5"/>
  <c r="DP7" i="5" s="1"/>
  <c r="GL7" i="5" s="1"/>
  <c r="JH7" i="5" s="1"/>
  <c r="AT204" i="5"/>
  <c r="DP204" i="5" s="1"/>
  <c r="GL204" i="5" s="1"/>
  <c r="JH204" i="5" s="1"/>
  <c r="AT146" i="5"/>
  <c r="DP146" i="5" s="1"/>
  <c r="GL146" i="5" s="1"/>
  <c r="JH146" i="5" s="1"/>
  <c r="AT72" i="5"/>
  <c r="DP72" i="5" s="1"/>
  <c r="GL72" i="5" s="1"/>
  <c r="JH72" i="5" s="1"/>
  <c r="AT6" i="5"/>
  <c r="DP6" i="5" s="1"/>
  <c r="GL6" i="5" s="1"/>
  <c r="JH6" i="5" s="1"/>
  <c r="AT207" i="5"/>
  <c r="DP207" i="5" s="1"/>
  <c r="GL207" i="5" s="1"/>
  <c r="JH207" i="5" s="1"/>
  <c r="AT138" i="5"/>
  <c r="DP138" i="5" s="1"/>
  <c r="GL138" i="5" s="1"/>
  <c r="JH138" i="5" s="1"/>
  <c r="AT64" i="5"/>
  <c r="DP64" i="5" s="1"/>
  <c r="GL64" i="5" s="1"/>
  <c r="JH64" i="5" s="1"/>
  <c r="AT17" i="5"/>
  <c r="DP17" i="5" s="1"/>
  <c r="GL17" i="5" s="1"/>
  <c r="JH17" i="5" s="1"/>
  <c r="AT218" i="5"/>
  <c r="DP218" i="5" s="1"/>
  <c r="GL218" i="5" s="1"/>
  <c r="JH218" i="5" s="1"/>
  <c r="AT153" i="5"/>
  <c r="DP153" i="5" s="1"/>
  <c r="GL153" i="5" s="1"/>
  <c r="JH153" i="5" s="1"/>
  <c r="AT85" i="5"/>
  <c r="DP85" i="5" s="1"/>
  <c r="GL85" i="5" s="1"/>
  <c r="JH85" i="5" s="1"/>
  <c r="AT41" i="5"/>
  <c r="DP41" i="5" s="1"/>
  <c r="GL41" i="5" s="1"/>
  <c r="JH41" i="5" s="1"/>
  <c r="AT219" i="5"/>
  <c r="DP219" i="5" s="1"/>
  <c r="GL219" i="5" s="1"/>
  <c r="JH219" i="5" s="1"/>
  <c r="AT162" i="5"/>
  <c r="DP162" i="5" s="1"/>
  <c r="GL162" i="5" s="1"/>
  <c r="JH162" i="5" s="1"/>
  <c r="AT102" i="5"/>
  <c r="DP102" i="5" s="1"/>
  <c r="GL102" i="5" s="1"/>
  <c r="JH102" i="5" s="1"/>
  <c r="AT40" i="5"/>
  <c r="DP40" i="5" s="1"/>
  <c r="GL40" i="5" s="1"/>
  <c r="JH40" i="5" s="1"/>
  <c r="AT233" i="5"/>
  <c r="DP233" i="5" s="1"/>
  <c r="GL233" i="5" s="1"/>
  <c r="JH233" i="5" s="1"/>
  <c r="AT163" i="5"/>
  <c r="DP163" i="5" s="1"/>
  <c r="GL163" i="5" s="1"/>
  <c r="JH163" i="5" s="1"/>
  <c r="AT101" i="5"/>
  <c r="DP101" i="5" s="1"/>
  <c r="GL101" i="5" s="1"/>
  <c r="JH101" i="5" s="1"/>
  <c r="AT39" i="5"/>
  <c r="DP39" i="5" s="1"/>
  <c r="GL39" i="5" s="1"/>
  <c r="JH39" i="5" s="1"/>
  <c r="AT241" i="5"/>
  <c r="DP241" i="5" s="1"/>
  <c r="GL241" i="5" s="1"/>
  <c r="JH241" i="5" s="1"/>
  <c r="AT173" i="5"/>
  <c r="DP173" i="5" s="1"/>
  <c r="GL173" i="5" s="1"/>
  <c r="JH173" i="5" s="1"/>
  <c r="AT100" i="5"/>
  <c r="DP100" i="5" s="1"/>
  <c r="GL100" i="5" s="1"/>
  <c r="JH100" i="5" s="1"/>
  <c r="AT57" i="5"/>
  <c r="DP57" i="5" s="1"/>
  <c r="GL57" i="5" s="1"/>
  <c r="JH57" i="5" s="1"/>
  <c r="AT248" i="5"/>
  <c r="DP248" i="5" s="1"/>
  <c r="GL248" i="5" s="1"/>
  <c r="JH248" i="5" s="1"/>
  <c r="AT185" i="5"/>
  <c r="DP185" i="5" s="1"/>
  <c r="GL185" i="5" s="1"/>
  <c r="JH185" i="5" s="1"/>
  <c r="AT126" i="5"/>
  <c r="DP126" i="5" s="1"/>
  <c r="GL126" i="5" s="1"/>
  <c r="JH126" i="5" s="1"/>
  <c r="AT56" i="5"/>
  <c r="DP56" i="5" s="1"/>
  <c r="GL56" i="5" s="1"/>
  <c r="JH56" i="5" s="1"/>
  <c r="AT253" i="5"/>
  <c r="DP253" i="5" s="1"/>
  <c r="GL253" i="5" s="1"/>
  <c r="JH253" i="5" s="1"/>
  <c r="AT197" i="5"/>
  <c r="DP197" i="5" s="1"/>
  <c r="GL197" i="5" s="1"/>
  <c r="JH197" i="5" s="1"/>
  <c r="AT125" i="5"/>
  <c r="DP125" i="5" s="1"/>
  <c r="GL125" i="5" s="1"/>
  <c r="JH125" i="5" s="1"/>
  <c r="AT55" i="5"/>
  <c r="DP55" i="5" s="1"/>
  <c r="GL55" i="5" s="1"/>
  <c r="JH55" i="5" s="1"/>
  <c r="AT261" i="5"/>
  <c r="DP261" i="5" s="1"/>
  <c r="GL261" i="5" s="1"/>
  <c r="JH261" i="5" s="1"/>
  <c r="AT199" i="5"/>
  <c r="DP199" i="5" s="1"/>
  <c r="GL199" i="5" s="1"/>
  <c r="JH199" i="5" s="1"/>
  <c r="AT124" i="5"/>
  <c r="DP124" i="5" s="1"/>
  <c r="GL124" i="5" s="1"/>
  <c r="JH124" i="5" s="1"/>
  <c r="AT84" i="5"/>
  <c r="DP84" i="5" s="1"/>
  <c r="GL84" i="5" s="1"/>
  <c r="JH84" i="5" s="1"/>
  <c r="AT259" i="5"/>
  <c r="DP259" i="5" s="1"/>
  <c r="GL259" i="5" s="1"/>
  <c r="JH259" i="5" s="1"/>
  <c r="AT205" i="5"/>
  <c r="DP205" i="5" s="1"/>
  <c r="GL205" i="5" s="1"/>
  <c r="JH205" i="5" s="1"/>
  <c r="AT116" i="5"/>
  <c r="DP116" i="5" s="1"/>
  <c r="GL116" i="5" s="1"/>
  <c r="JH116" i="5" s="1"/>
  <c r="AT76" i="5"/>
  <c r="DP76" i="5" s="1"/>
  <c r="GL76" i="5" s="1"/>
  <c r="JH76" i="5" s="1"/>
  <c r="AT213" i="5"/>
  <c r="DP213" i="5" s="1"/>
  <c r="GL213" i="5" s="1"/>
  <c r="JH213" i="5" s="1"/>
  <c r="AT137" i="5"/>
  <c r="DP137" i="5" s="1"/>
  <c r="GL137" i="5" s="1"/>
  <c r="JH137" i="5" s="1"/>
  <c r="AT97" i="5"/>
  <c r="DP97" i="5" s="1"/>
  <c r="GL97" i="5" s="1"/>
  <c r="JH97" i="5" s="1"/>
  <c r="AT16" i="5"/>
  <c r="DP16" i="5" s="1"/>
  <c r="GL16" i="5" s="1"/>
  <c r="JH16" i="5" s="1"/>
  <c r="AT211" i="5"/>
  <c r="DP211" i="5" s="1"/>
  <c r="GL211" i="5" s="1"/>
  <c r="JH211" i="5" s="1"/>
  <c r="AT156" i="5"/>
  <c r="DP156" i="5" s="1"/>
  <c r="GL156" i="5" s="1"/>
  <c r="JH156" i="5" s="1"/>
  <c r="AT96" i="5"/>
  <c r="DP96" i="5" s="1"/>
  <c r="GL96" i="5" s="1"/>
  <c r="JH96" i="5" s="1"/>
  <c r="AT33" i="5"/>
  <c r="DP33" i="5" s="1"/>
  <c r="GL33" i="5" s="1"/>
  <c r="JH33" i="5" s="1"/>
  <c r="AT222" i="5"/>
  <c r="DP222" i="5" s="1"/>
  <c r="GL222" i="5" s="1"/>
  <c r="JH222" i="5" s="1"/>
  <c r="AT154" i="5"/>
  <c r="DP154" i="5" s="1"/>
  <c r="GL154" i="5" s="1"/>
  <c r="JH154" i="5" s="1"/>
  <c r="AT95" i="5"/>
  <c r="DP95" i="5" s="1"/>
  <c r="GL95" i="5" s="1"/>
  <c r="JH95" i="5" s="1"/>
  <c r="AT32" i="5"/>
  <c r="DP32" i="5" s="1"/>
  <c r="GL32" i="5" s="1"/>
  <c r="JH32" i="5" s="1"/>
  <c r="AT231" i="5"/>
  <c r="DP231" i="5" s="1"/>
  <c r="GL231" i="5" s="1"/>
  <c r="JH231" i="5" s="1"/>
  <c r="AT166" i="5"/>
  <c r="DP166" i="5" s="1"/>
  <c r="GL166" i="5" s="1"/>
  <c r="JH166" i="5" s="1"/>
  <c r="AT112" i="5"/>
  <c r="DP112" i="5" s="1"/>
  <c r="GL112" i="5" s="1"/>
  <c r="JH112" i="5" s="1"/>
  <c r="AT31" i="5"/>
  <c r="DP31" i="5" s="1"/>
  <c r="GL31" i="5" s="1"/>
  <c r="JH31" i="5" s="1"/>
  <c r="AT239" i="5"/>
  <c r="DP239" i="5" s="1"/>
  <c r="GL239" i="5" s="1"/>
  <c r="JH239" i="5" s="1"/>
  <c r="AT176" i="5"/>
  <c r="DP176" i="5" s="1"/>
  <c r="GL176" i="5" s="1"/>
  <c r="JH176" i="5" s="1"/>
  <c r="AT111" i="5"/>
  <c r="DP111" i="5" s="1"/>
  <c r="GL111" i="5" s="1"/>
  <c r="JH111" i="5" s="1"/>
  <c r="AT49" i="5"/>
  <c r="DP49" i="5" s="1"/>
  <c r="GL49" i="5" s="1"/>
  <c r="JH49" i="5" s="1"/>
  <c r="AT244" i="5"/>
  <c r="DP244" i="5" s="1"/>
  <c r="GL244" i="5" s="1"/>
  <c r="JH244" i="5" s="1"/>
  <c r="AT180" i="5"/>
  <c r="DP180" i="5" s="1"/>
  <c r="GL180" i="5" s="1"/>
  <c r="JH180" i="5" s="1"/>
  <c r="AT118" i="5"/>
  <c r="DP118" i="5" s="1"/>
  <c r="GL118" i="5" s="1"/>
  <c r="JH118" i="5" s="1"/>
  <c r="AT48" i="5"/>
  <c r="DP48" i="5" s="1"/>
  <c r="GL48" i="5" s="1"/>
  <c r="JH48" i="5" s="1"/>
  <c r="AT251" i="5"/>
  <c r="DP251" i="5" s="1"/>
  <c r="GL251" i="5" s="1"/>
  <c r="JH251" i="5" s="1"/>
  <c r="AT191" i="5"/>
  <c r="DP191" i="5" s="1"/>
  <c r="GL191" i="5" s="1"/>
  <c r="JH191" i="5" s="1"/>
  <c r="AT117" i="5"/>
  <c r="DP117" i="5" s="1"/>
  <c r="GL117" i="5" s="1"/>
  <c r="JH117" i="5" s="1"/>
  <c r="AT47" i="5"/>
  <c r="DP47" i="5" s="1"/>
  <c r="GL47" i="5" s="1"/>
  <c r="JH47" i="5" s="1"/>
  <c r="AT254" i="5"/>
  <c r="DP254" i="5" s="1"/>
  <c r="GL254" i="5" s="1"/>
  <c r="JH254" i="5" s="1"/>
  <c r="AT186" i="5"/>
  <c r="DP186" i="5" s="1"/>
  <c r="GL186" i="5" s="1"/>
  <c r="JH186" i="5" s="1"/>
  <c r="AT128" i="5"/>
  <c r="DP128" i="5" s="1"/>
  <c r="GL128" i="5" s="1"/>
  <c r="JH128" i="5" s="1"/>
  <c r="AT58" i="5"/>
  <c r="DP58" i="5" s="1"/>
  <c r="GL58" i="5" s="1"/>
  <c r="JH58" i="5" s="1"/>
  <c r="AT2" i="5"/>
  <c r="DP2" i="5" s="1"/>
  <c r="GL2" i="5" s="1"/>
  <c r="JH2" i="5" s="1"/>
  <c r="AT5" i="5"/>
  <c r="DP5" i="5" s="1"/>
  <c r="GL5" i="5" s="1"/>
  <c r="JH5" i="5" s="1"/>
  <c r="AT4" i="5"/>
  <c r="DP4" i="5" s="1"/>
  <c r="GL4" i="5" s="1"/>
  <c r="JH4" i="5" s="1"/>
  <c r="AS7" i="1"/>
  <c r="AS8" i="1"/>
  <c r="A72" i="4"/>
  <c r="C146" i="4" l="1"/>
  <c r="B146" i="4"/>
  <c r="A146" i="4"/>
  <c r="AT8" i="1"/>
  <c r="AT7" i="1"/>
  <c r="AU264" i="5"/>
  <c r="DQ264" i="5" s="1"/>
  <c r="GM264" i="5" s="1"/>
  <c r="JI264" i="5" s="1"/>
  <c r="AU251" i="5"/>
  <c r="DQ251" i="5" s="1"/>
  <c r="GM251" i="5" s="1"/>
  <c r="JI251" i="5" s="1"/>
  <c r="AU245" i="5"/>
  <c r="DQ245" i="5" s="1"/>
  <c r="GM245" i="5" s="1"/>
  <c r="JI245" i="5" s="1"/>
  <c r="AU242" i="5"/>
  <c r="DQ242" i="5" s="1"/>
  <c r="GM242" i="5" s="1"/>
  <c r="JI242" i="5" s="1"/>
  <c r="AU230" i="5"/>
  <c r="DQ230" i="5" s="1"/>
  <c r="GM230" i="5" s="1"/>
  <c r="JI230" i="5" s="1"/>
  <c r="AU223" i="5"/>
  <c r="DQ223" i="5" s="1"/>
  <c r="GM223" i="5" s="1"/>
  <c r="JI223" i="5" s="1"/>
  <c r="AU210" i="5"/>
  <c r="DQ210" i="5" s="1"/>
  <c r="GM210" i="5" s="1"/>
  <c r="JI210" i="5" s="1"/>
  <c r="AU224" i="5"/>
  <c r="DQ224" i="5" s="1"/>
  <c r="GM224" i="5" s="1"/>
  <c r="JI224" i="5" s="1"/>
  <c r="AU196" i="5"/>
  <c r="DQ196" i="5" s="1"/>
  <c r="GM196" i="5" s="1"/>
  <c r="JI196" i="5" s="1"/>
  <c r="AU191" i="5"/>
  <c r="DQ191" i="5" s="1"/>
  <c r="GM191" i="5" s="1"/>
  <c r="JI191" i="5" s="1"/>
  <c r="AU183" i="5"/>
  <c r="DQ183" i="5" s="1"/>
  <c r="GM183" i="5" s="1"/>
  <c r="JI183" i="5" s="1"/>
  <c r="AU174" i="5"/>
  <c r="DQ174" i="5" s="1"/>
  <c r="GM174" i="5" s="1"/>
  <c r="JI174" i="5" s="1"/>
  <c r="AU167" i="5"/>
  <c r="DQ167" i="5" s="1"/>
  <c r="GM167" i="5" s="1"/>
  <c r="JI167" i="5" s="1"/>
  <c r="AU161" i="5"/>
  <c r="DQ161" i="5" s="1"/>
  <c r="GM161" i="5" s="1"/>
  <c r="JI161" i="5" s="1"/>
  <c r="AU145" i="5"/>
  <c r="DQ145" i="5" s="1"/>
  <c r="GM145" i="5" s="1"/>
  <c r="JI145" i="5" s="1"/>
  <c r="AU138" i="5"/>
  <c r="DQ138" i="5" s="1"/>
  <c r="GM138" i="5" s="1"/>
  <c r="JI138" i="5" s="1"/>
  <c r="AU127" i="5"/>
  <c r="DQ127" i="5" s="1"/>
  <c r="GM127" i="5" s="1"/>
  <c r="JI127" i="5" s="1"/>
  <c r="AU120" i="5"/>
  <c r="DQ120" i="5" s="1"/>
  <c r="GM120" i="5" s="1"/>
  <c r="JI120" i="5" s="1"/>
  <c r="AU132" i="5"/>
  <c r="DQ132" i="5" s="1"/>
  <c r="GM132" i="5" s="1"/>
  <c r="JI132" i="5" s="1"/>
  <c r="AU106" i="5"/>
  <c r="DQ106" i="5" s="1"/>
  <c r="GM106" i="5" s="1"/>
  <c r="JI106" i="5" s="1"/>
  <c r="AU110" i="5"/>
  <c r="DQ110" i="5" s="1"/>
  <c r="GM110" i="5" s="1"/>
  <c r="JI110" i="5" s="1"/>
  <c r="AU85" i="5"/>
  <c r="DQ85" i="5" s="1"/>
  <c r="GM85" i="5" s="1"/>
  <c r="JI85" i="5" s="1"/>
  <c r="AU97" i="5"/>
  <c r="DQ97" i="5" s="1"/>
  <c r="GM97" i="5" s="1"/>
  <c r="JI97" i="5" s="1"/>
  <c r="AU75" i="5"/>
  <c r="DQ75" i="5" s="1"/>
  <c r="GM75" i="5" s="1"/>
  <c r="JI75" i="5" s="1"/>
  <c r="AU68" i="5"/>
  <c r="DQ68" i="5" s="1"/>
  <c r="GM68" i="5" s="1"/>
  <c r="JI68" i="5" s="1"/>
  <c r="AU58" i="5"/>
  <c r="DQ58" i="5" s="1"/>
  <c r="GM58" i="5" s="1"/>
  <c r="JI58" i="5" s="1"/>
  <c r="AU51" i="5"/>
  <c r="DQ51" i="5" s="1"/>
  <c r="GM51" i="5" s="1"/>
  <c r="JI51" i="5" s="1"/>
  <c r="AU44" i="5"/>
  <c r="DQ44" i="5" s="1"/>
  <c r="GM44" i="5" s="1"/>
  <c r="JI44" i="5" s="1"/>
  <c r="AU37" i="5"/>
  <c r="DQ37" i="5" s="1"/>
  <c r="GM37" i="5" s="1"/>
  <c r="JI37" i="5" s="1"/>
  <c r="AU30" i="5"/>
  <c r="DQ30" i="5" s="1"/>
  <c r="GM30" i="5" s="1"/>
  <c r="JI30" i="5" s="1"/>
  <c r="AU24" i="5"/>
  <c r="DQ24" i="5" s="1"/>
  <c r="GM24" i="5" s="1"/>
  <c r="JI24" i="5" s="1"/>
  <c r="AU17" i="5"/>
  <c r="DQ17" i="5" s="1"/>
  <c r="GM17" i="5" s="1"/>
  <c r="JI17" i="5" s="1"/>
  <c r="AU10" i="5"/>
  <c r="DQ10" i="5" s="1"/>
  <c r="GM10" i="5" s="1"/>
  <c r="JI10" i="5" s="1"/>
  <c r="AU261" i="5"/>
  <c r="DQ261" i="5" s="1"/>
  <c r="GM261" i="5" s="1"/>
  <c r="JI261" i="5" s="1"/>
  <c r="AU254" i="5"/>
  <c r="DQ254" i="5" s="1"/>
  <c r="GM254" i="5" s="1"/>
  <c r="JI254" i="5" s="1"/>
  <c r="AU243" i="5"/>
  <c r="DQ243" i="5" s="1"/>
  <c r="GM243" i="5" s="1"/>
  <c r="JI243" i="5" s="1"/>
  <c r="AU235" i="5"/>
  <c r="DQ235" i="5" s="1"/>
  <c r="GM235" i="5" s="1"/>
  <c r="JI235" i="5" s="1"/>
  <c r="AU228" i="5"/>
  <c r="DQ228" i="5" s="1"/>
  <c r="GM228" i="5" s="1"/>
  <c r="JI228" i="5" s="1"/>
  <c r="AU226" i="5"/>
  <c r="DQ226" i="5" s="1"/>
  <c r="GM226" i="5" s="1"/>
  <c r="JI226" i="5" s="1"/>
  <c r="AU213" i="5"/>
  <c r="DQ213" i="5" s="1"/>
  <c r="GM213" i="5" s="1"/>
  <c r="JI213" i="5" s="1"/>
  <c r="AU207" i="5"/>
  <c r="DQ207" i="5" s="1"/>
  <c r="GM207" i="5" s="1"/>
  <c r="JI207" i="5" s="1"/>
  <c r="AU199" i="5"/>
  <c r="DQ199" i="5" s="1"/>
  <c r="GM199" i="5" s="1"/>
  <c r="JI199" i="5" s="1"/>
  <c r="AU186" i="5"/>
  <c r="DQ186" i="5" s="1"/>
  <c r="GM186" i="5" s="1"/>
  <c r="JI186" i="5" s="1"/>
  <c r="AU178" i="5"/>
  <c r="DQ178" i="5" s="1"/>
  <c r="GM178" i="5" s="1"/>
  <c r="JI178" i="5" s="1"/>
  <c r="AU172" i="5"/>
  <c r="DQ172" i="5" s="1"/>
  <c r="GM172" i="5" s="1"/>
  <c r="JI172" i="5" s="1"/>
  <c r="AU170" i="5"/>
  <c r="DQ170" i="5" s="1"/>
  <c r="GM170" i="5" s="1"/>
  <c r="JI170" i="5" s="1"/>
  <c r="AU153" i="5"/>
  <c r="DQ153" i="5" s="1"/>
  <c r="GM153" i="5" s="1"/>
  <c r="JI153" i="5" s="1"/>
  <c r="AU137" i="5"/>
  <c r="DQ137" i="5" s="1"/>
  <c r="GM137" i="5" s="1"/>
  <c r="JI137" i="5" s="1"/>
  <c r="AU149" i="5"/>
  <c r="DQ149" i="5" s="1"/>
  <c r="GM149" i="5" s="1"/>
  <c r="JI149" i="5" s="1"/>
  <c r="AU119" i="5"/>
  <c r="DQ119" i="5" s="1"/>
  <c r="GM119" i="5" s="1"/>
  <c r="JI119" i="5" s="1"/>
  <c r="AU131" i="5"/>
  <c r="DQ131" i="5" s="1"/>
  <c r="GM131" i="5" s="1"/>
  <c r="JI131" i="5" s="1"/>
  <c r="AU124" i="5"/>
  <c r="DQ124" i="5" s="1"/>
  <c r="GM124" i="5" s="1"/>
  <c r="JI124" i="5" s="1"/>
  <c r="AU109" i="5"/>
  <c r="DQ109" i="5" s="1"/>
  <c r="GM109" i="5" s="1"/>
  <c r="JI109" i="5" s="1"/>
  <c r="AU102" i="5"/>
  <c r="DQ102" i="5" s="1"/>
  <c r="GM102" i="5" s="1"/>
  <c r="JI102" i="5" s="1"/>
  <c r="AU96" i="5"/>
  <c r="DQ96" i="5" s="1"/>
  <c r="GM96" i="5" s="1"/>
  <c r="JI96" i="5" s="1"/>
  <c r="AU89" i="5"/>
  <c r="DQ89" i="5" s="1"/>
  <c r="GM89" i="5" s="1"/>
  <c r="JI89" i="5" s="1"/>
  <c r="AU67" i="5"/>
  <c r="DQ67" i="5" s="1"/>
  <c r="GM67" i="5" s="1"/>
  <c r="JI67" i="5" s="1"/>
  <c r="AU79" i="5"/>
  <c r="DQ79" i="5" s="1"/>
  <c r="GM79" i="5" s="1"/>
  <c r="JI79" i="5" s="1"/>
  <c r="AU50" i="5"/>
  <c r="DQ50" i="5" s="1"/>
  <c r="GM50" i="5" s="1"/>
  <c r="JI50" i="5" s="1"/>
  <c r="AU62" i="5"/>
  <c r="DQ62" i="5" s="1"/>
  <c r="GM62" i="5" s="1"/>
  <c r="JI62" i="5" s="1"/>
  <c r="AU55" i="5"/>
  <c r="DQ55" i="5" s="1"/>
  <c r="GM55" i="5" s="1"/>
  <c r="JI55" i="5" s="1"/>
  <c r="AU29" i="5"/>
  <c r="DQ29" i="5" s="1"/>
  <c r="GM29" i="5" s="1"/>
  <c r="JI29" i="5" s="1"/>
  <c r="AU41" i="5"/>
  <c r="DQ41" i="5" s="1"/>
  <c r="GM41" i="5" s="1"/>
  <c r="JI41" i="5" s="1"/>
  <c r="AU16" i="5"/>
  <c r="DQ16" i="5" s="1"/>
  <c r="GM16" i="5" s="1"/>
  <c r="JI16" i="5" s="1"/>
  <c r="AU9" i="5"/>
  <c r="DQ9" i="5" s="1"/>
  <c r="GM9" i="5" s="1"/>
  <c r="JI9" i="5" s="1"/>
  <c r="AU4" i="5"/>
  <c r="DQ4" i="5" s="1"/>
  <c r="GM4" i="5" s="1"/>
  <c r="JI4" i="5" s="1"/>
  <c r="AU259" i="5"/>
  <c r="DQ259" i="5" s="1"/>
  <c r="GM259" i="5" s="1"/>
  <c r="JI259" i="5" s="1"/>
  <c r="AU252" i="5"/>
  <c r="DQ252" i="5" s="1"/>
  <c r="GM252" i="5" s="1"/>
  <c r="JI252" i="5" s="1"/>
  <c r="AU246" i="5"/>
  <c r="DQ246" i="5" s="1"/>
  <c r="GM246" i="5" s="1"/>
  <c r="JI246" i="5" s="1"/>
  <c r="AU238" i="5"/>
  <c r="DQ238" i="5" s="1"/>
  <c r="GM238" i="5" s="1"/>
  <c r="JI238" i="5" s="1"/>
  <c r="AU232" i="5"/>
  <c r="DQ232" i="5" s="1"/>
  <c r="GM232" i="5" s="1"/>
  <c r="JI232" i="5" s="1"/>
  <c r="AU218" i="5"/>
  <c r="DQ218" i="5" s="1"/>
  <c r="GM218" i="5" s="1"/>
  <c r="JI218" i="5" s="1"/>
  <c r="AU216" i="5"/>
  <c r="DQ216" i="5" s="1"/>
  <c r="GM216" i="5" s="1"/>
  <c r="JI216" i="5" s="1"/>
  <c r="AU202" i="5"/>
  <c r="DQ202" i="5" s="1"/>
  <c r="GM202" i="5" s="1"/>
  <c r="JI202" i="5" s="1"/>
  <c r="AU194" i="5"/>
  <c r="DQ194" i="5" s="1"/>
  <c r="GM194" i="5" s="1"/>
  <c r="JI194" i="5" s="1"/>
  <c r="AU189" i="5"/>
  <c r="DQ189" i="5" s="1"/>
  <c r="GM189" i="5" s="1"/>
  <c r="JI189" i="5" s="1"/>
  <c r="AU181" i="5"/>
  <c r="DQ181" i="5" s="1"/>
  <c r="GM181" i="5" s="1"/>
  <c r="JI181" i="5" s="1"/>
  <c r="AU175" i="5"/>
  <c r="DQ175" i="5" s="1"/>
  <c r="GM175" i="5" s="1"/>
  <c r="JI175" i="5" s="1"/>
  <c r="AU165" i="5"/>
  <c r="DQ165" i="5" s="1"/>
  <c r="GM165" i="5" s="1"/>
  <c r="JI165" i="5" s="1"/>
  <c r="AU156" i="5"/>
  <c r="DQ156" i="5" s="1"/>
  <c r="GM156" i="5" s="1"/>
  <c r="JI156" i="5" s="1"/>
  <c r="AU148" i="5"/>
  <c r="DQ148" i="5" s="1"/>
  <c r="GM148" i="5" s="1"/>
  <c r="JI148" i="5" s="1"/>
  <c r="AU141" i="5"/>
  <c r="DQ141" i="5" s="1"/>
  <c r="GM141" i="5" s="1"/>
  <c r="JI141" i="5" s="1"/>
  <c r="AU130" i="5"/>
  <c r="DQ130" i="5" s="1"/>
  <c r="GM130" i="5" s="1"/>
  <c r="JI130" i="5" s="1"/>
  <c r="AU123" i="5"/>
  <c r="DQ123" i="5" s="1"/>
  <c r="GM123" i="5" s="1"/>
  <c r="JI123" i="5" s="1"/>
  <c r="AU116" i="5"/>
  <c r="DQ116" i="5" s="1"/>
  <c r="GM116" i="5" s="1"/>
  <c r="JI116" i="5" s="1"/>
  <c r="AU101" i="5"/>
  <c r="DQ101" i="5" s="1"/>
  <c r="GM101" i="5" s="1"/>
  <c r="JI101" i="5" s="1"/>
  <c r="AU113" i="5"/>
  <c r="DQ113" i="5" s="1"/>
  <c r="GM113" i="5" s="1"/>
  <c r="JI113" i="5" s="1"/>
  <c r="AU88" i="5"/>
  <c r="DQ88" i="5" s="1"/>
  <c r="GM88" i="5" s="1"/>
  <c r="JI88" i="5" s="1"/>
  <c r="AU92" i="5"/>
  <c r="DQ92" i="5" s="1"/>
  <c r="GM92" i="5" s="1"/>
  <c r="JI92" i="5" s="1"/>
  <c r="AU78" i="5"/>
  <c r="DQ78" i="5" s="1"/>
  <c r="GM78" i="5" s="1"/>
  <c r="JI78" i="5" s="1"/>
  <c r="AU71" i="5"/>
  <c r="DQ71" i="5" s="1"/>
  <c r="GM71" i="5" s="1"/>
  <c r="JI71" i="5" s="1"/>
  <c r="AU61" i="5"/>
  <c r="DQ61" i="5" s="1"/>
  <c r="GM61" i="5" s="1"/>
  <c r="JI61" i="5" s="1"/>
  <c r="AU54" i="5"/>
  <c r="DQ54" i="5" s="1"/>
  <c r="GM54" i="5" s="1"/>
  <c r="JI54" i="5" s="1"/>
  <c r="AU47" i="5"/>
  <c r="DQ47" i="5" s="1"/>
  <c r="GM47" i="5" s="1"/>
  <c r="JI47" i="5" s="1"/>
  <c r="AU40" i="5"/>
  <c r="DQ40" i="5" s="1"/>
  <c r="GM40" i="5" s="1"/>
  <c r="JI40" i="5" s="1"/>
  <c r="AU33" i="5"/>
  <c r="DQ33" i="5" s="1"/>
  <c r="GM33" i="5" s="1"/>
  <c r="JI33" i="5" s="1"/>
  <c r="AU8" i="5"/>
  <c r="DQ8" i="5" s="1"/>
  <c r="GM8" i="5" s="1"/>
  <c r="JI8" i="5" s="1"/>
  <c r="AU20" i="5"/>
  <c r="DQ20" i="5" s="1"/>
  <c r="GM20" i="5" s="1"/>
  <c r="JI20" i="5" s="1"/>
  <c r="AU2" i="5"/>
  <c r="DQ2" i="5" s="1"/>
  <c r="GM2" i="5" s="1"/>
  <c r="JI2" i="5" s="1"/>
  <c r="AU266" i="5"/>
  <c r="DQ266" i="5" s="1"/>
  <c r="GM266" i="5" s="1"/>
  <c r="JI266" i="5" s="1"/>
  <c r="AU260" i="5"/>
  <c r="DQ260" i="5" s="1"/>
  <c r="GM260" i="5" s="1"/>
  <c r="JI260" i="5" s="1"/>
  <c r="AU249" i="5"/>
  <c r="DQ249" i="5" s="1"/>
  <c r="GM249" i="5" s="1"/>
  <c r="JI249" i="5" s="1"/>
  <c r="AU240" i="5"/>
  <c r="DQ240" i="5" s="1"/>
  <c r="GM240" i="5" s="1"/>
  <c r="JI240" i="5" s="1"/>
  <c r="AU233" i="5"/>
  <c r="DQ233" i="5" s="1"/>
  <c r="GM233" i="5" s="1"/>
  <c r="JI233" i="5" s="1"/>
  <c r="AU229" i="5"/>
  <c r="DQ229" i="5" s="1"/>
  <c r="GM229" i="5" s="1"/>
  <c r="JI229" i="5" s="1"/>
  <c r="AU221" i="5"/>
  <c r="DQ221" i="5" s="1"/>
  <c r="GM221" i="5" s="1"/>
  <c r="JI221" i="5" s="1"/>
  <c r="AU203" i="5"/>
  <c r="DQ203" i="5" s="1"/>
  <c r="GM203" i="5" s="1"/>
  <c r="JI203" i="5" s="1"/>
  <c r="AU205" i="5"/>
  <c r="DQ205" i="5" s="1"/>
  <c r="GM205" i="5" s="1"/>
  <c r="JI205" i="5" s="1"/>
  <c r="AU197" i="5"/>
  <c r="DQ197" i="5" s="1"/>
  <c r="GM197" i="5" s="1"/>
  <c r="JI197" i="5" s="1"/>
  <c r="AU192" i="5"/>
  <c r="DQ192" i="5" s="1"/>
  <c r="GM192" i="5" s="1"/>
  <c r="JI192" i="5" s="1"/>
  <c r="AU184" i="5"/>
  <c r="DQ184" i="5" s="1"/>
  <c r="GM184" i="5" s="1"/>
  <c r="JI184" i="5" s="1"/>
  <c r="AU171" i="5"/>
  <c r="DQ171" i="5" s="1"/>
  <c r="GM171" i="5" s="1"/>
  <c r="JI171" i="5" s="1"/>
  <c r="AU168" i="5"/>
  <c r="DQ168" i="5" s="1"/>
  <c r="GM168" i="5" s="1"/>
  <c r="JI168" i="5" s="1"/>
  <c r="AU159" i="5"/>
  <c r="DQ159" i="5" s="1"/>
  <c r="GM159" i="5" s="1"/>
  <c r="JI159" i="5" s="1"/>
  <c r="AU140" i="5"/>
  <c r="DQ140" i="5" s="1"/>
  <c r="GM140" i="5" s="1"/>
  <c r="JI140" i="5" s="1"/>
  <c r="AU152" i="5"/>
  <c r="DQ152" i="5" s="1"/>
  <c r="GM152" i="5" s="1"/>
  <c r="JI152" i="5" s="1"/>
  <c r="AU122" i="5"/>
  <c r="DQ122" i="5" s="1"/>
  <c r="GM122" i="5" s="1"/>
  <c r="JI122" i="5" s="1"/>
  <c r="AU134" i="5"/>
  <c r="DQ134" i="5" s="1"/>
  <c r="GM134" i="5" s="1"/>
  <c r="JI134" i="5" s="1"/>
  <c r="AU108" i="5"/>
  <c r="DQ108" i="5" s="1"/>
  <c r="GM108" i="5" s="1"/>
  <c r="JI108" i="5" s="1"/>
  <c r="AU112" i="5"/>
  <c r="DQ112" i="5" s="1"/>
  <c r="GM112" i="5" s="1"/>
  <c r="JI112" i="5" s="1"/>
  <c r="AU105" i="5"/>
  <c r="DQ105" i="5" s="1"/>
  <c r="GM105" i="5" s="1"/>
  <c r="JI105" i="5" s="1"/>
  <c r="AU80" i="5"/>
  <c r="DQ80" i="5" s="1"/>
  <c r="GM80" i="5" s="1"/>
  <c r="JI80" i="5" s="1"/>
  <c r="AU84" i="5"/>
  <c r="DQ84" i="5" s="1"/>
  <c r="GM84" i="5" s="1"/>
  <c r="JI84" i="5" s="1"/>
  <c r="AU70" i="5"/>
  <c r="DQ70" i="5" s="1"/>
  <c r="GM70" i="5" s="1"/>
  <c r="JI70" i="5" s="1"/>
  <c r="AU63" i="5"/>
  <c r="DQ63" i="5" s="1"/>
  <c r="GM63" i="5" s="1"/>
  <c r="JI63" i="5" s="1"/>
  <c r="AU53" i="5"/>
  <c r="DQ53" i="5" s="1"/>
  <c r="GM53" i="5" s="1"/>
  <c r="JI53" i="5" s="1"/>
  <c r="AU46" i="5"/>
  <c r="DQ46" i="5" s="1"/>
  <c r="GM46" i="5" s="1"/>
  <c r="JI46" i="5" s="1"/>
  <c r="AU39" i="5"/>
  <c r="DQ39" i="5" s="1"/>
  <c r="GM39" i="5" s="1"/>
  <c r="JI39" i="5" s="1"/>
  <c r="AU32" i="5"/>
  <c r="DQ32" i="5" s="1"/>
  <c r="GM32" i="5" s="1"/>
  <c r="JI32" i="5" s="1"/>
  <c r="AU25" i="5"/>
  <c r="DQ25" i="5" s="1"/>
  <c r="GM25" i="5" s="1"/>
  <c r="JI25" i="5" s="1"/>
  <c r="AU19" i="5"/>
  <c r="DQ19" i="5" s="1"/>
  <c r="GM19" i="5" s="1"/>
  <c r="JI19" i="5" s="1"/>
  <c r="AU12" i="5"/>
  <c r="DQ12" i="5" s="1"/>
  <c r="GM12" i="5" s="1"/>
  <c r="JI12" i="5" s="1"/>
  <c r="AU5" i="5"/>
  <c r="DQ5" i="5" s="1"/>
  <c r="GM5" i="5" s="1"/>
  <c r="JI5" i="5" s="1"/>
  <c r="AU267" i="5"/>
  <c r="DQ267" i="5" s="1"/>
  <c r="GM267" i="5" s="1"/>
  <c r="JI267" i="5" s="1"/>
  <c r="AU258" i="5"/>
  <c r="DQ258" i="5" s="1"/>
  <c r="GM258" i="5" s="1"/>
  <c r="JI258" i="5" s="1"/>
  <c r="AU253" i="5"/>
  <c r="DQ253" i="5" s="1"/>
  <c r="GM253" i="5" s="1"/>
  <c r="JI253" i="5" s="1"/>
  <c r="AU241" i="5"/>
  <c r="DQ241" i="5" s="1"/>
  <c r="GM241" i="5" s="1"/>
  <c r="JI241" i="5" s="1"/>
  <c r="AU231" i="5"/>
  <c r="DQ231" i="5" s="1"/>
  <c r="GM231" i="5" s="1"/>
  <c r="JI231" i="5" s="1"/>
  <c r="AU219" i="5"/>
  <c r="DQ219" i="5" s="1"/>
  <c r="GM219" i="5" s="1"/>
  <c r="JI219" i="5" s="1"/>
  <c r="AU214" i="5"/>
  <c r="DQ214" i="5" s="1"/>
  <c r="GM214" i="5" s="1"/>
  <c r="JI214" i="5" s="1"/>
  <c r="AU211" i="5"/>
  <c r="DQ211" i="5" s="1"/>
  <c r="GM211" i="5" s="1"/>
  <c r="JI211" i="5" s="1"/>
  <c r="AU195" i="5"/>
  <c r="DQ195" i="5" s="1"/>
  <c r="GM195" i="5" s="1"/>
  <c r="JI195" i="5" s="1"/>
  <c r="AU200" i="5"/>
  <c r="DQ200" i="5" s="1"/>
  <c r="GM200" i="5" s="1"/>
  <c r="JI200" i="5" s="1"/>
  <c r="AU187" i="5"/>
  <c r="DQ187" i="5" s="1"/>
  <c r="GM187" i="5" s="1"/>
  <c r="JI187" i="5" s="1"/>
  <c r="AU179" i="5"/>
  <c r="DQ179" i="5" s="1"/>
  <c r="GM179" i="5" s="1"/>
  <c r="JI179" i="5" s="1"/>
  <c r="AU163" i="5"/>
  <c r="DQ163" i="5" s="1"/>
  <c r="GM163" i="5" s="1"/>
  <c r="JI163" i="5" s="1"/>
  <c r="AU157" i="5"/>
  <c r="DQ157" i="5" s="1"/>
  <c r="GM157" i="5" s="1"/>
  <c r="JI157" i="5" s="1"/>
  <c r="AU162" i="5"/>
  <c r="DQ162" i="5" s="1"/>
  <c r="GM162" i="5" s="1"/>
  <c r="JI162" i="5" s="1"/>
  <c r="AU151" i="5"/>
  <c r="DQ151" i="5" s="1"/>
  <c r="GM151" i="5" s="1"/>
  <c r="JI151" i="5" s="1"/>
  <c r="AU144" i="5"/>
  <c r="DQ144" i="5" s="1"/>
  <c r="GM144" i="5" s="1"/>
  <c r="JI144" i="5" s="1"/>
  <c r="AU133" i="5"/>
  <c r="DQ133" i="5" s="1"/>
  <c r="GM133" i="5" s="1"/>
  <c r="JI133" i="5" s="1"/>
  <c r="AU126" i="5"/>
  <c r="DQ126" i="5" s="1"/>
  <c r="GM126" i="5" s="1"/>
  <c r="JI126" i="5" s="1"/>
  <c r="AU100" i="5"/>
  <c r="DQ100" i="5" s="1"/>
  <c r="GM100" i="5" s="1"/>
  <c r="JI100" i="5" s="1"/>
  <c r="AU104" i="5"/>
  <c r="DQ104" i="5" s="1"/>
  <c r="GM104" i="5" s="1"/>
  <c r="JI104" i="5" s="1"/>
  <c r="AU90" i="5"/>
  <c r="DQ90" i="5" s="1"/>
  <c r="GM90" i="5" s="1"/>
  <c r="JI90" i="5" s="1"/>
  <c r="AU91" i="5"/>
  <c r="DQ91" i="5" s="1"/>
  <c r="GM91" i="5" s="1"/>
  <c r="JI91" i="5" s="1"/>
  <c r="AU95" i="5"/>
  <c r="DQ95" i="5" s="1"/>
  <c r="GM95" i="5" s="1"/>
  <c r="JI95" i="5" s="1"/>
  <c r="AU81" i="5"/>
  <c r="DQ81" i="5" s="1"/>
  <c r="GM81" i="5" s="1"/>
  <c r="JI81" i="5" s="1"/>
  <c r="AU74" i="5"/>
  <c r="DQ74" i="5" s="1"/>
  <c r="GM74" i="5" s="1"/>
  <c r="JI74" i="5" s="1"/>
  <c r="AU45" i="5"/>
  <c r="DQ45" i="5" s="1"/>
  <c r="GM45" i="5" s="1"/>
  <c r="JI45" i="5" s="1"/>
  <c r="AU57" i="5"/>
  <c r="DQ57" i="5" s="1"/>
  <c r="GM57" i="5" s="1"/>
  <c r="JI57" i="5" s="1"/>
  <c r="AU31" i="5"/>
  <c r="DQ31" i="5" s="1"/>
  <c r="GM31" i="5" s="1"/>
  <c r="JI31" i="5" s="1"/>
  <c r="AU43" i="5"/>
  <c r="DQ43" i="5" s="1"/>
  <c r="GM43" i="5" s="1"/>
  <c r="JI43" i="5" s="1"/>
  <c r="AU36" i="5"/>
  <c r="DQ36" i="5" s="1"/>
  <c r="GM36" i="5" s="1"/>
  <c r="JI36" i="5" s="1"/>
  <c r="AU11" i="5"/>
  <c r="DQ11" i="5" s="1"/>
  <c r="GM11" i="5" s="1"/>
  <c r="JI11" i="5" s="1"/>
  <c r="AU23" i="5"/>
  <c r="DQ23" i="5" s="1"/>
  <c r="GM23" i="5" s="1"/>
  <c r="JI23" i="5" s="1"/>
  <c r="AU3" i="5"/>
  <c r="DQ3" i="5" s="1"/>
  <c r="GM3" i="5" s="1"/>
  <c r="JI3" i="5" s="1"/>
  <c r="AU265" i="5"/>
  <c r="DQ265" i="5" s="1"/>
  <c r="GM265" i="5" s="1"/>
  <c r="JI265" i="5" s="1"/>
  <c r="AU255" i="5"/>
  <c r="DQ255" i="5" s="1"/>
  <c r="GM255" i="5" s="1"/>
  <c r="JI255" i="5" s="1"/>
  <c r="AU247" i="5"/>
  <c r="DQ247" i="5" s="1"/>
  <c r="GM247" i="5" s="1"/>
  <c r="JI247" i="5" s="1"/>
  <c r="AU244" i="5"/>
  <c r="DQ244" i="5" s="1"/>
  <c r="GM244" i="5" s="1"/>
  <c r="JI244" i="5" s="1"/>
  <c r="AU234" i="5"/>
  <c r="DQ234" i="5" s="1"/>
  <c r="GM234" i="5" s="1"/>
  <c r="JI234" i="5" s="1"/>
  <c r="AU222" i="5"/>
  <c r="DQ222" i="5" s="1"/>
  <c r="GM222" i="5" s="1"/>
  <c r="JI222" i="5" s="1"/>
  <c r="AU217" i="5"/>
  <c r="DQ217" i="5" s="1"/>
  <c r="GM217" i="5" s="1"/>
  <c r="JI217" i="5" s="1"/>
  <c r="AU206" i="5"/>
  <c r="DQ206" i="5" s="1"/>
  <c r="GM206" i="5" s="1"/>
  <c r="JI206" i="5" s="1"/>
  <c r="AU198" i="5"/>
  <c r="DQ198" i="5" s="1"/>
  <c r="GM198" i="5" s="1"/>
  <c r="JI198" i="5" s="1"/>
  <c r="AU190" i="5"/>
  <c r="DQ190" i="5" s="1"/>
  <c r="GM190" i="5" s="1"/>
  <c r="JI190" i="5" s="1"/>
  <c r="AU182" i="5"/>
  <c r="DQ182" i="5" s="1"/>
  <c r="GM182" i="5" s="1"/>
  <c r="JI182" i="5" s="1"/>
  <c r="AU177" i="5"/>
  <c r="DQ177" i="5" s="1"/>
  <c r="GM177" i="5" s="1"/>
  <c r="JI177" i="5" s="1"/>
  <c r="AU166" i="5"/>
  <c r="DQ166" i="5" s="1"/>
  <c r="GM166" i="5" s="1"/>
  <c r="JI166" i="5" s="1"/>
  <c r="AU160" i="5"/>
  <c r="DQ160" i="5" s="1"/>
  <c r="GM160" i="5" s="1"/>
  <c r="JI160" i="5" s="1"/>
  <c r="AU154" i="5"/>
  <c r="DQ154" i="5" s="1"/>
  <c r="GM154" i="5" s="1"/>
  <c r="JI154" i="5" s="1"/>
  <c r="AU143" i="5"/>
  <c r="DQ143" i="5" s="1"/>
  <c r="GM143" i="5" s="1"/>
  <c r="JI143" i="5" s="1"/>
  <c r="AU136" i="5"/>
  <c r="DQ136" i="5" s="1"/>
  <c r="GM136" i="5" s="1"/>
  <c r="JI136" i="5" s="1"/>
  <c r="AU125" i="5"/>
  <c r="DQ125" i="5" s="1"/>
  <c r="GM125" i="5" s="1"/>
  <c r="JI125" i="5" s="1"/>
  <c r="AU118" i="5"/>
  <c r="DQ118" i="5" s="1"/>
  <c r="GM118" i="5" s="1"/>
  <c r="JI118" i="5" s="1"/>
  <c r="AU111" i="5"/>
  <c r="DQ111" i="5" s="1"/>
  <c r="GM111" i="5" s="1"/>
  <c r="JI111" i="5" s="1"/>
  <c r="AU115" i="5"/>
  <c r="DQ115" i="5" s="1"/>
  <c r="GM115" i="5" s="1"/>
  <c r="JI115" i="5" s="1"/>
  <c r="AU82" i="5"/>
  <c r="DQ82" i="5" s="1"/>
  <c r="GM82" i="5" s="1"/>
  <c r="JI82" i="5" s="1"/>
  <c r="AU83" i="5"/>
  <c r="DQ83" i="5" s="1"/>
  <c r="GM83" i="5" s="1"/>
  <c r="JI83" i="5" s="1"/>
  <c r="AU72" i="5"/>
  <c r="DQ72" i="5" s="1"/>
  <c r="GM72" i="5" s="1"/>
  <c r="JI72" i="5" s="1"/>
  <c r="AU73" i="5"/>
  <c r="DQ73" i="5" s="1"/>
  <c r="GM73" i="5" s="1"/>
  <c r="JI73" i="5" s="1"/>
  <c r="AU66" i="5"/>
  <c r="DQ66" i="5" s="1"/>
  <c r="GM66" i="5" s="1"/>
  <c r="JI66" i="5" s="1"/>
  <c r="AU56" i="5"/>
  <c r="DQ56" i="5" s="1"/>
  <c r="GM56" i="5" s="1"/>
  <c r="JI56" i="5" s="1"/>
  <c r="AU49" i="5"/>
  <c r="DQ49" i="5" s="1"/>
  <c r="GM49" i="5" s="1"/>
  <c r="JI49" i="5" s="1"/>
  <c r="AU42" i="5"/>
  <c r="DQ42" i="5" s="1"/>
  <c r="GM42" i="5" s="1"/>
  <c r="JI42" i="5" s="1"/>
  <c r="AU35" i="5"/>
  <c r="DQ35" i="5" s="1"/>
  <c r="GM35" i="5" s="1"/>
  <c r="JI35" i="5" s="1"/>
  <c r="AU28" i="5"/>
  <c r="DQ28" i="5" s="1"/>
  <c r="GM28" i="5" s="1"/>
  <c r="JI28" i="5" s="1"/>
  <c r="AU22" i="5"/>
  <c r="DQ22" i="5" s="1"/>
  <c r="GM22" i="5" s="1"/>
  <c r="JI22" i="5" s="1"/>
  <c r="AU15" i="5"/>
  <c r="DQ15" i="5" s="1"/>
  <c r="GM15" i="5" s="1"/>
  <c r="JI15" i="5" s="1"/>
  <c r="AU263" i="5"/>
  <c r="DQ263" i="5" s="1"/>
  <c r="GM263" i="5" s="1"/>
  <c r="JI263" i="5" s="1"/>
  <c r="AU257" i="5"/>
  <c r="DQ257" i="5" s="1"/>
  <c r="GM257" i="5" s="1"/>
  <c r="JI257" i="5" s="1"/>
  <c r="AU250" i="5"/>
  <c r="DQ250" i="5" s="1"/>
  <c r="GM250" i="5" s="1"/>
  <c r="JI250" i="5" s="1"/>
  <c r="AU239" i="5"/>
  <c r="DQ239" i="5" s="1"/>
  <c r="GM239" i="5" s="1"/>
  <c r="JI239" i="5" s="1"/>
  <c r="AU236" i="5"/>
  <c r="DQ236" i="5" s="1"/>
  <c r="GM236" i="5" s="1"/>
  <c r="JI236" i="5" s="1"/>
  <c r="AU225" i="5"/>
  <c r="DQ225" i="5" s="1"/>
  <c r="GM225" i="5" s="1"/>
  <c r="JI225" i="5" s="1"/>
  <c r="AU212" i="5"/>
  <c r="DQ212" i="5" s="1"/>
  <c r="GM212" i="5" s="1"/>
  <c r="JI212" i="5" s="1"/>
  <c r="AU209" i="5"/>
  <c r="DQ209" i="5" s="1"/>
  <c r="GM209" i="5" s="1"/>
  <c r="JI209" i="5" s="1"/>
  <c r="AU208" i="5"/>
  <c r="DQ208" i="5" s="1"/>
  <c r="GM208" i="5" s="1"/>
  <c r="JI208" i="5" s="1"/>
  <c r="AU193" i="5"/>
  <c r="DQ193" i="5" s="1"/>
  <c r="GM193" i="5" s="1"/>
  <c r="JI193" i="5" s="1"/>
  <c r="AU185" i="5"/>
  <c r="DQ185" i="5" s="1"/>
  <c r="GM185" i="5" s="1"/>
  <c r="JI185" i="5" s="1"/>
  <c r="AU173" i="5"/>
  <c r="DQ173" i="5" s="1"/>
  <c r="GM173" i="5" s="1"/>
  <c r="JI173" i="5" s="1"/>
  <c r="AU169" i="5"/>
  <c r="DQ169" i="5" s="1"/>
  <c r="GM169" i="5" s="1"/>
  <c r="JI169" i="5" s="1"/>
  <c r="AU155" i="5"/>
  <c r="DQ155" i="5" s="1"/>
  <c r="GM155" i="5" s="1"/>
  <c r="JI155" i="5" s="1"/>
  <c r="AU150" i="5"/>
  <c r="DQ150" i="5" s="1"/>
  <c r="GM150" i="5" s="1"/>
  <c r="JI150" i="5" s="1"/>
  <c r="AU135" i="5"/>
  <c r="DQ135" i="5" s="1"/>
  <c r="GM135" i="5" s="1"/>
  <c r="JI135" i="5" s="1"/>
  <c r="AU147" i="5"/>
  <c r="DQ147" i="5" s="1"/>
  <c r="GM147" i="5" s="1"/>
  <c r="JI147" i="5" s="1"/>
  <c r="AU117" i="5"/>
  <c r="DQ117" i="5" s="1"/>
  <c r="GM117" i="5" s="1"/>
  <c r="JI117" i="5" s="1"/>
  <c r="AU129" i="5"/>
  <c r="DQ129" i="5" s="1"/>
  <c r="GM129" i="5" s="1"/>
  <c r="JI129" i="5" s="1"/>
  <c r="AU103" i="5"/>
  <c r="DQ103" i="5" s="1"/>
  <c r="GM103" i="5" s="1"/>
  <c r="JI103" i="5" s="1"/>
  <c r="AU107" i="5"/>
  <c r="DQ107" i="5" s="1"/>
  <c r="GM107" i="5" s="1"/>
  <c r="JI107" i="5" s="1"/>
  <c r="AU98" i="5"/>
  <c r="DQ98" i="5" s="1"/>
  <c r="GM98" i="5" s="1"/>
  <c r="JI98" i="5" s="1"/>
  <c r="AU94" i="5"/>
  <c r="DQ94" i="5" s="1"/>
  <c r="GM94" i="5" s="1"/>
  <c r="JI94" i="5" s="1"/>
  <c r="AU64" i="5"/>
  <c r="DQ64" i="5" s="1"/>
  <c r="GM64" i="5" s="1"/>
  <c r="JI64" i="5" s="1"/>
  <c r="AU65" i="5"/>
  <c r="DQ65" i="5" s="1"/>
  <c r="GM65" i="5" s="1"/>
  <c r="JI65" i="5" s="1"/>
  <c r="AU77" i="5"/>
  <c r="DQ77" i="5" s="1"/>
  <c r="GM77" i="5" s="1"/>
  <c r="JI77" i="5" s="1"/>
  <c r="AU48" i="5"/>
  <c r="DQ48" i="5" s="1"/>
  <c r="GM48" i="5" s="1"/>
  <c r="JI48" i="5" s="1"/>
  <c r="AU60" i="5"/>
  <c r="DQ60" i="5" s="1"/>
  <c r="GM60" i="5" s="1"/>
  <c r="JI60" i="5" s="1"/>
  <c r="AU34" i="5"/>
  <c r="DQ34" i="5" s="1"/>
  <c r="GM34" i="5" s="1"/>
  <c r="JI34" i="5" s="1"/>
  <c r="AU27" i="5"/>
  <c r="DQ27" i="5" s="1"/>
  <c r="GM27" i="5" s="1"/>
  <c r="JI27" i="5" s="1"/>
  <c r="AU21" i="5"/>
  <c r="DQ21" i="5" s="1"/>
  <c r="GM21" i="5" s="1"/>
  <c r="JI21" i="5" s="1"/>
  <c r="AU14" i="5"/>
  <c r="DQ14" i="5" s="1"/>
  <c r="GM14" i="5" s="1"/>
  <c r="JI14" i="5" s="1"/>
  <c r="AU7" i="5"/>
  <c r="DQ7" i="5" s="1"/>
  <c r="GM7" i="5" s="1"/>
  <c r="JI7" i="5" s="1"/>
  <c r="AU262" i="5"/>
  <c r="DQ262" i="5" s="1"/>
  <c r="GM262" i="5" s="1"/>
  <c r="JI262" i="5" s="1"/>
  <c r="AU256" i="5"/>
  <c r="DQ256" i="5" s="1"/>
  <c r="GM256" i="5" s="1"/>
  <c r="JI256" i="5" s="1"/>
  <c r="AU248" i="5"/>
  <c r="DQ248" i="5" s="1"/>
  <c r="GM248" i="5" s="1"/>
  <c r="JI248" i="5" s="1"/>
  <c r="AU237" i="5"/>
  <c r="DQ237" i="5" s="1"/>
  <c r="GM237" i="5" s="1"/>
  <c r="JI237" i="5" s="1"/>
  <c r="AU227" i="5"/>
  <c r="DQ227" i="5" s="1"/>
  <c r="GM227" i="5" s="1"/>
  <c r="JI227" i="5" s="1"/>
  <c r="AU220" i="5"/>
  <c r="DQ220" i="5" s="1"/>
  <c r="GM220" i="5" s="1"/>
  <c r="JI220" i="5" s="1"/>
  <c r="AU215" i="5"/>
  <c r="DQ215" i="5" s="1"/>
  <c r="GM215" i="5" s="1"/>
  <c r="JI215" i="5" s="1"/>
  <c r="AU204" i="5"/>
  <c r="DQ204" i="5" s="1"/>
  <c r="GM204" i="5" s="1"/>
  <c r="JI204" i="5" s="1"/>
  <c r="AU201" i="5"/>
  <c r="DQ201" i="5" s="1"/>
  <c r="GM201" i="5" s="1"/>
  <c r="JI201" i="5" s="1"/>
  <c r="AU188" i="5"/>
  <c r="DQ188" i="5" s="1"/>
  <c r="GM188" i="5" s="1"/>
  <c r="JI188" i="5" s="1"/>
  <c r="AU180" i="5"/>
  <c r="DQ180" i="5" s="1"/>
  <c r="GM180" i="5" s="1"/>
  <c r="JI180" i="5" s="1"/>
  <c r="AU176" i="5"/>
  <c r="DQ176" i="5" s="1"/>
  <c r="GM176" i="5" s="1"/>
  <c r="JI176" i="5" s="1"/>
  <c r="AU164" i="5"/>
  <c r="DQ164" i="5" s="1"/>
  <c r="GM164" i="5" s="1"/>
  <c r="JI164" i="5" s="1"/>
  <c r="AU158" i="5"/>
  <c r="DQ158" i="5" s="1"/>
  <c r="GM158" i="5" s="1"/>
  <c r="JI158" i="5" s="1"/>
  <c r="AU142" i="5"/>
  <c r="DQ142" i="5" s="1"/>
  <c r="GM142" i="5" s="1"/>
  <c r="JI142" i="5" s="1"/>
  <c r="AU146" i="5"/>
  <c r="DQ146" i="5" s="1"/>
  <c r="GM146" i="5" s="1"/>
  <c r="JI146" i="5" s="1"/>
  <c r="AU139" i="5"/>
  <c r="DQ139" i="5" s="1"/>
  <c r="GM139" i="5" s="1"/>
  <c r="JI139" i="5" s="1"/>
  <c r="AU128" i="5"/>
  <c r="DQ128" i="5" s="1"/>
  <c r="GM128" i="5" s="1"/>
  <c r="JI128" i="5" s="1"/>
  <c r="AU121" i="5"/>
  <c r="DQ121" i="5" s="1"/>
  <c r="GM121" i="5" s="1"/>
  <c r="JI121" i="5" s="1"/>
  <c r="AU114" i="5"/>
  <c r="DQ114" i="5" s="1"/>
  <c r="GM114" i="5" s="1"/>
  <c r="JI114" i="5" s="1"/>
  <c r="AU99" i="5"/>
  <c r="DQ99" i="5" s="1"/>
  <c r="GM99" i="5" s="1"/>
  <c r="JI99" i="5" s="1"/>
  <c r="AU93" i="5"/>
  <c r="DQ93" i="5" s="1"/>
  <c r="GM93" i="5" s="1"/>
  <c r="JI93" i="5" s="1"/>
  <c r="AU86" i="5"/>
  <c r="DQ86" i="5" s="1"/>
  <c r="GM86" i="5" s="1"/>
  <c r="JI86" i="5" s="1"/>
  <c r="AU87" i="5"/>
  <c r="DQ87" i="5" s="1"/>
  <c r="GM87" i="5" s="1"/>
  <c r="JI87" i="5" s="1"/>
  <c r="AU76" i="5"/>
  <c r="DQ76" i="5" s="1"/>
  <c r="GM76" i="5" s="1"/>
  <c r="JI76" i="5" s="1"/>
  <c r="AU69" i="5"/>
  <c r="DQ69" i="5" s="1"/>
  <c r="GM69" i="5" s="1"/>
  <c r="JI69" i="5" s="1"/>
  <c r="AU59" i="5"/>
  <c r="DQ59" i="5" s="1"/>
  <c r="GM59" i="5" s="1"/>
  <c r="JI59" i="5" s="1"/>
  <c r="AU52" i="5"/>
  <c r="DQ52" i="5" s="1"/>
  <c r="GM52" i="5" s="1"/>
  <c r="JI52" i="5" s="1"/>
  <c r="AU26" i="5"/>
  <c r="DQ26" i="5" s="1"/>
  <c r="GM26" i="5" s="1"/>
  <c r="JI26" i="5" s="1"/>
  <c r="AU38" i="5"/>
  <c r="DQ38" i="5" s="1"/>
  <c r="GM38" i="5" s="1"/>
  <c r="JI38" i="5" s="1"/>
  <c r="AU13" i="5"/>
  <c r="DQ13" i="5" s="1"/>
  <c r="GM13" i="5" s="1"/>
  <c r="JI13" i="5" s="1"/>
  <c r="AU6" i="5"/>
  <c r="DQ6" i="5" s="1"/>
  <c r="GM6" i="5" s="1"/>
  <c r="JI6" i="5" s="1"/>
  <c r="AU18" i="5"/>
  <c r="DQ18" i="5" s="1"/>
  <c r="GM18" i="5" s="1"/>
  <c r="JI18" i="5" s="1"/>
  <c r="A73" i="4"/>
  <c r="C147" i="4" l="1"/>
  <c r="B147" i="4"/>
  <c r="A147" i="4"/>
  <c r="AU8" i="1"/>
  <c r="AU7" i="1"/>
  <c r="AV259" i="5"/>
  <c r="DR259" i="5" s="1"/>
  <c r="GN259" i="5" s="1"/>
  <c r="JJ259" i="5" s="1"/>
  <c r="AV252" i="5"/>
  <c r="DR252" i="5" s="1"/>
  <c r="GN252" i="5" s="1"/>
  <c r="JJ252" i="5" s="1"/>
  <c r="AV244" i="5"/>
  <c r="DR244" i="5" s="1"/>
  <c r="GN244" i="5" s="1"/>
  <c r="JJ244" i="5" s="1"/>
  <c r="AV238" i="5"/>
  <c r="DR238" i="5" s="1"/>
  <c r="GN238" i="5" s="1"/>
  <c r="JJ238" i="5" s="1"/>
  <c r="AV229" i="5"/>
  <c r="DR229" i="5" s="1"/>
  <c r="GN229" i="5" s="1"/>
  <c r="JJ229" i="5" s="1"/>
  <c r="AV221" i="5"/>
  <c r="DR221" i="5" s="1"/>
  <c r="GN221" i="5" s="1"/>
  <c r="JJ221" i="5" s="1"/>
  <c r="AV216" i="5"/>
  <c r="DR216" i="5" s="1"/>
  <c r="GN216" i="5" s="1"/>
  <c r="JJ216" i="5" s="1"/>
  <c r="AV214" i="5"/>
  <c r="DR214" i="5" s="1"/>
  <c r="GN214" i="5" s="1"/>
  <c r="JJ214" i="5" s="1"/>
  <c r="AV197" i="5"/>
  <c r="DR197" i="5" s="1"/>
  <c r="GN197" i="5" s="1"/>
  <c r="JJ197" i="5" s="1"/>
  <c r="AV192" i="5"/>
  <c r="DR192" i="5" s="1"/>
  <c r="GN192" i="5" s="1"/>
  <c r="JJ192" i="5" s="1"/>
  <c r="AV184" i="5"/>
  <c r="DR184" i="5" s="1"/>
  <c r="GN184" i="5" s="1"/>
  <c r="JJ184" i="5" s="1"/>
  <c r="AV173" i="5"/>
  <c r="DR173" i="5" s="1"/>
  <c r="GN173" i="5" s="1"/>
  <c r="JJ173" i="5" s="1"/>
  <c r="AV171" i="5"/>
  <c r="DR171" i="5" s="1"/>
  <c r="GN171" i="5" s="1"/>
  <c r="JJ171" i="5" s="1"/>
  <c r="AV159" i="5"/>
  <c r="DR159" i="5" s="1"/>
  <c r="GN159" i="5" s="1"/>
  <c r="JJ159" i="5" s="1"/>
  <c r="AV151" i="5"/>
  <c r="DR151" i="5" s="1"/>
  <c r="GN151" i="5" s="1"/>
  <c r="JJ151" i="5" s="1"/>
  <c r="AV144" i="5"/>
  <c r="DR144" i="5" s="1"/>
  <c r="GN144" i="5" s="1"/>
  <c r="JJ144" i="5" s="1"/>
  <c r="AV133" i="5"/>
  <c r="DR133" i="5" s="1"/>
  <c r="GN133" i="5" s="1"/>
  <c r="JJ133" i="5" s="1"/>
  <c r="AV126" i="5"/>
  <c r="DR126" i="5" s="1"/>
  <c r="GN126" i="5" s="1"/>
  <c r="JJ126" i="5" s="1"/>
  <c r="AV119" i="5"/>
  <c r="DR119" i="5" s="1"/>
  <c r="GN119" i="5" s="1"/>
  <c r="JJ119" i="5" s="1"/>
  <c r="AV112" i="5"/>
  <c r="DR112" i="5" s="1"/>
  <c r="GN112" i="5" s="1"/>
  <c r="JJ112" i="5" s="1"/>
  <c r="AV105" i="5"/>
  <c r="DR105" i="5" s="1"/>
  <c r="GN105" i="5" s="1"/>
  <c r="JJ105" i="5" s="1"/>
  <c r="AV91" i="5"/>
  <c r="DR91" i="5" s="1"/>
  <c r="GN91" i="5" s="1"/>
  <c r="JJ91" i="5" s="1"/>
  <c r="AV84" i="5"/>
  <c r="DR84" i="5" s="1"/>
  <c r="GN84" i="5" s="1"/>
  <c r="JJ84" i="5" s="1"/>
  <c r="AV265" i="5"/>
  <c r="DR265" i="5" s="1"/>
  <c r="GN265" i="5" s="1"/>
  <c r="JJ265" i="5" s="1"/>
  <c r="AV255" i="5"/>
  <c r="DR255" i="5" s="1"/>
  <c r="GN255" i="5" s="1"/>
  <c r="JJ255" i="5" s="1"/>
  <c r="AV243" i="5"/>
  <c r="DR243" i="5" s="1"/>
  <c r="GN243" i="5" s="1"/>
  <c r="JJ243" i="5" s="1"/>
  <c r="AV235" i="5"/>
  <c r="DR235" i="5" s="1"/>
  <c r="GN235" i="5" s="1"/>
  <c r="JJ235" i="5" s="1"/>
  <c r="AV222" i="5"/>
  <c r="DR222" i="5" s="1"/>
  <c r="GN222" i="5" s="1"/>
  <c r="JJ222" i="5" s="1"/>
  <c r="AV217" i="5"/>
  <c r="DR217" i="5" s="1"/>
  <c r="GN217" i="5" s="1"/>
  <c r="JJ217" i="5" s="1"/>
  <c r="AV209" i="5"/>
  <c r="DR209" i="5" s="1"/>
  <c r="GN209" i="5" s="1"/>
  <c r="JJ209" i="5" s="1"/>
  <c r="AV196" i="5"/>
  <c r="DR196" i="5" s="1"/>
  <c r="GN196" i="5" s="1"/>
  <c r="JJ196" i="5" s="1"/>
  <c r="AV191" i="5"/>
  <c r="DR191" i="5" s="1"/>
  <c r="GN191" i="5" s="1"/>
  <c r="JJ191" i="5" s="1"/>
  <c r="AV181" i="5"/>
  <c r="DR181" i="5" s="1"/>
  <c r="GN181" i="5" s="1"/>
  <c r="JJ181" i="5" s="1"/>
  <c r="AV175" i="5"/>
  <c r="DR175" i="5" s="1"/>
  <c r="GN175" i="5" s="1"/>
  <c r="JJ175" i="5" s="1"/>
  <c r="AV163" i="5"/>
  <c r="DR163" i="5" s="1"/>
  <c r="GN163" i="5" s="1"/>
  <c r="JJ163" i="5" s="1"/>
  <c r="AV154" i="5"/>
  <c r="DR154" i="5" s="1"/>
  <c r="GN154" i="5" s="1"/>
  <c r="JJ154" i="5" s="1"/>
  <c r="AV146" i="5"/>
  <c r="DR146" i="5" s="1"/>
  <c r="GN146" i="5" s="1"/>
  <c r="JJ146" i="5" s="1"/>
  <c r="AV150" i="5"/>
  <c r="DR150" i="5" s="1"/>
  <c r="GN150" i="5" s="1"/>
  <c r="JJ150" i="5" s="1"/>
  <c r="AV131" i="5"/>
  <c r="DR131" i="5" s="1"/>
  <c r="GN131" i="5" s="1"/>
  <c r="JJ131" i="5" s="1"/>
  <c r="AV116" i="5"/>
  <c r="DR116" i="5" s="1"/>
  <c r="GN116" i="5" s="1"/>
  <c r="JJ116" i="5" s="1"/>
  <c r="AV101" i="5"/>
  <c r="DR101" i="5" s="1"/>
  <c r="GN101" i="5" s="1"/>
  <c r="JJ101" i="5" s="1"/>
  <c r="AV108" i="5"/>
  <c r="DR108" i="5" s="1"/>
  <c r="GN108" i="5" s="1"/>
  <c r="JJ108" i="5" s="1"/>
  <c r="AV94" i="5"/>
  <c r="DR94" i="5" s="1"/>
  <c r="GN94" i="5" s="1"/>
  <c r="JJ94" i="5" s="1"/>
  <c r="AV90" i="5"/>
  <c r="DR90" i="5" s="1"/>
  <c r="GN90" i="5" s="1"/>
  <c r="JJ90" i="5" s="1"/>
  <c r="AV76" i="5"/>
  <c r="DR76" i="5" s="1"/>
  <c r="GN76" i="5" s="1"/>
  <c r="JJ76" i="5" s="1"/>
  <c r="AV69" i="5"/>
  <c r="DR69" i="5" s="1"/>
  <c r="GN69" i="5" s="1"/>
  <c r="JJ69" i="5" s="1"/>
  <c r="AV59" i="5"/>
  <c r="DR59" i="5" s="1"/>
  <c r="GN59" i="5" s="1"/>
  <c r="JJ59" i="5" s="1"/>
  <c r="AV52" i="5"/>
  <c r="DR52" i="5" s="1"/>
  <c r="GN52" i="5" s="1"/>
  <c r="JJ52" i="5" s="1"/>
  <c r="AV26" i="5"/>
  <c r="DR26" i="5" s="1"/>
  <c r="GN26" i="5" s="1"/>
  <c r="JJ26" i="5" s="1"/>
  <c r="AV38" i="5"/>
  <c r="DR38" i="5" s="1"/>
  <c r="GN38" i="5" s="1"/>
  <c r="JJ38" i="5" s="1"/>
  <c r="AV31" i="5"/>
  <c r="DR31" i="5" s="1"/>
  <c r="GN31" i="5" s="1"/>
  <c r="JJ31" i="5" s="1"/>
  <c r="AV6" i="5"/>
  <c r="DR6" i="5" s="1"/>
  <c r="GN6" i="5" s="1"/>
  <c r="JJ6" i="5" s="1"/>
  <c r="AV18" i="5"/>
  <c r="DR18" i="5" s="1"/>
  <c r="GN18" i="5" s="1"/>
  <c r="JJ18" i="5" s="1"/>
  <c r="AV262" i="5"/>
  <c r="DR262" i="5" s="1"/>
  <c r="GN262" i="5" s="1"/>
  <c r="JJ262" i="5" s="1"/>
  <c r="AV251" i="5"/>
  <c r="DR251" i="5" s="1"/>
  <c r="GN251" i="5" s="1"/>
  <c r="JJ251" i="5" s="1"/>
  <c r="AV246" i="5"/>
  <c r="DR246" i="5" s="1"/>
  <c r="GN246" i="5" s="1"/>
  <c r="JJ246" i="5" s="1"/>
  <c r="AV236" i="5"/>
  <c r="DR236" i="5" s="1"/>
  <c r="GN236" i="5" s="1"/>
  <c r="JJ236" i="5" s="1"/>
  <c r="AV225" i="5"/>
  <c r="DR225" i="5" s="1"/>
  <c r="GN225" i="5" s="1"/>
  <c r="JJ225" i="5" s="1"/>
  <c r="AV219" i="5"/>
  <c r="DR219" i="5" s="1"/>
  <c r="GN219" i="5" s="1"/>
  <c r="JJ219" i="5" s="1"/>
  <c r="AV204" i="5"/>
  <c r="DR204" i="5" s="1"/>
  <c r="GN204" i="5" s="1"/>
  <c r="JJ204" i="5" s="1"/>
  <c r="AV203" i="5"/>
  <c r="DR203" i="5" s="1"/>
  <c r="GN203" i="5" s="1"/>
  <c r="JJ203" i="5" s="1"/>
  <c r="AV186" i="5"/>
  <c r="DR186" i="5" s="1"/>
  <c r="GN186" i="5" s="1"/>
  <c r="JJ186" i="5" s="1"/>
  <c r="AV190" i="5"/>
  <c r="DR190" i="5" s="1"/>
  <c r="GN190" i="5" s="1"/>
  <c r="JJ190" i="5" s="1"/>
  <c r="AV166" i="5"/>
  <c r="DR166" i="5" s="1"/>
  <c r="GN166" i="5" s="1"/>
  <c r="JJ166" i="5" s="1"/>
  <c r="AV160" i="5"/>
  <c r="DR160" i="5" s="1"/>
  <c r="GN160" i="5" s="1"/>
  <c r="JJ160" i="5" s="1"/>
  <c r="AV157" i="5"/>
  <c r="DR157" i="5" s="1"/>
  <c r="GN157" i="5" s="1"/>
  <c r="JJ157" i="5" s="1"/>
  <c r="AV138" i="5"/>
  <c r="DR138" i="5" s="1"/>
  <c r="GN138" i="5" s="1"/>
  <c r="JJ138" i="5" s="1"/>
  <c r="AV142" i="5"/>
  <c r="DR142" i="5" s="1"/>
  <c r="GN142" i="5" s="1"/>
  <c r="JJ142" i="5" s="1"/>
  <c r="AV123" i="5"/>
  <c r="DR123" i="5" s="1"/>
  <c r="GN123" i="5" s="1"/>
  <c r="JJ123" i="5" s="1"/>
  <c r="AV127" i="5"/>
  <c r="DR127" i="5" s="1"/>
  <c r="GN127" i="5" s="1"/>
  <c r="JJ127" i="5" s="1"/>
  <c r="AV104" i="5"/>
  <c r="DR104" i="5" s="1"/>
  <c r="GN104" i="5" s="1"/>
  <c r="JJ104" i="5" s="1"/>
  <c r="AV100" i="5"/>
  <c r="DR100" i="5" s="1"/>
  <c r="GN100" i="5" s="1"/>
  <c r="JJ100" i="5" s="1"/>
  <c r="AV86" i="5"/>
  <c r="DR86" i="5" s="1"/>
  <c r="GN86" i="5" s="1"/>
  <c r="JJ86" i="5" s="1"/>
  <c r="AV75" i="5"/>
  <c r="DR75" i="5" s="1"/>
  <c r="GN75" i="5" s="1"/>
  <c r="JJ75" i="5" s="1"/>
  <c r="AV68" i="5"/>
  <c r="DR68" i="5" s="1"/>
  <c r="GN68" i="5" s="1"/>
  <c r="JJ68" i="5" s="1"/>
  <c r="AV72" i="5"/>
  <c r="DR72" i="5" s="1"/>
  <c r="GN72" i="5" s="1"/>
  <c r="JJ72" i="5" s="1"/>
  <c r="AV51" i="5"/>
  <c r="DR51" i="5" s="1"/>
  <c r="GN51" i="5" s="1"/>
  <c r="JJ51" i="5" s="1"/>
  <c r="AV44" i="5"/>
  <c r="DR44" i="5" s="1"/>
  <c r="GN44" i="5" s="1"/>
  <c r="JJ44" i="5" s="1"/>
  <c r="AV37" i="5"/>
  <c r="DR37" i="5" s="1"/>
  <c r="GN37" i="5" s="1"/>
  <c r="JJ37" i="5" s="1"/>
  <c r="AV30" i="5"/>
  <c r="DR30" i="5" s="1"/>
  <c r="GN30" i="5" s="1"/>
  <c r="JJ30" i="5" s="1"/>
  <c r="AV24" i="5"/>
  <c r="DR24" i="5" s="1"/>
  <c r="GN24" i="5" s="1"/>
  <c r="JJ24" i="5" s="1"/>
  <c r="AV17" i="5"/>
  <c r="DR17" i="5" s="1"/>
  <c r="GN17" i="5" s="1"/>
  <c r="JJ17" i="5" s="1"/>
  <c r="AV10" i="5"/>
  <c r="DR10" i="5" s="1"/>
  <c r="GN10" i="5" s="1"/>
  <c r="JJ10" i="5" s="1"/>
  <c r="AV263" i="5"/>
  <c r="DR263" i="5" s="1"/>
  <c r="GN263" i="5" s="1"/>
  <c r="JJ263" i="5" s="1"/>
  <c r="AV254" i="5"/>
  <c r="DR254" i="5" s="1"/>
  <c r="GN254" i="5" s="1"/>
  <c r="JJ254" i="5" s="1"/>
  <c r="AV240" i="5"/>
  <c r="DR240" i="5" s="1"/>
  <c r="GN240" i="5" s="1"/>
  <c r="JJ240" i="5" s="1"/>
  <c r="AV233" i="5"/>
  <c r="DR233" i="5" s="1"/>
  <c r="GN233" i="5" s="1"/>
  <c r="JJ233" i="5" s="1"/>
  <c r="AV227" i="5"/>
  <c r="DR227" i="5" s="1"/>
  <c r="GN227" i="5" s="1"/>
  <c r="JJ227" i="5" s="1"/>
  <c r="AV212" i="5"/>
  <c r="DR212" i="5" s="1"/>
  <c r="GN212" i="5" s="1"/>
  <c r="JJ212" i="5" s="1"/>
  <c r="AV207" i="5"/>
  <c r="DR207" i="5" s="1"/>
  <c r="GN207" i="5" s="1"/>
  <c r="JJ207" i="5" s="1"/>
  <c r="AV199" i="5"/>
  <c r="DR199" i="5" s="1"/>
  <c r="GN199" i="5" s="1"/>
  <c r="JJ199" i="5" s="1"/>
  <c r="AV189" i="5"/>
  <c r="DR189" i="5" s="1"/>
  <c r="GN189" i="5" s="1"/>
  <c r="JJ189" i="5" s="1"/>
  <c r="AV182" i="5"/>
  <c r="DR182" i="5" s="1"/>
  <c r="GN182" i="5" s="1"/>
  <c r="JJ182" i="5" s="1"/>
  <c r="AV169" i="5"/>
  <c r="DR169" i="5" s="1"/>
  <c r="GN169" i="5" s="1"/>
  <c r="JJ169" i="5" s="1"/>
  <c r="AV155" i="5"/>
  <c r="DR155" i="5" s="1"/>
  <c r="GN155" i="5" s="1"/>
  <c r="JJ155" i="5" s="1"/>
  <c r="AV145" i="5"/>
  <c r="DR145" i="5" s="1"/>
  <c r="GN145" i="5" s="1"/>
  <c r="JJ145" i="5" s="1"/>
  <c r="AV149" i="5"/>
  <c r="DR149" i="5" s="1"/>
  <c r="GN149" i="5" s="1"/>
  <c r="JJ149" i="5" s="1"/>
  <c r="AV130" i="5"/>
  <c r="DR130" i="5" s="1"/>
  <c r="GN130" i="5" s="1"/>
  <c r="JJ130" i="5" s="1"/>
  <c r="AV134" i="5"/>
  <c r="DR134" i="5" s="1"/>
  <c r="GN134" i="5" s="1"/>
  <c r="JJ134" i="5" s="1"/>
  <c r="AV111" i="5"/>
  <c r="DR111" i="5" s="1"/>
  <c r="GN111" i="5" s="1"/>
  <c r="JJ111" i="5" s="1"/>
  <c r="AV115" i="5"/>
  <c r="DR115" i="5" s="1"/>
  <c r="GN115" i="5" s="1"/>
  <c r="JJ115" i="5" s="1"/>
  <c r="AV93" i="5"/>
  <c r="DR93" i="5" s="1"/>
  <c r="GN93" i="5" s="1"/>
  <c r="JJ93" i="5" s="1"/>
  <c r="AV97" i="5"/>
  <c r="DR97" i="5" s="1"/>
  <c r="GN97" i="5" s="1"/>
  <c r="JJ97" i="5" s="1"/>
  <c r="AV67" i="5"/>
  <c r="DR67" i="5" s="1"/>
  <c r="GN67" i="5" s="1"/>
  <c r="JJ67" i="5" s="1"/>
  <c r="AV79" i="5"/>
  <c r="DR79" i="5" s="1"/>
  <c r="GN79" i="5" s="1"/>
  <c r="JJ79" i="5" s="1"/>
  <c r="AV64" i="5"/>
  <c r="DR64" i="5" s="1"/>
  <c r="GN64" i="5" s="1"/>
  <c r="JJ64" i="5" s="1"/>
  <c r="AV62" i="5"/>
  <c r="DR62" i="5" s="1"/>
  <c r="GN62" i="5" s="1"/>
  <c r="JJ62" i="5" s="1"/>
  <c r="AV55" i="5"/>
  <c r="DR55" i="5" s="1"/>
  <c r="GN55" i="5" s="1"/>
  <c r="JJ55" i="5" s="1"/>
  <c r="AV29" i="5"/>
  <c r="DR29" i="5" s="1"/>
  <c r="GN29" i="5" s="1"/>
  <c r="JJ29" i="5" s="1"/>
  <c r="AV41" i="5"/>
  <c r="DR41" i="5" s="1"/>
  <c r="GN41" i="5" s="1"/>
  <c r="JJ41" i="5" s="1"/>
  <c r="AV16" i="5"/>
  <c r="DR16" i="5" s="1"/>
  <c r="GN16" i="5" s="1"/>
  <c r="JJ16" i="5" s="1"/>
  <c r="AV9" i="5"/>
  <c r="DR9" i="5" s="1"/>
  <c r="GN9" i="5" s="1"/>
  <c r="JJ9" i="5" s="1"/>
  <c r="AV21" i="5"/>
  <c r="DR21" i="5" s="1"/>
  <c r="GN21" i="5" s="1"/>
  <c r="JJ21" i="5" s="1"/>
  <c r="AV261" i="5"/>
  <c r="DR261" i="5" s="1"/>
  <c r="GN261" i="5" s="1"/>
  <c r="JJ261" i="5" s="1"/>
  <c r="AV253" i="5"/>
  <c r="DR253" i="5" s="1"/>
  <c r="GN253" i="5" s="1"/>
  <c r="JJ253" i="5" s="1"/>
  <c r="AV241" i="5"/>
  <c r="DR241" i="5" s="1"/>
  <c r="GN241" i="5" s="1"/>
  <c r="JJ241" i="5" s="1"/>
  <c r="AV231" i="5"/>
  <c r="DR231" i="5" s="1"/>
  <c r="GN231" i="5" s="1"/>
  <c r="JJ231" i="5" s="1"/>
  <c r="AV220" i="5"/>
  <c r="DR220" i="5" s="1"/>
  <c r="GN220" i="5" s="1"/>
  <c r="JJ220" i="5" s="1"/>
  <c r="AV215" i="5"/>
  <c r="DR215" i="5" s="1"/>
  <c r="GN215" i="5" s="1"/>
  <c r="JJ215" i="5" s="1"/>
  <c r="AV202" i="5"/>
  <c r="DR202" i="5" s="1"/>
  <c r="GN202" i="5" s="1"/>
  <c r="JJ202" i="5" s="1"/>
  <c r="AV194" i="5"/>
  <c r="DR194" i="5" s="1"/>
  <c r="GN194" i="5" s="1"/>
  <c r="JJ194" i="5" s="1"/>
  <c r="AV187" i="5"/>
  <c r="DR187" i="5" s="1"/>
  <c r="GN187" i="5" s="1"/>
  <c r="JJ187" i="5" s="1"/>
  <c r="AV179" i="5"/>
  <c r="DR179" i="5" s="1"/>
  <c r="GN179" i="5" s="1"/>
  <c r="JJ179" i="5" s="1"/>
  <c r="AV164" i="5"/>
  <c r="DR164" i="5" s="1"/>
  <c r="GN164" i="5" s="1"/>
  <c r="JJ164" i="5" s="1"/>
  <c r="AV158" i="5"/>
  <c r="DR158" i="5" s="1"/>
  <c r="GN158" i="5" s="1"/>
  <c r="JJ158" i="5" s="1"/>
  <c r="AV137" i="5"/>
  <c r="DR137" i="5" s="1"/>
  <c r="GN137" i="5" s="1"/>
  <c r="JJ137" i="5" s="1"/>
  <c r="AV141" i="5"/>
  <c r="DR141" i="5" s="1"/>
  <c r="GN141" i="5" s="1"/>
  <c r="JJ141" i="5" s="1"/>
  <c r="AV122" i="5"/>
  <c r="DR122" i="5" s="1"/>
  <c r="GN122" i="5" s="1"/>
  <c r="JJ122" i="5" s="1"/>
  <c r="AV118" i="5"/>
  <c r="DR118" i="5" s="1"/>
  <c r="GN118" i="5" s="1"/>
  <c r="JJ118" i="5" s="1"/>
  <c r="AV103" i="5"/>
  <c r="DR103" i="5" s="1"/>
  <c r="GN103" i="5" s="1"/>
  <c r="JJ103" i="5" s="1"/>
  <c r="AV107" i="5"/>
  <c r="DR107" i="5" s="1"/>
  <c r="GN107" i="5" s="1"/>
  <c r="JJ107" i="5" s="1"/>
  <c r="AV85" i="5"/>
  <c r="DR85" i="5" s="1"/>
  <c r="GN85" i="5" s="1"/>
  <c r="JJ85" i="5" s="1"/>
  <c r="AV89" i="5"/>
  <c r="DR89" i="5" s="1"/>
  <c r="GN89" i="5" s="1"/>
  <c r="JJ89" i="5" s="1"/>
  <c r="AV78" i="5"/>
  <c r="DR78" i="5" s="1"/>
  <c r="GN78" i="5" s="1"/>
  <c r="JJ78" i="5" s="1"/>
  <c r="AV71" i="5"/>
  <c r="DR71" i="5" s="1"/>
  <c r="GN71" i="5" s="1"/>
  <c r="JJ71" i="5" s="1"/>
  <c r="AV61" i="5"/>
  <c r="DR61" i="5" s="1"/>
  <c r="GN61" i="5" s="1"/>
  <c r="JJ61" i="5" s="1"/>
  <c r="AV54" i="5"/>
  <c r="DR54" i="5" s="1"/>
  <c r="GN54" i="5" s="1"/>
  <c r="JJ54" i="5" s="1"/>
  <c r="AV47" i="5"/>
  <c r="DR47" i="5" s="1"/>
  <c r="GN47" i="5" s="1"/>
  <c r="JJ47" i="5" s="1"/>
  <c r="AV40" i="5"/>
  <c r="DR40" i="5" s="1"/>
  <c r="GN40" i="5" s="1"/>
  <c r="JJ40" i="5" s="1"/>
  <c r="AV33" i="5"/>
  <c r="DR33" i="5" s="1"/>
  <c r="GN33" i="5" s="1"/>
  <c r="JJ33" i="5" s="1"/>
  <c r="AV8" i="5"/>
  <c r="DR8" i="5" s="1"/>
  <c r="GN8" i="5" s="1"/>
  <c r="JJ8" i="5" s="1"/>
  <c r="AV20" i="5"/>
  <c r="DR20" i="5" s="1"/>
  <c r="GN20" i="5" s="1"/>
  <c r="JJ20" i="5" s="1"/>
  <c r="AV13" i="5"/>
  <c r="DR13" i="5" s="1"/>
  <c r="GN13" i="5" s="1"/>
  <c r="JJ13" i="5" s="1"/>
  <c r="AV260" i="5"/>
  <c r="DR260" i="5" s="1"/>
  <c r="GN260" i="5" s="1"/>
  <c r="JJ260" i="5" s="1"/>
  <c r="AV247" i="5"/>
  <c r="DR247" i="5" s="1"/>
  <c r="GN247" i="5" s="1"/>
  <c r="JJ247" i="5" s="1"/>
  <c r="AV249" i="5"/>
  <c r="DR249" i="5" s="1"/>
  <c r="GN249" i="5" s="1"/>
  <c r="JJ249" i="5" s="1"/>
  <c r="AV234" i="5"/>
  <c r="DR234" i="5" s="1"/>
  <c r="GN234" i="5" s="1"/>
  <c r="JJ234" i="5" s="1"/>
  <c r="AV223" i="5"/>
  <c r="DR223" i="5" s="1"/>
  <c r="GN223" i="5" s="1"/>
  <c r="JJ223" i="5" s="1"/>
  <c r="AV210" i="5"/>
  <c r="DR210" i="5" s="1"/>
  <c r="GN210" i="5" s="1"/>
  <c r="JJ210" i="5" s="1"/>
  <c r="AV205" i="5"/>
  <c r="DR205" i="5" s="1"/>
  <c r="GN205" i="5" s="1"/>
  <c r="JJ205" i="5" s="1"/>
  <c r="AV200" i="5"/>
  <c r="DR200" i="5" s="1"/>
  <c r="GN200" i="5" s="1"/>
  <c r="JJ200" i="5" s="1"/>
  <c r="AV185" i="5"/>
  <c r="DR185" i="5" s="1"/>
  <c r="GN185" i="5" s="1"/>
  <c r="JJ185" i="5" s="1"/>
  <c r="AV177" i="5"/>
  <c r="DR177" i="5" s="1"/>
  <c r="GN177" i="5" s="1"/>
  <c r="JJ177" i="5" s="1"/>
  <c r="AV167" i="5"/>
  <c r="DR167" i="5" s="1"/>
  <c r="GN167" i="5" s="1"/>
  <c r="JJ167" i="5" s="1"/>
  <c r="AV161" i="5"/>
  <c r="DR161" i="5" s="1"/>
  <c r="GN161" i="5" s="1"/>
  <c r="JJ161" i="5" s="1"/>
  <c r="AV148" i="5"/>
  <c r="DR148" i="5" s="1"/>
  <c r="GN148" i="5" s="1"/>
  <c r="JJ148" i="5" s="1"/>
  <c r="AV152" i="5"/>
  <c r="DR152" i="5" s="1"/>
  <c r="GN152" i="5" s="1"/>
  <c r="JJ152" i="5" s="1"/>
  <c r="AV125" i="5"/>
  <c r="DR125" i="5" s="1"/>
  <c r="GN125" i="5" s="1"/>
  <c r="JJ125" i="5" s="1"/>
  <c r="AV129" i="5"/>
  <c r="DR129" i="5" s="1"/>
  <c r="GN129" i="5" s="1"/>
  <c r="JJ129" i="5" s="1"/>
  <c r="AV114" i="5"/>
  <c r="DR114" i="5" s="1"/>
  <c r="GN114" i="5" s="1"/>
  <c r="JJ114" i="5" s="1"/>
  <c r="AV99" i="5"/>
  <c r="DR99" i="5" s="1"/>
  <c r="GN99" i="5" s="1"/>
  <c r="JJ99" i="5" s="1"/>
  <c r="AV96" i="5"/>
  <c r="DR96" i="5" s="1"/>
  <c r="GN96" i="5" s="1"/>
  <c r="JJ96" i="5" s="1"/>
  <c r="AV81" i="5"/>
  <c r="DR81" i="5" s="1"/>
  <c r="GN81" i="5" s="1"/>
  <c r="JJ81" i="5" s="1"/>
  <c r="AV70" i="5"/>
  <c r="DR70" i="5" s="1"/>
  <c r="GN70" i="5" s="1"/>
  <c r="JJ70" i="5" s="1"/>
  <c r="AV63" i="5"/>
  <c r="DR63" i="5" s="1"/>
  <c r="GN63" i="5" s="1"/>
  <c r="JJ63" i="5" s="1"/>
  <c r="AV53" i="5"/>
  <c r="DR53" i="5" s="1"/>
  <c r="GN53" i="5" s="1"/>
  <c r="JJ53" i="5" s="1"/>
  <c r="AV46" i="5"/>
  <c r="DR46" i="5" s="1"/>
  <c r="GN46" i="5" s="1"/>
  <c r="JJ46" i="5" s="1"/>
  <c r="AV58" i="5"/>
  <c r="DR58" i="5" s="1"/>
  <c r="GN58" i="5" s="1"/>
  <c r="JJ58" i="5" s="1"/>
  <c r="AV32" i="5"/>
  <c r="DR32" i="5" s="1"/>
  <c r="GN32" i="5" s="1"/>
  <c r="JJ32" i="5" s="1"/>
  <c r="AV25" i="5"/>
  <c r="DR25" i="5" s="1"/>
  <c r="GN25" i="5" s="1"/>
  <c r="JJ25" i="5" s="1"/>
  <c r="AV19" i="5"/>
  <c r="DR19" i="5" s="1"/>
  <c r="GN19" i="5" s="1"/>
  <c r="JJ19" i="5" s="1"/>
  <c r="AV12" i="5"/>
  <c r="DR12" i="5" s="1"/>
  <c r="GN12" i="5" s="1"/>
  <c r="JJ12" i="5" s="1"/>
  <c r="AV4" i="5"/>
  <c r="DR4" i="5" s="1"/>
  <c r="GN4" i="5" s="1"/>
  <c r="JJ4" i="5" s="1"/>
  <c r="AV266" i="5"/>
  <c r="DR266" i="5" s="1"/>
  <c r="GN266" i="5" s="1"/>
  <c r="JJ266" i="5" s="1"/>
  <c r="AV258" i="5"/>
  <c r="DR258" i="5" s="1"/>
  <c r="GN258" i="5" s="1"/>
  <c r="JJ258" i="5" s="1"/>
  <c r="AV250" i="5"/>
  <c r="DR250" i="5" s="1"/>
  <c r="GN250" i="5" s="1"/>
  <c r="JJ250" i="5" s="1"/>
  <c r="AV239" i="5"/>
  <c r="DR239" i="5" s="1"/>
  <c r="GN239" i="5" s="1"/>
  <c r="JJ239" i="5" s="1"/>
  <c r="AV232" i="5"/>
  <c r="DR232" i="5" s="1"/>
  <c r="GN232" i="5" s="1"/>
  <c r="JJ232" i="5" s="1"/>
  <c r="AV226" i="5"/>
  <c r="DR226" i="5" s="1"/>
  <c r="GN226" i="5" s="1"/>
  <c r="JJ226" i="5" s="1"/>
  <c r="AV213" i="5"/>
  <c r="DR213" i="5" s="1"/>
  <c r="GN213" i="5" s="1"/>
  <c r="JJ213" i="5" s="1"/>
  <c r="AV208" i="5"/>
  <c r="DR208" i="5" s="1"/>
  <c r="GN208" i="5" s="1"/>
  <c r="JJ208" i="5" s="1"/>
  <c r="AV193" i="5"/>
  <c r="DR193" i="5" s="1"/>
  <c r="GN193" i="5" s="1"/>
  <c r="JJ193" i="5" s="1"/>
  <c r="AV180" i="5"/>
  <c r="DR180" i="5" s="1"/>
  <c r="GN180" i="5" s="1"/>
  <c r="JJ180" i="5" s="1"/>
  <c r="AV176" i="5"/>
  <c r="DR176" i="5" s="1"/>
  <c r="GN176" i="5" s="1"/>
  <c r="JJ176" i="5" s="1"/>
  <c r="AV170" i="5"/>
  <c r="DR170" i="5" s="1"/>
  <c r="GN170" i="5" s="1"/>
  <c r="JJ170" i="5" s="1"/>
  <c r="AV153" i="5"/>
  <c r="DR153" i="5" s="1"/>
  <c r="GN153" i="5" s="1"/>
  <c r="JJ153" i="5" s="1"/>
  <c r="AV140" i="5"/>
  <c r="DR140" i="5" s="1"/>
  <c r="GN140" i="5" s="1"/>
  <c r="JJ140" i="5" s="1"/>
  <c r="AV136" i="5"/>
  <c r="DR136" i="5" s="1"/>
  <c r="GN136" i="5" s="1"/>
  <c r="JJ136" i="5" s="1"/>
  <c r="AV117" i="5"/>
  <c r="DR117" i="5" s="1"/>
  <c r="GN117" i="5" s="1"/>
  <c r="JJ117" i="5" s="1"/>
  <c r="AV121" i="5"/>
  <c r="DR121" i="5" s="1"/>
  <c r="GN121" i="5" s="1"/>
  <c r="JJ121" i="5" s="1"/>
  <c r="AV106" i="5"/>
  <c r="DR106" i="5" s="1"/>
  <c r="GN106" i="5" s="1"/>
  <c r="JJ106" i="5" s="1"/>
  <c r="AV110" i="5"/>
  <c r="DR110" i="5" s="1"/>
  <c r="GN110" i="5" s="1"/>
  <c r="JJ110" i="5" s="1"/>
  <c r="AV88" i="5"/>
  <c r="DR88" i="5" s="1"/>
  <c r="GN88" i="5" s="1"/>
  <c r="JJ88" i="5" s="1"/>
  <c r="AV92" i="5"/>
  <c r="DR92" i="5" s="1"/>
  <c r="GN92" i="5" s="1"/>
  <c r="JJ92" i="5" s="1"/>
  <c r="AV82" i="5"/>
  <c r="DR82" i="5" s="1"/>
  <c r="GN82" i="5" s="1"/>
  <c r="JJ82" i="5" s="1"/>
  <c r="AV74" i="5"/>
  <c r="DR74" i="5" s="1"/>
  <c r="GN74" i="5" s="1"/>
  <c r="JJ74" i="5" s="1"/>
  <c r="AV45" i="5"/>
  <c r="DR45" i="5" s="1"/>
  <c r="GN45" i="5" s="1"/>
  <c r="JJ45" i="5" s="1"/>
  <c r="AV57" i="5"/>
  <c r="DR57" i="5" s="1"/>
  <c r="GN57" i="5" s="1"/>
  <c r="JJ57" i="5" s="1"/>
  <c r="AV50" i="5"/>
  <c r="DR50" i="5" s="1"/>
  <c r="GN50" i="5" s="1"/>
  <c r="JJ50" i="5" s="1"/>
  <c r="AV43" i="5"/>
  <c r="DR43" i="5" s="1"/>
  <c r="GN43" i="5" s="1"/>
  <c r="JJ43" i="5" s="1"/>
  <c r="AV36" i="5"/>
  <c r="DR36" i="5" s="1"/>
  <c r="GN36" i="5" s="1"/>
  <c r="JJ36" i="5" s="1"/>
  <c r="AV11" i="5"/>
  <c r="DR11" i="5" s="1"/>
  <c r="GN11" i="5" s="1"/>
  <c r="JJ11" i="5" s="1"/>
  <c r="AV23" i="5"/>
  <c r="DR23" i="5" s="1"/>
  <c r="GN23" i="5" s="1"/>
  <c r="JJ23" i="5" s="1"/>
  <c r="AV2" i="5"/>
  <c r="DR2" i="5" s="1"/>
  <c r="GN2" i="5" s="1"/>
  <c r="JJ2" i="5" s="1"/>
  <c r="AV267" i="5"/>
  <c r="DR267" i="5" s="1"/>
  <c r="GN267" i="5" s="1"/>
  <c r="JJ267" i="5" s="1"/>
  <c r="AV257" i="5"/>
  <c r="DR257" i="5" s="1"/>
  <c r="GN257" i="5" s="1"/>
  <c r="JJ257" i="5" s="1"/>
  <c r="AV248" i="5"/>
  <c r="DR248" i="5" s="1"/>
  <c r="GN248" i="5" s="1"/>
  <c r="JJ248" i="5" s="1"/>
  <c r="AV242" i="5"/>
  <c r="DR242" i="5" s="1"/>
  <c r="GN242" i="5" s="1"/>
  <c r="JJ242" i="5" s="1"/>
  <c r="AV230" i="5"/>
  <c r="DR230" i="5" s="1"/>
  <c r="GN230" i="5" s="1"/>
  <c r="JJ230" i="5" s="1"/>
  <c r="AV218" i="5"/>
  <c r="DR218" i="5" s="1"/>
  <c r="GN218" i="5" s="1"/>
  <c r="JJ218" i="5" s="1"/>
  <c r="AV211" i="5"/>
  <c r="DR211" i="5" s="1"/>
  <c r="GN211" i="5" s="1"/>
  <c r="JJ211" i="5" s="1"/>
  <c r="AV198" i="5"/>
  <c r="DR198" i="5" s="1"/>
  <c r="GN198" i="5" s="1"/>
  <c r="JJ198" i="5" s="1"/>
  <c r="AV195" i="5"/>
  <c r="DR195" i="5" s="1"/>
  <c r="GN195" i="5" s="1"/>
  <c r="JJ195" i="5" s="1"/>
  <c r="AV183" i="5"/>
  <c r="DR183" i="5" s="1"/>
  <c r="GN183" i="5" s="1"/>
  <c r="JJ183" i="5" s="1"/>
  <c r="AV174" i="5"/>
  <c r="DR174" i="5" s="1"/>
  <c r="GN174" i="5" s="1"/>
  <c r="JJ174" i="5" s="1"/>
  <c r="AV165" i="5"/>
  <c r="DR165" i="5" s="1"/>
  <c r="GN165" i="5" s="1"/>
  <c r="JJ165" i="5" s="1"/>
  <c r="AV156" i="5"/>
  <c r="DR156" i="5" s="1"/>
  <c r="GN156" i="5" s="1"/>
  <c r="JJ156" i="5" s="1"/>
  <c r="AV143" i="5"/>
  <c r="DR143" i="5" s="1"/>
  <c r="GN143" i="5" s="1"/>
  <c r="JJ143" i="5" s="1"/>
  <c r="AV147" i="5"/>
  <c r="DR147" i="5" s="1"/>
  <c r="GN147" i="5" s="1"/>
  <c r="JJ147" i="5" s="1"/>
  <c r="AV128" i="5"/>
  <c r="DR128" i="5" s="1"/>
  <c r="GN128" i="5" s="1"/>
  <c r="JJ128" i="5" s="1"/>
  <c r="AV132" i="5"/>
  <c r="DR132" i="5" s="1"/>
  <c r="GN132" i="5" s="1"/>
  <c r="JJ132" i="5" s="1"/>
  <c r="AV98" i="5"/>
  <c r="DR98" i="5" s="1"/>
  <c r="GN98" i="5" s="1"/>
  <c r="JJ98" i="5" s="1"/>
  <c r="AV102" i="5"/>
  <c r="DR102" i="5" s="1"/>
  <c r="GN102" i="5" s="1"/>
  <c r="JJ102" i="5" s="1"/>
  <c r="AV80" i="5"/>
  <c r="DR80" i="5" s="1"/>
  <c r="GN80" i="5" s="1"/>
  <c r="JJ80" i="5" s="1"/>
  <c r="AV95" i="5"/>
  <c r="DR95" i="5" s="1"/>
  <c r="GN95" i="5" s="1"/>
  <c r="JJ95" i="5" s="1"/>
  <c r="AV73" i="5"/>
  <c r="DR73" i="5" s="1"/>
  <c r="GN73" i="5" s="1"/>
  <c r="JJ73" i="5" s="1"/>
  <c r="AV66" i="5"/>
  <c r="DR66" i="5" s="1"/>
  <c r="GN66" i="5" s="1"/>
  <c r="JJ66" i="5" s="1"/>
  <c r="AV56" i="5"/>
  <c r="DR56" i="5" s="1"/>
  <c r="GN56" i="5" s="1"/>
  <c r="JJ56" i="5" s="1"/>
  <c r="AV49" i="5"/>
  <c r="DR49" i="5" s="1"/>
  <c r="GN49" i="5" s="1"/>
  <c r="JJ49" i="5" s="1"/>
  <c r="AV42" i="5"/>
  <c r="DR42" i="5" s="1"/>
  <c r="GN42" i="5" s="1"/>
  <c r="JJ42" i="5" s="1"/>
  <c r="AV35" i="5"/>
  <c r="DR35" i="5" s="1"/>
  <c r="GN35" i="5" s="1"/>
  <c r="JJ35" i="5" s="1"/>
  <c r="AV28" i="5"/>
  <c r="DR28" i="5" s="1"/>
  <c r="GN28" i="5" s="1"/>
  <c r="JJ28" i="5" s="1"/>
  <c r="AV22" i="5"/>
  <c r="DR22" i="5" s="1"/>
  <c r="GN22" i="5" s="1"/>
  <c r="JJ22" i="5" s="1"/>
  <c r="AV15" i="5"/>
  <c r="DR15" i="5" s="1"/>
  <c r="GN15" i="5" s="1"/>
  <c r="JJ15" i="5" s="1"/>
  <c r="AV5" i="5"/>
  <c r="DR5" i="5" s="1"/>
  <c r="GN5" i="5" s="1"/>
  <c r="JJ5" i="5" s="1"/>
  <c r="AV264" i="5"/>
  <c r="DR264" i="5" s="1"/>
  <c r="GN264" i="5" s="1"/>
  <c r="JJ264" i="5" s="1"/>
  <c r="AV256" i="5"/>
  <c r="DR256" i="5" s="1"/>
  <c r="GN256" i="5" s="1"/>
  <c r="JJ256" i="5" s="1"/>
  <c r="AV245" i="5"/>
  <c r="DR245" i="5" s="1"/>
  <c r="GN245" i="5" s="1"/>
  <c r="JJ245" i="5" s="1"/>
  <c r="AV237" i="5"/>
  <c r="DR237" i="5" s="1"/>
  <c r="GN237" i="5" s="1"/>
  <c r="JJ237" i="5" s="1"/>
  <c r="AV228" i="5"/>
  <c r="DR228" i="5" s="1"/>
  <c r="GN228" i="5" s="1"/>
  <c r="JJ228" i="5" s="1"/>
  <c r="AV224" i="5"/>
  <c r="DR224" i="5" s="1"/>
  <c r="GN224" i="5" s="1"/>
  <c r="JJ224" i="5" s="1"/>
  <c r="AV206" i="5"/>
  <c r="DR206" i="5" s="1"/>
  <c r="GN206" i="5" s="1"/>
  <c r="JJ206" i="5" s="1"/>
  <c r="AV201" i="5"/>
  <c r="DR201" i="5" s="1"/>
  <c r="GN201" i="5" s="1"/>
  <c r="JJ201" i="5" s="1"/>
  <c r="AV188" i="5"/>
  <c r="DR188" i="5" s="1"/>
  <c r="GN188" i="5" s="1"/>
  <c r="JJ188" i="5" s="1"/>
  <c r="AV178" i="5"/>
  <c r="DR178" i="5" s="1"/>
  <c r="GN178" i="5" s="1"/>
  <c r="JJ178" i="5" s="1"/>
  <c r="AV172" i="5"/>
  <c r="DR172" i="5" s="1"/>
  <c r="GN172" i="5" s="1"/>
  <c r="JJ172" i="5" s="1"/>
  <c r="AV168" i="5"/>
  <c r="DR168" i="5" s="1"/>
  <c r="GN168" i="5" s="1"/>
  <c r="JJ168" i="5" s="1"/>
  <c r="AV162" i="5"/>
  <c r="DR162" i="5" s="1"/>
  <c r="GN162" i="5" s="1"/>
  <c r="JJ162" i="5" s="1"/>
  <c r="AV135" i="5"/>
  <c r="DR135" i="5" s="1"/>
  <c r="GN135" i="5" s="1"/>
  <c r="JJ135" i="5" s="1"/>
  <c r="AV139" i="5"/>
  <c r="DR139" i="5" s="1"/>
  <c r="GN139" i="5" s="1"/>
  <c r="JJ139" i="5" s="1"/>
  <c r="AV120" i="5"/>
  <c r="DR120" i="5" s="1"/>
  <c r="GN120" i="5" s="1"/>
  <c r="JJ120" i="5" s="1"/>
  <c r="AV124" i="5"/>
  <c r="DR124" i="5" s="1"/>
  <c r="GN124" i="5" s="1"/>
  <c r="JJ124" i="5" s="1"/>
  <c r="AV109" i="5"/>
  <c r="DR109" i="5" s="1"/>
  <c r="GN109" i="5" s="1"/>
  <c r="JJ109" i="5" s="1"/>
  <c r="AV113" i="5"/>
  <c r="DR113" i="5" s="1"/>
  <c r="GN113" i="5" s="1"/>
  <c r="JJ113" i="5" s="1"/>
  <c r="AV83" i="5"/>
  <c r="DR83" i="5" s="1"/>
  <c r="GN83" i="5" s="1"/>
  <c r="JJ83" i="5" s="1"/>
  <c r="AV87" i="5"/>
  <c r="DR87" i="5" s="1"/>
  <c r="GN87" i="5" s="1"/>
  <c r="JJ87" i="5" s="1"/>
  <c r="AV65" i="5"/>
  <c r="DR65" i="5" s="1"/>
  <c r="GN65" i="5" s="1"/>
  <c r="JJ65" i="5" s="1"/>
  <c r="AV77" i="5"/>
  <c r="DR77" i="5" s="1"/>
  <c r="GN77" i="5" s="1"/>
  <c r="JJ77" i="5" s="1"/>
  <c r="AV48" i="5"/>
  <c r="DR48" i="5" s="1"/>
  <c r="GN48" i="5" s="1"/>
  <c r="JJ48" i="5" s="1"/>
  <c r="AV60" i="5"/>
  <c r="DR60" i="5" s="1"/>
  <c r="GN60" i="5" s="1"/>
  <c r="JJ60" i="5" s="1"/>
  <c r="AV34" i="5"/>
  <c r="DR34" i="5" s="1"/>
  <c r="GN34" i="5" s="1"/>
  <c r="JJ34" i="5" s="1"/>
  <c r="AV27" i="5"/>
  <c r="DR27" i="5" s="1"/>
  <c r="GN27" i="5" s="1"/>
  <c r="JJ27" i="5" s="1"/>
  <c r="AV39" i="5"/>
  <c r="DR39" i="5" s="1"/>
  <c r="GN39" i="5" s="1"/>
  <c r="JJ39" i="5" s="1"/>
  <c r="AV14" i="5"/>
  <c r="DR14" i="5" s="1"/>
  <c r="GN14" i="5" s="1"/>
  <c r="JJ14" i="5" s="1"/>
  <c r="AV7" i="5"/>
  <c r="DR7" i="5" s="1"/>
  <c r="GN7" i="5" s="1"/>
  <c r="JJ7" i="5" s="1"/>
  <c r="AV3" i="5"/>
  <c r="DR3" i="5" s="1"/>
  <c r="GN3" i="5" s="1"/>
  <c r="JJ3" i="5" s="1"/>
  <c r="A74" i="4"/>
  <c r="A75" i="4" l="1"/>
  <c r="AW261" i="5"/>
  <c r="DS261" i="5" s="1"/>
  <c r="GO261" i="5" s="1"/>
  <c r="JK261" i="5" s="1"/>
  <c r="AW252" i="5"/>
  <c r="DS252" i="5" s="1"/>
  <c r="GO252" i="5" s="1"/>
  <c r="JK252" i="5" s="1"/>
  <c r="AW246" i="5"/>
  <c r="DS246" i="5" s="1"/>
  <c r="GO246" i="5" s="1"/>
  <c r="JK246" i="5" s="1"/>
  <c r="AW235" i="5"/>
  <c r="DS235" i="5" s="1"/>
  <c r="GO235" i="5" s="1"/>
  <c r="JK235" i="5" s="1"/>
  <c r="AW229" i="5"/>
  <c r="DS229" i="5" s="1"/>
  <c r="GO229" i="5" s="1"/>
  <c r="JK229" i="5" s="1"/>
  <c r="AW224" i="5"/>
  <c r="DS224" i="5" s="1"/>
  <c r="GO224" i="5" s="1"/>
  <c r="JK224" i="5" s="1"/>
  <c r="AW222" i="5"/>
  <c r="DS222" i="5" s="1"/>
  <c r="GO222" i="5" s="1"/>
  <c r="JK222" i="5" s="1"/>
  <c r="AW205" i="5"/>
  <c r="DS205" i="5" s="1"/>
  <c r="GO205" i="5" s="1"/>
  <c r="JK205" i="5" s="1"/>
  <c r="AW197" i="5"/>
  <c r="DS197" i="5" s="1"/>
  <c r="GO197" i="5" s="1"/>
  <c r="JK197" i="5" s="1"/>
  <c r="AW187" i="5"/>
  <c r="DS187" i="5" s="1"/>
  <c r="GO187" i="5" s="1"/>
  <c r="JK187" i="5" s="1"/>
  <c r="AW184" i="5"/>
  <c r="DS184" i="5" s="1"/>
  <c r="GO184" i="5" s="1"/>
  <c r="JK184" i="5" s="1"/>
  <c r="AW173" i="5"/>
  <c r="DS173" i="5" s="1"/>
  <c r="GO173" i="5" s="1"/>
  <c r="JK173" i="5" s="1"/>
  <c r="AW171" i="5"/>
  <c r="DS171" i="5" s="1"/>
  <c r="GO171" i="5" s="1"/>
  <c r="JK171" i="5" s="1"/>
  <c r="AW159" i="5"/>
  <c r="DS159" i="5" s="1"/>
  <c r="GO159" i="5" s="1"/>
  <c r="JK159" i="5" s="1"/>
  <c r="AW143" i="5"/>
  <c r="DS143" i="5" s="1"/>
  <c r="GO143" i="5" s="1"/>
  <c r="JK143" i="5" s="1"/>
  <c r="AW136" i="5"/>
  <c r="DS136" i="5" s="1"/>
  <c r="GO136" i="5" s="1"/>
  <c r="JK136" i="5" s="1"/>
  <c r="AW125" i="5"/>
  <c r="DS125" i="5" s="1"/>
  <c r="GO125" i="5" s="1"/>
  <c r="JK125" i="5" s="1"/>
  <c r="AW118" i="5"/>
  <c r="DS118" i="5" s="1"/>
  <c r="GO118" i="5" s="1"/>
  <c r="JK118" i="5" s="1"/>
  <c r="AW130" i="5"/>
  <c r="DS130" i="5" s="1"/>
  <c r="GO130" i="5" s="1"/>
  <c r="JK130" i="5" s="1"/>
  <c r="AW115" i="5"/>
  <c r="DS115" i="5" s="1"/>
  <c r="GO115" i="5" s="1"/>
  <c r="JK115" i="5" s="1"/>
  <c r="AW100" i="5"/>
  <c r="DS100" i="5" s="1"/>
  <c r="GO100" i="5" s="1"/>
  <c r="JK100" i="5" s="1"/>
  <c r="AW83" i="5"/>
  <c r="DS83" i="5" s="1"/>
  <c r="GO83" i="5" s="1"/>
  <c r="JK83" i="5" s="1"/>
  <c r="AW95" i="5"/>
  <c r="DS95" i="5" s="1"/>
  <c r="GO95" i="5" s="1"/>
  <c r="JK95" i="5" s="1"/>
  <c r="AW65" i="5"/>
  <c r="DS65" i="5" s="1"/>
  <c r="GO65" i="5" s="1"/>
  <c r="JK65" i="5" s="1"/>
  <c r="AW77" i="5"/>
  <c r="DS77" i="5" s="1"/>
  <c r="GO77" i="5" s="1"/>
  <c r="JK77" i="5" s="1"/>
  <c r="AW48" i="5"/>
  <c r="DS48" i="5" s="1"/>
  <c r="GO48" i="5" s="1"/>
  <c r="JK48" i="5" s="1"/>
  <c r="AW60" i="5"/>
  <c r="DS60" i="5" s="1"/>
  <c r="GO60" i="5" s="1"/>
  <c r="JK60" i="5" s="1"/>
  <c r="AW53" i="5"/>
  <c r="DS53" i="5" s="1"/>
  <c r="GO53" i="5" s="1"/>
  <c r="JK53" i="5" s="1"/>
  <c r="AW27" i="5"/>
  <c r="DS27" i="5" s="1"/>
  <c r="GO27" i="5" s="1"/>
  <c r="JK27" i="5" s="1"/>
  <c r="AW39" i="5"/>
  <c r="DS39" i="5" s="1"/>
  <c r="GO39" i="5" s="1"/>
  <c r="JK39" i="5" s="1"/>
  <c r="AW14" i="5"/>
  <c r="DS14" i="5" s="1"/>
  <c r="GO14" i="5" s="1"/>
  <c r="JK14" i="5" s="1"/>
  <c r="AW7" i="5"/>
  <c r="DS7" i="5" s="1"/>
  <c r="GO7" i="5" s="1"/>
  <c r="JK7" i="5" s="1"/>
  <c r="AW4" i="5"/>
  <c r="DS4" i="5" s="1"/>
  <c r="GO4" i="5" s="1"/>
  <c r="JK4" i="5" s="1"/>
  <c r="AW260" i="5"/>
  <c r="DS260" i="5" s="1"/>
  <c r="GO260" i="5" s="1"/>
  <c r="JK260" i="5" s="1"/>
  <c r="AW253" i="5"/>
  <c r="DS253" i="5" s="1"/>
  <c r="GO253" i="5" s="1"/>
  <c r="JK253" i="5" s="1"/>
  <c r="AW251" i="5"/>
  <c r="DS251" i="5" s="1"/>
  <c r="GO251" i="5" s="1"/>
  <c r="JK251" i="5" s="1"/>
  <c r="AW238" i="5"/>
  <c r="DS238" i="5" s="1"/>
  <c r="GO238" i="5" s="1"/>
  <c r="JK238" i="5" s="1"/>
  <c r="AW227" i="5"/>
  <c r="DS227" i="5" s="1"/>
  <c r="GO227" i="5" s="1"/>
  <c r="JK227" i="5" s="1"/>
  <c r="AW219" i="5"/>
  <c r="DS219" i="5" s="1"/>
  <c r="GO219" i="5" s="1"/>
  <c r="JK219" i="5" s="1"/>
  <c r="AW214" i="5"/>
  <c r="DS214" i="5" s="1"/>
  <c r="GO214" i="5" s="1"/>
  <c r="JK214" i="5" s="1"/>
  <c r="AW208" i="5"/>
  <c r="DS208" i="5" s="1"/>
  <c r="GO208" i="5" s="1"/>
  <c r="JK208" i="5" s="1"/>
  <c r="AW200" i="5"/>
  <c r="DS200" i="5" s="1"/>
  <c r="GO200" i="5" s="1"/>
  <c r="JK200" i="5" s="1"/>
  <c r="AW198" i="5"/>
  <c r="DS198" i="5" s="1"/>
  <c r="GO198" i="5" s="1"/>
  <c r="JK198" i="5" s="1"/>
  <c r="AW179" i="5"/>
  <c r="DS179" i="5" s="1"/>
  <c r="GO179" i="5" s="1"/>
  <c r="JK179" i="5" s="1"/>
  <c r="AW176" i="5"/>
  <c r="DS176" i="5" s="1"/>
  <c r="GO176" i="5" s="1"/>
  <c r="JK176" i="5" s="1"/>
  <c r="AW163" i="5"/>
  <c r="DS163" i="5" s="1"/>
  <c r="GO163" i="5" s="1"/>
  <c r="JK163" i="5" s="1"/>
  <c r="AW162" i="5"/>
  <c r="DS162" i="5" s="1"/>
  <c r="GO162" i="5" s="1"/>
  <c r="JK162" i="5" s="1"/>
  <c r="AW135" i="5"/>
  <c r="DS135" i="5" s="1"/>
  <c r="GO135" i="5" s="1"/>
  <c r="JK135" i="5" s="1"/>
  <c r="AW147" i="5"/>
  <c r="DS147" i="5" s="1"/>
  <c r="GO147" i="5" s="1"/>
  <c r="JK147" i="5" s="1"/>
  <c r="AW117" i="5"/>
  <c r="DS117" i="5" s="1"/>
  <c r="GO117" i="5" s="1"/>
  <c r="JK117" i="5" s="1"/>
  <c r="AW129" i="5"/>
  <c r="DS129" i="5" s="1"/>
  <c r="GO129" i="5" s="1"/>
  <c r="JK129" i="5" s="1"/>
  <c r="AW122" i="5"/>
  <c r="DS122" i="5" s="1"/>
  <c r="GO122" i="5" s="1"/>
  <c r="JK122" i="5" s="1"/>
  <c r="AW107" i="5"/>
  <c r="DS107" i="5" s="1"/>
  <c r="GO107" i="5" s="1"/>
  <c r="JK107" i="5" s="1"/>
  <c r="AW111" i="5"/>
  <c r="DS111" i="5" s="1"/>
  <c r="GO111" i="5" s="1"/>
  <c r="JK111" i="5" s="1"/>
  <c r="AW94" i="5"/>
  <c r="DS94" i="5" s="1"/>
  <c r="GO94" i="5" s="1"/>
  <c r="JK94" i="5" s="1"/>
  <c r="AW87" i="5"/>
  <c r="DS87" i="5" s="1"/>
  <c r="GO87" i="5" s="1"/>
  <c r="JK87" i="5" s="1"/>
  <c r="AW76" i="5"/>
  <c r="DS76" i="5" s="1"/>
  <c r="GO76" i="5" s="1"/>
  <c r="JK76" i="5" s="1"/>
  <c r="AW69" i="5"/>
  <c r="DS69" i="5" s="1"/>
  <c r="GO69" i="5" s="1"/>
  <c r="JK69" i="5" s="1"/>
  <c r="AW59" i="5"/>
  <c r="DS59" i="5" s="1"/>
  <c r="GO59" i="5" s="1"/>
  <c r="JK59" i="5" s="1"/>
  <c r="AW52" i="5"/>
  <c r="DS52" i="5" s="1"/>
  <c r="GO52" i="5" s="1"/>
  <c r="JK52" i="5" s="1"/>
  <c r="AW45" i="5"/>
  <c r="DS45" i="5" s="1"/>
  <c r="GO45" i="5" s="1"/>
  <c r="JK45" i="5" s="1"/>
  <c r="AW38" i="5"/>
  <c r="DS38" i="5" s="1"/>
  <c r="GO38" i="5" s="1"/>
  <c r="JK38" i="5" s="1"/>
  <c r="AW31" i="5"/>
  <c r="DS31" i="5" s="1"/>
  <c r="GO31" i="5" s="1"/>
  <c r="JK31" i="5" s="1"/>
  <c r="AW6" i="5"/>
  <c r="DS6" i="5" s="1"/>
  <c r="GO6" i="5" s="1"/>
  <c r="JK6" i="5" s="1"/>
  <c r="AW18" i="5"/>
  <c r="DS18" i="5" s="1"/>
  <c r="GO18" i="5" s="1"/>
  <c r="JK18" i="5" s="1"/>
  <c r="AW2" i="5"/>
  <c r="DS2" i="5" s="1"/>
  <c r="GO2" i="5" s="1"/>
  <c r="JK2" i="5" s="1"/>
  <c r="AW266" i="5"/>
  <c r="DS266" i="5" s="1"/>
  <c r="GO266" i="5" s="1"/>
  <c r="JK266" i="5" s="1"/>
  <c r="AW258" i="5"/>
  <c r="DS258" i="5" s="1"/>
  <c r="GO258" i="5" s="1"/>
  <c r="JK258" i="5" s="1"/>
  <c r="AW247" i="5"/>
  <c r="DS247" i="5" s="1"/>
  <c r="GO247" i="5" s="1"/>
  <c r="JK247" i="5" s="1"/>
  <c r="AW244" i="5"/>
  <c r="DS244" i="5" s="1"/>
  <c r="GO244" i="5" s="1"/>
  <c r="JK244" i="5" s="1"/>
  <c r="AW236" i="5"/>
  <c r="DS236" i="5" s="1"/>
  <c r="GO236" i="5" s="1"/>
  <c r="JK236" i="5" s="1"/>
  <c r="AW225" i="5"/>
  <c r="DS225" i="5" s="1"/>
  <c r="GO225" i="5" s="1"/>
  <c r="JK225" i="5" s="1"/>
  <c r="AW212" i="5"/>
  <c r="DS212" i="5" s="1"/>
  <c r="GO212" i="5" s="1"/>
  <c r="JK212" i="5" s="1"/>
  <c r="AW209" i="5"/>
  <c r="DS209" i="5" s="1"/>
  <c r="GO209" i="5" s="1"/>
  <c r="JK209" i="5" s="1"/>
  <c r="AW203" i="5"/>
  <c r="DS203" i="5" s="1"/>
  <c r="GO203" i="5" s="1"/>
  <c r="JK203" i="5" s="1"/>
  <c r="AW195" i="5"/>
  <c r="DS195" i="5" s="1"/>
  <c r="GO195" i="5" s="1"/>
  <c r="JK195" i="5" s="1"/>
  <c r="AW190" i="5"/>
  <c r="DS190" i="5" s="1"/>
  <c r="GO190" i="5" s="1"/>
  <c r="JK190" i="5" s="1"/>
  <c r="AW180" i="5"/>
  <c r="DS180" i="5" s="1"/>
  <c r="GO180" i="5" s="1"/>
  <c r="JK180" i="5" s="1"/>
  <c r="AW169" i="5"/>
  <c r="DS169" i="5" s="1"/>
  <c r="GO169" i="5" s="1"/>
  <c r="JK169" i="5" s="1"/>
  <c r="AW166" i="5"/>
  <c r="DS166" i="5" s="1"/>
  <c r="GO166" i="5" s="1"/>
  <c r="JK166" i="5" s="1"/>
  <c r="AW154" i="5"/>
  <c r="DS154" i="5" s="1"/>
  <c r="GO154" i="5" s="1"/>
  <c r="JK154" i="5" s="1"/>
  <c r="AW146" i="5"/>
  <c r="DS146" i="5" s="1"/>
  <c r="GO146" i="5" s="1"/>
  <c r="JK146" i="5" s="1"/>
  <c r="AW139" i="5"/>
  <c r="DS139" i="5" s="1"/>
  <c r="GO139" i="5" s="1"/>
  <c r="JK139" i="5" s="1"/>
  <c r="AW128" i="5"/>
  <c r="DS128" i="5" s="1"/>
  <c r="GO128" i="5" s="1"/>
  <c r="JK128" i="5" s="1"/>
  <c r="AW121" i="5"/>
  <c r="DS121" i="5" s="1"/>
  <c r="GO121" i="5" s="1"/>
  <c r="JK121" i="5" s="1"/>
  <c r="AW114" i="5"/>
  <c r="DS114" i="5" s="1"/>
  <c r="GO114" i="5" s="1"/>
  <c r="JK114" i="5" s="1"/>
  <c r="AW99" i="5"/>
  <c r="DS99" i="5" s="1"/>
  <c r="GO99" i="5" s="1"/>
  <c r="JK99" i="5" s="1"/>
  <c r="AW103" i="5"/>
  <c r="DS103" i="5" s="1"/>
  <c r="GO103" i="5" s="1"/>
  <c r="JK103" i="5" s="1"/>
  <c r="AW86" i="5"/>
  <c r="DS86" i="5" s="1"/>
  <c r="GO86" i="5" s="1"/>
  <c r="JK86" i="5" s="1"/>
  <c r="AW90" i="5"/>
  <c r="DS90" i="5" s="1"/>
  <c r="GO90" i="5" s="1"/>
  <c r="JK90" i="5" s="1"/>
  <c r="AW68" i="5"/>
  <c r="DS68" i="5" s="1"/>
  <c r="GO68" i="5" s="1"/>
  <c r="JK68" i="5" s="1"/>
  <c r="AW72" i="5"/>
  <c r="DS72" i="5" s="1"/>
  <c r="GO72" i="5" s="1"/>
  <c r="JK72" i="5" s="1"/>
  <c r="AW51" i="5"/>
  <c r="DS51" i="5" s="1"/>
  <c r="GO51" i="5" s="1"/>
  <c r="JK51" i="5" s="1"/>
  <c r="AW44" i="5"/>
  <c r="DS44" i="5" s="1"/>
  <c r="GO44" i="5" s="1"/>
  <c r="JK44" i="5" s="1"/>
  <c r="AW37" i="5"/>
  <c r="DS37" i="5" s="1"/>
  <c r="GO37" i="5" s="1"/>
  <c r="JK37" i="5" s="1"/>
  <c r="AW30" i="5"/>
  <c r="DS30" i="5" s="1"/>
  <c r="GO30" i="5" s="1"/>
  <c r="JK30" i="5" s="1"/>
  <c r="AW42" i="5"/>
  <c r="DS42" i="5" s="1"/>
  <c r="GO42" i="5" s="1"/>
  <c r="JK42" i="5" s="1"/>
  <c r="AW17" i="5"/>
  <c r="DS17" i="5" s="1"/>
  <c r="GO17" i="5" s="1"/>
  <c r="JK17" i="5" s="1"/>
  <c r="AW10" i="5"/>
  <c r="DS10" i="5" s="1"/>
  <c r="GO10" i="5" s="1"/>
  <c r="JK10" i="5" s="1"/>
  <c r="AW5" i="5"/>
  <c r="DS5" i="5" s="1"/>
  <c r="GO5" i="5" s="1"/>
  <c r="JK5" i="5" s="1"/>
  <c r="AW267" i="5"/>
  <c r="DS267" i="5" s="1"/>
  <c r="GO267" i="5" s="1"/>
  <c r="JK267" i="5" s="1"/>
  <c r="AW259" i="5"/>
  <c r="DS259" i="5" s="1"/>
  <c r="GO259" i="5" s="1"/>
  <c r="JK259" i="5" s="1"/>
  <c r="AW250" i="5"/>
  <c r="DS250" i="5" s="1"/>
  <c r="GO250" i="5" s="1"/>
  <c r="JK250" i="5" s="1"/>
  <c r="AW241" i="5"/>
  <c r="DS241" i="5" s="1"/>
  <c r="GO241" i="5" s="1"/>
  <c r="JK241" i="5" s="1"/>
  <c r="AW233" i="5"/>
  <c r="DS233" i="5" s="1"/>
  <c r="GO233" i="5" s="1"/>
  <c r="JK233" i="5" s="1"/>
  <c r="AW220" i="5"/>
  <c r="DS220" i="5" s="1"/>
  <c r="GO220" i="5" s="1"/>
  <c r="JK220" i="5" s="1"/>
  <c r="AW215" i="5"/>
  <c r="DS215" i="5" s="1"/>
  <c r="GO215" i="5" s="1"/>
  <c r="JK215" i="5" s="1"/>
  <c r="AW204" i="5"/>
  <c r="DS204" i="5" s="1"/>
  <c r="GO204" i="5" s="1"/>
  <c r="JK204" i="5" s="1"/>
  <c r="AW206" i="5"/>
  <c r="DS206" i="5" s="1"/>
  <c r="GO206" i="5" s="1"/>
  <c r="JK206" i="5" s="1"/>
  <c r="AW188" i="5"/>
  <c r="DS188" i="5" s="1"/>
  <c r="GO188" i="5" s="1"/>
  <c r="JK188" i="5" s="1"/>
  <c r="AW185" i="5"/>
  <c r="DS185" i="5" s="1"/>
  <c r="GO185" i="5" s="1"/>
  <c r="JK185" i="5" s="1"/>
  <c r="AW182" i="5"/>
  <c r="DS182" i="5" s="1"/>
  <c r="GO182" i="5" s="1"/>
  <c r="JK182" i="5" s="1"/>
  <c r="AW164" i="5"/>
  <c r="DS164" i="5" s="1"/>
  <c r="GO164" i="5" s="1"/>
  <c r="JK164" i="5" s="1"/>
  <c r="AW155" i="5"/>
  <c r="DS155" i="5" s="1"/>
  <c r="GO155" i="5" s="1"/>
  <c r="JK155" i="5" s="1"/>
  <c r="AW157" i="5"/>
  <c r="DS157" i="5" s="1"/>
  <c r="GO157" i="5" s="1"/>
  <c r="JK157" i="5" s="1"/>
  <c r="AW138" i="5"/>
  <c r="DS138" i="5" s="1"/>
  <c r="GO138" i="5" s="1"/>
  <c r="JK138" i="5" s="1"/>
  <c r="AW150" i="5"/>
  <c r="DS150" i="5" s="1"/>
  <c r="GO150" i="5" s="1"/>
  <c r="JK150" i="5" s="1"/>
  <c r="AW120" i="5"/>
  <c r="DS120" i="5" s="1"/>
  <c r="GO120" i="5" s="1"/>
  <c r="JK120" i="5" s="1"/>
  <c r="AW132" i="5"/>
  <c r="DS132" i="5" s="1"/>
  <c r="GO132" i="5" s="1"/>
  <c r="JK132" i="5" s="1"/>
  <c r="AW106" i="5"/>
  <c r="DS106" i="5" s="1"/>
  <c r="GO106" i="5" s="1"/>
  <c r="JK106" i="5" s="1"/>
  <c r="AW110" i="5"/>
  <c r="DS110" i="5" s="1"/>
  <c r="GO110" i="5" s="1"/>
  <c r="JK110" i="5" s="1"/>
  <c r="AW98" i="5"/>
  <c r="DS98" i="5" s="1"/>
  <c r="GO98" i="5" s="1"/>
  <c r="JK98" i="5" s="1"/>
  <c r="AW97" i="5"/>
  <c r="DS97" i="5" s="1"/>
  <c r="GO97" i="5" s="1"/>
  <c r="JK97" i="5" s="1"/>
  <c r="AW82" i="5"/>
  <c r="DS82" i="5" s="1"/>
  <c r="GO82" i="5" s="1"/>
  <c r="JK82" i="5" s="1"/>
  <c r="AW79" i="5"/>
  <c r="DS79" i="5" s="1"/>
  <c r="GO79" i="5" s="1"/>
  <c r="JK79" i="5" s="1"/>
  <c r="AW64" i="5"/>
  <c r="DS64" i="5" s="1"/>
  <c r="GO64" i="5" s="1"/>
  <c r="JK64" i="5" s="1"/>
  <c r="AW62" i="5"/>
  <c r="DS62" i="5" s="1"/>
  <c r="GO62" i="5" s="1"/>
  <c r="JK62" i="5" s="1"/>
  <c r="AW55" i="5"/>
  <c r="DS55" i="5" s="1"/>
  <c r="GO55" i="5" s="1"/>
  <c r="JK55" i="5" s="1"/>
  <c r="AW29" i="5"/>
  <c r="DS29" i="5" s="1"/>
  <c r="GO29" i="5" s="1"/>
  <c r="JK29" i="5" s="1"/>
  <c r="AW41" i="5"/>
  <c r="DS41" i="5" s="1"/>
  <c r="GO41" i="5" s="1"/>
  <c r="JK41" i="5" s="1"/>
  <c r="AW34" i="5"/>
  <c r="DS34" i="5" s="1"/>
  <c r="GO34" i="5" s="1"/>
  <c r="JK34" i="5" s="1"/>
  <c r="AW9" i="5"/>
  <c r="DS9" i="5" s="1"/>
  <c r="GO9" i="5" s="1"/>
  <c r="JK9" i="5" s="1"/>
  <c r="AW21" i="5"/>
  <c r="DS21" i="5" s="1"/>
  <c r="GO21" i="5" s="1"/>
  <c r="JK21" i="5" s="1"/>
  <c r="AW3" i="5"/>
  <c r="DS3" i="5" s="1"/>
  <c r="GO3" i="5" s="1"/>
  <c r="JK3" i="5" s="1"/>
  <c r="AW264" i="5"/>
  <c r="DS264" i="5" s="1"/>
  <c r="GO264" i="5" s="1"/>
  <c r="JK264" i="5" s="1"/>
  <c r="AW257" i="5"/>
  <c r="DS257" i="5" s="1"/>
  <c r="GO257" i="5" s="1"/>
  <c r="JK257" i="5" s="1"/>
  <c r="AW248" i="5"/>
  <c r="DS248" i="5" s="1"/>
  <c r="GO248" i="5" s="1"/>
  <c r="JK248" i="5" s="1"/>
  <c r="AW239" i="5"/>
  <c r="DS239" i="5" s="1"/>
  <c r="GO239" i="5" s="1"/>
  <c r="JK239" i="5" s="1"/>
  <c r="AW231" i="5"/>
  <c r="DS231" i="5" s="1"/>
  <c r="GO231" i="5" s="1"/>
  <c r="JK231" i="5" s="1"/>
  <c r="AW223" i="5"/>
  <c r="DS223" i="5" s="1"/>
  <c r="GO223" i="5" s="1"/>
  <c r="JK223" i="5" s="1"/>
  <c r="AW210" i="5"/>
  <c r="DS210" i="5" s="1"/>
  <c r="GO210" i="5" s="1"/>
  <c r="JK210" i="5" s="1"/>
  <c r="AW207" i="5"/>
  <c r="DS207" i="5" s="1"/>
  <c r="GO207" i="5" s="1"/>
  <c r="JK207" i="5" s="1"/>
  <c r="AW201" i="5"/>
  <c r="DS201" i="5" s="1"/>
  <c r="GO201" i="5" s="1"/>
  <c r="JK201" i="5" s="1"/>
  <c r="AW191" i="5"/>
  <c r="DS191" i="5" s="1"/>
  <c r="GO191" i="5" s="1"/>
  <c r="JK191" i="5" s="1"/>
  <c r="AW183" i="5"/>
  <c r="DS183" i="5" s="1"/>
  <c r="GO183" i="5" s="1"/>
  <c r="JK183" i="5" s="1"/>
  <c r="AW177" i="5"/>
  <c r="DS177" i="5" s="1"/>
  <c r="GO177" i="5" s="1"/>
  <c r="JK177" i="5" s="1"/>
  <c r="AW167" i="5"/>
  <c r="DS167" i="5" s="1"/>
  <c r="GO167" i="5" s="1"/>
  <c r="JK167" i="5" s="1"/>
  <c r="AW158" i="5"/>
  <c r="DS158" i="5" s="1"/>
  <c r="GO158" i="5" s="1"/>
  <c r="JK158" i="5" s="1"/>
  <c r="AW160" i="5"/>
  <c r="DS160" i="5" s="1"/>
  <c r="GO160" i="5" s="1"/>
  <c r="JK160" i="5" s="1"/>
  <c r="AW149" i="5"/>
  <c r="DS149" i="5" s="1"/>
  <c r="GO149" i="5" s="1"/>
  <c r="JK149" i="5" s="1"/>
  <c r="AW142" i="5"/>
  <c r="DS142" i="5" s="1"/>
  <c r="GO142" i="5" s="1"/>
  <c r="JK142" i="5" s="1"/>
  <c r="AW131" i="5"/>
  <c r="DS131" i="5" s="1"/>
  <c r="GO131" i="5" s="1"/>
  <c r="JK131" i="5" s="1"/>
  <c r="AW124" i="5"/>
  <c r="DS124" i="5" s="1"/>
  <c r="GO124" i="5" s="1"/>
  <c r="JK124" i="5" s="1"/>
  <c r="AW109" i="5"/>
  <c r="DS109" i="5" s="1"/>
  <c r="GO109" i="5" s="1"/>
  <c r="JK109" i="5" s="1"/>
  <c r="AW102" i="5"/>
  <c r="DS102" i="5" s="1"/>
  <c r="GO102" i="5" s="1"/>
  <c r="JK102" i="5" s="1"/>
  <c r="AW96" i="5"/>
  <c r="DS96" i="5" s="1"/>
  <c r="GO96" i="5" s="1"/>
  <c r="JK96" i="5" s="1"/>
  <c r="AW89" i="5"/>
  <c r="DS89" i="5" s="1"/>
  <c r="GO89" i="5" s="1"/>
  <c r="JK89" i="5" s="1"/>
  <c r="AW93" i="5"/>
  <c r="DS93" i="5" s="1"/>
  <c r="GO93" i="5" s="1"/>
  <c r="JK93" i="5" s="1"/>
  <c r="AW71" i="5"/>
  <c r="DS71" i="5" s="1"/>
  <c r="GO71" i="5" s="1"/>
  <c r="JK71" i="5" s="1"/>
  <c r="AW85" i="5"/>
  <c r="DS85" i="5" s="1"/>
  <c r="GO85" i="5" s="1"/>
  <c r="JK85" i="5" s="1"/>
  <c r="AW54" i="5"/>
  <c r="DS54" i="5" s="1"/>
  <c r="GO54" i="5" s="1"/>
  <c r="JK54" i="5" s="1"/>
  <c r="AW47" i="5"/>
  <c r="DS47" i="5" s="1"/>
  <c r="GO47" i="5" s="1"/>
  <c r="JK47" i="5" s="1"/>
  <c r="AW40" i="5"/>
  <c r="DS40" i="5" s="1"/>
  <c r="GO40" i="5" s="1"/>
  <c r="JK40" i="5" s="1"/>
  <c r="AW33" i="5"/>
  <c r="DS33" i="5" s="1"/>
  <c r="GO33" i="5" s="1"/>
  <c r="JK33" i="5" s="1"/>
  <c r="AW26" i="5"/>
  <c r="DS26" i="5" s="1"/>
  <c r="GO26" i="5" s="1"/>
  <c r="JK26" i="5" s="1"/>
  <c r="AW20" i="5"/>
  <c r="DS20" i="5" s="1"/>
  <c r="GO20" i="5" s="1"/>
  <c r="JK20" i="5" s="1"/>
  <c r="AW13" i="5"/>
  <c r="DS13" i="5" s="1"/>
  <c r="GO13" i="5" s="1"/>
  <c r="JK13" i="5" s="1"/>
  <c r="AW265" i="5"/>
  <c r="DS265" i="5" s="1"/>
  <c r="GO265" i="5" s="1"/>
  <c r="JK265" i="5" s="1"/>
  <c r="AW256" i="5"/>
  <c r="DS256" i="5" s="1"/>
  <c r="GO256" i="5" s="1"/>
  <c r="JK256" i="5" s="1"/>
  <c r="AW249" i="5"/>
  <c r="DS249" i="5" s="1"/>
  <c r="GO249" i="5" s="1"/>
  <c r="JK249" i="5" s="1"/>
  <c r="AW242" i="5"/>
  <c r="DS242" i="5" s="1"/>
  <c r="GO242" i="5" s="1"/>
  <c r="JK242" i="5" s="1"/>
  <c r="AW234" i="5"/>
  <c r="DS234" i="5" s="1"/>
  <c r="GO234" i="5" s="1"/>
  <c r="JK234" i="5" s="1"/>
  <c r="AW226" i="5"/>
  <c r="DS226" i="5" s="1"/>
  <c r="GO226" i="5" s="1"/>
  <c r="JK226" i="5" s="1"/>
  <c r="AW213" i="5"/>
  <c r="DS213" i="5" s="1"/>
  <c r="GO213" i="5" s="1"/>
  <c r="JK213" i="5" s="1"/>
  <c r="AW230" i="5"/>
  <c r="DS230" i="5" s="1"/>
  <c r="GO230" i="5" s="1"/>
  <c r="JK230" i="5" s="1"/>
  <c r="AW196" i="5"/>
  <c r="DS196" i="5" s="1"/>
  <c r="GO196" i="5" s="1"/>
  <c r="JK196" i="5" s="1"/>
  <c r="AW186" i="5"/>
  <c r="DS186" i="5" s="1"/>
  <c r="GO186" i="5" s="1"/>
  <c r="JK186" i="5" s="1"/>
  <c r="AW193" i="5"/>
  <c r="DS193" i="5" s="1"/>
  <c r="GO193" i="5" s="1"/>
  <c r="JK193" i="5" s="1"/>
  <c r="AW174" i="5"/>
  <c r="DS174" i="5" s="1"/>
  <c r="GO174" i="5" s="1"/>
  <c r="JK174" i="5" s="1"/>
  <c r="AW170" i="5"/>
  <c r="DS170" i="5" s="1"/>
  <c r="GO170" i="5" s="1"/>
  <c r="JK170" i="5" s="1"/>
  <c r="AW161" i="5"/>
  <c r="DS161" i="5" s="1"/>
  <c r="GO161" i="5" s="1"/>
  <c r="JK161" i="5" s="1"/>
  <c r="AW148" i="5"/>
  <c r="DS148" i="5" s="1"/>
  <c r="GO148" i="5" s="1"/>
  <c r="JK148" i="5" s="1"/>
  <c r="AW141" i="5"/>
  <c r="DS141" i="5" s="1"/>
  <c r="GO141" i="5" s="1"/>
  <c r="JK141" i="5" s="1"/>
  <c r="AW145" i="5"/>
  <c r="DS145" i="5" s="1"/>
  <c r="GO145" i="5" s="1"/>
  <c r="JK145" i="5" s="1"/>
  <c r="AW123" i="5"/>
  <c r="DS123" i="5" s="1"/>
  <c r="GO123" i="5" s="1"/>
  <c r="JK123" i="5" s="1"/>
  <c r="AW116" i="5"/>
  <c r="DS116" i="5" s="1"/>
  <c r="GO116" i="5" s="1"/>
  <c r="JK116" i="5" s="1"/>
  <c r="AW101" i="5"/>
  <c r="DS101" i="5" s="1"/>
  <c r="GO101" i="5" s="1"/>
  <c r="JK101" i="5" s="1"/>
  <c r="AW113" i="5"/>
  <c r="DS113" i="5" s="1"/>
  <c r="GO113" i="5" s="1"/>
  <c r="JK113" i="5" s="1"/>
  <c r="AW88" i="5"/>
  <c r="DS88" i="5" s="1"/>
  <c r="GO88" i="5" s="1"/>
  <c r="JK88" i="5" s="1"/>
  <c r="AW81" i="5"/>
  <c r="DS81" i="5" s="1"/>
  <c r="GO81" i="5" s="1"/>
  <c r="JK81" i="5" s="1"/>
  <c r="AW78" i="5"/>
  <c r="DS78" i="5" s="1"/>
  <c r="GO78" i="5" s="1"/>
  <c r="JK78" i="5" s="1"/>
  <c r="AW63" i="5"/>
  <c r="DS63" i="5" s="1"/>
  <c r="GO63" i="5" s="1"/>
  <c r="JK63" i="5" s="1"/>
  <c r="AW75" i="5"/>
  <c r="DS75" i="5" s="1"/>
  <c r="GO75" i="5" s="1"/>
  <c r="JK75" i="5" s="1"/>
  <c r="AW46" i="5"/>
  <c r="DS46" i="5" s="1"/>
  <c r="GO46" i="5" s="1"/>
  <c r="JK46" i="5" s="1"/>
  <c r="AW58" i="5"/>
  <c r="DS58" i="5" s="1"/>
  <c r="GO58" i="5" s="1"/>
  <c r="JK58" i="5" s="1"/>
  <c r="AW32" i="5"/>
  <c r="DS32" i="5" s="1"/>
  <c r="GO32" i="5" s="1"/>
  <c r="JK32" i="5" s="1"/>
  <c r="AW25" i="5"/>
  <c r="DS25" i="5" s="1"/>
  <c r="GO25" i="5" s="1"/>
  <c r="JK25" i="5" s="1"/>
  <c r="AW19" i="5"/>
  <c r="DS19" i="5" s="1"/>
  <c r="GO19" i="5" s="1"/>
  <c r="JK19" i="5" s="1"/>
  <c r="AW12" i="5"/>
  <c r="DS12" i="5" s="1"/>
  <c r="GO12" i="5" s="1"/>
  <c r="JK12" i="5" s="1"/>
  <c r="AW24" i="5"/>
  <c r="DS24" i="5" s="1"/>
  <c r="GO24" i="5" s="1"/>
  <c r="JK24" i="5" s="1"/>
  <c r="AW262" i="5"/>
  <c r="DS262" i="5" s="1"/>
  <c r="GO262" i="5" s="1"/>
  <c r="JK262" i="5" s="1"/>
  <c r="AW255" i="5"/>
  <c r="DS255" i="5" s="1"/>
  <c r="GO255" i="5" s="1"/>
  <c r="JK255" i="5" s="1"/>
  <c r="AW245" i="5"/>
  <c r="DS245" i="5" s="1"/>
  <c r="GO245" i="5" s="1"/>
  <c r="JK245" i="5" s="1"/>
  <c r="AW237" i="5"/>
  <c r="DS237" i="5" s="1"/>
  <c r="GO237" i="5" s="1"/>
  <c r="JK237" i="5" s="1"/>
  <c r="AW232" i="5"/>
  <c r="DS232" i="5" s="1"/>
  <c r="GO232" i="5" s="1"/>
  <c r="JK232" i="5" s="1"/>
  <c r="AW218" i="5"/>
  <c r="DS218" i="5" s="1"/>
  <c r="GO218" i="5" s="1"/>
  <c r="JK218" i="5" s="1"/>
  <c r="AW216" i="5"/>
  <c r="DS216" i="5" s="1"/>
  <c r="GO216" i="5" s="1"/>
  <c r="JK216" i="5" s="1"/>
  <c r="AW217" i="5"/>
  <c r="DS217" i="5" s="1"/>
  <c r="GO217" i="5" s="1"/>
  <c r="JK217" i="5" s="1"/>
  <c r="AW199" i="5"/>
  <c r="DS199" i="5" s="1"/>
  <c r="GO199" i="5" s="1"/>
  <c r="JK199" i="5" s="1"/>
  <c r="AW189" i="5"/>
  <c r="DS189" i="5" s="1"/>
  <c r="GO189" i="5" s="1"/>
  <c r="JK189" i="5" s="1"/>
  <c r="AW178" i="5"/>
  <c r="DS178" i="5" s="1"/>
  <c r="GO178" i="5" s="1"/>
  <c r="JK178" i="5" s="1"/>
  <c r="AW172" i="5"/>
  <c r="DS172" i="5" s="1"/>
  <c r="GO172" i="5" s="1"/>
  <c r="JK172" i="5" s="1"/>
  <c r="AW165" i="5"/>
  <c r="DS165" i="5" s="1"/>
  <c r="GO165" i="5" s="1"/>
  <c r="JK165" i="5" s="1"/>
  <c r="AW153" i="5"/>
  <c r="DS153" i="5" s="1"/>
  <c r="GO153" i="5" s="1"/>
  <c r="JK153" i="5" s="1"/>
  <c r="AW140" i="5"/>
  <c r="DS140" i="5" s="1"/>
  <c r="GO140" i="5" s="1"/>
  <c r="JK140" i="5" s="1"/>
  <c r="AW152" i="5"/>
  <c r="DS152" i="5" s="1"/>
  <c r="GO152" i="5" s="1"/>
  <c r="JK152" i="5" s="1"/>
  <c r="AW137" i="5"/>
  <c r="DS137" i="5" s="1"/>
  <c r="GO137" i="5" s="1"/>
  <c r="JK137" i="5" s="1"/>
  <c r="AW134" i="5"/>
  <c r="DS134" i="5" s="1"/>
  <c r="GO134" i="5" s="1"/>
  <c r="JK134" i="5" s="1"/>
  <c r="AW127" i="5"/>
  <c r="DS127" i="5" s="1"/>
  <c r="GO127" i="5" s="1"/>
  <c r="JK127" i="5" s="1"/>
  <c r="AW112" i="5"/>
  <c r="DS112" i="5" s="1"/>
  <c r="GO112" i="5" s="1"/>
  <c r="JK112" i="5" s="1"/>
  <c r="AW105" i="5"/>
  <c r="DS105" i="5" s="1"/>
  <c r="GO105" i="5" s="1"/>
  <c r="JK105" i="5" s="1"/>
  <c r="AW80" i="5"/>
  <c r="DS80" i="5" s="1"/>
  <c r="GO80" i="5" s="1"/>
  <c r="JK80" i="5" s="1"/>
  <c r="AW92" i="5"/>
  <c r="DS92" i="5" s="1"/>
  <c r="GO92" i="5" s="1"/>
  <c r="JK92" i="5" s="1"/>
  <c r="AW70" i="5"/>
  <c r="DS70" i="5" s="1"/>
  <c r="GO70" i="5" s="1"/>
  <c r="JK70" i="5" s="1"/>
  <c r="AW74" i="5"/>
  <c r="DS74" i="5" s="1"/>
  <c r="GO74" i="5" s="1"/>
  <c r="JK74" i="5" s="1"/>
  <c r="AW67" i="5"/>
  <c r="DS67" i="5" s="1"/>
  <c r="GO67" i="5" s="1"/>
  <c r="JK67" i="5" s="1"/>
  <c r="AW57" i="5"/>
  <c r="DS57" i="5" s="1"/>
  <c r="GO57" i="5" s="1"/>
  <c r="JK57" i="5" s="1"/>
  <c r="AW50" i="5"/>
  <c r="DS50" i="5" s="1"/>
  <c r="GO50" i="5" s="1"/>
  <c r="JK50" i="5" s="1"/>
  <c r="AW43" i="5"/>
  <c r="DS43" i="5" s="1"/>
  <c r="GO43" i="5" s="1"/>
  <c r="JK43" i="5" s="1"/>
  <c r="AW36" i="5"/>
  <c r="DS36" i="5" s="1"/>
  <c r="GO36" i="5" s="1"/>
  <c r="JK36" i="5" s="1"/>
  <c r="AW11" i="5"/>
  <c r="DS11" i="5" s="1"/>
  <c r="GO11" i="5" s="1"/>
  <c r="JK11" i="5" s="1"/>
  <c r="AW23" i="5"/>
  <c r="DS23" i="5" s="1"/>
  <c r="GO23" i="5" s="1"/>
  <c r="JK23" i="5" s="1"/>
  <c r="AW16" i="5"/>
  <c r="DS16" i="5" s="1"/>
  <c r="GO16" i="5" s="1"/>
  <c r="JK16" i="5" s="1"/>
  <c r="AW263" i="5"/>
  <c r="DS263" i="5" s="1"/>
  <c r="GO263" i="5" s="1"/>
  <c r="JK263" i="5" s="1"/>
  <c r="AW254" i="5"/>
  <c r="DS254" i="5" s="1"/>
  <c r="GO254" i="5" s="1"/>
  <c r="JK254" i="5" s="1"/>
  <c r="AW243" i="5"/>
  <c r="DS243" i="5" s="1"/>
  <c r="GO243" i="5" s="1"/>
  <c r="JK243" i="5" s="1"/>
  <c r="AW240" i="5"/>
  <c r="DS240" i="5" s="1"/>
  <c r="GO240" i="5" s="1"/>
  <c r="JK240" i="5" s="1"/>
  <c r="AW228" i="5"/>
  <c r="DS228" i="5" s="1"/>
  <c r="GO228" i="5" s="1"/>
  <c r="JK228" i="5" s="1"/>
  <c r="AW221" i="5"/>
  <c r="DS221" i="5" s="1"/>
  <c r="GO221" i="5" s="1"/>
  <c r="JK221" i="5" s="1"/>
  <c r="AW211" i="5"/>
  <c r="DS211" i="5" s="1"/>
  <c r="GO211" i="5" s="1"/>
  <c r="JK211" i="5" s="1"/>
  <c r="AW202" i="5"/>
  <c r="DS202" i="5" s="1"/>
  <c r="GO202" i="5" s="1"/>
  <c r="JK202" i="5" s="1"/>
  <c r="AW194" i="5"/>
  <c r="DS194" i="5" s="1"/>
  <c r="GO194" i="5" s="1"/>
  <c r="JK194" i="5" s="1"/>
  <c r="AW192" i="5"/>
  <c r="DS192" i="5" s="1"/>
  <c r="GO192" i="5" s="1"/>
  <c r="JK192" i="5" s="1"/>
  <c r="AW181" i="5"/>
  <c r="DS181" i="5" s="1"/>
  <c r="GO181" i="5" s="1"/>
  <c r="JK181" i="5" s="1"/>
  <c r="AW175" i="5"/>
  <c r="DS175" i="5" s="1"/>
  <c r="GO175" i="5" s="1"/>
  <c r="JK175" i="5" s="1"/>
  <c r="AW168" i="5"/>
  <c r="DS168" i="5" s="1"/>
  <c r="GO168" i="5" s="1"/>
  <c r="JK168" i="5" s="1"/>
  <c r="AW156" i="5"/>
  <c r="DS156" i="5" s="1"/>
  <c r="GO156" i="5" s="1"/>
  <c r="JK156" i="5" s="1"/>
  <c r="AW151" i="5"/>
  <c r="DS151" i="5" s="1"/>
  <c r="GO151" i="5" s="1"/>
  <c r="JK151" i="5" s="1"/>
  <c r="AW144" i="5"/>
  <c r="DS144" i="5" s="1"/>
  <c r="GO144" i="5" s="1"/>
  <c r="JK144" i="5" s="1"/>
  <c r="AW133" i="5"/>
  <c r="DS133" i="5" s="1"/>
  <c r="GO133" i="5" s="1"/>
  <c r="JK133" i="5" s="1"/>
  <c r="AW126" i="5"/>
  <c r="DS126" i="5" s="1"/>
  <c r="GO126" i="5" s="1"/>
  <c r="JK126" i="5" s="1"/>
  <c r="AW119" i="5"/>
  <c r="DS119" i="5" s="1"/>
  <c r="GO119" i="5" s="1"/>
  <c r="JK119" i="5" s="1"/>
  <c r="AW104" i="5"/>
  <c r="DS104" i="5" s="1"/>
  <c r="GO104" i="5" s="1"/>
  <c r="JK104" i="5" s="1"/>
  <c r="AW108" i="5"/>
  <c r="DS108" i="5" s="1"/>
  <c r="GO108" i="5" s="1"/>
  <c r="JK108" i="5" s="1"/>
  <c r="AW91" i="5"/>
  <c r="DS91" i="5" s="1"/>
  <c r="GO91" i="5" s="1"/>
  <c r="JK91" i="5" s="1"/>
  <c r="AW84" i="5"/>
  <c r="DS84" i="5" s="1"/>
  <c r="GO84" i="5" s="1"/>
  <c r="JK84" i="5" s="1"/>
  <c r="AW73" i="5"/>
  <c r="DS73" i="5" s="1"/>
  <c r="GO73" i="5" s="1"/>
  <c r="JK73" i="5" s="1"/>
  <c r="AW66" i="5"/>
  <c r="DS66" i="5" s="1"/>
  <c r="GO66" i="5" s="1"/>
  <c r="JK66" i="5" s="1"/>
  <c r="AW56" i="5"/>
  <c r="DS56" i="5" s="1"/>
  <c r="GO56" i="5" s="1"/>
  <c r="JK56" i="5" s="1"/>
  <c r="AW49" i="5"/>
  <c r="DS49" i="5" s="1"/>
  <c r="GO49" i="5" s="1"/>
  <c r="JK49" i="5" s="1"/>
  <c r="AW61" i="5"/>
  <c r="DS61" i="5" s="1"/>
  <c r="GO61" i="5" s="1"/>
  <c r="JK61" i="5" s="1"/>
  <c r="AW35" i="5"/>
  <c r="DS35" i="5" s="1"/>
  <c r="GO35" i="5" s="1"/>
  <c r="JK35" i="5" s="1"/>
  <c r="AW28" i="5"/>
  <c r="DS28" i="5" s="1"/>
  <c r="GO28" i="5" s="1"/>
  <c r="JK28" i="5" s="1"/>
  <c r="AW22" i="5"/>
  <c r="DS22" i="5" s="1"/>
  <c r="GO22" i="5" s="1"/>
  <c r="JK22" i="5" s="1"/>
  <c r="AW15" i="5"/>
  <c r="DS15" i="5" s="1"/>
  <c r="GO15" i="5" s="1"/>
  <c r="JK15" i="5" s="1"/>
  <c r="AW8" i="5"/>
  <c r="DS8" i="5" s="1"/>
  <c r="GO8" i="5" s="1"/>
  <c r="JK8" i="5" s="1"/>
  <c r="C148" i="4"/>
  <c r="A148" i="4"/>
  <c r="B148" i="4"/>
  <c r="AV8" i="1"/>
  <c r="AV7" i="1"/>
  <c r="AX262" i="5" l="1"/>
  <c r="DT262" i="5" s="1"/>
  <c r="GP262" i="5" s="1"/>
  <c r="JL262" i="5" s="1"/>
  <c r="AX255" i="5"/>
  <c r="DT255" i="5" s="1"/>
  <c r="GP255" i="5" s="1"/>
  <c r="JL255" i="5" s="1"/>
  <c r="AX243" i="5"/>
  <c r="DT243" i="5" s="1"/>
  <c r="GP243" i="5" s="1"/>
  <c r="JL243" i="5" s="1"/>
  <c r="AX235" i="5"/>
  <c r="DT235" i="5" s="1"/>
  <c r="GP235" i="5" s="1"/>
  <c r="JL235" i="5" s="1"/>
  <c r="AX229" i="5"/>
  <c r="DT229" i="5" s="1"/>
  <c r="GP229" i="5" s="1"/>
  <c r="JL229" i="5" s="1"/>
  <c r="AX221" i="5"/>
  <c r="DT221" i="5" s="1"/>
  <c r="GP221" i="5" s="1"/>
  <c r="JL221" i="5" s="1"/>
  <c r="AX216" i="5"/>
  <c r="DT216" i="5" s="1"/>
  <c r="GP216" i="5" s="1"/>
  <c r="JL216" i="5" s="1"/>
  <c r="AX205" i="5"/>
  <c r="DT205" i="5" s="1"/>
  <c r="GP205" i="5" s="1"/>
  <c r="JL205" i="5" s="1"/>
  <c r="AX197" i="5"/>
  <c r="DT197" i="5" s="1"/>
  <c r="GP197" i="5" s="1"/>
  <c r="JL197" i="5" s="1"/>
  <c r="AX192" i="5"/>
  <c r="DT192" i="5" s="1"/>
  <c r="GP192" i="5" s="1"/>
  <c r="JL192" i="5" s="1"/>
  <c r="AX179" i="5"/>
  <c r="DT179" i="5" s="1"/>
  <c r="GP179" i="5" s="1"/>
  <c r="JL179" i="5" s="1"/>
  <c r="AX172" i="5"/>
  <c r="DT172" i="5" s="1"/>
  <c r="GP172" i="5" s="1"/>
  <c r="JL172" i="5" s="1"/>
  <c r="AX168" i="5"/>
  <c r="DT168" i="5" s="1"/>
  <c r="GP168" i="5" s="1"/>
  <c r="JL168" i="5" s="1"/>
  <c r="AX156" i="5"/>
  <c r="DT156" i="5" s="1"/>
  <c r="GP156" i="5" s="1"/>
  <c r="JL156" i="5" s="1"/>
  <c r="AX143" i="5"/>
  <c r="DT143" i="5" s="1"/>
  <c r="GP143" i="5" s="1"/>
  <c r="JL143" i="5" s="1"/>
  <c r="AX136" i="5"/>
  <c r="DT136" i="5" s="1"/>
  <c r="GP136" i="5" s="1"/>
  <c r="JL136" i="5" s="1"/>
  <c r="AX140" i="5"/>
  <c r="DT140" i="5" s="1"/>
  <c r="GP140" i="5" s="1"/>
  <c r="JL140" i="5" s="1"/>
  <c r="AX129" i="5"/>
  <c r="DT129" i="5" s="1"/>
  <c r="GP129" i="5" s="1"/>
  <c r="JL129" i="5" s="1"/>
  <c r="AX122" i="5"/>
  <c r="DT122" i="5" s="1"/>
  <c r="GP122" i="5" s="1"/>
  <c r="JL122" i="5" s="1"/>
  <c r="AX115" i="5"/>
  <c r="DT115" i="5" s="1"/>
  <c r="GP115" i="5" s="1"/>
  <c r="JL115" i="5" s="1"/>
  <c r="AX100" i="5"/>
  <c r="DT100" i="5" s="1"/>
  <c r="GP100" i="5" s="1"/>
  <c r="JL100" i="5" s="1"/>
  <c r="AX94" i="5"/>
  <c r="DT94" i="5" s="1"/>
  <c r="GP94" i="5" s="1"/>
  <c r="JL94" i="5" s="1"/>
  <c r="AX87" i="5"/>
  <c r="DT87" i="5" s="1"/>
  <c r="GP87" i="5" s="1"/>
  <c r="JL87" i="5" s="1"/>
  <c r="AX65" i="5"/>
  <c r="DT65" i="5" s="1"/>
  <c r="GP65" i="5" s="1"/>
  <c r="JL65" i="5" s="1"/>
  <c r="AX77" i="5"/>
  <c r="DT77" i="5" s="1"/>
  <c r="GP77" i="5" s="1"/>
  <c r="JL77" i="5" s="1"/>
  <c r="AX70" i="5"/>
  <c r="DT70" i="5" s="1"/>
  <c r="GP70" i="5" s="1"/>
  <c r="JL70" i="5" s="1"/>
  <c r="AX60" i="5"/>
  <c r="DT60" i="5" s="1"/>
  <c r="GP60" i="5" s="1"/>
  <c r="JL60" i="5" s="1"/>
  <c r="AX53" i="5"/>
  <c r="DT53" i="5" s="1"/>
  <c r="GP53" i="5" s="1"/>
  <c r="JL53" i="5" s="1"/>
  <c r="AX27" i="5"/>
  <c r="DT27" i="5" s="1"/>
  <c r="GP27" i="5" s="1"/>
  <c r="JL27" i="5" s="1"/>
  <c r="AX39" i="5"/>
  <c r="DT39" i="5" s="1"/>
  <c r="GP39" i="5" s="1"/>
  <c r="JL39" i="5" s="1"/>
  <c r="AX14" i="5"/>
  <c r="DT14" i="5" s="1"/>
  <c r="GP14" i="5" s="1"/>
  <c r="JL14" i="5" s="1"/>
  <c r="AX7" i="5"/>
  <c r="DT7" i="5" s="1"/>
  <c r="GP7" i="5" s="1"/>
  <c r="JL7" i="5" s="1"/>
  <c r="AX19" i="5"/>
  <c r="DT19" i="5" s="1"/>
  <c r="GP19" i="5" s="1"/>
  <c r="JL19" i="5" s="1"/>
  <c r="AX260" i="5"/>
  <c r="DT260" i="5" s="1"/>
  <c r="GP260" i="5" s="1"/>
  <c r="JL260" i="5" s="1"/>
  <c r="AX252" i="5"/>
  <c r="DT252" i="5" s="1"/>
  <c r="GP252" i="5" s="1"/>
  <c r="JL252" i="5" s="1"/>
  <c r="AX246" i="5"/>
  <c r="DT246" i="5" s="1"/>
  <c r="GP246" i="5" s="1"/>
  <c r="JL246" i="5" s="1"/>
  <c r="AX238" i="5"/>
  <c r="DT238" i="5" s="1"/>
  <c r="GP238" i="5" s="1"/>
  <c r="JL238" i="5" s="1"/>
  <c r="AX227" i="5"/>
  <c r="DT227" i="5" s="1"/>
  <c r="GP227" i="5" s="1"/>
  <c r="JL227" i="5" s="1"/>
  <c r="AX224" i="5"/>
  <c r="DT224" i="5" s="1"/>
  <c r="GP224" i="5" s="1"/>
  <c r="JL224" i="5" s="1"/>
  <c r="AX211" i="5"/>
  <c r="DT211" i="5" s="1"/>
  <c r="GP211" i="5" s="1"/>
  <c r="JL211" i="5" s="1"/>
  <c r="AX208" i="5"/>
  <c r="DT208" i="5" s="1"/>
  <c r="GP208" i="5" s="1"/>
  <c r="JL208" i="5" s="1"/>
  <c r="AX200" i="5"/>
  <c r="DT200" i="5" s="1"/>
  <c r="GP200" i="5" s="1"/>
  <c r="JL200" i="5" s="1"/>
  <c r="AX187" i="5"/>
  <c r="DT187" i="5" s="1"/>
  <c r="GP187" i="5" s="1"/>
  <c r="JL187" i="5" s="1"/>
  <c r="AX182" i="5"/>
  <c r="DT182" i="5" s="1"/>
  <c r="GP182" i="5" s="1"/>
  <c r="JL182" i="5" s="1"/>
  <c r="AX175" i="5"/>
  <c r="DT175" i="5" s="1"/>
  <c r="GP175" i="5" s="1"/>
  <c r="JL175" i="5" s="1"/>
  <c r="AX171" i="5"/>
  <c r="DT171" i="5" s="1"/>
  <c r="GP171" i="5" s="1"/>
  <c r="JL171" i="5" s="1"/>
  <c r="AX159" i="5"/>
  <c r="DT159" i="5" s="1"/>
  <c r="GP159" i="5" s="1"/>
  <c r="JL159" i="5" s="1"/>
  <c r="AX135" i="5"/>
  <c r="DT135" i="5" s="1"/>
  <c r="GP135" i="5" s="1"/>
  <c r="JL135" i="5" s="1"/>
  <c r="AX147" i="5"/>
  <c r="DT147" i="5" s="1"/>
  <c r="GP147" i="5" s="1"/>
  <c r="JL147" i="5" s="1"/>
  <c r="AX128" i="5"/>
  <c r="DT128" i="5" s="1"/>
  <c r="GP128" i="5" s="1"/>
  <c r="JL128" i="5" s="1"/>
  <c r="AX121" i="5"/>
  <c r="DT121" i="5" s="1"/>
  <c r="GP121" i="5" s="1"/>
  <c r="JL121" i="5" s="1"/>
  <c r="AX133" i="5"/>
  <c r="DT133" i="5" s="1"/>
  <c r="GP133" i="5" s="1"/>
  <c r="JL133" i="5" s="1"/>
  <c r="AX107" i="5"/>
  <c r="DT107" i="5" s="1"/>
  <c r="GP107" i="5" s="1"/>
  <c r="JL107" i="5" s="1"/>
  <c r="AX111" i="5"/>
  <c r="DT111" i="5" s="1"/>
  <c r="GP111" i="5" s="1"/>
  <c r="JL111" i="5" s="1"/>
  <c r="AX86" i="5"/>
  <c r="DT86" i="5" s="1"/>
  <c r="GP86" i="5" s="1"/>
  <c r="JL86" i="5" s="1"/>
  <c r="AX79" i="5"/>
  <c r="DT79" i="5" s="1"/>
  <c r="GP79" i="5" s="1"/>
  <c r="JL79" i="5" s="1"/>
  <c r="AX76" i="5"/>
  <c r="DT76" i="5" s="1"/>
  <c r="GP76" i="5" s="1"/>
  <c r="JL76" i="5" s="1"/>
  <c r="AX69" i="5"/>
  <c r="DT69" i="5" s="1"/>
  <c r="GP69" i="5" s="1"/>
  <c r="JL69" i="5" s="1"/>
  <c r="AX59" i="5"/>
  <c r="DT59" i="5" s="1"/>
  <c r="GP59" i="5" s="1"/>
  <c r="JL59" i="5" s="1"/>
  <c r="AX52" i="5"/>
  <c r="DT52" i="5" s="1"/>
  <c r="GP52" i="5" s="1"/>
  <c r="JL52" i="5" s="1"/>
  <c r="AX45" i="5"/>
  <c r="DT45" i="5" s="1"/>
  <c r="GP45" i="5" s="1"/>
  <c r="JL45" i="5" s="1"/>
  <c r="AX38" i="5"/>
  <c r="DT38" i="5" s="1"/>
  <c r="GP38" i="5" s="1"/>
  <c r="JL38" i="5" s="1"/>
  <c r="AX31" i="5"/>
  <c r="DT31" i="5" s="1"/>
  <c r="GP31" i="5" s="1"/>
  <c r="JL31" i="5" s="1"/>
  <c r="AX6" i="5"/>
  <c r="DT6" i="5" s="1"/>
  <c r="GP6" i="5" s="1"/>
  <c r="JL6" i="5" s="1"/>
  <c r="AX18" i="5"/>
  <c r="DT18" i="5" s="1"/>
  <c r="GP18" i="5" s="1"/>
  <c r="JL18" i="5" s="1"/>
  <c r="AX11" i="5"/>
  <c r="DT11" i="5" s="1"/>
  <c r="GP11" i="5" s="1"/>
  <c r="JL11" i="5" s="1"/>
  <c r="AX263" i="5"/>
  <c r="DT263" i="5" s="1"/>
  <c r="GP263" i="5" s="1"/>
  <c r="JL263" i="5" s="1"/>
  <c r="AX253" i="5"/>
  <c r="DT253" i="5" s="1"/>
  <c r="GP253" i="5" s="1"/>
  <c r="JL253" i="5" s="1"/>
  <c r="AX247" i="5"/>
  <c r="DT247" i="5" s="1"/>
  <c r="GP247" i="5" s="1"/>
  <c r="JL247" i="5" s="1"/>
  <c r="AX245" i="5"/>
  <c r="DT245" i="5" s="1"/>
  <c r="GP245" i="5" s="1"/>
  <c r="JL245" i="5" s="1"/>
  <c r="AX230" i="5"/>
  <c r="DT230" i="5" s="1"/>
  <c r="GP230" i="5" s="1"/>
  <c r="JL230" i="5" s="1"/>
  <c r="AX219" i="5"/>
  <c r="DT219" i="5" s="1"/>
  <c r="GP219" i="5" s="1"/>
  <c r="JL219" i="5" s="1"/>
  <c r="AX214" i="5"/>
  <c r="DT214" i="5" s="1"/>
  <c r="GP214" i="5" s="1"/>
  <c r="JL214" i="5" s="1"/>
  <c r="AX203" i="5"/>
  <c r="DT203" i="5" s="1"/>
  <c r="GP203" i="5" s="1"/>
  <c r="JL203" i="5" s="1"/>
  <c r="AX195" i="5"/>
  <c r="DT195" i="5" s="1"/>
  <c r="GP195" i="5" s="1"/>
  <c r="JL195" i="5" s="1"/>
  <c r="AX190" i="5"/>
  <c r="DT190" i="5" s="1"/>
  <c r="GP190" i="5" s="1"/>
  <c r="JL190" i="5" s="1"/>
  <c r="AX178" i="5"/>
  <c r="DT178" i="5" s="1"/>
  <c r="GP178" i="5" s="1"/>
  <c r="JL178" i="5" s="1"/>
  <c r="AX173" i="5"/>
  <c r="DT173" i="5" s="1"/>
  <c r="GP173" i="5" s="1"/>
  <c r="JL173" i="5" s="1"/>
  <c r="AX163" i="5"/>
  <c r="DT163" i="5" s="1"/>
  <c r="GP163" i="5" s="1"/>
  <c r="JL163" i="5" s="1"/>
  <c r="AX162" i="5"/>
  <c r="DT162" i="5" s="1"/>
  <c r="GP162" i="5" s="1"/>
  <c r="JL162" i="5" s="1"/>
  <c r="AX146" i="5"/>
  <c r="DT146" i="5" s="1"/>
  <c r="GP146" i="5" s="1"/>
  <c r="JL146" i="5" s="1"/>
  <c r="AX139" i="5"/>
  <c r="DT139" i="5" s="1"/>
  <c r="GP139" i="5" s="1"/>
  <c r="JL139" i="5" s="1"/>
  <c r="AX120" i="5"/>
  <c r="DT120" i="5" s="1"/>
  <c r="GP120" i="5" s="1"/>
  <c r="JL120" i="5" s="1"/>
  <c r="AX132" i="5"/>
  <c r="DT132" i="5" s="1"/>
  <c r="GP132" i="5" s="1"/>
  <c r="JL132" i="5" s="1"/>
  <c r="AX125" i="5"/>
  <c r="DT125" i="5" s="1"/>
  <c r="GP125" i="5" s="1"/>
  <c r="JL125" i="5" s="1"/>
  <c r="AX99" i="5"/>
  <c r="DT99" i="5" s="1"/>
  <c r="GP99" i="5" s="1"/>
  <c r="JL99" i="5" s="1"/>
  <c r="AX103" i="5"/>
  <c r="DT103" i="5" s="1"/>
  <c r="GP103" i="5" s="1"/>
  <c r="JL103" i="5" s="1"/>
  <c r="AX97" i="5"/>
  <c r="DT97" i="5" s="1"/>
  <c r="GP97" i="5" s="1"/>
  <c r="JL97" i="5" s="1"/>
  <c r="AX90" i="5"/>
  <c r="DT90" i="5" s="1"/>
  <c r="GP90" i="5" s="1"/>
  <c r="JL90" i="5" s="1"/>
  <c r="AX68" i="5"/>
  <c r="DT68" i="5" s="1"/>
  <c r="GP68" i="5" s="1"/>
  <c r="JL68" i="5" s="1"/>
  <c r="AX80" i="5"/>
  <c r="DT80" i="5" s="1"/>
  <c r="GP80" i="5" s="1"/>
  <c r="JL80" i="5" s="1"/>
  <c r="AX51" i="5"/>
  <c r="DT51" i="5" s="1"/>
  <c r="GP51" i="5" s="1"/>
  <c r="JL51" i="5" s="1"/>
  <c r="AX44" i="5"/>
  <c r="DT44" i="5" s="1"/>
  <c r="GP44" i="5" s="1"/>
  <c r="JL44" i="5" s="1"/>
  <c r="AX56" i="5"/>
  <c r="DT56" i="5" s="1"/>
  <c r="GP56" i="5" s="1"/>
  <c r="JL56" i="5" s="1"/>
  <c r="AX261" i="5"/>
  <c r="DT261" i="5" s="1"/>
  <c r="GP261" i="5" s="1"/>
  <c r="JL261" i="5" s="1"/>
  <c r="AX251" i="5"/>
  <c r="DT251" i="5" s="1"/>
  <c r="GP251" i="5" s="1"/>
  <c r="JL251" i="5" s="1"/>
  <c r="AX244" i="5"/>
  <c r="DT244" i="5" s="1"/>
  <c r="GP244" i="5" s="1"/>
  <c r="JL244" i="5" s="1"/>
  <c r="AX236" i="5"/>
  <c r="DT236" i="5" s="1"/>
  <c r="GP236" i="5" s="1"/>
  <c r="JL236" i="5" s="1"/>
  <c r="AX220" i="5"/>
  <c r="DT220" i="5" s="1"/>
  <c r="GP220" i="5" s="1"/>
  <c r="JL220" i="5" s="1"/>
  <c r="AX222" i="5"/>
  <c r="DT222" i="5" s="1"/>
  <c r="GP222" i="5" s="1"/>
  <c r="JL222" i="5" s="1"/>
  <c r="AX217" i="5"/>
  <c r="DT217" i="5" s="1"/>
  <c r="GP217" i="5" s="1"/>
  <c r="JL217" i="5" s="1"/>
  <c r="AX206" i="5"/>
  <c r="DT206" i="5" s="1"/>
  <c r="GP206" i="5" s="1"/>
  <c r="JL206" i="5" s="1"/>
  <c r="AX198" i="5"/>
  <c r="DT198" i="5" s="1"/>
  <c r="GP198" i="5" s="1"/>
  <c r="JL198" i="5" s="1"/>
  <c r="AX193" i="5"/>
  <c r="DT193" i="5" s="1"/>
  <c r="GP193" i="5" s="1"/>
  <c r="JL193" i="5" s="1"/>
  <c r="AX185" i="5"/>
  <c r="DT185" i="5" s="1"/>
  <c r="GP185" i="5" s="1"/>
  <c r="JL185" i="5" s="1"/>
  <c r="AX176" i="5"/>
  <c r="DT176" i="5" s="1"/>
  <c r="GP176" i="5" s="1"/>
  <c r="JL176" i="5" s="1"/>
  <c r="AX166" i="5"/>
  <c r="DT166" i="5" s="1"/>
  <c r="GP166" i="5" s="1"/>
  <c r="JL166" i="5" s="1"/>
  <c r="AX154" i="5"/>
  <c r="DT154" i="5" s="1"/>
  <c r="GP154" i="5" s="1"/>
  <c r="JL154" i="5" s="1"/>
  <c r="AX138" i="5"/>
  <c r="DT138" i="5" s="1"/>
  <c r="GP138" i="5" s="1"/>
  <c r="JL138" i="5" s="1"/>
  <c r="AX150" i="5"/>
  <c r="DT150" i="5" s="1"/>
  <c r="GP150" i="5" s="1"/>
  <c r="JL150" i="5" s="1"/>
  <c r="AX131" i="5"/>
  <c r="DT131" i="5" s="1"/>
  <c r="GP131" i="5" s="1"/>
  <c r="JL131" i="5" s="1"/>
  <c r="AX124" i="5"/>
  <c r="DT124" i="5" s="1"/>
  <c r="GP124" i="5" s="1"/>
  <c r="JL124" i="5" s="1"/>
  <c r="AX117" i="5"/>
  <c r="DT117" i="5" s="1"/>
  <c r="GP117" i="5" s="1"/>
  <c r="JL117" i="5" s="1"/>
  <c r="AX110" i="5"/>
  <c r="DT110" i="5" s="1"/>
  <c r="GP110" i="5" s="1"/>
  <c r="JL110" i="5" s="1"/>
  <c r="AX114" i="5"/>
  <c r="DT114" i="5" s="1"/>
  <c r="GP114" i="5" s="1"/>
  <c r="JL114" i="5" s="1"/>
  <c r="AX89" i="5"/>
  <c r="DT89" i="5" s="1"/>
  <c r="GP89" i="5" s="1"/>
  <c r="JL89" i="5" s="1"/>
  <c r="AX82" i="5"/>
  <c r="DT82" i="5" s="1"/>
  <c r="GP82" i="5" s="1"/>
  <c r="JL82" i="5" s="1"/>
  <c r="AX88" i="5"/>
  <c r="DT88" i="5" s="1"/>
  <c r="GP88" i="5" s="1"/>
  <c r="JL88" i="5" s="1"/>
  <c r="AX72" i="5"/>
  <c r="DT72" i="5" s="1"/>
  <c r="GP72" i="5" s="1"/>
  <c r="JL72" i="5" s="1"/>
  <c r="AX62" i="5"/>
  <c r="DT62" i="5" s="1"/>
  <c r="GP62" i="5" s="1"/>
  <c r="JL62" i="5" s="1"/>
  <c r="AX55" i="5"/>
  <c r="DT55" i="5" s="1"/>
  <c r="GP55" i="5" s="1"/>
  <c r="JL55" i="5" s="1"/>
  <c r="AX48" i="5"/>
  <c r="DT48" i="5" s="1"/>
  <c r="GP48" i="5" s="1"/>
  <c r="JL48" i="5" s="1"/>
  <c r="AX267" i="5"/>
  <c r="DT267" i="5" s="1"/>
  <c r="GP267" i="5" s="1"/>
  <c r="JL267" i="5" s="1"/>
  <c r="AX259" i="5"/>
  <c r="DT259" i="5" s="1"/>
  <c r="GP259" i="5" s="1"/>
  <c r="JL259" i="5" s="1"/>
  <c r="AX250" i="5"/>
  <c r="DT250" i="5" s="1"/>
  <c r="GP250" i="5" s="1"/>
  <c r="JL250" i="5" s="1"/>
  <c r="AX241" i="5"/>
  <c r="DT241" i="5" s="1"/>
  <c r="GP241" i="5" s="1"/>
  <c r="JL241" i="5" s="1"/>
  <c r="AX231" i="5"/>
  <c r="DT231" i="5" s="1"/>
  <c r="GP231" i="5" s="1"/>
  <c r="JL231" i="5" s="1"/>
  <c r="AX233" i="5"/>
  <c r="DT233" i="5" s="1"/>
  <c r="GP233" i="5" s="1"/>
  <c r="JL233" i="5" s="1"/>
  <c r="AX225" i="5"/>
  <c r="DT225" i="5" s="1"/>
  <c r="GP225" i="5" s="1"/>
  <c r="JL225" i="5" s="1"/>
  <c r="AX204" i="5"/>
  <c r="DT204" i="5" s="1"/>
  <c r="GP204" i="5" s="1"/>
  <c r="JL204" i="5" s="1"/>
  <c r="AX196" i="5"/>
  <c r="DT196" i="5" s="1"/>
  <c r="GP196" i="5" s="1"/>
  <c r="JL196" i="5" s="1"/>
  <c r="AX191" i="5"/>
  <c r="DT191" i="5" s="1"/>
  <c r="GP191" i="5" s="1"/>
  <c r="JL191" i="5" s="1"/>
  <c r="AX183" i="5"/>
  <c r="DT183" i="5" s="1"/>
  <c r="GP183" i="5" s="1"/>
  <c r="JL183" i="5" s="1"/>
  <c r="AX180" i="5"/>
  <c r="DT180" i="5" s="1"/>
  <c r="GP180" i="5" s="1"/>
  <c r="JL180" i="5" s="1"/>
  <c r="AX164" i="5"/>
  <c r="DT164" i="5" s="1"/>
  <c r="GP164" i="5" s="1"/>
  <c r="JL164" i="5" s="1"/>
  <c r="AX169" i="5"/>
  <c r="DT169" i="5" s="1"/>
  <c r="GP169" i="5" s="1"/>
  <c r="JL169" i="5" s="1"/>
  <c r="AX157" i="5"/>
  <c r="DT157" i="5" s="1"/>
  <c r="GP157" i="5" s="1"/>
  <c r="JL157" i="5" s="1"/>
  <c r="AX149" i="5"/>
  <c r="DT149" i="5" s="1"/>
  <c r="GP149" i="5" s="1"/>
  <c r="JL149" i="5" s="1"/>
  <c r="AX142" i="5"/>
  <c r="DT142" i="5" s="1"/>
  <c r="GP142" i="5" s="1"/>
  <c r="JL142" i="5" s="1"/>
  <c r="AX123" i="5"/>
  <c r="DT123" i="5" s="1"/>
  <c r="GP123" i="5" s="1"/>
  <c r="JL123" i="5" s="1"/>
  <c r="AX116" i="5"/>
  <c r="DT116" i="5" s="1"/>
  <c r="GP116" i="5" s="1"/>
  <c r="JL116" i="5" s="1"/>
  <c r="AX109" i="5"/>
  <c r="DT109" i="5" s="1"/>
  <c r="GP109" i="5" s="1"/>
  <c r="JL109" i="5" s="1"/>
  <c r="AX102" i="5"/>
  <c r="DT102" i="5" s="1"/>
  <c r="GP102" i="5" s="1"/>
  <c r="JL102" i="5" s="1"/>
  <c r="AX106" i="5"/>
  <c r="DT106" i="5" s="1"/>
  <c r="GP106" i="5" s="1"/>
  <c r="JL106" i="5" s="1"/>
  <c r="AX81" i="5"/>
  <c r="DT81" i="5" s="1"/>
  <c r="GP81" i="5" s="1"/>
  <c r="JL81" i="5" s="1"/>
  <c r="AX93" i="5"/>
  <c r="DT93" i="5" s="1"/>
  <c r="GP93" i="5" s="1"/>
  <c r="JL93" i="5" s="1"/>
  <c r="AX71" i="5"/>
  <c r="DT71" i="5" s="1"/>
  <c r="GP71" i="5" s="1"/>
  <c r="JL71" i="5" s="1"/>
  <c r="AX64" i="5"/>
  <c r="DT64" i="5" s="1"/>
  <c r="GP64" i="5" s="1"/>
  <c r="JL64" i="5" s="1"/>
  <c r="AX266" i="5"/>
  <c r="DT266" i="5" s="1"/>
  <c r="GP266" i="5" s="1"/>
  <c r="JL266" i="5" s="1"/>
  <c r="AX257" i="5"/>
  <c r="DT257" i="5" s="1"/>
  <c r="GP257" i="5" s="1"/>
  <c r="JL257" i="5" s="1"/>
  <c r="AX254" i="5"/>
  <c r="DT254" i="5" s="1"/>
  <c r="GP254" i="5" s="1"/>
  <c r="JL254" i="5" s="1"/>
  <c r="AX239" i="5"/>
  <c r="DT239" i="5" s="1"/>
  <c r="GP239" i="5" s="1"/>
  <c r="JL239" i="5" s="1"/>
  <c r="AX234" i="5"/>
  <c r="DT234" i="5" s="1"/>
  <c r="GP234" i="5" s="1"/>
  <c r="JL234" i="5" s="1"/>
  <c r="AX223" i="5"/>
  <c r="DT223" i="5" s="1"/>
  <c r="GP223" i="5" s="1"/>
  <c r="JL223" i="5" s="1"/>
  <c r="AX215" i="5"/>
  <c r="DT215" i="5" s="1"/>
  <c r="GP215" i="5" s="1"/>
  <c r="JL215" i="5" s="1"/>
  <c r="AX207" i="5"/>
  <c r="DT207" i="5" s="1"/>
  <c r="GP207" i="5" s="1"/>
  <c r="JL207" i="5" s="1"/>
  <c r="AX199" i="5"/>
  <c r="DT199" i="5" s="1"/>
  <c r="GP199" i="5" s="1"/>
  <c r="JL199" i="5" s="1"/>
  <c r="AX201" i="5"/>
  <c r="DT201" i="5" s="1"/>
  <c r="GP201" i="5" s="1"/>
  <c r="JL201" i="5" s="1"/>
  <c r="AX188" i="5"/>
  <c r="DT188" i="5" s="1"/>
  <c r="GP188" i="5" s="1"/>
  <c r="JL188" i="5" s="1"/>
  <c r="AX177" i="5"/>
  <c r="DT177" i="5" s="1"/>
  <c r="GP177" i="5" s="1"/>
  <c r="JL177" i="5" s="1"/>
  <c r="AX167" i="5"/>
  <c r="DT167" i="5" s="1"/>
  <c r="GP167" i="5" s="1"/>
  <c r="JL167" i="5" s="1"/>
  <c r="AX158" i="5"/>
  <c r="DT158" i="5" s="1"/>
  <c r="GP158" i="5" s="1"/>
  <c r="JL158" i="5" s="1"/>
  <c r="AX160" i="5"/>
  <c r="DT160" i="5" s="1"/>
  <c r="GP160" i="5" s="1"/>
  <c r="JL160" i="5" s="1"/>
  <c r="AX141" i="5"/>
  <c r="DT141" i="5" s="1"/>
  <c r="GP141" i="5" s="1"/>
  <c r="JL141" i="5" s="1"/>
  <c r="AX145" i="5"/>
  <c r="DT145" i="5" s="1"/>
  <c r="GP145" i="5" s="1"/>
  <c r="JL145" i="5" s="1"/>
  <c r="AX134" i="5"/>
  <c r="DT134" i="5" s="1"/>
  <c r="GP134" i="5" s="1"/>
  <c r="JL134" i="5" s="1"/>
  <c r="AX127" i="5"/>
  <c r="DT127" i="5" s="1"/>
  <c r="GP127" i="5" s="1"/>
  <c r="JL127" i="5" s="1"/>
  <c r="AX101" i="5"/>
  <c r="DT101" i="5" s="1"/>
  <c r="GP101" i="5" s="1"/>
  <c r="JL101" i="5" s="1"/>
  <c r="AX113" i="5"/>
  <c r="DT113" i="5" s="1"/>
  <c r="GP113" i="5" s="1"/>
  <c r="JL113" i="5" s="1"/>
  <c r="AX98" i="5"/>
  <c r="DT98" i="5" s="1"/>
  <c r="GP98" i="5" s="1"/>
  <c r="JL98" i="5" s="1"/>
  <c r="AX92" i="5"/>
  <c r="DT92" i="5" s="1"/>
  <c r="GP92" i="5" s="1"/>
  <c r="JL92" i="5" s="1"/>
  <c r="AX85" i="5"/>
  <c r="DT85" i="5" s="1"/>
  <c r="GP85" i="5" s="1"/>
  <c r="JL85" i="5" s="1"/>
  <c r="AX63" i="5"/>
  <c r="DT63" i="5" s="1"/>
  <c r="GP63" i="5" s="1"/>
  <c r="JL63" i="5" s="1"/>
  <c r="AX265" i="5"/>
  <c r="DT265" i="5" s="1"/>
  <c r="GP265" i="5" s="1"/>
  <c r="JL265" i="5" s="1"/>
  <c r="AX256" i="5"/>
  <c r="DT256" i="5" s="1"/>
  <c r="GP256" i="5" s="1"/>
  <c r="JL256" i="5" s="1"/>
  <c r="AX248" i="5"/>
  <c r="DT248" i="5" s="1"/>
  <c r="GP248" i="5" s="1"/>
  <c r="JL248" i="5" s="1"/>
  <c r="AX242" i="5"/>
  <c r="DT242" i="5" s="1"/>
  <c r="GP242" i="5" s="1"/>
  <c r="JL242" i="5" s="1"/>
  <c r="AX232" i="5"/>
  <c r="DT232" i="5" s="1"/>
  <c r="GP232" i="5" s="1"/>
  <c r="JL232" i="5" s="1"/>
  <c r="AX226" i="5"/>
  <c r="DT226" i="5" s="1"/>
  <c r="GP226" i="5" s="1"/>
  <c r="JL226" i="5" s="1"/>
  <c r="AX210" i="5"/>
  <c r="DT210" i="5" s="1"/>
  <c r="GP210" i="5" s="1"/>
  <c r="JL210" i="5" s="1"/>
  <c r="AX212" i="5"/>
  <c r="DT212" i="5" s="1"/>
  <c r="GP212" i="5" s="1"/>
  <c r="JL212" i="5" s="1"/>
  <c r="AX194" i="5"/>
  <c r="DT194" i="5" s="1"/>
  <c r="GP194" i="5" s="1"/>
  <c r="JL194" i="5" s="1"/>
  <c r="AX186" i="5"/>
  <c r="DT186" i="5" s="1"/>
  <c r="GP186" i="5" s="1"/>
  <c r="JL186" i="5" s="1"/>
  <c r="AX181" i="5"/>
  <c r="DT181" i="5" s="1"/>
  <c r="GP181" i="5" s="1"/>
  <c r="JL181" i="5" s="1"/>
  <c r="AX237" i="5"/>
  <c r="DT237" i="5" s="1"/>
  <c r="GP237" i="5" s="1"/>
  <c r="JL237" i="5" s="1"/>
  <c r="AX170" i="5"/>
  <c r="DT170" i="5" s="1"/>
  <c r="GP170" i="5" s="1"/>
  <c r="JL170" i="5" s="1"/>
  <c r="AX161" i="5"/>
  <c r="DT161" i="5" s="1"/>
  <c r="GP161" i="5" s="1"/>
  <c r="JL161" i="5" s="1"/>
  <c r="AX264" i="5"/>
  <c r="DT264" i="5" s="1"/>
  <c r="GP264" i="5" s="1"/>
  <c r="JL264" i="5" s="1"/>
  <c r="AX258" i="5"/>
  <c r="DT258" i="5" s="1"/>
  <c r="GP258" i="5" s="1"/>
  <c r="JL258" i="5" s="1"/>
  <c r="AX249" i="5"/>
  <c r="DT249" i="5" s="1"/>
  <c r="GP249" i="5" s="1"/>
  <c r="JL249" i="5" s="1"/>
  <c r="AX240" i="5"/>
  <c r="DT240" i="5" s="1"/>
  <c r="GP240" i="5" s="1"/>
  <c r="JL240" i="5" s="1"/>
  <c r="AX228" i="5"/>
  <c r="DT228" i="5" s="1"/>
  <c r="GP228" i="5" s="1"/>
  <c r="JL228" i="5" s="1"/>
  <c r="AX218" i="5"/>
  <c r="DT218" i="5" s="1"/>
  <c r="GP218" i="5" s="1"/>
  <c r="JL218" i="5" s="1"/>
  <c r="AX213" i="5"/>
  <c r="DT213" i="5" s="1"/>
  <c r="GP213" i="5" s="1"/>
  <c r="JL213" i="5" s="1"/>
  <c r="AX202" i="5"/>
  <c r="DT202" i="5" s="1"/>
  <c r="GP202" i="5" s="1"/>
  <c r="JL202" i="5" s="1"/>
  <c r="AX209" i="5"/>
  <c r="DT209" i="5" s="1"/>
  <c r="GP209" i="5" s="1"/>
  <c r="JL209" i="5" s="1"/>
  <c r="AX189" i="5"/>
  <c r="DT189" i="5" s="1"/>
  <c r="GP189" i="5" s="1"/>
  <c r="JL189" i="5" s="1"/>
  <c r="AX184" i="5"/>
  <c r="DT184" i="5" s="1"/>
  <c r="GP184" i="5" s="1"/>
  <c r="JL184" i="5" s="1"/>
  <c r="AX174" i="5"/>
  <c r="DT174" i="5" s="1"/>
  <c r="GP174" i="5" s="1"/>
  <c r="JL174" i="5" s="1"/>
  <c r="AX165" i="5"/>
  <c r="DT165" i="5" s="1"/>
  <c r="GP165" i="5" s="1"/>
  <c r="JL165" i="5" s="1"/>
  <c r="AX153" i="5"/>
  <c r="DT153" i="5" s="1"/>
  <c r="GP153" i="5" s="1"/>
  <c r="JL153" i="5" s="1"/>
  <c r="AX151" i="5"/>
  <c r="DT151" i="5" s="1"/>
  <c r="GP151" i="5" s="1"/>
  <c r="JL151" i="5" s="1"/>
  <c r="AX130" i="5"/>
  <c r="DT130" i="5" s="1"/>
  <c r="GP130" i="5" s="1"/>
  <c r="JL130" i="5" s="1"/>
  <c r="AX95" i="5"/>
  <c r="DT95" i="5" s="1"/>
  <c r="GP95" i="5" s="1"/>
  <c r="JL95" i="5" s="1"/>
  <c r="AX54" i="5"/>
  <c r="DT54" i="5" s="1"/>
  <c r="GP54" i="5" s="1"/>
  <c r="JL54" i="5" s="1"/>
  <c r="AX40" i="5"/>
  <c r="DT40" i="5" s="1"/>
  <c r="GP40" i="5" s="1"/>
  <c r="JL40" i="5" s="1"/>
  <c r="AX36" i="5"/>
  <c r="DT36" i="5" s="1"/>
  <c r="GP36" i="5" s="1"/>
  <c r="JL36" i="5" s="1"/>
  <c r="AX17" i="5"/>
  <c r="DT17" i="5" s="1"/>
  <c r="GP17" i="5" s="1"/>
  <c r="JL17" i="5" s="1"/>
  <c r="AX13" i="5"/>
  <c r="DT13" i="5" s="1"/>
  <c r="GP13" i="5" s="1"/>
  <c r="JL13" i="5" s="1"/>
  <c r="AX152" i="5"/>
  <c r="DT152" i="5" s="1"/>
  <c r="GP152" i="5" s="1"/>
  <c r="JL152" i="5" s="1"/>
  <c r="AX112" i="5"/>
  <c r="DT112" i="5" s="1"/>
  <c r="GP112" i="5" s="1"/>
  <c r="JL112" i="5" s="1"/>
  <c r="AX96" i="5"/>
  <c r="DT96" i="5" s="1"/>
  <c r="GP96" i="5" s="1"/>
  <c r="JL96" i="5" s="1"/>
  <c r="AX46" i="5"/>
  <c r="DT46" i="5" s="1"/>
  <c r="GP46" i="5" s="1"/>
  <c r="JL46" i="5" s="1"/>
  <c r="AX32" i="5"/>
  <c r="DT32" i="5" s="1"/>
  <c r="GP32" i="5" s="1"/>
  <c r="JL32" i="5" s="1"/>
  <c r="AX28" i="5"/>
  <c r="DT28" i="5" s="1"/>
  <c r="GP28" i="5" s="1"/>
  <c r="JL28" i="5" s="1"/>
  <c r="AX9" i="5"/>
  <c r="DT9" i="5" s="1"/>
  <c r="GP9" i="5" s="1"/>
  <c r="JL9" i="5" s="1"/>
  <c r="AX24" i="5"/>
  <c r="DT24" i="5" s="1"/>
  <c r="GP24" i="5" s="1"/>
  <c r="JL24" i="5" s="1"/>
  <c r="AX144" i="5"/>
  <c r="DT144" i="5" s="1"/>
  <c r="GP144" i="5" s="1"/>
  <c r="JL144" i="5" s="1"/>
  <c r="AX104" i="5"/>
  <c r="DT104" i="5" s="1"/>
  <c r="GP104" i="5" s="1"/>
  <c r="JL104" i="5" s="1"/>
  <c r="AX73" i="5"/>
  <c r="DT73" i="5" s="1"/>
  <c r="GP73" i="5" s="1"/>
  <c r="JL73" i="5" s="1"/>
  <c r="AX57" i="5"/>
  <c r="DT57" i="5" s="1"/>
  <c r="GP57" i="5" s="1"/>
  <c r="JL57" i="5" s="1"/>
  <c r="AX43" i="5"/>
  <c r="DT43" i="5" s="1"/>
  <c r="GP43" i="5" s="1"/>
  <c r="JL43" i="5" s="1"/>
  <c r="AX42" i="5"/>
  <c r="DT42" i="5" s="1"/>
  <c r="GP42" i="5" s="1"/>
  <c r="JL42" i="5" s="1"/>
  <c r="AX20" i="5"/>
  <c r="DT20" i="5" s="1"/>
  <c r="GP20" i="5" s="1"/>
  <c r="JL20" i="5" s="1"/>
  <c r="AX16" i="5"/>
  <c r="DT16" i="5" s="1"/>
  <c r="GP16" i="5" s="1"/>
  <c r="JL16" i="5" s="1"/>
  <c r="AX137" i="5"/>
  <c r="DT137" i="5" s="1"/>
  <c r="GP137" i="5" s="1"/>
  <c r="JL137" i="5" s="1"/>
  <c r="AX105" i="5"/>
  <c r="DT105" i="5" s="1"/>
  <c r="GP105" i="5" s="1"/>
  <c r="JL105" i="5" s="1"/>
  <c r="AX74" i="5"/>
  <c r="DT74" i="5" s="1"/>
  <c r="GP74" i="5" s="1"/>
  <c r="JL74" i="5" s="1"/>
  <c r="AX49" i="5"/>
  <c r="DT49" i="5" s="1"/>
  <c r="GP49" i="5" s="1"/>
  <c r="JL49" i="5" s="1"/>
  <c r="AX35" i="5"/>
  <c r="DT35" i="5" s="1"/>
  <c r="GP35" i="5" s="1"/>
  <c r="JL35" i="5" s="1"/>
  <c r="AX34" i="5"/>
  <c r="DT34" i="5" s="1"/>
  <c r="GP34" i="5" s="1"/>
  <c r="JL34" i="5" s="1"/>
  <c r="AX12" i="5"/>
  <c r="DT12" i="5" s="1"/>
  <c r="GP12" i="5" s="1"/>
  <c r="JL12" i="5" s="1"/>
  <c r="AX8" i="5"/>
  <c r="DT8" i="5" s="1"/>
  <c r="GP8" i="5" s="1"/>
  <c r="JL8" i="5" s="1"/>
  <c r="AX148" i="5"/>
  <c r="DT148" i="5" s="1"/>
  <c r="GP148" i="5" s="1"/>
  <c r="JL148" i="5" s="1"/>
  <c r="AX108" i="5"/>
  <c r="DT108" i="5" s="1"/>
  <c r="GP108" i="5" s="1"/>
  <c r="JL108" i="5" s="1"/>
  <c r="AX66" i="5"/>
  <c r="DT66" i="5" s="1"/>
  <c r="GP66" i="5" s="1"/>
  <c r="JL66" i="5" s="1"/>
  <c r="AX47" i="5"/>
  <c r="DT47" i="5" s="1"/>
  <c r="GP47" i="5" s="1"/>
  <c r="JL47" i="5" s="1"/>
  <c r="AX30" i="5"/>
  <c r="DT30" i="5" s="1"/>
  <c r="GP30" i="5" s="1"/>
  <c r="JL30" i="5" s="1"/>
  <c r="AX26" i="5"/>
  <c r="DT26" i="5" s="1"/>
  <c r="GP26" i="5" s="1"/>
  <c r="JL26" i="5" s="1"/>
  <c r="AX23" i="5"/>
  <c r="DT23" i="5" s="1"/>
  <c r="GP23" i="5" s="1"/>
  <c r="JL23" i="5" s="1"/>
  <c r="AX2" i="5"/>
  <c r="DT2" i="5" s="1"/>
  <c r="GP2" i="5" s="1"/>
  <c r="JL2" i="5" s="1"/>
  <c r="AX126" i="5"/>
  <c r="DT126" i="5" s="1"/>
  <c r="GP126" i="5" s="1"/>
  <c r="JL126" i="5" s="1"/>
  <c r="AX91" i="5"/>
  <c r="DT91" i="5" s="1"/>
  <c r="GP91" i="5" s="1"/>
  <c r="JL91" i="5" s="1"/>
  <c r="AX75" i="5"/>
  <c r="DT75" i="5" s="1"/>
  <c r="GP75" i="5" s="1"/>
  <c r="JL75" i="5" s="1"/>
  <c r="AX58" i="5"/>
  <c r="DT58" i="5" s="1"/>
  <c r="GP58" i="5" s="1"/>
  <c r="JL58" i="5" s="1"/>
  <c r="AX41" i="5"/>
  <c r="DT41" i="5" s="1"/>
  <c r="GP41" i="5" s="1"/>
  <c r="JL41" i="5" s="1"/>
  <c r="AX37" i="5"/>
  <c r="DT37" i="5" s="1"/>
  <c r="GP37" i="5" s="1"/>
  <c r="JL37" i="5" s="1"/>
  <c r="AX15" i="5"/>
  <c r="DT15" i="5" s="1"/>
  <c r="GP15" i="5" s="1"/>
  <c r="JL15" i="5" s="1"/>
  <c r="AX5" i="5"/>
  <c r="DT5" i="5" s="1"/>
  <c r="GP5" i="5" s="1"/>
  <c r="JL5" i="5" s="1"/>
  <c r="AX118" i="5"/>
  <c r="DT118" i="5" s="1"/>
  <c r="GP118" i="5" s="1"/>
  <c r="JL118" i="5" s="1"/>
  <c r="AX83" i="5"/>
  <c r="DT83" i="5" s="1"/>
  <c r="GP83" i="5" s="1"/>
  <c r="JL83" i="5" s="1"/>
  <c r="AX67" i="5"/>
  <c r="DT67" i="5" s="1"/>
  <c r="GP67" i="5" s="1"/>
  <c r="JL67" i="5" s="1"/>
  <c r="AX50" i="5"/>
  <c r="DT50" i="5" s="1"/>
  <c r="GP50" i="5" s="1"/>
  <c r="JL50" i="5" s="1"/>
  <c r="AX33" i="5"/>
  <c r="DT33" i="5" s="1"/>
  <c r="GP33" i="5" s="1"/>
  <c r="JL33" i="5" s="1"/>
  <c r="AX29" i="5"/>
  <c r="DT29" i="5" s="1"/>
  <c r="GP29" i="5" s="1"/>
  <c r="JL29" i="5" s="1"/>
  <c r="AX10" i="5"/>
  <c r="DT10" i="5" s="1"/>
  <c r="GP10" i="5" s="1"/>
  <c r="JL10" i="5" s="1"/>
  <c r="AX3" i="5"/>
  <c r="DT3" i="5" s="1"/>
  <c r="GP3" i="5" s="1"/>
  <c r="JL3" i="5" s="1"/>
  <c r="AX155" i="5"/>
  <c r="DT155" i="5" s="1"/>
  <c r="GP155" i="5" s="1"/>
  <c r="JL155" i="5" s="1"/>
  <c r="AX119" i="5"/>
  <c r="DT119" i="5" s="1"/>
  <c r="GP119" i="5" s="1"/>
  <c r="JL119" i="5" s="1"/>
  <c r="AX84" i="5"/>
  <c r="DT84" i="5" s="1"/>
  <c r="GP84" i="5" s="1"/>
  <c r="JL84" i="5" s="1"/>
  <c r="AX78" i="5"/>
  <c r="DT78" i="5" s="1"/>
  <c r="GP78" i="5" s="1"/>
  <c r="JL78" i="5" s="1"/>
  <c r="AX61" i="5"/>
  <c r="DT61" i="5" s="1"/>
  <c r="GP61" i="5" s="1"/>
  <c r="JL61" i="5" s="1"/>
  <c r="AX25" i="5"/>
  <c r="DT25" i="5" s="1"/>
  <c r="GP25" i="5" s="1"/>
  <c r="JL25" i="5" s="1"/>
  <c r="AX22" i="5"/>
  <c r="DT22" i="5" s="1"/>
  <c r="GP22" i="5" s="1"/>
  <c r="JL22" i="5" s="1"/>
  <c r="AX21" i="5"/>
  <c r="DT21" i="5" s="1"/>
  <c r="GP21" i="5" s="1"/>
  <c r="JL21" i="5" s="1"/>
  <c r="AX4" i="5"/>
  <c r="DT4" i="5" s="1"/>
  <c r="GP4" i="5" s="1"/>
  <c r="JL4" i="5" s="1"/>
  <c r="AW8" i="1"/>
  <c r="AW7" i="1"/>
  <c r="A76" i="4"/>
  <c r="C149" i="4"/>
  <c r="A149" i="4"/>
  <c r="B149" i="4"/>
  <c r="AY262" i="5" l="1"/>
  <c r="DU262" i="5" s="1"/>
  <c r="GQ262" i="5" s="1"/>
  <c r="JM262" i="5" s="1"/>
  <c r="AY252" i="5"/>
  <c r="DU252" i="5" s="1"/>
  <c r="GQ252" i="5" s="1"/>
  <c r="JM252" i="5" s="1"/>
  <c r="AY250" i="5"/>
  <c r="DU250" i="5" s="1"/>
  <c r="GQ250" i="5" s="1"/>
  <c r="JM250" i="5" s="1"/>
  <c r="AY240" i="5"/>
  <c r="DU240" i="5" s="1"/>
  <c r="GQ240" i="5" s="1"/>
  <c r="JM240" i="5" s="1"/>
  <c r="AY233" i="5"/>
  <c r="DU233" i="5" s="1"/>
  <c r="GQ233" i="5" s="1"/>
  <c r="JM233" i="5" s="1"/>
  <c r="AY228" i="5"/>
  <c r="DU228" i="5" s="1"/>
  <c r="GQ228" i="5" s="1"/>
  <c r="JM228" i="5" s="1"/>
  <c r="AY216" i="5"/>
  <c r="DU216" i="5" s="1"/>
  <c r="GQ216" i="5" s="1"/>
  <c r="JM216" i="5" s="1"/>
  <c r="AY208" i="5"/>
  <c r="DU208" i="5" s="1"/>
  <c r="GQ208" i="5" s="1"/>
  <c r="JM208" i="5" s="1"/>
  <c r="AY204" i="5"/>
  <c r="DU204" i="5" s="1"/>
  <c r="GQ204" i="5" s="1"/>
  <c r="JM204" i="5" s="1"/>
  <c r="AY192" i="5"/>
  <c r="DU192" i="5" s="1"/>
  <c r="GQ192" i="5" s="1"/>
  <c r="JM192" i="5" s="1"/>
  <c r="AY182" i="5"/>
  <c r="DU182" i="5" s="1"/>
  <c r="GQ182" i="5" s="1"/>
  <c r="JM182" i="5" s="1"/>
  <c r="AY175" i="5"/>
  <c r="DU175" i="5" s="1"/>
  <c r="GQ175" i="5" s="1"/>
  <c r="JM175" i="5" s="1"/>
  <c r="AY171" i="5"/>
  <c r="DU171" i="5" s="1"/>
  <c r="GQ171" i="5" s="1"/>
  <c r="JM171" i="5" s="1"/>
  <c r="AY159" i="5"/>
  <c r="DU159" i="5" s="1"/>
  <c r="GQ159" i="5" s="1"/>
  <c r="JM159" i="5" s="1"/>
  <c r="AY138" i="5"/>
  <c r="DU138" i="5" s="1"/>
  <c r="GQ138" i="5" s="1"/>
  <c r="JM138" i="5" s="1"/>
  <c r="AY150" i="5"/>
  <c r="DU150" i="5" s="1"/>
  <c r="GQ150" i="5" s="1"/>
  <c r="JM150" i="5" s="1"/>
  <c r="AY135" i="5"/>
  <c r="DU135" i="5" s="1"/>
  <c r="GQ135" i="5" s="1"/>
  <c r="JM135" i="5" s="1"/>
  <c r="AY132" i="5"/>
  <c r="DU132" i="5" s="1"/>
  <c r="GQ132" i="5" s="1"/>
  <c r="JM132" i="5" s="1"/>
  <c r="AY125" i="5"/>
  <c r="DU125" i="5" s="1"/>
  <c r="GQ125" i="5" s="1"/>
  <c r="JM125" i="5" s="1"/>
  <c r="AY99" i="5"/>
  <c r="DU99" i="5" s="1"/>
  <c r="GQ99" i="5" s="1"/>
  <c r="JM99" i="5" s="1"/>
  <c r="AY103" i="5"/>
  <c r="DU103" i="5" s="1"/>
  <c r="GQ103" i="5" s="1"/>
  <c r="JM103" i="5" s="1"/>
  <c r="AY97" i="5"/>
  <c r="DU97" i="5" s="1"/>
  <c r="GQ97" i="5" s="1"/>
  <c r="JM97" i="5" s="1"/>
  <c r="AY90" i="5"/>
  <c r="DU90" i="5" s="1"/>
  <c r="GQ90" i="5" s="1"/>
  <c r="JM90" i="5" s="1"/>
  <c r="AY76" i="5"/>
  <c r="DU76" i="5" s="1"/>
  <c r="GQ76" i="5" s="1"/>
  <c r="JM76" i="5" s="1"/>
  <c r="AY69" i="5"/>
  <c r="DU69" i="5" s="1"/>
  <c r="GQ69" i="5" s="1"/>
  <c r="JM69" i="5" s="1"/>
  <c r="AY65" i="5"/>
  <c r="DU65" i="5" s="1"/>
  <c r="GQ65" i="5" s="1"/>
  <c r="JM65" i="5" s="1"/>
  <c r="AY44" i="5"/>
  <c r="DU44" i="5" s="1"/>
  <c r="GQ44" i="5" s="1"/>
  <c r="JM44" i="5" s="1"/>
  <c r="AY56" i="5"/>
  <c r="DU56" i="5" s="1"/>
  <c r="GQ56" i="5" s="1"/>
  <c r="JM56" i="5" s="1"/>
  <c r="AY30" i="5"/>
  <c r="DU30" i="5" s="1"/>
  <c r="GQ30" i="5" s="1"/>
  <c r="JM30" i="5" s="1"/>
  <c r="AY42" i="5"/>
  <c r="DU42" i="5" s="1"/>
  <c r="GQ42" i="5" s="1"/>
  <c r="JM42" i="5" s="1"/>
  <c r="AY9" i="5"/>
  <c r="DU9" i="5" s="1"/>
  <c r="GQ9" i="5" s="1"/>
  <c r="JM9" i="5" s="1"/>
  <c r="AY21" i="5"/>
  <c r="DU21" i="5" s="1"/>
  <c r="GQ21" i="5" s="1"/>
  <c r="JM21" i="5" s="1"/>
  <c r="AY14" i="5"/>
  <c r="DU14" i="5" s="1"/>
  <c r="GQ14" i="5" s="1"/>
  <c r="JM14" i="5" s="1"/>
  <c r="AY263" i="5"/>
  <c r="DU263" i="5" s="1"/>
  <c r="GQ263" i="5" s="1"/>
  <c r="JM263" i="5" s="1"/>
  <c r="AY256" i="5"/>
  <c r="DU256" i="5" s="1"/>
  <c r="GQ256" i="5" s="1"/>
  <c r="JM256" i="5" s="1"/>
  <c r="AY243" i="5"/>
  <c r="DU243" i="5" s="1"/>
  <c r="GQ243" i="5" s="1"/>
  <c r="JM243" i="5" s="1"/>
  <c r="AY235" i="5"/>
  <c r="DU235" i="5" s="1"/>
  <c r="GQ235" i="5" s="1"/>
  <c r="JM235" i="5" s="1"/>
  <c r="AY229" i="5"/>
  <c r="DU229" i="5" s="1"/>
  <c r="GQ229" i="5" s="1"/>
  <c r="JM229" i="5" s="1"/>
  <c r="AY224" i="5"/>
  <c r="DU224" i="5" s="1"/>
  <c r="GQ224" i="5" s="1"/>
  <c r="JM224" i="5" s="1"/>
  <c r="AY211" i="5"/>
  <c r="DU211" i="5" s="1"/>
  <c r="GQ211" i="5" s="1"/>
  <c r="JM211" i="5" s="1"/>
  <c r="AY203" i="5"/>
  <c r="DU203" i="5" s="1"/>
  <c r="GQ203" i="5" s="1"/>
  <c r="JM203" i="5" s="1"/>
  <c r="AY195" i="5"/>
  <c r="DU195" i="5" s="1"/>
  <c r="GQ195" i="5" s="1"/>
  <c r="JM195" i="5" s="1"/>
  <c r="AY187" i="5"/>
  <c r="DU187" i="5" s="1"/>
  <c r="GQ187" i="5" s="1"/>
  <c r="JM187" i="5" s="1"/>
  <c r="AY185" i="5"/>
  <c r="DU185" i="5" s="1"/>
  <c r="GQ185" i="5" s="1"/>
  <c r="JM185" i="5" s="1"/>
  <c r="AY173" i="5"/>
  <c r="DU173" i="5" s="1"/>
  <c r="GQ173" i="5" s="1"/>
  <c r="JM173" i="5" s="1"/>
  <c r="AY163" i="5"/>
  <c r="DU163" i="5" s="1"/>
  <c r="GQ163" i="5" s="1"/>
  <c r="JM163" i="5" s="1"/>
  <c r="AY162" i="5"/>
  <c r="DU162" i="5" s="1"/>
  <c r="GQ162" i="5" s="1"/>
  <c r="JM162" i="5" s="1"/>
  <c r="AY149" i="5"/>
  <c r="DU149" i="5" s="1"/>
  <c r="GQ149" i="5" s="1"/>
  <c r="JM149" i="5" s="1"/>
  <c r="AY142" i="5"/>
  <c r="DU142" i="5" s="1"/>
  <c r="GQ142" i="5" s="1"/>
  <c r="JM142" i="5" s="1"/>
  <c r="AY131" i="5"/>
  <c r="DU131" i="5" s="1"/>
  <c r="GQ131" i="5" s="1"/>
  <c r="JM131" i="5" s="1"/>
  <c r="AY124" i="5"/>
  <c r="DU124" i="5" s="1"/>
  <c r="GQ124" i="5" s="1"/>
  <c r="JM124" i="5" s="1"/>
  <c r="AY117" i="5"/>
  <c r="DU117" i="5" s="1"/>
  <c r="GQ117" i="5" s="1"/>
  <c r="JM117" i="5" s="1"/>
  <c r="AY110" i="5"/>
  <c r="DU110" i="5" s="1"/>
  <c r="GQ110" i="5" s="1"/>
  <c r="JM110" i="5" s="1"/>
  <c r="AY114" i="5"/>
  <c r="DU114" i="5" s="1"/>
  <c r="GQ114" i="5" s="1"/>
  <c r="JM114" i="5" s="1"/>
  <c r="AY89" i="5"/>
  <c r="DU89" i="5" s="1"/>
  <c r="GQ89" i="5" s="1"/>
  <c r="JM89" i="5" s="1"/>
  <c r="AY82" i="5"/>
  <c r="DU82" i="5" s="1"/>
  <c r="GQ82" i="5" s="1"/>
  <c r="JM82" i="5" s="1"/>
  <c r="AY68" i="5"/>
  <c r="DU68" i="5" s="1"/>
  <c r="GQ68" i="5" s="1"/>
  <c r="JM68" i="5" s="1"/>
  <c r="AY72" i="5"/>
  <c r="DU72" i="5" s="1"/>
  <c r="GQ72" i="5" s="1"/>
  <c r="JM72" i="5" s="1"/>
  <c r="AY62" i="5"/>
  <c r="DU62" i="5" s="1"/>
  <c r="GQ62" i="5" s="1"/>
  <c r="JM62" i="5" s="1"/>
  <c r="AY55" i="5"/>
  <c r="DU55" i="5" s="1"/>
  <c r="GQ55" i="5" s="1"/>
  <c r="JM55" i="5" s="1"/>
  <c r="AY48" i="5"/>
  <c r="DU48" i="5" s="1"/>
  <c r="GQ48" i="5" s="1"/>
  <c r="JM48" i="5" s="1"/>
  <c r="AY41" i="5"/>
  <c r="DU41" i="5" s="1"/>
  <c r="GQ41" i="5" s="1"/>
  <c r="JM41" i="5" s="1"/>
  <c r="AY34" i="5"/>
  <c r="DU34" i="5" s="1"/>
  <c r="GQ34" i="5" s="1"/>
  <c r="JM34" i="5" s="1"/>
  <c r="AY20" i="5"/>
  <c r="DU20" i="5" s="1"/>
  <c r="GQ20" i="5" s="1"/>
  <c r="JM20" i="5" s="1"/>
  <c r="AY13" i="5"/>
  <c r="DU13" i="5" s="1"/>
  <c r="GQ13" i="5" s="1"/>
  <c r="JM13" i="5" s="1"/>
  <c r="AY6" i="5"/>
  <c r="DU6" i="5" s="1"/>
  <c r="GQ6" i="5" s="1"/>
  <c r="JM6" i="5" s="1"/>
  <c r="AY261" i="5"/>
  <c r="DU261" i="5" s="1"/>
  <c r="GQ261" i="5" s="1"/>
  <c r="JM261" i="5" s="1"/>
  <c r="AY253" i="5"/>
  <c r="DU253" i="5" s="1"/>
  <c r="GQ253" i="5" s="1"/>
  <c r="JM253" i="5" s="1"/>
  <c r="AY246" i="5"/>
  <c r="DU246" i="5" s="1"/>
  <c r="GQ246" i="5" s="1"/>
  <c r="JM246" i="5" s="1"/>
  <c r="AY238" i="5"/>
  <c r="DU238" i="5" s="1"/>
  <c r="GQ238" i="5" s="1"/>
  <c r="JM238" i="5" s="1"/>
  <c r="AY227" i="5"/>
  <c r="DU227" i="5" s="1"/>
  <c r="GQ227" i="5" s="1"/>
  <c r="JM227" i="5" s="1"/>
  <c r="AY219" i="5"/>
  <c r="DU219" i="5" s="1"/>
  <c r="GQ219" i="5" s="1"/>
  <c r="JM219" i="5" s="1"/>
  <c r="AY214" i="5"/>
  <c r="DU214" i="5" s="1"/>
  <c r="GQ214" i="5" s="1"/>
  <c r="JM214" i="5" s="1"/>
  <c r="AY206" i="5"/>
  <c r="DU206" i="5" s="1"/>
  <c r="GQ206" i="5" s="1"/>
  <c r="JM206" i="5" s="1"/>
  <c r="AY215" i="5"/>
  <c r="DU215" i="5" s="1"/>
  <c r="GQ215" i="5" s="1"/>
  <c r="JM215" i="5" s="1"/>
  <c r="AY190" i="5"/>
  <c r="DU190" i="5" s="1"/>
  <c r="GQ190" i="5" s="1"/>
  <c r="JM190" i="5" s="1"/>
  <c r="AY178" i="5"/>
  <c r="DU178" i="5" s="1"/>
  <c r="GQ178" i="5" s="1"/>
  <c r="JM178" i="5" s="1"/>
  <c r="AY176" i="5"/>
  <c r="DU176" i="5" s="1"/>
  <c r="GQ176" i="5" s="1"/>
  <c r="JM176" i="5" s="1"/>
  <c r="AY166" i="5"/>
  <c r="DU166" i="5" s="1"/>
  <c r="GQ166" i="5" s="1"/>
  <c r="JM166" i="5" s="1"/>
  <c r="AY154" i="5"/>
  <c r="DU154" i="5" s="1"/>
  <c r="GQ154" i="5" s="1"/>
  <c r="JM154" i="5" s="1"/>
  <c r="AY141" i="5"/>
  <c r="DU141" i="5" s="1"/>
  <c r="GQ141" i="5" s="1"/>
  <c r="JM141" i="5" s="1"/>
  <c r="AY145" i="5"/>
  <c r="DU145" i="5" s="1"/>
  <c r="GQ145" i="5" s="1"/>
  <c r="JM145" i="5" s="1"/>
  <c r="AY123" i="5"/>
  <c r="DU123" i="5" s="1"/>
  <c r="GQ123" i="5" s="1"/>
  <c r="JM123" i="5" s="1"/>
  <c r="AY116" i="5"/>
  <c r="DU116" i="5" s="1"/>
  <c r="GQ116" i="5" s="1"/>
  <c r="JM116" i="5" s="1"/>
  <c r="AY128" i="5"/>
  <c r="DU128" i="5" s="1"/>
  <c r="GQ128" i="5" s="1"/>
  <c r="JM128" i="5" s="1"/>
  <c r="AY102" i="5"/>
  <c r="DU102" i="5" s="1"/>
  <c r="GQ102" i="5" s="1"/>
  <c r="JM102" i="5" s="1"/>
  <c r="AY106" i="5"/>
  <c r="DU106" i="5" s="1"/>
  <c r="GQ106" i="5" s="1"/>
  <c r="JM106" i="5" s="1"/>
  <c r="AY81" i="5"/>
  <c r="DU81" i="5" s="1"/>
  <c r="GQ81" i="5" s="1"/>
  <c r="JM81" i="5" s="1"/>
  <c r="AY93" i="5"/>
  <c r="DU93" i="5" s="1"/>
  <c r="GQ93" i="5" s="1"/>
  <c r="JM93" i="5" s="1"/>
  <c r="AY71" i="5"/>
  <c r="DU71" i="5" s="1"/>
  <c r="GQ71" i="5" s="1"/>
  <c r="JM71" i="5" s="1"/>
  <c r="AY64" i="5"/>
  <c r="DU64" i="5" s="1"/>
  <c r="GQ64" i="5" s="1"/>
  <c r="JM64" i="5" s="1"/>
  <c r="AY54" i="5"/>
  <c r="DU54" i="5" s="1"/>
  <c r="GQ54" i="5" s="1"/>
  <c r="JM54" i="5" s="1"/>
  <c r="AY47" i="5"/>
  <c r="DU47" i="5" s="1"/>
  <c r="GQ47" i="5" s="1"/>
  <c r="JM47" i="5" s="1"/>
  <c r="AY59" i="5"/>
  <c r="DU59" i="5" s="1"/>
  <c r="GQ59" i="5" s="1"/>
  <c r="JM59" i="5" s="1"/>
  <c r="AY33" i="5"/>
  <c r="DU33" i="5" s="1"/>
  <c r="GQ33" i="5" s="1"/>
  <c r="JM33" i="5" s="1"/>
  <c r="AY26" i="5"/>
  <c r="DU26" i="5" s="1"/>
  <c r="GQ26" i="5" s="1"/>
  <c r="JM26" i="5" s="1"/>
  <c r="AY12" i="5"/>
  <c r="DU12" i="5" s="1"/>
  <c r="GQ12" i="5" s="1"/>
  <c r="JM12" i="5" s="1"/>
  <c r="AY24" i="5"/>
  <c r="DU24" i="5" s="1"/>
  <c r="GQ24" i="5" s="1"/>
  <c r="JM24" i="5" s="1"/>
  <c r="AY2" i="5"/>
  <c r="DU2" i="5" s="1"/>
  <c r="GQ2" i="5" s="1"/>
  <c r="JM2" i="5" s="1"/>
  <c r="AY260" i="5"/>
  <c r="DU260" i="5" s="1"/>
  <c r="GQ260" i="5" s="1"/>
  <c r="JM260" i="5" s="1"/>
  <c r="AY251" i="5"/>
  <c r="DU251" i="5" s="1"/>
  <c r="GQ251" i="5" s="1"/>
  <c r="JM251" i="5" s="1"/>
  <c r="AY244" i="5"/>
  <c r="DU244" i="5" s="1"/>
  <c r="GQ244" i="5" s="1"/>
  <c r="JM244" i="5" s="1"/>
  <c r="AY236" i="5"/>
  <c r="DU236" i="5" s="1"/>
  <c r="GQ236" i="5" s="1"/>
  <c r="JM236" i="5" s="1"/>
  <c r="AY230" i="5"/>
  <c r="DU230" i="5" s="1"/>
  <c r="GQ230" i="5" s="1"/>
  <c r="JM230" i="5" s="1"/>
  <c r="AY222" i="5"/>
  <c r="DU222" i="5" s="1"/>
  <c r="GQ222" i="5" s="1"/>
  <c r="JM222" i="5" s="1"/>
  <c r="AY217" i="5"/>
  <c r="DU217" i="5" s="1"/>
  <c r="GQ217" i="5" s="1"/>
  <c r="JM217" i="5" s="1"/>
  <c r="AY209" i="5"/>
  <c r="DU209" i="5" s="1"/>
  <c r="GQ209" i="5" s="1"/>
  <c r="JM209" i="5" s="1"/>
  <c r="AY198" i="5"/>
  <c r="DU198" i="5" s="1"/>
  <c r="GQ198" i="5" s="1"/>
  <c r="JM198" i="5" s="1"/>
  <c r="AY193" i="5"/>
  <c r="DU193" i="5" s="1"/>
  <c r="GQ193" i="5" s="1"/>
  <c r="JM193" i="5" s="1"/>
  <c r="AY183" i="5"/>
  <c r="DU183" i="5" s="1"/>
  <c r="GQ183" i="5" s="1"/>
  <c r="JM183" i="5" s="1"/>
  <c r="AY174" i="5"/>
  <c r="DU174" i="5" s="1"/>
  <c r="GQ174" i="5" s="1"/>
  <c r="JM174" i="5" s="1"/>
  <c r="AY169" i="5"/>
  <c r="DU169" i="5" s="1"/>
  <c r="GQ169" i="5" s="1"/>
  <c r="JM169" i="5" s="1"/>
  <c r="AY157" i="5"/>
  <c r="DU157" i="5" s="1"/>
  <c r="GQ157" i="5" s="1"/>
  <c r="JM157" i="5" s="1"/>
  <c r="AY152" i="5"/>
  <c r="DU152" i="5" s="1"/>
  <c r="GQ152" i="5" s="1"/>
  <c r="JM152" i="5" s="1"/>
  <c r="AY137" i="5"/>
  <c r="DU137" i="5" s="1"/>
  <c r="GQ137" i="5" s="1"/>
  <c r="JM137" i="5" s="1"/>
  <c r="AY134" i="5"/>
  <c r="DU134" i="5" s="1"/>
  <c r="GQ134" i="5" s="1"/>
  <c r="JM134" i="5" s="1"/>
  <c r="AY127" i="5"/>
  <c r="DU127" i="5" s="1"/>
  <c r="GQ127" i="5" s="1"/>
  <c r="JM127" i="5" s="1"/>
  <c r="AY120" i="5"/>
  <c r="DU120" i="5" s="1"/>
  <c r="GQ120" i="5" s="1"/>
  <c r="JM120" i="5" s="1"/>
  <c r="AY113" i="5"/>
  <c r="DU113" i="5" s="1"/>
  <c r="GQ113" i="5" s="1"/>
  <c r="JM113" i="5" s="1"/>
  <c r="AY98" i="5"/>
  <c r="DU98" i="5" s="1"/>
  <c r="GQ98" i="5" s="1"/>
  <c r="JM98" i="5" s="1"/>
  <c r="AY92" i="5"/>
  <c r="DU92" i="5" s="1"/>
  <c r="GQ92" i="5" s="1"/>
  <c r="JM92" i="5" s="1"/>
  <c r="AY85" i="5"/>
  <c r="DU85" i="5" s="1"/>
  <c r="GQ85" i="5" s="1"/>
  <c r="JM85" i="5" s="1"/>
  <c r="AY63" i="5"/>
  <c r="DU63" i="5" s="1"/>
  <c r="GQ63" i="5" s="1"/>
  <c r="JM63" i="5" s="1"/>
  <c r="AY75" i="5"/>
  <c r="DU75" i="5" s="1"/>
  <c r="GQ75" i="5" s="1"/>
  <c r="JM75" i="5" s="1"/>
  <c r="AY46" i="5"/>
  <c r="DU46" i="5" s="1"/>
  <c r="GQ46" i="5" s="1"/>
  <c r="JM46" i="5" s="1"/>
  <c r="AY58" i="5"/>
  <c r="DU58" i="5" s="1"/>
  <c r="GQ58" i="5" s="1"/>
  <c r="JM58" i="5" s="1"/>
  <c r="AY51" i="5"/>
  <c r="DU51" i="5" s="1"/>
  <c r="GQ51" i="5" s="1"/>
  <c r="JM51" i="5" s="1"/>
  <c r="AY25" i="5"/>
  <c r="DU25" i="5" s="1"/>
  <c r="GQ25" i="5" s="1"/>
  <c r="JM25" i="5" s="1"/>
  <c r="AY37" i="5"/>
  <c r="DU37" i="5" s="1"/>
  <c r="GQ37" i="5" s="1"/>
  <c r="JM37" i="5" s="1"/>
  <c r="AY23" i="5"/>
  <c r="DU23" i="5" s="1"/>
  <c r="GQ23" i="5" s="1"/>
  <c r="JM23" i="5" s="1"/>
  <c r="AY16" i="5"/>
  <c r="DU16" i="5" s="1"/>
  <c r="GQ16" i="5" s="1"/>
  <c r="JM16" i="5" s="1"/>
  <c r="AY5" i="5"/>
  <c r="DU5" i="5" s="1"/>
  <c r="GQ5" i="5" s="1"/>
  <c r="JM5" i="5" s="1"/>
  <c r="AY267" i="5"/>
  <c r="DU267" i="5" s="1"/>
  <c r="GQ267" i="5" s="1"/>
  <c r="JM267" i="5" s="1"/>
  <c r="AY259" i="5"/>
  <c r="DU259" i="5" s="1"/>
  <c r="GQ259" i="5" s="1"/>
  <c r="JM259" i="5" s="1"/>
  <c r="AY254" i="5"/>
  <c r="DU254" i="5" s="1"/>
  <c r="GQ254" i="5" s="1"/>
  <c r="JM254" i="5" s="1"/>
  <c r="AY245" i="5"/>
  <c r="DU245" i="5" s="1"/>
  <c r="GQ245" i="5" s="1"/>
  <c r="JM245" i="5" s="1"/>
  <c r="AY237" i="5"/>
  <c r="DU237" i="5" s="1"/>
  <c r="GQ237" i="5" s="1"/>
  <c r="JM237" i="5" s="1"/>
  <c r="AY223" i="5"/>
  <c r="DU223" i="5" s="1"/>
  <c r="GQ223" i="5" s="1"/>
  <c r="JM223" i="5" s="1"/>
  <c r="AY225" i="5"/>
  <c r="DU225" i="5" s="1"/>
  <c r="GQ225" i="5" s="1"/>
  <c r="JM225" i="5" s="1"/>
  <c r="AY212" i="5"/>
  <c r="DU212" i="5" s="1"/>
  <c r="GQ212" i="5" s="1"/>
  <c r="JM212" i="5" s="1"/>
  <c r="AY199" i="5"/>
  <c r="DU199" i="5" s="1"/>
  <c r="GQ199" i="5" s="1"/>
  <c r="JM199" i="5" s="1"/>
  <c r="AY201" i="5"/>
  <c r="DU201" i="5" s="1"/>
  <c r="GQ201" i="5" s="1"/>
  <c r="JM201" i="5" s="1"/>
  <c r="AY188" i="5"/>
  <c r="DU188" i="5" s="1"/>
  <c r="GQ188" i="5" s="1"/>
  <c r="JM188" i="5" s="1"/>
  <c r="AY180" i="5"/>
  <c r="DU180" i="5" s="1"/>
  <c r="GQ180" i="5" s="1"/>
  <c r="JM180" i="5" s="1"/>
  <c r="AY167" i="5"/>
  <c r="DU167" i="5" s="1"/>
  <c r="GQ167" i="5" s="1"/>
  <c r="JM167" i="5" s="1"/>
  <c r="AY164" i="5"/>
  <c r="DU164" i="5" s="1"/>
  <c r="GQ164" i="5" s="1"/>
  <c r="JM164" i="5" s="1"/>
  <c r="AY160" i="5"/>
  <c r="DU160" i="5" s="1"/>
  <c r="GQ160" i="5" s="1"/>
  <c r="JM160" i="5" s="1"/>
  <c r="AY144" i="5"/>
  <c r="DU144" i="5" s="1"/>
  <c r="GQ144" i="5" s="1"/>
  <c r="JM144" i="5" s="1"/>
  <c r="AY148" i="5"/>
  <c r="DU148" i="5" s="1"/>
  <c r="GQ148" i="5" s="1"/>
  <c r="JM148" i="5" s="1"/>
  <c r="AY126" i="5"/>
  <c r="DU126" i="5" s="1"/>
  <c r="GQ126" i="5" s="1"/>
  <c r="JM126" i="5" s="1"/>
  <c r="AY119" i="5"/>
  <c r="DU119" i="5" s="1"/>
  <c r="GQ119" i="5" s="1"/>
  <c r="JM119" i="5" s="1"/>
  <c r="AY112" i="5"/>
  <c r="DU112" i="5" s="1"/>
  <c r="GQ112" i="5" s="1"/>
  <c r="JM112" i="5" s="1"/>
  <c r="AY105" i="5"/>
  <c r="DU105" i="5" s="1"/>
  <c r="GQ105" i="5" s="1"/>
  <c r="JM105" i="5" s="1"/>
  <c r="AY109" i="5"/>
  <c r="DU109" i="5" s="1"/>
  <c r="GQ109" i="5" s="1"/>
  <c r="JM109" i="5" s="1"/>
  <c r="AY84" i="5"/>
  <c r="DU84" i="5" s="1"/>
  <c r="GQ84" i="5" s="1"/>
  <c r="JM84" i="5" s="1"/>
  <c r="AY96" i="5"/>
  <c r="DU96" i="5" s="1"/>
  <c r="GQ96" i="5" s="1"/>
  <c r="JM96" i="5" s="1"/>
  <c r="AY74" i="5"/>
  <c r="DU74" i="5" s="1"/>
  <c r="GQ74" i="5" s="1"/>
  <c r="JM74" i="5" s="1"/>
  <c r="AY67" i="5"/>
  <c r="DU67" i="5" s="1"/>
  <c r="GQ67" i="5" s="1"/>
  <c r="JM67" i="5" s="1"/>
  <c r="AY57" i="5"/>
  <c r="DU57" i="5" s="1"/>
  <c r="GQ57" i="5" s="1"/>
  <c r="JM57" i="5" s="1"/>
  <c r="AY50" i="5"/>
  <c r="DU50" i="5" s="1"/>
  <c r="GQ50" i="5" s="1"/>
  <c r="JM50" i="5" s="1"/>
  <c r="AY43" i="5"/>
  <c r="DU43" i="5" s="1"/>
  <c r="GQ43" i="5" s="1"/>
  <c r="JM43" i="5" s="1"/>
  <c r="AY36" i="5"/>
  <c r="DU36" i="5" s="1"/>
  <c r="GQ36" i="5" s="1"/>
  <c r="JM36" i="5" s="1"/>
  <c r="AY29" i="5"/>
  <c r="DU29" i="5" s="1"/>
  <c r="GQ29" i="5" s="1"/>
  <c r="JM29" i="5" s="1"/>
  <c r="AY15" i="5"/>
  <c r="DU15" i="5" s="1"/>
  <c r="GQ15" i="5" s="1"/>
  <c r="JM15" i="5" s="1"/>
  <c r="AY8" i="5"/>
  <c r="DU8" i="5" s="1"/>
  <c r="GQ8" i="5" s="1"/>
  <c r="JM8" i="5" s="1"/>
  <c r="AY3" i="5"/>
  <c r="DU3" i="5" s="1"/>
  <c r="GQ3" i="5" s="1"/>
  <c r="JM3" i="5" s="1"/>
  <c r="AY265" i="5"/>
  <c r="DU265" i="5" s="1"/>
  <c r="GQ265" i="5" s="1"/>
  <c r="JM265" i="5" s="1"/>
  <c r="AY257" i="5"/>
  <c r="DU257" i="5" s="1"/>
  <c r="GQ257" i="5" s="1"/>
  <c r="JM257" i="5" s="1"/>
  <c r="AY248" i="5"/>
  <c r="DU248" i="5" s="1"/>
  <c r="GQ248" i="5" s="1"/>
  <c r="JM248" i="5" s="1"/>
  <c r="AY241" i="5"/>
  <c r="DU241" i="5" s="1"/>
  <c r="GQ241" i="5" s="1"/>
  <c r="JM241" i="5" s="1"/>
  <c r="AY231" i="5"/>
  <c r="DU231" i="5" s="1"/>
  <c r="GQ231" i="5" s="1"/>
  <c r="JM231" i="5" s="1"/>
  <c r="AY226" i="5"/>
  <c r="DU226" i="5" s="1"/>
  <c r="GQ226" i="5" s="1"/>
  <c r="JM226" i="5" s="1"/>
  <c r="AY210" i="5"/>
  <c r="DU210" i="5" s="1"/>
  <c r="GQ210" i="5" s="1"/>
  <c r="JM210" i="5" s="1"/>
  <c r="AY207" i="5"/>
  <c r="DU207" i="5" s="1"/>
  <c r="GQ207" i="5" s="1"/>
  <c r="JM207" i="5" s="1"/>
  <c r="AY194" i="5"/>
  <c r="DU194" i="5" s="1"/>
  <c r="GQ194" i="5" s="1"/>
  <c r="JM194" i="5" s="1"/>
  <c r="AY186" i="5"/>
  <c r="DU186" i="5" s="1"/>
  <c r="GQ186" i="5" s="1"/>
  <c r="JM186" i="5" s="1"/>
  <c r="AY181" i="5"/>
  <c r="DU181" i="5" s="1"/>
  <c r="GQ181" i="5" s="1"/>
  <c r="JM181" i="5" s="1"/>
  <c r="AY177" i="5"/>
  <c r="DU177" i="5" s="1"/>
  <c r="GQ177" i="5" s="1"/>
  <c r="JM177" i="5" s="1"/>
  <c r="AY170" i="5"/>
  <c r="DU170" i="5" s="1"/>
  <c r="GQ170" i="5" s="1"/>
  <c r="JM170" i="5" s="1"/>
  <c r="AY161" i="5"/>
  <c r="DU161" i="5" s="1"/>
  <c r="GQ161" i="5" s="1"/>
  <c r="JM161" i="5" s="1"/>
  <c r="AY155" i="5"/>
  <c r="DU155" i="5" s="1"/>
  <c r="GQ155" i="5" s="1"/>
  <c r="JM155" i="5" s="1"/>
  <c r="AY136" i="5"/>
  <c r="DU136" i="5" s="1"/>
  <c r="GQ136" i="5" s="1"/>
  <c r="JM136" i="5" s="1"/>
  <c r="AY140" i="5"/>
  <c r="DU140" i="5" s="1"/>
  <c r="GQ140" i="5" s="1"/>
  <c r="JM140" i="5" s="1"/>
  <c r="AY118" i="5"/>
  <c r="DU118" i="5" s="1"/>
  <c r="GQ118" i="5" s="1"/>
  <c r="JM118" i="5" s="1"/>
  <c r="AY130" i="5"/>
  <c r="DU130" i="5" s="1"/>
  <c r="GQ130" i="5" s="1"/>
  <c r="JM130" i="5" s="1"/>
  <c r="AY104" i="5"/>
  <c r="DU104" i="5" s="1"/>
  <c r="GQ104" i="5" s="1"/>
  <c r="JM104" i="5" s="1"/>
  <c r="AY108" i="5"/>
  <c r="DU108" i="5" s="1"/>
  <c r="GQ108" i="5" s="1"/>
  <c r="JM108" i="5" s="1"/>
  <c r="AY101" i="5"/>
  <c r="DU101" i="5" s="1"/>
  <c r="GQ101" i="5" s="1"/>
  <c r="JM101" i="5" s="1"/>
  <c r="AY95" i="5"/>
  <c r="DU95" i="5" s="1"/>
  <c r="GQ95" i="5" s="1"/>
  <c r="JM95" i="5" s="1"/>
  <c r="AY88" i="5"/>
  <c r="DU88" i="5" s="1"/>
  <c r="GQ88" i="5" s="1"/>
  <c r="JM88" i="5" s="1"/>
  <c r="AY66" i="5"/>
  <c r="DU66" i="5" s="1"/>
  <c r="GQ66" i="5" s="1"/>
  <c r="JM66" i="5" s="1"/>
  <c r="AY78" i="5"/>
  <c r="DU78" i="5" s="1"/>
  <c r="GQ78" i="5" s="1"/>
  <c r="JM78" i="5" s="1"/>
  <c r="AY49" i="5"/>
  <c r="DU49" i="5" s="1"/>
  <c r="GQ49" i="5" s="1"/>
  <c r="JM49" i="5" s="1"/>
  <c r="AY61" i="5"/>
  <c r="DU61" i="5" s="1"/>
  <c r="GQ61" i="5" s="1"/>
  <c r="JM61" i="5" s="1"/>
  <c r="AY35" i="5"/>
  <c r="DU35" i="5" s="1"/>
  <c r="GQ35" i="5" s="1"/>
  <c r="JM35" i="5" s="1"/>
  <c r="AY28" i="5"/>
  <c r="DU28" i="5" s="1"/>
  <c r="GQ28" i="5" s="1"/>
  <c r="JM28" i="5" s="1"/>
  <c r="AY40" i="5"/>
  <c r="DU40" i="5" s="1"/>
  <c r="GQ40" i="5" s="1"/>
  <c r="JM40" i="5" s="1"/>
  <c r="AY7" i="5"/>
  <c r="DU7" i="5" s="1"/>
  <c r="GQ7" i="5" s="1"/>
  <c r="JM7" i="5" s="1"/>
  <c r="AY19" i="5"/>
  <c r="DU19" i="5" s="1"/>
  <c r="GQ19" i="5" s="1"/>
  <c r="JM19" i="5" s="1"/>
  <c r="AY4" i="5"/>
  <c r="DU4" i="5" s="1"/>
  <c r="GQ4" i="5" s="1"/>
  <c r="JM4" i="5" s="1"/>
  <c r="AY264" i="5"/>
  <c r="DU264" i="5" s="1"/>
  <c r="GQ264" i="5" s="1"/>
  <c r="JM264" i="5" s="1"/>
  <c r="AY258" i="5"/>
  <c r="DU258" i="5" s="1"/>
  <c r="GQ258" i="5" s="1"/>
  <c r="JM258" i="5" s="1"/>
  <c r="AY249" i="5"/>
  <c r="DU249" i="5" s="1"/>
  <c r="GQ249" i="5" s="1"/>
  <c r="JM249" i="5" s="1"/>
  <c r="AY239" i="5"/>
  <c r="DU239" i="5" s="1"/>
  <c r="GQ239" i="5" s="1"/>
  <c r="JM239" i="5" s="1"/>
  <c r="AY234" i="5"/>
  <c r="DU234" i="5" s="1"/>
  <c r="GQ234" i="5" s="1"/>
  <c r="JM234" i="5" s="1"/>
  <c r="AY218" i="5"/>
  <c r="DU218" i="5" s="1"/>
  <c r="GQ218" i="5" s="1"/>
  <c r="JM218" i="5" s="1"/>
  <c r="AY213" i="5"/>
  <c r="DU213" i="5" s="1"/>
  <c r="GQ213" i="5" s="1"/>
  <c r="JM213" i="5" s="1"/>
  <c r="AY202" i="5"/>
  <c r="DU202" i="5" s="1"/>
  <c r="GQ202" i="5" s="1"/>
  <c r="JM202" i="5" s="1"/>
  <c r="AY197" i="5"/>
  <c r="DU197" i="5" s="1"/>
  <c r="GQ197" i="5" s="1"/>
  <c r="JM197" i="5" s="1"/>
  <c r="AY189" i="5"/>
  <c r="DU189" i="5" s="1"/>
  <c r="GQ189" i="5" s="1"/>
  <c r="JM189" i="5" s="1"/>
  <c r="AY184" i="5"/>
  <c r="DU184" i="5" s="1"/>
  <c r="GQ184" i="5" s="1"/>
  <c r="JM184" i="5" s="1"/>
  <c r="AY191" i="5"/>
  <c r="DU191" i="5" s="1"/>
  <c r="GQ191" i="5" s="1"/>
  <c r="JM191" i="5" s="1"/>
  <c r="AY165" i="5"/>
  <c r="DU165" i="5" s="1"/>
  <c r="GQ165" i="5" s="1"/>
  <c r="JM165" i="5" s="1"/>
  <c r="AY153" i="5"/>
  <c r="DU153" i="5" s="1"/>
  <c r="GQ153" i="5" s="1"/>
  <c r="JM153" i="5" s="1"/>
  <c r="AY158" i="5"/>
  <c r="DU158" i="5" s="1"/>
  <c r="GQ158" i="5" s="1"/>
  <c r="JM158" i="5" s="1"/>
  <c r="AY147" i="5"/>
  <c r="DU147" i="5" s="1"/>
  <c r="GQ147" i="5" s="1"/>
  <c r="JM147" i="5" s="1"/>
  <c r="AY151" i="5"/>
  <c r="DU151" i="5" s="1"/>
  <c r="GQ151" i="5" s="1"/>
  <c r="JM151" i="5" s="1"/>
  <c r="AY129" i="5"/>
  <c r="DU129" i="5" s="1"/>
  <c r="GQ129" i="5" s="1"/>
  <c r="JM129" i="5" s="1"/>
  <c r="AY122" i="5"/>
  <c r="DU122" i="5" s="1"/>
  <c r="GQ122" i="5" s="1"/>
  <c r="JM122" i="5" s="1"/>
  <c r="AY115" i="5"/>
  <c r="DU115" i="5" s="1"/>
  <c r="GQ115" i="5" s="1"/>
  <c r="JM115" i="5" s="1"/>
  <c r="AY100" i="5"/>
  <c r="DU100" i="5" s="1"/>
  <c r="GQ100" i="5" s="1"/>
  <c r="JM100" i="5" s="1"/>
  <c r="AY94" i="5"/>
  <c r="DU94" i="5" s="1"/>
  <c r="GQ94" i="5" s="1"/>
  <c r="JM94" i="5" s="1"/>
  <c r="AY87" i="5"/>
  <c r="DU87" i="5" s="1"/>
  <c r="GQ87" i="5" s="1"/>
  <c r="JM87" i="5" s="1"/>
  <c r="AY80" i="5"/>
  <c r="DU80" i="5" s="1"/>
  <c r="GQ80" i="5" s="1"/>
  <c r="JM80" i="5" s="1"/>
  <c r="AY83" i="5"/>
  <c r="DU83" i="5" s="1"/>
  <c r="GQ83" i="5" s="1"/>
  <c r="JM83" i="5" s="1"/>
  <c r="AY70" i="5"/>
  <c r="DU70" i="5" s="1"/>
  <c r="GQ70" i="5" s="1"/>
  <c r="JM70" i="5" s="1"/>
  <c r="AY60" i="5"/>
  <c r="DU60" i="5" s="1"/>
  <c r="GQ60" i="5" s="1"/>
  <c r="JM60" i="5" s="1"/>
  <c r="AY53" i="5"/>
  <c r="DU53" i="5" s="1"/>
  <c r="GQ53" i="5" s="1"/>
  <c r="JM53" i="5" s="1"/>
  <c r="AY27" i="5"/>
  <c r="DU27" i="5" s="1"/>
  <c r="GQ27" i="5" s="1"/>
  <c r="JM27" i="5" s="1"/>
  <c r="AY39" i="5"/>
  <c r="DU39" i="5" s="1"/>
  <c r="GQ39" i="5" s="1"/>
  <c r="JM39" i="5" s="1"/>
  <c r="AY32" i="5"/>
  <c r="DU32" i="5" s="1"/>
  <c r="GQ32" i="5" s="1"/>
  <c r="JM32" i="5" s="1"/>
  <c r="AY18" i="5"/>
  <c r="DU18" i="5" s="1"/>
  <c r="GQ18" i="5" s="1"/>
  <c r="JM18" i="5" s="1"/>
  <c r="AY11" i="5"/>
  <c r="DU11" i="5" s="1"/>
  <c r="GQ11" i="5" s="1"/>
  <c r="JM11" i="5" s="1"/>
  <c r="AY266" i="5"/>
  <c r="DU266" i="5" s="1"/>
  <c r="GQ266" i="5" s="1"/>
  <c r="JM266" i="5" s="1"/>
  <c r="AY255" i="5"/>
  <c r="DU255" i="5" s="1"/>
  <c r="GQ255" i="5" s="1"/>
  <c r="JM255" i="5" s="1"/>
  <c r="AY247" i="5"/>
  <c r="DU247" i="5" s="1"/>
  <c r="GQ247" i="5" s="1"/>
  <c r="JM247" i="5" s="1"/>
  <c r="AY242" i="5"/>
  <c r="DU242" i="5" s="1"/>
  <c r="GQ242" i="5" s="1"/>
  <c r="JM242" i="5" s="1"/>
  <c r="AY232" i="5"/>
  <c r="DU232" i="5" s="1"/>
  <c r="GQ232" i="5" s="1"/>
  <c r="JM232" i="5" s="1"/>
  <c r="AY221" i="5"/>
  <c r="DU221" i="5" s="1"/>
  <c r="GQ221" i="5" s="1"/>
  <c r="JM221" i="5" s="1"/>
  <c r="AY220" i="5"/>
  <c r="DU220" i="5" s="1"/>
  <c r="GQ220" i="5" s="1"/>
  <c r="JM220" i="5" s="1"/>
  <c r="AY205" i="5"/>
  <c r="DU205" i="5" s="1"/>
  <c r="GQ205" i="5" s="1"/>
  <c r="JM205" i="5" s="1"/>
  <c r="AY200" i="5"/>
  <c r="DU200" i="5" s="1"/>
  <c r="GQ200" i="5" s="1"/>
  <c r="JM200" i="5" s="1"/>
  <c r="AY196" i="5"/>
  <c r="DU196" i="5" s="1"/>
  <c r="GQ196" i="5" s="1"/>
  <c r="JM196" i="5" s="1"/>
  <c r="AY179" i="5"/>
  <c r="DU179" i="5" s="1"/>
  <c r="GQ179" i="5" s="1"/>
  <c r="JM179" i="5" s="1"/>
  <c r="AY172" i="5"/>
  <c r="DU172" i="5" s="1"/>
  <c r="GQ172" i="5" s="1"/>
  <c r="JM172" i="5" s="1"/>
  <c r="AY168" i="5"/>
  <c r="DU168" i="5" s="1"/>
  <c r="GQ168" i="5" s="1"/>
  <c r="JM168" i="5" s="1"/>
  <c r="AY156" i="5"/>
  <c r="DU156" i="5" s="1"/>
  <c r="GQ156" i="5" s="1"/>
  <c r="JM156" i="5" s="1"/>
  <c r="AY146" i="5"/>
  <c r="DU146" i="5" s="1"/>
  <c r="GQ146" i="5" s="1"/>
  <c r="JM146" i="5" s="1"/>
  <c r="AY139" i="5"/>
  <c r="DU139" i="5" s="1"/>
  <c r="GQ139" i="5" s="1"/>
  <c r="JM139" i="5" s="1"/>
  <c r="AY143" i="5"/>
  <c r="DU143" i="5" s="1"/>
  <c r="GQ143" i="5" s="1"/>
  <c r="JM143" i="5" s="1"/>
  <c r="AY121" i="5"/>
  <c r="DU121" i="5" s="1"/>
  <c r="GQ121" i="5" s="1"/>
  <c r="JM121" i="5" s="1"/>
  <c r="AY133" i="5"/>
  <c r="DU133" i="5" s="1"/>
  <c r="GQ133" i="5" s="1"/>
  <c r="JM133" i="5" s="1"/>
  <c r="AY107" i="5"/>
  <c r="DU107" i="5" s="1"/>
  <c r="GQ107" i="5" s="1"/>
  <c r="JM107" i="5" s="1"/>
  <c r="AY111" i="5"/>
  <c r="DU111" i="5" s="1"/>
  <c r="GQ111" i="5" s="1"/>
  <c r="JM111" i="5" s="1"/>
  <c r="AY86" i="5"/>
  <c r="DU86" i="5" s="1"/>
  <c r="GQ86" i="5" s="1"/>
  <c r="JM86" i="5" s="1"/>
  <c r="AY79" i="5"/>
  <c r="DU79" i="5" s="1"/>
  <c r="GQ79" i="5" s="1"/>
  <c r="JM79" i="5" s="1"/>
  <c r="AY91" i="5"/>
  <c r="DU91" i="5" s="1"/>
  <c r="GQ91" i="5" s="1"/>
  <c r="JM91" i="5" s="1"/>
  <c r="AY77" i="5"/>
  <c r="DU77" i="5" s="1"/>
  <c r="GQ77" i="5" s="1"/>
  <c r="JM77" i="5" s="1"/>
  <c r="AY73" i="5"/>
  <c r="DU73" i="5" s="1"/>
  <c r="GQ73" i="5" s="1"/>
  <c r="JM73" i="5" s="1"/>
  <c r="AY52" i="5"/>
  <c r="DU52" i="5" s="1"/>
  <c r="GQ52" i="5" s="1"/>
  <c r="JM52" i="5" s="1"/>
  <c r="AY45" i="5"/>
  <c r="DU45" i="5" s="1"/>
  <c r="GQ45" i="5" s="1"/>
  <c r="JM45" i="5" s="1"/>
  <c r="AY38" i="5"/>
  <c r="DU38" i="5" s="1"/>
  <c r="GQ38" i="5" s="1"/>
  <c r="JM38" i="5" s="1"/>
  <c r="AY31" i="5"/>
  <c r="DU31" i="5" s="1"/>
  <c r="GQ31" i="5" s="1"/>
  <c r="JM31" i="5" s="1"/>
  <c r="AY17" i="5"/>
  <c r="DU17" i="5" s="1"/>
  <c r="GQ17" i="5" s="1"/>
  <c r="JM17" i="5" s="1"/>
  <c r="AY10" i="5"/>
  <c r="DU10" i="5" s="1"/>
  <c r="GQ10" i="5" s="1"/>
  <c r="JM10" i="5" s="1"/>
  <c r="AY22" i="5"/>
  <c r="DU22" i="5" s="1"/>
  <c r="GQ22" i="5" s="1"/>
  <c r="JM22" i="5" s="1"/>
  <c r="B150" i="4"/>
  <c r="C150" i="4"/>
  <c r="A150" i="4"/>
  <c r="A77" i="4"/>
  <c r="AX8" i="1"/>
  <c r="AX7" i="1"/>
  <c r="A151" i="4" l="1"/>
  <c r="B151" i="4"/>
  <c r="C151" i="4"/>
  <c r="A78" i="4"/>
  <c r="AZ261" i="5"/>
  <c r="DV261" i="5" s="1"/>
  <c r="GR261" i="5" s="1"/>
  <c r="JN261" i="5" s="1"/>
  <c r="AZ251" i="5"/>
  <c r="DV251" i="5" s="1"/>
  <c r="GR251" i="5" s="1"/>
  <c r="JN251" i="5" s="1"/>
  <c r="AZ252" i="5"/>
  <c r="DV252" i="5" s="1"/>
  <c r="GR252" i="5" s="1"/>
  <c r="JN252" i="5" s="1"/>
  <c r="AZ236" i="5"/>
  <c r="DV236" i="5" s="1"/>
  <c r="GR236" i="5" s="1"/>
  <c r="JN236" i="5" s="1"/>
  <c r="AZ231" i="5"/>
  <c r="DV231" i="5" s="1"/>
  <c r="GR231" i="5" s="1"/>
  <c r="JN231" i="5" s="1"/>
  <c r="AZ222" i="5"/>
  <c r="DV222" i="5" s="1"/>
  <c r="GR222" i="5" s="1"/>
  <c r="JN222" i="5" s="1"/>
  <c r="AZ223" i="5"/>
  <c r="DV223" i="5" s="1"/>
  <c r="GR223" i="5" s="1"/>
  <c r="JN223" i="5" s="1"/>
  <c r="AZ209" i="5"/>
  <c r="DV209" i="5" s="1"/>
  <c r="GR209" i="5" s="1"/>
  <c r="JN209" i="5" s="1"/>
  <c r="AZ210" i="5"/>
  <c r="DV210" i="5" s="1"/>
  <c r="GR210" i="5" s="1"/>
  <c r="JN210" i="5" s="1"/>
  <c r="AZ188" i="5"/>
  <c r="DV188" i="5" s="1"/>
  <c r="GR188" i="5" s="1"/>
  <c r="JN188" i="5" s="1"/>
  <c r="AZ183" i="5"/>
  <c r="DV183" i="5" s="1"/>
  <c r="GR183" i="5" s="1"/>
  <c r="JN183" i="5" s="1"/>
  <c r="AZ259" i="5"/>
  <c r="DV259" i="5" s="1"/>
  <c r="GR259" i="5" s="1"/>
  <c r="JN259" i="5" s="1"/>
  <c r="AZ254" i="5"/>
  <c r="DV254" i="5" s="1"/>
  <c r="GR254" i="5" s="1"/>
  <c r="JN254" i="5" s="1"/>
  <c r="AZ245" i="5"/>
  <c r="DV245" i="5" s="1"/>
  <c r="GR245" i="5" s="1"/>
  <c r="JN245" i="5" s="1"/>
  <c r="AZ237" i="5"/>
  <c r="DV237" i="5" s="1"/>
  <c r="GR237" i="5" s="1"/>
  <c r="JN237" i="5" s="1"/>
  <c r="AZ230" i="5"/>
  <c r="DV230" i="5" s="1"/>
  <c r="GR230" i="5" s="1"/>
  <c r="JN230" i="5" s="1"/>
  <c r="AZ225" i="5"/>
  <c r="DV225" i="5" s="1"/>
  <c r="GR225" i="5" s="1"/>
  <c r="JN225" i="5" s="1"/>
  <c r="AZ212" i="5"/>
  <c r="DV212" i="5" s="1"/>
  <c r="GR212" i="5" s="1"/>
  <c r="JN212" i="5" s="1"/>
  <c r="AZ204" i="5"/>
  <c r="DV204" i="5" s="1"/>
  <c r="GR204" i="5" s="1"/>
  <c r="JN204" i="5" s="1"/>
  <c r="AZ201" i="5"/>
  <c r="DV201" i="5" s="1"/>
  <c r="GR201" i="5" s="1"/>
  <c r="JN201" i="5" s="1"/>
  <c r="AZ199" i="5"/>
  <c r="DV199" i="5" s="1"/>
  <c r="GR199" i="5" s="1"/>
  <c r="JN199" i="5" s="1"/>
  <c r="AZ177" i="5"/>
  <c r="DV177" i="5" s="1"/>
  <c r="GR177" i="5" s="1"/>
  <c r="JN177" i="5" s="1"/>
  <c r="AZ267" i="5"/>
  <c r="DV267" i="5" s="1"/>
  <c r="GR267" i="5" s="1"/>
  <c r="JN267" i="5" s="1"/>
  <c r="AZ257" i="5"/>
  <c r="DV257" i="5" s="1"/>
  <c r="GR257" i="5" s="1"/>
  <c r="JN257" i="5" s="1"/>
  <c r="AZ248" i="5"/>
  <c r="DV248" i="5" s="1"/>
  <c r="GR248" i="5" s="1"/>
  <c r="JN248" i="5" s="1"/>
  <c r="AZ239" i="5"/>
  <c r="DV239" i="5" s="1"/>
  <c r="GR239" i="5" s="1"/>
  <c r="JN239" i="5" s="1"/>
  <c r="AZ234" i="5"/>
  <c r="DV234" i="5" s="1"/>
  <c r="GR234" i="5" s="1"/>
  <c r="JN234" i="5" s="1"/>
  <c r="AZ228" i="5"/>
  <c r="DV228" i="5" s="1"/>
  <c r="GR228" i="5" s="1"/>
  <c r="JN228" i="5" s="1"/>
  <c r="AZ220" i="5"/>
  <c r="DV220" i="5" s="1"/>
  <c r="GR220" i="5" s="1"/>
  <c r="JN220" i="5" s="1"/>
  <c r="AZ215" i="5"/>
  <c r="DV215" i="5" s="1"/>
  <c r="GR215" i="5" s="1"/>
  <c r="JN215" i="5" s="1"/>
  <c r="AZ207" i="5"/>
  <c r="DV207" i="5" s="1"/>
  <c r="GR207" i="5" s="1"/>
  <c r="JN207" i="5" s="1"/>
  <c r="AZ196" i="5"/>
  <c r="DV196" i="5" s="1"/>
  <c r="GR196" i="5" s="1"/>
  <c r="JN196" i="5" s="1"/>
  <c r="AZ191" i="5"/>
  <c r="DV191" i="5" s="1"/>
  <c r="GR191" i="5" s="1"/>
  <c r="JN191" i="5" s="1"/>
  <c r="AZ266" i="5"/>
  <c r="DV266" i="5" s="1"/>
  <c r="GR266" i="5" s="1"/>
  <c r="JN266" i="5" s="1"/>
  <c r="AZ265" i="5"/>
  <c r="DV265" i="5" s="1"/>
  <c r="GR265" i="5" s="1"/>
  <c r="JN265" i="5" s="1"/>
  <c r="AZ264" i="5"/>
  <c r="DV264" i="5" s="1"/>
  <c r="GR264" i="5" s="1"/>
  <c r="JN264" i="5" s="1"/>
  <c r="AZ255" i="5"/>
  <c r="DV255" i="5" s="1"/>
  <c r="GR255" i="5" s="1"/>
  <c r="JN255" i="5" s="1"/>
  <c r="AZ250" i="5"/>
  <c r="DV250" i="5" s="1"/>
  <c r="GR250" i="5" s="1"/>
  <c r="JN250" i="5" s="1"/>
  <c r="AZ240" i="5"/>
  <c r="DV240" i="5" s="1"/>
  <c r="GR240" i="5" s="1"/>
  <c r="JN240" i="5" s="1"/>
  <c r="AZ233" i="5"/>
  <c r="DV233" i="5" s="1"/>
  <c r="GR233" i="5" s="1"/>
  <c r="JN233" i="5" s="1"/>
  <c r="AZ221" i="5"/>
  <c r="DV221" i="5" s="1"/>
  <c r="GR221" i="5" s="1"/>
  <c r="JN221" i="5" s="1"/>
  <c r="AZ247" i="5"/>
  <c r="DV247" i="5" s="1"/>
  <c r="GR247" i="5" s="1"/>
  <c r="JN247" i="5" s="1"/>
  <c r="AZ235" i="5"/>
  <c r="DV235" i="5" s="1"/>
  <c r="GR235" i="5" s="1"/>
  <c r="JN235" i="5" s="1"/>
  <c r="AZ216" i="5"/>
  <c r="DV216" i="5" s="1"/>
  <c r="GR216" i="5" s="1"/>
  <c r="JN216" i="5" s="1"/>
  <c r="AZ206" i="5"/>
  <c r="DV206" i="5" s="1"/>
  <c r="GR206" i="5" s="1"/>
  <c r="JN206" i="5" s="1"/>
  <c r="AZ187" i="5"/>
  <c r="DV187" i="5" s="1"/>
  <c r="GR187" i="5" s="1"/>
  <c r="JN187" i="5" s="1"/>
  <c r="AZ181" i="5"/>
  <c r="DV181" i="5" s="1"/>
  <c r="GR181" i="5" s="1"/>
  <c r="JN181" i="5" s="1"/>
  <c r="AZ170" i="5"/>
  <c r="DV170" i="5" s="1"/>
  <c r="GR170" i="5" s="1"/>
  <c r="JN170" i="5" s="1"/>
  <c r="AZ167" i="5"/>
  <c r="DV167" i="5" s="1"/>
  <c r="GR167" i="5" s="1"/>
  <c r="JN167" i="5" s="1"/>
  <c r="AZ158" i="5"/>
  <c r="DV158" i="5" s="1"/>
  <c r="GR158" i="5" s="1"/>
  <c r="JN158" i="5" s="1"/>
  <c r="AZ147" i="5"/>
  <c r="DV147" i="5" s="1"/>
  <c r="GR147" i="5" s="1"/>
  <c r="JN147" i="5" s="1"/>
  <c r="AZ151" i="5"/>
  <c r="DV151" i="5" s="1"/>
  <c r="GR151" i="5" s="1"/>
  <c r="JN151" i="5" s="1"/>
  <c r="AZ129" i="5"/>
  <c r="DV129" i="5" s="1"/>
  <c r="GR129" i="5" s="1"/>
  <c r="JN129" i="5" s="1"/>
  <c r="AZ122" i="5"/>
  <c r="DV122" i="5" s="1"/>
  <c r="GR122" i="5" s="1"/>
  <c r="JN122" i="5" s="1"/>
  <c r="AZ115" i="5"/>
  <c r="DV115" i="5" s="1"/>
  <c r="GR115" i="5" s="1"/>
  <c r="JN115" i="5" s="1"/>
  <c r="AZ100" i="5"/>
  <c r="DV100" i="5" s="1"/>
  <c r="GR100" i="5" s="1"/>
  <c r="JN100" i="5" s="1"/>
  <c r="AZ112" i="5"/>
  <c r="DV112" i="5" s="1"/>
  <c r="GR112" i="5" s="1"/>
  <c r="JN112" i="5" s="1"/>
  <c r="AZ87" i="5"/>
  <c r="DV87" i="5" s="1"/>
  <c r="GR87" i="5" s="1"/>
  <c r="JN87" i="5" s="1"/>
  <c r="AZ91" i="5"/>
  <c r="DV91" i="5" s="1"/>
  <c r="GR91" i="5" s="1"/>
  <c r="JN91" i="5" s="1"/>
  <c r="AZ69" i="5"/>
  <c r="DV69" i="5" s="1"/>
  <c r="GR69" i="5" s="1"/>
  <c r="JN69" i="5" s="1"/>
  <c r="AZ73" i="5"/>
  <c r="DV73" i="5" s="1"/>
  <c r="GR73" i="5" s="1"/>
  <c r="JN73" i="5" s="1"/>
  <c r="AZ52" i="5"/>
  <c r="DV52" i="5" s="1"/>
  <c r="GR52" i="5" s="1"/>
  <c r="JN52" i="5" s="1"/>
  <c r="AZ45" i="5"/>
  <c r="DV45" i="5" s="1"/>
  <c r="GR45" i="5" s="1"/>
  <c r="JN45" i="5" s="1"/>
  <c r="AZ38" i="5"/>
  <c r="DV38" i="5" s="1"/>
  <c r="GR38" i="5" s="1"/>
  <c r="JN38" i="5" s="1"/>
  <c r="AZ31" i="5"/>
  <c r="DV31" i="5" s="1"/>
  <c r="GR31" i="5" s="1"/>
  <c r="JN31" i="5" s="1"/>
  <c r="AZ43" i="5"/>
  <c r="DV43" i="5" s="1"/>
  <c r="GR43" i="5" s="1"/>
  <c r="JN43" i="5" s="1"/>
  <c r="AZ18" i="5"/>
  <c r="DV18" i="5" s="1"/>
  <c r="GR18" i="5" s="1"/>
  <c r="JN18" i="5" s="1"/>
  <c r="AZ11" i="5"/>
  <c r="DV11" i="5" s="1"/>
  <c r="GR11" i="5" s="1"/>
  <c r="JN11" i="5" s="1"/>
  <c r="AZ4" i="5"/>
  <c r="DV4" i="5" s="1"/>
  <c r="GR4" i="5" s="1"/>
  <c r="JN4" i="5" s="1"/>
  <c r="AZ262" i="5"/>
  <c r="DV262" i="5" s="1"/>
  <c r="GR262" i="5" s="1"/>
  <c r="JN262" i="5" s="1"/>
  <c r="AZ246" i="5"/>
  <c r="DV246" i="5" s="1"/>
  <c r="GR246" i="5" s="1"/>
  <c r="JN246" i="5" s="1"/>
  <c r="AZ229" i="5"/>
  <c r="DV229" i="5" s="1"/>
  <c r="GR229" i="5" s="1"/>
  <c r="JN229" i="5" s="1"/>
  <c r="AZ211" i="5"/>
  <c r="DV211" i="5" s="1"/>
  <c r="GR211" i="5" s="1"/>
  <c r="JN211" i="5" s="1"/>
  <c r="AZ194" i="5"/>
  <c r="DV194" i="5" s="1"/>
  <c r="GR194" i="5" s="1"/>
  <c r="JN194" i="5" s="1"/>
  <c r="AZ190" i="5"/>
  <c r="DV190" i="5" s="1"/>
  <c r="GR190" i="5" s="1"/>
  <c r="JN190" i="5" s="1"/>
  <c r="AZ186" i="5"/>
  <c r="DV186" i="5" s="1"/>
  <c r="GR186" i="5" s="1"/>
  <c r="JN186" i="5" s="1"/>
  <c r="AZ165" i="5"/>
  <c r="DV165" i="5" s="1"/>
  <c r="GR165" i="5" s="1"/>
  <c r="JN165" i="5" s="1"/>
  <c r="AZ156" i="5"/>
  <c r="DV156" i="5" s="1"/>
  <c r="GR156" i="5" s="1"/>
  <c r="JN156" i="5" s="1"/>
  <c r="AZ161" i="5"/>
  <c r="DV161" i="5" s="1"/>
  <c r="GR161" i="5" s="1"/>
  <c r="JN161" i="5" s="1"/>
  <c r="AZ139" i="5"/>
  <c r="DV139" i="5" s="1"/>
  <c r="GR139" i="5" s="1"/>
  <c r="JN139" i="5" s="1"/>
  <c r="AZ143" i="5"/>
  <c r="DV143" i="5" s="1"/>
  <c r="GR143" i="5" s="1"/>
  <c r="JN143" i="5" s="1"/>
  <c r="AZ121" i="5"/>
  <c r="DV121" i="5" s="1"/>
  <c r="GR121" i="5" s="1"/>
  <c r="JN121" i="5" s="1"/>
  <c r="AZ133" i="5"/>
  <c r="DV133" i="5" s="1"/>
  <c r="GR133" i="5" s="1"/>
  <c r="JN133" i="5" s="1"/>
  <c r="AZ107" i="5"/>
  <c r="DV107" i="5" s="1"/>
  <c r="GR107" i="5" s="1"/>
  <c r="JN107" i="5" s="1"/>
  <c r="AZ111" i="5"/>
  <c r="DV111" i="5" s="1"/>
  <c r="GR111" i="5" s="1"/>
  <c r="JN111" i="5" s="1"/>
  <c r="AZ104" i="5"/>
  <c r="DV104" i="5" s="1"/>
  <c r="GR104" i="5" s="1"/>
  <c r="JN104" i="5" s="1"/>
  <c r="AZ79" i="5"/>
  <c r="DV79" i="5" s="1"/>
  <c r="GR79" i="5" s="1"/>
  <c r="JN79" i="5" s="1"/>
  <c r="AZ83" i="5"/>
  <c r="DV83" i="5" s="1"/>
  <c r="GR83" i="5" s="1"/>
  <c r="JN83" i="5" s="1"/>
  <c r="AZ72" i="5"/>
  <c r="DV72" i="5" s="1"/>
  <c r="GR72" i="5" s="1"/>
  <c r="JN72" i="5" s="1"/>
  <c r="AZ65" i="5"/>
  <c r="DV65" i="5" s="1"/>
  <c r="GR65" i="5" s="1"/>
  <c r="JN65" i="5" s="1"/>
  <c r="AZ44" i="5"/>
  <c r="DV44" i="5" s="1"/>
  <c r="GR44" i="5" s="1"/>
  <c r="JN44" i="5" s="1"/>
  <c r="AZ56" i="5"/>
  <c r="DV56" i="5" s="1"/>
  <c r="GR56" i="5" s="1"/>
  <c r="JN56" i="5" s="1"/>
  <c r="AZ30" i="5"/>
  <c r="DV30" i="5" s="1"/>
  <c r="GR30" i="5" s="1"/>
  <c r="JN30" i="5" s="1"/>
  <c r="AZ42" i="5"/>
  <c r="DV42" i="5" s="1"/>
  <c r="GR42" i="5" s="1"/>
  <c r="JN42" i="5" s="1"/>
  <c r="AZ35" i="5"/>
  <c r="DV35" i="5" s="1"/>
  <c r="GR35" i="5" s="1"/>
  <c r="JN35" i="5" s="1"/>
  <c r="AZ10" i="5"/>
  <c r="DV10" i="5" s="1"/>
  <c r="GR10" i="5" s="1"/>
  <c r="JN10" i="5" s="1"/>
  <c r="AZ22" i="5"/>
  <c r="DV22" i="5" s="1"/>
  <c r="GR22" i="5" s="1"/>
  <c r="JN22" i="5" s="1"/>
  <c r="AZ2" i="5"/>
  <c r="DV2" i="5" s="1"/>
  <c r="GR2" i="5" s="1"/>
  <c r="JN2" i="5" s="1"/>
  <c r="AZ263" i="5"/>
  <c r="DV263" i="5" s="1"/>
  <c r="GR263" i="5" s="1"/>
  <c r="JN263" i="5" s="1"/>
  <c r="AZ244" i="5"/>
  <c r="DV244" i="5" s="1"/>
  <c r="GR244" i="5" s="1"/>
  <c r="JN244" i="5" s="1"/>
  <c r="AZ227" i="5"/>
  <c r="DV227" i="5" s="1"/>
  <c r="GR227" i="5" s="1"/>
  <c r="JN227" i="5" s="1"/>
  <c r="AZ214" i="5"/>
  <c r="DV214" i="5" s="1"/>
  <c r="GR214" i="5" s="1"/>
  <c r="JN214" i="5" s="1"/>
  <c r="AZ197" i="5"/>
  <c r="DV197" i="5" s="1"/>
  <c r="GR197" i="5" s="1"/>
  <c r="JN197" i="5" s="1"/>
  <c r="AZ193" i="5"/>
  <c r="DV193" i="5" s="1"/>
  <c r="GR193" i="5" s="1"/>
  <c r="JN193" i="5" s="1"/>
  <c r="AZ172" i="5"/>
  <c r="DV172" i="5" s="1"/>
  <c r="GR172" i="5" s="1"/>
  <c r="JN172" i="5" s="1"/>
  <c r="AZ168" i="5"/>
  <c r="DV168" i="5" s="1"/>
  <c r="GR168" i="5" s="1"/>
  <c r="JN168" i="5" s="1"/>
  <c r="AZ159" i="5"/>
  <c r="DV159" i="5" s="1"/>
  <c r="GR159" i="5" s="1"/>
  <c r="JN159" i="5" s="1"/>
  <c r="AZ149" i="5"/>
  <c r="DV149" i="5" s="1"/>
  <c r="GR149" i="5" s="1"/>
  <c r="JN149" i="5" s="1"/>
  <c r="AZ150" i="5"/>
  <c r="DV150" i="5" s="1"/>
  <c r="GR150" i="5" s="1"/>
  <c r="JN150" i="5" s="1"/>
  <c r="AZ135" i="5"/>
  <c r="DV135" i="5" s="1"/>
  <c r="GR135" i="5" s="1"/>
  <c r="JN135" i="5" s="1"/>
  <c r="AZ132" i="5"/>
  <c r="DV132" i="5" s="1"/>
  <c r="GR132" i="5" s="1"/>
  <c r="JN132" i="5" s="1"/>
  <c r="AZ125" i="5"/>
  <c r="DV125" i="5" s="1"/>
  <c r="GR125" i="5" s="1"/>
  <c r="JN125" i="5" s="1"/>
  <c r="AZ99" i="5"/>
  <c r="DV99" i="5" s="1"/>
  <c r="GR99" i="5" s="1"/>
  <c r="JN99" i="5" s="1"/>
  <c r="AZ103" i="5"/>
  <c r="DV103" i="5" s="1"/>
  <c r="GR103" i="5" s="1"/>
  <c r="JN103" i="5" s="1"/>
  <c r="AZ97" i="5"/>
  <c r="DV97" i="5" s="1"/>
  <c r="GR97" i="5" s="1"/>
  <c r="JN97" i="5" s="1"/>
  <c r="AZ90" i="5"/>
  <c r="DV90" i="5" s="1"/>
  <c r="GR90" i="5" s="1"/>
  <c r="JN90" i="5" s="1"/>
  <c r="AZ94" i="5"/>
  <c r="DV94" i="5" s="1"/>
  <c r="GR94" i="5" s="1"/>
  <c r="JN94" i="5" s="1"/>
  <c r="AZ64" i="5"/>
  <c r="DV64" i="5" s="1"/>
  <c r="GR64" i="5" s="1"/>
  <c r="JN64" i="5" s="1"/>
  <c r="AZ86" i="5"/>
  <c r="DV86" i="5" s="1"/>
  <c r="GR86" i="5" s="1"/>
  <c r="JN86" i="5" s="1"/>
  <c r="AZ55" i="5"/>
  <c r="DV55" i="5" s="1"/>
  <c r="GR55" i="5" s="1"/>
  <c r="JN55" i="5" s="1"/>
  <c r="AZ48" i="5"/>
  <c r="DV48" i="5" s="1"/>
  <c r="GR48" i="5" s="1"/>
  <c r="JN48" i="5" s="1"/>
  <c r="AZ41" i="5"/>
  <c r="DV41" i="5" s="1"/>
  <c r="GR41" i="5" s="1"/>
  <c r="JN41" i="5" s="1"/>
  <c r="AZ34" i="5"/>
  <c r="DV34" i="5" s="1"/>
  <c r="GR34" i="5" s="1"/>
  <c r="JN34" i="5" s="1"/>
  <c r="AZ27" i="5"/>
  <c r="DV27" i="5" s="1"/>
  <c r="GR27" i="5" s="1"/>
  <c r="JN27" i="5" s="1"/>
  <c r="AZ21" i="5"/>
  <c r="DV21" i="5" s="1"/>
  <c r="GR21" i="5" s="1"/>
  <c r="JN21" i="5" s="1"/>
  <c r="AZ14" i="5"/>
  <c r="DV14" i="5" s="1"/>
  <c r="GR14" i="5" s="1"/>
  <c r="JN14" i="5" s="1"/>
  <c r="AZ260" i="5"/>
  <c r="DV260" i="5" s="1"/>
  <c r="GR260" i="5" s="1"/>
  <c r="JN260" i="5" s="1"/>
  <c r="AZ242" i="5"/>
  <c r="DV242" i="5" s="1"/>
  <c r="GR242" i="5" s="1"/>
  <c r="JN242" i="5" s="1"/>
  <c r="AZ226" i="5"/>
  <c r="DV226" i="5" s="1"/>
  <c r="GR226" i="5" s="1"/>
  <c r="JN226" i="5" s="1"/>
  <c r="AZ217" i="5"/>
  <c r="DV217" i="5" s="1"/>
  <c r="GR217" i="5" s="1"/>
  <c r="JN217" i="5" s="1"/>
  <c r="AZ200" i="5"/>
  <c r="DV200" i="5" s="1"/>
  <c r="GR200" i="5" s="1"/>
  <c r="JN200" i="5" s="1"/>
  <c r="AZ184" i="5"/>
  <c r="DV184" i="5" s="1"/>
  <c r="GR184" i="5" s="1"/>
  <c r="JN184" i="5" s="1"/>
  <c r="AZ178" i="5"/>
  <c r="DV178" i="5" s="1"/>
  <c r="GR178" i="5" s="1"/>
  <c r="JN178" i="5" s="1"/>
  <c r="AZ171" i="5"/>
  <c r="DV171" i="5" s="1"/>
  <c r="GR171" i="5" s="1"/>
  <c r="JN171" i="5" s="1"/>
  <c r="AZ162" i="5"/>
  <c r="DV162" i="5" s="1"/>
  <c r="GR162" i="5" s="1"/>
  <c r="JN162" i="5" s="1"/>
  <c r="AZ141" i="5"/>
  <c r="DV141" i="5" s="1"/>
  <c r="GR141" i="5" s="1"/>
  <c r="JN141" i="5" s="1"/>
  <c r="AZ142" i="5"/>
  <c r="DV142" i="5" s="1"/>
  <c r="GR142" i="5" s="1"/>
  <c r="JN142" i="5" s="1"/>
  <c r="AZ146" i="5"/>
  <c r="DV146" i="5" s="1"/>
  <c r="GR146" i="5" s="1"/>
  <c r="JN146" i="5" s="1"/>
  <c r="AZ124" i="5"/>
  <c r="DV124" i="5" s="1"/>
  <c r="GR124" i="5" s="1"/>
  <c r="JN124" i="5" s="1"/>
  <c r="AZ117" i="5"/>
  <c r="DV117" i="5" s="1"/>
  <c r="GR117" i="5" s="1"/>
  <c r="JN117" i="5" s="1"/>
  <c r="AZ110" i="5"/>
  <c r="DV110" i="5" s="1"/>
  <c r="GR110" i="5" s="1"/>
  <c r="JN110" i="5" s="1"/>
  <c r="AZ114" i="5"/>
  <c r="DV114" i="5" s="1"/>
  <c r="GR114" i="5" s="1"/>
  <c r="JN114" i="5" s="1"/>
  <c r="AZ89" i="5"/>
  <c r="DV89" i="5" s="1"/>
  <c r="GR89" i="5" s="1"/>
  <c r="JN89" i="5" s="1"/>
  <c r="AZ82" i="5"/>
  <c r="DV82" i="5" s="1"/>
  <c r="GR82" i="5" s="1"/>
  <c r="JN82" i="5" s="1"/>
  <c r="AZ71" i="5"/>
  <c r="DV71" i="5" s="1"/>
  <c r="GR71" i="5" s="1"/>
  <c r="JN71" i="5" s="1"/>
  <c r="AZ80" i="5"/>
  <c r="DV80" i="5" s="1"/>
  <c r="GR80" i="5" s="1"/>
  <c r="JN80" i="5" s="1"/>
  <c r="AZ76" i="5"/>
  <c r="DV76" i="5" s="1"/>
  <c r="GR76" i="5" s="1"/>
  <c r="JN76" i="5" s="1"/>
  <c r="AZ47" i="5"/>
  <c r="DV47" i="5" s="1"/>
  <c r="GR47" i="5" s="1"/>
  <c r="JN47" i="5" s="1"/>
  <c r="AZ59" i="5"/>
  <c r="DV59" i="5" s="1"/>
  <c r="GR59" i="5" s="1"/>
  <c r="JN59" i="5" s="1"/>
  <c r="AZ33" i="5"/>
  <c r="DV33" i="5" s="1"/>
  <c r="GR33" i="5" s="1"/>
  <c r="JN33" i="5" s="1"/>
  <c r="AZ26" i="5"/>
  <c r="DV26" i="5" s="1"/>
  <c r="GR26" i="5" s="1"/>
  <c r="JN26" i="5" s="1"/>
  <c r="AZ20" i="5"/>
  <c r="DV20" i="5" s="1"/>
  <c r="GR20" i="5" s="1"/>
  <c r="JN20" i="5" s="1"/>
  <c r="AZ13" i="5"/>
  <c r="DV13" i="5" s="1"/>
  <c r="GR13" i="5" s="1"/>
  <c r="JN13" i="5" s="1"/>
  <c r="AZ6" i="5"/>
  <c r="DV6" i="5" s="1"/>
  <c r="GR6" i="5" s="1"/>
  <c r="JN6" i="5" s="1"/>
  <c r="AZ258" i="5"/>
  <c r="DV258" i="5" s="1"/>
  <c r="GR258" i="5" s="1"/>
  <c r="JN258" i="5" s="1"/>
  <c r="AZ243" i="5"/>
  <c r="DV243" i="5" s="1"/>
  <c r="GR243" i="5" s="1"/>
  <c r="JN243" i="5" s="1"/>
  <c r="AZ218" i="5"/>
  <c r="DV218" i="5" s="1"/>
  <c r="GR218" i="5" s="1"/>
  <c r="JN218" i="5" s="1"/>
  <c r="AZ202" i="5"/>
  <c r="DV202" i="5" s="1"/>
  <c r="GR202" i="5" s="1"/>
  <c r="JN202" i="5" s="1"/>
  <c r="AZ195" i="5"/>
  <c r="DV195" i="5" s="1"/>
  <c r="GR195" i="5" s="1"/>
  <c r="JN195" i="5" s="1"/>
  <c r="AZ179" i="5"/>
  <c r="DV179" i="5" s="1"/>
  <c r="GR179" i="5" s="1"/>
  <c r="JN179" i="5" s="1"/>
  <c r="AZ175" i="5"/>
  <c r="DV175" i="5" s="1"/>
  <c r="GR175" i="5" s="1"/>
  <c r="JN175" i="5" s="1"/>
  <c r="AZ163" i="5"/>
  <c r="DV163" i="5" s="1"/>
  <c r="GR163" i="5" s="1"/>
  <c r="JN163" i="5" s="1"/>
  <c r="AZ154" i="5"/>
  <c r="DV154" i="5" s="1"/>
  <c r="GR154" i="5" s="1"/>
  <c r="JN154" i="5" s="1"/>
  <c r="AZ153" i="5"/>
  <c r="DV153" i="5" s="1"/>
  <c r="GR153" i="5" s="1"/>
  <c r="JN153" i="5" s="1"/>
  <c r="AZ145" i="5"/>
  <c r="DV145" i="5" s="1"/>
  <c r="GR145" i="5" s="1"/>
  <c r="JN145" i="5" s="1"/>
  <c r="AZ138" i="5"/>
  <c r="DV138" i="5" s="1"/>
  <c r="GR138" i="5" s="1"/>
  <c r="JN138" i="5" s="1"/>
  <c r="AZ116" i="5"/>
  <c r="DV116" i="5" s="1"/>
  <c r="GR116" i="5" s="1"/>
  <c r="JN116" i="5" s="1"/>
  <c r="AZ128" i="5"/>
  <c r="DV128" i="5" s="1"/>
  <c r="GR128" i="5" s="1"/>
  <c r="JN128" i="5" s="1"/>
  <c r="AZ102" i="5"/>
  <c r="DV102" i="5" s="1"/>
  <c r="GR102" i="5" s="1"/>
  <c r="JN102" i="5" s="1"/>
  <c r="AZ106" i="5"/>
  <c r="DV106" i="5" s="1"/>
  <c r="GR106" i="5" s="1"/>
  <c r="JN106" i="5" s="1"/>
  <c r="AZ81" i="5"/>
  <c r="DV81" i="5" s="1"/>
  <c r="GR81" i="5" s="1"/>
  <c r="JN81" i="5" s="1"/>
  <c r="AZ93" i="5"/>
  <c r="DV93" i="5" s="1"/>
  <c r="GR93" i="5" s="1"/>
  <c r="JN93" i="5" s="1"/>
  <c r="AZ63" i="5"/>
  <c r="DV63" i="5" s="1"/>
  <c r="GR63" i="5" s="1"/>
  <c r="JN63" i="5" s="1"/>
  <c r="AZ75" i="5"/>
  <c r="DV75" i="5" s="1"/>
  <c r="GR75" i="5" s="1"/>
  <c r="JN75" i="5" s="1"/>
  <c r="AZ68" i="5"/>
  <c r="DV68" i="5" s="1"/>
  <c r="GR68" i="5" s="1"/>
  <c r="JN68" i="5" s="1"/>
  <c r="AZ58" i="5"/>
  <c r="DV58" i="5" s="1"/>
  <c r="GR58" i="5" s="1"/>
  <c r="JN58" i="5" s="1"/>
  <c r="AZ51" i="5"/>
  <c r="DV51" i="5" s="1"/>
  <c r="GR51" i="5" s="1"/>
  <c r="JN51" i="5" s="1"/>
  <c r="AZ25" i="5"/>
  <c r="DV25" i="5" s="1"/>
  <c r="GR25" i="5" s="1"/>
  <c r="JN25" i="5" s="1"/>
  <c r="AZ37" i="5"/>
  <c r="DV37" i="5" s="1"/>
  <c r="GR37" i="5" s="1"/>
  <c r="JN37" i="5" s="1"/>
  <c r="AZ12" i="5"/>
  <c r="DV12" i="5" s="1"/>
  <c r="GR12" i="5" s="1"/>
  <c r="JN12" i="5" s="1"/>
  <c r="AZ24" i="5"/>
  <c r="DV24" i="5" s="1"/>
  <c r="GR24" i="5" s="1"/>
  <c r="JN24" i="5" s="1"/>
  <c r="AZ17" i="5"/>
  <c r="DV17" i="5" s="1"/>
  <c r="GR17" i="5" s="1"/>
  <c r="JN17" i="5" s="1"/>
  <c r="AZ256" i="5"/>
  <c r="DV256" i="5" s="1"/>
  <c r="GR256" i="5" s="1"/>
  <c r="JN256" i="5" s="1"/>
  <c r="AZ238" i="5"/>
  <c r="DV238" i="5" s="1"/>
  <c r="GR238" i="5" s="1"/>
  <c r="JN238" i="5" s="1"/>
  <c r="AZ224" i="5"/>
  <c r="DV224" i="5" s="1"/>
  <c r="GR224" i="5" s="1"/>
  <c r="JN224" i="5" s="1"/>
  <c r="AZ205" i="5"/>
  <c r="DV205" i="5" s="1"/>
  <c r="GR205" i="5" s="1"/>
  <c r="JN205" i="5" s="1"/>
  <c r="AZ198" i="5"/>
  <c r="DV198" i="5" s="1"/>
  <c r="GR198" i="5" s="1"/>
  <c r="JN198" i="5" s="1"/>
  <c r="AZ182" i="5"/>
  <c r="DV182" i="5" s="1"/>
  <c r="GR182" i="5" s="1"/>
  <c r="JN182" i="5" s="1"/>
  <c r="AZ173" i="5"/>
  <c r="DV173" i="5" s="1"/>
  <c r="GR173" i="5" s="1"/>
  <c r="JN173" i="5" s="1"/>
  <c r="AZ166" i="5"/>
  <c r="DV166" i="5" s="1"/>
  <c r="GR166" i="5" s="1"/>
  <c r="JN166" i="5" s="1"/>
  <c r="AZ157" i="5"/>
  <c r="DV157" i="5" s="1"/>
  <c r="GR157" i="5" s="1"/>
  <c r="JN157" i="5" s="1"/>
  <c r="AZ152" i="5"/>
  <c r="DV152" i="5" s="1"/>
  <c r="GR152" i="5" s="1"/>
  <c r="JN152" i="5" s="1"/>
  <c r="AZ137" i="5"/>
  <c r="DV137" i="5" s="1"/>
  <c r="GR137" i="5" s="1"/>
  <c r="JN137" i="5" s="1"/>
  <c r="AZ134" i="5"/>
  <c r="DV134" i="5" s="1"/>
  <c r="GR134" i="5" s="1"/>
  <c r="JN134" i="5" s="1"/>
  <c r="AZ127" i="5"/>
  <c r="DV127" i="5" s="1"/>
  <c r="GR127" i="5" s="1"/>
  <c r="JN127" i="5" s="1"/>
  <c r="AZ120" i="5"/>
  <c r="DV120" i="5" s="1"/>
  <c r="GR120" i="5" s="1"/>
  <c r="JN120" i="5" s="1"/>
  <c r="AZ113" i="5"/>
  <c r="DV113" i="5" s="1"/>
  <c r="GR113" i="5" s="1"/>
  <c r="JN113" i="5" s="1"/>
  <c r="AZ98" i="5"/>
  <c r="DV98" i="5" s="1"/>
  <c r="GR98" i="5" s="1"/>
  <c r="JN98" i="5" s="1"/>
  <c r="AZ92" i="5"/>
  <c r="DV92" i="5" s="1"/>
  <c r="GR92" i="5" s="1"/>
  <c r="JN92" i="5" s="1"/>
  <c r="AZ85" i="5"/>
  <c r="DV85" i="5" s="1"/>
  <c r="GR85" i="5" s="1"/>
  <c r="JN85" i="5" s="1"/>
  <c r="AZ74" i="5"/>
  <c r="DV74" i="5" s="1"/>
  <c r="GR74" i="5" s="1"/>
  <c r="JN74" i="5" s="1"/>
  <c r="AZ67" i="5"/>
  <c r="DV67" i="5" s="1"/>
  <c r="GR67" i="5" s="1"/>
  <c r="JN67" i="5" s="1"/>
  <c r="AZ57" i="5"/>
  <c r="DV57" i="5" s="1"/>
  <c r="GR57" i="5" s="1"/>
  <c r="JN57" i="5" s="1"/>
  <c r="AZ50" i="5"/>
  <c r="DV50" i="5" s="1"/>
  <c r="GR50" i="5" s="1"/>
  <c r="JN50" i="5" s="1"/>
  <c r="AZ62" i="5"/>
  <c r="DV62" i="5" s="1"/>
  <c r="GR62" i="5" s="1"/>
  <c r="JN62" i="5" s="1"/>
  <c r="AZ36" i="5"/>
  <c r="DV36" i="5" s="1"/>
  <c r="GR36" i="5" s="1"/>
  <c r="JN36" i="5" s="1"/>
  <c r="AZ29" i="5"/>
  <c r="DV29" i="5" s="1"/>
  <c r="GR29" i="5" s="1"/>
  <c r="JN29" i="5" s="1"/>
  <c r="AZ23" i="5"/>
  <c r="DV23" i="5" s="1"/>
  <c r="GR23" i="5" s="1"/>
  <c r="JN23" i="5" s="1"/>
  <c r="AZ16" i="5"/>
  <c r="DV16" i="5" s="1"/>
  <c r="GR16" i="5" s="1"/>
  <c r="JN16" i="5" s="1"/>
  <c r="AZ9" i="5"/>
  <c r="DV9" i="5" s="1"/>
  <c r="GR9" i="5" s="1"/>
  <c r="JN9" i="5" s="1"/>
  <c r="AZ253" i="5"/>
  <c r="DV253" i="5" s="1"/>
  <c r="GR253" i="5" s="1"/>
  <c r="JN253" i="5" s="1"/>
  <c r="AZ241" i="5"/>
  <c r="DV241" i="5" s="1"/>
  <c r="GR241" i="5" s="1"/>
  <c r="JN241" i="5" s="1"/>
  <c r="AZ219" i="5"/>
  <c r="DV219" i="5" s="1"/>
  <c r="GR219" i="5" s="1"/>
  <c r="JN219" i="5" s="1"/>
  <c r="AZ208" i="5"/>
  <c r="DV208" i="5" s="1"/>
  <c r="GR208" i="5" s="1"/>
  <c r="JN208" i="5" s="1"/>
  <c r="AZ189" i="5"/>
  <c r="DV189" i="5" s="1"/>
  <c r="GR189" i="5" s="1"/>
  <c r="JN189" i="5" s="1"/>
  <c r="AZ185" i="5"/>
  <c r="DV185" i="5" s="1"/>
  <c r="GR185" i="5" s="1"/>
  <c r="JN185" i="5" s="1"/>
  <c r="AZ176" i="5"/>
  <c r="DV176" i="5" s="1"/>
  <c r="GR176" i="5" s="1"/>
  <c r="JN176" i="5" s="1"/>
  <c r="AZ169" i="5"/>
  <c r="DV169" i="5" s="1"/>
  <c r="GR169" i="5" s="1"/>
  <c r="JN169" i="5" s="1"/>
  <c r="AZ160" i="5"/>
  <c r="DV160" i="5" s="1"/>
  <c r="GR160" i="5" s="1"/>
  <c r="JN160" i="5" s="1"/>
  <c r="AZ144" i="5"/>
  <c r="DV144" i="5" s="1"/>
  <c r="GR144" i="5" s="1"/>
  <c r="JN144" i="5" s="1"/>
  <c r="AZ148" i="5"/>
  <c r="DV148" i="5" s="1"/>
  <c r="GR148" i="5" s="1"/>
  <c r="JN148" i="5" s="1"/>
  <c r="AZ126" i="5"/>
  <c r="DV126" i="5" s="1"/>
  <c r="GR126" i="5" s="1"/>
  <c r="JN126" i="5" s="1"/>
  <c r="AZ119" i="5"/>
  <c r="DV119" i="5" s="1"/>
  <c r="GR119" i="5" s="1"/>
  <c r="JN119" i="5" s="1"/>
  <c r="AZ131" i="5"/>
  <c r="DV131" i="5" s="1"/>
  <c r="GR131" i="5" s="1"/>
  <c r="JN131" i="5" s="1"/>
  <c r="AZ105" i="5"/>
  <c r="DV105" i="5" s="1"/>
  <c r="GR105" i="5" s="1"/>
  <c r="JN105" i="5" s="1"/>
  <c r="AZ109" i="5"/>
  <c r="DV109" i="5" s="1"/>
  <c r="GR109" i="5" s="1"/>
  <c r="JN109" i="5" s="1"/>
  <c r="AZ84" i="5"/>
  <c r="DV84" i="5" s="1"/>
  <c r="GR84" i="5" s="1"/>
  <c r="JN84" i="5" s="1"/>
  <c r="AZ96" i="5"/>
  <c r="DV96" i="5" s="1"/>
  <c r="GR96" i="5" s="1"/>
  <c r="JN96" i="5" s="1"/>
  <c r="AZ66" i="5"/>
  <c r="DV66" i="5" s="1"/>
  <c r="GR66" i="5" s="1"/>
  <c r="JN66" i="5" s="1"/>
  <c r="AZ78" i="5"/>
  <c r="DV78" i="5" s="1"/>
  <c r="GR78" i="5" s="1"/>
  <c r="JN78" i="5" s="1"/>
  <c r="AZ49" i="5"/>
  <c r="DV49" i="5" s="1"/>
  <c r="GR49" i="5" s="1"/>
  <c r="JN49" i="5" s="1"/>
  <c r="AZ61" i="5"/>
  <c r="DV61" i="5" s="1"/>
  <c r="GR61" i="5" s="1"/>
  <c r="JN61" i="5" s="1"/>
  <c r="AZ54" i="5"/>
  <c r="DV54" i="5" s="1"/>
  <c r="GR54" i="5" s="1"/>
  <c r="JN54" i="5" s="1"/>
  <c r="AZ28" i="5"/>
  <c r="DV28" i="5" s="1"/>
  <c r="GR28" i="5" s="1"/>
  <c r="JN28" i="5" s="1"/>
  <c r="AZ40" i="5"/>
  <c r="DV40" i="5" s="1"/>
  <c r="GR40" i="5" s="1"/>
  <c r="JN40" i="5" s="1"/>
  <c r="AZ15" i="5"/>
  <c r="DV15" i="5" s="1"/>
  <c r="GR15" i="5" s="1"/>
  <c r="JN15" i="5" s="1"/>
  <c r="AZ8" i="5"/>
  <c r="DV8" i="5" s="1"/>
  <c r="GR8" i="5" s="1"/>
  <c r="JN8" i="5" s="1"/>
  <c r="AZ5" i="5"/>
  <c r="DV5" i="5" s="1"/>
  <c r="GR5" i="5" s="1"/>
  <c r="JN5" i="5" s="1"/>
  <c r="AZ232" i="5"/>
  <c r="DV232" i="5" s="1"/>
  <c r="GR232" i="5" s="1"/>
  <c r="JN232" i="5" s="1"/>
  <c r="AZ136" i="5"/>
  <c r="DV136" i="5" s="1"/>
  <c r="GR136" i="5" s="1"/>
  <c r="JN136" i="5" s="1"/>
  <c r="AZ88" i="5"/>
  <c r="DV88" i="5" s="1"/>
  <c r="GR88" i="5" s="1"/>
  <c r="JN88" i="5" s="1"/>
  <c r="AZ7" i="5"/>
  <c r="DV7" i="5" s="1"/>
  <c r="GR7" i="5" s="1"/>
  <c r="JN7" i="5" s="1"/>
  <c r="AZ213" i="5"/>
  <c r="DV213" i="5" s="1"/>
  <c r="GR213" i="5" s="1"/>
  <c r="JN213" i="5" s="1"/>
  <c r="AZ140" i="5"/>
  <c r="DV140" i="5" s="1"/>
  <c r="GR140" i="5" s="1"/>
  <c r="JN140" i="5" s="1"/>
  <c r="AZ77" i="5"/>
  <c r="DV77" i="5" s="1"/>
  <c r="GR77" i="5" s="1"/>
  <c r="JN77" i="5" s="1"/>
  <c r="AZ19" i="5"/>
  <c r="DV19" i="5" s="1"/>
  <c r="GR19" i="5" s="1"/>
  <c r="JN19" i="5" s="1"/>
  <c r="AZ203" i="5"/>
  <c r="DV203" i="5" s="1"/>
  <c r="GR203" i="5" s="1"/>
  <c r="JN203" i="5" s="1"/>
  <c r="AZ118" i="5"/>
  <c r="DV118" i="5" s="1"/>
  <c r="GR118" i="5" s="1"/>
  <c r="JN118" i="5" s="1"/>
  <c r="AZ70" i="5"/>
  <c r="DV70" i="5" s="1"/>
  <c r="GR70" i="5" s="1"/>
  <c r="JN70" i="5" s="1"/>
  <c r="AZ3" i="5"/>
  <c r="DV3" i="5" s="1"/>
  <c r="GR3" i="5" s="1"/>
  <c r="JN3" i="5" s="1"/>
  <c r="AZ192" i="5"/>
  <c r="DV192" i="5" s="1"/>
  <c r="GR192" i="5" s="1"/>
  <c r="JN192" i="5" s="1"/>
  <c r="AZ130" i="5"/>
  <c r="DV130" i="5" s="1"/>
  <c r="GR130" i="5" s="1"/>
  <c r="JN130" i="5" s="1"/>
  <c r="AZ60" i="5"/>
  <c r="DV60" i="5" s="1"/>
  <c r="GR60" i="5" s="1"/>
  <c r="JN60" i="5" s="1"/>
  <c r="AZ180" i="5"/>
  <c r="DV180" i="5" s="1"/>
  <c r="GR180" i="5" s="1"/>
  <c r="JN180" i="5" s="1"/>
  <c r="AZ123" i="5"/>
  <c r="DV123" i="5" s="1"/>
  <c r="GR123" i="5" s="1"/>
  <c r="JN123" i="5" s="1"/>
  <c r="AZ53" i="5"/>
  <c r="DV53" i="5" s="1"/>
  <c r="GR53" i="5" s="1"/>
  <c r="JN53" i="5" s="1"/>
  <c r="AZ174" i="5"/>
  <c r="DV174" i="5" s="1"/>
  <c r="GR174" i="5" s="1"/>
  <c r="JN174" i="5" s="1"/>
  <c r="AZ108" i="5"/>
  <c r="DV108" i="5" s="1"/>
  <c r="GR108" i="5" s="1"/>
  <c r="JN108" i="5" s="1"/>
  <c r="AZ46" i="5"/>
  <c r="DV46" i="5" s="1"/>
  <c r="GR46" i="5" s="1"/>
  <c r="JN46" i="5" s="1"/>
  <c r="AZ164" i="5"/>
  <c r="DV164" i="5" s="1"/>
  <c r="GR164" i="5" s="1"/>
  <c r="JN164" i="5" s="1"/>
  <c r="AZ101" i="5"/>
  <c r="DV101" i="5" s="1"/>
  <c r="GR101" i="5" s="1"/>
  <c r="JN101" i="5" s="1"/>
  <c r="AZ39" i="5"/>
  <c r="DV39" i="5" s="1"/>
  <c r="GR39" i="5" s="1"/>
  <c r="JN39" i="5" s="1"/>
  <c r="AZ249" i="5"/>
  <c r="DV249" i="5" s="1"/>
  <c r="GR249" i="5" s="1"/>
  <c r="JN249" i="5" s="1"/>
  <c r="AZ155" i="5"/>
  <c r="DV155" i="5" s="1"/>
  <c r="GR155" i="5" s="1"/>
  <c r="JN155" i="5" s="1"/>
  <c r="AZ95" i="5"/>
  <c r="DV95" i="5" s="1"/>
  <c r="GR95" i="5" s="1"/>
  <c r="JN95" i="5" s="1"/>
  <c r="AZ32" i="5"/>
  <c r="DV32" i="5" s="1"/>
  <c r="GR32" i="5" s="1"/>
  <c r="JN32" i="5" s="1"/>
  <c r="AY8" i="1"/>
  <c r="AY7" i="1"/>
  <c r="AZ8" i="1" l="1"/>
  <c r="AZ7" i="1"/>
  <c r="C152" i="4"/>
  <c r="B152" i="4"/>
  <c r="A152" i="4"/>
  <c r="A79" i="4"/>
  <c r="BA264" i="5"/>
  <c r="DW264" i="5" s="1"/>
  <c r="GS264" i="5" s="1"/>
  <c r="JO264" i="5" s="1"/>
  <c r="BA47" i="5"/>
  <c r="DW47" i="5" s="1"/>
  <c r="GS47" i="5" s="1"/>
  <c r="JO47" i="5" s="1"/>
  <c r="BA128" i="5"/>
  <c r="DW128" i="5" s="1"/>
  <c r="GS128" i="5" s="1"/>
  <c r="JO128" i="5" s="1"/>
  <c r="BA184" i="5"/>
  <c r="DW184" i="5" s="1"/>
  <c r="GS184" i="5" s="1"/>
  <c r="JO184" i="5" s="1"/>
  <c r="BA249" i="5"/>
  <c r="DW249" i="5" s="1"/>
  <c r="GS249" i="5" s="1"/>
  <c r="JO249" i="5" s="1"/>
  <c r="BA5" i="5"/>
  <c r="DW5" i="5" s="1"/>
  <c r="GS5" i="5" s="1"/>
  <c r="JO5" i="5" s="1"/>
  <c r="BA76" i="5"/>
  <c r="DW76" i="5" s="1"/>
  <c r="GS76" i="5" s="1"/>
  <c r="JO76" i="5" s="1"/>
  <c r="BA116" i="5"/>
  <c r="DW116" i="5" s="1"/>
  <c r="GS116" i="5" s="1"/>
  <c r="JO116" i="5" s="1"/>
  <c r="BA194" i="5"/>
  <c r="DW194" i="5" s="1"/>
  <c r="GS194" i="5" s="1"/>
  <c r="JO194" i="5" s="1"/>
  <c r="BA257" i="5"/>
  <c r="DW257" i="5" s="1"/>
  <c r="GS257" i="5" s="1"/>
  <c r="JO257" i="5" s="1"/>
  <c r="BA6" i="5"/>
  <c r="DW6" i="5" s="1"/>
  <c r="GS6" i="5" s="1"/>
  <c r="JO6" i="5" s="1"/>
  <c r="BA64" i="5"/>
  <c r="DW64" i="5" s="1"/>
  <c r="GS64" i="5" s="1"/>
  <c r="JO64" i="5" s="1"/>
  <c r="BA146" i="5"/>
  <c r="DW146" i="5" s="1"/>
  <c r="GS146" i="5" s="1"/>
  <c r="JO146" i="5" s="1"/>
  <c r="BA197" i="5"/>
  <c r="DW197" i="5" s="1"/>
  <c r="GS197" i="5" s="1"/>
  <c r="JO197" i="5" s="1"/>
  <c r="BA266" i="5"/>
  <c r="DW266" i="5" s="1"/>
  <c r="GS266" i="5" s="1"/>
  <c r="JO266" i="5" s="1"/>
  <c r="BA13" i="5"/>
  <c r="DW13" i="5" s="1"/>
  <c r="GS13" i="5" s="1"/>
  <c r="JO13" i="5" s="1"/>
  <c r="BA86" i="5"/>
  <c r="DW86" i="5" s="1"/>
  <c r="GS86" i="5" s="1"/>
  <c r="JO86" i="5" s="1"/>
  <c r="BA142" i="5"/>
  <c r="DW142" i="5" s="1"/>
  <c r="GS142" i="5" s="1"/>
  <c r="JO142" i="5" s="1"/>
  <c r="BA208" i="5"/>
  <c r="DW208" i="5" s="1"/>
  <c r="GS208" i="5" s="1"/>
  <c r="JO208" i="5" s="1"/>
  <c r="BA38" i="5"/>
  <c r="DW38" i="5" s="1"/>
  <c r="GS38" i="5" s="1"/>
  <c r="JO38" i="5" s="1"/>
  <c r="BA93" i="5"/>
  <c r="DW93" i="5" s="1"/>
  <c r="GS93" i="5" s="1"/>
  <c r="JO93" i="5" s="1"/>
  <c r="BA156" i="5"/>
  <c r="DW156" i="5" s="1"/>
  <c r="GS156" i="5" s="1"/>
  <c r="JO156" i="5" s="1"/>
  <c r="BA211" i="5"/>
  <c r="DW211" i="5" s="1"/>
  <c r="GS211" i="5" s="1"/>
  <c r="JO211" i="5" s="1"/>
  <c r="BA26" i="5"/>
  <c r="DW26" i="5" s="1"/>
  <c r="GS26" i="5" s="1"/>
  <c r="JO26" i="5" s="1"/>
  <c r="BA99" i="5"/>
  <c r="DW99" i="5" s="1"/>
  <c r="GS99" i="5" s="1"/>
  <c r="JO99" i="5" s="1"/>
  <c r="BA159" i="5"/>
  <c r="DW159" i="5" s="1"/>
  <c r="GS159" i="5" s="1"/>
  <c r="JO159" i="5" s="1"/>
  <c r="BA221" i="5"/>
  <c r="DW221" i="5" s="1"/>
  <c r="GS221" i="5" s="1"/>
  <c r="JO221" i="5" s="1"/>
  <c r="BA33" i="5"/>
  <c r="DW33" i="5" s="1"/>
  <c r="GS33" i="5" s="1"/>
  <c r="JO33" i="5" s="1"/>
  <c r="BA106" i="5"/>
  <c r="DW106" i="5" s="1"/>
  <c r="GS106" i="5" s="1"/>
  <c r="JO106" i="5" s="1"/>
  <c r="BA168" i="5"/>
  <c r="DW168" i="5" s="1"/>
  <c r="GS168" i="5" s="1"/>
  <c r="JO168" i="5" s="1"/>
  <c r="BA232" i="5"/>
  <c r="DW232" i="5" s="1"/>
  <c r="GS232" i="5" s="1"/>
  <c r="JO232" i="5" s="1"/>
  <c r="BA59" i="5"/>
  <c r="DW59" i="5" s="1"/>
  <c r="GS59" i="5" s="1"/>
  <c r="JO59" i="5" s="1"/>
  <c r="BA102" i="5"/>
  <c r="DW102" i="5" s="1"/>
  <c r="GS102" i="5" s="1"/>
  <c r="JO102" i="5" s="1"/>
  <c r="BA179" i="5"/>
  <c r="DW179" i="5" s="1"/>
  <c r="GS179" i="5" s="1"/>
  <c r="JO179" i="5" s="1"/>
  <c r="BA246" i="5"/>
  <c r="DW246" i="5" s="1"/>
  <c r="GS246" i="5" s="1"/>
  <c r="JO246" i="5" s="1"/>
  <c r="BA2" i="5"/>
  <c r="DW2" i="5" s="1"/>
  <c r="GS2" i="5" s="1"/>
  <c r="JO2" i="5" s="1"/>
  <c r="BA65" i="5"/>
  <c r="DW65" i="5" s="1"/>
  <c r="GS65" i="5" s="1"/>
  <c r="JO65" i="5" s="1"/>
  <c r="BA124" i="5"/>
  <c r="DW124" i="5" s="1"/>
  <c r="GS124" i="5" s="1"/>
  <c r="JO124" i="5" s="1"/>
  <c r="BA199" i="5"/>
  <c r="DW199" i="5" s="1"/>
  <c r="GS199" i="5" s="1"/>
  <c r="JO199" i="5" s="1"/>
  <c r="BA260" i="5"/>
  <c r="DW260" i="5" s="1"/>
  <c r="GS260" i="5" s="1"/>
  <c r="JO260" i="5" s="1"/>
  <c r="BA42" i="5"/>
  <c r="DW42" i="5" s="1"/>
  <c r="GS42" i="5" s="1"/>
  <c r="JO42" i="5" s="1"/>
  <c r="BA115" i="5"/>
  <c r="DW115" i="5" s="1"/>
  <c r="GS115" i="5" s="1"/>
  <c r="JO115" i="5" s="1"/>
  <c r="BA167" i="5"/>
  <c r="DW167" i="5" s="1"/>
  <c r="GS167" i="5" s="1"/>
  <c r="JO167" i="5" s="1"/>
  <c r="BA230" i="5"/>
  <c r="DW230" i="5" s="1"/>
  <c r="GS230" i="5" s="1"/>
  <c r="JO230" i="5" s="1"/>
  <c r="BA57" i="5"/>
  <c r="DW57" i="5" s="1"/>
  <c r="GS57" i="5" s="1"/>
  <c r="JO57" i="5" s="1"/>
  <c r="BA111" i="5"/>
  <c r="DW111" i="5" s="1"/>
  <c r="GS111" i="5" s="1"/>
  <c r="JO111" i="5" s="1"/>
  <c r="BA174" i="5"/>
  <c r="DW174" i="5" s="1"/>
  <c r="GS174" i="5" s="1"/>
  <c r="JO174" i="5" s="1"/>
  <c r="BA237" i="5"/>
  <c r="DW237" i="5" s="1"/>
  <c r="GS237" i="5" s="1"/>
  <c r="JO237" i="5" s="1"/>
  <c r="BA53" i="5"/>
  <c r="DW53" i="5" s="1"/>
  <c r="GS53" i="5" s="1"/>
  <c r="JO53" i="5" s="1"/>
  <c r="BA134" i="5"/>
  <c r="DW134" i="5" s="1"/>
  <c r="GS134" i="5" s="1"/>
  <c r="JO134" i="5" s="1"/>
  <c r="BA180" i="5"/>
  <c r="DW180" i="5" s="1"/>
  <c r="GS180" i="5" s="1"/>
  <c r="JO180" i="5" s="1"/>
  <c r="BA245" i="5"/>
  <c r="DW245" i="5" s="1"/>
  <c r="GS245" i="5" s="1"/>
  <c r="JO245" i="5" s="1"/>
  <c r="BA14" i="5"/>
  <c r="DW14" i="5" s="1"/>
  <c r="GS14" i="5" s="1"/>
  <c r="JO14" i="5" s="1"/>
  <c r="BA72" i="5"/>
  <c r="DW72" i="5" s="1"/>
  <c r="GS72" i="5" s="1"/>
  <c r="JO72" i="5" s="1"/>
  <c r="BA135" i="5"/>
  <c r="DW135" i="5" s="1"/>
  <c r="GS135" i="5" s="1"/>
  <c r="JO135" i="5" s="1"/>
  <c r="BA207" i="5"/>
  <c r="DW207" i="5" s="1"/>
  <c r="GS207" i="5" s="1"/>
  <c r="JO207" i="5" s="1"/>
  <c r="BA267" i="5"/>
  <c r="DW267" i="5" s="1"/>
  <c r="GS267" i="5" s="1"/>
  <c r="JO267" i="5" s="1"/>
  <c r="BA49" i="5"/>
  <c r="DW49" i="5" s="1"/>
  <c r="GS49" i="5" s="1"/>
  <c r="JO49" i="5" s="1"/>
  <c r="BA103" i="5"/>
  <c r="DW103" i="5" s="1"/>
  <c r="GS103" i="5" s="1"/>
  <c r="JO103" i="5" s="1"/>
  <c r="BA172" i="5"/>
  <c r="DW172" i="5" s="1"/>
  <c r="GS172" i="5" s="1"/>
  <c r="JO172" i="5" s="1"/>
  <c r="BA235" i="5"/>
  <c r="DW235" i="5" s="1"/>
  <c r="GS235" i="5" s="1"/>
  <c r="JO235" i="5" s="1"/>
  <c r="BA45" i="5"/>
  <c r="DW45" i="5" s="1"/>
  <c r="GS45" i="5" s="1"/>
  <c r="JO45" i="5" s="1"/>
  <c r="BA126" i="5"/>
  <c r="DW126" i="5" s="1"/>
  <c r="GS126" i="5" s="1"/>
  <c r="JO126" i="5" s="1"/>
  <c r="BA183" i="5"/>
  <c r="DW183" i="5" s="1"/>
  <c r="GS183" i="5" s="1"/>
  <c r="JO183" i="5" s="1"/>
  <c r="BA248" i="5"/>
  <c r="DW248" i="5" s="1"/>
  <c r="GS248" i="5" s="1"/>
  <c r="JO248" i="5" s="1"/>
  <c r="BA60" i="5"/>
  <c r="DW60" i="5" s="1"/>
  <c r="GS60" i="5" s="1"/>
  <c r="JO60" i="5" s="1"/>
  <c r="BA122" i="5"/>
  <c r="DW122" i="5" s="1"/>
  <c r="GS122" i="5" s="1"/>
  <c r="JO122" i="5" s="1"/>
  <c r="BA193" i="5"/>
  <c r="DW193" i="5" s="1"/>
  <c r="GS193" i="5" s="1"/>
  <c r="JO193" i="5" s="1"/>
  <c r="BA253" i="5"/>
  <c r="DW253" i="5" s="1"/>
  <c r="GS253" i="5" s="1"/>
  <c r="JO253" i="5" s="1"/>
  <c r="BA21" i="5"/>
  <c r="DW21" i="5" s="1"/>
  <c r="GS21" i="5" s="1"/>
  <c r="JO21" i="5" s="1"/>
  <c r="BA94" i="5"/>
  <c r="DW94" i="5" s="1"/>
  <c r="GS94" i="5" s="1"/>
  <c r="JO94" i="5" s="1"/>
  <c r="BA150" i="5"/>
  <c r="DW150" i="5" s="1"/>
  <c r="GS150" i="5" s="1"/>
  <c r="JO150" i="5" s="1"/>
  <c r="BA205" i="5"/>
  <c r="DW205" i="5" s="1"/>
  <c r="GS205" i="5" s="1"/>
  <c r="JO205" i="5" s="1"/>
  <c r="BA56" i="5"/>
  <c r="DW56" i="5" s="1"/>
  <c r="GS56" i="5" s="1"/>
  <c r="JO56" i="5" s="1"/>
  <c r="BA118" i="5"/>
  <c r="DW118" i="5" s="1"/>
  <c r="GS118" i="5" s="1"/>
  <c r="JO118" i="5" s="1"/>
  <c r="BA177" i="5"/>
  <c r="DW177" i="5" s="1"/>
  <c r="GS177" i="5" s="1"/>
  <c r="JO177" i="5" s="1"/>
  <c r="BA243" i="5"/>
  <c r="DW243" i="5" s="1"/>
  <c r="GS243" i="5" s="1"/>
  <c r="JO243" i="5" s="1"/>
  <c r="BA52" i="5"/>
  <c r="DW52" i="5" s="1"/>
  <c r="GS52" i="5" s="1"/>
  <c r="JO52" i="5" s="1"/>
  <c r="BA133" i="5"/>
  <c r="DW133" i="5" s="1"/>
  <c r="GS133" i="5" s="1"/>
  <c r="JO133" i="5" s="1"/>
  <c r="BA188" i="5"/>
  <c r="DW188" i="5" s="1"/>
  <c r="GS188" i="5" s="1"/>
  <c r="JO188" i="5" s="1"/>
  <c r="BA251" i="5"/>
  <c r="DW251" i="5" s="1"/>
  <c r="GS251" i="5" s="1"/>
  <c r="JO251" i="5" s="1"/>
  <c r="BA12" i="5"/>
  <c r="DW12" i="5" s="1"/>
  <c r="GS12" i="5" s="1"/>
  <c r="JO12" i="5" s="1"/>
  <c r="BA78" i="5"/>
  <c r="DW78" i="5" s="1"/>
  <c r="GS78" i="5" s="1"/>
  <c r="JO78" i="5" s="1"/>
  <c r="BA129" i="5"/>
  <c r="DW129" i="5" s="1"/>
  <c r="GS129" i="5" s="1"/>
  <c r="JO129" i="5" s="1"/>
  <c r="BA198" i="5"/>
  <c r="DW198" i="5" s="1"/>
  <c r="GS198" i="5" s="1"/>
  <c r="JO198" i="5" s="1"/>
  <c r="BA263" i="5"/>
  <c r="DW263" i="5" s="1"/>
  <c r="GS263" i="5" s="1"/>
  <c r="JO263" i="5" s="1"/>
  <c r="BA27" i="5"/>
  <c r="DW27" i="5" s="1"/>
  <c r="GS27" i="5" s="1"/>
  <c r="JO27" i="5" s="1"/>
  <c r="BA82" i="5"/>
  <c r="DW82" i="5" s="1"/>
  <c r="GS82" i="5" s="1"/>
  <c r="JO82" i="5" s="1"/>
  <c r="BA161" i="5"/>
  <c r="DW161" i="5" s="1"/>
  <c r="GS161" i="5" s="1"/>
  <c r="JO161" i="5" s="1"/>
  <c r="BA216" i="5"/>
  <c r="DW216" i="5" s="1"/>
  <c r="GS216" i="5" s="1"/>
  <c r="JO216" i="5" s="1"/>
  <c r="BA44" i="5"/>
  <c r="DW44" i="5" s="1"/>
  <c r="GS44" i="5" s="1"/>
  <c r="JO44" i="5" s="1"/>
  <c r="BA125" i="5"/>
  <c r="DW125" i="5" s="1"/>
  <c r="GS125" i="5" s="1"/>
  <c r="JO125" i="5" s="1"/>
  <c r="BA191" i="5"/>
  <c r="DW191" i="5" s="1"/>
  <c r="GS191" i="5" s="1"/>
  <c r="JO191" i="5" s="1"/>
  <c r="BA254" i="5"/>
  <c r="DW254" i="5" s="1"/>
  <c r="GS254" i="5" s="1"/>
  <c r="JO254" i="5" s="1"/>
  <c r="BA3" i="5"/>
  <c r="DW3" i="5" s="1"/>
  <c r="GS3" i="5" s="1"/>
  <c r="JO3" i="5" s="1"/>
  <c r="BA70" i="5"/>
  <c r="DW70" i="5" s="1"/>
  <c r="GS70" i="5" s="1"/>
  <c r="JO70" i="5" s="1"/>
  <c r="BA121" i="5"/>
  <c r="DW121" i="5" s="1"/>
  <c r="GS121" i="5" s="1"/>
  <c r="JO121" i="5" s="1"/>
  <c r="BA201" i="5"/>
  <c r="DW201" i="5" s="1"/>
  <c r="GS201" i="5" s="1"/>
  <c r="JO201" i="5" s="1"/>
  <c r="BA262" i="5"/>
  <c r="DW262" i="5" s="1"/>
  <c r="GS262" i="5" s="1"/>
  <c r="JO262" i="5" s="1"/>
  <c r="BA19" i="5"/>
  <c r="DW19" i="5" s="1"/>
  <c r="GS19" i="5" s="1"/>
  <c r="JO19" i="5" s="1"/>
  <c r="BA77" i="5"/>
  <c r="DW77" i="5" s="1"/>
  <c r="GS77" i="5" s="1"/>
  <c r="JO77" i="5" s="1"/>
  <c r="BA140" i="5"/>
  <c r="DW140" i="5" s="1"/>
  <c r="GS140" i="5" s="1"/>
  <c r="JO140" i="5" s="1"/>
  <c r="BA209" i="5"/>
  <c r="DW209" i="5" s="1"/>
  <c r="GS209" i="5" s="1"/>
  <c r="JO209" i="5" s="1"/>
  <c r="BA34" i="5"/>
  <c r="DW34" i="5" s="1"/>
  <c r="GS34" i="5" s="1"/>
  <c r="JO34" i="5" s="1"/>
  <c r="BA107" i="5"/>
  <c r="DW107" i="5" s="1"/>
  <c r="GS107" i="5" s="1"/>
  <c r="JO107" i="5" s="1"/>
  <c r="BA170" i="5"/>
  <c r="DW170" i="5" s="1"/>
  <c r="GS170" i="5" s="1"/>
  <c r="JO170" i="5" s="1"/>
  <c r="BA228" i="5"/>
  <c r="DW228" i="5" s="1"/>
  <c r="GS228" i="5" s="1"/>
  <c r="JO228" i="5" s="1"/>
  <c r="BA4" i="5"/>
  <c r="DW4" i="5" s="1"/>
  <c r="GS4" i="5" s="1"/>
  <c r="JO4" i="5" s="1"/>
  <c r="BA73" i="5"/>
  <c r="DW73" i="5" s="1"/>
  <c r="GS73" i="5" s="1"/>
  <c r="JO73" i="5" s="1"/>
  <c r="BA132" i="5"/>
  <c r="DW132" i="5" s="1"/>
  <c r="GS132" i="5" s="1"/>
  <c r="JO132" i="5" s="1"/>
  <c r="BA196" i="5"/>
  <c r="DW196" i="5" s="1"/>
  <c r="GS196" i="5" s="1"/>
  <c r="JO196" i="5" s="1"/>
  <c r="BA259" i="5"/>
  <c r="DW259" i="5" s="1"/>
  <c r="GS259" i="5" s="1"/>
  <c r="JO259" i="5" s="1"/>
  <c r="BA11" i="5"/>
  <c r="DW11" i="5" s="1"/>
  <c r="GS11" i="5" s="1"/>
  <c r="JO11" i="5" s="1"/>
  <c r="BA69" i="5"/>
  <c r="DW69" i="5" s="1"/>
  <c r="GS69" i="5" s="1"/>
  <c r="JO69" i="5" s="1"/>
  <c r="BA151" i="5"/>
  <c r="DW151" i="5" s="1"/>
  <c r="GS151" i="5" s="1"/>
  <c r="JO151" i="5" s="1"/>
  <c r="BA204" i="5"/>
  <c r="DW204" i="5" s="1"/>
  <c r="GS204" i="5" s="1"/>
  <c r="JO204" i="5" s="1"/>
  <c r="BA7" i="5"/>
  <c r="DW7" i="5" s="1"/>
  <c r="GS7" i="5" s="1"/>
  <c r="JO7" i="5" s="1"/>
  <c r="BA80" i="5"/>
  <c r="DW80" i="5" s="1"/>
  <c r="GS80" i="5" s="1"/>
  <c r="JO80" i="5" s="1"/>
  <c r="BA136" i="5"/>
  <c r="DW136" i="5" s="1"/>
  <c r="GS136" i="5" s="1"/>
  <c r="JO136" i="5" s="1"/>
  <c r="BA212" i="5"/>
  <c r="DW212" i="5" s="1"/>
  <c r="GS212" i="5" s="1"/>
  <c r="JO212" i="5" s="1"/>
  <c r="BA41" i="5"/>
  <c r="DW41" i="5" s="1"/>
  <c r="GS41" i="5" s="1"/>
  <c r="JO41" i="5" s="1"/>
  <c r="BA114" i="5"/>
  <c r="DW114" i="5" s="1"/>
  <c r="GS114" i="5" s="1"/>
  <c r="JO114" i="5" s="1"/>
  <c r="BA165" i="5"/>
  <c r="DW165" i="5" s="1"/>
  <c r="GS165" i="5" s="1"/>
  <c r="JO165" i="5" s="1"/>
  <c r="BA238" i="5"/>
  <c r="DW238" i="5" s="1"/>
  <c r="GS238" i="5" s="1"/>
  <c r="JO238" i="5" s="1"/>
  <c r="BA22" i="5"/>
  <c r="DW22" i="5" s="1"/>
  <c r="GS22" i="5" s="1"/>
  <c r="JO22" i="5" s="1"/>
  <c r="BA81" i="5"/>
  <c r="DW81" i="5" s="1"/>
  <c r="GS81" i="5" s="1"/>
  <c r="JO81" i="5" s="1"/>
  <c r="BA143" i="5"/>
  <c r="DW143" i="5" s="1"/>
  <c r="GS143" i="5" s="1"/>
  <c r="JO143" i="5" s="1"/>
  <c r="BA218" i="5"/>
  <c r="DW218" i="5" s="1"/>
  <c r="GS218" i="5" s="1"/>
  <c r="JO218" i="5" s="1"/>
  <c r="BA18" i="5"/>
  <c r="DW18" i="5" s="1"/>
  <c r="GS18" i="5" s="1"/>
  <c r="JO18" i="5" s="1"/>
  <c r="BA91" i="5"/>
  <c r="DW91" i="5" s="1"/>
  <c r="GS91" i="5" s="1"/>
  <c r="JO91" i="5" s="1"/>
  <c r="BA147" i="5"/>
  <c r="DW147" i="5" s="1"/>
  <c r="GS147" i="5" s="1"/>
  <c r="JO147" i="5" s="1"/>
  <c r="BA215" i="5"/>
  <c r="DW215" i="5" s="1"/>
  <c r="GS215" i="5" s="1"/>
  <c r="JO215" i="5" s="1"/>
  <c r="BA32" i="5"/>
  <c r="DW32" i="5" s="1"/>
  <c r="GS32" i="5" s="1"/>
  <c r="JO32" i="5" s="1"/>
  <c r="BA87" i="5"/>
  <c r="DW87" i="5" s="1"/>
  <c r="GS87" i="5" s="1"/>
  <c r="JO87" i="5" s="1"/>
  <c r="BA160" i="5"/>
  <c r="DW160" i="5" s="1"/>
  <c r="GS160" i="5" s="1"/>
  <c r="JO160" i="5" s="1"/>
  <c r="BA48" i="5"/>
  <c r="DW48" i="5" s="1"/>
  <c r="GS48" i="5" s="1"/>
  <c r="JO48" i="5" s="1"/>
  <c r="BA110" i="5"/>
  <c r="DW110" i="5" s="1"/>
  <c r="GS110" i="5" s="1"/>
  <c r="JO110" i="5" s="1"/>
  <c r="BA181" i="5"/>
  <c r="DW181" i="5" s="1"/>
  <c r="GS181" i="5" s="1"/>
  <c r="JO181" i="5" s="1"/>
  <c r="BA239" i="5"/>
  <c r="DW239" i="5" s="1"/>
  <c r="GS239" i="5" s="1"/>
  <c r="JO239" i="5" s="1"/>
  <c r="BA10" i="5"/>
  <c r="DW10" i="5" s="1"/>
  <c r="GS10" i="5" s="1"/>
  <c r="JO10" i="5" s="1"/>
  <c r="BA83" i="5"/>
  <c r="DW83" i="5" s="1"/>
  <c r="GS83" i="5" s="1"/>
  <c r="JO83" i="5" s="1"/>
  <c r="BA139" i="5"/>
  <c r="DW139" i="5" s="1"/>
  <c r="GS139" i="5" s="1"/>
  <c r="JO139" i="5" s="1"/>
  <c r="BA210" i="5"/>
  <c r="DW210" i="5" s="1"/>
  <c r="GS210" i="5" s="1"/>
  <c r="JO210" i="5" s="1"/>
  <c r="BA43" i="5"/>
  <c r="DW43" i="5" s="1"/>
  <c r="GS43" i="5" s="1"/>
  <c r="JO43" i="5" s="1"/>
  <c r="BA79" i="5"/>
  <c r="DW79" i="5" s="1"/>
  <c r="GS79" i="5" s="1"/>
  <c r="JO79" i="5" s="1"/>
  <c r="BA155" i="5"/>
  <c r="DW155" i="5" s="1"/>
  <c r="GS155" i="5" s="1"/>
  <c r="JO155" i="5" s="1"/>
  <c r="BA220" i="5"/>
  <c r="DW220" i="5" s="1"/>
  <c r="GS220" i="5" s="1"/>
  <c r="JO220" i="5" s="1"/>
  <c r="BA39" i="5"/>
  <c r="DW39" i="5" s="1"/>
  <c r="GS39" i="5" s="1"/>
  <c r="JO39" i="5" s="1"/>
  <c r="BA112" i="5"/>
  <c r="DW112" i="5" s="1"/>
  <c r="GS112" i="5" s="1"/>
  <c r="JO112" i="5" s="1"/>
  <c r="BA55" i="5"/>
  <c r="DW55" i="5" s="1"/>
  <c r="GS55" i="5" s="1"/>
  <c r="JO55" i="5" s="1"/>
  <c r="BA117" i="5"/>
  <c r="DW117" i="5" s="1"/>
  <c r="GS117" i="5" s="1"/>
  <c r="JO117" i="5" s="1"/>
  <c r="BA186" i="5"/>
  <c r="DW186" i="5" s="1"/>
  <c r="GS186" i="5" s="1"/>
  <c r="JO186" i="5" s="1"/>
  <c r="BA252" i="5"/>
  <c r="DW252" i="5" s="1"/>
  <c r="GS252" i="5" s="1"/>
  <c r="JO252" i="5" s="1"/>
  <c r="BA35" i="5"/>
  <c r="DW35" i="5" s="1"/>
  <c r="GS35" i="5" s="1"/>
  <c r="JO35" i="5" s="1"/>
  <c r="BA90" i="5"/>
  <c r="DW90" i="5" s="1"/>
  <c r="GS90" i="5" s="1"/>
  <c r="JO90" i="5" s="1"/>
  <c r="BA158" i="5"/>
  <c r="DW158" i="5" s="1"/>
  <c r="GS158" i="5" s="1"/>
  <c r="JO158" i="5" s="1"/>
  <c r="BA223" i="5"/>
  <c r="DW223" i="5" s="1"/>
  <c r="GS223" i="5" s="1"/>
  <c r="JO223" i="5" s="1"/>
  <c r="BA31" i="5"/>
  <c r="DW31" i="5" s="1"/>
  <c r="GS31" i="5" s="1"/>
  <c r="JO31" i="5" s="1"/>
  <c r="BA104" i="5"/>
  <c r="DW104" i="5" s="1"/>
  <c r="GS104" i="5" s="1"/>
  <c r="JO104" i="5" s="1"/>
  <c r="BA164" i="5"/>
  <c r="DW164" i="5" s="1"/>
  <c r="GS164" i="5" s="1"/>
  <c r="JO164" i="5" s="1"/>
  <c r="BA227" i="5"/>
  <c r="DW227" i="5" s="1"/>
  <c r="GS227" i="5" s="1"/>
  <c r="JO227" i="5" s="1"/>
  <c r="BA46" i="5"/>
  <c r="DW46" i="5" s="1"/>
  <c r="GS46" i="5" s="1"/>
  <c r="JO46" i="5" s="1"/>
  <c r="BA100" i="5"/>
  <c r="DW100" i="5" s="1"/>
  <c r="GS100" i="5" s="1"/>
  <c r="JO100" i="5" s="1"/>
  <c r="BA176" i="5"/>
  <c r="DW176" i="5" s="1"/>
  <c r="GS176" i="5" s="1"/>
  <c r="JO176" i="5" s="1"/>
  <c r="BA236" i="5"/>
  <c r="DW236" i="5" s="1"/>
  <c r="GS236" i="5" s="1"/>
  <c r="JO236" i="5" s="1"/>
  <c r="BA15" i="5"/>
  <c r="DW15" i="5" s="1"/>
  <c r="GS15" i="5" s="1"/>
  <c r="JO15" i="5" s="1"/>
  <c r="BA88" i="5"/>
  <c r="DW88" i="5" s="1"/>
  <c r="GS88" i="5" s="1"/>
  <c r="JO88" i="5" s="1"/>
  <c r="BA144" i="5"/>
  <c r="DW144" i="5" s="1"/>
  <c r="GS144" i="5" s="1"/>
  <c r="JO144" i="5" s="1"/>
  <c r="BA217" i="5"/>
  <c r="DW217" i="5" s="1"/>
  <c r="GS217" i="5" s="1"/>
  <c r="JO217" i="5" s="1"/>
  <c r="BA16" i="5"/>
  <c r="DW16" i="5" s="1"/>
  <c r="GS16" i="5" s="1"/>
  <c r="JO16" i="5" s="1"/>
  <c r="BA74" i="5"/>
  <c r="DW74" i="5" s="1"/>
  <c r="GS74" i="5" s="1"/>
  <c r="JO74" i="5" s="1"/>
  <c r="BA137" i="5"/>
  <c r="DW137" i="5" s="1"/>
  <c r="GS137" i="5" s="1"/>
  <c r="JO137" i="5" s="1"/>
  <c r="BA206" i="5"/>
  <c r="DW206" i="5" s="1"/>
  <c r="GS206" i="5" s="1"/>
  <c r="JO206" i="5" s="1"/>
  <c r="BA30" i="5"/>
  <c r="DW30" i="5" s="1"/>
  <c r="GS30" i="5" s="1"/>
  <c r="JO30" i="5" s="1"/>
  <c r="BA85" i="5"/>
  <c r="DW85" i="5" s="1"/>
  <c r="GS85" i="5" s="1"/>
  <c r="JO85" i="5" s="1"/>
  <c r="BA153" i="5"/>
  <c r="DW153" i="5" s="1"/>
  <c r="GS153" i="5" s="1"/>
  <c r="JO153" i="5" s="1"/>
  <c r="BA226" i="5"/>
  <c r="DW226" i="5" s="1"/>
  <c r="GS226" i="5" s="1"/>
  <c r="JO226" i="5" s="1"/>
  <c r="BA233" i="5"/>
  <c r="DW233" i="5" s="1"/>
  <c r="GS233" i="5" s="1"/>
  <c r="JO233" i="5" s="1"/>
  <c r="BA178" i="5"/>
  <c r="DW178" i="5" s="1"/>
  <c r="GS178" i="5" s="1"/>
  <c r="JO178" i="5" s="1"/>
  <c r="BA169" i="5"/>
  <c r="DW169" i="5" s="1"/>
  <c r="GS169" i="5" s="1"/>
  <c r="JO169" i="5" s="1"/>
  <c r="BA40" i="5"/>
  <c r="DW40" i="5" s="1"/>
  <c r="GS40" i="5" s="1"/>
  <c r="JO40" i="5" s="1"/>
  <c r="BA95" i="5"/>
  <c r="DW95" i="5" s="1"/>
  <c r="GS95" i="5" s="1"/>
  <c r="JO95" i="5" s="1"/>
  <c r="BA157" i="5"/>
  <c r="DW157" i="5" s="1"/>
  <c r="GS157" i="5" s="1"/>
  <c r="JO157" i="5" s="1"/>
  <c r="BA222" i="5"/>
  <c r="DW222" i="5" s="1"/>
  <c r="GS222" i="5" s="1"/>
  <c r="JO222" i="5" s="1"/>
  <c r="BA23" i="5"/>
  <c r="DW23" i="5" s="1"/>
  <c r="GS23" i="5" s="1"/>
  <c r="JO23" i="5" s="1"/>
  <c r="BA96" i="5"/>
  <c r="DW96" i="5" s="1"/>
  <c r="GS96" i="5" s="1"/>
  <c r="JO96" i="5" s="1"/>
  <c r="BA152" i="5"/>
  <c r="DW152" i="5" s="1"/>
  <c r="GS152" i="5" s="1"/>
  <c r="JO152" i="5" s="1"/>
  <c r="BA214" i="5"/>
  <c r="DW214" i="5" s="1"/>
  <c r="GS214" i="5" s="1"/>
  <c r="JO214" i="5" s="1"/>
  <c r="BA37" i="5"/>
  <c r="DW37" i="5" s="1"/>
  <c r="GS37" i="5" s="1"/>
  <c r="JO37" i="5" s="1"/>
  <c r="BA92" i="5"/>
  <c r="DW92" i="5" s="1"/>
  <c r="GS92" i="5" s="1"/>
  <c r="JO92" i="5" s="1"/>
  <c r="BA162" i="5"/>
  <c r="DW162" i="5" s="1"/>
  <c r="GS162" i="5" s="1"/>
  <c r="JO162" i="5" s="1"/>
  <c r="BA224" i="5"/>
  <c r="DW224" i="5" s="1"/>
  <c r="GS224" i="5" s="1"/>
  <c r="JO224" i="5" s="1"/>
  <c r="BA25" i="5"/>
  <c r="DW25" i="5" s="1"/>
  <c r="GS25" i="5" s="1"/>
  <c r="JO25" i="5" s="1"/>
  <c r="BA113" i="5"/>
  <c r="DW113" i="5" s="1"/>
  <c r="GS113" i="5" s="1"/>
  <c r="JO113" i="5" s="1"/>
  <c r="BA225" i="5"/>
  <c r="DW225" i="5" s="1"/>
  <c r="GS225" i="5" s="1"/>
  <c r="JO225" i="5" s="1"/>
  <c r="BA28" i="5"/>
  <c r="DW28" i="5" s="1"/>
  <c r="GS28" i="5" s="1"/>
  <c r="JO28" i="5" s="1"/>
  <c r="BA101" i="5"/>
  <c r="DW101" i="5" s="1"/>
  <c r="GS101" i="5" s="1"/>
  <c r="JO101" i="5" s="1"/>
  <c r="BA166" i="5"/>
  <c r="DW166" i="5" s="1"/>
  <c r="GS166" i="5" s="1"/>
  <c r="JO166" i="5" s="1"/>
  <c r="BA229" i="5"/>
  <c r="DW229" i="5" s="1"/>
  <c r="GS229" i="5" s="1"/>
  <c r="JO229" i="5" s="1"/>
  <c r="BA29" i="5"/>
  <c r="DW29" i="5" s="1"/>
  <c r="GS29" i="5" s="1"/>
  <c r="JO29" i="5" s="1"/>
  <c r="BA84" i="5"/>
  <c r="DW84" i="5" s="1"/>
  <c r="GS84" i="5" s="1"/>
  <c r="JO84" i="5" s="1"/>
  <c r="BA154" i="5"/>
  <c r="DW154" i="5" s="1"/>
  <c r="GS154" i="5" s="1"/>
  <c r="JO154" i="5" s="1"/>
  <c r="BA219" i="5"/>
  <c r="DW219" i="5" s="1"/>
  <c r="GS219" i="5" s="1"/>
  <c r="JO219" i="5" s="1"/>
  <c r="BA98" i="5"/>
  <c r="DW98" i="5" s="1"/>
  <c r="GS98" i="5" s="1"/>
  <c r="JO98" i="5" s="1"/>
  <c r="BA171" i="5"/>
  <c r="DW171" i="5" s="1"/>
  <c r="GS171" i="5" s="1"/>
  <c r="JO171" i="5" s="1"/>
  <c r="BA242" i="5"/>
  <c r="DW242" i="5" s="1"/>
  <c r="GS242" i="5" s="1"/>
  <c r="JO242" i="5" s="1"/>
  <c r="BA234" i="5"/>
  <c r="DW234" i="5" s="1"/>
  <c r="GS234" i="5" s="1"/>
  <c r="JO234" i="5" s="1"/>
  <c r="BA54" i="5"/>
  <c r="DW54" i="5" s="1"/>
  <c r="GS54" i="5" s="1"/>
  <c r="JO54" i="5" s="1"/>
  <c r="BA108" i="5"/>
  <c r="DW108" i="5" s="1"/>
  <c r="GS108" i="5" s="1"/>
  <c r="JO108" i="5" s="1"/>
  <c r="BA173" i="5"/>
  <c r="DW173" i="5" s="1"/>
  <c r="GS173" i="5" s="1"/>
  <c r="JO173" i="5" s="1"/>
  <c r="BA241" i="5"/>
  <c r="DW241" i="5" s="1"/>
  <c r="GS241" i="5" s="1"/>
  <c r="JO241" i="5" s="1"/>
  <c r="BA36" i="5"/>
  <c r="DW36" i="5" s="1"/>
  <c r="GS36" i="5" s="1"/>
  <c r="JO36" i="5" s="1"/>
  <c r="BA109" i="5"/>
  <c r="DW109" i="5" s="1"/>
  <c r="GS109" i="5" s="1"/>
  <c r="JO109" i="5" s="1"/>
  <c r="BA163" i="5"/>
  <c r="DW163" i="5" s="1"/>
  <c r="GS163" i="5" s="1"/>
  <c r="JO163" i="5" s="1"/>
  <c r="BA231" i="5"/>
  <c r="DW231" i="5" s="1"/>
  <c r="GS231" i="5" s="1"/>
  <c r="JO231" i="5" s="1"/>
  <c r="BA51" i="5"/>
  <c r="DW51" i="5" s="1"/>
  <c r="GS51" i="5" s="1"/>
  <c r="JO51" i="5" s="1"/>
  <c r="BA61" i="5"/>
  <c r="DW61" i="5" s="1"/>
  <c r="GS61" i="5" s="1"/>
  <c r="JO61" i="5" s="1"/>
  <c r="BA123" i="5"/>
  <c r="DW123" i="5" s="1"/>
  <c r="GS123" i="5" s="1"/>
  <c r="JO123" i="5" s="1"/>
  <c r="BA185" i="5"/>
  <c r="DW185" i="5" s="1"/>
  <c r="GS185" i="5" s="1"/>
  <c r="JO185" i="5" s="1"/>
  <c r="BA244" i="5"/>
  <c r="DW244" i="5" s="1"/>
  <c r="GS244" i="5" s="1"/>
  <c r="JO244" i="5" s="1"/>
  <c r="BA62" i="5"/>
  <c r="DW62" i="5" s="1"/>
  <c r="GS62" i="5" s="1"/>
  <c r="JO62" i="5" s="1"/>
  <c r="BA105" i="5"/>
  <c r="DW105" i="5" s="1"/>
  <c r="GS105" i="5" s="1"/>
  <c r="JO105" i="5" s="1"/>
  <c r="BA175" i="5"/>
  <c r="DW175" i="5" s="1"/>
  <c r="GS175" i="5" s="1"/>
  <c r="JO175" i="5" s="1"/>
  <c r="BA240" i="5"/>
  <c r="DW240" i="5" s="1"/>
  <c r="GS240" i="5" s="1"/>
  <c r="JO240" i="5" s="1"/>
  <c r="BA58" i="5"/>
  <c r="DW58" i="5" s="1"/>
  <c r="GS58" i="5" s="1"/>
  <c r="JO58" i="5" s="1"/>
  <c r="BA120" i="5"/>
  <c r="DW120" i="5" s="1"/>
  <c r="GS120" i="5" s="1"/>
  <c r="JO120" i="5" s="1"/>
  <c r="BA182" i="5"/>
  <c r="DW182" i="5" s="1"/>
  <c r="GS182" i="5" s="1"/>
  <c r="JO182" i="5" s="1"/>
  <c r="BA247" i="5"/>
  <c r="DW247" i="5" s="1"/>
  <c r="GS247" i="5" s="1"/>
  <c r="JO247" i="5" s="1"/>
  <c r="BA63" i="5"/>
  <c r="DW63" i="5" s="1"/>
  <c r="GS63" i="5" s="1"/>
  <c r="JO63" i="5" s="1"/>
  <c r="BA130" i="5"/>
  <c r="DW130" i="5" s="1"/>
  <c r="GS130" i="5" s="1"/>
  <c r="JO130" i="5" s="1"/>
  <c r="BA190" i="5"/>
  <c r="DW190" i="5" s="1"/>
  <c r="GS190" i="5" s="1"/>
  <c r="JO190" i="5" s="1"/>
  <c r="BA256" i="5"/>
  <c r="DW256" i="5" s="1"/>
  <c r="GS256" i="5" s="1"/>
  <c r="JO256" i="5" s="1"/>
  <c r="BA50" i="5"/>
  <c r="DW50" i="5" s="1"/>
  <c r="GS50" i="5" s="1"/>
  <c r="JO50" i="5" s="1"/>
  <c r="BA131" i="5"/>
  <c r="DW131" i="5" s="1"/>
  <c r="GS131" i="5" s="1"/>
  <c r="JO131" i="5" s="1"/>
  <c r="BA189" i="5"/>
  <c r="DW189" i="5" s="1"/>
  <c r="GS189" i="5" s="1"/>
  <c r="JO189" i="5" s="1"/>
  <c r="BA250" i="5"/>
  <c r="DW250" i="5" s="1"/>
  <c r="GS250" i="5" s="1"/>
  <c r="JO250" i="5" s="1"/>
  <c r="BA68" i="5"/>
  <c r="DW68" i="5" s="1"/>
  <c r="GS68" i="5" s="1"/>
  <c r="JO68" i="5" s="1"/>
  <c r="BA127" i="5"/>
  <c r="DW127" i="5" s="1"/>
  <c r="GS127" i="5" s="1"/>
  <c r="JO127" i="5" s="1"/>
  <c r="BA192" i="5"/>
  <c r="DW192" i="5" s="1"/>
  <c r="GS192" i="5" s="1"/>
  <c r="JO192" i="5" s="1"/>
  <c r="BA258" i="5"/>
  <c r="DW258" i="5" s="1"/>
  <c r="GS258" i="5" s="1"/>
  <c r="JO258" i="5" s="1"/>
  <c r="BA20" i="5"/>
  <c r="DW20" i="5" s="1"/>
  <c r="GS20" i="5" s="1"/>
  <c r="JO20" i="5" s="1"/>
  <c r="BA89" i="5"/>
  <c r="DW89" i="5" s="1"/>
  <c r="GS89" i="5" s="1"/>
  <c r="JO89" i="5" s="1"/>
  <c r="BA141" i="5"/>
  <c r="DW141" i="5" s="1"/>
  <c r="GS141" i="5" s="1"/>
  <c r="JO141" i="5" s="1"/>
  <c r="BA195" i="5"/>
  <c r="DW195" i="5" s="1"/>
  <c r="GS195" i="5" s="1"/>
  <c r="JO195" i="5" s="1"/>
  <c r="BA261" i="5"/>
  <c r="DW261" i="5" s="1"/>
  <c r="GS261" i="5" s="1"/>
  <c r="JO261" i="5" s="1"/>
  <c r="BA71" i="5"/>
  <c r="DW71" i="5" s="1"/>
  <c r="GS71" i="5" s="1"/>
  <c r="JO71" i="5" s="1"/>
  <c r="BA119" i="5"/>
  <c r="DW119" i="5" s="1"/>
  <c r="GS119" i="5" s="1"/>
  <c r="JO119" i="5" s="1"/>
  <c r="BA187" i="5"/>
  <c r="DW187" i="5" s="1"/>
  <c r="GS187" i="5" s="1"/>
  <c r="JO187" i="5" s="1"/>
  <c r="BA255" i="5"/>
  <c r="DW255" i="5" s="1"/>
  <c r="GS255" i="5" s="1"/>
  <c r="JO255" i="5" s="1"/>
  <c r="BA17" i="5"/>
  <c r="DW17" i="5" s="1"/>
  <c r="GS17" i="5" s="1"/>
  <c r="JO17" i="5" s="1"/>
  <c r="BA75" i="5"/>
  <c r="DW75" i="5" s="1"/>
  <c r="GS75" i="5" s="1"/>
  <c r="JO75" i="5" s="1"/>
  <c r="BA138" i="5"/>
  <c r="DW138" i="5" s="1"/>
  <c r="GS138" i="5" s="1"/>
  <c r="JO138" i="5" s="1"/>
  <c r="BA202" i="5"/>
  <c r="DW202" i="5" s="1"/>
  <c r="GS202" i="5" s="1"/>
  <c r="JO202" i="5" s="1"/>
  <c r="BA8" i="5"/>
  <c r="DW8" i="5" s="1"/>
  <c r="GS8" i="5" s="1"/>
  <c r="JO8" i="5" s="1"/>
  <c r="BA66" i="5"/>
  <c r="DW66" i="5" s="1"/>
  <c r="GS66" i="5" s="1"/>
  <c r="JO66" i="5" s="1"/>
  <c r="BA148" i="5"/>
  <c r="DW148" i="5" s="1"/>
  <c r="GS148" i="5" s="1"/>
  <c r="JO148" i="5" s="1"/>
  <c r="BA213" i="5"/>
  <c r="DW213" i="5" s="1"/>
  <c r="GS213" i="5" s="1"/>
  <c r="JO213" i="5" s="1"/>
  <c r="BA9" i="5"/>
  <c r="DW9" i="5" s="1"/>
  <c r="GS9" i="5" s="1"/>
  <c r="JO9" i="5" s="1"/>
  <c r="BA67" i="5"/>
  <c r="DW67" i="5" s="1"/>
  <c r="GS67" i="5" s="1"/>
  <c r="JO67" i="5" s="1"/>
  <c r="BA149" i="5"/>
  <c r="DW149" i="5" s="1"/>
  <c r="GS149" i="5" s="1"/>
  <c r="JO149" i="5" s="1"/>
  <c r="BA200" i="5"/>
  <c r="DW200" i="5" s="1"/>
  <c r="GS200" i="5" s="1"/>
  <c r="JO200" i="5" s="1"/>
  <c r="BA265" i="5"/>
  <c r="DW265" i="5" s="1"/>
  <c r="GS265" i="5" s="1"/>
  <c r="JO265" i="5" s="1"/>
  <c r="BA24" i="5"/>
  <c r="DW24" i="5" s="1"/>
  <c r="GS24" i="5" s="1"/>
  <c r="JO24" i="5" s="1"/>
  <c r="BA97" i="5"/>
  <c r="DW97" i="5" s="1"/>
  <c r="GS97" i="5" s="1"/>
  <c r="JO97" i="5" s="1"/>
  <c r="BA145" i="5"/>
  <c r="DW145" i="5" s="1"/>
  <c r="GS145" i="5" s="1"/>
  <c r="JO145" i="5" s="1"/>
  <c r="BA203" i="5"/>
  <c r="DW203" i="5" s="1"/>
  <c r="GS203" i="5" s="1"/>
  <c r="JO203" i="5" s="1"/>
  <c r="A80" i="4" l="1"/>
  <c r="C153" i="4"/>
  <c r="B153" i="4"/>
  <c r="A153" i="4"/>
  <c r="BB3" i="5"/>
  <c r="DX3" i="5" s="1"/>
  <c r="GT3" i="5" s="1"/>
  <c r="JP3" i="5" s="1"/>
  <c r="BB4" i="5"/>
  <c r="DX4" i="5" s="1"/>
  <c r="GT4" i="5" s="1"/>
  <c r="JP4" i="5" s="1"/>
  <c r="BB2" i="5"/>
  <c r="DX2" i="5" s="1"/>
  <c r="GT2" i="5" s="1"/>
  <c r="JP2" i="5" s="1"/>
  <c r="BB241" i="5"/>
  <c r="DX241" i="5" s="1"/>
  <c r="GT241" i="5" s="1"/>
  <c r="JP241" i="5" s="1"/>
  <c r="BB176" i="5"/>
  <c r="DX176" i="5" s="1"/>
  <c r="GT176" i="5" s="1"/>
  <c r="JP176" i="5" s="1"/>
  <c r="BB100" i="5"/>
  <c r="DX100" i="5" s="1"/>
  <c r="GT100" i="5" s="1"/>
  <c r="JP100" i="5" s="1"/>
  <c r="BB57" i="5"/>
  <c r="DX57" i="5" s="1"/>
  <c r="GT57" i="5" s="1"/>
  <c r="JP57" i="5" s="1"/>
  <c r="BB248" i="5"/>
  <c r="DX248" i="5" s="1"/>
  <c r="GT248" i="5" s="1"/>
  <c r="JP248" i="5" s="1"/>
  <c r="BB185" i="5"/>
  <c r="DX185" i="5" s="1"/>
  <c r="GT185" i="5" s="1"/>
  <c r="JP185" i="5" s="1"/>
  <c r="BB126" i="5"/>
  <c r="DX126" i="5" s="1"/>
  <c r="GT126" i="5" s="1"/>
  <c r="JP126" i="5" s="1"/>
  <c r="BB56" i="5"/>
  <c r="DX56" i="5" s="1"/>
  <c r="GT56" i="5" s="1"/>
  <c r="JP56" i="5" s="1"/>
  <c r="BB253" i="5"/>
  <c r="DX253" i="5" s="1"/>
  <c r="GT253" i="5" s="1"/>
  <c r="JP253" i="5" s="1"/>
  <c r="BB188" i="5"/>
  <c r="DX188" i="5" s="1"/>
  <c r="GT188" i="5" s="1"/>
  <c r="JP188" i="5" s="1"/>
  <c r="BB125" i="5"/>
  <c r="DX125" i="5" s="1"/>
  <c r="GT125" i="5" s="1"/>
  <c r="JP125" i="5" s="1"/>
  <c r="BB55" i="5"/>
  <c r="DX55" i="5" s="1"/>
  <c r="GT55" i="5" s="1"/>
  <c r="JP55" i="5" s="1"/>
  <c r="BB261" i="5"/>
  <c r="DX261" i="5" s="1"/>
  <c r="GT261" i="5" s="1"/>
  <c r="JP261" i="5" s="1"/>
  <c r="BB205" i="5"/>
  <c r="DX205" i="5" s="1"/>
  <c r="GT205" i="5" s="1"/>
  <c r="JP205" i="5" s="1"/>
  <c r="BB124" i="5"/>
  <c r="DX124" i="5" s="1"/>
  <c r="GT124" i="5" s="1"/>
  <c r="JP124" i="5" s="1"/>
  <c r="BB65" i="5"/>
  <c r="DX65" i="5" s="1"/>
  <c r="GT65" i="5" s="1"/>
  <c r="JP65" i="5" s="1"/>
  <c r="BB259" i="5"/>
  <c r="DX259" i="5" s="1"/>
  <c r="GT259" i="5" s="1"/>
  <c r="JP259" i="5" s="1"/>
  <c r="BB199" i="5"/>
  <c r="DX199" i="5" s="1"/>
  <c r="GT199" i="5" s="1"/>
  <c r="JP199" i="5" s="1"/>
  <c r="BB116" i="5"/>
  <c r="DX116" i="5" s="1"/>
  <c r="GT116" i="5" s="1"/>
  <c r="JP116" i="5" s="1"/>
  <c r="BB76" i="5"/>
  <c r="DX76" i="5" s="1"/>
  <c r="GT76" i="5" s="1"/>
  <c r="JP76" i="5" s="1"/>
  <c r="BB266" i="5"/>
  <c r="DX266" i="5" s="1"/>
  <c r="GT266" i="5" s="1"/>
  <c r="JP266" i="5" s="1"/>
  <c r="BB231" i="5"/>
  <c r="DX231" i="5" s="1"/>
  <c r="GT231" i="5" s="1"/>
  <c r="JP231" i="5" s="1"/>
  <c r="BB169" i="5"/>
  <c r="DX169" i="5" s="1"/>
  <c r="GT169" i="5" s="1"/>
  <c r="JP169" i="5" s="1"/>
  <c r="BB112" i="5"/>
  <c r="DX112" i="5" s="1"/>
  <c r="GT112" i="5" s="1"/>
  <c r="JP112" i="5" s="1"/>
  <c r="BB31" i="5"/>
  <c r="DX31" i="5" s="1"/>
  <c r="GT31" i="5" s="1"/>
  <c r="JP31" i="5" s="1"/>
  <c r="BB236" i="5"/>
  <c r="DX236" i="5" s="1"/>
  <c r="GT236" i="5" s="1"/>
  <c r="JP236" i="5" s="1"/>
  <c r="BB174" i="5"/>
  <c r="DX174" i="5" s="1"/>
  <c r="GT174" i="5" s="1"/>
  <c r="JP174" i="5" s="1"/>
  <c r="BB111" i="5"/>
  <c r="DX111" i="5" s="1"/>
  <c r="GT111" i="5" s="1"/>
  <c r="JP111" i="5" s="1"/>
  <c r="BB49" i="5"/>
  <c r="DX49" i="5" s="1"/>
  <c r="GT49" i="5" s="1"/>
  <c r="JP49" i="5" s="1"/>
  <c r="BB244" i="5"/>
  <c r="DX244" i="5" s="1"/>
  <c r="GT244" i="5" s="1"/>
  <c r="JP244" i="5" s="1"/>
  <c r="BB180" i="5"/>
  <c r="DX180" i="5" s="1"/>
  <c r="GT180" i="5" s="1"/>
  <c r="JP180" i="5" s="1"/>
  <c r="BB118" i="5"/>
  <c r="DX118" i="5" s="1"/>
  <c r="GT118" i="5" s="1"/>
  <c r="JP118" i="5" s="1"/>
  <c r="BB48" i="5"/>
  <c r="DX48" i="5" s="1"/>
  <c r="GT48" i="5" s="1"/>
  <c r="JP48" i="5" s="1"/>
  <c r="BB251" i="5"/>
  <c r="DX251" i="5" s="1"/>
  <c r="GT251" i="5" s="1"/>
  <c r="JP251" i="5" s="1"/>
  <c r="BB225" i="5"/>
  <c r="DX225" i="5" s="1"/>
  <c r="GT225" i="5" s="1"/>
  <c r="JP225" i="5" s="1"/>
  <c r="BB157" i="5"/>
  <c r="DX157" i="5" s="1"/>
  <c r="GT157" i="5" s="1"/>
  <c r="JP157" i="5" s="1"/>
  <c r="BB87" i="5"/>
  <c r="DX87" i="5" s="1"/>
  <c r="GT87" i="5" s="1"/>
  <c r="JP87" i="5" s="1"/>
  <c r="BB43" i="5"/>
  <c r="DX43" i="5" s="1"/>
  <c r="GT43" i="5" s="1"/>
  <c r="JP43" i="5" s="1"/>
  <c r="BB234" i="5"/>
  <c r="DX234" i="5" s="1"/>
  <c r="GT234" i="5" s="1"/>
  <c r="JP234" i="5" s="1"/>
  <c r="BB164" i="5"/>
  <c r="DX164" i="5" s="1"/>
  <c r="GT164" i="5" s="1"/>
  <c r="JP164" i="5" s="1"/>
  <c r="BB104" i="5"/>
  <c r="DX104" i="5" s="1"/>
  <c r="GT104" i="5" s="1"/>
  <c r="JP104" i="5" s="1"/>
  <c r="BB42" i="5"/>
  <c r="DX42" i="5" s="1"/>
  <c r="GT42" i="5" s="1"/>
  <c r="JP42" i="5" s="1"/>
  <c r="BB237" i="5"/>
  <c r="DX237" i="5" s="1"/>
  <c r="GT237" i="5" s="1"/>
  <c r="JP237" i="5" s="1"/>
  <c r="BB177" i="5"/>
  <c r="DX177" i="5" s="1"/>
  <c r="GT177" i="5" s="1"/>
  <c r="JP177" i="5" s="1"/>
  <c r="BB103" i="5"/>
  <c r="DX103" i="5" s="1"/>
  <c r="GT103" i="5" s="1"/>
  <c r="JP103" i="5" s="1"/>
  <c r="BB60" i="5"/>
  <c r="DX60" i="5" s="1"/>
  <c r="GT60" i="5" s="1"/>
  <c r="JP60" i="5" s="1"/>
  <c r="BB245" i="5"/>
  <c r="DX245" i="5" s="1"/>
  <c r="GT245" i="5" s="1"/>
  <c r="JP245" i="5" s="1"/>
  <c r="BB217" i="5"/>
  <c r="DX217" i="5" s="1"/>
  <c r="GT217" i="5" s="1"/>
  <c r="JP217" i="5" s="1"/>
  <c r="BB147" i="5"/>
  <c r="DX147" i="5" s="1"/>
  <c r="GT147" i="5" s="1"/>
  <c r="JP147" i="5" s="1"/>
  <c r="BB80" i="5"/>
  <c r="DX80" i="5" s="1"/>
  <c r="GT80" i="5" s="1"/>
  <c r="JP80" i="5" s="1"/>
  <c r="BB18" i="5"/>
  <c r="DX18" i="5" s="1"/>
  <c r="GT18" i="5" s="1"/>
  <c r="JP18" i="5" s="1"/>
  <c r="BB229" i="5"/>
  <c r="DX229" i="5" s="1"/>
  <c r="GT229" i="5" s="1"/>
  <c r="JP229" i="5" s="1"/>
  <c r="BB160" i="5"/>
  <c r="DX160" i="5" s="1"/>
  <c r="GT160" i="5" s="1"/>
  <c r="JP160" i="5" s="1"/>
  <c r="BB79" i="5"/>
  <c r="DX79" i="5" s="1"/>
  <c r="GT79" i="5" s="1"/>
  <c r="JP79" i="5" s="1"/>
  <c r="BB35" i="5"/>
  <c r="DX35" i="5" s="1"/>
  <c r="GT35" i="5" s="1"/>
  <c r="JP35" i="5" s="1"/>
  <c r="BB227" i="5"/>
  <c r="DX227" i="5" s="1"/>
  <c r="GT227" i="5" s="1"/>
  <c r="JP227" i="5" s="1"/>
  <c r="BB167" i="5"/>
  <c r="DX167" i="5" s="1"/>
  <c r="GT167" i="5" s="1"/>
  <c r="JP167" i="5" s="1"/>
  <c r="BB115" i="5"/>
  <c r="DX115" i="5" s="1"/>
  <c r="GT115" i="5" s="1"/>
  <c r="JP115" i="5" s="1"/>
  <c r="BB34" i="5"/>
  <c r="DX34" i="5" s="1"/>
  <c r="GT34" i="5" s="1"/>
  <c r="JP34" i="5" s="1"/>
  <c r="BB235" i="5"/>
  <c r="DX235" i="5" s="1"/>
  <c r="GT235" i="5" s="1"/>
  <c r="JP235" i="5" s="1"/>
  <c r="BB175" i="5"/>
  <c r="DX175" i="5" s="1"/>
  <c r="GT175" i="5" s="1"/>
  <c r="JP175" i="5" s="1"/>
  <c r="BB114" i="5"/>
  <c r="DX114" i="5" s="1"/>
  <c r="GT114" i="5" s="1"/>
  <c r="JP114" i="5" s="1"/>
  <c r="BB52" i="5"/>
  <c r="DX52" i="5" s="1"/>
  <c r="GT52" i="5" s="1"/>
  <c r="JP52" i="5" s="1"/>
  <c r="BB238" i="5"/>
  <c r="DX238" i="5" s="1"/>
  <c r="GT238" i="5" s="1"/>
  <c r="JP238" i="5" s="1"/>
  <c r="BB168" i="5"/>
  <c r="DX168" i="5" s="1"/>
  <c r="GT168" i="5" s="1"/>
  <c r="JP168" i="5" s="1"/>
  <c r="BB106" i="5"/>
  <c r="DX106" i="5" s="1"/>
  <c r="GT106" i="5" s="1"/>
  <c r="JP106" i="5" s="1"/>
  <c r="BB44" i="5"/>
  <c r="DX44" i="5" s="1"/>
  <c r="GT44" i="5" s="1"/>
  <c r="JP44" i="5" s="1"/>
  <c r="BB246" i="5"/>
  <c r="DX246" i="5" s="1"/>
  <c r="GT246" i="5" s="1"/>
  <c r="JP246" i="5" s="1"/>
  <c r="BB203" i="5"/>
  <c r="DX203" i="5" s="1"/>
  <c r="GT203" i="5" s="1"/>
  <c r="JP203" i="5" s="1"/>
  <c r="BB151" i="5"/>
  <c r="DX151" i="5" s="1"/>
  <c r="GT151" i="5" s="1"/>
  <c r="JP151" i="5" s="1"/>
  <c r="BB92" i="5"/>
  <c r="DX92" i="5" s="1"/>
  <c r="GT92" i="5" s="1"/>
  <c r="JP92" i="5" s="1"/>
  <c r="BB11" i="5"/>
  <c r="DX11" i="5" s="1"/>
  <c r="GT11" i="5" s="1"/>
  <c r="JP11" i="5" s="1"/>
  <c r="BB221" i="5"/>
  <c r="DX221" i="5" s="1"/>
  <c r="GT221" i="5" s="1"/>
  <c r="JP221" i="5" s="1"/>
  <c r="BB139" i="5"/>
  <c r="DX139" i="5" s="1"/>
  <c r="GT139" i="5" s="1"/>
  <c r="JP139" i="5" s="1"/>
  <c r="BB91" i="5"/>
  <c r="DX91" i="5" s="1"/>
  <c r="GT91" i="5" s="1"/>
  <c r="JP91" i="5" s="1"/>
  <c r="BB10" i="5"/>
  <c r="DX10" i="5" s="1"/>
  <c r="GT10" i="5" s="1"/>
  <c r="JP10" i="5" s="1"/>
  <c r="BB220" i="5"/>
  <c r="DX220" i="5" s="1"/>
  <c r="GT220" i="5" s="1"/>
  <c r="JP220" i="5" s="1"/>
  <c r="BB155" i="5"/>
  <c r="DX155" i="5" s="1"/>
  <c r="GT155" i="5" s="1"/>
  <c r="JP155" i="5" s="1"/>
  <c r="BB90" i="5"/>
  <c r="DX90" i="5" s="1"/>
  <c r="GT90" i="5" s="1"/>
  <c r="JP90" i="5" s="1"/>
  <c r="BB27" i="5"/>
  <c r="DX27" i="5" s="1"/>
  <c r="GT27" i="5" s="1"/>
  <c r="JP27" i="5" s="1"/>
  <c r="BB230" i="5"/>
  <c r="DX230" i="5" s="1"/>
  <c r="GT230" i="5" s="1"/>
  <c r="JP230" i="5" s="1"/>
  <c r="BB170" i="5"/>
  <c r="DX170" i="5" s="1"/>
  <c r="GT170" i="5" s="1"/>
  <c r="JP170" i="5" s="1"/>
  <c r="BB107" i="5"/>
  <c r="DX107" i="5" s="1"/>
  <c r="GT107" i="5" s="1"/>
  <c r="JP107" i="5" s="1"/>
  <c r="BB26" i="5"/>
  <c r="DX26" i="5" s="1"/>
  <c r="GT26" i="5" s="1"/>
  <c r="JP26" i="5" s="1"/>
  <c r="BB228" i="5"/>
  <c r="DX228" i="5" s="1"/>
  <c r="GT228" i="5" s="1"/>
  <c r="JP228" i="5" s="1"/>
  <c r="BB172" i="5"/>
  <c r="DX172" i="5" s="1"/>
  <c r="GT172" i="5" s="1"/>
  <c r="JP172" i="5" s="1"/>
  <c r="BB99" i="5"/>
  <c r="DX99" i="5" s="1"/>
  <c r="GT99" i="5" s="1"/>
  <c r="JP99" i="5" s="1"/>
  <c r="BB37" i="5"/>
  <c r="DX37" i="5" s="1"/>
  <c r="GT37" i="5" s="1"/>
  <c r="JP37" i="5" s="1"/>
  <c r="BB232" i="5"/>
  <c r="DX232" i="5" s="1"/>
  <c r="GT232" i="5" s="1"/>
  <c r="JP232" i="5" s="1"/>
  <c r="BB171" i="5"/>
  <c r="DX171" i="5" s="1"/>
  <c r="GT171" i="5" s="1"/>
  <c r="JP171" i="5" s="1"/>
  <c r="BB98" i="5"/>
  <c r="DX98" i="5" s="1"/>
  <c r="GT98" i="5" s="1"/>
  <c r="JP98" i="5" s="1"/>
  <c r="BB36" i="5"/>
  <c r="DX36" i="5" s="1"/>
  <c r="GT36" i="5" s="1"/>
  <c r="JP36" i="5" s="1"/>
  <c r="BB249" i="5"/>
  <c r="DX249" i="5" s="1"/>
  <c r="GT249" i="5" s="1"/>
  <c r="JP249" i="5" s="1"/>
  <c r="BB192" i="5"/>
  <c r="DX192" i="5" s="1"/>
  <c r="GT192" i="5" s="1"/>
  <c r="JP192" i="5" s="1"/>
  <c r="BB131" i="5"/>
  <c r="DX131" i="5" s="1"/>
  <c r="GT131" i="5" s="1"/>
  <c r="JP131" i="5" s="1"/>
  <c r="BB61" i="5"/>
  <c r="DX61" i="5" s="1"/>
  <c r="GT61" i="5" s="1"/>
  <c r="JP61" i="5" s="1"/>
  <c r="BB258" i="5"/>
  <c r="DX258" i="5" s="1"/>
  <c r="GT258" i="5" s="1"/>
  <c r="JP258" i="5" s="1"/>
  <c r="BB190" i="5"/>
  <c r="DX190" i="5" s="1"/>
  <c r="GT190" i="5" s="1"/>
  <c r="JP190" i="5" s="1"/>
  <c r="BB130" i="5"/>
  <c r="DX130" i="5" s="1"/>
  <c r="GT130" i="5" s="1"/>
  <c r="JP130" i="5" s="1"/>
  <c r="BB63" i="5"/>
  <c r="DX63" i="5" s="1"/>
  <c r="GT63" i="5" s="1"/>
  <c r="JP63" i="5" s="1"/>
  <c r="BB265" i="5"/>
  <c r="DX265" i="5" s="1"/>
  <c r="GT265" i="5" s="1"/>
  <c r="JP265" i="5" s="1"/>
  <c r="BB198" i="5"/>
  <c r="DX198" i="5" s="1"/>
  <c r="GT198" i="5" s="1"/>
  <c r="JP198" i="5" s="1"/>
  <c r="BB255" i="5"/>
  <c r="DX255" i="5" s="1"/>
  <c r="GT255" i="5" s="1"/>
  <c r="JP255" i="5" s="1"/>
  <c r="BB193" i="5"/>
  <c r="DX193" i="5" s="1"/>
  <c r="GT193" i="5" s="1"/>
  <c r="JP193" i="5" s="1"/>
  <c r="BB144" i="5"/>
  <c r="DX144" i="5" s="1"/>
  <c r="GT144" i="5" s="1"/>
  <c r="JP144" i="5" s="1"/>
  <c r="BB256" i="5"/>
  <c r="DX256" i="5" s="1"/>
  <c r="GT256" i="5" s="1"/>
  <c r="JP256" i="5" s="1"/>
  <c r="BB84" i="5"/>
  <c r="DX84" i="5" s="1"/>
  <c r="GT84" i="5" s="1"/>
  <c r="JP84" i="5" s="1"/>
  <c r="BB150" i="5"/>
  <c r="DX150" i="5" s="1"/>
  <c r="GT150" i="5" s="1"/>
  <c r="JP150" i="5" s="1"/>
  <c r="BB7" i="5"/>
  <c r="DX7" i="5" s="1"/>
  <c r="GT7" i="5" s="1"/>
  <c r="JP7" i="5" s="1"/>
  <c r="BB146" i="5"/>
  <c r="DX146" i="5" s="1"/>
  <c r="GT146" i="5" s="1"/>
  <c r="JP146" i="5" s="1"/>
  <c r="BB38" i="5"/>
  <c r="DX38" i="5" s="1"/>
  <c r="GT38" i="5" s="1"/>
  <c r="JP38" i="5" s="1"/>
  <c r="BB186" i="5"/>
  <c r="DX186" i="5" s="1"/>
  <c r="GT186" i="5" s="1"/>
  <c r="JP186" i="5" s="1"/>
  <c r="BB86" i="5"/>
  <c r="DX86" i="5" s="1"/>
  <c r="GT86" i="5" s="1"/>
  <c r="JP86" i="5" s="1"/>
  <c r="BB252" i="5"/>
  <c r="DX252" i="5" s="1"/>
  <c r="GT252" i="5" s="1"/>
  <c r="JP252" i="5" s="1"/>
  <c r="BB165" i="5"/>
  <c r="DX165" i="5" s="1"/>
  <c r="GT165" i="5" s="1"/>
  <c r="JP165" i="5" s="1"/>
  <c r="BB85" i="5"/>
  <c r="DX85" i="5" s="1"/>
  <c r="GT85" i="5" s="1"/>
  <c r="JP85" i="5" s="1"/>
  <c r="BB16" i="5"/>
  <c r="DX16" i="5" s="1"/>
  <c r="GT16" i="5" s="1"/>
  <c r="JP16" i="5" s="1"/>
  <c r="BB211" i="5"/>
  <c r="DX211" i="5" s="1"/>
  <c r="GT211" i="5" s="1"/>
  <c r="JP211" i="5" s="1"/>
  <c r="BB148" i="5"/>
  <c r="DX148" i="5" s="1"/>
  <c r="GT148" i="5" s="1"/>
  <c r="JP148" i="5" s="1"/>
  <c r="BB67" i="5"/>
  <c r="DX67" i="5" s="1"/>
  <c r="GT67" i="5" s="1"/>
  <c r="JP67" i="5" s="1"/>
  <c r="BB267" i="5"/>
  <c r="DX267" i="5" s="1"/>
  <c r="GT267" i="5" s="1"/>
  <c r="JP267" i="5" s="1"/>
  <c r="BB184" i="5"/>
  <c r="DX184" i="5" s="1"/>
  <c r="GT184" i="5" s="1"/>
  <c r="JP184" i="5" s="1"/>
  <c r="BB108" i="5"/>
  <c r="DX108" i="5" s="1"/>
  <c r="GT108" i="5" s="1"/>
  <c r="JP108" i="5" s="1"/>
  <c r="BB39" i="5"/>
  <c r="DX39" i="5" s="1"/>
  <c r="GT39" i="5" s="1"/>
  <c r="JP39" i="5" s="1"/>
  <c r="BB122" i="5"/>
  <c r="DX122" i="5" s="1"/>
  <c r="GT122" i="5" s="1"/>
  <c r="JP122" i="5" s="1"/>
  <c r="BB206" i="5"/>
  <c r="DX206" i="5" s="1"/>
  <c r="GT206" i="5" s="1"/>
  <c r="JP206" i="5" s="1"/>
  <c r="BB66" i="5"/>
  <c r="DX66" i="5" s="1"/>
  <c r="GT66" i="5" s="1"/>
  <c r="JP66" i="5" s="1"/>
  <c r="BB135" i="5"/>
  <c r="DX135" i="5" s="1"/>
  <c r="GT135" i="5" s="1"/>
  <c r="JP135" i="5" s="1"/>
  <c r="BB223" i="5"/>
  <c r="DX223" i="5" s="1"/>
  <c r="GT223" i="5" s="1"/>
  <c r="JP223" i="5" s="1"/>
  <c r="BB117" i="5"/>
  <c r="DX117" i="5" s="1"/>
  <c r="GT117" i="5" s="1"/>
  <c r="JP117" i="5" s="1"/>
  <c r="BB13" i="5"/>
  <c r="DX13" i="5" s="1"/>
  <c r="GT13" i="5" s="1"/>
  <c r="JP13" i="5" s="1"/>
  <c r="BB178" i="5"/>
  <c r="DX178" i="5" s="1"/>
  <c r="GT178" i="5" s="1"/>
  <c r="JP178" i="5" s="1"/>
  <c r="BB64" i="5"/>
  <c r="DX64" i="5" s="1"/>
  <c r="GT64" i="5" s="1"/>
  <c r="JP64" i="5" s="1"/>
  <c r="BB224" i="5"/>
  <c r="DX224" i="5" s="1"/>
  <c r="GT224" i="5" s="1"/>
  <c r="JP224" i="5" s="1"/>
  <c r="BB153" i="5"/>
  <c r="DX153" i="5" s="1"/>
  <c r="GT153" i="5" s="1"/>
  <c r="JP153" i="5" s="1"/>
  <c r="BB97" i="5"/>
  <c r="DX97" i="5" s="1"/>
  <c r="GT97" i="5" s="1"/>
  <c r="JP97" i="5" s="1"/>
  <c r="BB9" i="5"/>
  <c r="DX9" i="5" s="1"/>
  <c r="GT9" i="5" s="1"/>
  <c r="JP9" i="5" s="1"/>
  <c r="BB216" i="5"/>
  <c r="DX216" i="5" s="1"/>
  <c r="GT216" i="5" s="1"/>
  <c r="JP216" i="5" s="1"/>
  <c r="BB141" i="5"/>
  <c r="DX141" i="5" s="1"/>
  <c r="GT141" i="5" s="1"/>
  <c r="JP141" i="5" s="1"/>
  <c r="BB71" i="5"/>
  <c r="DX71" i="5" s="1"/>
  <c r="GT71" i="5" s="1"/>
  <c r="JP71" i="5" s="1"/>
  <c r="BB247" i="5"/>
  <c r="DX247" i="5" s="1"/>
  <c r="GT247" i="5" s="1"/>
  <c r="JP247" i="5" s="1"/>
  <c r="BB173" i="5"/>
  <c r="DX173" i="5" s="1"/>
  <c r="GT173" i="5" s="1"/>
  <c r="JP173" i="5" s="1"/>
  <c r="BB101" i="5"/>
  <c r="DX101" i="5" s="1"/>
  <c r="GT101" i="5" s="1"/>
  <c r="JP101" i="5" s="1"/>
  <c r="BB32" i="5"/>
  <c r="DX32" i="5" s="1"/>
  <c r="GT32" i="5" s="1"/>
  <c r="JP32" i="5" s="1"/>
  <c r="BB134" i="5"/>
  <c r="DX134" i="5" s="1"/>
  <c r="GT134" i="5" s="1"/>
  <c r="JP134" i="5" s="1"/>
  <c r="BB201" i="5"/>
  <c r="DX201" i="5" s="1"/>
  <c r="GT201" i="5" s="1"/>
  <c r="JP201" i="5" s="1"/>
  <c r="BB22" i="5"/>
  <c r="DX22" i="5" s="1"/>
  <c r="GT22" i="5" s="1"/>
  <c r="JP22" i="5" s="1"/>
  <c r="BB132" i="5"/>
  <c r="DX132" i="5" s="1"/>
  <c r="GT132" i="5" s="1"/>
  <c r="JP132" i="5" s="1"/>
  <c r="BB215" i="5"/>
  <c r="DX215" i="5" s="1"/>
  <c r="GT215" i="5" s="1"/>
  <c r="JP215" i="5" s="1"/>
  <c r="BB129" i="5"/>
  <c r="DX129" i="5" s="1"/>
  <c r="GT129" i="5" s="1"/>
  <c r="JP129" i="5" s="1"/>
  <c r="BB6" i="5"/>
  <c r="DX6" i="5" s="1"/>
  <c r="GT6" i="5" s="1"/>
  <c r="JP6" i="5" s="1"/>
  <c r="BB161" i="5"/>
  <c r="DX161" i="5" s="1"/>
  <c r="GT161" i="5" s="1"/>
  <c r="JP161" i="5" s="1"/>
  <c r="BB58" i="5"/>
  <c r="DX58" i="5" s="1"/>
  <c r="GT58" i="5" s="1"/>
  <c r="JP58" i="5" s="1"/>
  <c r="BB218" i="5"/>
  <c r="DX218" i="5" s="1"/>
  <c r="GT218" i="5" s="1"/>
  <c r="JP218" i="5" s="1"/>
  <c r="BB137" i="5"/>
  <c r="DX137" i="5" s="1"/>
  <c r="GT137" i="5" s="1"/>
  <c r="JP137" i="5" s="1"/>
  <c r="BB75" i="5"/>
  <c r="DX75" i="5" s="1"/>
  <c r="GT75" i="5" s="1"/>
  <c r="JP75" i="5" s="1"/>
  <c r="BB5" i="5"/>
  <c r="DX5" i="5" s="1"/>
  <c r="GT5" i="5" s="1"/>
  <c r="JP5" i="5" s="1"/>
  <c r="BB200" i="5"/>
  <c r="DX200" i="5" s="1"/>
  <c r="GT200" i="5" s="1"/>
  <c r="JP200" i="5" s="1"/>
  <c r="BB119" i="5"/>
  <c r="DX119" i="5" s="1"/>
  <c r="GT119" i="5" s="1"/>
  <c r="JP119" i="5" s="1"/>
  <c r="BB54" i="5"/>
  <c r="DX54" i="5" s="1"/>
  <c r="GT54" i="5" s="1"/>
  <c r="JP54" i="5" s="1"/>
  <c r="BB240" i="5"/>
  <c r="DX240" i="5" s="1"/>
  <c r="GT240" i="5" s="1"/>
  <c r="JP240" i="5" s="1"/>
  <c r="BB166" i="5"/>
  <c r="DX166" i="5" s="1"/>
  <c r="GT166" i="5" s="1"/>
  <c r="JP166" i="5" s="1"/>
  <c r="BB95" i="5"/>
  <c r="DX95" i="5" s="1"/>
  <c r="GT95" i="5" s="1"/>
  <c r="JP95" i="5" s="1"/>
  <c r="BB25" i="5"/>
  <c r="DX25" i="5" s="1"/>
  <c r="GT25" i="5" s="1"/>
  <c r="JP25" i="5" s="1"/>
  <c r="BB70" i="5"/>
  <c r="DX70" i="5" s="1"/>
  <c r="GT70" i="5" s="1"/>
  <c r="JP70" i="5" s="1"/>
  <c r="BB197" i="5"/>
  <c r="DX197" i="5" s="1"/>
  <c r="GT197" i="5" s="1"/>
  <c r="JP197" i="5" s="1"/>
  <c r="BB15" i="5"/>
  <c r="DX15" i="5" s="1"/>
  <c r="GT15" i="5" s="1"/>
  <c r="JP15" i="5" s="1"/>
  <c r="BB83" i="5"/>
  <c r="DX83" i="5" s="1"/>
  <c r="GT83" i="5" s="1"/>
  <c r="JP83" i="5" s="1"/>
  <c r="BB204" i="5"/>
  <c r="DX204" i="5" s="1"/>
  <c r="GT204" i="5" s="1"/>
  <c r="JP204" i="5" s="1"/>
  <c r="BB82" i="5"/>
  <c r="DX82" i="5" s="1"/>
  <c r="GT82" i="5" s="1"/>
  <c r="JP82" i="5" s="1"/>
  <c r="BB254" i="5"/>
  <c r="DX254" i="5" s="1"/>
  <c r="GT254" i="5" s="1"/>
  <c r="JP254" i="5" s="1"/>
  <c r="BB145" i="5"/>
  <c r="DX145" i="5" s="1"/>
  <c r="GT145" i="5" s="1"/>
  <c r="JP145" i="5" s="1"/>
  <c r="BB51" i="5"/>
  <c r="DX51" i="5" s="1"/>
  <c r="GT51" i="5" s="1"/>
  <c r="JP51" i="5" s="1"/>
  <c r="BB213" i="5"/>
  <c r="DX213" i="5" s="1"/>
  <c r="GT213" i="5" s="1"/>
  <c r="JP213" i="5" s="1"/>
  <c r="BB149" i="5"/>
  <c r="DX149" i="5" s="1"/>
  <c r="GT149" i="5" s="1"/>
  <c r="JP149" i="5" s="1"/>
  <c r="BB68" i="5"/>
  <c r="DX68" i="5" s="1"/>
  <c r="GT68" i="5" s="1"/>
  <c r="JP68" i="5" s="1"/>
  <c r="BB264" i="5"/>
  <c r="DX264" i="5" s="1"/>
  <c r="GT264" i="5" s="1"/>
  <c r="JP264" i="5" s="1"/>
  <c r="BB187" i="5"/>
  <c r="DX187" i="5" s="1"/>
  <c r="GT187" i="5" s="1"/>
  <c r="JP187" i="5" s="1"/>
  <c r="BB105" i="5"/>
  <c r="DX105" i="5" s="1"/>
  <c r="GT105" i="5" s="1"/>
  <c r="JP105" i="5" s="1"/>
  <c r="BB28" i="5"/>
  <c r="DX28" i="5" s="1"/>
  <c r="GT28" i="5" s="1"/>
  <c r="JP28" i="5" s="1"/>
  <c r="BB233" i="5"/>
  <c r="DX233" i="5" s="1"/>
  <c r="GT233" i="5" s="1"/>
  <c r="JP233" i="5" s="1"/>
  <c r="BB154" i="5"/>
  <c r="DX154" i="5" s="1"/>
  <c r="GT154" i="5" s="1"/>
  <c r="JP154" i="5" s="1"/>
  <c r="BB88" i="5"/>
  <c r="DX88" i="5" s="1"/>
  <c r="GT88" i="5" s="1"/>
  <c r="JP88" i="5" s="1"/>
  <c r="BB19" i="5"/>
  <c r="DX19" i="5" s="1"/>
  <c r="GT19" i="5" s="1"/>
  <c r="JP19" i="5" s="1"/>
  <c r="BB74" i="5"/>
  <c r="DX74" i="5" s="1"/>
  <c r="GT74" i="5" s="1"/>
  <c r="JP74" i="5" s="1"/>
  <c r="BB143" i="5"/>
  <c r="DX143" i="5" s="1"/>
  <c r="GT143" i="5" s="1"/>
  <c r="JP143" i="5" s="1"/>
  <c r="BB262" i="5"/>
  <c r="DX262" i="5" s="1"/>
  <c r="GT262" i="5" s="1"/>
  <c r="JP262" i="5" s="1"/>
  <c r="BB69" i="5"/>
  <c r="DX69" i="5" s="1"/>
  <c r="GT69" i="5" s="1"/>
  <c r="JP69" i="5" s="1"/>
  <c r="BB191" i="5"/>
  <c r="DX191" i="5" s="1"/>
  <c r="GT191" i="5" s="1"/>
  <c r="JP191" i="5" s="1"/>
  <c r="BB94" i="5"/>
  <c r="DX94" i="5" s="1"/>
  <c r="GT94" i="5" s="1"/>
  <c r="JP94" i="5" s="1"/>
  <c r="BB243" i="5"/>
  <c r="DX243" i="5" s="1"/>
  <c r="GT243" i="5" s="1"/>
  <c r="JP243" i="5" s="1"/>
  <c r="BB138" i="5"/>
  <c r="DX138" i="5" s="1"/>
  <c r="GT138" i="5" s="1"/>
  <c r="JP138" i="5" s="1"/>
  <c r="BB30" i="5"/>
  <c r="DX30" i="5" s="1"/>
  <c r="GT30" i="5" s="1"/>
  <c r="JP30" i="5" s="1"/>
  <c r="BB202" i="5"/>
  <c r="DX202" i="5" s="1"/>
  <c r="GT202" i="5" s="1"/>
  <c r="JP202" i="5" s="1"/>
  <c r="BB127" i="5"/>
  <c r="DX127" i="5" s="1"/>
  <c r="GT127" i="5" s="1"/>
  <c r="JP127" i="5" s="1"/>
  <c r="BB50" i="5"/>
  <c r="DX50" i="5" s="1"/>
  <c r="GT50" i="5" s="1"/>
  <c r="JP50" i="5" s="1"/>
  <c r="BB257" i="5"/>
  <c r="DX257" i="5" s="1"/>
  <c r="GT257" i="5" s="1"/>
  <c r="JP257" i="5" s="1"/>
  <c r="BB179" i="5"/>
  <c r="DX179" i="5" s="1"/>
  <c r="GT179" i="5" s="1"/>
  <c r="JP179" i="5" s="1"/>
  <c r="BB109" i="5"/>
  <c r="DX109" i="5" s="1"/>
  <c r="GT109" i="5" s="1"/>
  <c r="JP109" i="5" s="1"/>
  <c r="BB40" i="5"/>
  <c r="DX40" i="5" s="1"/>
  <c r="GT40" i="5" s="1"/>
  <c r="JP40" i="5" s="1"/>
  <c r="BB222" i="5"/>
  <c r="DX222" i="5" s="1"/>
  <c r="GT222" i="5" s="1"/>
  <c r="JP222" i="5" s="1"/>
  <c r="BB159" i="5"/>
  <c r="DX159" i="5" s="1"/>
  <c r="GT159" i="5" s="1"/>
  <c r="JP159" i="5" s="1"/>
  <c r="BB81" i="5"/>
  <c r="DX81" i="5" s="1"/>
  <c r="GT81" i="5" s="1"/>
  <c r="JP81" i="5" s="1"/>
  <c r="BB12" i="5"/>
  <c r="DX12" i="5" s="1"/>
  <c r="GT12" i="5" s="1"/>
  <c r="JP12" i="5" s="1"/>
  <c r="BB45" i="5"/>
  <c r="DX45" i="5" s="1"/>
  <c r="GT45" i="5" s="1"/>
  <c r="JP45" i="5" s="1"/>
  <c r="BB136" i="5"/>
  <c r="DX136" i="5" s="1"/>
  <c r="GT136" i="5" s="1"/>
  <c r="JP136" i="5" s="1"/>
  <c r="BB212" i="5"/>
  <c r="DX212" i="5" s="1"/>
  <c r="GT212" i="5" s="1"/>
  <c r="JP212" i="5" s="1"/>
  <c r="BB73" i="5"/>
  <c r="DX73" i="5" s="1"/>
  <c r="GT73" i="5" s="1"/>
  <c r="JP73" i="5" s="1"/>
  <c r="BB183" i="5"/>
  <c r="DX183" i="5" s="1"/>
  <c r="GT183" i="5" s="1"/>
  <c r="JP183" i="5" s="1"/>
  <c r="BB72" i="5"/>
  <c r="DX72" i="5" s="1"/>
  <c r="GT72" i="5" s="1"/>
  <c r="JP72" i="5" s="1"/>
  <c r="BB226" i="5"/>
  <c r="DX226" i="5" s="1"/>
  <c r="GT226" i="5" s="1"/>
  <c r="JP226" i="5" s="1"/>
  <c r="BB128" i="5"/>
  <c r="DX128" i="5" s="1"/>
  <c r="GT128" i="5" s="1"/>
  <c r="JP128" i="5" s="1"/>
  <c r="BB24" i="5"/>
  <c r="DX24" i="5" s="1"/>
  <c r="GT24" i="5" s="1"/>
  <c r="JP24" i="5" s="1"/>
  <c r="BB194" i="5"/>
  <c r="DX194" i="5" s="1"/>
  <c r="GT194" i="5" s="1"/>
  <c r="JP194" i="5" s="1"/>
  <c r="BB120" i="5"/>
  <c r="DX120" i="5" s="1"/>
  <c r="GT120" i="5" s="1"/>
  <c r="JP120" i="5" s="1"/>
  <c r="BB62" i="5"/>
  <c r="DX62" i="5" s="1"/>
  <c r="GT62" i="5" s="1"/>
  <c r="JP62" i="5" s="1"/>
  <c r="BB242" i="5"/>
  <c r="DX242" i="5" s="1"/>
  <c r="GT242" i="5" s="1"/>
  <c r="JP242" i="5" s="1"/>
  <c r="BB163" i="5"/>
  <c r="DX163" i="5" s="1"/>
  <c r="GT163" i="5" s="1"/>
  <c r="JP163" i="5" s="1"/>
  <c r="BB102" i="5"/>
  <c r="DX102" i="5" s="1"/>
  <c r="GT102" i="5" s="1"/>
  <c r="JP102" i="5" s="1"/>
  <c r="BB33" i="5"/>
  <c r="DX33" i="5" s="1"/>
  <c r="GT33" i="5" s="1"/>
  <c r="JP33" i="5" s="1"/>
  <c r="BB214" i="5"/>
  <c r="DX214" i="5" s="1"/>
  <c r="GT214" i="5" s="1"/>
  <c r="JP214" i="5" s="1"/>
  <c r="BB140" i="5"/>
  <c r="DX140" i="5" s="1"/>
  <c r="GT140" i="5" s="1"/>
  <c r="JP140" i="5" s="1"/>
  <c r="BB78" i="5"/>
  <c r="DX78" i="5" s="1"/>
  <c r="GT78" i="5" s="1"/>
  <c r="JP78" i="5" s="1"/>
  <c r="BB250" i="5"/>
  <c r="DX250" i="5" s="1"/>
  <c r="GT250" i="5" s="1"/>
  <c r="JP250" i="5" s="1"/>
  <c r="BB23" i="5"/>
  <c r="DX23" i="5" s="1"/>
  <c r="GT23" i="5" s="1"/>
  <c r="JP23" i="5" s="1"/>
  <c r="BB133" i="5"/>
  <c r="DX133" i="5" s="1"/>
  <c r="GT133" i="5" s="1"/>
  <c r="JP133" i="5" s="1"/>
  <c r="BB209" i="5"/>
  <c r="DX209" i="5" s="1"/>
  <c r="GT209" i="5" s="1"/>
  <c r="JP209" i="5" s="1"/>
  <c r="BB21" i="5"/>
  <c r="DX21" i="5" s="1"/>
  <c r="GT21" i="5" s="1"/>
  <c r="JP21" i="5" s="1"/>
  <c r="BB158" i="5"/>
  <c r="DX158" i="5" s="1"/>
  <c r="GT158" i="5" s="1"/>
  <c r="JP158" i="5" s="1"/>
  <c r="BB47" i="5"/>
  <c r="DX47" i="5" s="1"/>
  <c r="GT47" i="5" s="1"/>
  <c r="JP47" i="5" s="1"/>
  <c r="BB210" i="5"/>
  <c r="DX210" i="5" s="1"/>
  <c r="GT210" i="5" s="1"/>
  <c r="JP210" i="5" s="1"/>
  <c r="BB121" i="5"/>
  <c r="DX121" i="5" s="1"/>
  <c r="GT121" i="5" s="1"/>
  <c r="JP121" i="5" s="1"/>
  <c r="BB17" i="5"/>
  <c r="DX17" i="5" s="1"/>
  <c r="GT17" i="5" s="1"/>
  <c r="JP17" i="5" s="1"/>
  <c r="BB189" i="5"/>
  <c r="DX189" i="5" s="1"/>
  <c r="GT189" i="5" s="1"/>
  <c r="JP189" i="5" s="1"/>
  <c r="BB113" i="5"/>
  <c r="DX113" i="5" s="1"/>
  <c r="GT113" i="5" s="1"/>
  <c r="JP113" i="5" s="1"/>
  <c r="BB29" i="5"/>
  <c r="DX29" i="5" s="1"/>
  <c r="GT29" i="5" s="1"/>
  <c r="JP29" i="5" s="1"/>
  <c r="BB239" i="5"/>
  <c r="DX239" i="5" s="1"/>
  <c r="GT239" i="5" s="1"/>
  <c r="JP239" i="5" s="1"/>
  <c r="BB162" i="5"/>
  <c r="DX162" i="5" s="1"/>
  <c r="GT162" i="5" s="1"/>
  <c r="JP162" i="5" s="1"/>
  <c r="BB96" i="5"/>
  <c r="DX96" i="5" s="1"/>
  <c r="GT96" i="5" s="1"/>
  <c r="JP96" i="5" s="1"/>
  <c r="BB8" i="5"/>
  <c r="DX8" i="5" s="1"/>
  <c r="GT8" i="5" s="1"/>
  <c r="JP8" i="5" s="1"/>
  <c r="BB208" i="5"/>
  <c r="DX208" i="5" s="1"/>
  <c r="GT208" i="5" s="1"/>
  <c r="JP208" i="5" s="1"/>
  <c r="BB152" i="5"/>
  <c r="DX152" i="5" s="1"/>
  <c r="GT152" i="5" s="1"/>
  <c r="JP152" i="5" s="1"/>
  <c r="BB53" i="5"/>
  <c r="DX53" i="5" s="1"/>
  <c r="GT53" i="5" s="1"/>
  <c r="JP53" i="5" s="1"/>
  <c r="BB182" i="5"/>
  <c r="DX182" i="5" s="1"/>
  <c r="GT182" i="5" s="1"/>
  <c r="JP182" i="5" s="1"/>
  <c r="BB263" i="5"/>
  <c r="DX263" i="5" s="1"/>
  <c r="GT263" i="5" s="1"/>
  <c r="JP263" i="5" s="1"/>
  <c r="BB77" i="5"/>
  <c r="DX77" i="5" s="1"/>
  <c r="GT77" i="5" s="1"/>
  <c r="JP77" i="5" s="1"/>
  <c r="BB196" i="5"/>
  <c r="DX196" i="5" s="1"/>
  <c r="GT196" i="5" s="1"/>
  <c r="JP196" i="5" s="1"/>
  <c r="BB14" i="5"/>
  <c r="DX14" i="5" s="1"/>
  <c r="GT14" i="5" s="1"/>
  <c r="JP14" i="5" s="1"/>
  <c r="BB142" i="5"/>
  <c r="DX142" i="5" s="1"/>
  <c r="GT142" i="5" s="1"/>
  <c r="JP142" i="5" s="1"/>
  <c r="BB59" i="5"/>
  <c r="DX59" i="5" s="1"/>
  <c r="GT59" i="5" s="1"/>
  <c r="JP59" i="5" s="1"/>
  <c r="BB207" i="5"/>
  <c r="DX207" i="5" s="1"/>
  <c r="GT207" i="5" s="1"/>
  <c r="JP207" i="5" s="1"/>
  <c r="BB93" i="5"/>
  <c r="DX93" i="5" s="1"/>
  <c r="GT93" i="5" s="1"/>
  <c r="JP93" i="5" s="1"/>
  <c r="BB260" i="5"/>
  <c r="DX260" i="5" s="1"/>
  <c r="GT260" i="5" s="1"/>
  <c r="JP260" i="5" s="1"/>
  <c r="BB181" i="5"/>
  <c r="DX181" i="5" s="1"/>
  <c r="GT181" i="5" s="1"/>
  <c r="JP181" i="5" s="1"/>
  <c r="BB110" i="5"/>
  <c r="DX110" i="5" s="1"/>
  <c r="GT110" i="5" s="1"/>
  <c r="JP110" i="5" s="1"/>
  <c r="BB41" i="5"/>
  <c r="DX41" i="5" s="1"/>
  <c r="GT41" i="5" s="1"/>
  <c r="JP41" i="5" s="1"/>
  <c r="BB219" i="5"/>
  <c r="DX219" i="5" s="1"/>
  <c r="GT219" i="5" s="1"/>
  <c r="JP219" i="5" s="1"/>
  <c r="BB156" i="5"/>
  <c r="DX156" i="5" s="1"/>
  <c r="GT156" i="5" s="1"/>
  <c r="JP156" i="5" s="1"/>
  <c r="BB89" i="5"/>
  <c r="DX89" i="5" s="1"/>
  <c r="GT89" i="5" s="1"/>
  <c r="JP89" i="5" s="1"/>
  <c r="BB20" i="5"/>
  <c r="DX20" i="5" s="1"/>
  <c r="GT20" i="5" s="1"/>
  <c r="JP20" i="5" s="1"/>
  <c r="BB195" i="5"/>
  <c r="DX195" i="5" s="1"/>
  <c r="GT195" i="5" s="1"/>
  <c r="JP195" i="5" s="1"/>
  <c r="BB123" i="5"/>
  <c r="DX123" i="5" s="1"/>
  <c r="GT123" i="5" s="1"/>
  <c r="JP123" i="5" s="1"/>
  <c r="BB46" i="5"/>
  <c r="DX46" i="5" s="1"/>
  <c r="GT46" i="5" s="1"/>
  <c r="JP46" i="5" s="1"/>
  <c r="BA7" i="1"/>
  <c r="BA8" i="1"/>
  <c r="BB8" i="1" l="1"/>
  <c r="BB7" i="1"/>
  <c r="BC259" i="5"/>
  <c r="DY259" i="5" s="1"/>
  <c r="GU259" i="5" s="1"/>
  <c r="JQ259" i="5" s="1"/>
  <c r="BC252" i="5"/>
  <c r="DY252" i="5" s="1"/>
  <c r="GU252" i="5" s="1"/>
  <c r="JQ252" i="5" s="1"/>
  <c r="BC246" i="5"/>
  <c r="DY246" i="5" s="1"/>
  <c r="GU246" i="5" s="1"/>
  <c r="JQ246" i="5" s="1"/>
  <c r="BC238" i="5"/>
  <c r="DY238" i="5" s="1"/>
  <c r="GU238" i="5" s="1"/>
  <c r="JQ238" i="5" s="1"/>
  <c r="BC232" i="5"/>
  <c r="DY232" i="5" s="1"/>
  <c r="GU232" i="5" s="1"/>
  <c r="JQ232" i="5" s="1"/>
  <c r="BC218" i="5"/>
  <c r="DY218" i="5" s="1"/>
  <c r="GU218" i="5" s="1"/>
  <c r="JQ218" i="5" s="1"/>
  <c r="BC224" i="5"/>
  <c r="DY224" i="5" s="1"/>
  <c r="GU224" i="5" s="1"/>
  <c r="JQ224" i="5" s="1"/>
  <c r="BC202" i="5"/>
  <c r="DY202" i="5" s="1"/>
  <c r="GU202" i="5" s="1"/>
  <c r="JQ202" i="5" s="1"/>
  <c r="BC194" i="5"/>
  <c r="DY194" i="5" s="1"/>
  <c r="GU194" i="5" s="1"/>
  <c r="JQ194" i="5" s="1"/>
  <c r="BC192" i="5"/>
  <c r="DY192" i="5" s="1"/>
  <c r="GU192" i="5" s="1"/>
  <c r="JQ192" i="5" s="1"/>
  <c r="BC181" i="5"/>
  <c r="DY181" i="5" s="1"/>
  <c r="GU181" i="5" s="1"/>
  <c r="JQ181" i="5" s="1"/>
  <c r="BC175" i="5"/>
  <c r="DY175" i="5" s="1"/>
  <c r="GU175" i="5" s="1"/>
  <c r="JQ175" i="5" s="1"/>
  <c r="BC165" i="5"/>
  <c r="DY165" i="5" s="1"/>
  <c r="GU165" i="5" s="1"/>
  <c r="JQ165" i="5" s="1"/>
  <c r="BC156" i="5"/>
  <c r="DY156" i="5" s="1"/>
  <c r="GU156" i="5" s="1"/>
  <c r="JQ156" i="5" s="1"/>
  <c r="BC148" i="5"/>
  <c r="DY148" i="5" s="1"/>
  <c r="GU148" i="5" s="1"/>
  <c r="JQ148" i="5" s="1"/>
  <c r="BC141" i="5"/>
  <c r="DY141" i="5" s="1"/>
  <c r="GU141" i="5" s="1"/>
  <c r="JQ141" i="5" s="1"/>
  <c r="BC130" i="5"/>
  <c r="DY130" i="5" s="1"/>
  <c r="GU130" i="5" s="1"/>
  <c r="JQ130" i="5" s="1"/>
  <c r="BC123" i="5"/>
  <c r="DY123" i="5" s="1"/>
  <c r="GU123" i="5" s="1"/>
  <c r="JQ123" i="5" s="1"/>
  <c r="BC116" i="5"/>
  <c r="DY116" i="5" s="1"/>
  <c r="GU116" i="5" s="1"/>
  <c r="JQ116" i="5" s="1"/>
  <c r="BC101" i="5"/>
  <c r="DY101" i="5" s="1"/>
  <c r="GU101" i="5" s="1"/>
  <c r="JQ101" i="5" s="1"/>
  <c r="BC113" i="5"/>
  <c r="DY113" i="5" s="1"/>
  <c r="GU113" i="5" s="1"/>
  <c r="JQ113" i="5" s="1"/>
  <c r="BC80" i="5"/>
  <c r="DY80" i="5" s="1"/>
  <c r="GU80" i="5" s="1"/>
  <c r="JQ80" i="5" s="1"/>
  <c r="BC84" i="5"/>
  <c r="DY84" i="5" s="1"/>
  <c r="GU84" i="5" s="1"/>
  <c r="JQ84" i="5" s="1"/>
  <c r="BC67" i="5"/>
  <c r="DY67" i="5" s="1"/>
  <c r="GU67" i="5" s="1"/>
  <c r="JQ67" i="5" s="1"/>
  <c r="BC71" i="5"/>
  <c r="DY71" i="5" s="1"/>
  <c r="GU71" i="5" s="1"/>
  <c r="JQ71" i="5" s="1"/>
  <c r="BC61" i="5"/>
  <c r="DY61" i="5" s="1"/>
  <c r="GU61" i="5" s="1"/>
  <c r="JQ61" i="5" s="1"/>
  <c r="BC54" i="5"/>
  <c r="DY54" i="5" s="1"/>
  <c r="GU54" i="5" s="1"/>
  <c r="JQ54" i="5" s="1"/>
  <c r="BC47" i="5"/>
  <c r="DY47" i="5" s="1"/>
  <c r="GU47" i="5" s="1"/>
  <c r="JQ47" i="5" s="1"/>
  <c r="BC40" i="5"/>
  <c r="DY40" i="5" s="1"/>
  <c r="GU40" i="5" s="1"/>
  <c r="JQ40" i="5" s="1"/>
  <c r="BC33" i="5"/>
  <c r="DY33" i="5" s="1"/>
  <c r="GU33" i="5" s="1"/>
  <c r="JQ33" i="5" s="1"/>
  <c r="BC8" i="5"/>
  <c r="DY8" i="5" s="1"/>
  <c r="GU8" i="5" s="1"/>
  <c r="JQ8" i="5" s="1"/>
  <c r="BC20" i="5"/>
  <c r="DY20" i="5" s="1"/>
  <c r="GU20" i="5" s="1"/>
  <c r="JQ20" i="5" s="1"/>
  <c r="BC2" i="5"/>
  <c r="DY2" i="5" s="1"/>
  <c r="GU2" i="5" s="1"/>
  <c r="JQ2" i="5" s="1"/>
  <c r="BC266" i="5"/>
  <c r="DY266" i="5" s="1"/>
  <c r="GU266" i="5" s="1"/>
  <c r="JQ266" i="5" s="1"/>
  <c r="BC260" i="5"/>
  <c r="DY260" i="5" s="1"/>
  <c r="GU260" i="5" s="1"/>
  <c r="JQ260" i="5" s="1"/>
  <c r="BC253" i="5"/>
  <c r="DY253" i="5" s="1"/>
  <c r="GU253" i="5" s="1"/>
  <c r="JQ253" i="5" s="1"/>
  <c r="BC240" i="5"/>
  <c r="DY240" i="5" s="1"/>
  <c r="GU240" i="5" s="1"/>
  <c r="JQ240" i="5" s="1"/>
  <c r="BC233" i="5"/>
  <c r="DY233" i="5" s="1"/>
  <c r="GU233" i="5" s="1"/>
  <c r="JQ233" i="5" s="1"/>
  <c r="BC229" i="5"/>
  <c r="DY229" i="5" s="1"/>
  <c r="GU229" i="5" s="1"/>
  <c r="JQ229" i="5" s="1"/>
  <c r="BC221" i="5"/>
  <c r="DY221" i="5" s="1"/>
  <c r="GU221" i="5" s="1"/>
  <c r="JQ221" i="5" s="1"/>
  <c r="BC216" i="5"/>
  <c r="DY216" i="5" s="1"/>
  <c r="GU216" i="5" s="1"/>
  <c r="JQ216" i="5" s="1"/>
  <c r="BC205" i="5"/>
  <c r="DY205" i="5" s="1"/>
  <c r="GU205" i="5" s="1"/>
  <c r="JQ205" i="5" s="1"/>
  <c r="BC197" i="5"/>
  <c r="DY197" i="5" s="1"/>
  <c r="GU197" i="5" s="1"/>
  <c r="JQ197" i="5" s="1"/>
  <c r="BC187" i="5"/>
  <c r="DY187" i="5" s="1"/>
  <c r="GU187" i="5" s="1"/>
  <c r="JQ187" i="5" s="1"/>
  <c r="BC184" i="5"/>
  <c r="DY184" i="5" s="1"/>
  <c r="GU184" i="5" s="1"/>
  <c r="JQ184" i="5" s="1"/>
  <c r="BC171" i="5"/>
  <c r="DY171" i="5" s="1"/>
  <c r="GU171" i="5" s="1"/>
  <c r="JQ171" i="5" s="1"/>
  <c r="BC168" i="5"/>
  <c r="DY168" i="5" s="1"/>
  <c r="GU168" i="5" s="1"/>
  <c r="JQ168" i="5" s="1"/>
  <c r="BC159" i="5"/>
  <c r="DY159" i="5" s="1"/>
  <c r="GU159" i="5" s="1"/>
  <c r="JQ159" i="5" s="1"/>
  <c r="BC140" i="5"/>
  <c r="DY140" i="5" s="1"/>
  <c r="GU140" i="5" s="1"/>
  <c r="JQ140" i="5" s="1"/>
  <c r="BC152" i="5"/>
  <c r="DY152" i="5" s="1"/>
  <c r="GU152" i="5" s="1"/>
  <c r="JQ152" i="5" s="1"/>
  <c r="BC122" i="5"/>
  <c r="DY122" i="5" s="1"/>
  <c r="GU122" i="5" s="1"/>
  <c r="JQ122" i="5" s="1"/>
  <c r="BC134" i="5"/>
  <c r="DY134" i="5" s="1"/>
  <c r="GU134" i="5" s="1"/>
  <c r="JQ134" i="5" s="1"/>
  <c r="BC108" i="5"/>
  <c r="DY108" i="5" s="1"/>
  <c r="GU108" i="5" s="1"/>
  <c r="JQ108" i="5" s="1"/>
  <c r="BC112" i="5"/>
  <c r="DY112" i="5" s="1"/>
  <c r="GU112" i="5" s="1"/>
  <c r="JQ112" i="5" s="1"/>
  <c r="BC105" i="5"/>
  <c r="DY105" i="5" s="1"/>
  <c r="GU105" i="5" s="1"/>
  <c r="JQ105" i="5" s="1"/>
  <c r="BC91" i="5"/>
  <c r="DY91" i="5" s="1"/>
  <c r="GU91" i="5" s="1"/>
  <c r="JQ91" i="5" s="1"/>
  <c r="BC98" i="5"/>
  <c r="DY98" i="5" s="1"/>
  <c r="GU98" i="5" s="1"/>
  <c r="JQ98" i="5" s="1"/>
  <c r="BC79" i="5"/>
  <c r="DY79" i="5" s="1"/>
  <c r="GU79" i="5" s="1"/>
  <c r="JQ79" i="5" s="1"/>
  <c r="BC63" i="5"/>
  <c r="DY63" i="5" s="1"/>
  <c r="GU63" i="5" s="1"/>
  <c r="JQ63" i="5" s="1"/>
  <c r="BC53" i="5"/>
  <c r="DY53" i="5" s="1"/>
  <c r="GU53" i="5" s="1"/>
  <c r="JQ53" i="5" s="1"/>
  <c r="BC46" i="5"/>
  <c r="DY46" i="5" s="1"/>
  <c r="GU46" i="5" s="1"/>
  <c r="JQ46" i="5" s="1"/>
  <c r="BC39" i="5"/>
  <c r="DY39" i="5" s="1"/>
  <c r="GU39" i="5" s="1"/>
  <c r="JQ39" i="5" s="1"/>
  <c r="BC32" i="5"/>
  <c r="DY32" i="5" s="1"/>
  <c r="GU32" i="5" s="1"/>
  <c r="JQ32" i="5" s="1"/>
  <c r="BC25" i="5"/>
  <c r="DY25" i="5" s="1"/>
  <c r="GU25" i="5" s="1"/>
  <c r="JQ25" i="5" s="1"/>
  <c r="BC19" i="5"/>
  <c r="DY19" i="5" s="1"/>
  <c r="GU19" i="5" s="1"/>
  <c r="JQ19" i="5" s="1"/>
  <c r="BC12" i="5"/>
  <c r="DY12" i="5" s="1"/>
  <c r="GU12" i="5" s="1"/>
  <c r="JQ12" i="5" s="1"/>
  <c r="BC5" i="5"/>
  <c r="DY5" i="5" s="1"/>
  <c r="GU5" i="5" s="1"/>
  <c r="JQ5" i="5" s="1"/>
  <c r="BC267" i="5"/>
  <c r="DY267" i="5" s="1"/>
  <c r="GU267" i="5" s="1"/>
  <c r="JQ267" i="5" s="1"/>
  <c r="BC258" i="5"/>
  <c r="DY258" i="5" s="1"/>
  <c r="GU258" i="5" s="1"/>
  <c r="JQ258" i="5" s="1"/>
  <c r="BC249" i="5"/>
  <c r="DY249" i="5" s="1"/>
  <c r="GU249" i="5" s="1"/>
  <c r="JQ249" i="5" s="1"/>
  <c r="BC241" i="5"/>
  <c r="DY241" i="5" s="1"/>
  <c r="GU241" i="5" s="1"/>
  <c r="JQ241" i="5" s="1"/>
  <c r="BC231" i="5"/>
  <c r="DY231" i="5" s="1"/>
  <c r="GU231" i="5" s="1"/>
  <c r="JQ231" i="5" s="1"/>
  <c r="BC219" i="5"/>
  <c r="DY219" i="5" s="1"/>
  <c r="GU219" i="5" s="1"/>
  <c r="JQ219" i="5" s="1"/>
  <c r="BC214" i="5"/>
  <c r="DY214" i="5" s="1"/>
  <c r="GU214" i="5" s="1"/>
  <c r="JQ214" i="5" s="1"/>
  <c r="BC211" i="5"/>
  <c r="DY211" i="5" s="1"/>
  <c r="GU211" i="5" s="1"/>
  <c r="JQ211" i="5" s="1"/>
  <c r="BC195" i="5"/>
  <c r="DY195" i="5" s="1"/>
  <c r="GU195" i="5" s="1"/>
  <c r="JQ195" i="5" s="1"/>
  <c r="BC190" i="5"/>
  <c r="DY190" i="5" s="1"/>
  <c r="GU190" i="5" s="1"/>
  <c r="JQ190" i="5" s="1"/>
  <c r="BC182" i="5"/>
  <c r="DY182" i="5" s="1"/>
  <c r="GU182" i="5" s="1"/>
  <c r="JQ182" i="5" s="1"/>
  <c r="BC179" i="5"/>
  <c r="DY179" i="5" s="1"/>
  <c r="GU179" i="5" s="1"/>
  <c r="JQ179" i="5" s="1"/>
  <c r="BC163" i="5"/>
  <c r="DY163" i="5" s="1"/>
  <c r="GU163" i="5" s="1"/>
  <c r="JQ163" i="5" s="1"/>
  <c r="BC157" i="5"/>
  <c r="DY157" i="5" s="1"/>
  <c r="GU157" i="5" s="1"/>
  <c r="JQ157" i="5" s="1"/>
  <c r="BC162" i="5"/>
  <c r="DY162" i="5" s="1"/>
  <c r="GU162" i="5" s="1"/>
  <c r="JQ162" i="5" s="1"/>
  <c r="BC151" i="5"/>
  <c r="DY151" i="5" s="1"/>
  <c r="GU151" i="5" s="1"/>
  <c r="JQ151" i="5" s="1"/>
  <c r="BC144" i="5"/>
  <c r="DY144" i="5" s="1"/>
  <c r="GU144" i="5" s="1"/>
  <c r="JQ144" i="5" s="1"/>
  <c r="BC133" i="5"/>
  <c r="DY133" i="5" s="1"/>
  <c r="GU133" i="5" s="1"/>
  <c r="JQ133" i="5" s="1"/>
  <c r="BC126" i="5"/>
  <c r="DY126" i="5" s="1"/>
  <c r="GU126" i="5" s="1"/>
  <c r="JQ126" i="5" s="1"/>
  <c r="BC100" i="5"/>
  <c r="DY100" i="5" s="1"/>
  <c r="GU100" i="5" s="1"/>
  <c r="JQ100" i="5" s="1"/>
  <c r="BC104" i="5"/>
  <c r="DY104" i="5" s="1"/>
  <c r="GU104" i="5" s="1"/>
  <c r="JQ104" i="5" s="1"/>
  <c r="BC90" i="5"/>
  <c r="DY90" i="5" s="1"/>
  <c r="GU90" i="5" s="1"/>
  <c r="JQ90" i="5" s="1"/>
  <c r="BC83" i="5"/>
  <c r="DY83" i="5" s="1"/>
  <c r="GU83" i="5" s="1"/>
  <c r="JQ83" i="5" s="1"/>
  <c r="BC95" i="5"/>
  <c r="DY95" i="5" s="1"/>
  <c r="GU95" i="5" s="1"/>
  <c r="JQ95" i="5" s="1"/>
  <c r="BC78" i="5"/>
  <c r="DY78" i="5" s="1"/>
  <c r="GU78" i="5" s="1"/>
  <c r="JQ78" i="5" s="1"/>
  <c r="BC74" i="5"/>
  <c r="DY74" i="5" s="1"/>
  <c r="GU74" i="5" s="1"/>
  <c r="JQ74" i="5" s="1"/>
  <c r="BC45" i="5"/>
  <c r="DY45" i="5" s="1"/>
  <c r="GU45" i="5" s="1"/>
  <c r="JQ45" i="5" s="1"/>
  <c r="BC57" i="5"/>
  <c r="DY57" i="5" s="1"/>
  <c r="GU57" i="5" s="1"/>
  <c r="JQ57" i="5" s="1"/>
  <c r="BC31" i="5"/>
  <c r="DY31" i="5" s="1"/>
  <c r="GU31" i="5" s="1"/>
  <c r="JQ31" i="5" s="1"/>
  <c r="BC43" i="5"/>
  <c r="DY43" i="5" s="1"/>
  <c r="GU43" i="5" s="1"/>
  <c r="JQ43" i="5" s="1"/>
  <c r="BC36" i="5"/>
  <c r="DY36" i="5" s="1"/>
  <c r="GU36" i="5" s="1"/>
  <c r="JQ36" i="5" s="1"/>
  <c r="BC11" i="5"/>
  <c r="DY11" i="5" s="1"/>
  <c r="GU11" i="5" s="1"/>
  <c r="JQ11" i="5" s="1"/>
  <c r="BC23" i="5"/>
  <c r="DY23" i="5" s="1"/>
  <c r="GU23" i="5" s="1"/>
  <c r="JQ23" i="5" s="1"/>
  <c r="BC3" i="5"/>
  <c r="DY3" i="5" s="1"/>
  <c r="GU3" i="5" s="1"/>
  <c r="JQ3" i="5" s="1"/>
  <c r="BC265" i="5"/>
  <c r="DY265" i="5" s="1"/>
  <c r="GU265" i="5" s="1"/>
  <c r="JQ265" i="5" s="1"/>
  <c r="BC255" i="5"/>
  <c r="DY255" i="5" s="1"/>
  <c r="GU255" i="5" s="1"/>
  <c r="JQ255" i="5" s="1"/>
  <c r="BC247" i="5"/>
  <c r="DY247" i="5" s="1"/>
  <c r="GU247" i="5" s="1"/>
  <c r="JQ247" i="5" s="1"/>
  <c r="BC244" i="5"/>
  <c r="DY244" i="5" s="1"/>
  <c r="GU244" i="5" s="1"/>
  <c r="JQ244" i="5" s="1"/>
  <c r="BC236" i="5"/>
  <c r="DY236" i="5" s="1"/>
  <c r="GU236" i="5" s="1"/>
  <c r="JQ236" i="5" s="1"/>
  <c r="BC222" i="5"/>
  <c r="DY222" i="5" s="1"/>
  <c r="GU222" i="5" s="1"/>
  <c r="JQ222" i="5" s="1"/>
  <c r="BC217" i="5"/>
  <c r="DY217" i="5" s="1"/>
  <c r="GU217" i="5" s="1"/>
  <c r="JQ217" i="5" s="1"/>
  <c r="BC203" i="5"/>
  <c r="DY203" i="5" s="1"/>
  <c r="GU203" i="5" s="1"/>
  <c r="JQ203" i="5" s="1"/>
  <c r="BC208" i="5"/>
  <c r="DY208" i="5" s="1"/>
  <c r="GU208" i="5" s="1"/>
  <c r="JQ208" i="5" s="1"/>
  <c r="BC193" i="5"/>
  <c r="DY193" i="5" s="1"/>
  <c r="GU193" i="5" s="1"/>
  <c r="JQ193" i="5" s="1"/>
  <c r="BC185" i="5"/>
  <c r="DY185" i="5" s="1"/>
  <c r="GU185" i="5" s="1"/>
  <c r="JQ185" i="5" s="1"/>
  <c r="BC173" i="5"/>
  <c r="DY173" i="5" s="1"/>
  <c r="GU173" i="5" s="1"/>
  <c r="JQ173" i="5" s="1"/>
  <c r="BC166" i="5"/>
  <c r="DY166" i="5" s="1"/>
  <c r="GU166" i="5" s="1"/>
  <c r="JQ166" i="5" s="1"/>
  <c r="BC160" i="5"/>
  <c r="DY160" i="5" s="1"/>
  <c r="GU160" i="5" s="1"/>
  <c r="JQ160" i="5" s="1"/>
  <c r="BC154" i="5"/>
  <c r="DY154" i="5" s="1"/>
  <c r="GU154" i="5" s="1"/>
  <c r="JQ154" i="5" s="1"/>
  <c r="BC143" i="5"/>
  <c r="DY143" i="5" s="1"/>
  <c r="GU143" i="5" s="1"/>
  <c r="JQ143" i="5" s="1"/>
  <c r="BC136" i="5"/>
  <c r="DY136" i="5" s="1"/>
  <c r="GU136" i="5" s="1"/>
  <c r="JQ136" i="5" s="1"/>
  <c r="BC125" i="5"/>
  <c r="DY125" i="5" s="1"/>
  <c r="GU125" i="5" s="1"/>
  <c r="JQ125" i="5" s="1"/>
  <c r="BC118" i="5"/>
  <c r="DY118" i="5" s="1"/>
  <c r="GU118" i="5" s="1"/>
  <c r="JQ118" i="5" s="1"/>
  <c r="BC111" i="5"/>
  <c r="DY111" i="5" s="1"/>
  <c r="GU111" i="5" s="1"/>
  <c r="JQ111" i="5" s="1"/>
  <c r="BC115" i="5"/>
  <c r="DY115" i="5" s="1"/>
  <c r="GU115" i="5" s="1"/>
  <c r="JQ115" i="5" s="1"/>
  <c r="BC82" i="5"/>
  <c r="DY82" i="5" s="1"/>
  <c r="GU82" i="5" s="1"/>
  <c r="JQ82" i="5" s="1"/>
  <c r="BC94" i="5"/>
  <c r="DY94" i="5" s="1"/>
  <c r="GU94" i="5" s="1"/>
  <c r="JQ94" i="5" s="1"/>
  <c r="BC87" i="5"/>
  <c r="DY87" i="5" s="1"/>
  <c r="GU87" i="5" s="1"/>
  <c r="JQ87" i="5" s="1"/>
  <c r="BC70" i="5"/>
  <c r="DY70" i="5" s="1"/>
  <c r="GU70" i="5" s="1"/>
  <c r="JQ70" i="5" s="1"/>
  <c r="BC66" i="5"/>
  <c r="DY66" i="5" s="1"/>
  <c r="GU66" i="5" s="1"/>
  <c r="JQ66" i="5" s="1"/>
  <c r="BC56" i="5"/>
  <c r="DY56" i="5" s="1"/>
  <c r="GU56" i="5" s="1"/>
  <c r="JQ56" i="5" s="1"/>
  <c r="BC49" i="5"/>
  <c r="DY49" i="5" s="1"/>
  <c r="GU49" i="5" s="1"/>
  <c r="JQ49" i="5" s="1"/>
  <c r="BC42" i="5"/>
  <c r="DY42" i="5" s="1"/>
  <c r="GU42" i="5" s="1"/>
  <c r="JQ42" i="5" s="1"/>
  <c r="BC35" i="5"/>
  <c r="DY35" i="5" s="1"/>
  <c r="GU35" i="5" s="1"/>
  <c r="JQ35" i="5" s="1"/>
  <c r="BC28" i="5"/>
  <c r="DY28" i="5" s="1"/>
  <c r="GU28" i="5" s="1"/>
  <c r="JQ28" i="5" s="1"/>
  <c r="BC22" i="5"/>
  <c r="DY22" i="5" s="1"/>
  <c r="GU22" i="5" s="1"/>
  <c r="JQ22" i="5" s="1"/>
  <c r="BC15" i="5"/>
  <c r="DY15" i="5" s="1"/>
  <c r="GU15" i="5" s="1"/>
  <c r="JQ15" i="5" s="1"/>
  <c r="BC263" i="5"/>
  <c r="DY263" i="5" s="1"/>
  <c r="GU263" i="5" s="1"/>
  <c r="JQ263" i="5" s="1"/>
  <c r="BC257" i="5"/>
  <c r="DY257" i="5" s="1"/>
  <c r="GU257" i="5" s="1"/>
  <c r="JQ257" i="5" s="1"/>
  <c r="BC250" i="5"/>
  <c r="DY250" i="5" s="1"/>
  <c r="GU250" i="5" s="1"/>
  <c r="JQ250" i="5" s="1"/>
  <c r="BC239" i="5"/>
  <c r="DY239" i="5" s="1"/>
  <c r="GU239" i="5" s="1"/>
  <c r="JQ239" i="5" s="1"/>
  <c r="BC234" i="5"/>
  <c r="DY234" i="5" s="1"/>
  <c r="GU234" i="5" s="1"/>
  <c r="JQ234" i="5" s="1"/>
  <c r="BC225" i="5"/>
  <c r="DY225" i="5" s="1"/>
  <c r="GU225" i="5" s="1"/>
  <c r="JQ225" i="5" s="1"/>
  <c r="BC212" i="5"/>
  <c r="DY212" i="5" s="1"/>
  <c r="GU212" i="5" s="1"/>
  <c r="JQ212" i="5" s="1"/>
  <c r="BC206" i="5"/>
  <c r="DY206" i="5" s="1"/>
  <c r="GU206" i="5" s="1"/>
  <c r="JQ206" i="5" s="1"/>
  <c r="BC198" i="5"/>
  <c r="DY198" i="5" s="1"/>
  <c r="GU198" i="5" s="1"/>
  <c r="JQ198" i="5" s="1"/>
  <c r="BC188" i="5"/>
  <c r="DY188" i="5" s="1"/>
  <c r="GU188" i="5" s="1"/>
  <c r="JQ188" i="5" s="1"/>
  <c r="BC180" i="5"/>
  <c r="DY180" i="5" s="1"/>
  <c r="GU180" i="5" s="1"/>
  <c r="JQ180" i="5" s="1"/>
  <c r="BC176" i="5"/>
  <c r="DY176" i="5" s="1"/>
  <c r="GU176" i="5" s="1"/>
  <c r="JQ176" i="5" s="1"/>
  <c r="BC169" i="5"/>
  <c r="DY169" i="5" s="1"/>
  <c r="GU169" i="5" s="1"/>
  <c r="JQ169" i="5" s="1"/>
  <c r="BC155" i="5"/>
  <c r="DY155" i="5" s="1"/>
  <c r="GU155" i="5" s="1"/>
  <c r="JQ155" i="5" s="1"/>
  <c r="BC150" i="5"/>
  <c r="DY150" i="5" s="1"/>
  <c r="GU150" i="5" s="1"/>
  <c r="JQ150" i="5" s="1"/>
  <c r="BC135" i="5"/>
  <c r="DY135" i="5" s="1"/>
  <c r="GU135" i="5" s="1"/>
  <c r="JQ135" i="5" s="1"/>
  <c r="BC147" i="5"/>
  <c r="DY147" i="5" s="1"/>
  <c r="GU147" i="5" s="1"/>
  <c r="JQ147" i="5" s="1"/>
  <c r="BC117" i="5"/>
  <c r="DY117" i="5" s="1"/>
  <c r="GU117" i="5" s="1"/>
  <c r="JQ117" i="5" s="1"/>
  <c r="BC129" i="5"/>
  <c r="DY129" i="5" s="1"/>
  <c r="GU129" i="5" s="1"/>
  <c r="JQ129" i="5" s="1"/>
  <c r="BC103" i="5"/>
  <c r="DY103" i="5" s="1"/>
  <c r="GU103" i="5" s="1"/>
  <c r="JQ103" i="5" s="1"/>
  <c r="BC107" i="5"/>
  <c r="DY107" i="5" s="1"/>
  <c r="GU107" i="5" s="1"/>
  <c r="JQ107" i="5" s="1"/>
  <c r="BC93" i="5"/>
  <c r="DY93" i="5" s="1"/>
  <c r="GU93" i="5" s="1"/>
  <c r="JQ93" i="5" s="1"/>
  <c r="BC86" i="5"/>
  <c r="DY86" i="5" s="1"/>
  <c r="GU86" i="5" s="1"/>
  <c r="JQ86" i="5" s="1"/>
  <c r="BC72" i="5"/>
  <c r="DY72" i="5" s="1"/>
  <c r="GU72" i="5" s="1"/>
  <c r="JQ72" i="5" s="1"/>
  <c r="BC73" i="5"/>
  <c r="DY73" i="5" s="1"/>
  <c r="GU73" i="5" s="1"/>
  <c r="JQ73" i="5" s="1"/>
  <c r="BC77" i="5"/>
  <c r="DY77" i="5" s="1"/>
  <c r="GU77" i="5" s="1"/>
  <c r="JQ77" i="5" s="1"/>
  <c r="BC48" i="5"/>
  <c r="DY48" i="5" s="1"/>
  <c r="GU48" i="5" s="1"/>
  <c r="JQ48" i="5" s="1"/>
  <c r="BC60" i="5"/>
  <c r="DY60" i="5" s="1"/>
  <c r="GU60" i="5" s="1"/>
  <c r="JQ60" i="5" s="1"/>
  <c r="BC34" i="5"/>
  <c r="DY34" i="5" s="1"/>
  <c r="GU34" i="5" s="1"/>
  <c r="JQ34" i="5" s="1"/>
  <c r="BC27" i="5"/>
  <c r="DY27" i="5" s="1"/>
  <c r="GU27" i="5" s="1"/>
  <c r="JQ27" i="5" s="1"/>
  <c r="BC21" i="5"/>
  <c r="DY21" i="5" s="1"/>
  <c r="GU21" i="5" s="1"/>
  <c r="JQ21" i="5" s="1"/>
  <c r="BC14" i="5"/>
  <c r="DY14" i="5" s="1"/>
  <c r="GU14" i="5" s="1"/>
  <c r="JQ14" i="5" s="1"/>
  <c r="BC7" i="5"/>
  <c r="DY7" i="5" s="1"/>
  <c r="GU7" i="5" s="1"/>
  <c r="JQ7" i="5" s="1"/>
  <c r="BC264" i="5"/>
  <c r="DY264" i="5" s="1"/>
  <c r="GU264" i="5" s="1"/>
  <c r="JQ264" i="5" s="1"/>
  <c r="BC256" i="5"/>
  <c r="DY256" i="5" s="1"/>
  <c r="GU256" i="5" s="1"/>
  <c r="JQ256" i="5" s="1"/>
  <c r="BC248" i="5"/>
  <c r="DY248" i="5" s="1"/>
  <c r="GU248" i="5" s="1"/>
  <c r="JQ248" i="5" s="1"/>
  <c r="BC237" i="5"/>
  <c r="DY237" i="5" s="1"/>
  <c r="GU237" i="5" s="1"/>
  <c r="JQ237" i="5" s="1"/>
  <c r="BC227" i="5"/>
  <c r="DY227" i="5" s="1"/>
  <c r="GU227" i="5" s="1"/>
  <c r="JQ227" i="5" s="1"/>
  <c r="BC220" i="5"/>
  <c r="DY220" i="5" s="1"/>
  <c r="GU220" i="5" s="1"/>
  <c r="JQ220" i="5" s="1"/>
  <c r="BC215" i="5"/>
  <c r="DY215" i="5" s="1"/>
  <c r="GU215" i="5" s="1"/>
  <c r="JQ215" i="5" s="1"/>
  <c r="BC209" i="5"/>
  <c r="DY209" i="5" s="1"/>
  <c r="GU209" i="5" s="1"/>
  <c r="JQ209" i="5" s="1"/>
  <c r="BC201" i="5"/>
  <c r="DY201" i="5" s="1"/>
  <c r="GU201" i="5" s="1"/>
  <c r="JQ201" i="5" s="1"/>
  <c r="BC191" i="5"/>
  <c r="DY191" i="5" s="1"/>
  <c r="GU191" i="5" s="1"/>
  <c r="JQ191" i="5" s="1"/>
  <c r="BC200" i="5"/>
  <c r="DY200" i="5" s="1"/>
  <c r="GU200" i="5" s="1"/>
  <c r="JQ200" i="5" s="1"/>
  <c r="BC174" i="5"/>
  <c r="DY174" i="5" s="1"/>
  <c r="GU174" i="5" s="1"/>
  <c r="JQ174" i="5" s="1"/>
  <c r="BC164" i="5"/>
  <c r="DY164" i="5" s="1"/>
  <c r="GU164" i="5" s="1"/>
  <c r="JQ164" i="5" s="1"/>
  <c r="BC158" i="5"/>
  <c r="DY158" i="5" s="1"/>
  <c r="GU158" i="5" s="1"/>
  <c r="JQ158" i="5" s="1"/>
  <c r="BC142" i="5"/>
  <c r="DY142" i="5" s="1"/>
  <c r="GU142" i="5" s="1"/>
  <c r="JQ142" i="5" s="1"/>
  <c r="BC146" i="5"/>
  <c r="DY146" i="5" s="1"/>
  <c r="GU146" i="5" s="1"/>
  <c r="JQ146" i="5" s="1"/>
  <c r="BC139" i="5"/>
  <c r="DY139" i="5" s="1"/>
  <c r="GU139" i="5" s="1"/>
  <c r="JQ139" i="5" s="1"/>
  <c r="BC128" i="5"/>
  <c r="DY128" i="5" s="1"/>
  <c r="GU128" i="5" s="1"/>
  <c r="JQ128" i="5" s="1"/>
  <c r="BC121" i="5"/>
  <c r="DY121" i="5" s="1"/>
  <c r="GU121" i="5" s="1"/>
  <c r="JQ121" i="5" s="1"/>
  <c r="BC114" i="5"/>
  <c r="DY114" i="5" s="1"/>
  <c r="GU114" i="5" s="1"/>
  <c r="JQ114" i="5" s="1"/>
  <c r="BC99" i="5"/>
  <c r="DY99" i="5" s="1"/>
  <c r="GU99" i="5" s="1"/>
  <c r="JQ99" i="5" s="1"/>
  <c r="BC85" i="5"/>
  <c r="DY85" i="5" s="1"/>
  <c r="GU85" i="5" s="1"/>
  <c r="JQ85" i="5" s="1"/>
  <c r="BC97" i="5"/>
  <c r="DY97" i="5" s="1"/>
  <c r="GU97" i="5" s="1"/>
  <c r="JQ97" i="5" s="1"/>
  <c r="BC64" i="5"/>
  <c r="DY64" i="5" s="1"/>
  <c r="GU64" i="5" s="1"/>
  <c r="JQ64" i="5" s="1"/>
  <c r="BC65" i="5"/>
  <c r="DY65" i="5" s="1"/>
  <c r="GU65" i="5" s="1"/>
  <c r="JQ65" i="5" s="1"/>
  <c r="BC69" i="5"/>
  <c r="DY69" i="5" s="1"/>
  <c r="GU69" i="5" s="1"/>
  <c r="JQ69" i="5" s="1"/>
  <c r="BC59" i="5"/>
  <c r="DY59" i="5" s="1"/>
  <c r="GU59" i="5" s="1"/>
  <c r="JQ59" i="5" s="1"/>
  <c r="BC52" i="5"/>
  <c r="DY52" i="5" s="1"/>
  <c r="GU52" i="5" s="1"/>
  <c r="JQ52" i="5" s="1"/>
  <c r="BC26" i="5"/>
  <c r="DY26" i="5" s="1"/>
  <c r="GU26" i="5" s="1"/>
  <c r="JQ26" i="5" s="1"/>
  <c r="BC38" i="5"/>
  <c r="DY38" i="5" s="1"/>
  <c r="GU38" i="5" s="1"/>
  <c r="JQ38" i="5" s="1"/>
  <c r="BC13" i="5"/>
  <c r="DY13" i="5" s="1"/>
  <c r="GU13" i="5" s="1"/>
  <c r="JQ13" i="5" s="1"/>
  <c r="BC6" i="5"/>
  <c r="DY6" i="5" s="1"/>
  <c r="GU6" i="5" s="1"/>
  <c r="JQ6" i="5" s="1"/>
  <c r="BC18" i="5"/>
  <c r="DY18" i="5" s="1"/>
  <c r="GU18" i="5" s="1"/>
  <c r="JQ18" i="5" s="1"/>
  <c r="BC262" i="5"/>
  <c r="DY262" i="5" s="1"/>
  <c r="GU262" i="5" s="1"/>
  <c r="JQ262" i="5" s="1"/>
  <c r="BC251" i="5"/>
  <c r="DY251" i="5" s="1"/>
  <c r="GU251" i="5" s="1"/>
  <c r="JQ251" i="5" s="1"/>
  <c r="BC245" i="5"/>
  <c r="DY245" i="5" s="1"/>
  <c r="GU245" i="5" s="1"/>
  <c r="JQ245" i="5" s="1"/>
  <c r="BC242" i="5"/>
  <c r="DY242" i="5" s="1"/>
  <c r="GU242" i="5" s="1"/>
  <c r="JQ242" i="5" s="1"/>
  <c r="BC230" i="5"/>
  <c r="DY230" i="5" s="1"/>
  <c r="GU230" i="5" s="1"/>
  <c r="JQ230" i="5" s="1"/>
  <c r="BC223" i="5"/>
  <c r="DY223" i="5" s="1"/>
  <c r="GU223" i="5" s="1"/>
  <c r="JQ223" i="5" s="1"/>
  <c r="BC210" i="5"/>
  <c r="DY210" i="5" s="1"/>
  <c r="GU210" i="5" s="1"/>
  <c r="JQ210" i="5" s="1"/>
  <c r="BC204" i="5"/>
  <c r="DY204" i="5" s="1"/>
  <c r="GU204" i="5" s="1"/>
  <c r="JQ204" i="5" s="1"/>
  <c r="BC196" i="5"/>
  <c r="DY196" i="5" s="1"/>
  <c r="GU196" i="5" s="1"/>
  <c r="JQ196" i="5" s="1"/>
  <c r="BC186" i="5"/>
  <c r="DY186" i="5" s="1"/>
  <c r="GU186" i="5" s="1"/>
  <c r="JQ186" i="5" s="1"/>
  <c r="BC183" i="5"/>
  <c r="DY183" i="5" s="1"/>
  <c r="GU183" i="5" s="1"/>
  <c r="JQ183" i="5" s="1"/>
  <c r="BC172" i="5"/>
  <c r="DY172" i="5" s="1"/>
  <c r="GU172" i="5" s="1"/>
  <c r="JQ172" i="5" s="1"/>
  <c r="BC167" i="5"/>
  <c r="DY167" i="5" s="1"/>
  <c r="GU167" i="5" s="1"/>
  <c r="JQ167" i="5" s="1"/>
  <c r="BC161" i="5"/>
  <c r="DY161" i="5" s="1"/>
  <c r="GU161" i="5" s="1"/>
  <c r="JQ161" i="5" s="1"/>
  <c r="BC145" i="5"/>
  <c r="DY145" i="5" s="1"/>
  <c r="GU145" i="5" s="1"/>
  <c r="JQ145" i="5" s="1"/>
  <c r="BC138" i="5"/>
  <c r="DY138" i="5" s="1"/>
  <c r="GU138" i="5" s="1"/>
  <c r="JQ138" i="5" s="1"/>
  <c r="BC127" i="5"/>
  <c r="DY127" i="5" s="1"/>
  <c r="GU127" i="5" s="1"/>
  <c r="JQ127" i="5" s="1"/>
  <c r="BC120" i="5"/>
  <c r="DY120" i="5" s="1"/>
  <c r="GU120" i="5" s="1"/>
  <c r="JQ120" i="5" s="1"/>
  <c r="BC132" i="5"/>
  <c r="DY132" i="5" s="1"/>
  <c r="GU132" i="5" s="1"/>
  <c r="JQ132" i="5" s="1"/>
  <c r="BC106" i="5"/>
  <c r="DY106" i="5" s="1"/>
  <c r="GU106" i="5" s="1"/>
  <c r="JQ106" i="5" s="1"/>
  <c r="BC110" i="5"/>
  <c r="DY110" i="5" s="1"/>
  <c r="GU110" i="5" s="1"/>
  <c r="JQ110" i="5" s="1"/>
  <c r="BC96" i="5"/>
  <c r="DY96" i="5" s="1"/>
  <c r="GU96" i="5" s="1"/>
  <c r="JQ96" i="5" s="1"/>
  <c r="BC89" i="5"/>
  <c r="DY89" i="5" s="1"/>
  <c r="GU89" i="5" s="1"/>
  <c r="JQ89" i="5" s="1"/>
  <c r="BC81" i="5"/>
  <c r="DY81" i="5" s="1"/>
  <c r="GU81" i="5" s="1"/>
  <c r="JQ81" i="5" s="1"/>
  <c r="BC76" i="5"/>
  <c r="DY76" i="5" s="1"/>
  <c r="GU76" i="5" s="1"/>
  <c r="JQ76" i="5" s="1"/>
  <c r="BC58" i="5"/>
  <c r="DY58" i="5" s="1"/>
  <c r="GU58" i="5" s="1"/>
  <c r="JQ58" i="5" s="1"/>
  <c r="BC51" i="5"/>
  <c r="DY51" i="5" s="1"/>
  <c r="GU51" i="5" s="1"/>
  <c r="JQ51" i="5" s="1"/>
  <c r="BC44" i="5"/>
  <c r="DY44" i="5" s="1"/>
  <c r="GU44" i="5" s="1"/>
  <c r="JQ44" i="5" s="1"/>
  <c r="BC37" i="5"/>
  <c r="DY37" i="5" s="1"/>
  <c r="GU37" i="5" s="1"/>
  <c r="JQ37" i="5" s="1"/>
  <c r="BC30" i="5"/>
  <c r="DY30" i="5" s="1"/>
  <c r="GU30" i="5" s="1"/>
  <c r="JQ30" i="5" s="1"/>
  <c r="BC24" i="5"/>
  <c r="DY24" i="5" s="1"/>
  <c r="GU24" i="5" s="1"/>
  <c r="JQ24" i="5" s="1"/>
  <c r="BC17" i="5"/>
  <c r="DY17" i="5" s="1"/>
  <c r="GU17" i="5" s="1"/>
  <c r="JQ17" i="5" s="1"/>
  <c r="BC10" i="5"/>
  <c r="DY10" i="5" s="1"/>
  <c r="GU10" i="5" s="1"/>
  <c r="JQ10" i="5" s="1"/>
  <c r="BC261" i="5"/>
  <c r="DY261" i="5" s="1"/>
  <c r="GU261" i="5" s="1"/>
  <c r="JQ261" i="5" s="1"/>
  <c r="BC254" i="5"/>
  <c r="DY254" i="5" s="1"/>
  <c r="GU254" i="5" s="1"/>
  <c r="JQ254" i="5" s="1"/>
  <c r="BC243" i="5"/>
  <c r="DY243" i="5" s="1"/>
  <c r="GU243" i="5" s="1"/>
  <c r="JQ243" i="5" s="1"/>
  <c r="BC235" i="5"/>
  <c r="DY235" i="5" s="1"/>
  <c r="GU235" i="5" s="1"/>
  <c r="JQ235" i="5" s="1"/>
  <c r="BC228" i="5"/>
  <c r="DY228" i="5" s="1"/>
  <c r="GU228" i="5" s="1"/>
  <c r="JQ228" i="5" s="1"/>
  <c r="BC226" i="5"/>
  <c r="DY226" i="5" s="1"/>
  <c r="GU226" i="5" s="1"/>
  <c r="JQ226" i="5" s="1"/>
  <c r="BC213" i="5"/>
  <c r="DY213" i="5" s="1"/>
  <c r="GU213" i="5" s="1"/>
  <c r="JQ213" i="5" s="1"/>
  <c r="BC207" i="5"/>
  <c r="DY207" i="5" s="1"/>
  <c r="GU207" i="5" s="1"/>
  <c r="JQ207" i="5" s="1"/>
  <c r="BC199" i="5"/>
  <c r="DY199" i="5" s="1"/>
  <c r="GU199" i="5" s="1"/>
  <c r="JQ199" i="5" s="1"/>
  <c r="BC189" i="5"/>
  <c r="DY189" i="5" s="1"/>
  <c r="GU189" i="5" s="1"/>
  <c r="JQ189" i="5" s="1"/>
  <c r="BC178" i="5"/>
  <c r="DY178" i="5" s="1"/>
  <c r="GU178" i="5" s="1"/>
  <c r="JQ178" i="5" s="1"/>
  <c r="BC177" i="5"/>
  <c r="DY177" i="5" s="1"/>
  <c r="GU177" i="5" s="1"/>
  <c r="JQ177" i="5" s="1"/>
  <c r="BC170" i="5"/>
  <c r="DY170" i="5" s="1"/>
  <c r="GU170" i="5" s="1"/>
  <c r="JQ170" i="5" s="1"/>
  <c r="BC153" i="5"/>
  <c r="DY153" i="5" s="1"/>
  <c r="GU153" i="5" s="1"/>
  <c r="JQ153" i="5" s="1"/>
  <c r="BC137" i="5"/>
  <c r="DY137" i="5" s="1"/>
  <c r="GU137" i="5" s="1"/>
  <c r="JQ137" i="5" s="1"/>
  <c r="BC149" i="5"/>
  <c r="DY149" i="5" s="1"/>
  <c r="GU149" i="5" s="1"/>
  <c r="JQ149" i="5" s="1"/>
  <c r="BC119" i="5"/>
  <c r="DY119" i="5" s="1"/>
  <c r="GU119" i="5" s="1"/>
  <c r="JQ119" i="5" s="1"/>
  <c r="BC131" i="5"/>
  <c r="DY131" i="5" s="1"/>
  <c r="GU131" i="5" s="1"/>
  <c r="JQ131" i="5" s="1"/>
  <c r="BC124" i="5"/>
  <c r="DY124" i="5" s="1"/>
  <c r="GU124" i="5" s="1"/>
  <c r="JQ124" i="5" s="1"/>
  <c r="BC109" i="5"/>
  <c r="DY109" i="5" s="1"/>
  <c r="GU109" i="5" s="1"/>
  <c r="JQ109" i="5" s="1"/>
  <c r="BC102" i="5"/>
  <c r="DY102" i="5" s="1"/>
  <c r="GU102" i="5" s="1"/>
  <c r="JQ102" i="5" s="1"/>
  <c r="BC88" i="5"/>
  <c r="DY88" i="5" s="1"/>
  <c r="GU88" i="5" s="1"/>
  <c r="JQ88" i="5" s="1"/>
  <c r="BC92" i="5"/>
  <c r="DY92" i="5" s="1"/>
  <c r="GU92" i="5" s="1"/>
  <c r="JQ92" i="5" s="1"/>
  <c r="BC75" i="5"/>
  <c r="DY75" i="5" s="1"/>
  <c r="GU75" i="5" s="1"/>
  <c r="JQ75" i="5" s="1"/>
  <c r="BC68" i="5"/>
  <c r="DY68" i="5" s="1"/>
  <c r="GU68" i="5" s="1"/>
  <c r="JQ68" i="5" s="1"/>
  <c r="BC50" i="5"/>
  <c r="DY50" i="5" s="1"/>
  <c r="GU50" i="5" s="1"/>
  <c r="JQ50" i="5" s="1"/>
  <c r="BC62" i="5"/>
  <c r="DY62" i="5" s="1"/>
  <c r="GU62" i="5" s="1"/>
  <c r="JQ62" i="5" s="1"/>
  <c r="BC55" i="5"/>
  <c r="DY55" i="5" s="1"/>
  <c r="GU55" i="5" s="1"/>
  <c r="JQ55" i="5" s="1"/>
  <c r="BC29" i="5"/>
  <c r="DY29" i="5" s="1"/>
  <c r="GU29" i="5" s="1"/>
  <c r="JQ29" i="5" s="1"/>
  <c r="BC41" i="5"/>
  <c r="DY41" i="5" s="1"/>
  <c r="GU41" i="5" s="1"/>
  <c r="JQ41" i="5" s="1"/>
  <c r="BC16" i="5"/>
  <c r="DY16" i="5" s="1"/>
  <c r="GU16" i="5" s="1"/>
  <c r="JQ16" i="5" s="1"/>
  <c r="BC9" i="5"/>
  <c r="DY9" i="5" s="1"/>
  <c r="GU9" i="5" s="1"/>
  <c r="JQ9" i="5" s="1"/>
  <c r="BC4" i="5"/>
  <c r="DY4" i="5" s="1"/>
  <c r="GU4" i="5" s="1"/>
  <c r="JQ4" i="5" s="1"/>
  <c r="A81" i="4"/>
  <c r="C154" i="4"/>
  <c r="B154" i="4"/>
  <c r="A154" i="4"/>
  <c r="A82" i="4" l="1"/>
  <c r="C155" i="4"/>
  <c r="B155" i="4"/>
  <c r="A155" i="4"/>
  <c r="BC8" i="1"/>
  <c r="BC7" i="1"/>
  <c r="BD261" i="5"/>
  <c r="DZ261" i="5" s="1"/>
  <c r="GV261" i="5" s="1"/>
  <c r="JR261" i="5" s="1"/>
  <c r="BD254" i="5"/>
  <c r="DZ254" i="5" s="1"/>
  <c r="GV254" i="5" s="1"/>
  <c r="JR254" i="5" s="1"/>
  <c r="BD243" i="5"/>
  <c r="DZ243" i="5" s="1"/>
  <c r="GV243" i="5" s="1"/>
  <c r="JR243" i="5" s="1"/>
  <c r="BD237" i="5"/>
  <c r="DZ237" i="5" s="1"/>
  <c r="GV237" i="5" s="1"/>
  <c r="JR237" i="5" s="1"/>
  <c r="BD230" i="5"/>
  <c r="DZ230" i="5" s="1"/>
  <c r="GV230" i="5" s="1"/>
  <c r="JR230" i="5" s="1"/>
  <c r="BD226" i="5"/>
  <c r="DZ226" i="5" s="1"/>
  <c r="GV226" i="5" s="1"/>
  <c r="JR226" i="5" s="1"/>
  <c r="BD210" i="5"/>
  <c r="DZ210" i="5" s="1"/>
  <c r="GV210" i="5" s="1"/>
  <c r="JR210" i="5" s="1"/>
  <c r="BD202" i="5"/>
  <c r="DZ202" i="5" s="1"/>
  <c r="GV202" i="5" s="1"/>
  <c r="JR202" i="5" s="1"/>
  <c r="BD199" i="5"/>
  <c r="DZ199" i="5" s="1"/>
  <c r="GV199" i="5" s="1"/>
  <c r="JR199" i="5" s="1"/>
  <c r="BD186" i="5"/>
  <c r="DZ186" i="5" s="1"/>
  <c r="GV186" i="5" s="1"/>
  <c r="JR186" i="5" s="1"/>
  <c r="BD190" i="5"/>
  <c r="DZ190" i="5" s="1"/>
  <c r="GV190" i="5" s="1"/>
  <c r="JR190" i="5" s="1"/>
  <c r="BD172" i="5"/>
  <c r="DZ172" i="5" s="1"/>
  <c r="GV172" i="5" s="1"/>
  <c r="JR172" i="5" s="1"/>
  <c r="BD165" i="5"/>
  <c r="DZ165" i="5" s="1"/>
  <c r="GV165" i="5" s="1"/>
  <c r="JR165" i="5" s="1"/>
  <c r="BD153" i="5"/>
  <c r="DZ153" i="5" s="1"/>
  <c r="GV153" i="5" s="1"/>
  <c r="JR153" i="5" s="1"/>
  <c r="BD148" i="5"/>
  <c r="DZ148" i="5" s="1"/>
  <c r="GV148" i="5" s="1"/>
  <c r="JR148" i="5" s="1"/>
  <c r="BD141" i="5"/>
  <c r="DZ141" i="5" s="1"/>
  <c r="GV141" i="5" s="1"/>
  <c r="JR141" i="5" s="1"/>
  <c r="BD130" i="5"/>
  <c r="DZ130" i="5" s="1"/>
  <c r="GV130" i="5" s="1"/>
  <c r="JR130" i="5" s="1"/>
  <c r="BD123" i="5"/>
  <c r="DZ123" i="5" s="1"/>
  <c r="GV123" i="5" s="1"/>
  <c r="JR123" i="5" s="1"/>
  <c r="BD116" i="5"/>
  <c r="DZ116" i="5" s="1"/>
  <c r="GV116" i="5" s="1"/>
  <c r="JR116" i="5" s="1"/>
  <c r="BD109" i="5"/>
  <c r="DZ109" i="5" s="1"/>
  <c r="GV109" i="5" s="1"/>
  <c r="JR109" i="5" s="1"/>
  <c r="BD102" i="5"/>
  <c r="DZ102" i="5" s="1"/>
  <c r="GV102" i="5" s="1"/>
  <c r="JR102" i="5" s="1"/>
  <c r="BD88" i="5"/>
  <c r="DZ88" i="5" s="1"/>
  <c r="GV88" i="5" s="1"/>
  <c r="JR88" i="5" s="1"/>
  <c r="BD81" i="5"/>
  <c r="DZ81" i="5" s="1"/>
  <c r="GV81" i="5" s="1"/>
  <c r="JR81" i="5" s="1"/>
  <c r="BD82" i="5"/>
  <c r="DZ82" i="5" s="1"/>
  <c r="GV82" i="5" s="1"/>
  <c r="JR82" i="5" s="1"/>
  <c r="BD71" i="5"/>
  <c r="DZ71" i="5" s="1"/>
  <c r="GV71" i="5" s="1"/>
  <c r="JR71" i="5" s="1"/>
  <c r="BD61" i="5"/>
  <c r="DZ61" i="5" s="1"/>
  <c r="GV61" i="5" s="1"/>
  <c r="JR61" i="5" s="1"/>
  <c r="BD54" i="5"/>
  <c r="DZ54" i="5" s="1"/>
  <c r="GV54" i="5" s="1"/>
  <c r="JR54" i="5" s="1"/>
  <c r="BD47" i="5"/>
  <c r="DZ47" i="5" s="1"/>
  <c r="GV47" i="5" s="1"/>
  <c r="JR47" i="5" s="1"/>
  <c r="BD40" i="5"/>
  <c r="DZ40" i="5" s="1"/>
  <c r="GV40" i="5" s="1"/>
  <c r="JR40" i="5" s="1"/>
  <c r="BD33" i="5"/>
  <c r="DZ33" i="5" s="1"/>
  <c r="GV33" i="5" s="1"/>
  <c r="JR33" i="5" s="1"/>
  <c r="BD8" i="5"/>
  <c r="DZ8" i="5" s="1"/>
  <c r="GV8" i="5" s="1"/>
  <c r="JR8" i="5" s="1"/>
  <c r="BD20" i="5"/>
  <c r="DZ20" i="5" s="1"/>
  <c r="GV20" i="5" s="1"/>
  <c r="JR20" i="5" s="1"/>
  <c r="BD13" i="5"/>
  <c r="DZ13" i="5" s="1"/>
  <c r="GV13" i="5" s="1"/>
  <c r="JR13" i="5" s="1"/>
  <c r="BD259" i="5"/>
  <c r="DZ259" i="5" s="1"/>
  <c r="GV259" i="5" s="1"/>
  <c r="JR259" i="5" s="1"/>
  <c r="BD252" i="5"/>
  <c r="DZ252" i="5" s="1"/>
  <c r="GV252" i="5" s="1"/>
  <c r="JR252" i="5" s="1"/>
  <c r="BD246" i="5"/>
  <c r="DZ246" i="5" s="1"/>
  <c r="GV246" i="5" s="1"/>
  <c r="JR246" i="5" s="1"/>
  <c r="BD235" i="5"/>
  <c r="DZ235" i="5" s="1"/>
  <c r="GV235" i="5" s="1"/>
  <c r="JR235" i="5" s="1"/>
  <c r="BD228" i="5"/>
  <c r="DZ228" i="5" s="1"/>
  <c r="GV228" i="5" s="1"/>
  <c r="JR228" i="5" s="1"/>
  <c r="BD218" i="5"/>
  <c r="DZ218" i="5" s="1"/>
  <c r="GV218" i="5" s="1"/>
  <c r="JR218" i="5" s="1"/>
  <c r="BD213" i="5"/>
  <c r="DZ213" i="5" s="1"/>
  <c r="GV213" i="5" s="1"/>
  <c r="JR213" i="5" s="1"/>
  <c r="BD214" i="5"/>
  <c r="DZ214" i="5" s="1"/>
  <c r="GV214" i="5" s="1"/>
  <c r="JR214" i="5" s="1"/>
  <c r="BD194" i="5"/>
  <c r="DZ194" i="5" s="1"/>
  <c r="GV194" i="5" s="1"/>
  <c r="JR194" i="5" s="1"/>
  <c r="BD189" i="5"/>
  <c r="DZ189" i="5" s="1"/>
  <c r="GV189" i="5" s="1"/>
  <c r="JR189" i="5" s="1"/>
  <c r="BD181" i="5"/>
  <c r="DZ181" i="5" s="1"/>
  <c r="GV181" i="5" s="1"/>
  <c r="JR181" i="5" s="1"/>
  <c r="BD175" i="5"/>
  <c r="DZ175" i="5" s="1"/>
  <c r="GV175" i="5" s="1"/>
  <c r="JR175" i="5" s="1"/>
  <c r="BD168" i="5"/>
  <c r="DZ168" i="5" s="1"/>
  <c r="GV168" i="5" s="1"/>
  <c r="JR168" i="5" s="1"/>
  <c r="BD156" i="5"/>
  <c r="DZ156" i="5" s="1"/>
  <c r="GV156" i="5" s="1"/>
  <c r="JR156" i="5" s="1"/>
  <c r="BD140" i="5"/>
  <c r="DZ140" i="5" s="1"/>
  <c r="GV140" i="5" s="1"/>
  <c r="JR140" i="5" s="1"/>
  <c r="BD152" i="5"/>
  <c r="DZ152" i="5" s="1"/>
  <c r="GV152" i="5" s="1"/>
  <c r="JR152" i="5" s="1"/>
  <c r="BD122" i="5"/>
  <c r="DZ122" i="5" s="1"/>
  <c r="GV122" i="5" s="1"/>
  <c r="JR122" i="5" s="1"/>
  <c r="BD134" i="5"/>
  <c r="DZ134" i="5" s="1"/>
  <c r="GV134" i="5" s="1"/>
  <c r="JR134" i="5" s="1"/>
  <c r="BD127" i="5"/>
  <c r="DZ127" i="5" s="1"/>
  <c r="GV127" i="5" s="1"/>
  <c r="JR127" i="5" s="1"/>
  <c r="BD101" i="5"/>
  <c r="DZ101" i="5" s="1"/>
  <c r="GV101" i="5" s="1"/>
  <c r="JR101" i="5" s="1"/>
  <c r="BD113" i="5"/>
  <c r="DZ113" i="5" s="1"/>
  <c r="GV113" i="5" s="1"/>
  <c r="JR113" i="5" s="1"/>
  <c r="BD80" i="5"/>
  <c r="DZ80" i="5" s="1"/>
  <c r="GV80" i="5" s="1"/>
  <c r="JR80" i="5" s="1"/>
  <c r="BD92" i="5"/>
  <c r="DZ92" i="5" s="1"/>
  <c r="GV92" i="5" s="1"/>
  <c r="JR92" i="5" s="1"/>
  <c r="BD79" i="5"/>
  <c r="DZ79" i="5" s="1"/>
  <c r="GV79" i="5" s="1"/>
  <c r="JR79" i="5" s="1"/>
  <c r="BD63" i="5"/>
  <c r="DZ63" i="5" s="1"/>
  <c r="GV63" i="5" s="1"/>
  <c r="JR63" i="5" s="1"/>
  <c r="BD53" i="5"/>
  <c r="DZ53" i="5" s="1"/>
  <c r="GV53" i="5" s="1"/>
  <c r="JR53" i="5" s="1"/>
  <c r="BD46" i="5"/>
  <c r="DZ46" i="5" s="1"/>
  <c r="GV46" i="5" s="1"/>
  <c r="JR46" i="5" s="1"/>
  <c r="BD58" i="5"/>
  <c r="DZ58" i="5" s="1"/>
  <c r="GV58" i="5" s="1"/>
  <c r="JR58" i="5" s="1"/>
  <c r="BD32" i="5"/>
  <c r="DZ32" i="5" s="1"/>
  <c r="GV32" i="5" s="1"/>
  <c r="JR32" i="5" s="1"/>
  <c r="BD25" i="5"/>
  <c r="DZ25" i="5" s="1"/>
  <c r="GV25" i="5" s="1"/>
  <c r="JR25" i="5" s="1"/>
  <c r="BD19" i="5"/>
  <c r="DZ19" i="5" s="1"/>
  <c r="GV19" i="5" s="1"/>
  <c r="JR19" i="5" s="1"/>
  <c r="BD12" i="5"/>
  <c r="DZ12" i="5" s="1"/>
  <c r="GV12" i="5" s="1"/>
  <c r="JR12" i="5" s="1"/>
  <c r="BD4" i="5"/>
  <c r="DZ4" i="5" s="1"/>
  <c r="GV4" i="5" s="1"/>
  <c r="JR4" i="5" s="1"/>
  <c r="BD262" i="5"/>
  <c r="DZ262" i="5" s="1"/>
  <c r="GV262" i="5" s="1"/>
  <c r="JR262" i="5" s="1"/>
  <c r="BD253" i="5"/>
  <c r="DZ253" i="5" s="1"/>
  <c r="GV253" i="5" s="1"/>
  <c r="JR253" i="5" s="1"/>
  <c r="BD249" i="5"/>
  <c r="DZ249" i="5" s="1"/>
  <c r="GV249" i="5" s="1"/>
  <c r="JR249" i="5" s="1"/>
  <c r="BD238" i="5"/>
  <c r="DZ238" i="5" s="1"/>
  <c r="GV238" i="5" s="1"/>
  <c r="JR238" i="5" s="1"/>
  <c r="BD229" i="5"/>
  <c r="DZ229" i="5" s="1"/>
  <c r="GV229" i="5" s="1"/>
  <c r="JR229" i="5" s="1"/>
  <c r="BD221" i="5"/>
  <c r="DZ221" i="5" s="1"/>
  <c r="GV221" i="5" s="1"/>
  <c r="JR221" i="5" s="1"/>
  <c r="BD216" i="5"/>
  <c r="DZ216" i="5" s="1"/>
  <c r="GV216" i="5" s="1"/>
  <c r="JR216" i="5" s="1"/>
  <c r="BD205" i="5"/>
  <c r="DZ205" i="5" s="1"/>
  <c r="GV205" i="5" s="1"/>
  <c r="JR205" i="5" s="1"/>
  <c r="BD197" i="5"/>
  <c r="DZ197" i="5" s="1"/>
  <c r="GV197" i="5" s="1"/>
  <c r="JR197" i="5" s="1"/>
  <c r="BD192" i="5"/>
  <c r="DZ192" i="5" s="1"/>
  <c r="GV192" i="5" s="1"/>
  <c r="JR192" i="5" s="1"/>
  <c r="BD184" i="5"/>
  <c r="DZ184" i="5" s="1"/>
  <c r="GV184" i="5" s="1"/>
  <c r="JR184" i="5" s="1"/>
  <c r="BD173" i="5"/>
  <c r="DZ173" i="5" s="1"/>
  <c r="GV173" i="5" s="1"/>
  <c r="JR173" i="5" s="1"/>
  <c r="BD171" i="5"/>
  <c r="DZ171" i="5" s="1"/>
  <c r="GV171" i="5" s="1"/>
  <c r="JR171" i="5" s="1"/>
  <c r="BD159" i="5"/>
  <c r="DZ159" i="5" s="1"/>
  <c r="GV159" i="5" s="1"/>
  <c r="JR159" i="5" s="1"/>
  <c r="BD151" i="5"/>
  <c r="DZ151" i="5" s="1"/>
  <c r="GV151" i="5" s="1"/>
  <c r="JR151" i="5" s="1"/>
  <c r="BD144" i="5"/>
  <c r="DZ144" i="5" s="1"/>
  <c r="GV144" i="5" s="1"/>
  <c r="JR144" i="5" s="1"/>
  <c r="BD133" i="5"/>
  <c r="DZ133" i="5" s="1"/>
  <c r="GV133" i="5" s="1"/>
  <c r="JR133" i="5" s="1"/>
  <c r="BD126" i="5"/>
  <c r="DZ126" i="5" s="1"/>
  <c r="GV126" i="5" s="1"/>
  <c r="JR126" i="5" s="1"/>
  <c r="BD119" i="5"/>
  <c r="DZ119" i="5" s="1"/>
  <c r="GV119" i="5" s="1"/>
  <c r="JR119" i="5" s="1"/>
  <c r="BD112" i="5"/>
  <c r="DZ112" i="5" s="1"/>
  <c r="GV112" i="5" s="1"/>
  <c r="JR112" i="5" s="1"/>
  <c r="BD105" i="5"/>
  <c r="DZ105" i="5" s="1"/>
  <c r="GV105" i="5" s="1"/>
  <c r="JR105" i="5" s="1"/>
  <c r="BD91" i="5"/>
  <c r="DZ91" i="5" s="1"/>
  <c r="GV91" i="5" s="1"/>
  <c r="JR91" i="5" s="1"/>
  <c r="BD84" i="5"/>
  <c r="DZ84" i="5" s="1"/>
  <c r="GV84" i="5" s="1"/>
  <c r="JR84" i="5" s="1"/>
  <c r="BD78" i="5"/>
  <c r="DZ78" i="5" s="1"/>
  <c r="GV78" i="5" s="1"/>
  <c r="JR78" i="5" s="1"/>
  <c r="BD74" i="5"/>
  <c r="DZ74" i="5" s="1"/>
  <c r="GV74" i="5" s="1"/>
  <c r="JR74" i="5" s="1"/>
  <c r="BD45" i="5"/>
  <c r="DZ45" i="5" s="1"/>
  <c r="GV45" i="5" s="1"/>
  <c r="JR45" i="5" s="1"/>
  <c r="BD57" i="5"/>
  <c r="DZ57" i="5" s="1"/>
  <c r="GV57" i="5" s="1"/>
  <c r="JR57" i="5" s="1"/>
  <c r="BD50" i="5"/>
  <c r="DZ50" i="5" s="1"/>
  <c r="GV50" i="5" s="1"/>
  <c r="JR50" i="5" s="1"/>
  <c r="BD43" i="5"/>
  <c r="DZ43" i="5" s="1"/>
  <c r="GV43" i="5" s="1"/>
  <c r="JR43" i="5" s="1"/>
  <c r="BD36" i="5"/>
  <c r="DZ36" i="5" s="1"/>
  <c r="GV36" i="5" s="1"/>
  <c r="JR36" i="5" s="1"/>
  <c r="BD11" i="5"/>
  <c r="DZ11" i="5" s="1"/>
  <c r="GV11" i="5" s="1"/>
  <c r="JR11" i="5" s="1"/>
  <c r="BD23" i="5"/>
  <c r="DZ23" i="5" s="1"/>
  <c r="GV23" i="5" s="1"/>
  <c r="JR23" i="5" s="1"/>
  <c r="BD2" i="5"/>
  <c r="DZ2" i="5" s="1"/>
  <c r="GV2" i="5" s="1"/>
  <c r="JR2" i="5" s="1"/>
  <c r="BD266" i="5"/>
  <c r="DZ266" i="5" s="1"/>
  <c r="GV266" i="5" s="1"/>
  <c r="JR266" i="5" s="1"/>
  <c r="BD260" i="5"/>
  <c r="DZ260" i="5" s="1"/>
  <c r="GV260" i="5" s="1"/>
  <c r="JR260" i="5" s="1"/>
  <c r="BD247" i="5"/>
  <c r="DZ247" i="5" s="1"/>
  <c r="GV247" i="5" s="1"/>
  <c r="JR247" i="5" s="1"/>
  <c r="BD244" i="5"/>
  <c r="DZ244" i="5" s="1"/>
  <c r="GV244" i="5" s="1"/>
  <c r="JR244" i="5" s="1"/>
  <c r="BD236" i="5"/>
  <c r="DZ236" i="5" s="1"/>
  <c r="GV236" i="5" s="1"/>
  <c r="JR236" i="5" s="1"/>
  <c r="BD222" i="5"/>
  <c r="DZ222" i="5" s="1"/>
  <c r="GV222" i="5" s="1"/>
  <c r="JR222" i="5" s="1"/>
  <c r="BD224" i="5"/>
  <c r="DZ224" i="5" s="1"/>
  <c r="GV224" i="5" s="1"/>
  <c r="JR224" i="5" s="1"/>
  <c r="BD211" i="5"/>
  <c r="DZ211" i="5" s="1"/>
  <c r="GV211" i="5" s="1"/>
  <c r="JR211" i="5" s="1"/>
  <c r="BD208" i="5"/>
  <c r="DZ208" i="5" s="1"/>
  <c r="GV208" i="5" s="1"/>
  <c r="JR208" i="5" s="1"/>
  <c r="BD200" i="5"/>
  <c r="DZ200" i="5" s="1"/>
  <c r="GV200" i="5" s="1"/>
  <c r="JR200" i="5" s="1"/>
  <c r="BD187" i="5"/>
  <c r="DZ187" i="5" s="1"/>
  <c r="GV187" i="5" s="1"/>
  <c r="JR187" i="5" s="1"/>
  <c r="BD179" i="5"/>
  <c r="DZ179" i="5" s="1"/>
  <c r="GV179" i="5" s="1"/>
  <c r="JR179" i="5" s="1"/>
  <c r="BD166" i="5"/>
  <c r="DZ166" i="5" s="1"/>
  <c r="GV166" i="5" s="1"/>
  <c r="JR166" i="5" s="1"/>
  <c r="BD163" i="5"/>
  <c r="DZ163" i="5" s="1"/>
  <c r="GV163" i="5" s="1"/>
  <c r="JR163" i="5" s="1"/>
  <c r="BD162" i="5"/>
  <c r="DZ162" i="5" s="1"/>
  <c r="GV162" i="5" s="1"/>
  <c r="JR162" i="5" s="1"/>
  <c r="BD143" i="5"/>
  <c r="DZ143" i="5" s="1"/>
  <c r="GV143" i="5" s="1"/>
  <c r="JR143" i="5" s="1"/>
  <c r="BD136" i="5"/>
  <c r="DZ136" i="5" s="1"/>
  <c r="GV136" i="5" s="1"/>
  <c r="JR136" i="5" s="1"/>
  <c r="BD125" i="5"/>
  <c r="DZ125" i="5" s="1"/>
  <c r="GV125" i="5" s="1"/>
  <c r="JR125" i="5" s="1"/>
  <c r="BD118" i="5"/>
  <c r="DZ118" i="5" s="1"/>
  <c r="GV118" i="5" s="1"/>
  <c r="JR118" i="5" s="1"/>
  <c r="BD111" i="5"/>
  <c r="DZ111" i="5" s="1"/>
  <c r="GV111" i="5" s="1"/>
  <c r="JR111" i="5" s="1"/>
  <c r="BD104" i="5"/>
  <c r="DZ104" i="5" s="1"/>
  <c r="GV104" i="5" s="1"/>
  <c r="JR104" i="5" s="1"/>
  <c r="BD108" i="5"/>
  <c r="DZ108" i="5" s="1"/>
  <c r="GV108" i="5" s="1"/>
  <c r="JR108" i="5" s="1"/>
  <c r="BD83" i="5"/>
  <c r="DZ83" i="5" s="1"/>
  <c r="GV83" i="5" s="1"/>
  <c r="JR83" i="5" s="1"/>
  <c r="BD95" i="5"/>
  <c r="DZ95" i="5" s="1"/>
  <c r="GV95" i="5" s="1"/>
  <c r="JR95" i="5" s="1"/>
  <c r="BD70" i="5"/>
  <c r="DZ70" i="5" s="1"/>
  <c r="GV70" i="5" s="1"/>
  <c r="JR70" i="5" s="1"/>
  <c r="BD66" i="5"/>
  <c r="DZ66" i="5" s="1"/>
  <c r="GV66" i="5" s="1"/>
  <c r="JR66" i="5" s="1"/>
  <c r="BD56" i="5"/>
  <c r="DZ56" i="5" s="1"/>
  <c r="GV56" i="5" s="1"/>
  <c r="JR56" i="5" s="1"/>
  <c r="BD49" i="5"/>
  <c r="DZ49" i="5" s="1"/>
  <c r="GV49" i="5" s="1"/>
  <c r="JR49" i="5" s="1"/>
  <c r="BD42" i="5"/>
  <c r="DZ42" i="5" s="1"/>
  <c r="GV42" i="5" s="1"/>
  <c r="JR42" i="5" s="1"/>
  <c r="BD35" i="5"/>
  <c r="DZ35" i="5" s="1"/>
  <c r="GV35" i="5" s="1"/>
  <c r="JR35" i="5" s="1"/>
  <c r="BD28" i="5"/>
  <c r="DZ28" i="5" s="1"/>
  <c r="GV28" i="5" s="1"/>
  <c r="JR28" i="5" s="1"/>
  <c r="BD22" i="5"/>
  <c r="DZ22" i="5" s="1"/>
  <c r="GV22" i="5" s="1"/>
  <c r="JR22" i="5" s="1"/>
  <c r="BD15" i="5"/>
  <c r="DZ15" i="5" s="1"/>
  <c r="GV15" i="5" s="1"/>
  <c r="JR15" i="5" s="1"/>
  <c r="BD5" i="5"/>
  <c r="DZ5" i="5" s="1"/>
  <c r="GV5" i="5" s="1"/>
  <c r="JR5" i="5" s="1"/>
  <c r="BD267" i="5"/>
  <c r="DZ267" i="5" s="1"/>
  <c r="GV267" i="5" s="1"/>
  <c r="JR267" i="5" s="1"/>
  <c r="BD258" i="5"/>
  <c r="DZ258" i="5" s="1"/>
  <c r="GV258" i="5" s="1"/>
  <c r="JR258" i="5" s="1"/>
  <c r="BD250" i="5"/>
  <c r="DZ250" i="5" s="1"/>
  <c r="GV250" i="5" s="1"/>
  <c r="JR250" i="5" s="1"/>
  <c r="BD240" i="5"/>
  <c r="DZ240" i="5" s="1"/>
  <c r="GV240" i="5" s="1"/>
  <c r="JR240" i="5" s="1"/>
  <c r="BD233" i="5"/>
  <c r="DZ233" i="5" s="1"/>
  <c r="GV233" i="5" s="1"/>
  <c r="JR233" i="5" s="1"/>
  <c r="BD227" i="5"/>
  <c r="DZ227" i="5" s="1"/>
  <c r="GV227" i="5" s="1"/>
  <c r="JR227" i="5" s="1"/>
  <c r="BD219" i="5"/>
  <c r="DZ219" i="5" s="1"/>
  <c r="GV219" i="5" s="1"/>
  <c r="JR219" i="5" s="1"/>
  <c r="BD206" i="5"/>
  <c r="DZ206" i="5" s="1"/>
  <c r="GV206" i="5" s="1"/>
  <c r="JR206" i="5" s="1"/>
  <c r="BD198" i="5"/>
  <c r="DZ198" i="5" s="1"/>
  <c r="GV198" i="5" s="1"/>
  <c r="JR198" i="5" s="1"/>
  <c r="BD195" i="5"/>
  <c r="DZ195" i="5" s="1"/>
  <c r="GV195" i="5" s="1"/>
  <c r="JR195" i="5" s="1"/>
  <c r="BD185" i="5"/>
  <c r="DZ185" i="5" s="1"/>
  <c r="GV185" i="5" s="1"/>
  <c r="JR185" i="5" s="1"/>
  <c r="BD182" i="5"/>
  <c r="DZ182" i="5" s="1"/>
  <c r="GV182" i="5" s="1"/>
  <c r="JR182" i="5" s="1"/>
  <c r="BD169" i="5"/>
  <c r="DZ169" i="5" s="1"/>
  <c r="GV169" i="5" s="1"/>
  <c r="JR169" i="5" s="1"/>
  <c r="BD160" i="5"/>
  <c r="DZ160" i="5" s="1"/>
  <c r="GV160" i="5" s="1"/>
  <c r="JR160" i="5" s="1"/>
  <c r="BD154" i="5"/>
  <c r="DZ154" i="5" s="1"/>
  <c r="GV154" i="5" s="1"/>
  <c r="JR154" i="5" s="1"/>
  <c r="BD135" i="5"/>
  <c r="DZ135" i="5" s="1"/>
  <c r="GV135" i="5" s="1"/>
  <c r="JR135" i="5" s="1"/>
  <c r="BD147" i="5"/>
  <c r="DZ147" i="5" s="1"/>
  <c r="GV147" i="5" s="1"/>
  <c r="JR147" i="5" s="1"/>
  <c r="BD117" i="5"/>
  <c r="DZ117" i="5" s="1"/>
  <c r="GV117" i="5" s="1"/>
  <c r="JR117" i="5" s="1"/>
  <c r="BD129" i="5"/>
  <c r="DZ129" i="5" s="1"/>
  <c r="GV129" i="5" s="1"/>
  <c r="JR129" i="5" s="1"/>
  <c r="BD103" i="5"/>
  <c r="DZ103" i="5" s="1"/>
  <c r="GV103" i="5" s="1"/>
  <c r="JR103" i="5" s="1"/>
  <c r="BD115" i="5"/>
  <c r="DZ115" i="5" s="1"/>
  <c r="GV115" i="5" s="1"/>
  <c r="JR115" i="5" s="1"/>
  <c r="BD100" i="5"/>
  <c r="DZ100" i="5" s="1"/>
  <c r="GV100" i="5" s="1"/>
  <c r="JR100" i="5" s="1"/>
  <c r="BD94" i="5"/>
  <c r="DZ94" i="5" s="1"/>
  <c r="GV94" i="5" s="1"/>
  <c r="JR94" i="5" s="1"/>
  <c r="BD87" i="5"/>
  <c r="DZ87" i="5" s="1"/>
  <c r="GV87" i="5" s="1"/>
  <c r="JR87" i="5" s="1"/>
  <c r="BD73" i="5"/>
  <c r="DZ73" i="5" s="1"/>
  <c r="GV73" i="5" s="1"/>
  <c r="JR73" i="5" s="1"/>
  <c r="BD77" i="5"/>
  <c r="DZ77" i="5" s="1"/>
  <c r="GV77" i="5" s="1"/>
  <c r="JR77" i="5" s="1"/>
  <c r="BD48" i="5"/>
  <c r="DZ48" i="5" s="1"/>
  <c r="GV48" i="5" s="1"/>
  <c r="JR48" i="5" s="1"/>
  <c r="BD60" i="5"/>
  <c r="DZ60" i="5" s="1"/>
  <c r="GV60" i="5" s="1"/>
  <c r="JR60" i="5" s="1"/>
  <c r="BD34" i="5"/>
  <c r="DZ34" i="5" s="1"/>
  <c r="GV34" i="5" s="1"/>
  <c r="JR34" i="5" s="1"/>
  <c r="BD27" i="5"/>
  <c r="DZ27" i="5" s="1"/>
  <c r="GV27" i="5" s="1"/>
  <c r="JR27" i="5" s="1"/>
  <c r="BD39" i="5"/>
  <c r="DZ39" i="5" s="1"/>
  <c r="GV39" i="5" s="1"/>
  <c r="JR39" i="5" s="1"/>
  <c r="BD14" i="5"/>
  <c r="DZ14" i="5" s="1"/>
  <c r="GV14" i="5" s="1"/>
  <c r="JR14" i="5" s="1"/>
  <c r="BD7" i="5"/>
  <c r="DZ7" i="5" s="1"/>
  <c r="GV7" i="5" s="1"/>
  <c r="JR7" i="5" s="1"/>
  <c r="BD3" i="5"/>
  <c r="DZ3" i="5" s="1"/>
  <c r="GV3" i="5" s="1"/>
  <c r="JR3" i="5" s="1"/>
  <c r="BD264" i="5"/>
  <c r="DZ264" i="5" s="1"/>
  <c r="GV264" i="5" s="1"/>
  <c r="JR264" i="5" s="1"/>
  <c r="BD257" i="5"/>
  <c r="DZ257" i="5" s="1"/>
  <c r="GV257" i="5" s="1"/>
  <c r="JR257" i="5" s="1"/>
  <c r="BD255" i="5"/>
  <c r="DZ255" i="5" s="1"/>
  <c r="GV255" i="5" s="1"/>
  <c r="JR255" i="5" s="1"/>
  <c r="BD241" i="5"/>
  <c r="DZ241" i="5" s="1"/>
  <c r="GV241" i="5" s="1"/>
  <c r="JR241" i="5" s="1"/>
  <c r="BD231" i="5"/>
  <c r="DZ231" i="5" s="1"/>
  <c r="GV231" i="5" s="1"/>
  <c r="JR231" i="5" s="1"/>
  <c r="BD225" i="5"/>
  <c r="DZ225" i="5" s="1"/>
  <c r="GV225" i="5" s="1"/>
  <c r="JR225" i="5" s="1"/>
  <c r="BD217" i="5"/>
  <c r="DZ217" i="5" s="1"/>
  <c r="GV217" i="5" s="1"/>
  <c r="JR217" i="5" s="1"/>
  <c r="BD209" i="5"/>
  <c r="DZ209" i="5" s="1"/>
  <c r="GV209" i="5" s="1"/>
  <c r="JR209" i="5" s="1"/>
  <c r="BD201" i="5"/>
  <c r="DZ201" i="5" s="1"/>
  <c r="GV201" i="5" s="1"/>
  <c r="JR201" i="5" s="1"/>
  <c r="BD193" i="5"/>
  <c r="DZ193" i="5" s="1"/>
  <c r="GV193" i="5" s="1"/>
  <c r="JR193" i="5" s="1"/>
  <c r="BD180" i="5"/>
  <c r="DZ180" i="5" s="1"/>
  <c r="GV180" i="5" s="1"/>
  <c r="JR180" i="5" s="1"/>
  <c r="BD177" i="5"/>
  <c r="DZ177" i="5" s="1"/>
  <c r="GV177" i="5" s="1"/>
  <c r="JR177" i="5" s="1"/>
  <c r="BD164" i="5"/>
  <c r="DZ164" i="5" s="1"/>
  <c r="GV164" i="5" s="1"/>
  <c r="JR164" i="5" s="1"/>
  <c r="BD155" i="5"/>
  <c r="DZ155" i="5" s="1"/>
  <c r="GV155" i="5" s="1"/>
  <c r="JR155" i="5" s="1"/>
  <c r="BD157" i="5"/>
  <c r="DZ157" i="5" s="1"/>
  <c r="GV157" i="5" s="1"/>
  <c r="JR157" i="5" s="1"/>
  <c r="BD146" i="5"/>
  <c r="DZ146" i="5" s="1"/>
  <c r="GV146" i="5" s="1"/>
  <c r="JR146" i="5" s="1"/>
  <c r="BD139" i="5"/>
  <c r="DZ139" i="5" s="1"/>
  <c r="GV139" i="5" s="1"/>
  <c r="JR139" i="5" s="1"/>
  <c r="BD128" i="5"/>
  <c r="DZ128" i="5" s="1"/>
  <c r="GV128" i="5" s="1"/>
  <c r="JR128" i="5" s="1"/>
  <c r="BD121" i="5"/>
  <c r="DZ121" i="5" s="1"/>
  <c r="GV121" i="5" s="1"/>
  <c r="JR121" i="5" s="1"/>
  <c r="BD114" i="5"/>
  <c r="DZ114" i="5" s="1"/>
  <c r="GV114" i="5" s="1"/>
  <c r="JR114" i="5" s="1"/>
  <c r="BD107" i="5"/>
  <c r="DZ107" i="5" s="1"/>
  <c r="GV107" i="5" s="1"/>
  <c r="JR107" i="5" s="1"/>
  <c r="BD93" i="5"/>
  <c r="DZ93" i="5" s="1"/>
  <c r="GV93" i="5" s="1"/>
  <c r="JR93" i="5" s="1"/>
  <c r="BD86" i="5"/>
  <c r="DZ86" i="5" s="1"/>
  <c r="GV86" i="5" s="1"/>
  <c r="JR86" i="5" s="1"/>
  <c r="BD90" i="5"/>
  <c r="DZ90" i="5" s="1"/>
  <c r="GV90" i="5" s="1"/>
  <c r="JR90" i="5" s="1"/>
  <c r="BD65" i="5"/>
  <c r="DZ65" i="5" s="1"/>
  <c r="GV65" i="5" s="1"/>
  <c r="JR65" i="5" s="1"/>
  <c r="BD69" i="5"/>
  <c r="DZ69" i="5" s="1"/>
  <c r="GV69" i="5" s="1"/>
  <c r="JR69" i="5" s="1"/>
  <c r="BD59" i="5"/>
  <c r="DZ59" i="5" s="1"/>
  <c r="GV59" i="5" s="1"/>
  <c r="JR59" i="5" s="1"/>
  <c r="BD52" i="5"/>
  <c r="DZ52" i="5" s="1"/>
  <c r="GV52" i="5" s="1"/>
  <c r="JR52" i="5" s="1"/>
  <c r="BD26" i="5"/>
  <c r="DZ26" i="5" s="1"/>
  <c r="GV26" i="5" s="1"/>
  <c r="JR26" i="5" s="1"/>
  <c r="BD38" i="5"/>
  <c r="DZ38" i="5" s="1"/>
  <c r="GV38" i="5" s="1"/>
  <c r="JR38" i="5" s="1"/>
  <c r="BD31" i="5"/>
  <c r="DZ31" i="5" s="1"/>
  <c r="GV31" i="5" s="1"/>
  <c r="JR31" i="5" s="1"/>
  <c r="BD6" i="5"/>
  <c r="DZ6" i="5" s="1"/>
  <c r="GV6" i="5" s="1"/>
  <c r="JR6" i="5" s="1"/>
  <c r="BD18" i="5"/>
  <c r="DZ18" i="5" s="1"/>
  <c r="GV18" i="5" s="1"/>
  <c r="JR18" i="5" s="1"/>
  <c r="BD265" i="5"/>
  <c r="DZ265" i="5" s="1"/>
  <c r="GV265" i="5" s="1"/>
  <c r="JR265" i="5" s="1"/>
  <c r="BD256" i="5"/>
  <c r="DZ256" i="5" s="1"/>
  <c r="GV256" i="5" s="1"/>
  <c r="JR256" i="5" s="1"/>
  <c r="BD248" i="5"/>
  <c r="DZ248" i="5" s="1"/>
  <c r="GV248" i="5" s="1"/>
  <c r="JR248" i="5" s="1"/>
  <c r="BD239" i="5"/>
  <c r="DZ239" i="5" s="1"/>
  <c r="GV239" i="5" s="1"/>
  <c r="JR239" i="5" s="1"/>
  <c r="BD234" i="5"/>
  <c r="DZ234" i="5" s="1"/>
  <c r="GV234" i="5" s="1"/>
  <c r="JR234" i="5" s="1"/>
  <c r="BD220" i="5"/>
  <c r="DZ220" i="5" s="1"/>
  <c r="GV220" i="5" s="1"/>
  <c r="JR220" i="5" s="1"/>
  <c r="BD212" i="5"/>
  <c r="DZ212" i="5" s="1"/>
  <c r="GV212" i="5" s="1"/>
  <c r="JR212" i="5" s="1"/>
  <c r="BD204" i="5"/>
  <c r="DZ204" i="5" s="1"/>
  <c r="GV204" i="5" s="1"/>
  <c r="JR204" i="5" s="1"/>
  <c r="BD203" i="5"/>
  <c r="DZ203" i="5" s="1"/>
  <c r="GV203" i="5" s="1"/>
  <c r="JR203" i="5" s="1"/>
  <c r="BD188" i="5"/>
  <c r="DZ188" i="5" s="1"/>
  <c r="GV188" i="5" s="1"/>
  <c r="JR188" i="5" s="1"/>
  <c r="BD183" i="5"/>
  <c r="DZ183" i="5" s="1"/>
  <c r="GV183" i="5" s="1"/>
  <c r="JR183" i="5" s="1"/>
  <c r="BD176" i="5"/>
  <c r="DZ176" i="5" s="1"/>
  <c r="GV176" i="5" s="1"/>
  <c r="JR176" i="5" s="1"/>
  <c r="BD167" i="5"/>
  <c r="DZ167" i="5" s="1"/>
  <c r="GV167" i="5" s="1"/>
  <c r="JR167" i="5" s="1"/>
  <c r="BD158" i="5"/>
  <c r="DZ158" i="5" s="1"/>
  <c r="GV158" i="5" s="1"/>
  <c r="JR158" i="5" s="1"/>
  <c r="BD145" i="5"/>
  <c r="DZ145" i="5" s="1"/>
  <c r="GV145" i="5" s="1"/>
  <c r="JR145" i="5" s="1"/>
  <c r="BD138" i="5"/>
  <c r="DZ138" i="5" s="1"/>
  <c r="GV138" i="5" s="1"/>
  <c r="JR138" i="5" s="1"/>
  <c r="BD150" i="5"/>
  <c r="DZ150" i="5" s="1"/>
  <c r="GV150" i="5" s="1"/>
  <c r="JR150" i="5" s="1"/>
  <c r="BD120" i="5"/>
  <c r="DZ120" i="5" s="1"/>
  <c r="GV120" i="5" s="1"/>
  <c r="JR120" i="5" s="1"/>
  <c r="BD132" i="5"/>
  <c r="DZ132" i="5" s="1"/>
  <c r="GV132" i="5" s="1"/>
  <c r="JR132" i="5" s="1"/>
  <c r="BD106" i="5"/>
  <c r="DZ106" i="5" s="1"/>
  <c r="GV106" i="5" s="1"/>
  <c r="JR106" i="5" s="1"/>
  <c r="BD99" i="5"/>
  <c r="DZ99" i="5" s="1"/>
  <c r="GV99" i="5" s="1"/>
  <c r="JR99" i="5" s="1"/>
  <c r="BD85" i="5"/>
  <c r="DZ85" i="5" s="1"/>
  <c r="GV85" i="5" s="1"/>
  <c r="JR85" i="5" s="1"/>
  <c r="BD97" i="5"/>
  <c r="DZ97" i="5" s="1"/>
  <c r="GV97" i="5" s="1"/>
  <c r="JR97" i="5" s="1"/>
  <c r="BD75" i="5"/>
  <c r="DZ75" i="5" s="1"/>
  <c r="GV75" i="5" s="1"/>
  <c r="JR75" i="5" s="1"/>
  <c r="BD76" i="5"/>
  <c r="DZ76" i="5" s="1"/>
  <c r="GV76" i="5" s="1"/>
  <c r="JR76" i="5" s="1"/>
  <c r="BD72" i="5"/>
  <c r="DZ72" i="5" s="1"/>
  <c r="GV72" i="5" s="1"/>
  <c r="JR72" i="5" s="1"/>
  <c r="BD51" i="5"/>
  <c r="DZ51" i="5" s="1"/>
  <c r="GV51" i="5" s="1"/>
  <c r="JR51" i="5" s="1"/>
  <c r="BD44" i="5"/>
  <c r="DZ44" i="5" s="1"/>
  <c r="GV44" i="5" s="1"/>
  <c r="JR44" i="5" s="1"/>
  <c r="BD37" i="5"/>
  <c r="DZ37" i="5" s="1"/>
  <c r="GV37" i="5" s="1"/>
  <c r="JR37" i="5" s="1"/>
  <c r="BD30" i="5"/>
  <c r="DZ30" i="5" s="1"/>
  <c r="GV30" i="5" s="1"/>
  <c r="JR30" i="5" s="1"/>
  <c r="BD24" i="5"/>
  <c r="DZ24" i="5" s="1"/>
  <c r="GV24" i="5" s="1"/>
  <c r="JR24" i="5" s="1"/>
  <c r="BD17" i="5"/>
  <c r="DZ17" i="5" s="1"/>
  <c r="GV17" i="5" s="1"/>
  <c r="JR17" i="5" s="1"/>
  <c r="BD10" i="5"/>
  <c r="DZ10" i="5" s="1"/>
  <c r="GV10" i="5" s="1"/>
  <c r="JR10" i="5" s="1"/>
  <c r="BD263" i="5"/>
  <c r="DZ263" i="5" s="1"/>
  <c r="GV263" i="5" s="1"/>
  <c r="JR263" i="5" s="1"/>
  <c r="BD251" i="5"/>
  <c r="DZ251" i="5" s="1"/>
  <c r="GV251" i="5" s="1"/>
  <c r="JR251" i="5" s="1"/>
  <c r="BD245" i="5"/>
  <c r="DZ245" i="5" s="1"/>
  <c r="GV245" i="5" s="1"/>
  <c r="JR245" i="5" s="1"/>
  <c r="BD242" i="5"/>
  <c r="DZ242" i="5" s="1"/>
  <c r="GV242" i="5" s="1"/>
  <c r="JR242" i="5" s="1"/>
  <c r="BD232" i="5"/>
  <c r="DZ232" i="5" s="1"/>
  <c r="GV232" i="5" s="1"/>
  <c r="JR232" i="5" s="1"/>
  <c r="BD223" i="5"/>
  <c r="DZ223" i="5" s="1"/>
  <c r="GV223" i="5" s="1"/>
  <c r="JR223" i="5" s="1"/>
  <c r="BD215" i="5"/>
  <c r="DZ215" i="5" s="1"/>
  <c r="GV215" i="5" s="1"/>
  <c r="JR215" i="5" s="1"/>
  <c r="BD207" i="5"/>
  <c r="DZ207" i="5" s="1"/>
  <c r="GV207" i="5" s="1"/>
  <c r="JR207" i="5" s="1"/>
  <c r="BD196" i="5"/>
  <c r="DZ196" i="5" s="1"/>
  <c r="GV196" i="5" s="1"/>
  <c r="JR196" i="5" s="1"/>
  <c r="BD191" i="5"/>
  <c r="DZ191" i="5" s="1"/>
  <c r="GV191" i="5" s="1"/>
  <c r="JR191" i="5" s="1"/>
  <c r="BD178" i="5"/>
  <c r="DZ178" i="5" s="1"/>
  <c r="GV178" i="5" s="1"/>
  <c r="JR178" i="5" s="1"/>
  <c r="BD174" i="5"/>
  <c r="DZ174" i="5" s="1"/>
  <c r="GV174" i="5" s="1"/>
  <c r="JR174" i="5" s="1"/>
  <c r="BD170" i="5"/>
  <c r="DZ170" i="5" s="1"/>
  <c r="GV170" i="5" s="1"/>
  <c r="JR170" i="5" s="1"/>
  <c r="BD161" i="5"/>
  <c r="DZ161" i="5" s="1"/>
  <c r="GV161" i="5" s="1"/>
  <c r="JR161" i="5" s="1"/>
  <c r="BD137" i="5"/>
  <c r="DZ137" i="5" s="1"/>
  <c r="GV137" i="5" s="1"/>
  <c r="JR137" i="5" s="1"/>
  <c r="BD149" i="5"/>
  <c r="DZ149" i="5" s="1"/>
  <c r="GV149" i="5" s="1"/>
  <c r="JR149" i="5" s="1"/>
  <c r="BD142" i="5"/>
  <c r="DZ142" i="5" s="1"/>
  <c r="GV142" i="5" s="1"/>
  <c r="JR142" i="5" s="1"/>
  <c r="BD131" i="5"/>
  <c r="DZ131" i="5" s="1"/>
  <c r="GV131" i="5" s="1"/>
  <c r="JR131" i="5" s="1"/>
  <c r="BD124" i="5"/>
  <c r="DZ124" i="5" s="1"/>
  <c r="GV124" i="5" s="1"/>
  <c r="JR124" i="5" s="1"/>
  <c r="BD98" i="5"/>
  <c r="DZ98" i="5" s="1"/>
  <c r="GV98" i="5" s="1"/>
  <c r="JR98" i="5" s="1"/>
  <c r="BD110" i="5"/>
  <c r="DZ110" i="5" s="1"/>
  <c r="GV110" i="5" s="1"/>
  <c r="JR110" i="5" s="1"/>
  <c r="BD96" i="5"/>
  <c r="DZ96" i="5" s="1"/>
  <c r="GV96" i="5" s="1"/>
  <c r="JR96" i="5" s="1"/>
  <c r="BD89" i="5"/>
  <c r="DZ89" i="5" s="1"/>
  <c r="GV89" i="5" s="1"/>
  <c r="JR89" i="5" s="1"/>
  <c r="BD67" i="5"/>
  <c r="DZ67" i="5" s="1"/>
  <c r="GV67" i="5" s="1"/>
  <c r="JR67" i="5" s="1"/>
  <c r="BD68" i="5"/>
  <c r="DZ68" i="5" s="1"/>
  <c r="GV68" i="5" s="1"/>
  <c r="JR68" i="5" s="1"/>
  <c r="BD64" i="5"/>
  <c r="DZ64" i="5" s="1"/>
  <c r="GV64" i="5" s="1"/>
  <c r="JR64" i="5" s="1"/>
  <c r="BD62" i="5"/>
  <c r="DZ62" i="5" s="1"/>
  <c r="GV62" i="5" s="1"/>
  <c r="JR62" i="5" s="1"/>
  <c r="BD55" i="5"/>
  <c r="DZ55" i="5" s="1"/>
  <c r="GV55" i="5" s="1"/>
  <c r="JR55" i="5" s="1"/>
  <c r="BD29" i="5"/>
  <c r="DZ29" i="5" s="1"/>
  <c r="GV29" i="5" s="1"/>
  <c r="JR29" i="5" s="1"/>
  <c r="BD41" i="5"/>
  <c r="DZ41" i="5" s="1"/>
  <c r="GV41" i="5" s="1"/>
  <c r="JR41" i="5" s="1"/>
  <c r="BD16" i="5"/>
  <c r="DZ16" i="5" s="1"/>
  <c r="GV16" i="5" s="1"/>
  <c r="JR16" i="5" s="1"/>
  <c r="BD9" i="5"/>
  <c r="DZ9" i="5" s="1"/>
  <c r="GV9" i="5" s="1"/>
  <c r="JR9" i="5" s="1"/>
  <c r="BD21" i="5"/>
  <c r="DZ21" i="5" s="1"/>
  <c r="GV21" i="5" s="1"/>
  <c r="JR21" i="5" s="1"/>
  <c r="BE265" i="5" l="1"/>
  <c r="EA265" i="5" s="1"/>
  <c r="GW265" i="5" s="1"/>
  <c r="JS265" i="5" s="1"/>
  <c r="BE256" i="5"/>
  <c r="EA256" i="5" s="1"/>
  <c r="GW256" i="5" s="1"/>
  <c r="JS256" i="5" s="1"/>
  <c r="BE251" i="5"/>
  <c r="EA251" i="5" s="1"/>
  <c r="GW251" i="5" s="1"/>
  <c r="JS251" i="5" s="1"/>
  <c r="BE242" i="5"/>
  <c r="EA242" i="5" s="1"/>
  <c r="GW242" i="5" s="1"/>
  <c r="JS242" i="5" s="1"/>
  <c r="BE234" i="5"/>
  <c r="EA234" i="5" s="1"/>
  <c r="GW234" i="5" s="1"/>
  <c r="JS234" i="5" s="1"/>
  <c r="BE226" i="5"/>
  <c r="EA226" i="5" s="1"/>
  <c r="GW226" i="5" s="1"/>
  <c r="JS226" i="5" s="1"/>
  <c r="BE210" i="5"/>
  <c r="EA210" i="5" s="1"/>
  <c r="GW210" i="5" s="1"/>
  <c r="JS210" i="5" s="1"/>
  <c r="BE217" i="5"/>
  <c r="EA217" i="5" s="1"/>
  <c r="GW217" i="5" s="1"/>
  <c r="JS217" i="5" s="1"/>
  <c r="BE199" i="5"/>
  <c r="EA199" i="5" s="1"/>
  <c r="GW199" i="5" s="1"/>
  <c r="JS199" i="5" s="1"/>
  <c r="BE189" i="5"/>
  <c r="EA189" i="5" s="1"/>
  <c r="GW189" i="5" s="1"/>
  <c r="JS189" i="5" s="1"/>
  <c r="BE178" i="5"/>
  <c r="EA178" i="5" s="1"/>
  <c r="GW178" i="5" s="1"/>
  <c r="JS178" i="5" s="1"/>
  <c r="BE174" i="5"/>
  <c r="EA174" i="5" s="1"/>
  <c r="GW174" i="5" s="1"/>
  <c r="JS174" i="5" s="1"/>
  <c r="BE170" i="5"/>
  <c r="EA170" i="5" s="1"/>
  <c r="GW170" i="5" s="1"/>
  <c r="JS170" i="5" s="1"/>
  <c r="BE161" i="5"/>
  <c r="EA161" i="5" s="1"/>
  <c r="GW161" i="5" s="1"/>
  <c r="JS161" i="5" s="1"/>
  <c r="BE148" i="5"/>
  <c r="EA148" i="5" s="1"/>
  <c r="GW148" i="5" s="1"/>
  <c r="JS148" i="5" s="1"/>
  <c r="BE141" i="5"/>
  <c r="EA141" i="5" s="1"/>
  <c r="GW141" i="5" s="1"/>
  <c r="JS141" i="5" s="1"/>
  <c r="BE145" i="5"/>
  <c r="EA145" i="5" s="1"/>
  <c r="GW145" i="5" s="1"/>
  <c r="JS145" i="5" s="1"/>
  <c r="BE123" i="5"/>
  <c r="EA123" i="5" s="1"/>
  <c r="GW123" i="5" s="1"/>
  <c r="JS123" i="5" s="1"/>
  <c r="BE116" i="5"/>
  <c r="EA116" i="5" s="1"/>
  <c r="GW116" i="5" s="1"/>
  <c r="JS116" i="5" s="1"/>
  <c r="BE101" i="5"/>
  <c r="EA101" i="5" s="1"/>
  <c r="GW101" i="5" s="1"/>
  <c r="JS101" i="5" s="1"/>
  <c r="BE113" i="5"/>
  <c r="EA113" i="5" s="1"/>
  <c r="GW113" i="5" s="1"/>
  <c r="JS113" i="5" s="1"/>
  <c r="BE80" i="5"/>
  <c r="EA80" i="5" s="1"/>
  <c r="GW80" i="5" s="1"/>
  <c r="JS80" i="5" s="1"/>
  <c r="BE92" i="5"/>
  <c r="EA92" i="5" s="1"/>
  <c r="GW92" i="5" s="1"/>
  <c r="JS92" i="5" s="1"/>
  <c r="BE79" i="5"/>
  <c r="EA79" i="5" s="1"/>
  <c r="GW79" i="5" s="1"/>
  <c r="JS79" i="5" s="1"/>
  <c r="BE63" i="5"/>
  <c r="EA63" i="5" s="1"/>
  <c r="GW63" i="5" s="1"/>
  <c r="JS63" i="5" s="1"/>
  <c r="BE75" i="5"/>
  <c r="EA75" i="5" s="1"/>
  <c r="GW75" i="5" s="1"/>
  <c r="JS75" i="5" s="1"/>
  <c r="BE46" i="5"/>
  <c r="EA46" i="5" s="1"/>
  <c r="GW46" i="5" s="1"/>
  <c r="JS46" i="5" s="1"/>
  <c r="BE58" i="5"/>
  <c r="EA58" i="5" s="1"/>
  <c r="GW58" i="5" s="1"/>
  <c r="JS58" i="5" s="1"/>
  <c r="BE32" i="5"/>
  <c r="EA32" i="5" s="1"/>
  <c r="GW32" i="5" s="1"/>
  <c r="JS32" i="5" s="1"/>
  <c r="BE25" i="5"/>
  <c r="EA25" i="5" s="1"/>
  <c r="GW25" i="5" s="1"/>
  <c r="JS25" i="5" s="1"/>
  <c r="BE19" i="5"/>
  <c r="EA19" i="5" s="1"/>
  <c r="GW19" i="5" s="1"/>
  <c r="JS19" i="5" s="1"/>
  <c r="BE12" i="5"/>
  <c r="EA12" i="5" s="1"/>
  <c r="GW12" i="5" s="1"/>
  <c r="JS12" i="5" s="1"/>
  <c r="BE24" i="5"/>
  <c r="EA24" i="5" s="1"/>
  <c r="GW24" i="5" s="1"/>
  <c r="JS24" i="5" s="1"/>
  <c r="BE262" i="5"/>
  <c r="EA262" i="5" s="1"/>
  <c r="GW262" i="5" s="1"/>
  <c r="JS262" i="5" s="1"/>
  <c r="BE255" i="5"/>
  <c r="EA255" i="5" s="1"/>
  <c r="GW255" i="5" s="1"/>
  <c r="JS255" i="5" s="1"/>
  <c r="BE249" i="5"/>
  <c r="EA249" i="5" s="1"/>
  <c r="GW249" i="5" s="1"/>
  <c r="JS249" i="5" s="1"/>
  <c r="BE240" i="5"/>
  <c r="EA240" i="5" s="1"/>
  <c r="GW240" i="5" s="1"/>
  <c r="JS240" i="5" s="1"/>
  <c r="BE232" i="5"/>
  <c r="EA232" i="5" s="1"/>
  <c r="GW232" i="5" s="1"/>
  <c r="JS232" i="5" s="1"/>
  <c r="BE218" i="5"/>
  <c r="EA218" i="5" s="1"/>
  <c r="GW218" i="5" s="1"/>
  <c r="JS218" i="5" s="1"/>
  <c r="BE213" i="5"/>
  <c r="EA213" i="5" s="1"/>
  <c r="GW213" i="5" s="1"/>
  <c r="JS213" i="5" s="1"/>
  <c r="BE207" i="5"/>
  <c r="EA207" i="5" s="1"/>
  <c r="GW207" i="5" s="1"/>
  <c r="JS207" i="5" s="1"/>
  <c r="BE194" i="5"/>
  <c r="EA194" i="5" s="1"/>
  <c r="GW194" i="5" s="1"/>
  <c r="JS194" i="5" s="1"/>
  <c r="BE192" i="5"/>
  <c r="EA192" i="5" s="1"/>
  <c r="GW192" i="5" s="1"/>
  <c r="JS192" i="5" s="1"/>
  <c r="BE206" i="5"/>
  <c r="EA206" i="5" s="1"/>
  <c r="GW206" i="5" s="1"/>
  <c r="JS206" i="5" s="1"/>
  <c r="BE172" i="5"/>
  <c r="EA172" i="5" s="1"/>
  <c r="GW172" i="5" s="1"/>
  <c r="JS172" i="5" s="1"/>
  <c r="BE165" i="5"/>
  <c r="EA165" i="5" s="1"/>
  <c r="GW165" i="5" s="1"/>
  <c r="JS165" i="5" s="1"/>
  <c r="BE153" i="5"/>
  <c r="EA153" i="5" s="1"/>
  <c r="GW153" i="5" s="1"/>
  <c r="JS153" i="5" s="1"/>
  <c r="BE140" i="5"/>
  <c r="EA140" i="5" s="1"/>
  <c r="GW140" i="5" s="1"/>
  <c r="JS140" i="5" s="1"/>
  <c r="BE152" i="5"/>
  <c r="EA152" i="5" s="1"/>
  <c r="GW152" i="5" s="1"/>
  <c r="JS152" i="5" s="1"/>
  <c r="BE137" i="5"/>
  <c r="EA137" i="5" s="1"/>
  <c r="GW137" i="5" s="1"/>
  <c r="JS137" i="5" s="1"/>
  <c r="BE134" i="5"/>
  <c r="EA134" i="5" s="1"/>
  <c r="GW134" i="5" s="1"/>
  <c r="JS134" i="5" s="1"/>
  <c r="BE127" i="5"/>
  <c r="EA127" i="5" s="1"/>
  <c r="GW127" i="5" s="1"/>
  <c r="JS127" i="5" s="1"/>
  <c r="BE112" i="5"/>
  <c r="EA112" i="5" s="1"/>
  <c r="GW112" i="5" s="1"/>
  <c r="JS112" i="5" s="1"/>
  <c r="BE105" i="5"/>
  <c r="EA105" i="5" s="1"/>
  <c r="GW105" i="5" s="1"/>
  <c r="JS105" i="5" s="1"/>
  <c r="BE91" i="5"/>
  <c r="EA91" i="5" s="1"/>
  <c r="GW91" i="5" s="1"/>
  <c r="JS91" i="5" s="1"/>
  <c r="BE84" i="5"/>
  <c r="EA84" i="5" s="1"/>
  <c r="GW84" i="5" s="1"/>
  <c r="JS84" i="5" s="1"/>
  <c r="BE78" i="5"/>
  <c r="EA78" i="5" s="1"/>
  <c r="GW78" i="5" s="1"/>
  <c r="JS78" i="5" s="1"/>
  <c r="BE74" i="5"/>
  <c r="EA74" i="5" s="1"/>
  <c r="GW74" i="5" s="1"/>
  <c r="JS74" i="5" s="1"/>
  <c r="BE67" i="5"/>
  <c r="EA67" i="5" s="1"/>
  <c r="GW67" i="5" s="1"/>
  <c r="JS67" i="5" s="1"/>
  <c r="BE57" i="5"/>
  <c r="EA57" i="5" s="1"/>
  <c r="GW57" i="5" s="1"/>
  <c r="JS57" i="5" s="1"/>
  <c r="BE50" i="5"/>
  <c r="EA50" i="5" s="1"/>
  <c r="GW50" i="5" s="1"/>
  <c r="JS50" i="5" s="1"/>
  <c r="BE43" i="5"/>
  <c r="EA43" i="5" s="1"/>
  <c r="GW43" i="5" s="1"/>
  <c r="JS43" i="5" s="1"/>
  <c r="BE36" i="5"/>
  <c r="EA36" i="5" s="1"/>
  <c r="GW36" i="5" s="1"/>
  <c r="JS36" i="5" s="1"/>
  <c r="BE11" i="5"/>
  <c r="EA11" i="5" s="1"/>
  <c r="GW11" i="5" s="1"/>
  <c r="JS11" i="5" s="1"/>
  <c r="BE23" i="5"/>
  <c r="EA23" i="5" s="1"/>
  <c r="GW23" i="5" s="1"/>
  <c r="JS23" i="5" s="1"/>
  <c r="BE16" i="5"/>
  <c r="EA16" i="5" s="1"/>
  <c r="GW16" i="5" s="1"/>
  <c r="JS16" i="5" s="1"/>
  <c r="BE263" i="5"/>
  <c r="EA263" i="5" s="1"/>
  <c r="GW263" i="5" s="1"/>
  <c r="JS263" i="5" s="1"/>
  <c r="BE254" i="5"/>
  <c r="EA254" i="5" s="1"/>
  <c r="GW254" i="5" s="1"/>
  <c r="JS254" i="5" s="1"/>
  <c r="BE245" i="5"/>
  <c r="EA245" i="5" s="1"/>
  <c r="GW245" i="5" s="1"/>
  <c r="JS245" i="5" s="1"/>
  <c r="BE237" i="5"/>
  <c r="EA237" i="5" s="1"/>
  <c r="GW237" i="5" s="1"/>
  <c r="JS237" i="5" s="1"/>
  <c r="BE228" i="5"/>
  <c r="EA228" i="5" s="1"/>
  <c r="GW228" i="5" s="1"/>
  <c r="JS228" i="5" s="1"/>
  <c r="BE221" i="5"/>
  <c r="EA221" i="5" s="1"/>
  <c r="GW221" i="5" s="1"/>
  <c r="JS221" i="5" s="1"/>
  <c r="BE216" i="5"/>
  <c r="EA216" i="5" s="1"/>
  <c r="GW216" i="5" s="1"/>
  <c r="JS216" i="5" s="1"/>
  <c r="BE202" i="5"/>
  <c r="EA202" i="5" s="1"/>
  <c r="GW202" i="5" s="1"/>
  <c r="JS202" i="5" s="1"/>
  <c r="BE197" i="5"/>
  <c r="EA197" i="5" s="1"/>
  <c r="GW197" i="5" s="1"/>
  <c r="JS197" i="5" s="1"/>
  <c r="BE198" i="5"/>
  <c r="EA198" i="5" s="1"/>
  <c r="GW198" i="5" s="1"/>
  <c r="JS198" i="5" s="1"/>
  <c r="BE181" i="5"/>
  <c r="EA181" i="5" s="1"/>
  <c r="GW181" i="5" s="1"/>
  <c r="JS181" i="5" s="1"/>
  <c r="BE175" i="5"/>
  <c r="EA175" i="5" s="1"/>
  <c r="GW175" i="5" s="1"/>
  <c r="JS175" i="5" s="1"/>
  <c r="BE168" i="5"/>
  <c r="EA168" i="5" s="1"/>
  <c r="GW168" i="5" s="1"/>
  <c r="JS168" i="5" s="1"/>
  <c r="BE156" i="5"/>
  <c r="EA156" i="5" s="1"/>
  <c r="GW156" i="5" s="1"/>
  <c r="JS156" i="5" s="1"/>
  <c r="BE151" i="5"/>
  <c r="EA151" i="5" s="1"/>
  <c r="GW151" i="5" s="1"/>
  <c r="JS151" i="5" s="1"/>
  <c r="BE144" i="5"/>
  <c r="EA144" i="5" s="1"/>
  <c r="GW144" i="5" s="1"/>
  <c r="JS144" i="5" s="1"/>
  <c r="BE133" i="5"/>
  <c r="EA133" i="5" s="1"/>
  <c r="GW133" i="5" s="1"/>
  <c r="JS133" i="5" s="1"/>
  <c r="BE126" i="5"/>
  <c r="EA126" i="5" s="1"/>
  <c r="GW126" i="5" s="1"/>
  <c r="JS126" i="5" s="1"/>
  <c r="BE119" i="5"/>
  <c r="EA119" i="5" s="1"/>
  <c r="GW119" i="5" s="1"/>
  <c r="JS119" i="5" s="1"/>
  <c r="BE104" i="5"/>
  <c r="EA104" i="5" s="1"/>
  <c r="GW104" i="5" s="1"/>
  <c r="JS104" i="5" s="1"/>
  <c r="BE108" i="5"/>
  <c r="EA108" i="5" s="1"/>
  <c r="GW108" i="5" s="1"/>
  <c r="JS108" i="5" s="1"/>
  <c r="BE83" i="5"/>
  <c r="EA83" i="5" s="1"/>
  <c r="GW83" i="5" s="1"/>
  <c r="JS83" i="5" s="1"/>
  <c r="BE95" i="5"/>
  <c r="EA95" i="5" s="1"/>
  <c r="GW95" i="5" s="1"/>
  <c r="JS95" i="5" s="1"/>
  <c r="BE70" i="5"/>
  <c r="EA70" i="5" s="1"/>
  <c r="GW70" i="5" s="1"/>
  <c r="JS70" i="5" s="1"/>
  <c r="BE66" i="5"/>
  <c r="EA66" i="5" s="1"/>
  <c r="GW66" i="5" s="1"/>
  <c r="JS66" i="5" s="1"/>
  <c r="BE56" i="5"/>
  <c r="EA56" i="5" s="1"/>
  <c r="GW56" i="5" s="1"/>
  <c r="JS56" i="5" s="1"/>
  <c r="BE49" i="5"/>
  <c r="EA49" i="5" s="1"/>
  <c r="GW49" i="5" s="1"/>
  <c r="JS49" i="5" s="1"/>
  <c r="BE61" i="5"/>
  <c r="EA61" i="5" s="1"/>
  <c r="GW61" i="5" s="1"/>
  <c r="JS61" i="5" s="1"/>
  <c r="BE35" i="5"/>
  <c r="EA35" i="5" s="1"/>
  <c r="GW35" i="5" s="1"/>
  <c r="JS35" i="5" s="1"/>
  <c r="BE28" i="5"/>
  <c r="EA28" i="5" s="1"/>
  <c r="GW28" i="5" s="1"/>
  <c r="JS28" i="5" s="1"/>
  <c r="BE22" i="5"/>
  <c r="EA22" i="5" s="1"/>
  <c r="GW22" i="5" s="1"/>
  <c r="JS22" i="5" s="1"/>
  <c r="BE15" i="5"/>
  <c r="EA15" i="5" s="1"/>
  <c r="GW15" i="5" s="1"/>
  <c r="JS15" i="5" s="1"/>
  <c r="BE8" i="5"/>
  <c r="EA8" i="5" s="1"/>
  <c r="GW8" i="5" s="1"/>
  <c r="JS8" i="5" s="1"/>
  <c r="BE261" i="5"/>
  <c r="EA261" i="5" s="1"/>
  <c r="GW261" i="5" s="1"/>
  <c r="JS261" i="5" s="1"/>
  <c r="BE252" i="5"/>
  <c r="EA252" i="5" s="1"/>
  <c r="GW252" i="5" s="1"/>
  <c r="JS252" i="5" s="1"/>
  <c r="BE243" i="5"/>
  <c r="EA243" i="5" s="1"/>
  <c r="GW243" i="5" s="1"/>
  <c r="JS243" i="5" s="1"/>
  <c r="BE235" i="5"/>
  <c r="EA235" i="5" s="1"/>
  <c r="GW235" i="5" s="1"/>
  <c r="JS235" i="5" s="1"/>
  <c r="BE229" i="5"/>
  <c r="EA229" i="5" s="1"/>
  <c r="GW229" i="5" s="1"/>
  <c r="JS229" i="5" s="1"/>
  <c r="BE224" i="5"/>
  <c r="EA224" i="5" s="1"/>
  <c r="GW224" i="5" s="1"/>
  <c r="JS224" i="5" s="1"/>
  <c r="BE222" i="5"/>
  <c r="EA222" i="5" s="1"/>
  <c r="GW222" i="5" s="1"/>
  <c r="JS222" i="5" s="1"/>
  <c r="BE205" i="5"/>
  <c r="EA205" i="5" s="1"/>
  <c r="GW205" i="5" s="1"/>
  <c r="JS205" i="5" s="1"/>
  <c r="BE200" i="5"/>
  <c r="EA200" i="5" s="1"/>
  <c r="GW200" i="5" s="1"/>
  <c r="JS200" i="5" s="1"/>
  <c r="BE187" i="5"/>
  <c r="EA187" i="5" s="1"/>
  <c r="GW187" i="5" s="1"/>
  <c r="JS187" i="5" s="1"/>
  <c r="BE184" i="5"/>
  <c r="EA184" i="5" s="1"/>
  <c r="GW184" i="5" s="1"/>
  <c r="JS184" i="5" s="1"/>
  <c r="BE173" i="5"/>
  <c r="EA173" i="5" s="1"/>
  <c r="GW173" i="5" s="1"/>
  <c r="JS173" i="5" s="1"/>
  <c r="BE171" i="5"/>
  <c r="EA171" i="5" s="1"/>
  <c r="GW171" i="5" s="1"/>
  <c r="JS171" i="5" s="1"/>
  <c r="BE159" i="5"/>
  <c r="EA159" i="5" s="1"/>
  <c r="GW159" i="5" s="1"/>
  <c r="JS159" i="5" s="1"/>
  <c r="BE143" i="5"/>
  <c r="EA143" i="5" s="1"/>
  <c r="GW143" i="5" s="1"/>
  <c r="JS143" i="5" s="1"/>
  <c r="BE136" i="5"/>
  <c r="EA136" i="5" s="1"/>
  <c r="GW136" i="5" s="1"/>
  <c r="JS136" i="5" s="1"/>
  <c r="BE125" i="5"/>
  <c r="EA125" i="5" s="1"/>
  <c r="GW125" i="5" s="1"/>
  <c r="JS125" i="5" s="1"/>
  <c r="BE118" i="5"/>
  <c r="EA118" i="5" s="1"/>
  <c r="GW118" i="5" s="1"/>
  <c r="JS118" i="5" s="1"/>
  <c r="BE130" i="5"/>
  <c r="EA130" i="5" s="1"/>
  <c r="GW130" i="5" s="1"/>
  <c r="JS130" i="5" s="1"/>
  <c r="BE115" i="5"/>
  <c r="EA115" i="5" s="1"/>
  <c r="GW115" i="5" s="1"/>
  <c r="JS115" i="5" s="1"/>
  <c r="BE100" i="5"/>
  <c r="EA100" i="5" s="1"/>
  <c r="GW100" i="5" s="1"/>
  <c r="JS100" i="5" s="1"/>
  <c r="BE94" i="5"/>
  <c r="EA94" i="5" s="1"/>
  <c r="GW94" i="5" s="1"/>
  <c r="JS94" i="5" s="1"/>
  <c r="BE87" i="5"/>
  <c r="EA87" i="5" s="1"/>
  <c r="GW87" i="5" s="1"/>
  <c r="JS87" i="5" s="1"/>
  <c r="BE73" i="5"/>
  <c r="EA73" i="5" s="1"/>
  <c r="GW73" i="5" s="1"/>
  <c r="JS73" i="5" s="1"/>
  <c r="BE77" i="5"/>
  <c r="EA77" i="5" s="1"/>
  <c r="GW77" i="5" s="1"/>
  <c r="JS77" i="5" s="1"/>
  <c r="BE48" i="5"/>
  <c r="EA48" i="5" s="1"/>
  <c r="GW48" i="5" s="1"/>
  <c r="JS48" i="5" s="1"/>
  <c r="BE60" i="5"/>
  <c r="EA60" i="5" s="1"/>
  <c r="GW60" i="5" s="1"/>
  <c r="JS60" i="5" s="1"/>
  <c r="BE53" i="5"/>
  <c r="EA53" i="5" s="1"/>
  <c r="GW53" i="5" s="1"/>
  <c r="JS53" i="5" s="1"/>
  <c r="BE27" i="5"/>
  <c r="EA27" i="5" s="1"/>
  <c r="GW27" i="5" s="1"/>
  <c r="JS27" i="5" s="1"/>
  <c r="BE39" i="5"/>
  <c r="EA39" i="5" s="1"/>
  <c r="GW39" i="5" s="1"/>
  <c r="JS39" i="5" s="1"/>
  <c r="BE14" i="5"/>
  <c r="EA14" i="5" s="1"/>
  <c r="GW14" i="5" s="1"/>
  <c r="JS14" i="5" s="1"/>
  <c r="BE7" i="5"/>
  <c r="EA7" i="5" s="1"/>
  <c r="GW7" i="5" s="1"/>
  <c r="JS7" i="5" s="1"/>
  <c r="BE4" i="5"/>
  <c r="EA4" i="5" s="1"/>
  <c r="GW4" i="5" s="1"/>
  <c r="JS4" i="5" s="1"/>
  <c r="BE260" i="5"/>
  <c r="EA260" i="5" s="1"/>
  <c r="GW260" i="5" s="1"/>
  <c r="JS260" i="5" s="1"/>
  <c r="BE253" i="5"/>
  <c r="EA253" i="5" s="1"/>
  <c r="GW253" i="5" s="1"/>
  <c r="JS253" i="5" s="1"/>
  <c r="BE246" i="5"/>
  <c r="EA246" i="5" s="1"/>
  <c r="GW246" i="5" s="1"/>
  <c r="JS246" i="5" s="1"/>
  <c r="BE238" i="5"/>
  <c r="EA238" i="5" s="1"/>
  <c r="GW238" i="5" s="1"/>
  <c r="JS238" i="5" s="1"/>
  <c r="BE227" i="5"/>
  <c r="EA227" i="5" s="1"/>
  <c r="GW227" i="5" s="1"/>
  <c r="JS227" i="5" s="1"/>
  <c r="BE230" i="5"/>
  <c r="EA230" i="5" s="1"/>
  <c r="GW230" i="5" s="1"/>
  <c r="JS230" i="5" s="1"/>
  <c r="BE211" i="5"/>
  <c r="EA211" i="5" s="1"/>
  <c r="GW211" i="5" s="1"/>
  <c r="JS211" i="5" s="1"/>
  <c r="BE208" i="5"/>
  <c r="EA208" i="5" s="1"/>
  <c r="GW208" i="5" s="1"/>
  <c r="JS208" i="5" s="1"/>
  <c r="BE195" i="5"/>
  <c r="EA195" i="5" s="1"/>
  <c r="GW195" i="5" s="1"/>
  <c r="JS195" i="5" s="1"/>
  <c r="BE190" i="5"/>
  <c r="EA190" i="5" s="1"/>
  <c r="GW190" i="5" s="1"/>
  <c r="JS190" i="5" s="1"/>
  <c r="BE179" i="5"/>
  <c r="EA179" i="5" s="1"/>
  <c r="GW179" i="5" s="1"/>
  <c r="JS179" i="5" s="1"/>
  <c r="BE176" i="5"/>
  <c r="EA176" i="5" s="1"/>
  <c r="GW176" i="5" s="1"/>
  <c r="JS176" i="5" s="1"/>
  <c r="BE163" i="5"/>
  <c r="EA163" i="5" s="1"/>
  <c r="GW163" i="5" s="1"/>
  <c r="JS163" i="5" s="1"/>
  <c r="BE162" i="5"/>
  <c r="EA162" i="5" s="1"/>
  <c r="GW162" i="5" s="1"/>
  <c r="JS162" i="5" s="1"/>
  <c r="BE135" i="5"/>
  <c r="EA135" i="5" s="1"/>
  <c r="GW135" i="5" s="1"/>
  <c r="JS135" i="5" s="1"/>
  <c r="BE147" i="5"/>
  <c r="EA147" i="5" s="1"/>
  <c r="GW147" i="5" s="1"/>
  <c r="JS147" i="5" s="1"/>
  <c r="BE117" i="5"/>
  <c r="EA117" i="5" s="1"/>
  <c r="GW117" i="5" s="1"/>
  <c r="JS117" i="5" s="1"/>
  <c r="BE129" i="5"/>
  <c r="EA129" i="5" s="1"/>
  <c r="GW129" i="5" s="1"/>
  <c r="JS129" i="5" s="1"/>
  <c r="BE122" i="5"/>
  <c r="EA122" i="5" s="1"/>
  <c r="GW122" i="5" s="1"/>
  <c r="JS122" i="5" s="1"/>
  <c r="BE107" i="5"/>
  <c r="EA107" i="5" s="1"/>
  <c r="GW107" i="5" s="1"/>
  <c r="JS107" i="5" s="1"/>
  <c r="BE111" i="5"/>
  <c r="EA111" i="5" s="1"/>
  <c r="GW111" i="5" s="1"/>
  <c r="JS111" i="5" s="1"/>
  <c r="BE86" i="5"/>
  <c r="EA86" i="5" s="1"/>
  <c r="GW86" i="5" s="1"/>
  <c r="JS86" i="5" s="1"/>
  <c r="BE98" i="5"/>
  <c r="EA98" i="5" s="1"/>
  <c r="GW98" i="5" s="1"/>
  <c r="JS98" i="5" s="1"/>
  <c r="BE65" i="5"/>
  <c r="EA65" i="5" s="1"/>
  <c r="GW65" i="5" s="1"/>
  <c r="JS65" i="5" s="1"/>
  <c r="BE69" i="5"/>
  <c r="EA69" i="5" s="1"/>
  <c r="GW69" i="5" s="1"/>
  <c r="JS69" i="5" s="1"/>
  <c r="BE59" i="5"/>
  <c r="EA59" i="5" s="1"/>
  <c r="GW59" i="5" s="1"/>
  <c r="JS59" i="5" s="1"/>
  <c r="BE52" i="5"/>
  <c r="EA52" i="5" s="1"/>
  <c r="GW52" i="5" s="1"/>
  <c r="JS52" i="5" s="1"/>
  <c r="BE45" i="5"/>
  <c r="EA45" i="5" s="1"/>
  <c r="GW45" i="5" s="1"/>
  <c r="JS45" i="5" s="1"/>
  <c r="BE38" i="5"/>
  <c r="EA38" i="5" s="1"/>
  <c r="GW38" i="5" s="1"/>
  <c r="JS38" i="5" s="1"/>
  <c r="BE31" i="5"/>
  <c r="EA31" i="5" s="1"/>
  <c r="GW31" i="5" s="1"/>
  <c r="JS31" i="5" s="1"/>
  <c r="BE6" i="5"/>
  <c r="EA6" i="5" s="1"/>
  <c r="GW6" i="5" s="1"/>
  <c r="JS6" i="5" s="1"/>
  <c r="BE18" i="5"/>
  <c r="EA18" i="5" s="1"/>
  <c r="GW18" i="5" s="1"/>
  <c r="JS18" i="5" s="1"/>
  <c r="BE2" i="5"/>
  <c r="EA2" i="5" s="1"/>
  <c r="GW2" i="5" s="1"/>
  <c r="JS2" i="5" s="1"/>
  <c r="BE266" i="5"/>
  <c r="EA266" i="5" s="1"/>
  <c r="GW266" i="5" s="1"/>
  <c r="JS266" i="5" s="1"/>
  <c r="BE258" i="5"/>
  <c r="EA258" i="5" s="1"/>
  <c r="GW258" i="5" s="1"/>
  <c r="JS258" i="5" s="1"/>
  <c r="BE247" i="5"/>
  <c r="EA247" i="5" s="1"/>
  <c r="GW247" i="5" s="1"/>
  <c r="JS247" i="5" s="1"/>
  <c r="BE244" i="5"/>
  <c r="EA244" i="5" s="1"/>
  <c r="GW244" i="5" s="1"/>
  <c r="JS244" i="5" s="1"/>
  <c r="BE236" i="5"/>
  <c r="EA236" i="5" s="1"/>
  <c r="GW236" i="5" s="1"/>
  <c r="JS236" i="5" s="1"/>
  <c r="BE225" i="5"/>
  <c r="EA225" i="5" s="1"/>
  <c r="GW225" i="5" s="1"/>
  <c r="JS225" i="5" s="1"/>
  <c r="BE219" i="5"/>
  <c r="EA219" i="5" s="1"/>
  <c r="GW219" i="5" s="1"/>
  <c r="JS219" i="5" s="1"/>
  <c r="BE214" i="5"/>
  <c r="EA214" i="5" s="1"/>
  <c r="GW214" i="5" s="1"/>
  <c r="JS214" i="5" s="1"/>
  <c r="BE203" i="5"/>
  <c r="EA203" i="5" s="1"/>
  <c r="GW203" i="5" s="1"/>
  <c r="JS203" i="5" s="1"/>
  <c r="BE188" i="5"/>
  <c r="EA188" i="5" s="1"/>
  <c r="GW188" i="5" s="1"/>
  <c r="JS188" i="5" s="1"/>
  <c r="BE185" i="5"/>
  <c r="EA185" i="5" s="1"/>
  <c r="GW185" i="5" s="1"/>
  <c r="JS185" i="5" s="1"/>
  <c r="BE180" i="5"/>
  <c r="EA180" i="5" s="1"/>
  <c r="GW180" i="5" s="1"/>
  <c r="JS180" i="5" s="1"/>
  <c r="BE169" i="5"/>
  <c r="EA169" i="5" s="1"/>
  <c r="GW169" i="5" s="1"/>
  <c r="JS169" i="5" s="1"/>
  <c r="BE166" i="5"/>
  <c r="EA166" i="5" s="1"/>
  <c r="GW166" i="5" s="1"/>
  <c r="JS166" i="5" s="1"/>
  <c r="BE154" i="5"/>
  <c r="EA154" i="5" s="1"/>
  <c r="GW154" i="5" s="1"/>
  <c r="JS154" i="5" s="1"/>
  <c r="BE146" i="5"/>
  <c r="EA146" i="5" s="1"/>
  <c r="GW146" i="5" s="1"/>
  <c r="JS146" i="5" s="1"/>
  <c r="BE139" i="5"/>
  <c r="EA139" i="5" s="1"/>
  <c r="GW139" i="5" s="1"/>
  <c r="JS139" i="5" s="1"/>
  <c r="BE128" i="5"/>
  <c r="EA128" i="5" s="1"/>
  <c r="GW128" i="5" s="1"/>
  <c r="JS128" i="5" s="1"/>
  <c r="BE121" i="5"/>
  <c r="EA121" i="5" s="1"/>
  <c r="GW121" i="5" s="1"/>
  <c r="JS121" i="5" s="1"/>
  <c r="BE114" i="5"/>
  <c r="EA114" i="5" s="1"/>
  <c r="GW114" i="5" s="1"/>
  <c r="JS114" i="5" s="1"/>
  <c r="BE99" i="5"/>
  <c r="EA99" i="5" s="1"/>
  <c r="GW99" i="5" s="1"/>
  <c r="JS99" i="5" s="1"/>
  <c r="BE103" i="5"/>
  <c r="EA103" i="5" s="1"/>
  <c r="GW103" i="5" s="1"/>
  <c r="JS103" i="5" s="1"/>
  <c r="BE97" i="5"/>
  <c r="EA97" i="5" s="1"/>
  <c r="GW97" i="5" s="1"/>
  <c r="JS97" i="5" s="1"/>
  <c r="BE90" i="5"/>
  <c r="EA90" i="5" s="1"/>
  <c r="GW90" i="5" s="1"/>
  <c r="JS90" i="5" s="1"/>
  <c r="BE76" i="5"/>
  <c r="EA76" i="5" s="1"/>
  <c r="GW76" i="5" s="1"/>
  <c r="JS76" i="5" s="1"/>
  <c r="BE85" i="5"/>
  <c r="EA85" i="5" s="1"/>
  <c r="GW85" i="5" s="1"/>
  <c r="JS85" i="5" s="1"/>
  <c r="BE51" i="5"/>
  <c r="EA51" i="5" s="1"/>
  <c r="GW51" i="5" s="1"/>
  <c r="JS51" i="5" s="1"/>
  <c r="BE44" i="5"/>
  <c r="EA44" i="5" s="1"/>
  <c r="GW44" i="5" s="1"/>
  <c r="JS44" i="5" s="1"/>
  <c r="BE37" i="5"/>
  <c r="EA37" i="5" s="1"/>
  <c r="GW37" i="5" s="1"/>
  <c r="JS37" i="5" s="1"/>
  <c r="BE30" i="5"/>
  <c r="EA30" i="5" s="1"/>
  <c r="GW30" i="5" s="1"/>
  <c r="JS30" i="5" s="1"/>
  <c r="BE42" i="5"/>
  <c r="EA42" i="5" s="1"/>
  <c r="GW42" i="5" s="1"/>
  <c r="JS42" i="5" s="1"/>
  <c r="BE17" i="5"/>
  <c r="EA17" i="5" s="1"/>
  <c r="GW17" i="5" s="1"/>
  <c r="JS17" i="5" s="1"/>
  <c r="BE10" i="5"/>
  <c r="EA10" i="5" s="1"/>
  <c r="GW10" i="5" s="1"/>
  <c r="JS10" i="5" s="1"/>
  <c r="BE5" i="5"/>
  <c r="EA5" i="5" s="1"/>
  <c r="GW5" i="5" s="1"/>
  <c r="JS5" i="5" s="1"/>
  <c r="BE267" i="5"/>
  <c r="EA267" i="5" s="1"/>
  <c r="GW267" i="5" s="1"/>
  <c r="JS267" i="5" s="1"/>
  <c r="BE259" i="5"/>
  <c r="EA259" i="5" s="1"/>
  <c r="GW259" i="5" s="1"/>
  <c r="JS259" i="5" s="1"/>
  <c r="BE250" i="5"/>
  <c r="EA250" i="5" s="1"/>
  <c r="GW250" i="5" s="1"/>
  <c r="JS250" i="5" s="1"/>
  <c r="BE241" i="5"/>
  <c r="EA241" i="5" s="1"/>
  <c r="GW241" i="5" s="1"/>
  <c r="JS241" i="5" s="1"/>
  <c r="BE233" i="5"/>
  <c r="EA233" i="5" s="1"/>
  <c r="GW233" i="5" s="1"/>
  <c r="JS233" i="5" s="1"/>
  <c r="BE220" i="5"/>
  <c r="EA220" i="5" s="1"/>
  <c r="GW220" i="5" s="1"/>
  <c r="JS220" i="5" s="1"/>
  <c r="BE212" i="5"/>
  <c r="EA212" i="5" s="1"/>
  <c r="GW212" i="5" s="1"/>
  <c r="JS212" i="5" s="1"/>
  <c r="BE209" i="5"/>
  <c r="EA209" i="5" s="1"/>
  <c r="GW209" i="5" s="1"/>
  <c r="JS209" i="5" s="1"/>
  <c r="BE201" i="5"/>
  <c r="EA201" i="5" s="1"/>
  <c r="GW201" i="5" s="1"/>
  <c r="JS201" i="5" s="1"/>
  <c r="BE191" i="5"/>
  <c r="EA191" i="5" s="1"/>
  <c r="GW191" i="5" s="1"/>
  <c r="JS191" i="5" s="1"/>
  <c r="BE193" i="5"/>
  <c r="EA193" i="5" s="1"/>
  <c r="GW193" i="5" s="1"/>
  <c r="JS193" i="5" s="1"/>
  <c r="BE182" i="5"/>
  <c r="EA182" i="5" s="1"/>
  <c r="GW182" i="5" s="1"/>
  <c r="JS182" i="5" s="1"/>
  <c r="BE164" i="5"/>
  <c r="EA164" i="5" s="1"/>
  <c r="GW164" i="5" s="1"/>
  <c r="JS164" i="5" s="1"/>
  <c r="BE155" i="5"/>
  <c r="EA155" i="5" s="1"/>
  <c r="GW155" i="5" s="1"/>
  <c r="JS155" i="5" s="1"/>
  <c r="BE157" i="5"/>
  <c r="EA157" i="5" s="1"/>
  <c r="GW157" i="5" s="1"/>
  <c r="JS157" i="5" s="1"/>
  <c r="BE138" i="5"/>
  <c r="EA138" i="5" s="1"/>
  <c r="GW138" i="5" s="1"/>
  <c r="JS138" i="5" s="1"/>
  <c r="BE150" i="5"/>
  <c r="EA150" i="5" s="1"/>
  <c r="GW150" i="5" s="1"/>
  <c r="JS150" i="5" s="1"/>
  <c r="BE120" i="5"/>
  <c r="EA120" i="5" s="1"/>
  <c r="GW120" i="5" s="1"/>
  <c r="JS120" i="5" s="1"/>
  <c r="BE132" i="5"/>
  <c r="EA132" i="5" s="1"/>
  <c r="GW132" i="5" s="1"/>
  <c r="JS132" i="5" s="1"/>
  <c r="BE106" i="5"/>
  <c r="EA106" i="5" s="1"/>
  <c r="GW106" i="5" s="1"/>
  <c r="JS106" i="5" s="1"/>
  <c r="BE110" i="5"/>
  <c r="EA110" i="5" s="1"/>
  <c r="GW110" i="5" s="1"/>
  <c r="JS110" i="5" s="1"/>
  <c r="BE96" i="5"/>
  <c r="EA96" i="5" s="1"/>
  <c r="GW96" i="5" s="1"/>
  <c r="JS96" i="5" s="1"/>
  <c r="BE89" i="5"/>
  <c r="EA89" i="5" s="1"/>
  <c r="GW89" i="5" s="1"/>
  <c r="JS89" i="5" s="1"/>
  <c r="BE82" i="5"/>
  <c r="EA82" i="5" s="1"/>
  <c r="GW82" i="5" s="1"/>
  <c r="JS82" i="5" s="1"/>
  <c r="BE68" i="5"/>
  <c r="EA68" i="5" s="1"/>
  <c r="GW68" i="5" s="1"/>
  <c r="JS68" i="5" s="1"/>
  <c r="BE72" i="5"/>
  <c r="EA72" i="5" s="1"/>
  <c r="GW72" i="5" s="1"/>
  <c r="JS72" i="5" s="1"/>
  <c r="BE62" i="5"/>
  <c r="EA62" i="5" s="1"/>
  <c r="GW62" i="5" s="1"/>
  <c r="JS62" i="5" s="1"/>
  <c r="BE55" i="5"/>
  <c r="EA55" i="5" s="1"/>
  <c r="GW55" i="5" s="1"/>
  <c r="JS55" i="5" s="1"/>
  <c r="BE29" i="5"/>
  <c r="EA29" i="5" s="1"/>
  <c r="GW29" i="5" s="1"/>
  <c r="JS29" i="5" s="1"/>
  <c r="BE41" i="5"/>
  <c r="EA41" i="5" s="1"/>
  <c r="GW41" i="5" s="1"/>
  <c r="JS41" i="5" s="1"/>
  <c r="BE34" i="5"/>
  <c r="EA34" i="5" s="1"/>
  <c r="GW34" i="5" s="1"/>
  <c r="JS34" i="5" s="1"/>
  <c r="BE9" i="5"/>
  <c r="EA9" i="5" s="1"/>
  <c r="GW9" i="5" s="1"/>
  <c r="JS9" i="5" s="1"/>
  <c r="BE21" i="5"/>
  <c r="EA21" i="5" s="1"/>
  <c r="GW21" i="5" s="1"/>
  <c r="JS21" i="5" s="1"/>
  <c r="BE3" i="5"/>
  <c r="EA3" i="5" s="1"/>
  <c r="GW3" i="5" s="1"/>
  <c r="JS3" i="5" s="1"/>
  <c r="BE264" i="5"/>
  <c r="EA264" i="5" s="1"/>
  <c r="GW264" i="5" s="1"/>
  <c r="JS264" i="5" s="1"/>
  <c r="BE257" i="5"/>
  <c r="EA257" i="5" s="1"/>
  <c r="GW257" i="5" s="1"/>
  <c r="JS257" i="5" s="1"/>
  <c r="BE248" i="5"/>
  <c r="EA248" i="5" s="1"/>
  <c r="GW248" i="5" s="1"/>
  <c r="JS248" i="5" s="1"/>
  <c r="BE239" i="5"/>
  <c r="EA239" i="5" s="1"/>
  <c r="GW239" i="5" s="1"/>
  <c r="JS239" i="5" s="1"/>
  <c r="BE231" i="5"/>
  <c r="EA231" i="5" s="1"/>
  <c r="GW231" i="5" s="1"/>
  <c r="JS231" i="5" s="1"/>
  <c r="BE223" i="5"/>
  <c r="EA223" i="5" s="1"/>
  <c r="GW223" i="5" s="1"/>
  <c r="JS223" i="5" s="1"/>
  <c r="BE215" i="5"/>
  <c r="EA215" i="5" s="1"/>
  <c r="GW215" i="5" s="1"/>
  <c r="JS215" i="5" s="1"/>
  <c r="BE204" i="5"/>
  <c r="EA204" i="5" s="1"/>
  <c r="GW204" i="5" s="1"/>
  <c r="JS204" i="5" s="1"/>
  <c r="BE196" i="5"/>
  <c r="EA196" i="5" s="1"/>
  <c r="GW196" i="5" s="1"/>
  <c r="JS196" i="5" s="1"/>
  <c r="BE186" i="5"/>
  <c r="EA186" i="5" s="1"/>
  <c r="GW186" i="5" s="1"/>
  <c r="JS186" i="5" s="1"/>
  <c r="BE183" i="5"/>
  <c r="EA183" i="5" s="1"/>
  <c r="GW183" i="5" s="1"/>
  <c r="JS183" i="5" s="1"/>
  <c r="BE177" i="5"/>
  <c r="EA177" i="5" s="1"/>
  <c r="GW177" i="5" s="1"/>
  <c r="JS177" i="5" s="1"/>
  <c r="BE167" i="5"/>
  <c r="EA167" i="5" s="1"/>
  <c r="GW167" i="5" s="1"/>
  <c r="JS167" i="5" s="1"/>
  <c r="BE158" i="5"/>
  <c r="EA158" i="5" s="1"/>
  <c r="GW158" i="5" s="1"/>
  <c r="JS158" i="5" s="1"/>
  <c r="BE160" i="5"/>
  <c r="EA160" i="5" s="1"/>
  <c r="GW160" i="5" s="1"/>
  <c r="JS160" i="5" s="1"/>
  <c r="BE149" i="5"/>
  <c r="EA149" i="5" s="1"/>
  <c r="GW149" i="5" s="1"/>
  <c r="JS149" i="5" s="1"/>
  <c r="BE142" i="5"/>
  <c r="EA142" i="5" s="1"/>
  <c r="GW142" i="5" s="1"/>
  <c r="JS142" i="5" s="1"/>
  <c r="BE131" i="5"/>
  <c r="EA131" i="5" s="1"/>
  <c r="GW131" i="5" s="1"/>
  <c r="JS131" i="5" s="1"/>
  <c r="BE124" i="5"/>
  <c r="EA124" i="5" s="1"/>
  <c r="GW124" i="5" s="1"/>
  <c r="JS124" i="5" s="1"/>
  <c r="BE109" i="5"/>
  <c r="EA109" i="5" s="1"/>
  <c r="GW109" i="5" s="1"/>
  <c r="JS109" i="5" s="1"/>
  <c r="BE102" i="5"/>
  <c r="EA102" i="5" s="1"/>
  <c r="GW102" i="5" s="1"/>
  <c r="JS102" i="5" s="1"/>
  <c r="BE88" i="5"/>
  <c r="EA88" i="5" s="1"/>
  <c r="GW88" i="5" s="1"/>
  <c r="JS88" i="5" s="1"/>
  <c r="BE81" i="5"/>
  <c r="EA81" i="5" s="1"/>
  <c r="GW81" i="5" s="1"/>
  <c r="JS81" i="5" s="1"/>
  <c r="BE93" i="5"/>
  <c r="EA93" i="5" s="1"/>
  <c r="GW93" i="5" s="1"/>
  <c r="JS93" i="5" s="1"/>
  <c r="BE71" i="5"/>
  <c r="EA71" i="5" s="1"/>
  <c r="GW71" i="5" s="1"/>
  <c r="JS71" i="5" s="1"/>
  <c r="BE64" i="5"/>
  <c r="EA64" i="5" s="1"/>
  <c r="GW64" i="5" s="1"/>
  <c r="JS64" i="5" s="1"/>
  <c r="BE54" i="5"/>
  <c r="EA54" i="5" s="1"/>
  <c r="GW54" i="5" s="1"/>
  <c r="JS54" i="5" s="1"/>
  <c r="BE47" i="5"/>
  <c r="EA47" i="5" s="1"/>
  <c r="GW47" i="5" s="1"/>
  <c r="JS47" i="5" s="1"/>
  <c r="BE40" i="5"/>
  <c r="EA40" i="5" s="1"/>
  <c r="GW40" i="5" s="1"/>
  <c r="JS40" i="5" s="1"/>
  <c r="BE33" i="5"/>
  <c r="EA33" i="5" s="1"/>
  <c r="GW33" i="5" s="1"/>
  <c r="JS33" i="5" s="1"/>
  <c r="BE26" i="5"/>
  <c r="EA26" i="5" s="1"/>
  <c r="GW26" i="5" s="1"/>
  <c r="JS26" i="5" s="1"/>
  <c r="BE20" i="5"/>
  <c r="EA20" i="5" s="1"/>
  <c r="GW20" i="5" s="1"/>
  <c r="JS20" i="5" s="1"/>
  <c r="BE13" i="5"/>
  <c r="EA13" i="5" s="1"/>
  <c r="GW13" i="5" s="1"/>
  <c r="JS13" i="5" s="1"/>
  <c r="BD7" i="1"/>
  <c r="BD8" i="1"/>
  <c r="C156" i="4"/>
  <c r="A156" i="4"/>
  <c r="B156" i="4"/>
  <c r="A83" i="4"/>
  <c r="C157" i="4" l="1"/>
  <c r="B157" i="4"/>
  <c r="A157" i="4"/>
  <c r="BF262" i="5"/>
  <c r="EB262" i="5" s="1"/>
  <c r="GX262" i="5" s="1"/>
  <c r="JT262" i="5" s="1"/>
  <c r="BF255" i="5"/>
  <c r="EB255" i="5" s="1"/>
  <c r="GX255" i="5" s="1"/>
  <c r="JT255" i="5" s="1"/>
  <c r="BF243" i="5"/>
  <c r="EB243" i="5" s="1"/>
  <c r="GX243" i="5" s="1"/>
  <c r="JT243" i="5" s="1"/>
  <c r="BF240" i="5"/>
  <c r="EB240" i="5" s="1"/>
  <c r="GX240" i="5" s="1"/>
  <c r="JT240" i="5" s="1"/>
  <c r="BF228" i="5"/>
  <c r="EB228" i="5" s="1"/>
  <c r="GX228" i="5" s="1"/>
  <c r="JT228" i="5" s="1"/>
  <c r="BF218" i="5"/>
  <c r="EB218" i="5" s="1"/>
  <c r="GX218" i="5" s="1"/>
  <c r="JT218" i="5" s="1"/>
  <c r="BF216" i="5"/>
  <c r="EB216" i="5" s="1"/>
  <c r="GX216" i="5" s="1"/>
  <c r="JT216" i="5" s="1"/>
  <c r="BF205" i="5"/>
  <c r="EB205" i="5" s="1"/>
  <c r="GX205" i="5" s="1"/>
  <c r="JT205" i="5" s="1"/>
  <c r="BF194" i="5"/>
  <c r="EB194" i="5" s="1"/>
  <c r="GX194" i="5" s="1"/>
  <c r="JT194" i="5" s="1"/>
  <c r="BF189" i="5"/>
  <c r="EB189" i="5" s="1"/>
  <c r="GX189" i="5" s="1"/>
  <c r="JT189" i="5" s="1"/>
  <c r="BF184" i="5"/>
  <c r="EB184" i="5" s="1"/>
  <c r="GX184" i="5" s="1"/>
  <c r="JT184" i="5" s="1"/>
  <c r="BF172" i="5"/>
  <c r="EB172" i="5" s="1"/>
  <c r="GX172" i="5" s="1"/>
  <c r="JT172" i="5" s="1"/>
  <c r="BF168" i="5"/>
  <c r="EB168" i="5" s="1"/>
  <c r="GX168" i="5" s="1"/>
  <c r="JT168" i="5" s="1"/>
  <c r="BF156" i="5"/>
  <c r="EB156" i="5" s="1"/>
  <c r="GX156" i="5" s="1"/>
  <c r="JT156" i="5" s="1"/>
  <c r="BF143" i="5"/>
  <c r="EB143" i="5" s="1"/>
  <c r="GX143" i="5" s="1"/>
  <c r="JT143" i="5" s="1"/>
  <c r="BF136" i="5"/>
  <c r="EB136" i="5" s="1"/>
  <c r="GX136" i="5" s="1"/>
  <c r="JT136" i="5" s="1"/>
  <c r="BF140" i="5"/>
  <c r="EB140" i="5" s="1"/>
  <c r="GX140" i="5" s="1"/>
  <c r="JT140" i="5" s="1"/>
  <c r="BF129" i="5"/>
  <c r="EB129" i="5" s="1"/>
  <c r="GX129" i="5" s="1"/>
  <c r="JT129" i="5" s="1"/>
  <c r="BF122" i="5"/>
  <c r="EB122" i="5" s="1"/>
  <c r="GX122" i="5" s="1"/>
  <c r="JT122" i="5" s="1"/>
  <c r="BF115" i="5"/>
  <c r="EB115" i="5" s="1"/>
  <c r="GX115" i="5" s="1"/>
  <c r="JT115" i="5" s="1"/>
  <c r="BF100" i="5"/>
  <c r="EB100" i="5" s="1"/>
  <c r="GX100" i="5" s="1"/>
  <c r="JT100" i="5" s="1"/>
  <c r="BF94" i="5"/>
  <c r="EB94" i="5" s="1"/>
  <c r="GX94" i="5" s="1"/>
  <c r="JT94" i="5" s="1"/>
  <c r="BF87" i="5"/>
  <c r="EB87" i="5" s="1"/>
  <c r="GX87" i="5" s="1"/>
  <c r="JT87" i="5" s="1"/>
  <c r="BF65" i="5"/>
  <c r="EB65" i="5" s="1"/>
  <c r="GX65" i="5" s="1"/>
  <c r="JT65" i="5" s="1"/>
  <c r="BF66" i="5"/>
  <c r="EB66" i="5" s="1"/>
  <c r="GX66" i="5" s="1"/>
  <c r="JT66" i="5" s="1"/>
  <c r="BF70" i="5"/>
  <c r="EB70" i="5" s="1"/>
  <c r="GX70" i="5" s="1"/>
  <c r="JT70" i="5" s="1"/>
  <c r="BF60" i="5"/>
  <c r="EB60" i="5" s="1"/>
  <c r="GX60" i="5" s="1"/>
  <c r="JT60" i="5" s="1"/>
  <c r="BF53" i="5"/>
  <c r="EB53" i="5" s="1"/>
  <c r="GX53" i="5" s="1"/>
  <c r="JT53" i="5" s="1"/>
  <c r="BF27" i="5"/>
  <c r="EB27" i="5" s="1"/>
  <c r="GX27" i="5" s="1"/>
  <c r="JT27" i="5" s="1"/>
  <c r="BF39" i="5"/>
  <c r="EB39" i="5" s="1"/>
  <c r="GX39" i="5" s="1"/>
  <c r="JT39" i="5" s="1"/>
  <c r="BF14" i="5"/>
  <c r="EB14" i="5" s="1"/>
  <c r="GX14" i="5" s="1"/>
  <c r="JT14" i="5" s="1"/>
  <c r="BF7" i="5"/>
  <c r="EB7" i="5" s="1"/>
  <c r="GX7" i="5" s="1"/>
  <c r="JT7" i="5" s="1"/>
  <c r="BF19" i="5"/>
  <c r="EB19" i="5" s="1"/>
  <c r="GX19" i="5" s="1"/>
  <c r="JT19" i="5" s="1"/>
  <c r="BF263" i="5"/>
  <c r="EB263" i="5" s="1"/>
  <c r="GX263" i="5" s="1"/>
  <c r="JT263" i="5" s="1"/>
  <c r="BF252" i="5"/>
  <c r="EB252" i="5" s="1"/>
  <c r="GX252" i="5" s="1"/>
  <c r="JT252" i="5" s="1"/>
  <c r="BF247" i="5"/>
  <c r="EB247" i="5" s="1"/>
  <c r="GX247" i="5" s="1"/>
  <c r="JT247" i="5" s="1"/>
  <c r="BF235" i="5"/>
  <c r="EB235" i="5" s="1"/>
  <c r="GX235" i="5" s="1"/>
  <c r="JT235" i="5" s="1"/>
  <c r="BF229" i="5"/>
  <c r="EB229" i="5" s="1"/>
  <c r="GX229" i="5" s="1"/>
  <c r="JT229" i="5" s="1"/>
  <c r="BF221" i="5"/>
  <c r="EB221" i="5" s="1"/>
  <c r="GX221" i="5" s="1"/>
  <c r="JT221" i="5" s="1"/>
  <c r="BF211" i="5"/>
  <c r="EB211" i="5" s="1"/>
  <c r="GX211" i="5" s="1"/>
  <c r="JT211" i="5" s="1"/>
  <c r="BF208" i="5"/>
  <c r="EB208" i="5" s="1"/>
  <c r="GX208" i="5" s="1"/>
  <c r="JT208" i="5" s="1"/>
  <c r="BF197" i="5"/>
  <c r="EB197" i="5" s="1"/>
  <c r="GX197" i="5" s="1"/>
  <c r="JT197" i="5" s="1"/>
  <c r="BF192" i="5"/>
  <c r="EB192" i="5" s="1"/>
  <c r="GX192" i="5" s="1"/>
  <c r="JT192" i="5" s="1"/>
  <c r="BF179" i="5"/>
  <c r="EB179" i="5" s="1"/>
  <c r="GX179" i="5" s="1"/>
  <c r="JT179" i="5" s="1"/>
  <c r="BF175" i="5"/>
  <c r="EB175" i="5" s="1"/>
  <c r="GX175" i="5" s="1"/>
  <c r="JT175" i="5" s="1"/>
  <c r="BF171" i="5"/>
  <c r="EB171" i="5" s="1"/>
  <c r="GX171" i="5" s="1"/>
  <c r="JT171" i="5" s="1"/>
  <c r="BF159" i="5"/>
  <c r="EB159" i="5" s="1"/>
  <c r="GX159" i="5" s="1"/>
  <c r="JT159" i="5" s="1"/>
  <c r="BF135" i="5"/>
  <c r="EB135" i="5" s="1"/>
  <c r="GX135" i="5" s="1"/>
  <c r="JT135" i="5" s="1"/>
  <c r="BF147" i="5"/>
  <c r="EB147" i="5" s="1"/>
  <c r="GX147" i="5" s="1"/>
  <c r="JT147" i="5" s="1"/>
  <c r="BF128" i="5"/>
  <c r="EB128" i="5" s="1"/>
  <c r="GX128" i="5" s="1"/>
  <c r="JT128" i="5" s="1"/>
  <c r="BF121" i="5"/>
  <c r="EB121" i="5" s="1"/>
  <c r="GX121" i="5" s="1"/>
  <c r="JT121" i="5" s="1"/>
  <c r="BF133" i="5"/>
  <c r="EB133" i="5" s="1"/>
  <c r="GX133" i="5" s="1"/>
  <c r="JT133" i="5" s="1"/>
  <c r="BF107" i="5"/>
  <c r="EB107" i="5" s="1"/>
  <c r="GX107" i="5" s="1"/>
  <c r="JT107" i="5" s="1"/>
  <c r="BF111" i="5"/>
  <c r="EB111" i="5" s="1"/>
  <c r="GX111" i="5" s="1"/>
  <c r="JT111" i="5" s="1"/>
  <c r="BF86" i="5"/>
  <c r="EB86" i="5" s="1"/>
  <c r="GX86" i="5" s="1"/>
  <c r="JT86" i="5" s="1"/>
  <c r="BF79" i="5"/>
  <c r="EB79" i="5" s="1"/>
  <c r="GX79" i="5" s="1"/>
  <c r="JT79" i="5" s="1"/>
  <c r="BF88" i="5"/>
  <c r="EB88" i="5" s="1"/>
  <c r="GX88" i="5" s="1"/>
  <c r="JT88" i="5" s="1"/>
  <c r="BF77" i="5"/>
  <c r="EB77" i="5" s="1"/>
  <c r="GX77" i="5" s="1"/>
  <c r="JT77" i="5" s="1"/>
  <c r="BF59" i="5"/>
  <c r="EB59" i="5" s="1"/>
  <c r="GX59" i="5" s="1"/>
  <c r="JT59" i="5" s="1"/>
  <c r="BF52" i="5"/>
  <c r="EB52" i="5" s="1"/>
  <c r="GX52" i="5" s="1"/>
  <c r="JT52" i="5" s="1"/>
  <c r="BF45" i="5"/>
  <c r="EB45" i="5" s="1"/>
  <c r="GX45" i="5" s="1"/>
  <c r="JT45" i="5" s="1"/>
  <c r="BF38" i="5"/>
  <c r="EB38" i="5" s="1"/>
  <c r="GX38" i="5" s="1"/>
  <c r="JT38" i="5" s="1"/>
  <c r="BF31" i="5"/>
  <c r="EB31" i="5" s="1"/>
  <c r="GX31" i="5" s="1"/>
  <c r="JT31" i="5" s="1"/>
  <c r="BF6" i="5"/>
  <c r="EB6" i="5" s="1"/>
  <c r="GX6" i="5" s="1"/>
  <c r="JT6" i="5" s="1"/>
  <c r="BF18" i="5"/>
  <c r="EB18" i="5" s="1"/>
  <c r="GX18" i="5" s="1"/>
  <c r="JT18" i="5" s="1"/>
  <c r="BF11" i="5"/>
  <c r="EB11" i="5" s="1"/>
  <c r="GX11" i="5" s="1"/>
  <c r="JT11" i="5" s="1"/>
  <c r="BF260" i="5"/>
  <c r="EB260" i="5" s="1"/>
  <c r="GX260" i="5" s="1"/>
  <c r="JT260" i="5" s="1"/>
  <c r="BF253" i="5"/>
  <c r="EB253" i="5" s="1"/>
  <c r="GX253" i="5" s="1"/>
  <c r="JT253" i="5" s="1"/>
  <c r="BF246" i="5"/>
  <c r="EB246" i="5" s="1"/>
  <c r="GX246" i="5" s="1"/>
  <c r="JT246" i="5" s="1"/>
  <c r="BF238" i="5"/>
  <c r="EB238" i="5" s="1"/>
  <c r="GX238" i="5" s="1"/>
  <c r="JT238" i="5" s="1"/>
  <c r="BF227" i="5"/>
  <c r="EB227" i="5" s="1"/>
  <c r="GX227" i="5" s="1"/>
  <c r="JT227" i="5" s="1"/>
  <c r="BF224" i="5"/>
  <c r="EB224" i="5" s="1"/>
  <c r="GX224" i="5" s="1"/>
  <c r="JT224" i="5" s="1"/>
  <c r="BF214" i="5"/>
  <c r="EB214" i="5" s="1"/>
  <c r="GX214" i="5" s="1"/>
  <c r="JT214" i="5" s="1"/>
  <c r="BF203" i="5"/>
  <c r="EB203" i="5" s="1"/>
  <c r="GX203" i="5" s="1"/>
  <c r="JT203" i="5" s="1"/>
  <c r="BF200" i="5"/>
  <c r="EB200" i="5" s="1"/>
  <c r="GX200" i="5" s="1"/>
  <c r="JT200" i="5" s="1"/>
  <c r="BF187" i="5"/>
  <c r="EB187" i="5" s="1"/>
  <c r="GX187" i="5" s="1"/>
  <c r="JT187" i="5" s="1"/>
  <c r="BF182" i="5"/>
  <c r="EB182" i="5" s="1"/>
  <c r="GX182" i="5" s="1"/>
  <c r="JT182" i="5" s="1"/>
  <c r="BF173" i="5"/>
  <c r="EB173" i="5" s="1"/>
  <c r="GX173" i="5" s="1"/>
  <c r="JT173" i="5" s="1"/>
  <c r="BF163" i="5"/>
  <c r="EB163" i="5" s="1"/>
  <c r="GX163" i="5" s="1"/>
  <c r="JT163" i="5" s="1"/>
  <c r="BF162" i="5"/>
  <c r="EB162" i="5" s="1"/>
  <c r="GX162" i="5" s="1"/>
  <c r="JT162" i="5" s="1"/>
  <c r="BF146" i="5"/>
  <c r="EB146" i="5" s="1"/>
  <c r="GX146" i="5" s="1"/>
  <c r="JT146" i="5" s="1"/>
  <c r="BF139" i="5"/>
  <c r="EB139" i="5" s="1"/>
  <c r="GX139" i="5" s="1"/>
  <c r="JT139" i="5" s="1"/>
  <c r="BF120" i="5"/>
  <c r="EB120" i="5" s="1"/>
  <c r="GX120" i="5" s="1"/>
  <c r="JT120" i="5" s="1"/>
  <c r="BF132" i="5"/>
  <c r="EB132" i="5" s="1"/>
  <c r="GX132" i="5" s="1"/>
  <c r="JT132" i="5" s="1"/>
  <c r="BF125" i="5"/>
  <c r="EB125" i="5" s="1"/>
  <c r="GX125" i="5" s="1"/>
  <c r="JT125" i="5" s="1"/>
  <c r="BF99" i="5"/>
  <c r="EB99" i="5" s="1"/>
  <c r="GX99" i="5" s="1"/>
  <c r="JT99" i="5" s="1"/>
  <c r="BF103" i="5"/>
  <c r="EB103" i="5" s="1"/>
  <c r="GX103" i="5" s="1"/>
  <c r="JT103" i="5" s="1"/>
  <c r="BF97" i="5"/>
  <c r="EB97" i="5" s="1"/>
  <c r="GX97" i="5" s="1"/>
  <c r="JT97" i="5" s="1"/>
  <c r="BF90" i="5"/>
  <c r="EB90" i="5" s="1"/>
  <c r="GX90" i="5" s="1"/>
  <c r="JT90" i="5" s="1"/>
  <c r="BF76" i="5"/>
  <c r="EB76" i="5" s="1"/>
  <c r="GX76" i="5" s="1"/>
  <c r="JT76" i="5" s="1"/>
  <c r="BF69" i="5"/>
  <c r="EB69" i="5" s="1"/>
  <c r="GX69" i="5" s="1"/>
  <c r="JT69" i="5" s="1"/>
  <c r="BF51" i="5"/>
  <c r="EB51" i="5" s="1"/>
  <c r="GX51" i="5" s="1"/>
  <c r="JT51" i="5" s="1"/>
  <c r="BF44" i="5"/>
  <c r="EB44" i="5" s="1"/>
  <c r="GX44" i="5" s="1"/>
  <c r="JT44" i="5" s="1"/>
  <c r="BF56" i="5"/>
  <c r="EB56" i="5" s="1"/>
  <c r="GX56" i="5" s="1"/>
  <c r="JT56" i="5" s="1"/>
  <c r="BF30" i="5"/>
  <c r="EB30" i="5" s="1"/>
  <c r="GX30" i="5" s="1"/>
  <c r="JT30" i="5" s="1"/>
  <c r="BF42" i="5"/>
  <c r="EB42" i="5" s="1"/>
  <c r="GX42" i="5" s="1"/>
  <c r="JT42" i="5" s="1"/>
  <c r="BF17" i="5"/>
  <c r="EB17" i="5" s="1"/>
  <c r="GX17" i="5" s="1"/>
  <c r="JT17" i="5" s="1"/>
  <c r="BF10" i="5"/>
  <c r="EB10" i="5" s="1"/>
  <c r="GX10" i="5" s="1"/>
  <c r="JT10" i="5" s="1"/>
  <c r="BF2" i="5"/>
  <c r="EB2" i="5" s="1"/>
  <c r="GX2" i="5" s="1"/>
  <c r="JT2" i="5" s="1"/>
  <c r="BF261" i="5"/>
  <c r="EB261" i="5" s="1"/>
  <c r="GX261" i="5" s="1"/>
  <c r="JT261" i="5" s="1"/>
  <c r="BF251" i="5"/>
  <c r="EB251" i="5" s="1"/>
  <c r="GX251" i="5" s="1"/>
  <c r="JT251" i="5" s="1"/>
  <c r="BF244" i="5"/>
  <c r="EB244" i="5" s="1"/>
  <c r="GX244" i="5" s="1"/>
  <c r="JT244" i="5" s="1"/>
  <c r="BF236" i="5"/>
  <c r="EB236" i="5" s="1"/>
  <c r="GX236" i="5" s="1"/>
  <c r="JT236" i="5" s="1"/>
  <c r="BF233" i="5"/>
  <c r="EB233" i="5" s="1"/>
  <c r="GX233" i="5" s="1"/>
  <c r="JT233" i="5" s="1"/>
  <c r="BF219" i="5"/>
  <c r="EB219" i="5" s="1"/>
  <c r="GX219" i="5" s="1"/>
  <c r="JT219" i="5" s="1"/>
  <c r="BF217" i="5"/>
  <c r="EB217" i="5" s="1"/>
  <c r="GX217" i="5" s="1"/>
  <c r="JT217" i="5" s="1"/>
  <c r="BF225" i="5"/>
  <c r="EB225" i="5" s="1"/>
  <c r="GX225" i="5" s="1"/>
  <c r="JT225" i="5" s="1"/>
  <c r="BF195" i="5"/>
  <c r="EB195" i="5" s="1"/>
  <c r="GX195" i="5" s="1"/>
  <c r="JT195" i="5" s="1"/>
  <c r="BF190" i="5"/>
  <c r="EB190" i="5" s="1"/>
  <c r="GX190" i="5" s="1"/>
  <c r="JT190" i="5" s="1"/>
  <c r="BF185" i="5"/>
  <c r="EB185" i="5" s="1"/>
  <c r="GX185" i="5" s="1"/>
  <c r="JT185" i="5" s="1"/>
  <c r="BF176" i="5"/>
  <c r="EB176" i="5" s="1"/>
  <c r="GX176" i="5" s="1"/>
  <c r="JT176" i="5" s="1"/>
  <c r="BF166" i="5"/>
  <c r="EB166" i="5" s="1"/>
  <c r="GX166" i="5" s="1"/>
  <c r="JT166" i="5" s="1"/>
  <c r="BF154" i="5"/>
  <c r="EB154" i="5" s="1"/>
  <c r="GX154" i="5" s="1"/>
  <c r="JT154" i="5" s="1"/>
  <c r="BF138" i="5"/>
  <c r="EB138" i="5" s="1"/>
  <c r="GX138" i="5" s="1"/>
  <c r="JT138" i="5" s="1"/>
  <c r="BF150" i="5"/>
  <c r="EB150" i="5" s="1"/>
  <c r="GX150" i="5" s="1"/>
  <c r="JT150" i="5" s="1"/>
  <c r="BF131" i="5"/>
  <c r="EB131" i="5" s="1"/>
  <c r="GX131" i="5" s="1"/>
  <c r="JT131" i="5" s="1"/>
  <c r="BF124" i="5"/>
  <c r="EB124" i="5" s="1"/>
  <c r="GX124" i="5" s="1"/>
  <c r="JT124" i="5" s="1"/>
  <c r="BF117" i="5"/>
  <c r="EB117" i="5" s="1"/>
  <c r="GX117" i="5" s="1"/>
  <c r="JT117" i="5" s="1"/>
  <c r="BF110" i="5"/>
  <c r="EB110" i="5" s="1"/>
  <c r="GX110" i="5" s="1"/>
  <c r="JT110" i="5" s="1"/>
  <c r="BF114" i="5"/>
  <c r="EB114" i="5" s="1"/>
  <c r="GX114" i="5" s="1"/>
  <c r="JT114" i="5" s="1"/>
  <c r="BF89" i="5"/>
  <c r="EB89" i="5" s="1"/>
  <c r="GX89" i="5" s="1"/>
  <c r="JT89" i="5" s="1"/>
  <c r="BF82" i="5"/>
  <c r="EB82" i="5" s="1"/>
  <c r="GX82" i="5" s="1"/>
  <c r="JT82" i="5" s="1"/>
  <c r="BF68" i="5"/>
  <c r="EB68" i="5" s="1"/>
  <c r="GX68" i="5" s="1"/>
  <c r="JT68" i="5" s="1"/>
  <c r="BF72" i="5"/>
  <c r="EB72" i="5" s="1"/>
  <c r="GX72" i="5" s="1"/>
  <c r="JT72" i="5" s="1"/>
  <c r="BF62" i="5"/>
  <c r="EB62" i="5" s="1"/>
  <c r="GX62" i="5" s="1"/>
  <c r="JT62" i="5" s="1"/>
  <c r="BF55" i="5"/>
  <c r="EB55" i="5" s="1"/>
  <c r="GX55" i="5" s="1"/>
  <c r="JT55" i="5" s="1"/>
  <c r="BF48" i="5"/>
  <c r="EB48" i="5" s="1"/>
  <c r="GX48" i="5" s="1"/>
  <c r="JT48" i="5" s="1"/>
  <c r="BF41" i="5"/>
  <c r="EB41" i="5" s="1"/>
  <c r="GX41" i="5" s="1"/>
  <c r="JT41" i="5" s="1"/>
  <c r="BF34" i="5"/>
  <c r="EB34" i="5" s="1"/>
  <c r="GX34" i="5" s="1"/>
  <c r="JT34" i="5" s="1"/>
  <c r="BF9" i="5"/>
  <c r="EB9" i="5" s="1"/>
  <c r="GX9" i="5" s="1"/>
  <c r="JT9" i="5" s="1"/>
  <c r="BF21" i="5"/>
  <c r="EB21" i="5" s="1"/>
  <c r="GX21" i="5" s="1"/>
  <c r="JT21" i="5" s="1"/>
  <c r="BF5" i="5"/>
  <c r="EB5" i="5" s="1"/>
  <c r="GX5" i="5" s="1"/>
  <c r="JT5" i="5" s="1"/>
  <c r="BF267" i="5"/>
  <c r="EB267" i="5" s="1"/>
  <c r="GX267" i="5" s="1"/>
  <c r="JT267" i="5" s="1"/>
  <c r="BF259" i="5"/>
  <c r="EB259" i="5" s="1"/>
  <c r="GX259" i="5" s="1"/>
  <c r="JT259" i="5" s="1"/>
  <c r="BF250" i="5"/>
  <c r="EB250" i="5" s="1"/>
  <c r="GX250" i="5" s="1"/>
  <c r="JT250" i="5" s="1"/>
  <c r="BF241" i="5"/>
  <c r="EB241" i="5" s="1"/>
  <c r="GX241" i="5" s="1"/>
  <c r="JT241" i="5" s="1"/>
  <c r="BF231" i="5"/>
  <c r="EB231" i="5" s="1"/>
  <c r="GX231" i="5" s="1"/>
  <c r="JT231" i="5" s="1"/>
  <c r="BF230" i="5"/>
  <c r="EB230" i="5" s="1"/>
  <c r="GX230" i="5" s="1"/>
  <c r="JT230" i="5" s="1"/>
  <c r="BF222" i="5"/>
  <c r="EB222" i="5" s="1"/>
  <c r="GX222" i="5" s="1"/>
  <c r="JT222" i="5" s="1"/>
  <c r="BF204" i="5"/>
  <c r="EB204" i="5" s="1"/>
  <c r="GX204" i="5" s="1"/>
  <c r="JT204" i="5" s="1"/>
  <c r="BF206" i="5"/>
  <c r="EB206" i="5" s="1"/>
  <c r="GX206" i="5" s="1"/>
  <c r="JT206" i="5" s="1"/>
  <c r="BF198" i="5"/>
  <c r="EB198" i="5" s="1"/>
  <c r="GX198" i="5" s="1"/>
  <c r="JT198" i="5" s="1"/>
  <c r="BF193" i="5"/>
  <c r="EB193" i="5" s="1"/>
  <c r="GX193" i="5" s="1"/>
  <c r="JT193" i="5" s="1"/>
  <c r="BF177" i="5"/>
  <c r="EB177" i="5" s="1"/>
  <c r="GX177" i="5" s="1"/>
  <c r="JT177" i="5" s="1"/>
  <c r="BF164" i="5"/>
  <c r="EB164" i="5" s="1"/>
  <c r="GX164" i="5" s="1"/>
  <c r="JT164" i="5" s="1"/>
  <c r="BF169" i="5"/>
  <c r="EB169" i="5" s="1"/>
  <c r="GX169" i="5" s="1"/>
  <c r="JT169" i="5" s="1"/>
  <c r="BF157" i="5"/>
  <c r="EB157" i="5" s="1"/>
  <c r="GX157" i="5" s="1"/>
  <c r="JT157" i="5" s="1"/>
  <c r="BF266" i="5"/>
  <c r="EB266" i="5" s="1"/>
  <c r="GX266" i="5" s="1"/>
  <c r="JT266" i="5" s="1"/>
  <c r="BF256" i="5"/>
  <c r="EB256" i="5" s="1"/>
  <c r="GX256" i="5" s="1"/>
  <c r="JT256" i="5" s="1"/>
  <c r="BF248" i="5"/>
  <c r="EB248" i="5" s="1"/>
  <c r="GX248" i="5" s="1"/>
  <c r="JT248" i="5" s="1"/>
  <c r="BF242" i="5"/>
  <c r="EB242" i="5" s="1"/>
  <c r="GX242" i="5" s="1"/>
  <c r="JT242" i="5" s="1"/>
  <c r="BF232" i="5"/>
  <c r="EB232" i="5" s="1"/>
  <c r="GX232" i="5" s="1"/>
  <c r="JT232" i="5" s="1"/>
  <c r="BF223" i="5"/>
  <c r="EB223" i="5" s="1"/>
  <c r="GX223" i="5" s="1"/>
  <c r="JT223" i="5" s="1"/>
  <c r="BF210" i="5"/>
  <c r="EB210" i="5" s="1"/>
  <c r="GX210" i="5" s="1"/>
  <c r="JT210" i="5" s="1"/>
  <c r="BF207" i="5"/>
  <c r="EB207" i="5" s="1"/>
  <c r="GX207" i="5" s="1"/>
  <c r="JT207" i="5" s="1"/>
  <c r="BF199" i="5"/>
  <c r="EB199" i="5" s="1"/>
  <c r="GX199" i="5" s="1"/>
  <c r="JT199" i="5" s="1"/>
  <c r="BF191" i="5"/>
  <c r="EB191" i="5" s="1"/>
  <c r="GX191" i="5" s="1"/>
  <c r="JT191" i="5" s="1"/>
  <c r="BF183" i="5"/>
  <c r="EB183" i="5" s="1"/>
  <c r="GX183" i="5" s="1"/>
  <c r="JT183" i="5" s="1"/>
  <c r="BF180" i="5"/>
  <c r="EB180" i="5" s="1"/>
  <c r="GX180" i="5" s="1"/>
  <c r="JT180" i="5" s="1"/>
  <c r="BF170" i="5"/>
  <c r="EB170" i="5" s="1"/>
  <c r="GX170" i="5" s="1"/>
  <c r="JT170" i="5" s="1"/>
  <c r="BF161" i="5"/>
  <c r="EB161" i="5" s="1"/>
  <c r="GX161" i="5" s="1"/>
  <c r="JT161" i="5" s="1"/>
  <c r="BF155" i="5"/>
  <c r="EB155" i="5" s="1"/>
  <c r="GX155" i="5" s="1"/>
  <c r="JT155" i="5" s="1"/>
  <c r="BF152" i="5"/>
  <c r="EB152" i="5" s="1"/>
  <c r="GX152" i="5" s="1"/>
  <c r="JT152" i="5" s="1"/>
  <c r="BF137" i="5"/>
  <c r="EB137" i="5" s="1"/>
  <c r="GX137" i="5" s="1"/>
  <c r="JT137" i="5" s="1"/>
  <c r="BF126" i="5"/>
  <c r="EB126" i="5" s="1"/>
  <c r="GX126" i="5" s="1"/>
  <c r="JT126" i="5" s="1"/>
  <c r="BF119" i="5"/>
  <c r="EB119" i="5" s="1"/>
  <c r="GX119" i="5" s="1"/>
  <c r="JT119" i="5" s="1"/>
  <c r="BF112" i="5"/>
  <c r="EB112" i="5" s="1"/>
  <c r="GX112" i="5" s="1"/>
  <c r="JT112" i="5" s="1"/>
  <c r="BF105" i="5"/>
  <c r="EB105" i="5" s="1"/>
  <c r="GX105" i="5" s="1"/>
  <c r="JT105" i="5" s="1"/>
  <c r="BF91" i="5"/>
  <c r="EB91" i="5" s="1"/>
  <c r="GX91" i="5" s="1"/>
  <c r="JT91" i="5" s="1"/>
  <c r="BF84" i="5"/>
  <c r="EB84" i="5" s="1"/>
  <c r="GX84" i="5" s="1"/>
  <c r="JT84" i="5" s="1"/>
  <c r="BF96" i="5"/>
  <c r="EB96" i="5" s="1"/>
  <c r="GX96" i="5" s="1"/>
  <c r="JT96" i="5" s="1"/>
  <c r="BF80" i="5"/>
  <c r="EB80" i="5" s="1"/>
  <c r="GX80" i="5" s="1"/>
  <c r="JT80" i="5" s="1"/>
  <c r="BF67" i="5"/>
  <c r="EB67" i="5" s="1"/>
  <c r="GX67" i="5" s="1"/>
  <c r="JT67" i="5" s="1"/>
  <c r="BF57" i="5"/>
  <c r="EB57" i="5" s="1"/>
  <c r="GX57" i="5" s="1"/>
  <c r="JT57" i="5" s="1"/>
  <c r="BF50" i="5"/>
  <c r="EB50" i="5" s="1"/>
  <c r="GX50" i="5" s="1"/>
  <c r="JT50" i="5" s="1"/>
  <c r="BF43" i="5"/>
  <c r="EB43" i="5" s="1"/>
  <c r="GX43" i="5" s="1"/>
  <c r="JT43" i="5" s="1"/>
  <c r="BF36" i="5"/>
  <c r="EB36" i="5" s="1"/>
  <c r="GX36" i="5" s="1"/>
  <c r="JT36" i="5" s="1"/>
  <c r="BF29" i="5"/>
  <c r="EB29" i="5" s="1"/>
  <c r="GX29" i="5" s="1"/>
  <c r="JT29" i="5" s="1"/>
  <c r="BF23" i="5"/>
  <c r="EB23" i="5" s="1"/>
  <c r="GX23" i="5" s="1"/>
  <c r="JT23" i="5" s="1"/>
  <c r="BF16" i="5"/>
  <c r="EB16" i="5" s="1"/>
  <c r="GX16" i="5" s="1"/>
  <c r="JT16" i="5" s="1"/>
  <c r="BF264" i="5"/>
  <c r="EB264" i="5" s="1"/>
  <c r="GX264" i="5" s="1"/>
  <c r="JT264" i="5" s="1"/>
  <c r="BF258" i="5"/>
  <c r="EB258" i="5" s="1"/>
  <c r="GX258" i="5" s="1"/>
  <c r="JT258" i="5" s="1"/>
  <c r="BF249" i="5"/>
  <c r="EB249" i="5" s="1"/>
  <c r="GX249" i="5" s="1"/>
  <c r="JT249" i="5" s="1"/>
  <c r="BF245" i="5"/>
  <c r="EB245" i="5" s="1"/>
  <c r="GX245" i="5" s="1"/>
  <c r="JT245" i="5" s="1"/>
  <c r="BF237" i="5"/>
  <c r="EB237" i="5" s="1"/>
  <c r="GX237" i="5" s="1"/>
  <c r="JT237" i="5" s="1"/>
  <c r="BF226" i="5"/>
  <c r="EB226" i="5" s="1"/>
  <c r="GX226" i="5" s="1"/>
  <c r="JT226" i="5" s="1"/>
  <c r="BF213" i="5"/>
  <c r="EB213" i="5" s="1"/>
  <c r="GX213" i="5" s="1"/>
  <c r="JT213" i="5" s="1"/>
  <c r="BF202" i="5"/>
  <c r="EB202" i="5" s="1"/>
  <c r="GX202" i="5" s="1"/>
  <c r="JT202" i="5" s="1"/>
  <c r="BF209" i="5"/>
  <c r="EB209" i="5" s="1"/>
  <c r="GX209" i="5" s="1"/>
  <c r="JT209" i="5" s="1"/>
  <c r="BF186" i="5"/>
  <c r="EB186" i="5" s="1"/>
  <c r="GX186" i="5" s="1"/>
  <c r="JT186" i="5" s="1"/>
  <c r="BF181" i="5"/>
  <c r="EB181" i="5" s="1"/>
  <c r="GX181" i="5" s="1"/>
  <c r="JT181" i="5" s="1"/>
  <c r="BF174" i="5"/>
  <c r="EB174" i="5" s="1"/>
  <c r="GX174" i="5" s="1"/>
  <c r="JT174" i="5" s="1"/>
  <c r="BF165" i="5"/>
  <c r="EB165" i="5" s="1"/>
  <c r="GX165" i="5" s="1"/>
  <c r="JT165" i="5" s="1"/>
  <c r="BF153" i="5"/>
  <c r="EB153" i="5" s="1"/>
  <c r="GX153" i="5" s="1"/>
  <c r="JT153" i="5" s="1"/>
  <c r="BF151" i="5"/>
  <c r="EB151" i="5" s="1"/>
  <c r="GX151" i="5" s="1"/>
  <c r="JT151" i="5" s="1"/>
  <c r="BF144" i="5"/>
  <c r="EB144" i="5" s="1"/>
  <c r="GX144" i="5" s="1"/>
  <c r="JT144" i="5" s="1"/>
  <c r="BF148" i="5"/>
  <c r="EB148" i="5" s="1"/>
  <c r="GX148" i="5" s="1"/>
  <c r="JT148" i="5" s="1"/>
  <c r="BF118" i="5"/>
  <c r="EB118" i="5" s="1"/>
  <c r="GX118" i="5" s="1"/>
  <c r="JT118" i="5" s="1"/>
  <c r="BF130" i="5"/>
  <c r="EB130" i="5" s="1"/>
  <c r="GX130" i="5" s="1"/>
  <c r="JT130" i="5" s="1"/>
  <c r="BF104" i="5"/>
  <c r="EB104" i="5" s="1"/>
  <c r="GX104" i="5" s="1"/>
  <c r="JT104" i="5" s="1"/>
  <c r="BF108" i="5"/>
  <c r="EB108" i="5" s="1"/>
  <c r="GX108" i="5" s="1"/>
  <c r="JT108" i="5" s="1"/>
  <c r="BF83" i="5"/>
  <c r="EB83" i="5" s="1"/>
  <c r="GX83" i="5" s="1"/>
  <c r="JT83" i="5" s="1"/>
  <c r="BF95" i="5"/>
  <c r="EB95" i="5" s="1"/>
  <c r="GX95" i="5" s="1"/>
  <c r="JT95" i="5" s="1"/>
  <c r="BF73" i="5"/>
  <c r="EB73" i="5" s="1"/>
  <c r="GX73" i="5" s="1"/>
  <c r="JT73" i="5" s="1"/>
  <c r="BF74" i="5"/>
  <c r="EB74" i="5" s="1"/>
  <c r="GX74" i="5" s="1"/>
  <c r="JT74" i="5" s="1"/>
  <c r="BF78" i="5"/>
  <c r="EB78" i="5" s="1"/>
  <c r="GX78" i="5" s="1"/>
  <c r="JT78" i="5" s="1"/>
  <c r="BF49" i="5"/>
  <c r="EB49" i="5" s="1"/>
  <c r="GX49" i="5" s="1"/>
  <c r="JT49" i="5" s="1"/>
  <c r="BF61" i="5"/>
  <c r="EB61" i="5" s="1"/>
  <c r="GX61" i="5" s="1"/>
  <c r="JT61" i="5" s="1"/>
  <c r="BF35" i="5"/>
  <c r="EB35" i="5" s="1"/>
  <c r="GX35" i="5" s="1"/>
  <c r="JT35" i="5" s="1"/>
  <c r="BF28" i="5"/>
  <c r="EB28" i="5" s="1"/>
  <c r="GX28" i="5" s="1"/>
  <c r="JT28" i="5" s="1"/>
  <c r="BF22" i="5"/>
  <c r="EB22" i="5" s="1"/>
  <c r="GX22" i="5" s="1"/>
  <c r="JT22" i="5" s="1"/>
  <c r="BF15" i="5"/>
  <c r="EB15" i="5" s="1"/>
  <c r="GX15" i="5" s="1"/>
  <c r="JT15" i="5" s="1"/>
  <c r="BF8" i="5"/>
  <c r="EB8" i="5" s="1"/>
  <c r="GX8" i="5" s="1"/>
  <c r="JT8" i="5" s="1"/>
  <c r="BF257" i="5"/>
  <c r="EB257" i="5" s="1"/>
  <c r="GX257" i="5" s="1"/>
  <c r="JT257" i="5" s="1"/>
  <c r="BF201" i="5"/>
  <c r="EB201" i="5" s="1"/>
  <c r="GX201" i="5" s="1"/>
  <c r="JT201" i="5" s="1"/>
  <c r="BF142" i="5"/>
  <c r="EB142" i="5" s="1"/>
  <c r="GX142" i="5" s="1"/>
  <c r="JT142" i="5" s="1"/>
  <c r="BF102" i="5"/>
  <c r="EB102" i="5" s="1"/>
  <c r="GX102" i="5" s="1"/>
  <c r="JT102" i="5" s="1"/>
  <c r="BF71" i="5"/>
  <c r="EB71" i="5" s="1"/>
  <c r="GX71" i="5" s="1"/>
  <c r="JT71" i="5" s="1"/>
  <c r="BF40" i="5"/>
  <c r="EB40" i="5" s="1"/>
  <c r="GX40" i="5" s="1"/>
  <c r="JT40" i="5" s="1"/>
  <c r="BF13" i="5"/>
  <c r="EB13" i="5" s="1"/>
  <c r="GX13" i="5" s="1"/>
  <c r="JT13" i="5" s="1"/>
  <c r="BF254" i="5"/>
  <c r="EB254" i="5" s="1"/>
  <c r="GX254" i="5" s="1"/>
  <c r="JT254" i="5" s="1"/>
  <c r="BF188" i="5"/>
  <c r="EB188" i="5" s="1"/>
  <c r="GX188" i="5" s="1"/>
  <c r="JT188" i="5" s="1"/>
  <c r="BF145" i="5"/>
  <c r="EB145" i="5" s="1"/>
  <c r="GX145" i="5" s="1"/>
  <c r="JT145" i="5" s="1"/>
  <c r="BF113" i="5"/>
  <c r="EB113" i="5" s="1"/>
  <c r="GX113" i="5" s="1"/>
  <c r="JT113" i="5" s="1"/>
  <c r="BF63" i="5"/>
  <c r="EB63" i="5" s="1"/>
  <c r="GX63" i="5" s="1"/>
  <c r="JT63" i="5" s="1"/>
  <c r="BF32" i="5"/>
  <c r="EB32" i="5" s="1"/>
  <c r="GX32" i="5" s="1"/>
  <c r="JT32" i="5" s="1"/>
  <c r="BF24" i="5"/>
  <c r="EB24" i="5" s="1"/>
  <c r="GX24" i="5" s="1"/>
  <c r="JT24" i="5" s="1"/>
  <c r="BF239" i="5"/>
  <c r="EB239" i="5" s="1"/>
  <c r="GX239" i="5" s="1"/>
  <c r="JT239" i="5" s="1"/>
  <c r="BF178" i="5"/>
  <c r="EB178" i="5" s="1"/>
  <c r="GX178" i="5" s="1"/>
  <c r="JT178" i="5" s="1"/>
  <c r="BF123" i="5"/>
  <c r="EB123" i="5" s="1"/>
  <c r="GX123" i="5" s="1"/>
  <c r="JT123" i="5" s="1"/>
  <c r="BF106" i="5"/>
  <c r="EB106" i="5" s="1"/>
  <c r="GX106" i="5" s="1"/>
  <c r="JT106" i="5" s="1"/>
  <c r="BF64" i="5"/>
  <c r="EB64" i="5" s="1"/>
  <c r="GX64" i="5" s="1"/>
  <c r="JT64" i="5" s="1"/>
  <c r="BF33" i="5"/>
  <c r="EB33" i="5" s="1"/>
  <c r="GX33" i="5" s="1"/>
  <c r="JT33" i="5" s="1"/>
  <c r="BF3" i="5"/>
  <c r="EB3" i="5" s="1"/>
  <c r="GX3" i="5" s="1"/>
  <c r="JT3" i="5" s="1"/>
  <c r="BF234" i="5"/>
  <c r="EB234" i="5" s="1"/>
  <c r="GX234" i="5" s="1"/>
  <c r="JT234" i="5" s="1"/>
  <c r="BF167" i="5"/>
  <c r="EB167" i="5" s="1"/>
  <c r="GX167" i="5" s="1"/>
  <c r="JT167" i="5" s="1"/>
  <c r="BF134" i="5"/>
  <c r="EB134" i="5" s="1"/>
  <c r="GX134" i="5" s="1"/>
  <c r="JT134" i="5" s="1"/>
  <c r="BF98" i="5"/>
  <c r="EB98" i="5" s="1"/>
  <c r="GX98" i="5" s="1"/>
  <c r="JT98" i="5" s="1"/>
  <c r="BF75" i="5"/>
  <c r="EB75" i="5" s="1"/>
  <c r="GX75" i="5" s="1"/>
  <c r="JT75" i="5" s="1"/>
  <c r="BF25" i="5"/>
  <c r="EB25" i="5" s="1"/>
  <c r="GX25" i="5" s="1"/>
  <c r="JT25" i="5" s="1"/>
  <c r="BF4" i="5"/>
  <c r="EB4" i="5" s="1"/>
  <c r="GX4" i="5" s="1"/>
  <c r="JT4" i="5" s="1"/>
  <c r="BF220" i="5"/>
  <c r="EB220" i="5" s="1"/>
  <c r="GX220" i="5" s="1"/>
  <c r="JT220" i="5" s="1"/>
  <c r="BF158" i="5"/>
  <c r="EB158" i="5" s="1"/>
  <c r="GX158" i="5" s="1"/>
  <c r="JT158" i="5" s="1"/>
  <c r="BF116" i="5"/>
  <c r="EB116" i="5" s="1"/>
  <c r="GX116" i="5" s="1"/>
  <c r="JT116" i="5" s="1"/>
  <c r="BF81" i="5"/>
  <c r="EB81" i="5" s="1"/>
  <c r="GX81" i="5" s="1"/>
  <c r="JT81" i="5" s="1"/>
  <c r="BF54" i="5"/>
  <c r="EB54" i="5" s="1"/>
  <c r="GX54" i="5" s="1"/>
  <c r="JT54" i="5" s="1"/>
  <c r="BF26" i="5"/>
  <c r="EB26" i="5" s="1"/>
  <c r="GX26" i="5" s="1"/>
  <c r="JT26" i="5" s="1"/>
  <c r="BF215" i="5"/>
  <c r="EB215" i="5" s="1"/>
  <c r="GX215" i="5" s="1"/>
  <c r="JT215" i="5" s="1"/>
  <c r="BF160" i="5"/>
  <c r="EB160" i="5" s="1"/>
  <c r="GX160" i="5" s="1"/>
  <c r="JT160" i="5" s="1"/>
  <c r="BF127" i="5"/>
  <c r="EB127" i="5" s="1"/>
  <c r="GX127" i="5" s="1"/>
  <c r="JT127" i="5" s="1"/>
  <c r="BF92" i="5"/>
  <c r="EB92" i="5" s="1"/>
  <c r="GX92" i="5" s="1"/>
  <c r="JT92" i="5" s="1"/>
  <c r="BF46" i="5"/>
  <c r="EB46" i="5" s="1"/>
  <c r="GX46" i="5" s="1"/>
  <c r="JT46" i="5" s="1"/>
  <c r="BF37" i="5"/>
  <c r="EB37" i="5" s="1"/>
  <c r="GX37" i="5" s="1"/>
  <c r="JT37" i="5" s="1"/>
  <c r="BF212" i="5"/>
  <c r="EB212" i="5" s="1"/>
  <c r="GX212" i="5" s="1"/>
  <c r="JT212" i="5" s="1"/>
  <c r="BF149" i="5"/>
  <c r="EB149" i="5" s="1"/>
  <c r="GX149" i="5" s="1"/>
  <c r="JT149" i="5" s="1"/>
  <c r="BF109" i="5"/>
  <c r="EB109" i="5" s="1"/>
  <c r="GX109" i="5" s="1"/>
  <c r="JT109" i="5" s="1"/>
  <c r="BF93" i="5"/>
  <c r="EB93" i="5" s="1"/>
  <c r="GX93" i="5" s="1"/>
  <c r="JT93" i="5" s="1"/>
  <c r="BF47" i="5"/>
  <c r="EB47" i="5" s="1"/>
  <c r="GX47" i="5" s="1"/>
  <c r="JT47" i="5" s="1"/>
  <c r="BF20" i="5"/>
  <c r="EB20" i="5" s="1"/>
  <c r="GX20" i="5" s="1"/>
  <c r="JT20" i="5" s="1"/>
  <c r="BF265" i="5"/>
  <c r="EB265" i="5" s="1"/>
  <c r="GX265" i="5" s="1"/>
  <c r="JT265" i="5" s="1"/>
  <c r="BF196" i="5"/>
  <c r="EB196" i="5" s="1"/>
  <c r="GX196" i="5" s="1"/>
  <c r="JT196" i="5" s="1"/>
  <c r="BF141" i="5"/>
  <c r="EB141" i="5" s="1"/>
  <c r="GX141" i="5" s="1"/>
  <c r="JT141" i="5" s="1"/>
  <c r="BF101" i="5"/>
  <c r="EB101" i="5" s="1"/>
  <c r="GX101" i="5" s="1"/>
  <c r="JT101" i="5" s="1"/>
  <c r="BF85" i="5"/>
  <c r="EB85" i="5" s="1"/>
  <c r="GX85" i="5" s="1"/>
  <c r="JT85" i="5" s="1"/>
  <c r="BF58" i="5"/>
  <c r="EB58" i="5" s="1"/>
  <c r="GX58" i="5" s="1"/>
  <c r="JT58" i="5" s="1"/>
  <c r="BF12" i="5"/>
  <c r="EB12" i="5" s="1"/>
  <c r="GX12" i="5" s="1"/>
  <c r="JT12" i="5" s="1"/>
  <c r="BE8" i="1"/>
  <c r="BE7" i="1"/>
  <c r="A84" i="4"/>
  <c r="A85" i="4" l="1"/>
  <c r="BF8" i="1"/>
  <c r="BF7" i="1"/>
  <c r="BG260" i="5"/>
  <c r="EC260" i="5" s="1"/>
  <c r="GY260" i="5" s="1"/>
  <c r="JU260" i="5" s="1"/>
  <c r="BG251" i="5"/>
  <c r="EC251" i="5" s="1"/>
  <c r="GY251" i="5" s="1"/>
  <c r="JU251" i="5" s="1"/>
  <c r="BG245" i="5"/>
  <c r="EC245" i="5" s="1"/>
  <c r="GY245" i="5" s="1"/>
  <c r="JU245" i="5" s="1"/>
  <c r="BG236" i="5"/>
  <c r="EC236" i="5" s="1"/>
  <c r="GY236" i="5" s="1"/>
  <c r="JU236" i="5" s="1"/>
  <c r="BG230" i="5"/>
  <c r="EC230" i="5" s="1"/>
  <c r="GY230" i="5" s="1"/>
  <c r="JU230" i="5" s="1"/>
  <c r="BG222" i="5"/>
  <c r="EC222" i="5" s="1"/>
  <c r="GY222" i="5" s="1"/>
  <c r="JU222" i="5" s="1"/>
  <c r="BG217" i="5"/>
  <c r="EC217" i="5" s="1"/>
  <c r="GY217" i="5" s="1"/>
  <c r="JU217" i="5" s="1"/>
  <c r="BG215" i="5"/>
  <c r="EC215" i="5" s="1"/>
  <c r="GY215" i="5" s="1"/>
  <c r="JU215" i="5" s="1"/>
  <c r="BG198" i="5"/>
  <c r="EC198" i="5" s="1"/>
  <c r="GY198" i="5" s="1"/>
  <c r="JU198" i="5" s="1"/>
  <c r="BG193" i="5"/>
  <c r="EC193" i="5" s="1"/>
  <c r="GY193" i="5" s="1"/>
  <c r="JU193" i="5" s="1"/>
  <c r="BG185" i="5"/>
  <c r="EC185" i="5" s="1"/>
  <c r="GY185" i="5" s="1"/>
  <c r="JU185" i="5" s="1"/>
  <c r="BG174" i="5"/>
  <c r="EC174" i="5" s="1"/>
  <c r="GY174" i="5" s="1"/>
  <c r="JU174" i="5" s="1"/>
  <c r="BG169" i="5"/>
  <c r="EC169" i="5" s="1"/>
  <c r="GY169" i="5" s="1"/>
  <c r="JU169" i="5" s="1"/>
  <c r="BG157" i="5"/>
  <c r="EC157" i="5" s="1"/>
  <c r="GY157" i="5" s="1"/>
  <c r="JU157" i="5" s="1"/>
  <c r="BG152" i="5"/>
  <c r="EC152" i="5" s="1"/>
  <c r="GY152" i="5" s="1"/>
  <c r="JU152" i="5" s="1"/>
  <c r="BG137" i="5"/>
  <c r="EC137" i="5" s="1"/>
  <c r="GY137" i="5" s="1"/>
  <c r="JU137" i="5" s="1"/>
  <c r="BG134" i="5"/>
  <c r="EC134" i="5" s="1"/>
  <c r="GY134" i="5" s="1"/>
  <c r="JU134" i="5" s="1"/>
  <c r="BG127" i="5"/>
  <c r="EC127" i="5" s="1"/>
  <c r="GY127" i="5" s="1"/>
  <c r="JU127" i="5" s="1"/>
  <c r="BG120" i="5"/>
  <c r="EC120" i="5" s="1"/>
  <c r="GY120" i="5" s="1"/>
  <c r="JU120" i="5" s="1"/>
  <c r="BG113" i="5"/>
  <c r="EC113" i="5" s="1"/>
  <c r="GY113" i="5" s="1"/>
  <c r="JU113" i="5" s="1"/>
  <c r="BG98" i="5"/>
  <c r="EC98" i="5" s="1"/>
  <c r="GY98" i="5" s="1"/>
  <c r="JU98" i="5" s="1"/>
  <c r="BG92" i="5"/>
  <c r="EC92" i="5" s="1"/>
  <c r="GY92" i="5" s="1"/>
  <c r="JU92" i="5" s="1"/>
  <c r="BG85" i="5"/>
  <c r="EC85" i="5" s="1"/>
  <c r="GY85" i="5" s="1"/>
  <c r="JU85" i="5" s="1"/>
  <c r="BG63" i="5"/>
  <c r="EC63" i="5" s="1"/>
  <c r="GY63" i="5" s="1"/>
  <c r="JU63" i="5" s="1"/>
  <c r="BG75" i="5"/>
  <c r="EC75" i="5" s="1"/>
  <c r="GY75" i="5" s="1"/>
  <c r="JU75" i="5" s="1"/>
  <c r="BG46" i="5"/>
  <c r="EC46" i="5" s="1"/>
  <c r="GY46" i="5" s="1"/>
  <c r="JU46" i="5" s="1"/>
  <c r="BG58" i="5"/>
  <c r="EC58" i="5" s="1"/>
  <c r="GY58" i="5" s="1"/>
  <c r="JU58" i="5" s="1"/>
  <c r="BG51" i="5"/>
  <c r="EC51" i="5" s="1"/>
  <c r="GY51" i="5" s="1"/>
  <c r="JU51" i="5" s="1"/>
  <c r="BG25" i="5"/>
  <c r="EC25" i="5" s="1"/>
  <c r="GY25" i="5" s="1"/>
  <c r="JU25" i="5" s="1"/>
  <c r="BG37" i="5"/>
  <c r="EC37" i="5" s="1"/>
  <c r="GY37" i="5" s="1"/>
  <c r="JU37" i="5" s="1"/>
  <c r="BG23" i="5"/>
  <c r="EC23" i="5" s="1"/>
  <c r="GY23" i="5" s="1"/>
  <c r="JU23" i="5" s="1"/>
  <c r="BG16" i="5"/>
  <c r="EC16" i="5" s="1"/>
  <c r="GY16" i="5" s="1"/>
  <c r="JU16" i="5" s="1"/>
  <c r="BG5" i="5"/>
  <c r="EC5" i="5" s="1"/>
  <c r="GY5" i="5" s="1"/>
  <c r="JU5" i="5" s="1"/>
  <c r="BG267" i="5"/>
  <c r="EC267" i="5" s="1"/>
  <c r="GY267" i="5" s="1"/>
  <c r="JU267" i="5" s="1"/>
  <c r="BG258" i="5"/>
  <c r="EC258" i="5" s="1"/>
  <c r="GY258" i="5" s="1"/>
  <c r="JU258" i="5" s="1"/>
  <c r="BG254" i="5"/>
  <c r="EC254" i="5" s="1"/>
  <c r="GY254" i="5" s="1"/>
  <c r="JU254" i="5" s="1"/>
  <c r="BG241" i="5"/>
  <c r="EC241" i="5" s="1"/>
  <c r="GY241" i="5" s="1"/>
  <c r="JU241" i="5" s="1"/>
  <c r="BG237" i="5"/>
  <c r="EC237" i="5" s="1"/>
  <c r="GY237" i="5" s="1"/>
  <c r="JU237" i="5" s="1"/>
  <c r="BG223" i="5"/>
  <c r="EC223" i="5" s="1"/>
  <c r="GY223" i="5" s="1"/>
  <c r="JU223" i="5" s="1"/>
  <c r="BG225" i="5"/>
  <c r="EC225" i="5" s="1"/>
  <c r="GY225" i="5" s="1"/>
  <c r="JU225" i="5" s="1"/>
  <c r="BG212" i="5"/>
  <c r="EC212" i="5" s="1"/>
  <c r="GY212" i="5" s="1"/>
  <c r="JU212" i="5" s="1"/>
  <c r="BG209" i="5"/>
  <c r="EC209" i="5" s="1"/>
  <c r="GY209" i="5" s="1"/>
  <c r="JU209" i="5" s="1"/>
  <c r="BG201" i="5"/>
  <c r="EC201" i="5" s="1"/>
  <c r="GY201" i="5" s="1"/>
  <c r="JU201" i="5" s="1"/>
  <c r="BG188" i="5"/>
  <c r="EC188" i="5" s="1"/>
  <c r="GY188" i="5" s="1"/>
  <c r="JU188" i="5" s="1"/>
  <c r="BG177" i="5"/>
  <c r="EC177" i="5" s="1"/>
  <c r="GY177" i="5" s="1"/>
  <c r="JU177" i="5" s="1"/>
  <c r="BG167" i="5"/>
  <c r="EC167" i="5" s="1"/>
  <c r="GY167" i="5" s="1"/>
  <c r="JU167" i="5" s="1"/>
  <c r="BG164" i="5"/>
  <c r="EC164" i="5" s="1"/>
  <c r="GY164" i="5" s="1"/>
  <c r="JU164" i="5" s="1"/>
  <c r="BG160" i="5"/>
  <c r="EC160" i="5" s="1"/>
  <c r="GY160" i="5" s="1"/>
  <c r="JU160" i="5" s="1"/>
  <c r="BG144" i="5"/>
  <c r="EC144" i="5" s="1"/>
  <c r="GY144" i="5" s="1"/>
  <c r="JU144" i="5" s="1"/>
  <c r="BG148" i="5"/>
  <c r="EC148" i="5" s="1"/>
  <c r="GY148" i="5" s="1"/>
  <c r="JU148" i="5" s="1"/>
  <c r="BG126" i="5"/>
  <c r="EC126" i="5" s="1"/>
  <c r="GY126" i="5" s="1"/>
  <c r="JU126" i="5" s="1"/>
  <c r="BG119" i="5"/>
  <c r="EC119" i="5" s="1"/>
  <c r="GY119" i="5" s="1"/>
  <c r="JU119" i="5" s="1"/>
  <c r="BG112" i="5"/>
  <c r="EC112" i="5" s="1"/>
  <c r="GY112" i="5" s="1"/>
  <c r="JU112" i="5" s="1"/>
  <c r="BG105" i="5"/>
  <c r="EC105" i="5" s="1"/>
  <c r="GY105" i="5" s="1"/>
  <c r="JU105" i="5" s="1"/>
  <c r="BG109" i="5"/>
  <c r="EC109" i="5" s="1"/>
  <c r="GY109" i="5" s="1"/>
  <c r="JU109" i="5" s="1"/>
  <c r="BG84" i="5"/>
  <c r="EC84" i="5" s="1"/>
  <c r="GY84" i="5" s="1"/>
  <c r="JU84" i="5" s="1"/>
  <c r="BG96" i="5"/>
  <c r="EC96" i="5" s="1"/>
  <c r="GY96" i="5" s="1"/>
  <c r="JU96" i="5" s="1"/>
  <c r="BG83" i="5"/>
  <c r="EC83" i="5" s="1"/>
  <c r="GY83" i="5" s="1"/>
  <c r="JU83" i="5" s="1"/>
  <c r="BG67" i="5"/>
  <c r="EC67" i="5" s="1"/>
  <c r="GY67" i="5" s="1"/>
  <c r="JU67" i="5" s="1"/>
  <c r="BG57" i="5"/>
  <c r="EC57" i="5" s="1"/>
  <c r="GY57" i="5" s="1"/>
  <c r="JU57" i="5" s="1"/>
  <c r="BG50" i="5"/>
  <c r="EC50" i="5" s="1"/>
  <c r="GY50" i="5" s="1"/>
  <c r="JU50" i="5" s="1"/>
  <c r="BG43" i="5"/>
  <c r="EC43" i="5" s="1"/>
  <c r="GY43" i="5" s="1"/>
  <c r="JU43" i="5" s="1"/>
  <c r="BG36" i="5"/>
  <c r="EC36" i="5" s="1"/>
  <c r="GY36" i="5" s="1"/>
  <c r="JU36" i="5" s="1"/>
  <c r="BG29" i="5"/>
  <c r="EC29" i="5" s="1"/>
  <c r="GY29" i="5" s="1"/>
  <c r="JU29" i="5" s="1"/>
  <c r="BG15" i="5"/>
  <c r="EC15" i="5" s="1"/>
  <c r="GY15" i="5" s="1"/>
  <c r="JU15" i="5" s="1"/>
  <c r="BG8" i="5"/>
  <c r="EC8" i="5" s="1"/>
  <c r="GY8" i="5" s="1"/>
  <c r="JU8" i="5" s="1"/>
  <c r="BG3" i="5"/>
  <c r="EC3" i="5" s="1"/>
  <c r="GY3" i="5" s="1"/>
  <c r="JU3" i="5" s="1"/>
  <c r="BG265" i="5"/>
  <c r="EC265" i="5" s="1"/>
  <c r="GY265" i="5" s="1"/>
  <c r="JU265" i="5" s="1"/>
  <c r="BG259" i="5"/>
  <c r="EC259" i="5" s="1"/>
  <c r="GY259" i="5" s="1"/>
  <c r="JU259" i="5" s="1"/>
  <c r="BG248" i="5"/>
  <c r="EC248" i="5" s="1"/>
  <c r="GY248" i="5" s="1"/>
  <c r="JU248" i="5" s="1"/>
  <c r="BG239" i="5"/>
  <c r="EC239" i="5" s="1"/>
  <c r="GY239" i="5" s="1"/>
  <c r="JU239" i="5" s="1"/>
  <c r="BG231" i="5"/>
  <c r="EC231" i="5" s="1"/>
  <c r="GY231" i="5" s="1"/>
  <c r="JU231" i="5" s="1"/>
  <c r="BG226" i="5"/>
  <c r="EC226" i="5" s="1"/>
  <c r="GY226" i="5" s="1"/>
  <c r="JU226" i="5" s="1"/>
  <c r="BG210" i="5"/>
  <c r="EC210" i="5" s="1"/>
  <c r="GY210" i="5" s="1"/>
  <c r="JU210" i="5" s="1"/>
  <c r="BG207" i="5"/>
  <c r="EC207" i="5" s="1"/>
  <c r="GY207" i="5" s="1"/>
  <c r="JU207" i="5" s="1"/>
  <c r="BG199" i="5"/>
  <c r="EC199" i="5" s="1"/>
  <c r="GY199" i="5" s="1"/>
  <c r="JU199" i="5" s="1"/>
  <c r="BG186" i="5"/>
  <c r="EC186" i="5" s="1"/>
  <c r="GY186" i="5" s="1"/>
  <c r="JU186" i="5" s="1"/>
  <c r="BG183" i="5"/>
  <c r="EC183" i="5" s="1"/>
  <c r="GY183" i="5" s="1"/>
  <c r="JU183" i="5" s="1"/>
  <c r="BG178" i="5"/>
  <c r="EC178" i="5" s="1"/>
  <c r="GY178" i="5" s="1"/>
  <c r="JU178" i="5" s="1"/>
  <c r="BG170" i="5"/>
  <c r="EC170" i="5" s="1"/>
  <c r="GY170" i="5" s="1"/>
  <c r="JU170" i="5" s="1"/>
  <c r="BG161" i="5"/>
  <c r="EC161" i="5" s="1"/>
  <c r="GY161" i="5" s="1"/>
  <c r="JU161" i="5" s="1"/>
  <c r="BG155" i="5"/>
  <c r="EC155" i="5" s="1"/>
  <c r="GY155" i="5" s="1"/>
  <c r="JU155" i="5" s="1"/>
  <c r="BG136" i="5"/>
  <c r="EC136" i="5" s="1"/>
  <c r="GY136" i="5" s="1"/>
  <c r="JU136" i="5" s="1"/>
  <c r="BG140" i="5"/>
  <c r="EC140" i="5" s="1"/>
  <c r="GY140" i="5" s="1"/>
  <c r="JU140" i="5" s="1"/>
  <c r="BG118" i="5"/>
  <c r="EC118" i="5" s="1"/>
  <c r="GY118" i="5" s="1"/>
  <c r="JU118" i="5" s="1"/>
  <c r="BG130" i="5"/>
  <c r="EC130" i="5" s="1"/>
  <c r="GY130" i="5" s="1"/>
  <c r="JU130" i="5" s="1"/>
  <c r="BG104" i="5"/>
  <c r="EC104" i="5" s="1"/>
  <c r="GY104" i="5" s="1"/>
  <c r="JU104" i="5" s="1"/>
  <c r="BG108" i="5"/>
  <c r="EC108" i="5" s="1"/>
  <c r="GY108" i="5" s="1"/>
  <c r="JU108" i="5" s="1"/>
  <c r="BG101" i="5"/>
  <c r="EC101" i="5" s="1"/>
  <c r="GY101" i="5" s="1"/>
  <c r="JU101" i="5" s="1"/>
  <c r="BG95" i="5"/>
  <c r="EC95" i="5" s="1"/>
  <c r="GY95" i="5" s="1"/>
  <c r="JU95" i="5" s="1"/>
  <c r="BG88" i="5"/>
  <c r="EC88" i="5" s="1"/>
  <c r="GY88" i="5" s="1"/>
  <c r="JU88" i="5" s="1"/>
  <c r="BG74" i="5"/>
  <c r="EC74" i="5" s="1"/>
  <c r="GY74" i="5" s="1"/>
  <c r="JU74" i="5" s="1"/>
  <c r="BG78" i="5"/>
  <c r="EC78" i="5" s="1"/>
  <c r="GY78" i="5" s="1"/>
  <c r="JU78" i="5" s="1"/>
  <c r="BG49" i="5"/>
  <c r="EC49" i="5" s="1"/>
  <c r="GY49" i="5" s="1"/>
  <c r="JU49" i="5" s="1"/>
  <c r="BG61" i="5"/>
  <c r="EC61" i="5" s="1"/>
  <c r="GY61" i="5" s="1"/>
  <c r="JU61" i="5" s="1"/>
  <c r="BG35" i="5"/>
  <c r="EC35" i="5" s="1"/>
  <c r="GY35" i="5" s="1"/>
  <c r="JU35" i="5" s="1"/>
  <c r="BG28" i="5"/>
  <c r="EC28" i="5" s="1"/>
  <c r="GY28" i="5" s="1"/>
  <c r="JU28" i="5" s="1"/>
  <c r="BG40" i="5"/>
  <c r="EC40" i="5" s="1"/>
  <c r="GY40" i="5" s="1"/>
  <c r="JU40" i="5" s="1"/>
  <c r="BG7" i="5"/>
  <c r="EC7" i="5" s="1"/>
  <c r="GY7" i="5" s="1"/>
  <c r="JU7" i="5" s="1"/>
  <c r="BG19" i="5"/>
  <c r="EC19" i="5" s="1"/>
  <c r="GY19" i="5" s="1"/>
  <c r="JU19" i="5" s="1"/>
  <c r="BG4" i="5"/>
  <c r="EC4" i="5" s="1"/>
  <c r="GY4" i="5" s="1"/>
  <c r="JU4" i="5" s="1"/>
  <c r="BG266" i="5"/>
  <c r="EC266" i="5" s="1"/>
  <c r="GY266" i="5" s="1"/>
  <c r="JU266" i="5" s="1"/>
  <c r="BG257" i="5"/>
  <c r="EC257" i="5" s="1"/>
  <c r="GY257" i="5" s="1"/>
  <c r="JU257" i="5" s="1"/>
  <c r="BG249" i="5"/>
  <c r="EC249" i="5" s="1"/>
  <c r="GY249" i="5" s="1"/>
  <c r="JU249" i="5" s="1"/>
  <c r="BG242" i="5"/>
  <c r="EC242" i="5" s="1"/>
  <c r="GY242" i="5" s="1"/>
  <c r="JU242" i="5" s="1"/>
  <c r="BG234" i="5"/>
  <c r="EC234" i="5" s="1"/>
  <c r="GY234" i="5" s="1"/>
  <c r="JU234" i="5" s="1"/>
  <c r="BG218" i="5"/>
  <c r="EC218" i="5" s="1"/>
  <c r="GY218" i="5" s="1"/>
  <c r="JU218" i="5" s="1"/>
  <c r="BG220" i="5"/>
  <c r="EC220" i="5" s="1"/>
  <c r="GY220" i="5" s="1"/>
  <c r="JU220" i="5" s="1"/>
  <c r="BG202" i="5"/>
  <c r="EC202" i="5" s="1"/>
  <c r="GY202" i="5" s="1"/>
  <c r="JU202" i="5" s="1"/>
  <c r="BG194" i="5"/>
  <c r="EC194" i="5" s="1"/>
  <c r="GY194" i="5" s="1"/>
  <c r="JU194" i="5" s="1"/>
  <c r="BG196" i="5"/>
  <c r="EC196" i="5" s="1"/>
  <c r="GY196" i="5" s="1"/>
  <c r="JU196" i="5" s="1"/>
  <c r="BG181" i="5"/>
  <c r="EC181" i="5" s="1"/>
  <c r="GY181" i="5" s="1"/>
  <c r="JU181" i="5" s="1"/>
  <c r="BG180" i="5"/>
  <c r="EC180" i="5" s="1"/>
  <c r="GY180" i="5" s="1"/>
  <c r="JU180" i="5" s="1"/>
  <c r="BG165" i="5"/>
  <c r="EC165" i="5" s="1"/>
  <c r="GY165" i="5" s="1"/>
  <c r="JU165" i="5" s="1"/>
  <c r="BG153" i="5"/>
  <c r="EC153" i="5" s="1"/>
  <c r="GY153" i="5" s="1"/>
  <c r="JU153" i="5" s="1"/>
  <c r="BG158" i="5"/>
  <c r="EC158" i="5" s="1"/>
  <c r="GY158" i="5" s="1"/>
  <c r="JU158" i="5" s="1"/>
  <c r="BG147" i="5"/>
  <c r="EC147" i="5" s="1"/>
  <c r="GY147" i="5" s="1"/>
  <c r="JU147" i="5" s="1"/>
  <c r="BG151" i="5"/>
  <c r="EC151" i="5" s="1"/>
  <c r="GY151" i="5" s="1"/>
  <c r="JU151" i="5" s="1"/>
  <c r="BG129" i="5"/>
  <c r="EC129" i="5" s="1"/>
  <c r="GY129" i="5" s="1"/>
  <c r="JU129" i="5" s="1"/>
  <c r="BG122" i="5"/>
  <c r="EC122" i="5" s="1"/>
  <c r="GY122" i="5" s="1"/>
  <c r="JU122" i="5" s="1"/>
  <c r="BG115" i="5"/>
  <c r="EC115" i="5" s="1"/>
  <c r="GY115" i="5" s="1"/>
  <c r="JU115" i="5" s="1"/>
  <c r="BG100" i="5"/>
  <c r="EC100" i="5" s="1"/>
  <c r="GY100" i="5" s="1"/>
  <c r="JU100" i="5" s="1"/>
  <c r="BG94" i="5"/>
  <c r="EC94" i="5" s="1"/>
  <c r="GY94" i="5" s="1"/>
  <c r="JU94" i="5" s="1"/>
  <c r="BG87" i="5"/>
  <c r="EC87" i="5" s="1"/>
  <c r="GY87" i="5" s="1"/>
  <c r="JU87" i="5" s="1"/>
  <c r="BG80" i="5"/>
  <c r="EC80" i="5" s="1"/>
  <c r="GY80" i="5" s="1"/>
  <c r="JU80" i="5" s="1"/>
  <c r="BG66" i="5"/>
  <c r="EC66" i="5" s="1"/>
  <c r="GY66" i="5" s="1"/>
  <c r="JU66" i="5" s="1"/>
  <c r="BG70" i="5"/>
  <c r="EC70" i="5" s="1"/>
  <c r="GY70" i="5" s="1"/>
  <c r="JU70" i="5" s="1"/>
  <c r="BG60" i="5"/>
  <c r="EC60" i="5" s="1"/>
  <c r="GY60" i="5" s="1"/>
  <c r="JU60" i="5" s="1"/>
  <c r="BG53" i="5"/>
  <c r="EC53" i="5" s="1"/>
  <c r="GY53" i="5" s="1"/>
  <c r="JU53" i="5" s="1"/>
  <c r="BG27" i="5"/>
  <c r="EC27" i="5" s="1"/>
  <c r="GY27" i="5" s="1"/>
  <c r="JU27" i="5" s="1"/>
  <c r="BG39" i="5"/>
  <c r="EC39" i="5" s="1"/>
  <c r="GY39" i="5" s="1"/>
  <c r="JU39" i="5" s="1"/>
  <c r="BG32" i="5"/>
  <c r="EC32" i="5" s="1"/>
  <c r="GY32" i="5" s="1"/>
  <c r="JU32" i="5" s="1"/>
  <c r="BG18" i="5"/>
  <c r="EC18" i="5" s="1"/>
  <c r="GY18" i="5" s="1"/>
  <c r="JU18" i="5" s="1"/>
  <c r="BG11" i="5"/>
  <c r="EC11" i="5" s="1"/>
  <c r="GY11" i="5" s="1"/>
  <c r="JU11" i="5" s="1"/>
  <c r="BG264" i="5"/>
  <c r="EC264" i="5" s="1"/>
  <c r="GY264" i="5" s="1"/>
  <c r="JU264" i="5" s="1"/>
  <c r="BG255" i="5"/>
  <c r="EC255" i="5" s="1"/>
  <c r="GY255" i="5" s="1"/>
  <c r="JU255" i="5" s="1"/>
  <c r="BG247" i="5"/>
  <c r="EC247" i="5" s="1"/>
  <c r="GY247" i="5" s="1"/>
  <c r="JU247" i="5" s="1"/>
  <c r="BG240" i="5"/>
  <c r="EC240" i="5" s="1"/>
  <c r="GY240" i="5" s="1"/>
  <c r="JU240" i="5" s="1"/>
  <c r="BG232" i="5"/>
  <c r="EC232" i="5" s="1"/>
  <c r="GY232" i="5" s="1"/>
  <c r="JU232" i="5" s="1"/>
  <c r="BG228" i="5"/>
  <c r="EC228" i="5" s="1"/>
  <c r="GY228" i="5" s="1"/>
  <c r="JU228" i="5" s="1"/>
  <c r="BG213" i="5"/>
  <c r="EC213" i="5" s="1"/>
  <c r="GY213" i="5" s="1"/>
  <c r="JU213" i="5" s="1"/>
  <c r="BG205" i="5"/>
  <c r="EC205" i="5" s="1"/>
  <c r="GY205" i="5" s="1"/>
  <c r="JU205" i="5" s="1"/>
  <c r="BG197" i="5"/>
  <c r="EC197" i="5" s="1"/>
  <c r="GY197" i="5" s="1"/>
  <c r="JU197" i="5" s="1"/>
  <c r="BG189" i="5"/>
  <c r="EC189" i="5" s="1"/>
  <c r="GY189" i="5" s="1"/>
  <c r="JU189" i="5" s="1"/>
  <c r="BG184" i="5"/>
  <c r="EC184" i="5" s="1"/>
  <c r="GY184" i="5" s="1"/>
  <c r="JU184" i="5" s="1"/>
  <c r="BG172" i="5"/>
  <c r="EC172" i="5" s="1"/>
  <c r="GY172" i="5" s="1"/>
  <c r="JU172" i="5" s="1"/>
  <c r="BG168" i="5"/>
  <c r="EC168" i="5" s="1"/>
  <c r="GY168" i="5" s="1"/>
  <c r="JU168" i="5" s="1"/>
  <c r="BG156" i="5"/>
  <c r="EC156" i="5" s="1"/>
  <c r="GY156" i="5" s="1"/>
  <c r="JU156" i="5" s="1"/>
  <c r="BG146" i="5"/>
  <c r="EC146" i="5" s="1"/>
  <c r="GY146" i="5" s="1"/>
  <c r="JU146" i="5" s="1"/>
  <c r="BG139" i="5"/>
  <c r="EC139" i="5" s="1"/>
  <c r="GY139" i="5" s="1"/>
  <c r="JU139" i="5" s="1"/>
  <c r="BG143" i="5"/>
  <c r="EC143" i="5" s="1"/>
  <c r="GY143" i="5" s="1"/>
  <c r="JU143" i="5" s="1"/>
  <c r="BG121" i="5"/>
  <c r="EC121" i="5" s="1"/>
  <c r="GY121" i="5" s="1"/>
  <c r="JU121" i="5" s="1"/>
  <c r="BG133" i="5"/>
  <c r="EC133" i="5" s="1"/>
  <c r="GY133" i="5" s="1"/>
  <c r="JU133" i="5" s="1"/>
  <c r="BG107" i="5"/>
  <c r="EC107" i="5" s="1"/>
  <c r="GY107" i="5" s="1"/>
  <c r="JU107" i="5" s="1"/>
  <c r="BG111" i="5"/>
  <c r="EC111" i="5" s="1"/>
  <c r="GY111" i="5" s="1"/>
  <c r="JU111" i="5" s="1"/>
  <c r="BG86" i="5"/>
  <c r="EC86" i="5" s="1"/>
  <c r="GY86" i="5" s="1"/>
  <c r="JU86" i="5" s="1"/>
  <c r="BG79" i="5"/>
  <c r="EC79" i="5" s="1"/>
  <c r="GY79" i="5" s="1"/>
  <c r="JU79" i="5" s="1"/>
  <c r="BG91" i="5"/>
  <c r="EC91" i="5" s="1"/>
  <c r="GY91" i="5" s="1"/>
  <c r="JU91" i="5" s="1"/>
  <c r="BG77" i="5"/>
  <c r="EC77" i="5" s="1"/>
  <c r="GY77" i="5" s="1"/>
  <c r="JU77" i="5" s="1"/>
  <c r="BG62" i="5"/>
  <c r="EC62" i="5" s="1"/>
  <c r="GY62" i="5" s="1"/>
  <c r="JU62" i="5" s="1"/>
  <c r="BG52" i="5"/>
  <c r="EC52" i="5" s="1"/>
  <c r="GY52" i="5" s="1"/>
  <c r="JU52" i="5" s="1"/>
  <c r="BG45" i="5"/>
  <c r="EC45" i="5" s="1"/>
  <c r="GY45" i="5" s="1"/>
  <c r="JU45" i="5" s="1"/>
  <c r="BG38" i="5"/>
  <c r="EC38" i="5" s="1"/>
  <c r="GY38" i="5" s="1"/>
  <c r="JU38" i="5" s="1"/>
  <c r="BG31" i="5"/>
  <c r="EC31" i="5" s="1"/>
  <c r="GY31" i="5" s="1"/>
  <c r="JU31" i="5" s="1"/>
  <c r="BG17" i="5"/>
  <c r="EC17" i="5" s="1"/>
  <c r="GY17" i="5" s="1"/>
  <c r="JU17" i="5" s="1"/>
  <c r="BG10" i="5"/>
  <c r="EC10" i="5" s="1"/>
  <c r="GY10" i="5" s="1"/>
  <c r="JU10" i="5" s="1"/>
  <c r="BG22" i="5"/>
  <c r="EC22" i="5" s="1"/>
  <c r="GY22" i="5" s="1"/>
  <c r="JU22" i="5" s="1"/>
  <c r="BG262" i="5"/>
  <c r="EC262" i="5" s="1"/>
  <c r="GY262" i="5" s="1"/>
  <c r="JU262" i="5" s="1"/>
  <c r="BG256" i="5"/>
  <c r="EC256" i="5" s="1"/>
  <c r="GY256" i="5" s="1"/>
  <c r="JU256" i="5" s="1"/>
  <c r="BG243" i="5"/>
  <c r="EC243" i="5" s="1"/>
  <c r="GY243" i="5" s="1"/>
  <c r="JU243" i="5" s="1"/>
  <c r="BG250" i="5"/>
  <c r="EC250" i="5" s="1"/>
  <c r="GY250" i="5" s="1"/>
  <c r="JU250" i="5" s="1"/>
  <c r="BG233" i="5"/>
  <c r="EC233" i="5" s="1"/>
  <c r="GY233" i="5" s="1"/>
  <c r="JU233" i="5" s="1"/>
  <c r="BG221" i="5"/>
  <c r="EC221" i="5" s="1"/>
  <c r="GY221" i="5" s="1"/>
  <c r="JU221" i="5" s="1"/>
  <c r="BG216" i="5"/>
  <c r="EC216" i="5" s="1"/>
  <c r="GY216" i="5" s="1"/>
  <c r="JU216" i="5" s="1"/>
  <c r="BG208" i="5"/>
  <c r="EC208" i="5" s="1"/>
  <c r="GY208" i="5" s="1"/>
  <c r="JU208" i="5" s="1"/>
  <c r="BG204" i="5"/>
  <c r="EC204" i="5" s="1"/>
  <c r="GY204" i="5" s="1"/>
  <c r="JU204" i="5" s="1"/>
  <c r="BG192" i="5"/>
  <c r="EC192" i="5" s="1"/>
  <c r="GY192" i="5" s="1"/>
  <c r="JU192" i="5" s="1"/>
  <c r="BG179" i="5"/>
  <c r="EC179" i="5" s="1"/>
  <c r="GY179" i="5" s="1"/>
  <c r="JU179" i="5" s="1"/>
  <c r="BG175" i="5"/>
  <c r="EC175" i="5" s="1"/>
  <c r="GY175" i="5" s="1"/>
  <c r="JU175" i="5" s="1"/>
  <c r="BG171" i="5"/>
  <c r="EC171" i="5" s="1"/>
  <c r="GY171" i="5" s="1"/>
  <c r="JU171" i="5" s="1"/>
  <c r="BG159" i="5"/>
  <c r="EC159" i="5" s="1"/>
  <c r="GY159" i="5" s="1"/>
  <c r="JU159" i="5" s="1"/>
  <c r="BG138" i="5"/>
  <c r="EC138" i="5" s="1"/>
  <c r="GY138" i="5" s="1"/>
  <c r="JU138" i="5" s="1"/>
  <c r="BG150" i="5"/>
  <c r="EC150" i="5" s="1"/>
  <c r="GY150" i="5" s="1"/>
  <c r="JU150" i="5" s="1"/>
  <c r="BG135" i="5"/>
  <c r="EC135" i="5" s="1"/>
  <c r="GY135" i="5" s="1"/>
  <c r="JU135" i="5" s="1"/>
  <c r="BG132" i="5"/>
  <c r="EC132" i="5" s="1"/>
  <c r="GY132" i="5" s="1"/>
  <c r="JU132" i="5" s="1"/>
  <c r="BG125" i="5"/>
  <c r="EC125" i="5" s="1"/>
  <c r="GY125" i="5" s="1"/>
  <c r="JU125" i="5" s="1"/>
  <c r="BG99" i="5"/>
  <c r="EC99" i="5" s="1"/>
  <c r="GY99" i="5" s="1"/>
  <c r="JU99" i="5" s="1"/>
  <c r="BG103" i="5"/>
  <c r="EC103" i="5" s="1"/>
  <c r="GY103" i="5" s="1"/>
  <c r="JU103" i="5" s="1"/>
  <c r="BG97" i="5"/>
  <c r="EC97" i="5" s="1"/>
  <c r="GY97" i="5" s="1"/>
  <c r="JU97" i="5" s="1"/>
  <c r="BG90" i="5"/>
  <c r="EC90" i="5" s="1"/>
  <c r="GY90" i="5" s="1"/>
  <c r="JU90" i="5" s="1"/>
  <c r="BG76" i="5"/>
  <c r="EC76" i="5" s="1"/>
  <c r="GY76" i="5" s="1"/>
  <c r="JU76" i="5" s="1"/>
  <c r="BG69" i="5"/>
  <c r="EC69" i="5" s="1"/>
  <c r="GY69" i="5" s="1"/>
  <c r="JU69" i="5" s="1"/>
  <c r="BG73" i="5"/>
  <c r="EC73" i="5" s="1"/>
  <c r="GY73" i="5" s="1"/>
  <c r="JU73" i="5" s="1"/>
  <c r="BG44" i="5"/>
  <c r="EC44" i="5" s="1"/>
  <c r="GY44" i="5" s="1"/>
  <c r="JU44" i="5" s="1"/>
  <c r="BG56" i="5"/>
  <c r="EC56" i="5" s="1"/>
  <c r="GY56" i="5" s="1"/>
  <c r="JU56" i="5" s="1"/>
  <c r="BG30" i="5"/>
  <c r="EC30" i="5" s="1"/>
  <c r="GY30" i="5" s="1"/>
  <c r="JU30" i="5" s="1"/>
  <c r="BG42" i="5"/>
  <c r="EC42" i="5" s="1"/>
  <c r="GY42" i="5" s="1"/>
  <c r="JU42" i="5" s="1"/>
  <c r="BG9" i="5"/>
  <c r="EC9" i="5" s="1"/>
  <c r="GY9" i="5" s="1"/>
  <c r="JU9" i="5" s="1"/>
  <c r="BG21" i="5"/>
  <c r="EC21" i="5" s="1"/>
  <c r="GY21" i="5" s="1"/>
  <c r="JU21" i="5" s="1"/>
  <c r="BG14" i="5"/>
  <c r="EC14" i="5" s="1"/>
  <c r="GY14" i="5" s="1"/>
  <c r="JU14" i="5" s="1"/>
  <c r="BG263" i="5"/>
  <c r="EC263" i="5" s="1"/>
  <c r="GY263" i="5" s="1"/>
  <c r="JU263" i="5" s="1"/>
  <c r="BG252" i="5"/>
  <c r="EC252" i="5" s="1"/>
  <c r="GY252" i="5" s="1"/>
  <c r="JU252" i="5" s="1"/>
  <c r="BG246" i="5"/>
  <c r="EC246" i="5" s="1"/>
  <c r="GY246" i="5" s="1"/>
  <c r="JU246" i="5" s="1"/>
  <c r="BG235" i="5"/>
  <c r="EC235" i="5" s="1"/>
  <c r="GY235" i="5" s="1"/>
  <c r="JU235" i="5" s="1"/>
  <c r="BG229" i="5"/>
  <c r="EC229" i="5" s="1"/>
  <c r="GY229" i="5" s="1"/>
  <c r="JU229" i="5" s="1"/>
  <c r="BG224" i="5"/>
  <c r="EC224" i="5" s="1"/>
  <c r="GY224" i="5" s="1"/>
  <c r="JU224" i="5" s="1"/>
  <c r="BG211" i="5"/>
  <c r="EC211" i="5" s="1"/>
  <c r="GY211" i="5" s="1"/>
  <c r="JU211" i="5" s="1"/>
  <c r="BG203" i="5"/>
  <c r="EC203" i="5" s="1"/>
  <c r="GY203" i="5" s="1"/>
  <c r="JU203" i="5" s="1"/>
  <c r="BG200" i="5"/>
  <c r="EC200" i="5" s="1"/>
  <c r="GY200" i="5" s="1"/>
  <c r="JU200" i="5" s="1"/>
  <c r="BG187" i="5"/>
  <c r="EC187" i="5" s="1"/>
  <c r="GY187" i="5" s="1"/>
  <c r="JU187" i="5" s="1"/>
  <c r="BG182" i="5"/>
  <c r="EC182" i="5" s="1"/>
  <c r="GY182" i="5" s="1"/>
  <c r="JU182" i="5" s="1"/>
  <c r="BG173" i="5"/>
  <c r="EC173" i="5" s="1"/>
  <c r="GY173" i="5" s="1"/>
  <c r="JU173" i="5" s="1"/>
  <c r="BG163" i="5"/>
  <c r="EC163" i="5" s="1"/>
  <c r="GY163" i="5" s="1"/>
  <c r="JU163" i="5" s="1"/>
  <c r="BG162" i="5"/>
  <c r="EC162" i="5" s="1"/>
  <c r="GY162" i="5" s="1"/>
  <c r="JU162" i="5" s="1"/>
  <c r="BG149" i="5"/>
  <c r="EC149" i="5" s="1"/>
  <c r="GY149" i="5" s="1"/>
  <c r="JU149" i="5" s="1"/>
  <c r="BG142" i="5"/>
  <c r="EC142" i="5" s="1"/>
  <c r="GY142" i="5" s="1"/>
  <c r="JU142" i="5" s="1"/>
  <c r="BG131" i="5"/>
  <c r="EC131" i="5" s="1"/>
  <c r="GY131" i="5" s="1"/>
  <c r="JU131" i="5" s="1"/>
  <c r="BG124" i="5"/>
  <c r="EC124" i="5" s="1"/>
  <c r="GY124" i="5" s="1"/>
  <c r="JU124" i="5" s="1"/>
  <c r="BG117" i="5"/>
  <c r="EC117" i="5" s="1"/>
  <c r="GY117" i="5" s="1"/>
  <c r="JU117" i="5" s="1"/>
  <c r="BG110" i="5"/>
  <c r="EC110" i="5" s="1"/>
  <c r="GY110" i="5" s="1"/>
  <c r="JU110" i="5" s="1"/>
  <c r="BG114" i="5"/>
  <c r="EC114" i="5" s="1"/>
  <c r="GY114" i="5" s="1"/>
  <c r="JU114" i="5" s="1"/>
  <c r="BG89" i="5"/>
  <c r="EC89" i="5" s="1"/>
  <c r="GY89" i="5" s="1"/>
  <c r="JU89" i="5" s="1"/>
  <c r="BG82" i="5"/>
  <c r="EC82" i="5" s="1"/>
  <c r="GY82" i="5" s="1"/>
  <c r="JU82" i="5" s="1"/>
  <c r="BG68" i="5"/>
  <c r="EC68" i="5" s="1"/>
  <c r="GY68" i="5" s="1"/>
  <c r="JU68" i="5" s="1"/>
  <c r="BG72" i="5"/>
  <c r="EC72" i="5" s="1"/>
  <c r="GY72" i="5" s="1"/>
  <c r="JU72" i="5" s="1"/>
  <c r="BG65" i="5"/>
  <c r="EC65" i="5" s="1"/>
  <c r="GY65" i="5" s="1"/>
  <c r="JU65" i="5" s="1"/>
  <c r="BG55" i="5"/>
  <c r="EC55" i="5" s="1"/>
  <c r="GY55" i="5" s="1"/>
  <c r="JU55" i="5" s="1"/>
  <c r="BG48" i="5"/>
  <c r="EC48" i="5" s="1"/>
  <c r="GY48" i="5" s="1"/>
  <c r="JU48" i="5" s="1"/>
  <c r="BG41" i="5"/>
  <c r="EC41" i="5" s="1"/>
  <c r="GY41" i="5" s="1"/>
  <c r="JU41" i="5" s="1"/>
  <c r="BG34" i="5"/>
  <c r="EC34" i="5" s="1"/>
  <c r="GY34" i="5" s="1"/>
  <c r="JU34" i="5" s="1"/>
  <c r="BG20" i="5"/>
  <c r="EC20" i="5" s="1"/>
  <c r="GY20" i="5" s="1"/>
  <c r="JU20" i="5" s="1"/>
  <c r="BG13" i="5"/>
  <c r="EC13" i="5" s="1"/>
  <c r="GY13" i="5" s="1"/>
  <c r="JU13" i="5" s="1"/>
  <c r="BG6" i="5"/>
  <c r="EC6" i="5" s="1"/>
  <c r="GY6" i="5" s="1"/>
  <c r="JU6" i="5" s="1"/>
  <c r="BG261" i="5"/>
  <c r="EC261" i="5" s="1"/>
  <c r="GY261" i="5" s="1"/>
  <c r="JU261" i="5" s="1"/>
  <c r="BG253" i="5"/>
  <c r="EC253" i="5" s="1"/>
  <c r="GY253" i="5" s="1"/>
  <c r="JU253" i="5" s="1"/>
  <c r="BG244" i="5"/>
  <c r="EC244" i="5" s="1"/>
  <c r="GY244" i="5" s="1"/>
  <c r="JU244" i="5" s="1"/>
  <c r="BG238" i="5"/>
  <c r="EC238" i="5" s="1"/>
  <c r="GY238" i="5" s="1"/>
  <c r="JU238" i="5" s="1"/>
  <c r="BG227" i="5"/>
  <c r="EC227" i="5" s="1"/>
  <c r="GY227" i="5" s="1"/>
  <c r="JU227" i="5" s="1"/>
  <c r="BG219" i="5"/>
  <c r="EC219" i="5" s="1"/>
  <c r="GY219" i="5" s="1"/>
  <c r="JU219" i="5" s="1"/>
  <c r="BG214" i="5"/>
  <c r="EC214" i="5" s="1"/>
  <c r="GY214" i="5" s="1"/>
  <c r="JU214" i="5" s="1"/>
  <c r="BG206" i="5"/>
  <c r="EC206" i="5" s="1"/>
  <c r="GY206" i="5" s="1"/>
  <c r="JU206" i="5" s="1"/>
  <c r="BG195" i="5"/>
  <c r="EC195" i="5" s="1"/>
  <c r="GY195" i="5" s="1"/>
  <c r="JU195" i="5" s="1"/>
  <c r="BG190" i="5"/>
  <c r="EC190" i="5" s="1"/>
  <c r="GY190" i="5" s="1"/>
  <c r="JU190" i="5" s="1"/>
  <c r="BG191" i="5"/>
  <c r="EC191" i="5" s="1"/>
  <c r="GY191" i="5" s="1"/>
  <c r="JU191" i="5" s="1"/>
  <c r="BG176" i="5"/>
  <c r="EC176" i="5" s="1"/>
  <c r="GY176" i="5" s="1"/>
  <c r="JU176" i="5" s="1"/>
  <c r="BG166" i="5"/>
  <c r="EC166" i="5" s="1"/>
  <c r="GY166" i="5" s="1"/>
  <c r="JU166" i="5" s="1"/>
  <c r="BG154" i="5"/>
  <c r="EC154" i="5" s="1"/>
  <c r="GY154" i="5" s="1"/>
  <c r="JU154" i="5" s="1"/>
  <c r="BG141" i="5"/>
  <c r="EC141" i="5" s="1"/>
  <c r="GY141" i="5" s="1"/>
  <c r="JU141" i="5" s="1"/>
  <c r="BG145" i="5"/>
  <c r="EC145" i="5" s="1"/>
  <c r="GY145" i="5" s="1"/>
  <c r="JU145" i="5" s="1"/>
  <c r="BG123" i="5"/>
  <c r="EC123" i="5" s="1"/>
  <c r="GY123" i="5" s="1"/>
  <c r="JU123" i="5" s="1"/>
  <c r="BG116" i="5"/>
  <c r="EC116" i="5" s="1"/>
  <c r="GY116" i="5" s="1"/>
  <c r="JU116" i="5" s="1"/>
  <c r="BG128" i="5"/>
  <c r="EC128" i="5" s="1"/>
  <c r="GY128" i="5" s="1"/>
  <c r="JU128" i="5" s="1"/>
  <c r="BG102" i="5"/>
  <c r="EC102" i="5" s="1"/>
  <c r="GY102" i="5" s="1"/>
  <c r="JU102" i="5" s="1"/>
  <c r="BG106" i="5"/>
  <c r="EC106" i="5" s="1"/>
  <c r="GY106" i="5" s="1"/>
  <c r="JU106" i="5" s="1"/>
  <c r="BG81" i="5"/>
  <c r="EC81" i="5" s="1"/>
  <c r="GY81" i="5" s="1"/>
  <c r="JU81" i="5" s="1"/>
  <c r="BG93" i="5"/>
  <c r="EC93" i="5" s="1"/>
  <c r="GY93" i="5" s="1"/>
  <c r="JU93" i="5" s="1"/>
  <c r="BG71" i="5"/>
  <c r="EC71" i="5" s="1"/>
  <c r="GY71" i="5" s="1"/>
  <c r="JU71" i="5" s="1"/>
  <c r="BG64" i="5"/>
  <c r="EC64" i="5" s="1"/>
  <c r="GY64" i="5" s="1"/>
  <c r="JU64" i="5" s="1"/>
  <c r="BG54" i="5"/>
  <c r="EC54" i="5" s="1"/>
  <c r="GY54" i="5" s="1"/>
  <c r="JU54" i="5" s="1"/>
  <c r="BG47" i="5"/>
  <c r="EC47" i="5" s="1"/>
  <c r="GY47" i="5" s="1"/>
  <c r="JU47" i="5" s="1"/>
  <c r="BG59" i="5"/>
  <c r="EC59" i="5" s="1"/>
  <c r="GY59" i="5" s="1"/>
  <c r="JU59" i="5" s="1"/>
  <c r="BG33" i="5"/>
  <c r="EC33" i="5" s="1"/>
  <c r="GY33" i="5" s="1"/>
  <c r="JU33" i="5" s="1"/>
  <c r="BG26" i="5"/>
  <c r="EC26" i="5" s="1"/>
  <c r="GY26" i="5" s="1"/>
  <c r="JU26" i="5" s="1"/>
  <c r="BG12" i="5"/>
  <c r="EC12" i="5" s="1"/>
  <c r="GY12" i="5" s="1"/>
  <c r="JU12" i="5" s="1"/>
  <c r="BG24" i="5"/>
  <c r="EC24" i="5" s="1"/>
  <c r="GY24" i="5" s="1"/>
  <c r="JU24" i="5" s="1"/>
  <c r="BG2" i="5"/>
  <c r="EC2" i="5" s="1"/>
  <c r="GY2" i="5" s="1"/>
  <c r="JU2" i="5" s="1"/>
  <c r="B158" i="4"/>
  <c r="C158" i="4"/>
  <c r="A158" i="4"/>
  <c r="BG8" i="1" l="1"/>
  <c r="BG7" i="1"/>
  <c r="A159" i="4"/>
  <c r="B159" i="4"/>
  <c r="C159" i="4"/>
  <c r="BH258" i="5"/>
  <c r="ED258" i="5" s="1"/>
  <c r="GZ258" i="5" s="1"/>
  <c r="JV258" i="5" s="1"/>
  <c r="BH254" i="5"/>
  <c r="ED254" i="5" s="1"/>
  <c r="GZ254" i="5" s="1"/>
  <c r="JV254" i="5" s="1"/>
  <c r="BH245" i="5"/>
  <c r="ED245" i="5" s="1"/>
  <c r="GZ245" i="5" s="1"/>
  <c r="JV245" i="5" s="1"/>
  <c r="BH237" i="5"/>
  <c r="ED237" i="5" s="1"/>
  <c r="GZ237" i="5" s="1"/>
  <c r="JV237" i="5" s="1"/>
  <c r="BH230" i="5"/>
  <c r="ED230" i="5" s="1"/>
  <c r="GZ230" i="5" s="1"/>
  <c r="JV230" i="5" s="1"/>
  <c r="BH225" i="5"/>
  <c r="ED225" i="5" s="1"/>
  <c r="GZ225" i="5" s="1"/>
  <c r="JV225" i="5" s="1"/>
  <c r="BH212" i="5"/>
  <c r="ED212" i="5" s="1"/>
  <c r="GZ212" i="5" s="1"/>
  <c r="JV212" i="5" s="1"/>
  <c r="BH210" i="5"/>
  <c r="ED210" i="5" s="1"/>
  <c r="GZ210" i="5" s="1"/>
  <c r="JV210" i="5" s="1"/>
  <c r="BH196" i="5"/>
  <c r="ED196" i="5" s="1"/>
  <c r="GZ196" i="5" s="1"/>
  <c r="JV196" i="5" s="1"/>
  <c r="BH188" i="5"/>
  <c r="ED188" i="5" s="1"/>
  <c r="GZ188" i="5" s="1"/>
  <c r="JV188" i="5" s="1"/>
  <c r="BH181" i="5"/>
  <c r="ED181" i="5" s="1"/>
  <c r="GZ181" i="5" s="1"/>
  <c r="JV181" i="5" s="1"/>
  <c r="BH174" i="5"/>
  <c r="ED174" i="5" s="1"/>
  <c r="GZ174" i="5" s="1"/>
  <c r="JV174" i="5" s="1"/>
  <c r="BH267" i="5"/>
  <c r="ED267" i="5" s="1"/>
  <c r="GZ267" i="5" s="1"/>
  <c r="JV267" i="5" s="1"/>
  <c r="BH259" i="5"/>
  <c r="ED259" i="5" s="1"/>
  <c r="GZ259" i="5" s="1"/>
  <c r="JV259" i="5" s="1"/>
  <c r="BH248" i="5"/>
  <c r="ED248" i="5" s="1"/>
  <c r="GZ248" i="5" s="1"/>
  <c r="JV248" i="5" s="1"/>
  <c r="BH239" i="5"/>
  <c r="ED239" i="5" s="1"/>
  <c r="GZ239" i="5" s="1"/>
  <c r="JV239" i="5" s="1"/>
  <c r="BH234" i="5"/>
  <c r="ED234" i="5" s="1"/>
  <c r="GZ234" i="5" s="1"/>
  <c r="JV234" i="5" s="1"/>
  <c r="BH228" i="5"/>
  <c r="ED228" i="5" s="1"/>
  <c r="GZ228" i="5" s="1"/>
  <c r="JV228" i="5" s="1"/>
  <c r="BH220" i="5"/>
  <c r="ED220" i="5" s="1"/>
  <c r="GZ220" i="5" s="1"/>
  <c r="JV220" i="5" s="1"/>
  <c r="BH215" i="5"/>
  <c r="ED215" i="5" s="1"/>
  <c r="GZ215" i="5" s="1"/>
  <c r="JV215" i="5" s="1"/>
  <c r="BH204" i="5"/>
  <c r="ED204" i="5" s="1"/>
  <c r="GZ204" i="5" s="1"/>
  <c r="JV204" i="5" s="1"/>
  <c r="BH207" i="5"/>
  <c r="ED207" i="5" s="1"/>
  <c r="GZ207" i="5" s="1"/>
  <c r="JV207" i="5" s="1"/>
  <c r="BH191" i="5"/>
  <c r="ED191" i="5" s="1"/>
  <c r="GZ191" i="5" s="1"/>
  <c r="JV191" i="5" s="1"/>
  <c r="BH177" i="5"/>
  <c r="ED177" i="5" s="1"/>
  <c r="GZ177" i="5" s="1"/>
  <c r="JV177" i="5" s="1"/>
  <c r="BH170" i="5"/>
  <c r="ED170" i="5" s="1"/>
  <c r="GZ170" i="5" s="1"/>
  <c r="JV170" i="5" s="1"/>
  <c r="BH266" i="5"/>
  <c r="ED266" i="5" s="1"/>
  <c r="GZ266" i="5" s="1"/>
  <c r="JV266" i="5" s="1"/>
  <c r="BH257" i="5"/>
  <c r="ED257" i="5" s="1"/>
  <c r="GZ257" i="5" s="1"/>
  <c r="JV257" i="5" s="1"/>
  <c r="BH249" i="5"/>
  <c r="ED249" i="5" s="1"/>
  <c r="GZ249" i="5" s="1"/>
  <c r="JV249" i="5" s="1"/>
  <c r="BH242" i="5"/>
  <c r="ED242" i="5" s="1"/>
  <c r="GZ242" i="5" s="1"/>
  <c r="JV242" i="5" s="1"/>
  <c r="BH232" i="5"/>
  <c r="ED232" i="5" s="1"/>
  <c r="GZ232" i="5" s="1"/>
  <c r="JV232" i="5" s="1"/>
  <c r="BH226" i="5"/>
  <c r="ED226" i="5" s="1"/>
  <c r="GZ226" i="5" s="1"/>
  <c r="JV226" i="5" s="1"/>
  <c r="BH213" i="5"/>
  <c r="ED213" i="5" s="1"/>
  <c r="GZ213" i="5" s="1"/>
  <c r="JV213" i="5" s="1"/>
  <c r="BH202" i="5"/>
  <c r="ED202" i="5" s="1"/>
  <c r="GZ202" i="5" s="1"/>
  <c r="JV202" i="5" s="1"/>
  <c r="BH194" i="5"/>
  <c r="ED194" i="5" s="1"/>
  <c r="GZ194" i="5" s="1"/>
  <c r="JV194" i="5" s="1"/>
  <c r="BH189" i="5"/>
  <c r="ED189" i="5" s="1"/>
  <c r="GZ189" i="5" s="1"/>
  <c r="JV189" i="5" s="1"/>
  <c r="BH184" i="5"/>
  <c r="ED184" i="5" s="1"/>
  <c r="GZ184" i="5" s="1"/>
  <c r="JV184" i="5" s="1"/>
  <c r="BH178" i="5"/>
  <c r="ED178" i="5" s="1"/>
  <c r="GZ178" i="5" s="1"/>
  <c r="JV178" i="5" s="1"/>
  <c r="BH165" i="5"/>
  <c r="ED165" i="5" s="1"/>
  <c r="GZ165" i="5" s="1"/>
  <c r="JV165" i="5" s="1"/>
  <c r="BH265" i="5"/>
  <c r="ED265" i="5" s="1"/>
  <c r="GZ265" i="5" s="1"/>
  <c r="JV265" i="5" s="1"/>
  <c r="BH260" i="5"/>
  <c r="ED260" i="5" s="1"/>
  <c r="GZ260" i="5" s="1"/>
  <c r="JV260" i="5" s="1"/>
  <c r="BH247" i="5"/>
  <c r="ED247" i="5" s="1"/>
  <c r="GZ247" i="5" s="1"/>
  <c r="JV247" i="5" s="1"/>
  <c r="BH243" i="5"/>
  <c r="ED243" i="5" s="1"/>
  <c r="GZ243" i="5" s="1"/>
  <c r="JV243" i="5" s="1"/>
  <c r="BH235" i="5"/>
  <c r="ED235" i="5" s="1"/>
  <c r="GZ235" i="5" s="1"/>
  <c r="JV235" i="5" s="1"/>
  <c r="BH218" i="5"/>
  <c r="ED218" i="5" s="1"/>
  <c r="GZ218" i="5" s="1"/>
  <c r="JV218" i="5" s="1"/>
  <c r="BH216" i="5"/>
  <c r="ED216" i="5" s="1"/>
  <c r="GZ216" i="5" s="1"/>
  <c r="JV216" i="5" s="1"/>
  <c r="BH205" i="5"/>
  <c r="ED205" i="5" s="1"/>
  <c r="GZ205" i="5" s="1"/>
  <c r="JV205" i="5" s="1"/>
  <c r="BH197" i="5"/>
  <c r="ED197" i="5" s="1"/>
  <c r="GZ197" i="5" s="1"/>
  <c r="JV197" i="5" s="1"/>
  <c r="BH192" i="5"/>
  <c r="ED192" i="5" s="1"/>
  <c r="GZ192" i="5" s="1"/>
  <c r="JV192" i="5" s="1"/>
  <c r="BH179" i="5"/>
  <c r="ED179" i="5" s="1"/>
  <c r="GZ179" i="5" s="1"/>
  <c r="JV179" i="5" s="1"/>
  <c r="BH183" i="5"/>
  <c r="ED183" i="5" s="1"/>
  <c r="GZ183" i="5" s="1"/>
  <c r="JV183" i="5" s="1"/>
  <c r="BH168" i="5"/>
  <c r="ED168" i="5" s="1"/>
  <c r="GZ168" i="5" s="1"/>
  <c r="JV168" i="5" s="1"/>
  <c r="BH263" i="5"/>
  <c r="ED263" i="5" s="1"/>
  <c r="GZ263" i="5" s="1"/>
  <c r="JV263" i="5" s="1"/>
  <c r="BH253" i="5"/>
  <c r="ED253" i="5" s="1"/>
  <c r="GZ253" i="5" s="1"/>
  <c r="JV253" i="5" s="1"/>
  <c r="BH246" i="5"/>
  <c r="ED246" i="5" s="1"/>
  <c r="GZ246" i="5" s="1"/>
  <c r="JV246" i="5" s="1"/>
  <c r="BH241" i="5"/>
  <c r="ED241" i="5" s="1"/>
  <c r="GZ241" i="5" s="1"/>
  <c r="JV241" i="5" s="1"/>
  <c r="BH231" i="5"/>
  <c r="ED231" i="5" s="1"/>
  <c r="GZ231" i="5" s="1"/>
  <c r="JV231" i="5" s="1"/>
  <c r="BH219" i="5"/>
  <c r="ED219" i="5" s="1"/>
  <c r="GZ219" i="5" s="1"/>
  <c r="JV219" i="5" s="1"/>
  <c r="BH223" i="5"/>
  <c r="ED223" i="5" s="1"/>
  <c r="GZ223" i="5" s="1"/>
  <c r="JV223" i="5" s="1"/>
  <c r="BH206" i="5"/>
  <c r="ED206" i="5" s="1"/>
  <c r="GZ206" i="5" s="1"/>
  <c r="JV206" i="5" s="1"/>
  <c r="BH261" i="5"/>
  <c r="ED261" i="5" s="1"/>
  <c r="GZ261" i="5" s="1"/>
  <c r="JV261" i="5" s="1"/>
  <c r="BH251" i="5"/>
  <c r="ED251" i="5" s="1"/>
  <c r="GZ251" i="5" s="1"/>
  <c r="JV251" i="5" s="1"/>
  <c r="BH244" i="5"/>
  <c r="ED244" i="5" s="1"/>
  <c r="GZ244" i="5" s="1"/>
  <c r="JV244" i="5" s="1"/>
  <c r="BH236" i="5"/>
  <c r="ED236" i="5" s="1"/>
  <c r="GZ236" i="5" s="1"/>
  <c r="JV236" i="5" s="1"/>
  <c r="BH227" i="5"/>
  <c r="ED227" i="5" s="1"/>
  <c r="GZ227" i="5" s="1"/>
  <c r="JV227" i="5" s="1"/>
  <c r="BH222" i="5"/>
  <c r="ED222" i="5" s="1"/>
  <c r="GZ222" i="5" s="1"/>
  <c r="JV222" i="5" s="1"/>
  <c r="BH217" i="5"/>
  <c r="ED217" i="5" s="1"/>
  <c r="GZ217" i="5" s="1"/>
  <c r="JV217" i="5" s="1"/>
  <c r="BH209" i="5"/>
  <c r="ED209" i="5" s="1"/>
  <c r="GZ209" i="5" s="1"/>
  <c r="JV209" i="5" s="1"/>
  <c r="BH201" i="5"/>
  <c r="ED201" i="5" s="1"/>
  <c r="GZ201" i="5" s="1"/>
  <c r="JV201" i="5" s="1"/>
  <c r="BH199" i="5"/>
  <c r="ED199" i="5" s="1"/>
  <c r="GZ199" i="5" s="1"/>
  <c r="JV199" i="5" s="1"/>
  <c r="BH238" i="5"/>
  <c r="ED238" i="5" s="1"/>
  <c r="GZ238" i="5" s="1"/>
  <c r="JV238" i="5" s="1"/>
  <c r="BH203" i="5"/>
  <c r="ED203" i="5" s="1"/>
  <c r="GZ203" i="5" s="1"/>
  <c r="JV203" i="5" s="1"/>
  <c r="BH185" i="5"/>
  <c r="ED185" i="5" s="1"/>
  <c r="GZ185" i="5" s="1"/>
  <c r="JV185" i="5" s="1"/>
  <c r="BH163" i="5"/>
  <c r="ED163" i="5" s="1"/>
  <c r="GZ163" i="5" s="1"/>
  <c r="JV163" i="5" s="1"/>
  <c r="BH154" i="5"/>
  <c r="ED154" i="5" s="1"/>
  <c r="GZ154" i="5" s="1"/>
  <c r="JV154" i="5" s="1"/>
  <c r="BH152" i="5"/>
  <c r="ED152" i="5" s="1"/>
  <c r="GZ152" i="5" s="1"/>
  <c r="JV152" i="5" s="1"/>
  <c r="BH137" i="5"/>
  <c r="ED137" i="5" s="1"/>
  <c r="GZ137" i="5" s="1"/>
  <c r="JV137" i="5" s="1"/>
  <c r="BH138" i="5"/>
  <c r="ED138" i="5" s="1"/>
  <c r="GZ138" i="5" s="1"/>
  <c r="JV138" i="5" s="1"/>
  <c r="BH116" i="5"/>
  <c r="ED116" i="5" s="1"/>
  <c r="GZ116" i="5" s="1"/>
  <c r="JV116" i="5" s="1"/>
  <c r="BH128" i="5"/>
  <c r="ED128" i="5" s="1"/>
  <c r="GZ128" i="5" s="1"/>
  <c r="JV128" i="5" s="1"/>
  <c r="BH102" i="5"/>
  <c r="ED102" i="5" s="1"/>
  <c r="GZ102" i="5" s="1"/>
  <c r="JV102" i="5" s="1"/>
  <c r="BH106" i="5"/>
  <c r="ED106" i="5" s="1"/>
  <c r="GZ106" i="5" s="1"/>
  <c r="JV106" i="5" s="1"/>
  <c r="BH81" i="5"/>
  <c r="ED81" i="5" s="1"/>
  <c r="GZ81" i="5" s="1"/>
  <c r="JV81" i="5" s="1"/>
  <c r="BH93" i="5"/>
  <c r="ED93" i="5" s="1"/>
  <c r="GZ93" i="5" s="1"/>
  <c r="JV93" i="5" s="1"/>
  <c r="BH63" i="5"/>
  <c r="ED63" i="5" s="1"/>
  <c r="GZ63" i="5" s="1"/>
  <c r="JV63" i="5" s="1"/>
  <c r="BH75" i="5"/>
  <c r="ED75" i="5" s="1"/>
  <c r="GZ75" i="5" s="1"/>
  <c r="JV75" i="5" s="1"/>
  <c r="BH76" i="5"/>
  <c r="ED76" i="5" s="1"/>
  <c r="GZ76" i="5" s="1"/>
  <c r="JV76" i="5" s="1"/>
  <c r="BH47" i="5"/>
  <c r="ED47" i="5" s="1"/>
  <c r="GZ47" i="5" s="1"/>
  <c r="JV47" i="5" s="1"/>
  <c r="BH59" i="5"/>
  <c r="ED59" i="5" s="1"/>
  <c r="GZ59" i="5" s="1"/>
  <c r="JV59" i="5" s="1"/>
  <c r="BH25" i="5"/>
  <c r="ED25" i="5" s="1"/>
  <c r="GZ25" i="5" s="1"/>
  <c r="JV25" i="5" s="1"/>
  <c r="BH37" i="5"/>
  <c r="ED37" i="5" s="1"/>
  <c r="GZ37" i="5" s="1"/>
  <c r="JV37" i="5" s="1"/>
  <c r="BH12" i="5"/>
  <c r="ED12" i="5" s="1"/>
  <c r="GZ12" i="5" s="1"/>
  <c r="JV12" i="5" s="1"/>
  <c r="BH24" i="5"/>
  <c r="ED24" i="5" s="1"/>
  <c r="GZ24" i="5" s="1"/>
  <c r="JV24" i="5" s="1"/>
  <c r="BH17" i="5"/>
  <c r="ED17" i="5" s="1"/>
  <c r="GZ17" i="5" s="1"/>
  <c r="JV17" i="5" s="1"/>
  <c r="BH264" i="5"/>
  <c r="ED264" i="5" s="1"/>
  <c r="GZ264" i="5" s="1"/>
  <c r="JV264" i="5" s="1"/>
  <c r="BH233" i="5"/>
  <c r="ED233" i="5" s="1"/>
  <c r="GZ233" i="5" s="1"/>
  <c r="JV233" i="5" s="1"/>
  <c r="BH200" i="5"/>
  <c r="ED200" i="5" s="1"/>
  <c r="GZ200" i="5" s="1"/>
  <c r="JV200" i="5" s="1"/>
  <c r="BH186" i="5"/>
  <c r="ED186" i="5" s="1"/>
  <c r="GZ186" i="5" s="1"/>
  <c r="JV186" i="5" s="1"/>
  <c r="BH166" i="5"/>
  <c r="ED166" i="5" s="1"/>
  <c r="GZ166" i="5" s="1"/>
  <c r="JV166" i="5" s="1"/>
  <c r="BH157" i="5"/>
  <c r="ED157" i="5" s="1"/>
  <c r="GZ157" i="5" s="1"/>
  <c r="JV157" i="5" s="1"/>
  <c r="BH144" i="5"/>
  <c r="ED144" i="5" s="1"/>
  <c r="GZ144" i="5" s="1"/>
  <c r="JV144" i="5" s="1"/>
  <c r="BH148" i="5"/>
  <c r="ED148" i="5" s="1"/>
  <c r="GZ148" i="5" s="1"/>
  <c r="JV148" i="5" s="1"/>
  <c r="BH134" i="5"/>
  <c r="ED134" i="5" s="1"/>
  <c r="GZ134" i="5" s="1"/>
  <c r="JV134" i="5" s="1"/>
  <c r="BH127" i="5"/>
  <c r="ED127" i="5" s="1"/>
  <c r="GZ127" i="5" s="1"/>
  <c r="JV127" i="5" s="1"/>
  <c r="BH120" i="5"/>
  <c r="ED120" i="5" s="1"/>
  <c r="GZ120" i="5" s="1"/>
  <c r="JV120" i="5" s="1"/>
  <c r="BH113" i="5"/>
  <c r="ED113" i="5" s="1"/>
  <c r="GZ113" i="5" s="1"/>
  <c r="JV113" i="5" s="1"/>
  <c r="BH98" i="5"/>
  <c r="ED98" i="5" s="1"/>
  <c r="GZ98" i="5" s="1"/>
  <c r="JV98" i="5" s="1"/>
  <c r="BH92" i="5"/>
  <c r="ED92" i="5" s="1"/>
  <c r="GZ92" i="5" s="1"/>
  <c r="JV92" i="5" s="1"/>
  <c r="BH85" i="5"/>
  <c r="ED85" i="5" s="1"/>
  <c r="GZ85" i="5" s="1"/>
  <c r="JV85" i="5" s="1"/>
  <c r="BH74" i="5"/>
  <c r="ED74" i="5" s="1"/>
  <c r="GZ74" i="5" s="1"/>
  <c r="JV74" i="5" s="1"/>
  <c r="BH67" i="5"/>
  <c r="ED67" i="5" s="1"/>
  <c r="GZ67" i="5" s="1"/>
  <c r="JV67" i="5" s="1"/>
  <c r="BH68" i="5"/>
  <c r="ED68" i="5" s="1"/>
  <c r="GZ68" i="5" s="1"/>
  <c r="JV68" i="5" s="1"/>
  <c r="BH58" i="5"/>
  <c r="ED58" i="5" s="1"/>
  <c r="GZ58" i="5" s="1"/>
  <c r="JV58" i="5" s="1"/>
  <c r="BH51" i="5"/>
  <c r="ED51" i="5" s="1"/>
  <c r="GZ51" i="5" s="1"/>
  <c r="JV51" i="5" s="1"/>
  <c r="BH36" i="5"/>
  <c r="ED36" i="5" s="1"/>
  <c r="GZ36" i="5" s="1"/>
  <c r="JV36" i="5" s="1"/>
  <c r="BH29" i="5"/>
  <c r="ED29" i="5" s="1"/>
  <c r="GZ29" i="5" s="1"/>
  <c r="JV29" i="5" s="1"/>
  <c r="BH23" i="5"/>
  <c r="ED23" i="5" s="1"/>
  <c r="GZ23" i="5" s="1"/>
  <c r="JV23" i="5" s="1"/>
  <c r="BH16" i="5"/>
  <c r="ED16" i="5" s="1"/>
  <c r="GZ16" i="5" s="1"/>
  <c r="JV16" i="5" s="1"/>
  <c r="BH9" i="5"/>
  <c r="ED9" i="5" s="1"/>
  <c r="GZ9" i="5" s="1"/>
  <c r="JV9" i="5" s="1"/>
  <c r="BH262" i="5"/>
  <c r="ED262" i="5" s="1"/>
  <c r="GZ262" i="5" s="1"/>
  <c r="JV262" i="5" s="1"/>
  <c r="BH229" i="5"/>
  <c r="ED229" i="5" s="1"/>
  <c r="GZ229" i="5" s="1"/>
  <c r="JV229" i="5" s="1"/>
  <c r="BH195" i="5"/>
  <c r="ED195" i="5" s="1"/>
  <c r="GZ195" i="5" s="1"/>
  <c r="JV195" i="5" s="1"/>
  <c r="BH180" i="5"/>
  <c r="ED180" i="5" s="1"/>
  <c r="GZ180" i="5" s="1"/>
  <c r="JV180" i="5" s="1"/>
  <c r="BH169" i="5"/>
  <c r="ED169" i="5" s="1"/>
  <c r="GZ169" i="5" s="1"/>
  <c r="JV169" i="5" s="1"/>
  <c r="BH160" i="5"/>
  <c r="ED160" i="5" s="1"/>
  <c r="GZ160" i="5" s="1"/>
  <c r="JV160" i="5" s="1"/>
  <c r="BH136" i="5"/>
  <c r="ED136" i="5" s="1"/>
  <c r="GZ136" i="5" s="1"/>
  <c r="JV136" i="5" s="1"/>
  <c r="BH140" i="5"/>
  <c r="ED140" i="5" s="1"/>
  <c r="GZ140" i="5" s="1"/>
  <c r="JV140" i="5" s="1"/>
  <c r="BH126" i="5"/>
  <c r="ED126" i="5" s="1"/>
  <c r="GZ126" i="5" s="1"/>
  <c r="JV126" i="5" s="1"/>
  <c r="BH119" i="5"/>
  <c r="ED119" i="5" s="1"/>
  <c r="GZ119" i="5" s="1"/>
  <c r="JV119" i="5" s="1"/>
  <c r="BH131" i="5"/>
  <c r="ED131" i="5" s="1"/>
  <c r="GZ131" i="5" s="1"/>
  <c r="JV131" i="5" s="1"/>
  <c r="BH105" i="5"/>
  <c r="ED105" i="5" s="1"/>
  <c r="GZ105" i="5" s="1"/>
  <c r="JV105" i="5" s="1"/>
  <c r="BH109" i="5"/>
  <c r="ED109" i="5" s="1"/>
  <c r="GZ109" i="5" s="1"/>
  <c r="JV109" i="5" s="1"/>
  <c r="BH84" i="5"/>
  <c r="ED84" i="5" s="1"/>
  <c r="GZ84" i="5" s="1"/>
  <c r="JV84" i="5" s="1"/>
  <c r="BH96" i="5"/>
  <c r="ED96" i="5" s="1"/>
  <c r="GZ96" i="5" s="1"/>
  <c r="JV96" i="5" s="1"/>
  <c r="BH66" i="5"/>
  <c r="ED66" i="5" s="1"/>
  <c r="GZ66" i="5" s="1"/>
  <c r="JV66" i="5" s="1"/>
  <c r="BH78" i="5"/>
  <c r="ED78" i="5" s="1"/>
  <c r="GZ78" i="5" s="1"/>
  <c r="JV78" i="5" s="1"/>
  <c r="BH57" i="5"/>
  <c r="ED57" i="5" s="1"/>
  <c r="GZ57" i="5" s="1"/>
  <c r="JV57" i="5" s="1"/>
  <c r="BH50" i="5"/>
  <c r="ED50" i="5" s="1"/>
  <c r="GZ50" i="5" s="1"/>
  <c r="JV50" i="5" s="1"/>
  <c r="BH54" i="5"/>
  <c r="ED54" i="5" s="1"/>
  <c r="GZ54" i="5" s="1"/>
  <c r="JV54" i="5" s="1"/>
  <c r="BH28" i="5"/>
  <c r="ED28" i="5" s="1"/>
  <c r="GZ28" i="5" s="1"/>
  <c r="JV28" i="5" s="1"/>
  <c r="BH40" i="5"/>
  <c r="ED40" i="5" s="1"/>
  <c r="GZ40" i="5" s="1"/>
  <c r="JV40" i="5" s="1"/>
  <c r="BH15" i="5"/>
  <c r="ED15" i="5" s="1"/>
  <c r="GZ15" i="5" s="1"/>
  <c r="JV15" i="5" s="1"/>
  <c r="BH8" i="5"/>
  <c r="ED8" i="5" s="1"/>
  <c r="GZ8" i="5" s="1"/>
  <c r="JV8" i="5" s="1"/>
  <c r="BH5" i="5"/>
  <c r="ED5" i="5" s="1"/>
  <c r="GZ5" i="5" s="1"/>
  <c r="JV5" i="5" s="1"/>
  <c r="BH255" i="5"/>
  <c r="ED255" i="5" s="1"/>
  <c r="GZ255" i="5" s="1"/>
  <c r="JV255" i="5" s="1"/>
  <c r="BH221" i="5"/>
  <c r="ED221" i="5" s="1"/>
  <c r="GZ221" i="5" s="1"/>
  <c r="JV221" i="5" s="1"/>
  <c r="BH198" i="5"/>
  <c r="ED198" i="5" s="1"/>
  <c r="GZ198" i="5" s="1"/>
  <c r="JV198" i="5" s="1"/>
  <c r="BH172" i="5"/>
  <c r="ED172" i="5" s="1"/>
  <c r="GZ172" i="5" s="1"/>
  <c r="JV172" i="5" s="1"/>
  <c r="BH164" i="5"/>
  <c r="ED164" i="5" s="1"/>
  <c r="GZ164" i="5" s="1"/>
  <c r="JV164" i="5" s="1"/>
  <c r="BH155" i="5"/>
  <c r="ED155" i="5" s="1"/>
  <c r="GZ155" i="5" s="1"/>
  <c r="JV155" i="5" s="1"/>
  <c r="BH147" i="5"/>
  <c r="ED147" i="5" s="1"/>
  <c r="GZ147" i="5" s="1"/>
  <c r="JV147" i="5" s="1"/>
  <c r="BH151" i="5"/>
  <c r="ED151" i="5" s="1"/>
  <c r="GZ151" i="5" s="1"/>
  <c r="JV151" i="5" s="1"/>
  <c r="BH118" i="5"/>
  <c r="ED118" i="5" s="1"/>
  <c r="GZ118" i="5" s="1"/>
  <c r="JV118" i="5" s="1"/>
  <c r="BH130" i="5"/>
  <c r="ED130" i="5" s="1"/>
  <c r="GZ130" i="5" s="1"/>
  <c r="JV130" i="5" s="1"/>
  <c r="BH123" i="5"/>
  <c r="ED123" i="5" s="1"/>
  <c r="GZ123" i="5" s="1"/>
  <c r="JV123" i="5" s="1"/>
  <c r="BH108" i="5"/>
  <c r="ED108" i="5" s="1"/>
  <c r="GZ108" i="5" s="1"/>
  <c r="JV108" i="5" s="1"/>
  <c r="BH101" i="5"/>
  <c r="ED101" i="5" s="1"/>
  <c r="GZ101" i="5" s="1"/>
  <c r="JV101" i="5" s="1"/>
  <c r="BH95" i="5"/>
  <c r="ED95" i="5" s="1"/>
  <c r="GZ95" i="5" s="1"/>
  <c r="JV95" i="5" s="1"/>
  <c r="BH88" i="5"/>
  <c r="ED88" i="5" s="1"/>
  <c r="GZ88" i="5" s="1"/>
  <c r="JV88" i="5" s="1"/>
  <c r="BH80" i="5"/>
  <c r="ED80" i="5" s="1"/>
  <c r="GZ80" i="5" s="1"/>
  <c r="JV80" i="5" s="1"/>
  <c r="BH70" i="5"/>
  <c r="ED70" i="5" s="1"/>
  <c r="GZ70" i="5" s="1"/>
  <c r="JV70" i="5" s="1"/>
  <c r="BH49" i="5"/>
  <c r="ED49" i="5" s="1"/>
  <c r="GZ49" i="5" s="1"/>
  <c r="JV49" i="5" s="1"/>
  <c r="BH61" i="5"/>
  <c r="ED61" i="5" s="1"/>
  <c r="GZ61" i="5" s="1"/>
  <c r="JV61" i="5" s="1"/>
  <c r="BH46" i="5"/>
  <c r="ED46" i="5" s="1"/>
  <c r="GZ46" i="5" s="1"/>
  <c r="JV46" i="5" s="1"/>
  <c r="BH39" i="5"/>
  <c r="ED39" i="5" s="1"/>
  <c r="GZ39" i="5" s="1"/>
  <c r="JV39" i="5" s="1"/>
  <c r="BH32" i="5"/>
  <c r="ED32" i="5" s="1"/>
  <c r="GZ32" i="5" s="1"/>
  <c r="JV32" i="5" s="1"/>
  <c r="BH7" i="5"/>
  <c r="ED7" i="5" s="1"/>
  <c r="GZ7" i="5" s="1"/>
  <c r="JV7" i="5" s="1"/>
  <c r="BH19" i="5"/>
  <c r="ED19" i="5" s="1"/>
  <c r="GZ19" i="5" s="1"/>
  <c r="JV19" i="5" s="1"/>
  <c r="BH3" i="5"/>
  <c r="ED3" i="5" s="1"/>
  <c r="GZ3" i="5" s="1"/>
  <c r="JV3" i="5" s="1"/>
  <c r="BH256" i="5"/>
  <c r="ED256" i="5" s="1"/>
  <c r="GZ256" i="5" s="1"/>
  <c r="JV256" i="5" s="1"/>
  <c r="BH224" i="5"/>
  <c r="ED224" i="5" s="1"/>
  <c r="GZ224" i="5" s="1"/>
  <c r="JV224" i="5" s="1"/>
  <c r="BH187" i="5"/>
  <c r="ED187" i="5" s="1"/>
  <c r="GZ187" i="5" s="1"/>
  <c r="JV187" i="5" s="1"/>
  <c r="BH175" i="5"/>
  <c r="ED175" i="5" s="1"/>
  <c r="GZ175" i="5" s="1"/>
  <c r="JV175" i="5" s="1"/>
  <c r="BH167" i="5"/>
  <c r="ED167" i="5" s="1"/>
  <c r="GZ167" i="5" s="1"/>
  <c r="JV167" i="5" s="1"/>
  <c r="BH158" i="5"/>
  <c r="ED158" i="5" s="1"/>
  <c r="GZ158" i="5" s="1"/>
  <c r="JV158" i="5" s="1"/>
  <c r="BH139" i="5"/>
  <c r="ED139" i="5" s="1"/>
  <c r="GZ139" i="5" s="1"/>
  <c r="JV139" i="5" s="1"/>
  <c r="BH143" i="5"/>
  <c r="ED143" i="5" s="1"/>
  <c r="GZ143" i="5" s="1"/>
  <c r="JV143" i="5" s="1"/>
  <c r="BH129" i="5"/>
  <c r="ED129" i="5" s="1"/>
  <c r="GZ129" i="5" s="1"/>
  <c r="JV129" i="5" s="1"/>
  <c r="BH122" i="5"/>
  <c r="ED122" i="5" s="1"/>
  <c r="GZ122" i="5" s="1"/>
  <c r="JV122" i="5" s="1"/>
  <c r="BH115" i="5"/>
  <c r="ED115" i="5" s="1"/>
  <c r="GZ115" i="5" s="1"/>
  <c r="JV115" i="5" s="1"/>
  <c r="BH100" i="5"/>
  <c r="ED100" i="5" s="1"/>
  <c r="GZ100" i="5" s="1"/>
  <c r="JV100" i="5" s="1"/>
  <c r="BH112" i="5"/>
  <c r="ED112" i="5" s="1"/>
  <c r="GZ112" i="5" s="1"/>
  <c r="JV112" i="5" s="1"/>
  <c r="BH87" i="5"/>
  <c r="ED87" i="5" s="1"/>
  <c r="GZ87" i="5" s="1"/>
  <c r="JV87" i="5" s="1"/>
  <c r="BH91" i="5"/>
  <c r="ED91" i="5" s="1"/>
  <c r="GZ91" i="5" s="1"/>
  <c r="JV91" i="5" s="1"/>
  <c r="BH77" i="5"/>
  <c r="ED77" i="5" s="1"/>
  <c r="GZ77" i="5" s="1"/>
  <c r="JV77" i="5" s="1"/>
  <c r="BH62" i="5"/>
  <c r="ED62" i="5" s="1"/>
  <c r="GZ62" i="5" s="1"/>
  <c r="JV62" i="5" s="1"/>
  <c r="BH60" i="5"/>
  <c r="ED60" i="5" s="1"/>
  <c r="GZ60" i="5" s="1"/>
  <c r="JV60" i="5" s="1"/>
  <c r="BH53" i="5"/>
  <c r="ED53" i="5" s="1"/>
  <c r="GZ53" i="5" s="1"/>
  <c r="JV53" i="5" s="1"/>
  <c r="BH38" i="5"/>
  <c r="ED38" i="5" s="1"/>
  <c r="GZ38" i="5" s="1"/>
  <c r="JV38" i="5" s="1"/>
  <c r="BH31" i="5"/>
  <c r="ED31" i="5" s="1"/>
  <c r="GZ31" i="5" s="1"/>
  <c r="JV31" i="5" s="1"/>
  <c r="BH43" i="5"/>
  <c r="ED43" i="5" s="1"/>
  <c r="GZ43" i="5" s="1"/>
  <c r="JV43" i="5" s="1"/>
  <c r="BH18" i="5"/>
  <c r="ED18" i="5" s="1"/>
  <c r="GZ18" i="5" s="1"/>
  <c r="JV18" i="5" s="1"/>
  <c r="BH11" i="5"/>
  <c r="ED11" i="5" s="1"/>
  <c r="GZ11" i="5" s="1"/>
  <c r="JV11" i="5" s="1"/>
  <c r="BH4" i="5"/>
  <c r="ED4" i="5" s="1"/>
  <c r="GZ4" i="5" s="1"/>
  <c r="JV4" i="5" s="1"/>
  <c r="BH252" i="5"/>
  <c r="ED252" i="5" s="1"/>
  <c r="GZ252" i="5" s="1"/>
  <c r="JV252" i="5" s="1"/>
  <c r="BH211" i="5"/>
  <c r="ED211" i="5" s="1"/>
  <c r="GZ211" i="5" s="1"/>
  <c r="JV211" i="5" s="1"/>
  <c r="BH190" i="5"/>
  <c r="ED190" i="5" s="1"/>
  <c r="GZ190" i="5" s="1"/>
  <c r="JV190" i="5" s="1"/>
  <c r="BH173" i="5"/>
  <c r="ED173" i="5" s="1"/>
  <c r="GZ173" i="5" s="1"/>
  <c r="JV173" i="5" s="1"/>
  <c r="BH156" i="5"/>
  <c r="ED156" i="5" s="1"/>
  <c r="GZ156" i="5" s="1"/>
  <c r="JV156" i="5" s="1"/>
  <c r="BH161" i="5"/>
  <c r="ED161" i="5" s="1"/>
  <c r="GZ161" i="5" s="1"/>
  <c r="JV161" i="5" s="1"/>
  <c r="BH150" i="5"/>
  <c r="ED150" i="5" s="1"/>
  <c r="GZ150" i="5" s="1"/>
  <c r="JV150" i="5" s="1"/>
  <c r="BH135" i="5"/>
  <c r="ED135" i="5" s="1"/>
  <c r="GZ135" i="5" s="1"/>
  <c r="JV135" i="5" s="1"/>
  <c r="BH121" i="5"/>
  <c r="ED121" i="5" s="1"/>
  <c r="GZ121" i="5" s="1"/>
  <c r="JV121" i="5" s="1"/>
  <c r="BH133" i="5"/>
  <c r="ED133" i="5" s="1"/>
  <c r="GZ133" i="5" s="1"/>
  <c r="JV133" i="5" s="1"/>
  <c r="BH107" i="5"/>
  <c r="ED107" i="5" s="1"/>
  <c r="GZ107" i="5" s="1"/>
  <c r="JV107" i="5" s="1"/>
  <c r="BH111" i="5"/>
  <c r="ED111" i="5" s="1"/>
  <c r="GZ111" i="5" s="1"/>
  <c r="JV111" i="5" s="1"/>
  <c r="BH104" i="5"/>
  <c r="ED104" i="5" s="1"/>
  <c r="GZ104" i="5" s="1"/>
  <c r="JV104" i="5" s="1"/>
  <c r="BH79" i="5"/>
  <c r="ED79" i="5" s="1"/>
  <c r="GZ79" i="5" s="1"/>
  <c r="JV79" i="5" s="1"/>
  <c r="BH83" i="5"/>
  <c r="ED83" i="5" s="1"/>
  <c r="GZ83" i="5" s="1"/>
  <c r="JV83" i="5" s="1"/>
  <c r="BH69" i="5"/>
  <c r="ED69" i="5" s="1"/>
  <c r="GZ69" i="5" s="1"/>
  <c r="JV69" i="5" s="1"/>
  <c r="BH86" i="5"/>
  <c r="ED86" i="5" s="1"/>
  <c r="GZ86" i="5" s="1"/>
  <c r="JV86" i="5" s="1"/>
  <c r="BH52" i="5"/>
  <c r="ED52" i="5" s="1"/>
  <c r="GZ52" i="5" s="1"/>
  <c r="JV52" i="5" s="1"/>
  <c r="BH45" i="5"/>
  <c r="ED45" i="5" s="1"/>
  <c r="GZ45" i="5" s="1"/>
  <c r="JV45" i="5" s="1"/>
  <c r="BH30" i="5"/>
  <c r="ED30" i="5" s="1"/>
  <c r="GZ30" i="5" s="1"/>
  <c r="JV30" i="5" s="1"/>
  <c r="BH42" i="5"/>
  <c r="ED42" i="5" s="1"/>
  <c r="GZ42" i="5" s="1"/>
  <c r="JV42" i="5" s="1"/>
  <c r="BH35" i="5"/>
  <c r="ED35" i="5" s="1"/>
  <c r="GZ35" i="5" s="1"/>
  <c r="JV35" i="5" s="1"/>
  <c r="BH10" i="5"/>
  <c r="ED10" i="5" s="1"/>
  <c r="GZ10" i="5" s="1"/>
  <c r="JV10" i="5" s="1"/>
  <c r="BH22" i="5"/>
  <c r="ED22" i="5" s="1"/>
  <c r="GZ22" i="5" s="1"/>
  <c r="JV22" i="5" s="1"/>
  <c r="BH2" i="5"/>
  <c r="ED2" i="5" s="1"/>
  <c r="GZ2" i="5" s="1"/>
  <c r="JV2" i="5" s="1"/>
  <c r="BH250" i="5"/>
  <c r="ED250" i="5" s="1"/>
  <c r="GZ250" i="5" s="1"/>
  <c r="JV250" i="5" s="1"/>
  <c r="BH214" i="5"/>
  <c r="ED214" i="5" s="1"/>
  <c r="GZ214" i="5" s="1"/>
  <c r="JV214" i="5" s="1"/>
  <c r="BH193" i="5"/>
  <c r="ED193" i="5" s="1"/>
  <c r="GZ193" i="5" s="1"/>
  <c r="JV193" i="5" s="1"/>
  <c r="BH176" i="5"/>
  <c r="ED176" i="5" s="1"/>
  <c r="GZ176" i="5" s="1"/>
  <c r="JV176" i="5" s="1"/>
  <c r="BH159" i="5"/>
  <c r="ED159" i="5" s="1"/>
  <c r="GZ159" i="5" s="1"/>
  <c r="JV159" i="5" s="1"/>
  <c r="BH149" i="5"/>
  <c r="ED149" i="5" s="1"/>
  <c r="GZ149" i="5" s="1"/>
  <c r="JV149" i="5" s="1"/>
  <c r="BH142" i="5"/>
  <c r="ED142" i="5" s="1"/>
  <c r="GZ142" i="5" s="1"/>
  <c r="JV142" i="5" s="1"/>
  <c r="BH153" i="5"/>
  <c r="ED153" i="5" s="1"/>
  <c r="GZ153" i="5" s="1"/>
  <c r="JV153" i="5" s="1"/>
  <c r="BH132" i="5"/>
  <c r="ED132" i="5" s="1"/>
  <c r="GZ132" i="5" s="1"/>
  <c r="JV132" i="5" s="1"/>
  <c r="BH125" i="5"/>
  <c r="ED125" i="5" s="1"/>
  <c r="GZ125" i="5" s="1"/>
  <c r="JV125" i="5" s="1"/>
  <c r="BH99" i="5"/>
  <c r="ED99" i="5" s="1"/>
  <c r="GZ99" i="5" s="1"/>
  <c r="JV99" i="5" s="1"/>
  <c r="BH103" i="5"/>
  <c r="ED103" i="5" s="1"/>
  <c r="GZ103" i="5" s="1"/>
  <c r="JV103" i="5" s="1"/>
  <c r="BH97" i="5"/>
  <c r="ED97" i="5" s="1"/>
  <c r="GZ97" i="5" s="1"/>
  <c r="JV97" i="5" s="1"/>
  <c r="BH90" i="5"/>
  <c r="ED90" i="5" s="1"/>
  <c r="GZ90" i="5" s="1"/>
  <c r="JV90" i="5" s="1"/>
  <c r="BH94" i="5"/>
  <c r="ED94" i="5" s="1"/>
  <c r="GZ94" i="5" s="1"/>
  <c r="JV94" i="5" s="1"/>
  <c r="BH72" i="5"/>
  <c r="ED72" i="5" s="1"/>
  <c r="GZ72" i="5" s="1"/>
  <c r="JV72" i="5" s="1"/>
  <c r="BH73" i="5"/>
  <c r="ED73" i="5" s="1"/>
  <c r="GZ73" i="5" s="1"/>
  <c r="JV73" i="5" s="1"/>
  <c r="BH44" i="5"/>
  <c r="ED44" i="5" s="1"/>
  <c r="GZ44" i="5" s="1"/>
  <c r="JV44" i="5" s="1"/>
  <c r="BH56" i="5"/>
  <c r="ED56" i="5" s="1"/>
  <c r="GZ56" i="5" s="1"/>
  <c r="JV56" i="5" s="1"/>
  <c r="BH41" i="5"/>
  <c r="ED41" i="5" s="1"/>
  <c r="GZ41" i="5" s="1"/>
  <c r="JV41" i="5" s="1"/>
  <c r="BH34" i="5"/>
  <c r="ED34" i="5" s="1"/>
  <c r="GZ34" i="5" s="1"/>
  <c r="JV34" i="5" s="1"/>
  <c r="BH27" i="5"/>
  <c r="ED27" i="5" s="1"/>
  <c r="GZ27" i="5" s="1"/>
  <c r="JV27" i="5" s="1"/>
  <c r="BH21" i="5"/>
  <c r="ED21" i="5" s="1"/>
  <c r="GZ21" i="5" s="1"/>
  <c r="JV21" i="5" s="1"/>
  <c r="BH14" i="5"/>
  <c r="ED14" i="5" s="1"/>
  <c r="GZ14" i="5" s="1"/>
  <c r="JV14" i="5" s="1"/>
  <c r="BH240" i="5"/>
  <c r="ED240" i="5" s="1"/>
  <c r="GZ240" i="5" s="1"/>
  <c r="JV240" i="5" s="1"/>
  <c r="BH208" i="5"/>
  <c r="ED208" i="5" s="1"/>
  <c r="GZ208" i="5" s="1"/>
  <c r="JV208" i="5" s="1"/>
  <c r="BH182" i="5"/>
  <c r="ED182" i="5" s="1"/>
  <c r="GZ182" i="5" s="1"/>
  <c r="JV182" i="5" s="1"/>
  <c r="BH171" i="5"/>
  <c r="ED171" i="5" s="1"/>
  <c r="GZ171" i="5" s="1"/>
  <c r="JV171" i="5" s="1"/>
  <c r="BH162" i="5"/>
  <c r="ED162" i="5" s="1"/>
  <c r="GZ162" i="5" s="1"/>
  <c r="JV162" i="5" s="1"/>
  <c r="BH141" i="5"/>
  <c r="ED141" i="5" s="1"/>
  <c r="GZ141" i="5" s="1"/>
  <c r="JV141" i="5" s="1"/>
  <c r="BH145" i="5"/>
  <c r="ED145" i="5" s="1"/>
  <c r="GZ145" i="5" s="1"/>
  <c r="JV145" i="5" s="1"/>
  <c r="BH146" i="5"/>
  <c r="ED146" i="5" s="1"/>
  <c r="GZ146" i="5" s="1"/>
  <c r="JV146" i="5" s="1"/>
  <c r="BH124" i="5"/>
  <c r="ED124" i="5" s="1"/>
  <c r="GZ124" i="5" s="1"/>
  <c r="JV124" i="5" s="1"/>
  <c r="BH117" i="5"/>
  <c r="ED117" i="5" s="1"/>
  <c r="GZ117" i="5" s="1"/>
  <c r="JV117" i="5" s="1"/>
  <c r="BH110" i="5"/>
  <c r="ED110" i="5" s="1"/>
  <c r="GZ110" i="5" s="1"/>
  <c r="JV110" i="5" s="1"/>
  <c r="BH114" i="5"/>
  <c r="ED114" i="5" s="1"/>
  <c r="GZ114" i="5" s="1"/>
  <c r="JV114" i="5" s="1"/>
  <c r="BH89" i="5"/>
  <c r="ED89" i="5" s="1"/>
  <c r="GZ89" i="5" s="1"/>
  <c r="JV89" i="5" s="1"/>
  <c r="BH82" i="5"/>
  <c r="ED82" i="5" s="1"/>
  <c r="GZ82" i="5" s="1"/>
  <c r="JV82" i="5" s="1"/>
  <c r="BH71" i="5"/>
  <c r="ED71" i="5" s="1"/>
  <c r="GZ71" i="5" s="1"/>
  <c r="JV71" i="5" s="1"/>
  <c r="BH64" i="5"/>
  <c r="ED64" i="5" s="1"/>
  <c r="GZ64" i="5" s="1"/>
  <c r="JV64" i="5" s="1"/>
  <c r="BH65" i="5"/>
  <c r="ED65" i="5" s="1"/>
  <c r="GZ65" i="5" s="1"/>
  <c r="JV65" i="5" s="1"/>
  <c r="BH55" i="5"/>
  <c r="ED55" i="5" s="1"/>
  <c r="GZ55" i="5" s="1"/>
  <c r="JV55" i="5" s="1"/>
  <c r="BH48" i="5"/>
  <c r="ED48" i="5" s="1"/>
  <c r="GZ48" i="5" s="1"/>
  <c r="JV48" i="5" s="1"/>
  <c r="BH33" i="5"/>
  <c r="ED33" i="5" s="1"/>
  <c r="GZ33" i="5" s="1"/>
  <c r="JV33" i="5" s="1"/>
  <c r="BH26" i="5"/>
  <c r="ED26" i="5" s="1"/>
  <c r="GZ26" i="5" s="1"/>
  <c r="JV26" i="5" s="1"/>
  <c r="BH20" i="5"/>
  <c r="ED20" i="5" s="1"/>
  <c r="GZ20" i="5" s="1"/>
  <c r="JV20" i="5" s="1"/>
  <c r="BH13" i="5"/>
  <c r="ED13" i="5" s="1"/>
  <c r="GZ13" i="5" s="1"/>
  <c r="JV13" i="5" s="1"/>
  <c r="BH6" i="5"/>
  <c r="ED6" i="5" s="1"/>
  <c r="GZ6" i="5" s="1"/>
  <c r="JV6" i="5" s="1"/>
  <c r="A86" i="4"/>
  <c r="A87" i="4" l="1"/>
  <c r="BH7" i="1"/>
  <c r="BH8" i="1"/>
  <c r="BI267" i="5"/>
  <c r="EE267" i="5" s="1"/>
  <c r="HA267" i="5" s="1"/>
  <c r="JW267" i="5" s="1"/>
  <c r="BI4" i="5"/>
  <c r="EE4" i="5" s="1"/>
  <c r="HA4" i="5" s="1"/>
  <c r="JW4" i="5" s="1"/>
  <c r="BI62" i="5"/>
  <c r="EE62" i="5" s="1"/>
  <c r="HA62" i="5" s="1"/>
  <c r="JW62" i="5" s="1"/>
  <c r="BI132" i="5"/>
  <c r="EE132" i="5" s="1"/>
  <c r="HA132" i="5" s="1"/>
  <c r="JW132" i="5" s="1"/>
  <c r="BI196" i="5"/>
  <c r="EE196" i="5" s="1"/>
  <c r="HA196" i="5" s="1"/>
  <c r="JW196" i="5" s="1"/>
  <c r="BI258" i="5"/>
  <c r="EE258" i="5" s="1"/>
  <c r="HA258" i="5" s="1"/>
  <c r="JW258" i="5" s="1"/>
  <c r="BI22" i="5"/>
  <c r="EE22" i="5" s="1"/>
  <c r="HA22" i="5" s="1"/>
  <c r="JW22" i="5" s="1"/>
  <c r="BI69" i="5"/>
  <c r="EE69" i="5" s="1"/>
  <c r="HA69" i="5" s="1"/>
  <c r="JW69" i="5" s="1"/>
  <c r="BI135" i="5"/>
  <c r="EE135" i="5" s="1"/>
  <c r="HA135" i="5" s="1"/>
  <c r="JW135" i="5" s="1"/>
  <c r="BI204" i="5"/>
  <c r="EE204" i="5" s="1"/>
  <c r="HA204" i="5" s="1"/>
  <c r="JW204" i="5" s="1"/>
  <c r="BI10" i="5"/>
  <c r="EE10" i="5" s="1"/>
  <c r="HA10" i="5" s="1"/>
  <c r="JW10" i="5" s="1"/>
  <c r="BI83" i="5"/>
  <c r="EE83" i="5" s="1"/>
  <c r="HA83" i="5" s="1"/>
  <c r="JW83" i="5" s="1"/>
  <c r="BI150" i="5"/>
  <c r="EE150" i="5" s="1"/>
  <c r="HA150" i="5" s="1"/>
  <c r="JW150" i="5" s="1"/>
  <c r="BI218" i="5"/>
  <c r="EE218" i="5" s="1"/>
  <c r="HA218" i="5" s="1"/>
  <c r="JW218" i="5" s="1"/>
  <c r="BI35" i="5"/>
  <c r="EE35" i="5" s="1"/>
  <c r="HA35" i="5" s="1"/>
  <c r="JW35" i="5" s="1"/>
  <c r="BI90" i="5"/>
  <c r="EE90" i="5" s="1"/>
  <c r="HA90" i="5" s="1"/>
  <c r="JW90" i="5" s="1"/>
  <c r="BI158" i="5"/>
  <c r="EE158" i="5" s="1"/>
  <c r="HA158" i="5" s="1"/>
  <c r="JW158" i="5" s="1"/>
  <c r="BI223" i="5"/>
  <c r="EE223" i="5" s="1"/>
  <c r="HA223" i="5" s="1"/>
  <c r="JW223" i="5" s="1"/>
  <c r="BI42" i="5"/>
  <c r="EE42" i="5" s="1"/>
  <c r="HA42" i="5" s="1"/>
  <c r="JW42" i="5" s="1"/>
  <c r="BI115" i="5"/>
  <c r="EE115" i="5" s="1"/>
  <c r="HA115" i="5" s="1"/>
  <c r="JW115" i="5" s="1"/>
  <c r="BI167" i="5"/>
  <c r="EE167" i="5" s="1"/>
  <c r="HA167" i="5" s="1"/>
  <c r="JW167" i="5" s="1"/>
  <c r="BI230" i="5"/>
  <c r="EE230" i="5" s="1"/>
  <c r="HA230" i="5" s="1"/>
  <c r="JW230" i="5" s="1"/>
  <c r="BI49" i="5"/>
  <c r="EE49" i="5" s="1"/>
  <c r="HA49" i="5" s="1"/>
  <c r="JW49" i="5" s="1"/>
  <c r="BI103" i="5"/>
  <c r="EE103" i="5" s="1"/>
  <c r="HA103" i="5" s="1"/>
  <c r="JW103" i="5" s="1"/>
  <c r="BI165" i="5"/>
  <c r="EE165" i="5" s="1"/>
  <c r="HA165" i="5" s="1"/>
  <c r="JW165" i="5" s="1"/>
  <c r="BI235" i="5"/>
  <c r="EE235" i="5" s="1"/>
  <c r="HA235" i="5" s="1"/>
  <c r="JW235" i="5" s="1"/>
  <c r="BI45" i="5"/>
  <c r="EE45" i="5" s="1"/>
  <c r="HA45" i="5" s="1"/>
  <c r="JW45" i="5" s="1"/>
  <c r="BI118" i="5"/>
  <c r="EE118" i="5" s="1"/>
  <c r="HA118" i="5" s="1"/>
  <c r="JW118" i="5" s="1"/>
  <c r="BI179" i="5"/>
  <c r="EE179" i="5" s="1"/>
  <c r="HA179" i="5" s="1"/>
  <c r="JW179" i="5" s="1"/>
  <c r="BI243" i="5"/>
  <c r="EE243" i="5" s="1"/>
  <c r="HA243" i="5" s="1"/>
  <c r="JW243" i="5" s="1"/>
  <c r="BI52" i="5"/>
  <c r="EE52" i="5" s="1"/>
  <c r="HA52" i="5" s="1"/>
  <c r="JW52" i="5" s="1"/>
  <c r="BI125" i="5"/>
  <c r="EE125" i="5" s="1"/>
  <c r="HA125" i="5" s="1"/>
  <c r="JW125" i="5" s="1"/>
  <c r="BI186" i="5"/>
  <c r="EE186" i="5" s="1"/>
  <c r="HA186" i="5" s="1"/>
  <c r="JW186" i="5" s="1"/>
  <c r="BI254" i="5"/>
  <c r="EE254" i="5" s="1"/>
  <c r="HA254" i="5" s="1"/>
  <c r="JW254" i="5" s="1"/>
  <c r="BI11" i="5"/>
  <c r="EE11" i="5" s="1"/>
  <c r="HA11" i="5" s="1"/>
  <c r="JW11" i="5" s="1"/>
  <c r="BI77" i="5"/>
  <c r="EE77" i="5" s="1"/>
  <c r="HA77" i="5" s="1"/>
  <c r="JW77" i="5" s="1"/>
  <c r="BI143" i="5"/>
  <c r="EE143" i="5" s="1"/>
  <c r="HA143" i="5" s="1"/>
  <c r="JW143" i="5" s="1"/>
  <c r="BI209" i="5"/>
  <c r="EE209" i="5" s="1"/>
  <c r="HA209" i="5" s="1"/>
  <c r="JW209" i="5" s="1"/>
  <c r="BI46" i="5"/>
  <c r="EE46" i="5" s="1"/>
  <c r="HA46" i="5" s="1"/>
  <c r="JW46" i="5" s="1"/>
  <c r="BI100" i="5"/>
  <c r="EE100" i="5" s="1"/>
  <c r="HA100" i="5" s="1"/>
  <c r="JW100" i="5" s="1"/>
  <c r="BI176" i="5"/>
  <c r="EE176" i="5" s="1"/>
  <c r="HA176" i="5" s="1"/>
  <c r="JW176" i="5" s="1"/>
  <c r="BI236" i="5"/>
  <c r="EE236" i="5" s="1"/>
  <c r="HA236" i="5" s="1"/>
  <c r="JW236" i="5" s="1"/>
  <c r="BI50" i="5"/>
  <c r="EE50" i="5" s="1"/>
  <c r="HA50" i="5" s="1"/>
  <c r="JW50" i="5" s="1"/>
  <c r="BI123" i="5"/>
  <c r="EE123" i="5" s="1"/>
  <c r="HA123" i="5" s="1"/>
  <c r="JW123" i="5" s="1"/>
  <c r="BI180" i="5"/>
  <c r="EE180" i="5" s="1"/>
  <c r="HA180" i="5" s="1"/>
  <c r="JW180" i="5" s="1"/>
  <c r="BI244" i="5"/>
  <c r="EE244" i="5" s="1"/>
  <c r="HA244" i="5" s="1"/>
  <c r="JW244" i="5" s="1"/>
  <c r="BI68" i="5"/>
  <c r="EE68" i="5" s="1"/>
  <c r="HA68" i="5" s="1"/>
  <c r="JW68" i="5" s="1"/>
  <c r="BI119" i="5"/>
  <c r="EE119" i="5" s="1"/>
  <c r="HA119" i="5" s="1"/>
  <c r="JW119" i="5" s="1"/>
  <c r="BI190" i="5"/>
  <c r="EE190" i="5" s="1"/>
  <c r="HA190" i="5" s="1"/>
  <c r="JW190" i="5" s="1"/>
  <c r="BI255" i="5"/>
  <c r="EE255" i="5" s="1"/>
  <c r="HA255" i="5" s="1"/>
  <c r="JW255" i="5" s="1"/>
  <c r="BI18" i="5"/>
  <c r="EE18" i="5" s="1"/>
  <c r="HA18" i="5" s="1"/>
  <c r="JW18" i="5" s="1"/>
  <c r="BI91" i="5"/>
  <c r="EE91" i="5" s="1"/>
  <c r="HA91" i="5" s="1"/>
  <c r="JW91" i="5" s="1"/>
  <c r="BI139" i="5"/>
  <c r="EE139" i="5" s="1"/>
  <c r="HA139" i="5" s="1"/>
  <c r="JW139" i="5" s="1"/>
  <c r="BI215" i="5"/>
  <c r="EE215" i="5" s="1"/>
  <c r="HA215" i="5" s="1"/>
  <c r="JW215" i="5" s="1"/>
  <c r="BI61" i="5"/>
  <c r="EE61" i="5" s="1"/>
  <c r="HA61" i="5" s="1"/>
  <c r="JW61" i="5" s="1"/>
  <c r="BI134" i="5"/>
  <c r="EE134" i="5" s="1"/>
  <c r="HA134" i="5" s="1"/>
  <c r="JW134" i="5" s="1"/>
  <c r="BI194" i="5"/>
  <c r="EE194" i="5" s="1"/>
  <c r="HA194" i="5" s="1"/>
  <c r="JW194" i="5" s="1"/>
  <c r="BI248" i="5"/>
  <c r="EE248" i="5" s="1"/>
  <c r="HA248" i="5" s="1"/>
  <c r="JW248" i="5" s="1"/>
  <c r="BI71" i="5"/>
  <c r="EE71" i="5" s="1"/>
  <c r="HA71" i="5" s="1"/>
  <c r="JW71" i="5" s="1"/>
  <c r="BI130" i="5"/>
  <c r="EE130" i="5" s="1"/>
  <c r="HA130" i="5" s="1"/>
  <c r="JW130" i="5" s="1"/>
  <c r="BI193" i="5"/>
  <c r="EE193" i="5" s="1"/>
  <c r="HA193" i="5" s="1"/>
  <c r="JW193" i="5" s="1"/>
  <c r="BI256" i="5"/>
  <c r="EE256" i="5" s="1"/>
  <c r="HA256" i="5" s="1"/>
  <c r="JW256" i="5" s="1"/>
  <c r="BI9" i="5"/>
  <c r="EE9" i="5" s="1"/>
  <c r="HA9" i="5" s="1"/>
  <c r="JW9" i="5" s="1"/>
  <c r="BI75" i="5"/>
  <c r="EE75" i="5" s="1"/>
  <c r="HA75" i="5" s="1"/>
  <c r="JW75" i="5" s="1"/>
  <c r="BI149" i="5"/>
  <c r="EE149" i="5" s="1"/>
  <c r="HA149" i="5" s="1"/>
  <c r="JW149" i="5" s="1"/>
  <c r="BI200" i="5"/>
  <c r="EE200" i="5" s="1"/>
  <c r="HA200" i="5" s="1"/>
  <c r="JW200" i="5" s="1"/>
  <c r="BI265" i="5"/>
  <c r="EE265" i="5" s="1"/>
  <c r="HA265" i="5" s="1"/>
  <c r="JW265" i="5" s="1"/>
  <c r="BI43" i="5"/>
  <c r="EE43" i="5" s="1"/>
  <c r="HA43" i="5" s="1"/>
  <c r="JW43" i="5" s="1"/>
  <c r="BI79" i="5"/>
  <c r="EE79" i="5" s="1"/>
  <c r="HA79" i="5" s="1"/>
  <c r="JW79" i="5" s="1"/>
  <c r="BI155" i="5"/>
  <c r="EE155" i="5" s="1"/>
  <c r="HA155" i="5" s="1"/>
  <c r="JW155" i="5" s="1"/>
  <c r="BI220" i="5"/>
  <c r="EE220" i="5" s="1"/>
  <c r="HA220" i="5" s="1"/>
  <c r="JW220" i="5" s="1"/>
  <c r="BI63" i="5"/>
  <c r="EE63" i="5" s="1"/>
  <c r="HA63" i="5" s="1"/>
  <c r="JW63" i="5" s="1"/>
  <c r="BI122" i="5"/>
  <c r="EE122" i="5" s="1"/>
  <c r="HA122" i="5" s="1"/>
  <c r="JW122" i="5" s="1"/>
  <c r="BI188" i="5"/>
  <c r="EE188" i="5" s="1"/>
  <c r="HA188" i="5" s="1"/>
  <c r="JW188" i="5" s="1"/>
  <c r="BI253" i="5"/>
  <c r="EE253" i="5" s="1"/>
  <c r="HA253" i="5" s="1"/>
  <c r="JW253" i="5" s="1"/>
  <c r="BI20" i="5"/>
  <c r="EE20" i="5" s="1"/>
  <c r="HA20" i="5" s="1"/>
  <c r="JW20" i="5" s="1"/>
  <c r="BI67" i="5"/>
  <c r="EE67" i="5" s="1"/>
  <c r="HA67" i="5" s="1"/>
  <c r="JW67" i="5" s="1"/>
  <c r="BI141" i="5"/>
  <c r="EE141" i="5" s="1"/>
  <c r="HA141" i="5" s="1"/>
  <c r="JW141" i="5" s="1"/>
  <c r="BI195" i="5"/>
  <c r="EE195" i="5" s="1"/>
  <c r="HA195" i="5" s="1"/>
  <c r="JW195" i="5" s="1"/>
  <c r="BI261" i="5"/>
  <c r="EE261" i="5" s="1"/>
  <c r="HA261" i="5" s="1"/>
  <c r="JW261" i="5" s="1"/>
  <c r="BI16" i="5"/>
  <c r="EE16" i="5" s="1"/>
  <c r="HA16" i="5" s="1"/>
  <c r="JW16" i="5" s="1"/>
  <c r="BI81" i="5"/>
  <c r="EE81" i="5" s="1"/>
  <c r="HA81" i="5" s="1"/>
  <c r="JW81" i="5" s="1"/>
  <c r="BI148" i="5"/>
  <c r="EE148" i="5" s="1"/>
  <c r="HA148" i="5" s="1"/>
  <c r="JW148" i="5" s="1"/>
  <c r="BI203" i="5"/>
  <c r="EE203" i="5" s="1"/>
  <c r="HA203" i="5" s="1"/>
  <c r="JW203" i="5" s="1"/>
  <c r="BI31" i="5"/>
  <c r="EE31" i="5" s="1"/>
  <c r="HA31" i="5" s="1"/>
  <c r="JW31" i="5" s="1"/>
  <c r="BI104" i="5"/>
  <c r="EE104" i="5" s="1"/>
  <c r="HA104" i="5" s="1"/>
  <c r="JW104" i="5" s="1"/>
  <c r="BI172" i="5"/>
  <c r="EE172" i="5" s="1"/>
  <c r="HA172" i="5" s="1"/>
  <c r="JW172" i="5" s="1"/>
  <c r="BI227" i="5"/>
  <c r="EE227" i="5" s="1"/>
  <c r="HA227" i="5" s="1"/>
  <c r="JW227" i="5" s="1"/>
  <c r="BI12" i="5"/>
  <c r="EE12" i="5" s="1"/>
  <c r="HA12" i="5" s="1"/>
  <c r="JW12" i="5" s="1"/>
  <c r="BI78" i="5"/>
  <c r="EE78" i="5" s="1"/>
  <c r="HA78" i="5" s="1"/>
  <c r="JW78" i="5" s="1"/>
  <c r="BI129" i="5"/>
  <c r="EE129" i="5" s="1"/>
  <c r="HA129" i="5" s="1"/>
  <c r="JW129" i="5" s="1"/>
  <c r="BI198" i="5"/>
  <c r="EE198" i="5" s="1"/>
  <c r="HA198" i="5" s="1"/>
  <c r="JW198" i="5" s="1"/>
  <c r="BI262" i="5"/>
  <c r="EE262" i="5" s="1"/>
  <c r="HA262" i="5" s="1"/>
  <c r="JW262" i="5" s="1"/>
  <c r="BI8" i="5"/>
  <c r="EE8" i="5" s="1"/>
  <c r="HA8" i="5" s="1"/>
  <c r="JW8" i="5" s="1"/>
  <c r="BI74" i="5"/>
  <c r="EE74" i="5" s="1"/>
  <c r="HA74" i="5" s="1"/>
  <c r="JW74" i="5" s="1"/>
  <c r="BI140" i="5"/>
  <c r="EE140" i="5" s="1"/>
  <c r="HA140" i="5" s="1"/>
  <c r="JW140" i="5" s="1"/>
  <c r="BI213" i="5"/>
  <c r="EE213" i="5" s="1"/>
  <c r="HA213" i="5" s="1"/>
  <c r="JW213" i="5" s="1"/>
  <c r="BI23" i="5"/>
  <c r="EE23" i="5" s="1"/>
  <c r="HA23" i="5" s="1"/>
  <c r="JW23" i="5" s="1"/>
  <c r="BI96" i="5"/>
  <c r="EE96" i="5" s="1"/>
  <c r="HA96" i="5" s="1"/>
  <c r="JW96" i="5" s="1"/>
  <c r="BI144" i="5"/>
  <c r="EE144" i="5" s="1"/>
  <c r="HA144" i="5" s="1"/>
  <c r="JW144" i="5" s="1"/>
  <c r="BI214" i="5"/>
  <c r="EE214" i="5" s="1"/>
  <c r="HA214" i="5" s="1"/>
  <c r="JW214" i="5" s="1"/>
  <c r="BI57" i="5"/>
  <c r="EE57" i="5" s="1"/>
  <c r="HA57" i="5" s="1"/>
  <c r="JW57" i="5" s="1"/>
  <c r="BI111" i="5"/>
  <c r="EE111" i="5" s="1"/>
  <c r="HA111" i="5" s="1"/>
  <c r="JW111" i="5" s="1"/>
  <c r="BI174" i="5"/>
  <c r="EE174" i="5" s="1"/>
  <c r="HA174" i="5" s="1"/>
  <c r="JW174" i="5" s="1"/>
  <c r="BI237" i="5"/>
  <c r="EE237" i="5" s="1"/>
  <c r="HA237" i="5" s="1"/>
  <c r="JW237" i="5" s="1"/>
  <c r="BI19" i="5"/>
  <c r="EE19" i="5" s="1"/>
  <c r="HA19" i="5" s="1"/>
  <c r="JW19" i="5" s="1"/>
  <c r="BI66" i="5"/>
  <c r="EE66" i="5" s="1"/>
  <c r="HA66" i="5" s="1"/>
  <c r="JW66" i="5" s="1"/>
  <c r="BI151" i="5"/>
  <c r="EE151" i="5" s="1"/>
  <c r="HA151" i="5" s="1"/>
  <c r="JW151" i="5" s="1"/>
  <c r="BI206" i="5"/>
  <c r="EE206" i="5" s="1"/>
  <c r="HA206" i="5" s="1"/>
  <c r="JW206" i="5" s="1"/>
  <c r="BI15" i="5"/>
  <c r="EE15" i="5" s="1"/>
  <c r="HA15" i="5" s="1"/>
  <c r="JW15" i="5" s="1"/>
  <c r="BI88" i="5"/>
  <c r="EE88" i="5" s="1"/>
  <c r="HA88" i="5" s="1"/>
  <c r="JW88" i="5" s="1"/>
  <c r="BI136" i="5"/>
  <c r="EE136" i="5" s="1"/>
  <c r="HA136" i="5" s="1"/>
  <c r="JW136" i="5" s="1"/>
  <c r="BI217" i="5"/>
  <c r="EE217" i="5" s="1"/>
  <c r="HA217" i="5" s="1"/>
  <c r="JW217" i="5" s="1"/>
  <c r="BI29" i="5"/>
  <c r="EE29" i="5" s="1"/>
  <c r="HA29" i="5" s="1"/>
  <c r="JW29" i="5" s="1"/>
  <c r="BI84" i="5"/>
  <c r="EE84" i="5" s="1"/>
  <c r="HA84" i="5" s="1"/>
  <c r="JW84" i="5" s="1"/>
  <c r="BI154" i="5"/>
  <c r="EE154" i="5" s="1"/>
  <c r="HA154" i="5" s="1"/>
  <c r="JW154" i="5" s="1"/>
  <c r="BI219" i="5"/>
  <c r="EE219" i="5" s="1"/>
  <c r="HA219" i="5" s="1"/>
  <c r="JW219" i="5" s="1"/>
  <c r="BI53" i="5"/>
  <c r="EE53" i="5" s="1"/>
  <c r="HA53" i="5" s="1"/>
  <c r="JW53" i="5" s="1"/>
  <c r="BI126" i="5"/>
  <c r="EE126" i="5" s="1"/>
  <c r="HA126" i="5" s="1"/>
  <c r="JW126" i="5" s="1"/>
  <c r="BI183" i="5"/>
  <c r="EE183" i="5" s="1"/>
  <c r="HA183" i="5" s="1"/>
  <c r="JW183" i="5" s="1"/>
  <c r="BI245" i="5"/>
  <c r="EE245" i="5" s="1"/>
  <c r="HA245" i="5" s="1"/>
  <c r="JW245" i="5" s="1"/>
  <c r="BI7" i="5"/>
  <c r="EE7" i="5" s="1"/>
  <c r="HA7" i="5" s="1"/>
  <c r="JW7" i="5" s="1"/>
  <c r="BI80" i="5"/>
  <c r="EE80" i="5" s="1"/>
  <c r="HA80" i="5" s="1"/>
  <c r="JW80" i="5" s="1"/>
  <c r="BI147" i="5"/>
  <c r="EE147" i="5" s="1"/>
  <c r="HA147" i="5" s="1"/>
  <c r="JW147" i="5" s="1"/>
  <c r="BI212" i="5"/>
  <c r="EE212" i="5" s="1"/>
  <c r="HA212" i="5" s="1"/>
  <c r="JW212" i="5" s="1"/>
  <c r="BI40" i="5"/>
  <c r="EE40" i="5" s="1"/>
  <c r="HA40" i="5" s="1"/>
  <c r="JW40" i="5" s="1"/>
  <c r="BI95" i="5"/>
  <c r="EE95" i="5" s="1"/>
  <c r="HA95" i="5" s="1"/>
  <c r="JW95" i="5" s="1"/>
  <c r="BI157" i="5"/>
  <c r="EE157" i="5" s="1"/>
  <c r="HA157" i="5" s="1"/>
  <c r="JW157" i="5" s="1"/>
  <c r="BI222" i="5"/>
  <c r="EE222" i="5" s="1"/>
  <c r="HA222" i="5" s="1"/>
  <c r="JW222" i="5" s="1"/>
  <c r="BI36" i="5"/>
  <c r="EE36" i="5" s="1"/>
  <c r="HA36" i="5" s="1"/>
  <c r="JW36" i="5" s="1"/>
  <c r="BI109" i="5"/>
  <c r="EE109" i="5" s="1"/>
  <c r="HA109" i="5" s="1"/>
  <c r="JW109" i="5" s="1"/>
  <c r="BI166" i="5"/>
  <c r="EE166" i="5" s="1"/>
  <c r="HA166" i="5" s="1"/>
  <c r="JW166" i="5" s="1"/>
  <c r="BI231" i="5"/>
  <c r="EE231" i="5" s="1"/>
  <c r="HA231" i="5" s="1"/>
  <c r="JW231" i="5" s="1"/>
  <c r="BI60" i="5"/>
  <c r="EE60" i="5" s="1"/>
  <c r="HA60" i="5" s="1"/>
  <c r="JW60" i="5" s="1"/>
  <c r="BI133" i="5"/>
  <c r="EE133" i="5" s="1"/>
  <c r="HA133" i="5" s="1"/>
  <c r="JW133" i="5" s="1"/>
  <c r="BI191" i="5"/>
  <c r="EE191" i="5" s="1"/>
  <c r="HA191" i="5" s="1"/>
  <c r="JW191" i="5" s="1"/>
  <c r="BI251" i="5"/>
  <c r="EE251" i="5" s="1"/>
  <c r="HA251" i="5" s="1"/>
  <c r="JW251" i="5" s="1"/>
  <c r="BI32" i="5"/>
  <c r="EE32" i="5" s="1"/>
  <c r="HA32" i="5" s="1"/>
  <c r="JW32" i="5" s="1"/>
  <c r="BI87" i="5"/>
  <c r="EE87" i="5" s="1"/>
  <c r="HA87" i="5" s="1"/>
  <c r="JW87" i="5" s="1"/>
  <c r="BI160" i="5"/>
  <c r="EE160" i="5" s="1"/>
  <c r="HA160" i="5" s="1"/>
  <c r="JW160" i="5" s="1"/>
  <c r="BI225" i="5"/>
  <c r="EE225" i="5" s="1"/>
  <c r="HA225" i="5" s="1"/>
  <c r="JW225" i="5" s="1"/>
  <c r="BI28" i="5"/>
  <c r="EE28" i="5" s="1"/>
  <c r="HA28" i="5" s="1"/>
  <c r="JW28" i="5" s="1"/>
  <c r="BI101" i="5"/>
  <c r="EE101" i="5" s="1"/>
  <c r="HA101" i="5" s="1"/>
  <c r="JW101" i="5" s="1"/>
  <c r="BI169" i="5"/>
  <c r="EE169" i="5" s="1"/>
  <c r="HA169" i="5" s="1"/>
  <c r="JW169" i="5" s="1"/>
  <c r="BI234" i="5"/>
  <c r="EE234" i="5" s="1"/>
  <c r="HA234" i="5" s="1"/>
  <c r="JW234" i="5" s="1"/>
  <c r="BI51" i="5"/>
  <c r="EE51" i="5" s="1"/>
  <c r="HA51" i="5" s="1"/>
  <c r="JW51" i="5" s="1"/>
  <c r="BI105" i="5"/>
  <c r="EE105" i="5" s="1"/>
  <c r="HA105" i="5" s="1"/>
  <c r="JW105" i="5" s="1"/>
  <c r="BI175" i="5"/>
  <c r="EE175" i="5" s="1"/>
  <c r="HA175" i="5" s="1"/>
  <c r="JW175" i="5" s="1"/>
  <c r="BI240" i="5"/>
  <c r="EE240" i="5" s="1"/>
  <c r="HA240" i="5" s="1"/>
  <c r="JW240" i="5" s="1"/>
  <c r="BI3" i="5"/>
  <c r="EE3" i="5" s="1"/>
  <c r="HA3" i="5" s="1"/>
  <c r="JW3" i="5" s="1"/>
  <c r="BI70" i="5"/>
  <c r="EE70" i="5" s="1"/>
  <c r="HA70" i="5" s="1"/>
  <c r="JW70" i="5" s="1"/>
  <c r="BI121" i="5"/>
  <c r="EE121" i="5" s="1"/>
  <c r="HA121" i="5" s="1"/>
  <c r="JW121" i="5" s="1"/>
  <c r="BI201" i="5"/>
  <c r="EE201" i="5" s="1"/>
  <c r="HA201" i="5" s="1"/>
  <c r="JW201" i="5" s="1"/>
  <c r="BI263" i="5"/>
  <c r="EE263" i="5" s="1"/>
  <c r="HA263" i="5" s="1"/>
  <c r="JW263" i="5" s="1"/>
  <c r="BI39" i="5"/>
  <c r="EE39" i="5" s="1"/>
  <c r="HA39" i="5" s="1"/>
  <c r="JW39" i="5" s="1"/>
  <c r="BI112" i="5"/>
  <c r="EE112" i="5" s="1"/>
  <c r="HA112" i="5" s="1"/>
  <c r="JW112" i="5" s="1"/>
  <c r="BI164" i="5"/>
  <c r="EE164" i="5" s="1"/>
  <c r="HA164" i="5" s="1"/>
  <c r="JW164" i="5" s="1"/>
  <c r="BI229" i="5"/>
  <c r="EE229" i="5" s="1"/>
  <c r="HA229" i="5" s="1"/>
  <c r="JW229" i="5" s="1"/>
  <c r="BI54" i="5"/>
  <c r="EE54" i="5" s="1"/>
  <c r="HA54" i="5" s="1"/>
  <c r="JW54" i="5" s="1"/>
  <c r="BI108" i="5"/>
  <c r="EE108" i="5" s="1"/>
  <c r="HA108" i="5" s="1"/>
  <c r="JW108" i="5" s="1"/>
  <c r="BI173" i="5"/>
  <c r="EE173" i="5" s="1"/>
  <c r="HA173" i="5" s="1"/>
  <c r="JW173" i="5" s="1"/>
  <c r="BI241" i="5"/>
  <c r="EE241" i="5" s="1"/>
  <c r="HA241" i="5" s="1"/>
  <c r="JW241" i="5" s="1"/>
  <c r="BI58" i="5"/>
  <c r="EE58" i="5" s="1"/>
  <c r="HA58" i="5" s="1"/>
  <c r="JW58" i="5" s="1"/>
  <c r="BI131" i="5"/>
  <c r="EE131" i="5" s="1"/>
  <c r="HA131" i="5" s="1"/>
  <c r="JW131" i="5" s="1"/>
  <c r="BI185" i="5"/>
  <c r="EE185" i="5" s="1"/>
  <c r="HA185" i="5" s="1"/>
  <c r="JW185" i="5" s="1"/>
  <c r="BI250" i="5"/>
  <c r="EE250" i="5" s="1"/>
  <c r="HA250" i="5" s="1"/>
  <c r="JW250" i="5" s="1"/>
  <c r="BI37" i="5"/>
  <c r="EE37" i="5" s="1"/>
  <c r="HA37" i="5" s="1"/>
  <c r="JW37" i="5" s="1"/>
  <c r="BI92" i="5"/>
  <c r="EE92" i="5" s="1"/>
  <c r="HA92" i="5" s="1"/>
  <c r="JW92" i="5" s="1"/>
  <c r="BI162" i="5"/>
  <c r="EE162" i="5" s="1"/>
  <c r="HA162" i="5" s="1"/>
  <c r="JW162" i="5" s="1"/>
  <c r="BI224" i="5"/>
  <c r="EE224" i="5" s="1"/>
  <c r="HA224" i="5" s="1"/>
  <c r="JW224" i="5" s="1"/>
  <c r="BI38" i="5"/>
  <c r="EE38" i="5" s="1"/>
  <c r="HA38" i="5" s="1"/>
  <c r="JW38" i="5" s="1"/>
  <c r="BI93" i="5"/>
  <c r="EE93" i="5" s="1"/>
  <c r="HA93" i="5" s="1"/>
  <c r="JW93" i="5" s="1"/>
  <c r="BI156" i="5"/>
  <c r="EE156" i="5" s="1"/>
  <c r="HA156" i="5" s="1"/>
  <c r="JW156" i="5" s="1"/>
  <c r="BI226" i="5"/>
  <c r="EE226" i="5" s="1"/>
  <c r="HA226" i="5" s="1"/>
  <c r="JW226" i="5" s="1"/>
  <c r="BI27" i="5"/>
  <c r="EE27" i="5" s="1"/>
  <c r="HA27" i="5" s="1"/>
  <c r="JW27" i="5" s="1"/>
  <c r="BI82" i="5"/>
  <c r="EE82" i="5" s="1"/>
  <c r="HA82" i="5" s="1"/>
  <c r="JW82" i="5" s="1"/>
  <c r="BI161" i="5"/>
  <c r="EE161" i="5" s="1"/>
  <c r="HA161" i="5" s="1"/>
  <c r="JW161" i="5" s="1"/>
  <c r="BI216" i="5"/>
  <c r="EE216" i="5" s="1"/>
  <c r="HA216" i="5" s="1"/>
  <c r="JW216" i="5" s="1"/>
  <c r="BI238" i="5"/>
  <c r="EE238" i="5" s="1"/>
  <c r="HA238" i="5" s="1"/>
  <c r="JW238" i="5" s="1"/>
  <c r="BI177" i="5"/>
  <c r="EE177" i="5" s="1"/>
  <c r="HA177" i="5" s="1"/>
  <c r="JW177" i="5" s="1"/>
  <c r="BI25" i="5"/>
  <c r="EE25" i="5" s="1"/>
  <c r="HA25" i="5" s="1"/>
  <c r="JW25" i="5" s="1"/>
  <c r="BI98" i="5"/>
  <c r="EE98" i="5" s="1"/>
  <c r="HA98" i="5" s="1"/>
  <c r="JW98" i="5" s="1"/>
  <c r="BI163" i="5"/>
  <c r="EE163" i="5" s="1"/>
  <c r="HA163" i="5" s="1"/>
  <c r="JW163" i="5" s="1"/>
  <c r="BI233" i="5"/>
  <c r="EE233" i="5" s="1"/>
  <c r="HA233" i="5" s="1"/>
  <c r="JW233" i="5" s="1"/>
  <c r="BI26" i="5"/>
  <c r="EE26" i="5" s="1"/>
  <c r="HA26" i="5" s="1"/>
  <c r="JW26" i="5" s="1"/>
  <c r="BI99" i="5"/>
  <c r="EE99" i="5" s="1"/>
  <c r="HA99" i="5" s="1"/>
  <c r="JW99" i="5" s="1"/>
  <c r="BI159" i="5"/>
  <c r="EE159" i="5" s="1"/>
  <c r="HA159" i="5" s="1"/>
  <c r="JW159" i="5" s="1"/>
  <c r="BI221" i="5"/>
  <c r="EE221" i="5" s="1"/>
  <c r="HA221" i="5" s="1"/>
  <c r="JW221" i="5" s="1"/>
  <c r="BI34" i="5"/>
  <c r="EE34" i="5" s="1"/>
  <c r="HA34" i="5" s="1"/>
  <c r="JW34" i="5" s="1"/>
  <c r="BI107" i="5"/>
  <c r="EE107" i="5" s="1"/>
  <c r="HA107" i="5" s="1"/>
  <c r="JW107" i="5" s="1"/>
  <c r="BI170" i="5"/>
  <c r="EE170" i="5" s="1"/>
  <c r="HA170" i="5" s="1"/>
  <c r="JW170" i="5" s="1"/>
  <c r="BI228" i="5"/>
  <c r="EE228" i="5" s="1"/>
  <c r="HA228" i="5" s="1"/>
  <c r="JW228" i="5" s="1"/>
  <c r="BI110" i="5"/>
  <c r="EE110" i="5" s="1"/>
  <c r="HA110" i="5" s="1"/>
  <c r="JW110" i="5" s="1"/>
  <c r="BI59" i="5"/>
  <c r="EE59" i="5" s="1"/>
  <c r="HA59" i="5" s="1"/>
  <c r="JW59" i="5" s="1"/>
  <c r="BI113" i="5"/>
  <c r="EE113" i="5" s="1"/>
  <c r="HA113" i="5" s="1"/>
  <c r="JW113" i="5" s="1"/>
  <c r="BI181" i="5"/>
  <c r="EE181" i="5" s="1"/>
  <c r="HA181" i="5" s="1"/>
  <c r="JW181" i="5" s="1"/>
  <c r="BI242" i="5"/>
  <c r="EE242" i="5" s="1"/>
  <c r="HA242" i="5" s="1"/>
  <c r="JW242" i="5" s="1"/>
  <c r="BI33" i="5"/>
  <c r="EE33" i="5" s="1"/>
  <c r="HA33" i="5" s="1"/>
  <c r="JW33" i="5" s="1"/>
  <c r="BI106" i="5"/>
  <c r="EE106" i="5" s="1"/>
  <c r="HA106" i="5" s="1"/>
  <c r="JW106" i="5" s="1"/>
  <c r="BI171" i="5"/>
  <c r="EE171" i="5" s="1"/>
  <c r="HA171" i="5" s="1"/>
  <c r="JW171" i="5" s="1"/>
  <c r="BI232" i="5"/>
  <c r="EE232" i="5" s="1"/>
  <c r="HA232" i="5" s="1"/>
  <c r="JW232" i="5" s="1"/>
  <c r="BI41" i="5"/>
  <c r="EE41" i="5" s="1"/>
  <c r="HA41" i="5" s="1"/>
  <c r="JW41" i="5" s="1"/>
  <c r="BI114" i="5"/>
  <c r="EE114" i="5" s="1"/>
  <c r="HA114" i="5" s="1"/>
  <c r="JW114" i="5" s="1"/>
  <c r="BI168" i="5"/>
  <c r="EE168" i="5" s="1"/>
  <c r="HA168" i="5" s="1"/>
  <c r="JW168" i="5" s="1"/>
  <c r="BI246" i="5"/>
  <c r="EE246" i="5" s="1"/>
  <c r="HA246" i="5" s="1"/>
  <c r="JW246" i="5" s="1"/>
  <c r="BI47" i="5"/>
  <c r="EE47" i="5" s="1"/>
  <c r="HA47" i="5" s="1"/>
  <c r="JW47" i="5" s="1"/>
  <c r="BI120" i="5"/>
  <c r="EE120" i="5" s="1"/>
  <c r="HA120" i="5" s="1"/>
  <c r="JW120" i="5" s="1"/>
  <c r="BI182" i="5"/>
  <c r="EE182" i="5" s="1"/>
  <c r="HA182" i="5" s="1"/>
  <c r="JW182" i="5" s="1"/>
  <c r="BI247" i="5"/>
  <c r="EE247" i="5" s="1"/>
  <c r="HA247" i="5" s="1"/>
  <c r="JW247" i="5" s="1"/>
  <c r="BI48" i="5"/>
  <c r="EE48" i="5" s="1"/>
  <c r="HA48" i="5" s="1"/>
  <c r="JW48" i="5" s="1"/>
  <c r="BI102" i="5"/>
  <c r="EE102" i="5" s="1"/>
  <c r="HA102" i="5" s="1"/>
  <c r="JW102" i="5" s="1"/>
  <c r="BI178" i="5"/>
  <c r="EE178" i="5" s="1"/>
  <c r="HA178" i="5" s="1"/>
  <c r="JW178" i="5" s="1"/>
  <c r="BI239" i="5"/>
  <c r="EE239" i="5" s="1"/>
  <c r="HA239" i="5" s="1"/>
  <c r="JW239" i="5" s="1"/>
  <c r="BI56" i="5"/>
  <c r="EE56" i="5" s="1"/>
  <c r="HA56" i="5" s="1"/>
  <c r="JW56" i="5" s="1"/>
  <c r="BI76" i="5"/>
  <c r="EE76" i="5" s="1"/>
  <c r="HA76" i="5" s="1"/>
  <c r="JW76" i="5" s="1"/>
  <c r="BI127" i="5"/>
  <c r="EE127" i="5" s="1"/>
  <c r="HA127" i="5" s="1"/>
  <c r="JW127" i="5" s="1"/>
  <c r="BI187" i="5"/>
  <c r="EE187" i="5" s="1"/>
  <c r="HA187" i="5" s="1"/>
  <c r="JW187" i="5" s="1"/>
  <c r="BI257" i="5"/>
  <c r="EE257" i="5" s="1"/>
  <c r="HA257" i="5" s="1"/>
  <c r="JW257" i="5" s="1"/>
  <c r="BI55" i="5"/>
  <c r="EE55" i="5" s="1"/>
  <c r="HA55" i="5" s="1"/>
  <c r="JW55" i="5" s="1"/>
  <c r="BI128" i="5"/>
  <c r="EE128" i="5" s="1"/>
  <c r="HA128" i="5" s="1"/>
  <c r="JW128" i="5" s="1"/>
  <c r="BI189" i="5"/>
  <c r="EE189" i="5" s="1"/>
  <c r="HA189" i="5" s="1"/>
  <c r="JW189" i="5" s="1"/>
  <c r="BI249" i="5"/>
  <c r="EE249" i="5" s="1"/>
  <c r="HA249" i="5" s="1"/>
  <c r="JW249" i="5" s="1"/>
  <c r="BI44" i="5"/>
  <c r="EE44" i="5" s="1"/>
  <c r="HA44" i="5" s="1"/>
  <c r="JW44" i="5" s="1"/>
  <c r="BI117" i="5"/>
  <c r="EE117" i="5" s="1"/>
  <c r="HA117" i="5" s="1"/>
  <c r="JW117" i="5" s="1"/>
  <c r="BI184" i="5"/>
  <c r="EE184" i="5" s="1"/>
  <c r="HA184" i="5" s="1"/>
  <c r="JW184" i="5" s="1"/>
  <c r="BI252" i="5"/>
  <c r="EE252" i="5" s="1"/>
  <c r="HA252" i="5" s="1"/>
  <c r="JW252" i="5" s="1"/>
  <c r="BI17" i="5"/>
  <c r="EE17" i="5" s="1"/>
  <c r="HA17" i="5" s="1"/>
  <c r="JW17" i="5" s="1"/>
  <c r="BI89" i="5"/>
  <c r="EE89" i="5" s="1"/>
  <c r="HA89" i="5" s="1"/>
  <c r="JW89" i="5" s="1"/>
  <c r="BI138" i="5"/>
  <c r="EE138" i="5" s="1"/>
  <c r="HA138" i="5" s="1"/>
  <c r="JW138" i="5" s="1"/>
  <c r="BI197" i="5"/>
  <c r="EE197" i="5" s="1"/>
  <c r="HA197" i="5" s="1"/>
  <c r="JW197" i="5" s="1"/>
  <c r="BI264" i="5"/>
  <c r="EE264" i="5" s="1"/>
  <c r="HA264" i="5" s="1"/>
  <c r="JW264" i="5" s="1"/>
  <c r="BI5" i="5"/>
  <c r="EE5" i="5" s="1"/>
  <c r="HA5" i="5" s="1"/>
  <c r="JW5" i="5" s="1"/>
  <c r="BI65" i="5"/>
  <c r="EE65" i="5" s="1"/>
  <c r="HA65" i="5" s="1"/>
  <c r="JW65" i="5" s="1"/>
  <c r="BI116" i="5"/>
  <c r="EE116" i="5" s="1"/>
  <c r="HA116" i="5" s="1"/>
  <c r="JW116" i="5" s="1"/>
  <c r="BI192" i="5"/>
  <c r="EE192" i="5" s="1"/>
  <c r="HA192" i="5" s="1"/>
  <c r="JW192" i="5" s="1"/>
  <c r="BI260" i="5"/>
  <c r="EE260" i="5" s="1"/>
  <c r="HA260" i="5" s="1"/>
  <c r="JW260" i="5" s="1"/>
  <c r="BI2" i="5"/>
  <c r="EE2" i="5" s="1"/>
  <c r="HA2" i="5" s="1"/>
  <c r="JW2" i="5" s="1"/>
  <c r="BI73" i="5"/>
  <c r="EE73" i="5" s="1"/>
  <c r="HA73" i="5" s="1"/>
  <c r="JW73" i="5" s="1"/>
  <c r="BI124" i="5"/>
  <c r="EE124" i="5" s="1"/>
  <c r="HA124" i="5" s="1"/>
  <c r="JW124" i="5" s="1"/>
  <c r="BI199" i="5"/>
  <c r="EE199" i="5" s="1"/>
  <c r="HA199" i="5" s="1"/>
  <c r="JW199" i="5" s="1"/>
  <c r="BI259" i="5"/>
  <c r="EE259" i="5" s="1"/>
  <c r="HA259" i="5" s="1"/>
  <c r="JW259" i="5" s="1"/>
  <c r="BI24" i="5"/>
  <c r="EE24" i="5" s="1"/>
  <c r="HA24" i="5" s="1"/>
  <c r="JW24" i="5" s="1"/>
  <c r="BI97" i="5"/>
  <c r="EE97" i="5" s="1"/>
  <c r="HA97" i="5" s="1"/>
  <c r="JW97" i="5" s="1"/>
  <c r="BI137" i="5"/>
  <c r="EE137" i="5" s="1"/>
  <c r="HA137" i="5" s="1"/>
  <c r="JW137" i="5" s="1"/>
  <c r="BI208" i="5"/>
  <c r="EE208" i="5" s="1"/>
  <c r="HA208" i="5" s="1"/>
  <c r="JW208" i="5" s="1"/>
  <c r="BI6" i="5"/>
  <c r="EE6" i="5" s="1"/>
  <c r="HA6" i="5" s="1"/>
  <c r="JW6" i="5" s="1"/>
  <c r="BI64" i="5"/>
  <c r="EE64" i="5" s="1"/>
  <c r="HA64" i="5" s="1"/>
  <c r="JW64" i="5" s="1"/>
  <c r="BI146" i="5"/>
  <c r="EE146" i="5" s="1"/>
  <c r="HA146" i="5" s="1"/>
  <c r="JW146" i="5" s="1"/>
  <c r="BI202" i="5"/>
  <c r="EE202" i="5" s="1"/>
  <c r="HA202" i="5" s="1"/>
  <c r="JW202" i="5" s="1"/>
  <c r="BI266" i="5"/>
  <c r="EE266" i="5" s="1"/>
  <c r="HA266" i="5" s="1"/>
  <c r="JW266" i="5" s="1"/>
  <c r="BI14" i="5"/>
  <c r="EE14" i="5" s="1"/>
  <c r="HA14" i="5" s="1"/>
  <c r="JW14" i="5" s="1"/>
  <c r="BI72" i="5"/>
  <c r="EE72" i="5" s="1"/>
  <c r="HA72" i="5" s="1"/>
  <c r="JW72" i="5" s="1"/>
  <c r="BI153" i="5"/>
  <c r="EE153" i="5" s="1"/>
  <c r="HA153" i="5" s="1"/>
  <c r="JW153" i="5" s="1"/>
  <c r="BI207" i="5"/>
  <c r="EE207" i="5" s="1"/>
  <c r="HA207" i="5" s="1"/>
  <c r="JW207" i="5" s="1"/>
  <c r="BI30" i="5"/>
  <c r="EE30" i="5" s="1"/>
  <c r="HA30" i="5" s="1"/>
  <c r="JW30" i="5" s="1"/>
  <c r="BI85" i="5"/>
  <c r="EE85" i="5" s="1"/>
  <c r="HA85" i="5" s="1"/>
  <c r="JW85" i="5" s="1"/>
  <c r="BI152" i="5"/>
  <c r="EE152" i="5" s="1"/>
  <c r="HA152" i="5" s="1"/>
  <c r="JW152" i="5" s="1"/>
  <c r="BI211" i="5"/>
  <c r="EE211" i="5" s="1"/>
  <c r="HA211" i="5" s="1"/>
  <c r="JW211" i="5" s="1"/>
  <c r="BI13" i="5"/>
  <c r="EE13" i="5" s="1"/>
  <c r="HA13" i="5" s="1"/>
  <c r="JW13" i="5" s="1"/>
  <c r="BI86" i="5"/>
  <c r="EE86" i="5" s="1"/>
  <c r="HA86" i="5" s="1"/>
  <c r="JW86" i="5" s="1"/>
  <c r="BI145" i="5"/>
  <c r="EE145" i="5" s="1"/>
  <c r="HA145" i="5" s="1"/>
  <c r="JW145" i="5" s="1"/>
  <c r="BI205" i="5"/>
  <c r="EE205" i="5" s="1"/>
  <c r="HA205" i="5" s="1"/>
  <c r="JW205" i="5" s="1"/>
  <c r="BI21" i="5"/>
  <c r="EE21" i="5" s="1"/>
  <c r="HA21" i="5" s="1"/>
  <c r="JW21" i="5" s="1"/>
  <c r="BI94" i="5"/>
  <c r="EE94" i="5" s="1"/>
  <c r="HA94" i="5" s="1"/>
  <c r="JW94" i="5" s="1"/>
  <c r="BI142" i="5"/>
  <c r="EE142" i="5" s="1"/>
  <c r="HA142" i="5" s="1"/>
  <c r="JW142" i="5" s="1"/>
  <c r="BI210" i="5"/>
  <c r="EE210" i="5" s="1"/>
  <c r="HA210" i="5" s="1"/>
  <c r="JW210" i="5" s="1"/>
  <c r="C160" i="4"/>
  <c r="B160" i="4"/>
  <c r="A160" i="4"/>
  <c r="A88" i="4" l="1"/>
  <c r="BJ3" i="5"/>
  <c r="EF3" i="5" s="1"/>
  <c r="HB3" i="5" s="1"/>
  <c r="JX3" i="5" s="1"/>
  <c r="BJ2" i="5"/>
  <c r="EF2" i="5" s="1"/>
  <c r="HB2" i="5" s="1"/>
  <c r="JX2" i="5" s="1"/>
  <c r="BJ237" i="5"/>
  <c r="EF237" i="5" s="1"/>
  <c r="HB237" i="5" s="1"/>
  <c r="JX237" i="5" s="1"/>
  <c r="BJ177" i="5"/>
  <c r="EF177" i="5" s="1"/>
  <c r="HB177" i="5" s="1"/>
  <c r="JX177" i="5" s="1"/>
  <c r="BJ103" i="5"/>
  <c r="EF103" i="5" s="1"/>
  <c r="HB103" i="5" s="1"/>
  <c r="JX103" i="5" s="1"/>
  <c r="BJ60" i="5"/>
  <c r="EF60" i="5" s="1"/>
  <c r="HB60" i="5" s="1"/>
  <c r="JX60" i="5" s="1"/>
  <c r="BJ245" i="5"/>
  <c r="EF245" i="5" s="1"/>
  <c r="HB245" i="5" s="1"/>
  <c r="JX245" i="5" s="1"/>
  <c r="BJ178" i="5"/>
  <c r="EF178" i="5" s="1"/>
  <c r="HB178" i="5" s="1"/>
  <c r="JX178" i="5" s="1"/>
  <c r="BJ129" i="5"/>
  <c r="EF129" i="5" s="1"/>
  <c r="HB129" i="5" s="1"/>
  <c r="JX129" i="5" s="1"/>
  <c r="BJ48" i="5"/>
  <c r="EF48" i="5" s="1"/>
  <c r="HB48" i="5" s="1"/>
  <c r="JX48" i="5" s="1"/>
  <c r="BJ243" i="5"/>
  <c r="EF243" i="5" s="1"/>
  <c r="HB243" i="5" s="1"/>
  <c r="JX243" i="5" s="1"/>
  <c r="BJ192" i="5"/>
  <c r="EF192" i="5" s="1"/>
  <c r="HB192" i="5" s="1"/>
  <c r="JX192" i="5" s="1"/>
  <c r="BJ121" i="5"/>
  <c r="EF121" i="5" s="1"/>
  <c r="HB121" i="5" s="1"/>
  <c r="JX121" i="5" s="1"/>
  <c r="BJ59" i="5"/>
  <c r="EF59" i="5" s="1"/>
  <c r="HB59" i="5" s="1"/>
  <c r="JX59" i="5" s="1"/>
  <c r="BJ252" i="5"/>
  <c r="EF252" i="5" s="1"/>
  <c r="HB252" i="5" s="1"/>
  <c r="JX252" i="5" s="1"/>
  <c r="BJ189" i="5"/>
  <c r="EF189" i="5" s="1"/>
  <c r="HB189" i="5" s="1"/>
  <c r="JX189" i="5" s="1"/>
  <c r="BJ120" i="5"/>
  <c r="EF120" i="5" s="1"/>
  <c r="HB120" i="5" s="1"/>
  <c r="JX120" i="5" s="1"/>
  <c r="BJ58" i="5"/>
  <c r="EF58" i="5" s="1"/>
  <c r="HB58" i="5" s="1"/>
  <c r="JX58" i="5" s="1"/>
  <c r="BJ257" i="5"/>
  <c r="EF257" i="5" s="1"/>
  <c r="HB257" i="5" s="1"/>
  <c r="JX257" i="5" s="1"/>
  <c r="BJ187" i="5"/>
  <c r="EF187" i="5" s="1"/>
  <c r="HB187" i="5" s="1"/>
  <c r="JX187" i="5" s="1"/>
  <c r="BJ119" i="5"/>
  <c r="EF119" i="5" s="1"/>
  <c r="HB119" i="5" s="1"/>
  <c r="JX119" i="5" s="1"/>
  <c r="BJ68" i="5"/>
  <c r="EF68" i="5" s="1"/>
  <c r="HB68" i="5" s="1"/>
  <c r="JX68" i="5" s="1"/>
  <c r="BJ267" i="5"/>
  <c r="EF267" i="5" s="1"/>
  <c r="HB267" i="5" s="1"/>
  <c r="JX267" i="5" s="1"/>
  <c r="BJ198" i="5"/>
  <c r="EF198" i="5" s="1"/>
  <c r="HB198" i="5" s="1"/>
  <c r="JX198" i="5" s="1"/>
  <c r="BJ152" i="5"/>
  <c r="EF152" i="5" s="1"/>
  <c r="HB152" i="5" s="1"/>
  <c r="JX152" i="5" s="1"/>
  <c r="BJ84" i="5"/>
  <c r="EF84" i="5" s="1"/>
  <c r="HB84" i="5" s="1"/>
  <c r="JX84" i="5" s="1"/>
  <c r="BJ12" i="5"/>
  <c r="EF12" i="5" s="1"/>
  <c r="HB12" i="5" s="1"/>
  <c r="JX12" i="5" s="1"/>
  <c r="BJ206" i="5"/>
  <c r="EF206" i="5" s="1"/>
  <c r="HB206" i="5" s="1"/>
  <c r="JX206" i="5" s="1"/>
  <c r="BJ151" i="5"/>
  <c r="EF151" i="5" s="1"/>
  <c r="HB151" i="5" s="1"/>
  <c r="JX151" i="5" s="1"/>
  <c r="BJ92" i="5"/>
  <c r="EF92" i="5" s="1"/>
  <c r="HB92" i="5" s="1"/>
  <c r="JX92" i="5" s="1"/>
  <c r="BJ11" i="5"/>
  <c r="EF11" i="5" s="1"/>
  <c r="HB11" i="5" s="1"/>
  <c r="JX11" i="5" s="1"/>
  <c r="BJ225" i="5"/>
  <c r="EF225" i="5" s="1"/>
  <c r="HB225" i="5" s="1"/>
  <c r="JX225" i="5" s="1"/>
  <c r="BJ160" i="5"/>
  <c r="EF160" i="5" s="1"/>
  <c r="HB160" i="5" s="1"/>
  <c r="JX160" i="5" s="1"/>
  <c r="BJ79" i="5"/>
  <c r="EF79" i="5" s="1"/>
  <c r="HB79" i="5" s="1"/>
  <c r="JX79" i="5" s="1"/>
  <c r="BJ35" i="5"/>
  <c r="EF35" i="5" s="1"/>
  <c r="HB35" i="5" s="1"/>
  <c r="JX35" i="5" s="1"/>
  <c r="BJ227" i="5"/>
  <c r="EF227" i="5" s="1"/>
  <c r="HB227" i="5" s="1"/>
  <c r="JX227" i="5" s="1"/>
  <c r="BJ172" i="5"/>
  <c r="EF172" i="5" s="1"/>
  <c r="HB172" i="5" s="1"/>
  <c r="JX172" i="5" s="1"/>
  <c r="BJ115" i="5"/>
  <c r="EF115" i="5" s="1"/>
  <c r="HB115" i="5" s="1"/>
  <c r="JX115" i="5" s="1"/>
  <c r="BJ34" i="5"/>
  <c r="EF34" i="5" s="1"/>
  <c r="HB34" i="5" s="1"/>
  <c r="JX34" i="5" s="1"/>
  <c r="BJ235" i="5"/>
  <c r="EF235" i="5" s="1"/>
  <c r="HB235" i="5" s="1"/>
  <c r="JX235" i="5" s="1"/>
  <c r="BJ175" i="5"/>
  <c r="EF175" i="5" s="1"/>
  <c r="HB175" i="5" s="1"/>
  <c r="JX175" i="5" s="1"/>
  <c r="BJ114" i="5"/>
  <c r="EF114" i="5" s="1"/>
  <c r="HB114" i="5" s="1"/>
  <c r="JX114" i="5" s="1"/>
  <c r="BJ52" i="5"/>
  <c r="EF52" i="5" s="1"/>
  <c r="HB52" i="5" s="1"/>
  <c r="JX52" i="5" s="1"/>
  <c r="BJ239" i="5"/>
  <c r="EF239" i="5" s="1"/>
  <c r="HB239" i="5" s="1"/>
  <c r="JX239" i="5" s="1"/>
  <c r="BJ168" i="5"/>
  <c r="EF168" i="5" s="1"/>
  <c r="HB168" i="5" s="1"/>
  <c r="JX168" i="5" s="1"/>
  <c r="BJ106" i="5"/>
  <c r="EF106" i="5" s="1"/>
  <c r="HB106" i="5" s="1"/>
  <c r="JX106" i="5" s="1"/>
  <c r="BJ44" i="5"/>
  <c r="EF44" i="5" s="1"/>
  <c r="HB44" i="5" s="1"/>
  <c r="JX44" i="5" s="1"/>
  <c r="BJ246" i="5"/>
  <c r="EF246" i="5" s="1"/>
  <c r="HB246" i="5" s="1"/>
  <c r="JX246" i="5" s="1"/>
  <c r="BJ181" i="5"/>
  <c r="EF181" i="5" s="1"/>
  <c r="HB181" i="5" s="1"/>
  <c r="JX181" i="5" s="1"/>
  <c r="BJ113" i="5"/>
  <c r="EF113" i="5" s="1"/>
  <c r="HB113" i="5" s="1"/>
  <c r="JX113" i="5" s="1"/>
  <c r="BJ51" i="5"/>
  <c r="EF51" i="5" s="1"/>
  <c r="HB51" i="5" s="1"/>
  <c r="JX51" i="5" s="1"/>
  <c r="BJ249" i="5"/>
  <c r="EF249" i="5" s="1"/>
  <c r="HB249" i="5" s="1"/>
  <c r="JX249" i="5" s="1"/>
  <c r="BJ184" i="5"/>
  <c r="EF184" i="5" s="1"/>
  <c r="HB184" i="5" s="1"/>
  <c r="JX184" i="5" s="1"/>
  <c r="BJ131" i="5"/>
  <c r="EF131" i="5" s="1"/>
  <c r="HB131" i="5" s="1"/>
  <c r="JX131" i="5" s="1"/>
  <c r="BJ50" i="5"/>
  <c r="EF50" i="5" s="1"/>
  <c r="HB50" i="5" s="1"/>
  <c r="JX50" i="5" s="1"/>
  <c r="BJ258" i="5"/>
  <c r="EF258" i="5" s="1"/>
  <c r="HB258" i="5" s="1"/>
  <c r="JX258" i="5" s="1"/>
  <c r="BJ190" i="5"/>
  <c r="EF190" i="5" s="1"/>
  <c r="HB190" i="5" s="1"/>
  <c r="JX190" i="5" s="1"/>
  <c r="BJ130" i="5"/>
  <c r="EF130" i="5" s="1"/>
  <c r="HB130" i="5" s="1"/>
  <c r="JX130" i="5" s="1"/>
  <c r="BJ71" i="5"/>
  <c r="EF71" i="5" s="1"/>
  <c r="HB71" i="5" s="1"/>
  <c r="JX71" i="5" s="1"/>
  <c r="BJ220" i="5"/>
  <c r="EF220" i="5" s="1"/>
  <c r="HB220" i="5" s="1"/>
  <c r="JX220" i="5" s="1"/>
  <c r="BJ155" i="5"/>
  <c r="EF155" i="5" s="1"/>
  <c r="HB155" i="5" s="1"/>
  <c r="JX155" i="5" s="1"/>
  <c r="BJ90" i="5"/>
  <c r="EF90" i="5" s="1"/>
  <c r="HB90" i="5" s="1"/>
  <c r="JX90" i="5" s="1"/>
  <c r="BJ27" i="5"/>
  <c r="EF27" i="5" s="1"/>
  <c r="HB27" i="5" s="1"/>
  <c r="JX27" i="5" s="1"/>
  <c r="BJ230" i="5"/>
  <c r="EF230" i="5" s="1"/>
  <c r="HB230" i="5" s="1"/>
  <c r="JX230" i="5" s="1"/>
  <c r="BJ167" i="5"/>
  <c r="EF167" i="5" s="1"/>
  <c r="HB167" i="5" s="1"/>
  <c r="JX167" i="5" s="1"/>
  <c r="BJ107" i="5"/>
  <c r="EF107" i="5" s="1"/>
  <c r="HB107" i="5" s="1"/>
  <c r="JX107" i="5" s="1"/>
  <c r="BJ26" i="5"/>
  <c r="EF26" i="5" s="1"/>
  <c r="HB26" i="5" s="1"/>
  <c r="JX26" i="5" s="1"/>
  <c r="BJ228" i="5"/>
  <c r="EF228" i="5" s="1"/>
  <c r="HB228" i="5" s="1"/>
  <c r="JX228" i="5" s="1"/>
  <c r="BJ170" i="5"/>
  <c r="EF170" i="5" s="1"/>
  <c r="HB170" i="5" s="1"/>
  <c r="JX170" i="5" s="1"/>
  <c r="BJ99" i="5"/>
  <c r="EF99" i="5" s="1"/>
  <c r="HB99" i="5" s="1"/>
  <c r="JX99" i="5" s="1"/>
  <c r="BJ37" i="5"/>
  <c r="EF37" i="5" s="1"/>
  <c r="HB37" i="5" s="1"/>
  <c r="JX37" i="5" s="1"/>
  <c r="BJ238" i="5"/>
  <c r="EF238" i="5" s="1"/>
  <c r="HB238" i="5" s="1"/>
  <c r="JX238" i="5" s="1"/>
  <c r="BJ171" i="5"/>
  <c r="EF171" i="5" s="1"/>
  <c r="HB171" i="5" s="1"/>
  <c r="JX171" i="5" s="1"/>
  <c r="BJ98" i="5"/>
  <c r="EF98" i="5" s="1"/>
  <c r="HB98" i="5" s="1"/>
  <c r="JX98" i="5" s="1"/>
  <c r="BJ36" i="5"/>
  <c r="EF36" i="5" s="1"/>
  <c r="HB36" i="5" s="1"/>
  <c r="JX36" i="5" s="1"/>
  <c r="BJ242" i="5"/>
  <c r="EF242" i="5" s="1"/>
  <c r="HB242" i="5" s="1"/>
  <c r="JX242" i="5" s="1"/>
  <c r="BJ179" i="5"/>
  <c r="EF179" i="5" s="1"/>
  <c r="HB179" i="5" s="1"/>
  <c r="JX179" i="5" s="1"/>
  <c r="BJ105" i="5"/>
  <c r="EF105" i="5" s="1"/>
  <c r="HB105" i="5" s="1"/>
  <c r="JX105" i="5" s="1"/>
  <c r="BJ54" i="5"/>
  <c r="EF54" i="5" s="1"/>
  <c r="HB54" i="5" s="1"/>
  <c r="JX54" i="5" s="1"/>
  <c r="BJ247" i="5"/>
  <c r="EF247" i="5" s="1"/>
  <c r="HB247" i="5" s="1"/>
  <c r="JX247" i="5" s="1"/>
  <c r="BJ182" i="5"/>
  <c r="EF182" i="5" s="1"/>
  <c r="HB182" i="5" s="1"/>
  <c r="JX182" i="5" s="1"/>
  <c r="BJ123" i="5"/>
  <c r="EF123" i="5" s="1"/>
  <c r="HB123" i="5" s="1"/>
  <c r="JX123" i="5" s="1"/>
  <c r="BJ61" i="5"/>
  <c r="EF61" i="5" s="1"/>
  <c r="HB61" i="5" s="1"/>
  <c r="JX61" i="5" s="1"/>
  <c r="BJ255" i="5"/>
  <c r="EF255" i="5" s="1"/>
  <c r="HB255" i="5" s="1"/>
  <c r="JX255" i="5" s="1"/>
  <c r="BJ197" i="5"/>
  <c r="EF197" i="5" s="1"/>
  <c r="HB197" i="5" s="1"/>
  <c r="JX197" i="5" s="1"/>
  <c r="BJ122" i="5"/>
  <c r="EF122" i="5" s="1"/>
  <c r="HB122" i="5" s="1"/>
  <c r="JX122" i="5" s="1"/>
  <c r="BJ63" i="5"/>
  <c r="EF63" i="5" s="1"/>
  <c r="HB63" i="5" s="1"/>
  <c r="JX63" i="5" s="1"/>
  <c r="BJ5" i="5"/>
  <c r="EF5" i="5" s="1"/>
  <c r="HB5" i="5" s="1"/>
  <c r="JX5" i="5" s="1"/>
  <c r="BJ209" i="5"/>
  <c r="EF209" i="5" s="1"/>
  <c r="HB209" i="5" s="1"/>
  <c r="JX209" i="5" s="1"/>
  <c r="BJ143" i="5"/>
  <c r="EF143" i="5" s="1"/>
  <c r="HB143" i="5" s="1"/>
  <c r="JX143" i="5" s="1"/>
  <c r="BJ77" i="5"/>
  <c r="EF77" i="5" s="1"/>
  <c r="HB77" i="5" s="1"/>
  <c r="JX77" i="5" s="1"/>
  <c r="BJ22" i="5"/>
  <c r="EF22" i="5" s="1"/>
  <c r="HB22" i="5" s="1"/>
  <c r="JX22" i="5" s="1"/>
  <c r="BJ212" i="5"/>
  <c r="EF212" i="5" s="1"/>
  <c r="HB212" i="5" s="1"/>
  <c r="JX212" i="5" s="1"/>
  <c r="BJ150" i="5"/>
  <c r="EF150" i="5" s="1"/>
  <c r="HB150" i="5" s="1"/>
  <c r="JX150" i="5" s="1"/>
  <c r="BJ83" i="5"/>
  <c r="EF83" i="5" s="1"/>
  <c r="HB83" i="5" s="1"/>
  <c r="JX83" i="5" s="1"/>
  <c r="BJ21" i="5"/>
  <c r="EF21" i="5" s="1"/>
  <c r="HB21" i="5" s="1"/>
  <c r="JX21" i="5" s="1"/>
  <c r="BJ223" i="5"/>
  <c r="EF223" i="5" s="1"/>
  <c r="HB223" i="5" s="1"/>
  <c r="JX223" i="5" s="1"/>
  <c r="BJ158" i="5"/>
  <c r="EF158" i="5" s="1"/>
  <c r="HB158" i="5" s="1"/>
  <c r="JX158" i="5" s="1"/>
  <c r="BJ82" i="5"/>
  <c r="EF82" i="5" s="1"/>
  <c r="HB82" i="5" s="1"/>
  <c r="JX82" i="5" s="1"/>
  <c r="BJ38" i="5"/>
  <c r="EF38" i="5" s="1"/>
  <c r="HB38" i="5" s="1"/>
  <c r="JX38" i="5" s="1"/>
  <c r="BJ226" i="5"/>
  <c r="EF226" i="5" s="1"/>
  <c r="HB226" i="5" s="1"/>
  <c r="JX226" i="5" s="1"/>
  <c r="BJ161" i="5"/>
  <c r="EF161" i="5" s="1"/>
  <c r="HB161" i="5" s="1"/>
  <c r="JX161" i="5" s="1"/>
  <c r="BJ93" i="5"/>
  <c r="EF93" i="5" s="1"/>
  <c r="HB93" i="5" s="1"/>
  <c r="JX93" i="5" s="1"/>
  <c r="BJ30" i="5"/>
  <c r="EF30" i="5" s="1"/>
  <c r="HB30" i="5" s="1"/>
  <c r="JX30" i="5" s="1"/>
  <c r="BJ224" i="5"/>
  <c r="EF224" i="5" s="1"/>
  <c r="HB224" i="5" s="1"/>
  <c r="JX224" i="5" s="1"/>
  <c r="BJ165" i="5"/>
  <c r="EF165" i="5" s="1"/>
  <c r="HB165" i="5" s="1"/>
  <c r="JX165" i="5" s="1"/>
  <c r="BJ110" i="5"/>
  <c r="EF110" i="5" s="1"/>
  <c r="HB110" i="5" s="1"/>
  <c r="JX110" i="5" s="1"/>
  <c r="BJ29" i="5"/>
  <c r="EF29" i="5" s="1"/>
  <c r="HB29" i="5" s="1"/>
  <c r="JX29" i="5" s="1"/>
  <c r="BJ232" i="5"/>
  <c r="EF232" i="5" s="1"/>
  <c r="HB232" i="5" s="1"/>
  <c r="JX232" i="5" s="1"/>
  <c r="BJ163" i="5"/>
  <c r="EF163" i="5" s="1"/>
  <c r="HB163" i="5" s="1"/>
  <c r="JX163" i="5" s="1"/>
  <c r="BJ109" i="5"/>
  <c r="EF109" i="5" s="1"/>
  <c r="HB109" i="5" s="1"/>
  <c r="JX109" i="5" s="1"/>
  <c r="BJ28" i="5"/>
  <c r="EF28" i="5" s="1"/>
  <c r="HB28" i="5" s="1"/>
  <c r="JX28" i="5" s="1"/>
  <c r="BJ240" i="5"/>
  <c r="EF240" i="5" s="1"/>
  <c r="HB240" i="5" s="1"/>
  <c r="JX240" i="5" s="1"/>
  <c r="BJ173" i="5"/>
  <c r="EF173" i="5" s="1"/>
  <c r="HB173" i="5" s="1"/>
  <c r="JX173" i="5" s="1"/>
  <c r="BJ108" i="5"/>
  <c r="EF108" i="5" s="1"/>
  <c r="HB108" i="5" s="1"/>
  <c r="JX108" i="5" s="1"/>
  <c r="BJ46" i="5"/>
  <c r="EF46" i="5" s="1"/>
  <c r="HB46" i="5" s="1"/>
  <c r="JX46" i="5" s="1"/>
  <c r="BJ250" i="5"/>
  <c r="EF250" i="5" s="1"/>
  <c r="HB250" i="5" s="1"/>
  <c r="JX250" i="5" s="1"/>
  <c r="BJ185" i="5"/>
  <c r="EF185" i="5" s="1"/>
  <c r="HB185" i="5" s="1"/>
  <c r="JX185" i="5" s="1"/>
  <c r="BJ134" i="5"/>
  <c r="EF134" i="5" s="1"/>
  <c r="HB134" i="5" s="1"/>
  <c r="JX134" i="5" s="1"/>
  <c r="BJ53" i="5"/>
  <c r="EF53" i="5" s="1"/>
  <c r="HB53" i="5" s="1"/>
  <c r="JX53" i="5" s="1"/>
  <c r="BJ263" i="5"/>
  <c r="EF263" i="5" s="1"/>
  <c r="HB263" i="5" s="1"/>
  <c r="JX263" i="5" s="1"/>
  <c r="BJ205" i="5"/>
  <c r="EF205" i="5" s="1"/>
  <c r="HB205" i="5" s="1"/>
  <c r="JX205" i="5" s="1"/>
  <c r="BJ136" i="5"/>
  <c r="EF136" i="5" s="1"/>
  <c r="HB136" i="5" s="1"/>
  <c r="JX136" i="5" s="1"/>
  <c r="BJ70" i="5"/>
  <c r="EF70" i="5" s="1"/>
  <c r="HB70" i="5" s="1"/>
  <c r="JX70" i="5" s="1"/>
  <c r="BJ15" i="5"/>
  <c r="EF15" i="5" s="1"/>
  <c r="HB15" i="5" s="1"/>
  <c r="JX15" i="5" s="1"/>
  <c r="BJ204" i="5"/>
  <c r="EF204" i="5" s="1"/>
  <c r="HB204" i="5" s="1"/>
  <c r="JX204" i="5" s="1"/>
  <c r="BJ135" i="5"/>
  <c r="EF135" i="5" s="1"/>
  <c r="HB135" i="5" s="1"/>
  <c r="JX135" i="5" s="1"/>
  <c r="BJ69" i="5"/>
  <c r="EF69" i="5" s="1"/>
  <c r="HB69" i="5" s="1"/>
  <c r="JX69" i="5" s="1"/>
  <c r="BJ14" i="5"/>
  <c r="EF14" i="5" s="1"/>
  <c r="HB14" i="5" s="1"/>
  <c r="JX14" i="5" s="1"/>
  <c r="BJ215" i="5"/>
  <c r="EF215" i="5" s="1"/>
  <c r="HB215" i="5" s="1"/>
  <c r="JX215" i="5" s="1"/>
  <c r="BJ142" i="5"/>
  <c r="EF142" i="5" s="1"/>
  <c r="HB142" i="5" s="1"/>
  <c r="JX142" i="5" s="1"/>
  <c r="BJ94" i="5"/>
  <c r="EF94" i="5" s="1"/>
  <c r="HB94" i="5" s="1"/>
  <c r="JX94" i="5" s="1"/>
  <c r="BJ13" i="5"/>
  <c r="EF13" i="5" s="1"/>
  <c r="HB13" i="5" s="1"/>
  <c r="JX13" i="5" s="1"/>
  <c r="BJ210" i="5"/>
  <c r="EF210" i="5" s="1"/>
  <c r="HB210" i="5" s="1"/>
  <c r="JX210" i="5" s="1"/>
  <c r="BJ145" i="5"/>
  <c r="EF145" i="5" s="1"/>
  <c r="HB145" i="5" s="1"/>
  <c r="JX145" i="5" s="1"/>
  <c r="BJ86" i="5"/>
  <c r="EF86" i="5" s="1"/>
  <c r="HB86" i="5" s="1"/>
  <c r="JX86" i="5" s="1"/>
  <c r="BJ24" i="5"/>
  <c r="EF24" i="5" s="1"/>
  <c r="HB24" i="5" s="1"/>
  <c r="JX24" i="5" s="1"/>
  <c r="BJ218" i="5"/>
  <c r="EF218" i="5" s="1"/>
  <c r="HB218" i="5" s="1"/>
  <c r="JX218" i="5" s="1"/>
  <c r="BJ153" i="5"/>
  <c r="EF153" i="5" s="1"/>
  <c r="HB153" i="5" s="1"/>
  <c r="JX153" i="5" s="1"/>
  <c r="BJ85" i="5"/>
  <c r="EF85" i="5" s="1"/>
  <c r="HB85" i="5" s="1"/>
  <c r="JX85" i="5" s="1"/>
  <c r="BJ41" i="5"/>
  <c r="EF41" i="5" s="1"/>
  <c r="HB41" i="5" s="1"/>
  <c r="JX41" i="5" s="1"/>
  <c r="BJ219" i="5"/>
  <c r="EF219" i="5" s="1"/>
  <c r="HB219" i="5" s="1"/>
  <c r="JX219" i="5" s="1"/>
  <c r="BJ162" i="5"/>
  <c r="EF162" i="5" s="1"/>
  <c r="HB162" i="5" s="1"/>
  <c r="JX162" i="5" s="1"/>
  <c r="BJ102" i="5"/>
  <c r="EF102" i="5" s="1"/>
  <c r="HB102" i="5" s="1"/>
  <c r="JX102" i="5" s="1"/>
  <c r="BJ40" i="5"/>
  <c r="EF40" i="5" s="1"/>
  <c r="HB40" i="5" s="1"/>
  <c r="JX40" i="5" s="1"/>
  <c r="BJ233" i="5"/>
  <c r="EF233" i="5" s="1"/>
  <c r="HB233" i="5" s="1"/>
  <c r="JX233" i="5" s="1"/>
  <c r="BJ166" i="5"/>
  <c r="EF166" i="5" s="1"/>
  <c r="HB166" i="5" s="1"/>
  <c r="JX166" i="5" s="1"/>
  <c r="BJ101" i="5"/>
  <c r="EF101" i="5" s="1"/>
  <c r="HB101" i="5" s="1"/>
  <c r="JX101" i="5" s="1"/>
  <c r="BJ39" i="5"/>
  <c r="EF39" i="5" s="1"/>
  <c r="HB39" i="5" s="1"/>
  <c r="JX39" i="5" s="1"/>
  <c r="BJ241" i="5"/>
  <c r="EF241" i="5" s="1"/>
  <c r="HB241" i="5" s="1"/>
  <c r="JX241" i="5" s="1"/>
  <c r="BJ176" i="5"/>
  <c r="EF176" i="5" s="1"/>
  <c r="HB176" i="5" s="1"/>
  <c r="JX176" i="5" s="1"/>
  <c r="BJ100" i="5"/>
  <c r="EF100" i="5" s="1"/>
  <c r="HB100" i="5" s="1"/>
  <c r="JX100" i="5" s="1"/>
  <c r="BJ57" i="5"/>
  <c r="EF57" i="5" s="1"/>
  <c r="HB57" i="5" s="1"/>
  <c r="JX57" i="5" s="1"/>
  <c r="BJ256" i="5"/>
  <c r="EF256" i="5" s="1"/>
  <c r="HB256" i="5" s="1"/>
  <c r="JX256" i="5" s="1"/>
  <c r="BJ193" i="5"/>
  <c r="EF193" i="5" s="1"/>
  <c r="HB193" i="5" s="1"/>
  <c r="JX193" i="5" s="1"/>
  <c r="BJ133" i="5"/>
  <c r="EF133" i="5" s="1"/>
  <c r="HB133" i="5" s="1"/>
  <c r="JX133" i="5" s="1"/>
  <c r="BJ74" i="5"/>
  <c r="EF74" i="5" s="1"/>
  <c r="HB74" i="5" s="1"/>
  <c r="JX74" i="5" s="1"/>
  <c r="BJ262" i="5"/>
  <c r="EF262" i="5" s="1"/>
  <c r="HB262" i="5" s="1"/>
  <c r="JX262" i="5" s="1"/>
  <c r="BJ196" i="5"/>
  <c r="EF196" i="5" s="1"/>
  <c r="HB196" i="5" s="1"/>
  <c r="JX196" i="5" s="1"/>
  <c r="BJ132" i="5"/>
  <c r="EF132" i="5" s="1"/>
  <c r="HB132" i="5" s="1"/>
  <c r="JX132" i="5" s="1"/>
  <c r="BJ62" i="5"/>
  <c r="EF62" i="5" s="1"/>
  <c r="HB62" i="5" s="1"/>
  <c r="JX62" i="5" s="1"/>
  <c r="BJ7" i="5"/>
  <c r="EF7" i="5" s="1"/>
  <c r="HB7" i="5" s="1"/>
  <c r="JX7" i="5" s="1"/>
  <c r="BJ207" i="5"/>
  <c r="EF207" i="5" s="1"/>
  <c r="HB207" i="5" s="1"/>
  <c r="JX207" i="5" s="1"/>
  <c r="BJ146" i="5"/>
  <c r="EF146" i="5" s="1"/>
  <c r="HB146" i="5" s="1"/>
  <c r="JX146" i="5" s="1"/>
  <c r="BJ72" i="5"/>
  <c r="EF72" i="5" s="1"/>
  <c r="HB72" i="5" s="1"/>
  <c r="JX72" i="5" s="1"/>
  <c r="BJ6" i="5"/>
  <c r="EF6" i="5" s="1"/>
  <c r="HB6" i="5" s="1"/>
  <c r="JX6" i="5" s="1"/>
  <c r="BJ202" i="5"/>
  <c r="EF202" i="5" s="1"/>
  <c r="HB202" i="5" s="1"/>
  <c r="JX202" i="5" s="1"/>
  <c r="BJ138" i="5"/>
  <c r="EF138" i="5" s="1"/>
  <c r="HB138" i="5" s="1"/>
  <c r="JX138" i="5" s="1"/>
  <c r="BJ64" i="5"/>
  <c r="EF64" i="5" s="1"/>
  <c r="HB64" i="5" s="1"/>
  <c r="JX64" i="5" s="1"/>
  <c r="BJ17" i="5"/>
  <c r="EF17" i="5" s="1"/>
  <c r="HB17" i="5" s="1"/>
  <c r="JX17" i="5" s="1"/>
  <c r="BJ213" i="5"/>
  <c r="EF213" i="5" s="1"/>
  <c r="HB213" i="5" s="1"/>
  <c r="JX213" i="5" s="1"/>
  <c r="BJ137" i="5"/>
  <c r="EF137" i="5" s="1"/>
  <c r="HB137" i="5" s="1"/>
  <c r="JX137" i="5" s="1"/>
  <c r="BJ97" i="5"/>
  <c r="EF97" i="5" s="1"/>
  <c r="HB97" i="5" s="1"/>
  <c r="JX97" i="5" s="1"/>
  <c r="BJ16" i="5"/>
  <c r="EF16" i="5" s="1"/>
  <c r="HB16" i="5" s="1"/>
  <c r="JX16" i="5" s="1"/>
  <c r="BJ211" i="5"/>
  <c r="EF211" i="5" s="1"/>
  <c r="HB211" i="5" s="1"/>
  <c r="JX211" i="5" s="1"/>
  <c r="BJ156" i="5"/>
  <c r="EF156" i="5" s="1"/>
  <c r="HB156" i="5" s="1"/>
  <c r="JX156" i="5" s="1"/>
  <c r="BJ96" i="5"/>
  <c r="EF96" i="5" s="1"/>
  <c r="HB96" i="5" s="1"/>
  <c r="JX96" i="5" s="1"/>
  <c r="BJ33" i="5"/>
  <c r="EF33" i="5" s="1"/>
  <c r="HB33" i="5" s="1"/>
  <c r="JX33" i="5" s="1"/>
  <c r="BJ222" i="5"/>
  <c r="EF222" i="5" s="1"/>
  <c r="HB222" i="5" s="1"/>
  <c r="JX222" i="5" s="1"/>
  <c r="BJ154" i="5"/>
  <c r="EF154" i="5" s="1"/>
  <c r="HB154" i="5" s="1"/>
  <c r="JX154" i="5" s="1"/>
  <c r="BJ95" i="5"/>
  <c r="EF95" i="5" s="1"/>
  <c r="HB95" i="5" s="1"/>
  <c r="JX95" i="5" s="1"/>
  <c r="BJ253" i="5"/>
  <c r="EF253" i="5" s="1"/>
  <c r="HB253" i="5" s="1"/>
  <c r="JX253" i="5" s="1"/>
  <c r="BJ188" i="5"/>
  <c r="EF188" i="5" s="1"/>
  <c r="HB188" i="5" s="1"/>
  <c r="JX188" i="5" s="1"/>
  <c r="BJ125" i="5"/>
  <c r="EF125" i="5" s="1"/>
  <c r="HB125" i="5" s="1"/>
  <c r="JX125" i="5" s="1"/>
  <c r="BJ66" i="5"/>
  <c r="EF66" i="5" s="1"/>
  <c r="HB66" i="5" s="1"/>
  <c r="JX66" i="5" s="1"/>
  <c r="BJ261" i="5"/>
  <c r="EF261" i="5" s="1"/>
  <c r="HB261" i="5" s="1"/>
  <c r="JX261" i="5" s="1"/>
  <c r="BJ199" i="5"/>
  <c r="EF199" i="5" s="1"/>
  <c r="HB199" i="5" s="1"/>
  <c r="JX199" i="5" s="1"/>
  <c r="BJ124" i="5"/>
  <c r="EF124" i="5" s="1"/>
  <c r="HB124" i="5" s="1"/>
  <c r="JX124" i="5" s="1"/>
  <c r="BJ73" i="5"/>
  <c r="EF73" i="5" s="1"/>
  <c r="HB73" i="5" s="1"/>
  <c r="JX73" i="5" s="1"/>
  <c r="BJ259" i="5"/>
  <c r="EF259" i="5" s="1"/>
  <c r="HB259" i="5" s="1"/>
  <c r="JX259" i="5" s="1"/>
  <c r="BJ216" i="5"/>
  <c r="EF216" i="5" s="1"/>
  <c r="HB216" i="5" s="1"/>
  <c r="JX216" i="5" s="1"/>
  <c r="BJ116" i="5"/>
  <c r="EF116" i="5" s="1"/>
  <c r="HB116" i="5" s="1"/>
  <c r="JX116" i="5" s="1"/>
  <c r="BJ65" i="5"/>
  <c r="EF65" i="5" s="1"/>
  <c r="HB65" i="5" s="1"/>
  <c r="JX65" i="5" s="1"/>
  <c r="BJ244" i="5"/>
  <c r="EF244" i="5" s="1"/>
  <c r="HB244" i="5" s="1"/>
  <c r="JX244" i="5" s="1"/>
  <c r="BJ183" i="5"/>
  <c r="EF183" i="5" s="1"/>
  <c r="HB183" i="5" s="1"/>
  <c r="JX183" i="5" s="1"/>
  <c r="BJ118" i="5"/>
  <c r="EF118" i="5" s="1"/>
  <c r="HB118" i="5" s="1"/>
  <c r="JX118" i="5" s="1"/>
  <c r="BJ56" i="5"/>
  <c r="EF56" i="5" s="1"/>
  <c r="HB56" i="5" s="1"/>
  <c r="JX56" i="5" s="1"/>
  <c r="BJ251" i="5"/>
  <c r="EF251" i="5" s="1"/>
  <c r="HB251" i="5" s="1"/>
  <c r="JX251" i="5" s="1"/>
  <c r="BJ191" i="5"/>
  <c r="EF191" i="5" s="1"/>
  <c r="HB191" i="5" s="1"/>
  <c r="JX191" i="5" s="1"/>
  <c r="BJ117" i="5"/>
  <c r="EF117" i="5" s="1"/>
  <c r="HB117" i="5" s="1"/>
  <c r="JX117" i="5" s="1"/>
  <c r="BJ55" i="5"/>
  <c r="EF55" i="5" s="1"/>
  <c r="HB55" i="5" s="1"/>
  <c r="JX55" i="5" s="1"/>
  <c r="BJ254" i="5"/>
  <c r="EF254" i="5" s="1"/>
  <c r="HB254" i="5" s="1"/>
  <c r="JX254" i="5" s="1"/>
  <c r="BJ186" i="5"/>
  <c r="EF186" i="5" s="1"/>
  <c r="HB186" i="5" s="1"/>
  <c r="JX186" i="5" s="1"/>
  <c r="BJ128" i="5"/>
  <c r="EF128" i="5" s="1"/>
  <c r="HB128" i="5" s="1"/>
  <c r="JX128" i="5" s="1"/>
  <c r="BJ47" i="5"/>
  <c r="EF47" i="5" s="1"/>
  <c r="HB47" i="5" s="1"/>
  <c r="JX47" i="5" s="1"/>
  <c r="BJ200" i="5"/>
  <c r="EF200" i="5" s="1"/>
  <c r="HB200" i="5" s="1"/>
  <c r="JX200" i="5" s="1"/>
  <c r="BJ208" i="5"/>
  <c r="EF208" i="5" s="1"/>
  <c r="HB208" i="5" s="1"/>
  <c r="JX208" i="5" s="1"/>
  <c r="BJ214" i="5"/>
  <c r="EF214" i="5" s="1"/>
  <c r="HB214" i="5" s="1"/>
  <c r="JX214" i="5" s="1"/>
  <c r="BJ19" i="5"/>
  <c r="EF19" i="5" s="1"/>
  <c r="HB19" i="5" s="1"/>
  <c r="JX19" i="5" s="1"/>
  <c r="BJ147" i="5"/>
  <c r="EF147" i="5" s="1"/>
  <c r="HB147" i="5" s="1"/>
  <c r="JX147" i="5" s="1"/>
  <c r="BJ18" i="5"/>
  <c r="EF18" i="5" s="1"/>
  <c r="HB18" i="5" s="1"/>
  <c r="JX18" i="5" s="1"/>
  <c r="BJ164" i="5"/>
  <c r="EF164" i="5" s="1"/>
  <c r="HB164" i="5" s="1"/>
  <c r="JX164" i="5" s="1"/>
  <c r="BJ42" i="5"/>
  <c r="EF42" i="5" s="1"/>
  <c r="HB42" i="5" s="1"/>
  <c r="JX42" i="5" s="1"/>
  <c r="BJ194" i="5"/>
  <c r="EF194" i="5" s="1"/>
  <c r="HB194" i="5" s="1"/>
  <c r="JX194" i="5" s="1"/>
  <c r="BJ195" i="5"/>
  <c r="EF195" i="5" s="1"/>
  <c r="HB195" i="5" s="1"/>
  <c r="JX195" i="5" s="1"/>
  <c r="BJ203" i="5"/>
  <c r="EF203" i="5" s="1"/>
  <c r="HB203" i="5" s="1"/>
  <c r="JX203" i="5" s="1"/>
  <c r="BJ265" i="5"/>
  <c r="EF265" i="5" s="1"/>
  <c r="HB265" i="5" s="1"/>
  <c r="JX265" i="5" s="1"/>
  <c r="BJ144" i="5"/>
  <c r="EF144" i="5" s="1"/>
  <c r="HB144" i="5" s="1"/>
  <c r="JX144" i="5" s="1"/>
  <c r="BJ23" i="5"/>
  <c r="EF23" i="5" s="1"/>
  <c r="HB23" i="5" s="1"/>
  <c r="JX23" i="5" s="1"/>
  <c r="BJ139" i="5"/>
  <c r="EF139" i="5" s="1"/>
  <c r="HB139" i="5" s="1"/>
  <c r="JX139" i="5" s="1"/>
  <c r="BJ10" i="5"/>
  <c r="EF10" i="5" s="1"/>
  <c r="HB10" i="5" s="1"/>
  <c r="JX10" i="5" s="1"/>
  <c r="BJ149" i="5"/>
  <c r="EF149" i="5" s="1"/>
  <c r="HB149" i="5" s="1"/>
  <c r="JX149" i="5" s="1"/>
  <c r="BJ148" i="5"/>
  <c r="EF148" i="5" s="1"/>
  <c r="HB148" i="5" s="1"/>
  <c r="JX148" i="5" s="1"/>
  <c r="BJ159" i="5"/>
  <c r="EF159" i="5" s="1"/>
  <c r="HB159" i="5" s="1"/>
  <c r="JX159" i="5" s="1"/>
  <c r="BJ231" i="5"/>
  <c r="EF231" i="5" s="1"/>
  <c r="HB231" i="5" s="1"/>
  <c r="JX231" i="5" s="1"/>
  <c r="BJ112" i="5"/>
  <c r="EF112" i="5" s="1"/>
  <c r="HB112" i="5" s="1"/>
  <c r="JX112" i="5" s="1"/>
  <c r="BJ248" i="5"/>
  <c r="EF248" i="5" s="1"/>
  <c r="HB248" i="5" s="1"/>
  <c r="JX248" i="5" s="1"/>
  <c r="BJ126" i="5"/>
  <c r="EF126" i="5" s="1"/>
  <c r="HB126" i="5" s="1"/>
  <c r="JX126" i="5" s="1"/>
  <c r="BJ127" i="5"/>
  <c r="EF127" i="5" s="1"/>
  <c r="HB127" i="5" s="1"/>
  <c r="JX127" i="5" s="1"/>
  <c r="BJ141" i="5"/>
  <c r="EF141" i="5" s="1"/>
  <c r="HB141" i="5" s="1"/>
  <c r="JX141" i="5" s="1"/>
  <c r="BJ140" i="5"/>
  <c r="EF140" i="5" s="1"/>
  <c r="HB140" i="5" s="1"/>
  <c r="JX140" i="5" s="1"/>
  <c r="BJ229" i="5"/>
  <c r="EF229" i="5" s="1"/>
  <c r="HB229" i="5" s="1"/>
  <c r="JX229" i="5" s="1"/>
  <c r="BJ87" i="5"/>
  <c r="EF87" i="5" s="1"/>
  <c r="HB87" i="5" s="1"/>
  <c r="JX87" i="5" s="1"/>
  <c r="BJ236" i="5"/>
  <c r="EF236" i="5" s="1"/>
  <c r="HB236" i="5" s="1"/>
  <c r="JX236" i="5" s="1"/>
  <c r="BJ111" i="5"/>
  <c r="EF111" i="5" s="1"/>
  <c r="HB111" i="5" s="1"/>
  <c r="JX111" i="5" s="1"/>
  <c r="BJ75" i="5"/>
  <c r="EF75" i="5" s="1"/>
  <c r="HB75" i="5" s="1"/>
  <c r="JX75" i="5" s="1"/>
  <c r="BJ89" i="5"/>
  <c r="EF89" i="5" s="1"/>
  <c r="HB89" i="5" s="1"/>
  <c r="JX89" i="5" s="1"/>
  <c r="BJ88" i="5"/>
  <c r="EF88" i="5" s="1"/>
  <c r="HB88" i="5" s="1"/>
  <c r="JX88" i="5" s="1"/>
  <c r="BJ221" i="5"/>
  <c r="EF221" i="5" s="1"/>
  <c r="HB221" i="5" s="1"/>
  <c r="JX221" i="5" s="1"/>
  <c r="BJ80" i="5"/>
  <c r="EF80" i="5" s="1"/>
  <c r="HB80" i="5" s="1"/>
  <c r="JX80" i="5" s="1"/>
  <c r="BJ234" i="5"/>
  <c r="EF234" i="5" s="1"/>
  <c r="HB234" i="5" s="1"/>
  <c r="JX234" i="5" s="1"/>
  <c r="BJ104" i="5"/>
  <c r="EF104" i="5" s="1"/>
  <c r="HB104" i="5" s="1"/>
  <c r="JX104" i="5" s="1"/>
  <c r="BJ76" i="5"/>
  <c r="EF76" i="5" s="1"/>
  <c r="HB76" i="5" s="1"/>
  <c r="JX76" i="5" s="1"/>
  <c r="BJ67" i="5"/>
  <c r="EF67" i="5" s="1"/>
  <c r="HB67" i="5" s="1"/>
  <c r="JX67" i="5" s="1"/>
  <c r="BJ81" i="5"/>
  <c r="EF81" i="5" s="1"/>
  <c r="HB81" i="5" s="1"/>
  <c r="JX81" i="5" s="1"/>
  <c r="BJ201" i="5"/>
  <c r="EF201" i="5" s="1"/>
  <c r="HB201" i="5" s="1"/>
  <c r="JX201" i="5" s="1"/>
  <c r="BJ78" i="5"/>
  <c r="EF78" i="5" s="1"/>
  <c r="HB78" i="5" s="1"/>
  <c r="JX78" i="5" s="1"/>
  <c r="BJ217" i="5"/>
  <c r="EF217" i="5" s="1"/>
  <c r="HB217" i="5" s="1"/>
  <c r="JX217" i="5" s="1"/>
  <c r="BJ91" i="5"/>
  <c r="EF91" i="5" s="1"/>
  <c r="HB91" i="5" s="1"/>
  <c r="JX91" i="5" s="1"/>
  <c r="BJ266" i="5"/>
  <c r="EF266" i="5" s="1"/>
  <c r="HB266" i="5" s="1"/>
  <c r="JX266" i="5" s="1"/>
  <c r="BJ9" i="5"/>
  <c r="EF9" i="5" s="1"/>
  <c r="HB9" i="5" s="1"/>
  <c r="JX9" i="5" s="1"/>
  <c r="BJ8" i="5"/>
  <c r="EF8" i="5" s="1"/>
  <c r="HB8" i="5" s="1"/>
  <c r="JX8" i="5" s="1"/>
  <c r="BJ32" i="5"/>
  <c r="EF32" i="5" s="1"/>
  <c r="HB32" i="5" s="1"/>
  <c r="JX32" i="5" s="1"/>
  <c r="BJ169" i="5"/>
  <c r="EF169" i="5" s="1"/>
  <c r="HB169" i="5" s="1"/>
  <c r="JX169" i="5" s="1"/>
  <c r="BJ31" i="5"/>
  <c r="EF31" i="5" s="1"/>
  <c r="HB31" i="5" s="1"/>
  <c r="JX31" i="5" s="1"/>
  <c r="BJ180" i="5"/>
  <c r="EF180" i="5" s="1"/>
  <c r="HB180" i="5" s="1"/>
  <c r="JX180" i="5" s="1"/>
  <c r="BJ45" i="5"/>
  <c r="EF45" i="5" s="1"/>
  <c r="HB45" i="5" s="1"/>
  <c r="JX45" i="5" s="1"/>
  <c r="BJ260" i="5"/>
  <c r="EF260" i="5" s="1"/>
  <c r="HB260" i="5" s="1"/>
  <c r="JX260" i="5" s="1"/>
  <c r="BJ264" i="5"/>
  <c r="EF264" i="5" s="1"/>
  <c r="HB264" i="5" s="1"/>
  <c r="JX264" i="5" s="1"/>
  <c r="BJ20" i="5"/>
  <c r="EF20" i="5" s="1"/>
  <c r="HB20" i="5" s="1"/>
  <c r="JX20" i="5" s="1"/>
  <c r="BJ25" i="5"/>
  <c r="EF25" i="5" s="1"/>
  <c r="HB25" i="5" s="1"/>
  <c r="JX25" i="5" s="1"/>
  <c r="BJ157" i="5"/>
  <c r="EF157" i="5" s="1"/>
  <c r="HB157" i="5" s="1"/>
  <c r="JX157" i="5" s="1"/>
  <c r="BJ43" i="5"/>
  <c r="EF43" i="5" s="1"/>
  <c r="HB43" i="5" s="1"/>
  <c r="JX43" i="5" s="1"/>
  <c r="BJ174" i="5"/>
  <c r="EF174" i="5" s="1"/>
  <c r="HB174" i="5" s="1"/>
  <c r="JX174" i="5" s="1"/>
  <c r="BJ49" i="5"/>
  <c r="EF49" i="5" s="1"/>
  <c r="HB49" i="5" s="1"/>
  <c r="JX49" i="5" s="1"/>
  <c r="BJ4" i="5"/>
  <c r="EF4" i="5" s="1"/>
  <c r="HB4" i="5" s="1"/>
  <c r="JX4" i="5" s="1"/>
  <c r="BI7" i="1"/>
  <c r="BI8" i="1"/>
  <c r="C161" i="4"/>
  <c r="A161" i="4"/>
  <c r="B161" i="4"/>
  <c r="BK267" i="5" l="1"/>
  <c r="EG267" i="5" s="1"/>
  <c r="HC267" i="5" s="1"/>
  <c r="JY267" i="5" s="1"/>
  <c r="BK258" i="5"/>
  <c r="EG258" i="5" s="1"/>
  <c r="HC258" i="5" s="1"/>
  <c r="JY258" i="5" s="1"/>
  <c r="BK247" i="5"/>
  <c r="EG247" i="5" s="1"/>
  <c r="HC247" i="5" s="1"/>
  <c r="JY247" i="5" s="1"/>
  <c r="BK244" i="5"/>
  <c r="EG244" i="5" s="1"/>
  <c r="HC244" i="5" s="1"/>
  <c r="JY244" i="5" s="1"/>
  <c r="BK236" i="5"/>
  <c r="EG236" i="5" s="1"/>
  <c r="HC236" i="5" s="1"/>
  <c r="JY236" i="5" s="1"/>
  <c r="BK219" i="5"/>
  <c r="EG219" i="5" s="1"/>
  <c r="HC219" i="5" s="1"/>
  <c r="JY219" i="5" s="1"/>
  <c r="BK214" i="5"/>
  <c r="EG214" i="5" s="1"/>
  <c r="HC214" i="5" s="1"/>
  <c r="JY214" i="5" s="1"/>
  <c r="BK203" i="5"/>
  <c r="EG203" i="5" s="1"/>
  <c r="HC203" i="5" s="1"/>
  <c r="JY203" i="5" s="1"/>
  <c r="BK195" i="5"/>
  <c r="EG195" i="5" s="1"/>
  <c r="HC195" i="5" s="1"/>
  <c r="JY195" i="5" s="1"/>
  <c r="BK193" i="5"/>
  <c r="EG193" i="5" s="1"/>
  <c r="HC193" i="5" s="1"/>
  <c r="JY193" i="5" s="1"/>
  <c r="BK182" i="5"/>
  <c r="EG182" i="5" s="1"/>
  <c r="HC182" i="5" s="1"/>
  <c r="JY182" i="5" s="1"/>
  <c r="BK184" i="5"/>
  <c r="EG184" i="5" s="1"/>
  <c r="HC184" i="5" s="1"/>
  <c r="JY184" i="5" s="1"/>
  <c r="BK163" i="5"/>
  <c r="EG163" i="5" s="1"/>
  <c r="HC163" i="5" s="1"/>
  <c r="JY163" i="5" s="1"/>
  <c r="BK157" i="5"/>
  <c r="EG157" i="5" s="1"/>
  <c r="HC157" i="5" s="1"/>
  <c r="JY157" i="5" s="1"/>
  <c r="BK162" i="5"/>
  <c r="EG162" i="5" s="1"/>
  <c r="HC162" i="5" s="1"/>
  <c r="JY162" i="5" s="1"/>
  <c r="BK151" i="5"/>
  <c r="EG151" i="5" s="1"/>
  <c r="HC151" i="5" s="1"/>
  <c r="JY151" i="5" s="1"/>
  <c r="BK144" i="5"/>
  <c r="EG144" i="5" s="1"/>
  <c r="HC144" i="5" s="1"/>
  <c r="JY144" i="5" s="1"/>
  <c r="BK133" i="5"/>
  <c r="EG133" i="5" s="1"/>
  <c r="HC133" i="5" s="1"/>
  <c r="JY133" i="5" s="1"/>
  <c r="BK126" i="5"/>
  <c r="EG126" i="5" s="1"/>
  <c r="HC126" i="5" s="1"/>
  <c r="JY126" i="5" s="1"/>
  <c r="BK100" i="5"/>
  <c r="EG100" i="5" s="1"/>
  <c r="HC100" i="5" s="1"/>
  <c r="JY100" i="5" s="1"/>
  <c r="BK104" i="5"/>
  <c r="EG104" i="5" s="1"/>
  <c r="HC104" i="5" s="1"/>
  <c r="JY104" i="5" s="1"/>
  <c r="BK90" i="5"/>
  <c r="EG90" i="5" s="1"/>
  <c r="HC90" i="5" s="1"/>
  <c r="JY90" i="5" s="1"/>
  <c r="BK83" i="5"/>
  <c r="EG83" i="5" s="1"/>
  <c r="HC83" i="5" s="1"/>
  <c r="JY83" i="5" s="1"/>
  <c r="BK95" i="5"/>
  <c r="EG95" i="5" s="1"/>
  <c r="HC95" i="5" s="1"/>
  <c r="JY95" i="5" s="1"/>
  <c r="BK65" i="5"/>
  <c r="EG65" i="5" s="1"/>
  <c r="HC65" i="5" s="1"/>
  <c r="JY65" i="5" s="1"/>
  <c r="BK81" i="5"/>
  <c r="EG81" i="5" s="1"/>
  <c r="HC81" i="5" s="1"/>
  <c r="JY81" i="5" s="1"/>
  <c r="BK53" i="5"/>
  <c r="EG53" i="5" s="1"/>
  <c r="HC53" i="5" s="1"/>
  <c r="JY53" i="5" s="1"/>
  <c r="BK57" i="5"/>
  <c r="EG57" i="5" s="1"/>
  <c r="HC57" i="5" s="1"/>
  <c r="JY57" i="5" s="1"/>
  <c r="BK31" i="5"/>
  <c r="EG31" i="5" s="1"/>
  <c r="HC31" i="5" s="1"/>
  <c r="JY31" i="5" s="1"/>
  <c r="BK43" i="5"/>
  <c r="EG43" i="5" s="1"/>
  <c r="HC43" i="5" s="1"/>
  <c r="JY43" i="5" s="1"/>
  <c r="BK36" i="5"/>
  <c r="EG36" i="5" s="1"/>
  <c r="HC36" i="5" s="1"/>
  <c r="JY36" i="5" s="1"/>
  <c r="BK11" i="5"/>
  <c r="EG11" i="5" s="1"/>
  <c r="HC11" i="5" s="1"/>
  <c r="JY11" i="5" s="1"/>
  <c r="BK23" i="5"/>
  <c r="EG23" i="5" s="1"/>
  <c r="HC23" i="5" s="1"/>
  <c r="JY23" i="5" s="1"/>
  <c r="BK3" i="5"/>
  <c r="EG3" i="5" s="1"/>
  <c r="HC3" i="5" s="1"/>
  <c r="JY3" i="5" s="1"/>
  <c r="BK265" i="5"/>
  <c r="EG265" i="5" s="1"/>
  <c r="HC265" i="5" s="1"/>
  <c r="JY265" i="5" s="1"/>
  <c r="BK255" i="5"/>
  <c r="EG255" i="5" s="1"/>
  <c r="HC255" i="5" s="1"/>
  <c r="JY255" i="5" s="1"/>
  <c r="BK250" i="5"/>
  <c r="EG250" i="5" s="1"/>
  <c r="HC250" i="5" s="1"/>
  <c r="JY250" i="5" s="1"/>
  <c r="BK241" i="5"/>
  <c r="EG241" i="5" s="1"/>
  <c r="HC241" i="5" s="1"/>
  <c r="JY241" i="5" s="1"/>
  <c r="BK231" i="5"/>
  <c r="EG231" i="5" s="1"/>
  <c r="HC231" i="5" s="1"/>
  <c r="JY231" i="5" s="1"/>
  <c r="BK222" i="5"/>
  <c r="EG222" i="5" s="1"/>
  <c r="HC222" i="5" s="1"/>
  <c r="JY222" i="5" s="1"/>
  <c r="BK217" i="5"/>
  <c r="EG217" i="5" s="1"/>
  <c r="HC217" i="5" s="1"/>
  <c r="JY217" i="5" s="1"/>
  <c r="BK206" i="5"/>
  <c r="EG206" i="5" s="1"/>
  <c r="HC206" i="5" s="1"/>
  <c r="JY206" i="5" s="1"/>
  <c r="BK198" i="5"/>
  <c r="EG198" i="5" s="1"/>
  <c r="HC198" i="5" s="1"/>
  <c r="JY198" i="5" s="1"/>
  <c r="BK211" i="5"/>
  <c r="EG211" i="5" s="1"/>
  <c r="HC211" i="5" s="1"/>
  <c r="JY211" i="5" s="1"/>
  <c r="BK185" i="5"/>
  <c r="EG185" i="5" s="1"/>
  <c r="HC185" i="5" s="1"/>
  <c r="JY185" i="5" s="1"/>
  <c r="BK173" i="5"/>
  <c r="EG173" i="5" s="1"/>
  <c r="HC173" i="5" s="1"/>
  <c r="JY173" i="5" s="1"/>
  <c r="BK166" i="5"/>
  <c r="EG166" i="5" s="1"/>
  <c r="HC166" i="5" s="1"/>
  <c r="JY166" i="5" s="1"/>
  <c r="BK160" i="5"/>
  <c r="EG160" i="5" s="1"/>
  <c r="HC160" i="5" s="1"/>
  <c r="JY160" i="5" s="1"/>
  <c r="BK154" i="5"/>
  <c r="EG154" i="5" s="1"/>
  <c r="HC154" i="5" s="1"/>
  <c r="JY154" i="5" s="1"/>
  <c r="BK143" i="5"/>
  <c r="EG143" i="5" s="1"/>
  <c r="HC143" i="5" s="1"/>
  <c r="JY143" i="5" s="1"/>
  <c r="BK136" i="5"/>
  <c r="EG136" i="5" s="1"/>
  <c r="HC136" i="5" s="1"/>
  <c r="JY136" i="5" s="1"/>
  <c r="BK125" i="5"/>
  <c r="EG125" i="5" s="1"/>
  <c r="HC125" i="5" s="1"/>
  <c r="JY125" i="5" s="1"/>
  <c r="BK118" i="5"/>
  <c r="EG118" i="5" s="1"/>
  <c r="HC118" i="5" s="1"/>
  <c r="JY118" i="5" s="1"/>
  <c r="BK111" i="5"/>
  <c r="EG111" i="5" s="1"/>
  <c r="HC111" i="5" s="1"/>
  <c r="JY111" i="5" s="1"/>
  <c r="BK115" i="5"/>
  <c r="EG115" i="5" s="1"/>
  <c r="HC115" i="5" s="1"/>
  <c r="JY115" i="5" s="1"/>
  <c r="BK82" i="5"/>
  <c r="EG82" i="5" s="1"/>
  <c r="HC82" i="5" s="1"/>
  <c r="JY82" i="5" s="1"/>
  <c r="BK94" i="5"/>
  <c r="EG94" i="5" s="1"/>
  <c r="HC94" i="5" s="1"/>
  <c r="JY94" i="5" s="1"/>
  <c r="BK72" i="5"/>
  <c r="EG72" i="5" s="1"/>
  <c r="HC72" i="5" s="1"/>
  <c r="JY72" i="5" s="1"/>
  <c r="BK76" i="5"/>
  <c r="EG76" i="5" s="1"/>
  <c r="HC76" i="5" s="1"/>
  <c r="JY76" i="5" s="1"/>
  <c r="BK79" i="5"/>
  <c r="EG79" i="5" s="1"/>
  <c r="HC79" i="5" s="1"/>
  <c r="JY79" i="5" s="1"/>
  <c r="BK45" i="5"/>
  <c r="EG45" i="5" s="1"/>
  <c r="HC45" i="5" s="1"/>
  <c r="JY45" i="5" s="1"/>
  <c r="BK49" i="5"/>
  <c r="EG49" i="5" s="1"/>
  <c r="HC49" i="5" s="1"/>
  <c r="JY49" i="5" s="1"/>
  <c r="BK42" i="5"/>
  <c r="EG42" i="5" s="1"/>
  <c r="HC42" i="5" s="1"/>
  <c r="JY42" i="5" s="1"/>
  <c r="BK35" i="5"/>
  <c r="EG35" i="5" s="1"/>
  <c r="HC35" i="5" s="1"/>
  <c r="JY35" i="5" s="1"/>
  <c r="BK28" i="5"/>
  <c r="EG28" i="5" s="1"/>
  <c r="HC28" i="5" s="1"/>
  <c r="JY28" i="5" s="1"/>
  <c r="BK22" i="5"/>
  <c r="EG22" i="5" s="1"/>
  <c r="HC22" i="5" s="1"/>
  <c r="JY22" i="5" s="1"/>
  <c r="BK15" i="5"/>
  <c r="EG15" i="5" s="1"/>
  <c r="HC15" i="5" s="1"/>
  <c r="JY15" i="5" s="1"/>
  <c r="BK263" i="5"/>
  <c r="EG263" i="5" s="1"/>
  <c r="HC263" i="5" s="1"/>
  <c r="JY263" i="5" s="1"/>
  <c r="BK257" i="5"/>
  <c r="EG257" i="5" s="1"/>
  <c r="HC257" i="5" s="1"/>
  <c r="JY257" i="5" s="1"/>
  <c r="BK248" i="5"/>
  <c r="EG248" i="5" s="1"/>
  <c r="HC248" i="5" s="1"/>
  <c r="JY248" i="5" s="1"/>
  <c r="BK239" i="5"/>
  <c r="EG239" i="5" s="1"/>
  <c r="HC239" i="5" s="1"/>
  <c r="JY239" i="5" s="1"/>
  <c r="BK234" i="5"/>
  <c r="EG234" i="5" s="1"/>
  <c r="HC234" i="5" s="1"/>
  <c r="JY234" i="5" s="1"/>
  <c r="BK225" i="5"/>
  <c r="EG225" i="5" s="1"/>
  <c r="HC225" i="5" s="1"/>
  <c r="JY225" i="5" s="1"/>
  <c r="BK212" i="5"/>
  <c r="EG212" i="5" s="1"/>
  <c r="HC212" i="5" s="1"/>
  <c r="JY212" i="5" s="1"/>
  <c r="BK209" i="5"/>
  <c r="EG209" i="5" s="1"/>
  <c r="HC209" i="5" s="1"/>
  <c r="JY209" i="5" s="1"/>
  <c r="BK201" i="5"/>
  <c r="EG201" i="5" s="1"/>
  <c r="HC201" i="5" s="1"/>
  <c r="JY201" i="5" s="1"/>
  <c r="BK188" i="5"/>
  <c r="EG188" i="5" s="1"/>
  <c r="HC188" i="5" s="1"/>
  <c r="JY188" i="5" s="1"/>
  <c r="BK180" i="5"/>
  <c r="EG180" i="5" s="1"/>
  <c r="HC180" i="5" s="1"/>
  <c r="JY180" i="5" s="1"/>
  <c r="BK176" i="5"/>
  <c r="EG176" i="5" s="1"/>
  <c r="HC176" i="5" s="1"/>
  <c r="JY176" i="5" s="1"/>
  <c r="BK169" i="5"/>
  <c r="EG169" i="5" s="1"/>
  <c r="HC169" i="5" s="1"/>
  <c r="JY169" i="5" s="1"/>
  <c r="BK155" i="5"/>
  <c r="EG155" i="5" s="1"/>
  <c r="HC155" i="5" s="1"/>
  <c r="JY155" i="5" s="1"/>
  <c r="BK150" i="5"/>
  <c r="EG150" i="5" s="1"/>
  <c r="HC150" i="5" s="1"/>
  <c r="JY150" i="5" s="1"/>
  <c r="BK135" i="5"/>
  <c r="EG135" i="5" s="1"/>
  <c r="HC135" i="5" s="1"/>
  <c r="JY135" i="5" s="1"/>
  <c r="BK147" i="5"/>
  <c r="EG147" i="5" s="1"/>
  <c r="HC147" i="5" s="1"/>
  <c r="JY147" i="5" s="1"/>
  <c r="BK117" i="5"/>
  <c r="EG117" i="5" s="1"/>
  <c r="HC117" i="5" s="1"/>
  <c r="JY117" i="5" s="1"/>
  <c r="BK129" i="5"/>
  <c r="EG129" i="5" s="1"/>
  <c r="HC129" i="5" s="1"/>
  <c r="JY129" i="5" s="1"/>
  <c r="BK103" i="5"/>
  <c r="EG103" i="5" s="1"/>
  <c r="HC103" i="5" s="1"/>
  <c r="JY103" i="5" s="1"/>
  <c r="BK107" i="5"/>
  <c r="EG107" i="5" s="1"/>
  <c r="HC107" i="5" s="1"/>
  <c r="JY107" i="5" s="1"/>
  <c r="BK93" i="5"/>
  <c r="EG93" i="5" s="1"/>
  <c r="HC93" i="5" s="1"/>
  <c r="JY93" i="5" s="1"/>
  <c r="BK86" i="5"/>
  <c r="EG86" i="5" s="1"/>
  <c r="HC86" i="5" s="1"/>
  <c r="JY86" i="5" s="1"/>
  <c r="BK64" i="5"/>
  <c r="EG64" i="5" s="1"/>
  <c r="HC64" i="5" s="1"/>
  <c r="JY64" i="5" s="1"/>
  <c r="BK68" i="5"/>
  <c r="EG68" i="5" s="1"/>
  <c r="HC68" i="5" s="1"/>
  <c r="JY68" i="5" s="1"/>
  <c r="BK77" i="5"/>
  <c r="EG77" i="5" s="1"/>
  <c r="HC77" i="5" s="1"/>
  <c r="JY77" i="5" s="1"/>
  <c r="BK56" i="5"/>
  <c r="EG56" i="5" s="1"/>
  <c r="HC56" i="5" s="1"/>
  <c r="JY56" i="5" s="1"/>
  <c r="BK60" i="5"/>
  <c r="EG60" i="5" s="1"/>
  <c r="HC60" i="5" s="1"/>
  <c r="JY60" i="5" s="1"/>
  <c r="BK34" i="5"/>
  <c r="EG34" i="5" s="1"/>
  <c r="HC34" i="5" s="1"/>
  <c r="JY34" i="5" s="1"/>
  <c r="BK27" i="5"/>
  <c r="EG27" i="5" s="1"/>
  <c r="HC27" i="5" s="1"/>
  <c r="JY27" i="5" s="1"/>
  <c r="BK21" i="5"/>
  <c r="EG21" i="5" s="1"/>
  <c r="HC21" i="5" s="1"/>
  <c r="JY21" i="5" s="1"/>
  <c r="BK14" i="5"/>
  <c r="EG14" i="5" s="1"/>
  <c r="HC14" i="5" s="1"/>
  <c r="JY14" i="5" s="1"/>
  <c r="BK7" i="5"/>
  <c r="EG7" i="5" s="1"/>
  <c r="HC7" i="5" s="1"/>
  <c r="JY7" i="5" s="1"/>
  <c r="BK264" i="5"/>
  <c r="EG264" i="5" s="1"/>
  <c r="HC264" i="5" s="1"/>
  <c r="JY264" i="5" s="1"/>
  <c r="BK256" i="5"/>
  <c r="EG256" i="5" s="1"/>
  <c r="HC256" i="5" s="1"/>
  <c r="JY256" i="5" s="1"/>
  <c r="BK245" i="5"/>
  <c r="EG245" i="5" s="1"/>
  <c r="HC245" i="5" s="1"/>
  <c r="JY245" i="5" s="1"/>
  <c r="BK242" i="5"/>
  <c r="EG242" i="5" s="1"/>
  <c r="HC242" i="5" s="1"/>
  <c r="JY242" i="5" s="1"/>
  <c r="BK227" i="5"/>
  <c r="EG227" i="5" s="1"/>
  <c r="HC227" i="5" s="1"/>
  <c r="JY227" i="5" s="1"/>
  <c r="BK220" i="5"/>
  <c r="EG220" i="5" s="1"/>
  <c r="HC220" i="5" s="1"/>
  <c r="JY220" i="5" s="1"/>
  <c r="BK215" i="5"/>
  <c r="EG215" i="5" s="1"/>
  <c r="HC215" i="5" s="1"/>
  <c r="JY215" i="5" s="1"/>
  <c r="BK204" i="5"/>
  <c r="EG204" i="5" s="1"/>
  <c r="HC204" i="5" s="1"/>
  <c r="JY204" i="5" s="1"/>
  <c r="BK196" i="5"/>
  <c r="EG196" i="5" s="1"/>
  <c r="HC196" i="5" s="1"/>
  <c r="JY196" i="5" s="1"/>
  <c r="BK191" i="5"/>
  <c r="EG191" i="5" s="1"/>
  <c r="HC191" i="5" s="1"/>
  <c r="JY191" i="5" s="1"/>
  <c r="BK183" i="5"/>
  <c r="EG183" i="5" s="1"/>
  <c r="HC183" i="5" s="1"/>
  <c r="JY183" i="5" s="1"/>
  <c r="BK174" i="5"/>
  <c r="EG174" i="5" s="1"/>
  <c r="HC174" i="5" s="1"/>
  <c r="JY174" i="5" s="1"/>
  <c r="BK164" i="5"/>
  <c r="EG164" i="5" s="1"/>
  <c r="HC164" i="5" s="1"/>
  <c r="JY164" i="5" s="1"/>
  <c r="BK158" i="5"/>
  <c r="EG158" i="5" s="1"/>
  <c r="HC158" i="5" s="1"/>
  <c r="JY158" i="5" s="1"/>
  <c r="BK142" i="5"/>
  <c r="EG142" i="5" s="1"/>
  <c r="HC142" i="5" s="1"/>
  <c r="JY142" i="5" s="1"/>
  <c r="BK146" i="5"/>
  <c r="EG146" i="5" s="1"/>
  <c r="HC146" i="5" s="1"/>
  <c r="JY146" i="5" s="1"/>
  <c r="BK139" i="5"/>
  <c r="EG139" i="5" s="1"/>
  <c r="HC139" i="5" s="1"/>
  <c r="JY139" i="5" s="1"/>
  <c r="BK128" i="5"/>
  <c r="EG128" i="5" s="1"/>
  <c r="HC128" i="5" s="1"/>
  <c r="JY128" i="5" s="1"/>
  <c r="BK121" i="5"/>
  <c r="EG121" i="5" s="1"/>
  <c r="HC121" i="5" s="1"/>
  <c r="JY121" i="5" s="1"/>
  <c r="BK114" i="5"/>
  <c r="EG114" i="5" s="1"/>
  <c r="HC114" i="5" s="1"/>
  <c r="JY114" i="5" s="1"/>
  <c r="BK99" i="5"/>
  <c r="EG99" i="5" s="1"/>
  <c r="HC99" i="5" s="1"/>
  <c r="JY99" i="5" s="1"/>
  <c r="BK85" i="5"/>
  <c r="EG85" i="5" s="1"/>
  <c r="HC85" i="5" s="1"/>
  <c r="JY85" i="5" s="1"/>
  <c r="BK98" i="5"/>
  <c r="EG98" i="5" s="1"/>
  <c r="HC98" i="5" s="1"/>
  <c r="JY98" i="5" s="1"/>
  <c r="BK75" i="5"/>
  <c r="EG75" i="5" s="1"/>
  <c r="HC75" i="5" s="1"/>
  <c r="JY75" i="5" s="1"/>
  <c r="BK71" i="5"/>
  <c r="EG71" i="5" s="1"/>
  <c r="HC71" i="5" s="1"/>
  <c r="JY71" i="5" s="1"/>
  <c r="BK69" i="5"/>
  <c r="EG69" i="5" s="1"/>
  <c r="HC69" i="5" s="1"/>
  <c r="JY69" i="5" s="1"/>
  <c r="BK48" i="5"/>
  <c r="EG48" i="5" s="1"/>
  <c r="HC48" i="5" s="1"/>
  <c r="JY48" i="5" s="1"/>
  <c r="BK52" i="5"/>
  <c r="EG52" i="5" s="1"/>
  <c r="HC52" i="5" s="1"/>
  <c r="JY52" i="5" s="1"/>
  <c r="BK26" i="5"/>
  <c r="EG26" i="5" s="1"/>
  <c r="HC26" i="5" s="1"/>
  <c r="JY26" i="5" s="1"/>
  <c r="BK38" i="5"/>
  <c r="EG38" i="5" s="1"/>
  <c r="HC38" i="5" s="1"/>
  <c r="JY38" i="5" s="1"/>
  <c r="BK13" i="5"/>
  <c r="EG13" i="5" s="1"/>
  <c r="HC13" i="5" s="1"/>
  <c r="JY13" i="5" s="1"/>
  <c r="BK6" i="5"/>
  <c r="EG6" i="5" s="1"/>
  <c r="HC6" i="5" s="1"/>
  <c r="JY6" i="5" s="1"/>
  <c r="BK18" i="5"/>
  <c r="EG18" i="5" s="1"/>
  <c r="HC18" i="5" s="1"/>
  <c r="JY18" i="5" s="1"/>
  <c r="BK261" i="5"/>
  <c r="EG261" i="5" s="1"/>
  <c r="HC261" i="5" s="1"/>
  <c r="JY261" i="5" s="1"/>
  <c r="BK251" i="5"/>
  <c r="EG251" i="5" s="1"/>
  <c r="HC251" i="5" s="1"/>
  <c r="JY251" i="5" s="1"/>
  <c r="BK243" i="5"/>
  <c r="EG243" i="5" s="1"/>
  <c r="HC243" i="5" s="1"/>
  <c r="JY243" i="5" s="1"/>
  <c r="BK237" i="5"/>
  <c r="EG237" i="5" s="1"/>
  <c r="HC237" i="5" s="1"/>
  <c r="JY237" i="5" s="1"/>
  <c r="BK230" i="5"/>
  <c r="EG230" i="5" s="1"/>
  <c r="HC230" i="5" s="1"/>
  <c r="JY230" i="5" s="1"/>
  <c r="BK223" i="5"/>
  <c r="EG223" i="5" s="1"/>
  <c r="HC223" i="5" s="1"/>
  <c r="JY223" i="5" s="1"/>
  <c r="BK210" i="5"/>
  <c r="EG210" i="5" s="1"/>
  <c r="HC210" i="5" s="1"/>
  <c r="JY210" i="5" s="1"/>
  <c r="BK207" i="5"/>
  <c r="EG207" i="5" s="1"/>
  <c r="HC207" i="5" s="1"/>
  <c r="JY207" i="5" s="1"/>
  <c r="BK199" i="5"/>
  <c r="EG199" i="5" s="1"/>
  <c r="HC199" i="5" s="1"/>
  <c r="JY199" i="5" s="1"/>
  <c r="BK186" i="5"/>
  <c r="EG186" i="5" s="1"/>
  <c r="HC186" i="5" s="1"/>
  <c r="JY186" i="5" s="1"/>
  <c r="BK178" i="5"/>
  <c r="EG178" i="5" s="1"/>
  <c r="HC178" i="5" s="1"/>
  <c r="JY178" i="5" s="1"/>
  <c r="BK177" i="5"/>
  <c r="EG177" i="5" s="1"/>
  <c r="HC177" i="5" s="1"/>
  <c r="JY177" i="5" s="1"/>
  <c r="BK167" i="5"/>
  <c r="EG167" i="5" s="1"/>
  <c r="HC167" i="5" s="1"/>
  <c r="JY167" i="5" s="1"/>
  <c r="BK161" i="5"/>
  <c r="EG161" i="5" s="1"/>
  <c r="HC161" i="5" s="1"/>
  <c r="JY161" i="5" s="1"/>
  <c r="BK145" i="5"/>
  <c r="EG145" i="5" s="1"/>
  <c r="HC145" i="5" s="1"/>
  <c r="JY145" i="5" s="1"/>
  <c r="BK138" i="5"/>
  <c r="EG138" i="5" s="1"/>
  <c r="HC138" i="5" s="1"/>
  <c r="JY138" i="5" s="1"/>
  <c r="BK127" i="5"/>
  <c r="EG127" i="5" s="1"/>
  <c r="HC127" i="5" s="1"/>
  <c r="JY127" i="5" s="1"/>
  <c r="BK120" i="5"/>
  <c r="EG120" i="5" s="1"/>
  <c r="HC120" i="5" s="1"/>
  <c r="JY120" i="5" s="1"/>
  <c r="BK132" i="5"/>
  <c r="EG132" i="5" s="1"/>
  <c r="HC132" i="5" s="1"/>
  <c r="JY132" i="5" s="1"/>
  <c r="BK106" i="5"/>
  <c r="EG106" i="5" s="1"/>
  <c r="HC106" i="5" s="1"/>
  <c r="JY106" i="5" s="1"/>
  <c r="BK110" i="5"/>
  <c r="EG110" i="5" s="1"/>
  <c r="HC110" i="5" s="1"/>
  <c r="JY110" i="5" s="1"/>
  <c r="BK96" i="5"/>
  <c r="EG96" i="5" s="1"/>
  <c r="HC96" i="5" s="1"/>
  <c r="JY96" i="5" s="1"/>
  <c r="BK97" i="5"/>
  <c r="EG97" i="5" s="1"/>
  <c r="HC97" i="5" s="1"/>
  <c r="JY97" i="5" s="1"/>
  <c r="BK67" i="5"/>
  <c r="EG67" i="5" s="1"/>
  <c r="HC67" i="5" s="1"/>
  <c r="JY67" i="5" s="1"/>
  <c r="BK63" i="5"/>
  <c r="EG63" i="5" s="1"/>
  <c r="HC63" i="5" s="1"/>
  <c r="JY63" i="5" s="1"/>
  <c r="BK62" i="5"/>
  <c r="EG62" i="5" s="1"/>
  <c r="HC62" i="5" s="1"/>
  <c r="JY62" i="5" s="1"/>
  <c r="BK59" i="5"/>
  <c r="EG59" i="5" s="1"/>
  <c r="HC59" i="5" s="1"/>
  <c r="JY59" i="5" s="1"/>
  <c r="BK44" i="5"/>
  <c r="EG44" i="5" s="1"/>
  <c r="HC44" i="5" s="1"/>
  <c r="JY44" i="5" s="1"/>
  <c r="BK37" i="5"/>
  <c r="EG37" i="5" s="1"/>
  <c r="HC37" i="5" s="1"/>
  <c r="JY37" i="5" s="1"/>
  <c r="BK30" i="5"/>
  <c r="EG30" i="5" s="1"/>
  <c r="HC30" i="5" s="1"/>
  <c r="JY30" i="5" s="1"/>
  <c r="BK24" i="5"/>
  <c r="EG24" i="5" s="1"/>
  <c r="HC24" i="5" s="1"/>
  <c r="JY24" i="5" s="1"/>
  <c r="BK17" i="5"/>
  <c r="EG17" i="5" s="1"/>
  <c r="HC17" i="5" s="1"/>
  <c r="JY17" i="5" s="1"/>
  <c r="BK10" i="5"/>
  <c r="EG10" i="5" s="1"/>
  <c r="HC10" i="5" s="1"/>
  <c r="JY10" i="5" s="1"/>
  <c r="BK262" i="5"/>
  <c r="EG262" i="5" s="1"/>
  <c r="HC262" i="5" s="1"/>
  <c r="JY262" i="5" s="1"/>
  <c r="BK254" i="5"/>
  <c r="EG254" i="5" s="1"/>
  <c r="HC254" i="5" s="1"/>
  <c r="JY254" i="5" s="1"/>
  <c r="BK246" i="5"/>
  <c r="EG246" i="5" s="1"/>
  <c r="HC246" i="5" s="1"/>
  <c r="JY246" i="5" s="1"/>
  <c r="BK235" i="5"/>
  <c r="EG235" i="5" s="1"/>
  <c r="HC235" i="5" s="1"/>
  <c r="JY235" i="5" s="1"/>
  <c r="BK228" i="5"/>
  <c r="EG228" i="5" s="1"/>
  <c r="HC228" i="5" s="1"/>
  <c r="JY228" i="5" s="1"/>
  <c r="BK226" i="5"/>
  <c r="EG226" i="5" s="1"/>
  <c r="HC226" i="5" s="1"/>
  <c r="JY226" i="5" s="1"/>
  <c r="BK224" i="5"/>
  <c r="EG224" i="5" s="1"/>
  <c r="HC224" i="5" s="1"/>
  <c r="JY224" i="5" s="1"/>
  <c r="BK202" i="5"/>
  <c r="EG202" i="5" s="1"/>
  <c r="HC202" i="5" s="1"/>
  <c r="JY202" i="5" s="1"/>
  <c r="BK194" i="5"/>
  <c r="EG194" i="5" s="1"/>
  <c r="HC194" i="5" s="1"/>
  <c r="JY194" i="5" s="1"/>
  <c r="BK189" i="5"/>
  <c r="EG189" i="5" s="1"/>
  <c r="HC189" i="5" s="1"/>
  <c r="JY189" i="5" s="1"/>
  <c r="BK181" i="5"/>
  <c r="EG181" i="5" s="1"/>
  <c r="HC181" i="5" s="1"/>
  <c r="JY181" i="5" s="1"/>
  <c r="BK172" i="5"/>
  <c r="EG172" i="5" s="1"/>
  <c r="HC172" i="5" s="1"/>
  <c r="JY172" i="5" s="1"/>
  <c r="BK170" i="5"/>
  <c r="EG170" i="5" s="1"/>
  <c r="HC170" i="5" s="1"/>
  <c r="JY170" i="5" s="1"/>
  <c r="BK153" i="5"/>
  <c r="EG153" i="5" s="1"/>
  <c r="HC153" i="5" s="1"/>
  <c r="JY153" i="5" s="1"/>
  <c r="BK137" i="5"/>
  <c r="EG137" i="5" s="1"/>
  <c r="HC137" i="5" s="1"/>
  <c r="JY137" i="5" s="1"/>
  <c r="BK149" i="5"/>
  <c r="EG149" i="5" s="1"/>
  <c r="HC149" i="5" s="1"/>
  <c r="JY149" i="5" s="1"/>
  <c r="BK119" i="5"/>
  <c r="EG119" i="5" s="1"/>
  <c r="HC119" i="5" s="1"/>
  <c r="JY119" i="5" s="1"/>
  <c r="BK131" i="5"/>
  <c r="EG131" i="5" s="1"/>
  <c r="HC131" i="5" s="1"/>
  <c r="JY131" i="5" s="1"/>
  <c r="BK124" i="5"/>
  <c r="EG124" i="5" s="1"/>
  <c r="HC124" i="5" s="1"/>
  <c r="JY124" i="5" s="1"/>
  <c r="BK109" i="5"/>
  <c r="EG109" i="5" s="1"/>
  <c r="HC109" i="5" s="1"/>
  <c r="JY109" i="5" s="1"/>
  <c r="BK102" i="5"/>
  <c r="EG102" i="5" s="1"/>
  <c r="HC102" i="5" s="1"/>
  <c r="JY102" i="5" s="1"/>
  <c r="BK88" i="5"/>
  <c r="EG88" i="5" s="1"/>
  <c r="HC88" i="5" s="1"/>
  <c r="JY88" i="5" s="1"/>
  <c r="BK89" i="5"/>
  <c r="EG89" i="5" s="1"/>
  <c r="HC89" i="5" s="1"/>
  <c r="JY89" i="5" s="1"/>
  <c r="BK78" i="5"/>
  <c r="EG78" i="5" s="1"/>
  <c r="HC78" i="5" s="1"/>
  <c r="JY78" i="5" s="1"/>
  <c r="BK74" i="5"/>
  <c r="EG74" i="5" s="1"/>
  <c r="HC74" i="5" s="1"/>
  <c r="JY74" i="5" s="1"/>
  <c r="BK58" i="5"/>
  <c r="EG58" i="5" s="1"/>
  <c r="HC58" i="5" s="1"/>
  <c r="JY58" i="5" s="1"/>
  <c r="BK51" i="5"/>
  <c r="EG51" i="5" s="1"/>
  <c r="HC51" i="5" s="1"/>
  <c r="JY51" i="5" s="1"/>
  <c r="BK55" i="5"/>
  <c r="EG55" i="5" s="1"/>
  <c r="HC55" i="5" s="1"/>
  <c r="JY55" i="5" s="1"/>
  <c r="BK29" i="5"/>
  <c r="EG29" i="5" s="1"/>
  <c r="HC29" i="5" s="1"/>
  <c r="JY29" i="5" s="1"/>
  <c r="BK41" i="5"/>
  <c r="EG41" i="5" s="1"/>
  <c r="HC41" i="5" s="1"/>
  <c r="JY41" i="5" s="1"/>
  <c r="BK16" i="5"/>
  <c r="EG16" i="5" s="1"/>
  <c r="HC16" i="5" s="1"/>
  <c r="JY16" i="5" s="1"/>
  <c r="BK9" i="5"/>
  <c r="EG9" i="5" s="1"/>
  <c r="HC9" i="5" s="1"/>
  <c r="JY9" i="5" s="1"/>
  <c r="BK4" i="5"/>
  <c r="EG4" i="5" s="1"/>
  <c r="HC4" i="5" s="1"/>
  <c r="JY4" i="5" s="1"/>
  <c r="BK259" i="5"/>
  <c r="EG259" i="5" s="1"/>
  <c r="HC259" i="5" s="1"/>
  <c r="JY259" i="5" s="1"/>
  <c r="BK252" i="5"/>
  <c r="EG252" i="5" s="1"/>
  <c r="HC252" i="5" s="1"/>
  <c r="JY252" i="5" s="1"/>
  <c r="BK240" i="5"/>
  <c r="EG240" i="5" s="1"/>
  <c r="HC240" i="5" s="1"/>
  <c r="JY240" i="5" s="1"/>
  <c r="BK238" i="5"/>
  <c r="EG238" i="5" s="1"/>
  <c r="HC238" i="5" s="1"/>
  <c r="JY238" i="5" s="1"/>
  <c r="BK232" i="5"/>
  <c r="EG232" i="5" s="1"/>
  <c r="HC232" i="5" s="1"/>
  <c r="JY232" i="5" s="1"/>
  <c r="BK218" i="5"/>
  <c r="EG218" i="5" s="1"/>
  <c r="HC218" i="5" s="1"/>
  <c r="JY218" i="5" s="1"/>
  <c r="BK213" i="5"/>
  <c r="EG213" i="5" s="1"/>
  <c r="HC213" i="5" s="1"/>
  <c r="JY213" i="5" s="1"/>
  <c r="BK205" i="5"/>
  <c r="EG205" i="5" s="1"/>
  <c r="HC205" i="5" s="1"/>
  <c r="JY205" i="5" s="1"/>
  <c r="BK197" i="5"/>
  <c r="EG197" i="5" s="1"/>
  <c r="HC197" i="5" s="1"/>
  <c r="JY197" i="5" s="1"/>
  <c r="BK200" i="5"/>
  <c r="EG200" i="5" s="1"/>
  <c r="HC200" i="5" s="1"/>
  <c r="JY200" i="5" s="1"/>
  <c r="BK179" i="5"/>
  <c r="EG179" i="5" s="1"/>
  <c r="HC179" i="5" s="1"/>
  <c r="JY179" i="5" s="1"/>
  <c r="BK175" i="5"/>
  <c r="EG175" i="5" s="1"/>
  <c r="HC175" i="5" s="1"/>
  <c r="JY175" i="5" s="1"/>
  <c r="BK165" i="5"/>
  <c r="EG165" i="5" s="1"/>
  <c r="HC165" i="5" s="1"/>
  <c r="JY165" i="5" s="1"/>
  <c r="BK156" i="5"/>
  <c r="EG156" i="5" s="1"/>
  <c r="HC156" i="5" s="1"/>
  <c r="JY156" i="5" s="1"/>
  <c r="BK148" i="5"/>
  <c r="EG148" i="5" s="1"/>
  <c r="HC148" i="5" s="1"/>
  <c r="JY148" i="5" s="1"/>
  <c r="BK141" i="5"/>
  <c r="EG141" i="5" s="1"/>
  <c r="HC141" i="5" s="1"/>
  <c r="JY141" i="5" s="1"/>
  <c r="BK130" i="5"/>
  <c r="EG130" i="5" s="1"/>
  <c r="HC130" i="5" s="1"/>
  <c r="JY130" i="5" s="1"/>
  <c r="BK123" i="5"/>
  <c r="EG123" i="5" s="1"/>
  <c r="HC123" i="5" s="1"/>
  <c r="JY123" i="5" s="1"/>
  <c r="BK116" i="5"/>
  <c r="EG116" i="5" s="1"/>
  <c r="HC116" i="5" s="1"/>
  <c r="JY116" i="5" s="1"/>
  <c r="BK101" i="5"/>
  <c r="EG101" i="5" s="1"/>
  <c r="HC101" i="5" s="1"/>
  <c r="JY101" i="5" s="1"/>
  <c r="BK113" i="5"/>
  <c r="EG113" i="5" s="1"/>
  <c r="HC113" i="5" s="1"/>
  <c r="JY113" i="5" s="1"/>
  <c r="BK80" i="5"/>
  <c r="EG80" i="5" s="1"/>
  <c r="HC80" i="5" s="1"/>
  <c r="JY80" i="5" s="1"/>
  <c r="BK92" i="5"/>
  <c r="EG92" i="5" s="1"/>
  <c r="HC92" i="5" s="1"/>
  <c r="JY92" i="5" s="1"/>
  <c r="BK70" i="5"/>
  <c r="EG70" i="5" s="1"/>
  <c r="HC70" i="5" s="1"/>
  <c r="JY70" i="5" s="1"/>
  <c r="BK66" i="5"/>
  <c r="EG66" i="5" s="1"/>
  <c r="HC66" i="5" s="1"/>
  <c r="JY66" i="5" s="1"/>
  <c r="BK50" i="5"/>
  <c r="EG50" i="5" s="1"/>
  <c r="HC50" i="5" s="1"/>
  <c r="JY50" i="5" s="1"/>
  <c r="BK54" i="5"/>
  <c r="EG54" i="5" s="1"/>
  <c r="HC54" i="5" s="1"/>
  <c r="JY54" i="5" s="1"/>
  <c r="BK47" i="5"/>
  <c r="EG47" i="5" s="1"/>
  <c r="HC47" i="5" s="1"/>
  <c r="JY47" i="5" s="1"/>
  <c r="BK40" i="5"/>
  <c r="EG40" i="5" s="1"/>
  <c r="HC40" i="5" s="1"/>
  <c r="JY40" i="5" s="1"/>
  <c r="BK33" i="5"/>
  <c r="EG33" i="5" s="1"/>
  <c r="HC33" i="5" s="1"/>
  <c r="JY33" i="5" s="1"/>
  <c r="BK8" i="5"/>
  <c r="EG8" i="5" s="1"/>
  <c r="HC8" i="5" s="1"/>
  <c r="JY8" i="5" s="1"/>
  <c r="BK20" i="5"/>
  <c r="EG20" i="5" s="1"/>
  <c r="HC20" i="5" s="1"/>
  <c r="JY20" i="5" s="1"/>
  <c r="BK2" i="5"/>
  <c r="EG2" i="5" s="1"/>
  <c r="HC2" i="5" s="1"/>
  <c r="JY2" i="5" s="1"/>
  <c r="BK266" i="5"/>
  <c r="EG266" i="5" s="1"/>
  <c r="HC266" i="5" s="1"/>
  <c r="JY266" i="5" s="1"/>
  <c r="BK260" i="5"/>
  <c r="EG260" i="5" s="1"/>
  <c r="HC260" i="5" s="1"/>
  <c r="JY260" i="5" s="1"/>
  <c r="BK249" i="5"/>
  <c r="EG249" i="5" s="1"/>
  <c r="HC249" i="5" s="1"/>
  <c r="JY249" i="5" s="1"/>
  <c r="BK253" i="5"/>
  <c r="EG253" i="5" s="1"/>
  <c r="HC253" i="5" s="1"/>
  <c r="JY253" i="5" s="1"/>
  <c r="BK233" i="5"/>
  <c r="EG233" i="5" s="1"/>
  <c r="HC233" i="5" s="1"/>
  <c r="JY233" i="5" s="1"/>
  <c r="BK229" i="5"/>
  <c r="EG229" i="5" s="1"/>
  <c r="HC229" i="5" s="1"/>
  <c r="JY229" i="5" s="1"/>
  <c r="BK221" i="5"/>
  <c r="EG221" i="5" s="1"/>
  <c r="HC221" i="5" s="1"/>
  <c r="JY221" i="5" s="1"/>
  <c r="BK216" i="5"/>
  <c r="EG216" i="5" s="1"/>
  <c r="HC216" i="5" s="1"/>
  <c r="JY216" i="5" s="1"/>
  <c r="BK208" i="5"/>
  <c r="EG208" i="5" s="1"/>
  <c r="HC208" i="5" s="1"/>
  <c r="JY208" i="5" s="1"/>
  <c r="BK190" i="5"/>
  <c r="EG190" i="5" s="1"/>
  <c r="HC190" i="5" s="1"/>
  <c r="JY190" i="5" s="1"/>
  <c r="BK192" i="5"/>
  <c r="EG192" i="5" s="1"/>
  <c r="HC192" i="5" s="1"/>
  <c r="JY192" i="5" s="1"/>
  <c r="BK187" i="5"/>
  <c r="EG187" i="5" s="1"/>
  <c r="HC187" i="5" s="1"/>
  <c r="JY187" i="5" s="1"/>
  <c r="BK171" i="5"/>
  <c r="EG171" i="5" s="1"/>
  <c r="HC171" i="5" s="1"/>
  <c r="JY171" i="5" s="1"/>
  <c r="BK168" i="5"/>
  <c r="EG168" i="5" s="1"/>
  <c r="HC168" i="5" s="1"/>
  <c r="JY168" i="5" s="1"/>
  <c r="BK159" i="5"/>
  <c r="EG159" i="5" s="1"/>
  <c r="HC159" i="5" s="1"/>
  <c r="JY159" i="5" s="1"/>
  <c r="BK140" i="5"/>
  <c r="EG140" i="5" s="1"/>
  <c r="HC140" i="5" s="1"/>
  <c r="JY140" i="5" s="1"/>
  <c r="BK152" i="5"/>
  <c r="EG152" i="5" s="1"/>
  <c r="HC152" i="5" s="1"/>
  <c r="JY152" i="5" s="1"/>
  <c r="BK122" i="5"/>
  <c r="EG122" i="5" s="1"/>
  <c r="HC122" i="5" s="1"/>
  <c r="JY122" i="5" s="1"/>
  <c r="BK134" i="5"/>
  <c r="EG134" i="5" s="1"/>
  <c r="HC134" i="5" s="1"/>
  <c r="JY134" i="5" s="1"/>
  <c r="BK108" i="5"/>
  <c r="EG108" i="5" s="1"/>
  <c r="HC108" i="5" s="1"/>
  <c r="JY108" i="5" s="1"/>
  <c r="BK112" i="5"/>
  <c r="EG112" i="5" s="1"/>
  <c r="HC112" i="5" s="1"/>
  <c r="JY112" i="5" s="1"/>
  <c r="BK105" i="5"/>
  <c r="EG105" i="5" s="1"/>
  <c r="HC105" i="5" s="1"/>
  <c r="JY105" i="5" s="1"/>
  <c r="BK91" i="5"/>
  <c r="EG91" i="5" s="1"/>
  <c r="HC91" i="5" s="1"/>
  <c r="JY91" i="5" s="1"/>
  <c r="BK84" i="5"/>
  <c r="EG84" i="5" s="1"/>
  <c r="HC84" i="5" s="1"/>
  <c r="JY84" i="5" s="1"/>
  <c r="BK73" i="5"/>
  <c r="EG73" i="5" s="1"/>
  <c r="HC73" i="5" s="1"/>
  <c r="JY73" i="5" s="1"/>
  <c r="BK87" i="5"/>
  <c r="EG87" i="5" s="1"/>
  <c r="HC87" i="5" s="1"/>
  <c r="JY87" i="5" s="1"/>
  <c r="BK61" i="5"/>
  <c r="EG61" i="5" s="1"/>
  <c r="HC61" i="5" s="1"/>
  <c r="JY61" i="5" s="1"/>
  <c r="BK46" i="5"/>
  <c r="EG46" i="5" s="1"/>
  <c r="HC46" i="5" s="1"/>
  <c r="JY46" i="5" s="1"/>
  <c r="BK39" i="5"/>
  <c r="EG39" i="5" s="1"/>
  <c r="HC39" i="5" s="1"/>
  <c r="JY39" i="5" s="1"/>
  <c r="BK32" i="5"/>
  <c r="EG32" i="5" s="1"/>
  <c r="HC32" i="5" s="1"/>
  <c r="JY32" i="5" s="1"/>
  <c r="BK25" i="5"/>
  <c r="EG25" i="5" s="1"/>
  <c r="HC25" i="5" s="1"/>
  <c r="JY25" i="5" s="1"/>
  <c r="BK19" i="5"/>
  <c r="EG19" i="5" s="1"/>
  <c r="HC19" i="5" s="1"/>
  <c r="JY19" i="5" s="1"/>
  <c r="BK12" i="5"/>
  <c r="EG12" i="5" s="1"/>
  <c r="HC12" i="5" s="1"/>
  <c r="JY12" i="5" s="1"/>
  <c r="BK5" i="5"/>
  <c r="EG5" i="5" s="1"/>
  <c r="HC5" i="5" s="1"/>
  <c r="JY5" i="5" s="1"/>
  <c r="BJ8" i="1"/>
  <c r="BJ7" i="1"/>
  <c r="A89" i="4"/>
  <c r="C162" i="4"/>
  <c r="A162" i="4"/>
  <c r="B162" i="4"/>
  <c r="BL265" i="5" l="1"/>
  <c r="EH265" i="5" s="1"/>
  <c r="HD265" i="5" s="1"/>
  <c r="JZ265" i="5" s="1"/>
  <c r="BL256" i="5"/>
  <c r="EH256" i="5" s="1"/>
  <c r="HD256" i="5" s="1"/>
  <c r="JZ256" i="5" s="1"/>
  <c r="BL248" i="5"/>
  <c r="EH248" i="5" s="1"/>
  <c r="HD248" i="5" s="1"/>
  <c r="JZ248" i="5" s="1"/>
  <c r="BL239" i="5"/>
  <c r="EH239" i="5" s="1"/>
  <c r="HD239" i="5" s="1"/>
  <c r="JZ239" i="5" s="1"/>
  <c r="BL234" i="5"/>
  <c r="EH234" i="5" s="1"/>
  <c r="HD234" i="5" s="1"/>
  <c r="JZ234" i="5" s="1"/>
  <c r="BL220" i="5"/>
  <c r="EH220" i="5" s="1"/>
  <c r="HD220" i="5" s="1"/>
  <c r="JZ220" i="5" s="1"/>
  <c r="BL215" i="5"/>
  <c r="EH215" i="5" s="1"/>
  <c r="HD215" i="5" s="1"/>
  <c r="JZ215" i="5" s="1"/>
  <c r="BL204" i="5"/>
  <c r="EH204" i="5" s="1"/>
  <c r="HD204" i="5" s="1"/>
  <c r="JZ204" i="5" s="1"/>
  <c r="BL201" i="5"/>
  <c r="EH201" i="5" s="1"/>
  <c r="HD201" i="5" s="1"/>
  <c r="JZ201" i="5" s="1"/>
  <c r="BL191" i="5"/>
  <c r="EH191" i="5" s="1"/>
  <c r="HD191" i="5" s="1"/>
  <c r="JZ191" i="5" s="1"/>
  <c r="BL190" i="5"/>
  <c r="EH190" i="5" s="1"/>
  <c r="HD190" i="5" s="1"/>
  <c r="JZ190" i="5" s="1"/>
  <c r="BL176" i="5"/>
  <c r="EH176" i="5" s="1"/>
  <c r="HD176" i="5" s="1"/>
  <c r="JZ176" i="5" s="1"/>
  <c r="BL167" i="5"/>
  <c r="EH167" i="5" s="1"/>
  <c r="HD167" i="5" s="1"/>
  <c r="JZ167" i="5" s="1"/>
  <c r="BL158" i="5"/>
  <c r="EH158" i="5" s="1"/>
  <c r="HD158" i="5" s="1"/>
  <c r="JZ158" i="5" s="1"/>
  <c r="BL145" i="5"/>
  <c r="EH145" i="5" s="1"/>
  <c r="HD145" i="5" s="1"/>
  <c r="JZ145" i="5" s="1"/>
  <c r="BL138" i="5"/>
  <c r="EH138" i="5" s="1"/>
  <c r="HD138" i="5" s="1"/>
  <c r="JZ138" i="5" s="1"/>
  <c r="BL150" i="5"/>
  <c r="EH150" i="5" s="1"/>
  <c r="HD150" i="5" s="1"/>
  <c r="JZ150" i="5" s="1"/>
  <c r="BL120" i="5"/>
  <c r="EH120" i="5" s="1"/>
  <c r="HD120" i="5" s="1"/>
  <c r="JZ120" i="5" s="1"/>
  <c r="BL132" i="5"/>
  <c r="EH132" i="5" s="1"/>
  <c r="HD132" i="5" s="1"/>
  <c r="JZ132" i="5" s="1"/>
  <c r="BL106" i="5"/>
  <c r="EH106" i="5" s="1"/>
  <c r="HD106" i="5" s="1"/>
  <c r="JZ106" i="5" s="1"/>
  <c r="BL99" i="5"/>
  <c r="EH99" i="5" s="1"/>
  <c r="HD99" i="5" s="1"/>
  <c r="JZ99" i="5" s="1"/>
  <c r="BL85" i="5"/>
  <c r="EH85" i="5" s="1"/>
  <c r="HD85" i="5" s="1"/>
  <c r="JZ85" i="5" s="1"/>
  <c r="BL97" i="5"/>
  <c r="EH97" i="5" s="1"/>
  <c r="HD97" i="5" s="1"/>
  <c r="JZ97" i="5" s="1"/>
  <c r="BL82" i="5"/>
  <c r="EH82" i="5" s="1"/>
  <c r="HD82" i="5" s="1"/>
  <c r="JZ82" i="5" s="1"/>
  <c r="BL76" i="5"/>
  <c r="EH76" i="5" s="1"/>
  <c r="HD76" i="5" s="1"/>
  <c r="JZ76" i="5" s="1"/>
  <c r="BL69" i="5"/>
  <c r="EH69" i="5" s="1"/>
  <c r="HD69" i="5" s="1"/>
  <c r="JZ69" i="5" s="1"/>
  <c r="BL59" i="5"/>
  <c r="EH59" i="5" s="1"/>
  <c r="HD59" i="5" s="1"/>
  <c r="JZ59" i="5" s="1"/>
  <c r="BL44" i="5"/>
  <c r="EH44" i="5" s="1"/>
  <c r="HD44" i="5" s="1"/>
  <c r="JZ44" i="5" s="1"/>
  <c r="BL37" i="5"/>
  <c r="EH37" i="5" s="1"/>
  <c r="HD37" i="5" s="1"/>
  <c r="JZ37" i="5" s="1"/>
  <c r="BL30" i="5"/>
  <c r="EH30" i="5" s="1"/>
  <c r="HD30" i="5" s="1"/>
  <c r="JZ30" i="5" s="1"/>
  <c r="BL24" i="5"/>
  <c r="EH24" i="5" s="1"/>
  <c r="HD24" i="5" s="1"/>
  <c r="JZ24" i="5" s="1"/>
  <c r="BL17" i="5"/>
  <c r="EH17" i="5" s="1"/>
  <c r="HD17" i="5" s="1"/>
  <c r="JZ17" i="5" s="1"/>
  <c r="BL10" i="5"/>
  <c r="EH10" i="5" s="1"/>
  <c r="HD10" i="5" s="1"/>
  <c r="JZ10" i="5" s="1"/>
  <c r="BL262" i="5"/>
  <c r="EH262" i="5" s="1"/>
  <c r="HD262" i="5" s="1"/>
  <c r="JZ262" i="5" s="1"/>
  <c r="BL251" i="5"/>
  <c r="EH251" i="5" s="1"/>
  <c r="HD251" i="5" s="1"/>
  <c r="JZ251" i="5" s="1"/>
  <c r="BL245" i="5"/>
  <c r="EH245" i="5" s="1"/>
  <c r="HD245" i="5" s="1"/>
  <c r="JZ245" i="5" s="1"/>
  <c r="BL242" i="5"/>
  <c r="EH242" i="5" s="1"/>
  <c r="HD242" i="5" s="1"/>
  <c r="JZ242" i="5" s="1"/>
  <c r="BL232" i="5"/>
  <c r="EH232" i="5" s="1"/>
  <c r="HD232" i="5" s="1"/>
  <c r="JZ232" i="5" s="1"/>
  <c r="BL223" i="5"/>
  <c r="EH223" i="5" s="1"/>
  <c r="HD223" i="5" s="1"/>
  <c r="JZ223" i="5" s="1"/>
  <c r="BL210" i="5"/>
  <c r="EH210" i="5" s="1"/>
  <c r="HD210" i="5" s="1"/>
  <c r="JZ210" i="5" s="1"/>
  <c r="BL207" i="5"/>
  <c r="EH207" i="5" s="1"/>
  <c r="HD207" i="5" s="1"/>
  <c r="JZ207" i="5" s="1"/>
  <c r="BL196" i="5"/>
  <c r="EH196" i="5" s="1"/>
  <c r="HD196" i="5" s="1"/>
  <c r="JZ196" i="5" s="1"/>
  <c r="BL186" i="5"/>
  <c r="EH186" i="5" s="1"/>
  <c r="HD186" i="5" s="1"/>
  <c r="JZ186" i="5" s="1"/>
  <c r="BL178" i="5"/>
  <c r="EH178" i="5" s="1"/>
  <c r="HD178" i="5" s="1"/>
  <c r="JZ178" i="5" s="1"/>
  <c r="BL174" i="5"/>
  <c r="EH174" i="5" s="1"/>
  <c r="HD174" i="5" s="1"/>
  <c r="JZ174" i="5" s="1"/>
  <c r="BL170" i="5"/>
  <c r="EH170" i="5" s="1"/>
  <c r="HD170" i="5" s="1"/>
  <c r="JZ170" i="5" s="1"/>
  <c r="BL161" i="5"/>
  <c r="EH161" i="5" s="1"/>
  <c r="HD161" i="5" s="1"/>
  <c r="JZ161" i="5" s="1"/>
  <c r="BL137" i="5"/>
  <c r="EH137" i="5" s="1"/>
  <c r="HD137" i="5" s="1"/>
  <c r="JZ137" i="5" s="1"/>
  <c r="BL149" i="5"/>
  <c r="EH149" i="5" s="1"/>
  <c r="HD149" i="5" s="1"/>
  <c r="JZ149" i="5" s="1"/>
  <c r="BL142" i="5"/>
  <c r="EH142" i="5" s="1"/>
  <c r="HD142" i="5" s="1"/>
  <c r="JZ142" i="5" s="1"/>
  <c r="BL131" i="5"/>
  <c r="EH131" i="5" s="1"/>
  <c r="HD131" i="5" s="1"/>
  <c r="JZ131" i="5" s="1"/>
  <c r="BL124" i="5"/>
  <c r="EH124" i="5" s="1"/>
  <c r="HD124" i="5" s="1"/>
  <c r="JZ124" i="5" s="1"/>
  <c r="BL98" i="5"/>
  <c r="EH98" i="5" s="1"/>
  <c r="HD98" i="5" s="1"/>
  <c r="JZ98" i="5" s="1"/>
  <c r="BL110" i="5"/>
  <c r="EH110" i="5" s="1"/>
  <c r="HD110" i="5" s="1"/>
  <c r="JZ110" i="5" s="1"/>
  <c r="BL96" i="5"/>
  <c r="EH96" i="5" s="1"/>
  <c r="HD96" i="5" s="1"/>
  <c r="JZ96" i="5" s="1"/>
  <c r="BL89" i="5"/>
  <c r="EH89" i="5" s="1"/>
  <c r="HD89" i="5" s="1"/>
  <c r="JZ89" i="5" s="1"/>
  <c r="BL75" i="5"/>
  <c r="EH75" i="5" s="1"/>
  <c r="HD75" i="5" s="1"/>
  <c r="JZ75" i="5" s="1"/>
  <c r="BL68" i="5"/>
  <c r="EH68" i="5" s="1"/>
  <c r="HD68" i="5" s="1"/>
  <c r="JZ68" i="5" s="1"/>
  <c r="BL72" i="5"/>
  <c r="EH72" i="5" s="1"/>
  <c r="HD72" i="5" s="1"/>
  <c r="JZ72" i="5" s="1"/>
  <c r="BL51" i="5"/>
  <c r="EH51" i="5" s="1"/>
  <c r="HD51" i="5" s="1"/>
  <c r="JZ51" i="5" s="1"/>
  <c r="BL55" i="5"/>
  <c r="EH55" i="5" s="1"/>
  <c r="HD55" i="5" s="1"/>
  <c r="JZ55" i="5" s="1"/>
  <c r="BL29" i="5"/>
  <c r="EH29" i="5" s="1"/>
  <c r="HD29" i="5" s="1"/>
  <c r="JZ29" i="5" s="1"/>
  <c r="BL41" i="5"/>
  <c r="EH41" i="5" s="1"/>
  <c r="HD41" i="5" s="1"/>
  <c r="JZ41" i="5" s="1"/>
  <c r="BL16" i="5"/>
  <c r="EH16" i="5" s="1"/>
  <c r="HD16" i="5" s="1"/>
  <c r="JZ16" i="5" s="1"/>
  <c r="BL9" i="5"/>
  <c r="EH9" i="5" s="1"/>
  <c r="HD9" i="5" s="1"/>
  <c r="JZ9" i="5" s="1"/>
  <c r="BL21" i="5"/>
  <c r="EH21" i="5" s="1"/>
  <c r="HD21" i="5" s="1"/>
  <c r="JZ21" i="5" s="1"/>
  <c r="BL263" i="5"/>
  <c r="EH263" i="5" s="1"/>
  <c r="HD263" i="5" s="1"/>
  <c r="JZ263" i="5" s="1"/>
  <c r="BL254" i="5"/>
  <c r="EH254" i="5" s="1"/>
  <c r="HD254" i="5" s="1"/>
  <c r="JZ254" i="5" s="1"/>
  <c r="BL243" i="5"/>
  <c r="EH243" i="5" s="1"/>
  <c r="HD243" i="5" s="1"/>
  <c r="JZ243" i="5" s="1"/>
  <c r="BL237" i="5"/>
  <c r="EH237" i="5" s="1"/>
  <c r="HD237" i="5" s="1"/>
  <c r="JZ237" i="5" s="1"/>
  <c r="BL230" i="5"/>
  <c r="EH230" i="5" s="1"/>
  <c r="HD230" i="5" s="1"/>
  <c r="JZ230" i="5" s="1"/>
  <c r="BL226" i="5"/>
  <c r="EH226" i="5" s="1"/>
  <c r="HD226" i="5" s="1"/>
  <c r="JZ226" i="5" s="1"/>
  <c r="BL213" i="5"/>
  <c r="EH213" i="5" s="1"/>
  <c r="HD213" i="5" s="1"/>
  <c r="JZ213" i="5" s="1"/>
  <c r="BL214" i="5"/>
  <c r="EH214" i="5" s="1"/>
  <c r="HD214" i="5" s="1"/>
  <c r="JZ214" i="5" s="1"/>
  <c r="BL199" i="5"/>
  <c r="EH199" i="5" s="1"/>
  <c r="HD199" i="5" s="1"/>
  <c r="JZ199" i="5" s="1"/>
  <c r="BL189" i="5"/>
  <c r="EH189" i="5" s="1"/>
  <c r="HD189" i="5" s="1"/>
  <c r="JZ189" i="5" s="1"/>
  <c r="BL181" i="5"/>
  <c r="EH181" i="5" s="1"/>
  <c r="HD181" i="5" s="1"/>
  <c r="JZ181" i="5" s="1"/>
  <c r="BL172" i="5"/>
  <c r="EH172" i="5" s="1"/>
  <c r="HD172" i="5" s="1"/>
  <c r="JZ172" i="5" s="1"/>
  <c r="BL165" i="5"/>
  <c r="EH165" i="5" s="1"/>
  <c r="HD165" i="5" s="1"/>
  <c r="JZ165" i="5" s="1"/>
  <c r="BL153" i="5"/>
  <c r="EH153" i="5" s="1"/>
  <c r="HD153" i="5" s="1"/>
  <c r="JZ153" i="5" s="1"/>
  <c r="BL148" i="5"/>
  <c r="EH148" i="5" s="1"/>
  <c r="HD148" i="5" s="1"/>
  <c r="JZ148" i="5" s="1"/>
  <c r="BL141" i="5"/>
  <c r="EH141" i="5" s="1"/>
  <c r="HD141" i="5" s="1"/>
  <c r="JZ141" i="5" s="1"/>
  <c r="BL130" i="5"/>
  <c r="EH130" i="5" s="1"/>
  <c r="HD130" i="5" s="1"/>
  <c r="JZ130" i="5" s="1"/>
  <c r="BL123" i="5"/>
  <c r="EH123" i="5" s="1"/>
  <c r="HD123" i="5" s="1"/>
  <c r="JZ123" i="5" s="1"/>
  <c r="BL116" i="5"/>
  <c r="EH116" i="5" s="1"/>
  <c r="HD116" i="5" s="1"/>
  <c r="JZ116" i="5" s="1"/>
  <c r="BL109" i="5"/>
  <c r="EH109" i="5" s="1"/>
  <c r="HD109" i="5" s="1"/>
  <c r="JZ109" i="5" s="1"/>
  <c r="BL102" i="5"/>
  <c r="EH102" i="5" s="1"/>
  <c r="HD102" i="5" s="1"/>
  <c r="JZ102" i="5" s="1"/>
  <c r="BL88" i="5"/>
  <c r="EH88" i="5" s="1"/>
  <c r="HD88" i="5" s="1"/>
  <c r="JZ88" i="5" s="1"/>
  <c r="BL81" i="5"/>
  <c r="EH81" i="5" s="1"/>
  <c r="HD81" i="5" s="1"/>
  <c r="JZ81" i="5" s="1"/>
  <c r="BL67" i="5"/>
  <c r="EH67" i="5" s="1"/>
  <c r="HD67" i="5" s="1"/>
  <c r="JZ67" i="5" s="1"/>
  <c r="BL71" i="5"/>
  <c r="EH71" i="5" s="1"/>
  <c r="HD71" i="5" s="1"/>
  <c r="JZ71" i="5" s="1"/>
  <c r="BL64" i="5"/>
  <c r="EH64" i="5" s="1"/>
  <c r="HD64" i="5" s="1"/>
  <c r="JZ64" i="5" s="1"/>
  <c r="BL54" i="5"/>
  <c r="EH54" i="5" s="1"/>
  <c r="HD54" i="5" s="1"/>
  <c r="JZ54" i="5" s="1"/>
  <c r="BL47" i="5"/>
  <c r="EH47" i="5" s="1"/>
  <c r="HD47" i="5" s="1"/>
  <c r="JZ47" i="5" s="1"/>
  <c r="BL40" i="5"/>
  <c r="EH40" i="5" s="1"/>
  <c r="HD40" i="5" s="1"/>
  <c r="JZ40" i="5" s="1"/>
  <c r="BL33" i="5"/>
  <c r="EH33" i="5" s="1"/>
  <c r="HD33" i="5" s="1"/>
  <c r="JZ33" i="5" s="1"/>
  <c r="BL8" i="5"/>
  <c r="EH8" i="5" s="1"/>
  <c r="HD8" i="5" s="1"/>
  <c r="JZ8" i="5" s="1"/>
  <c r="BL20" i="5"/>
  <c r="EH20" i="5" s="1"/>
  <c r="HD20" i="5" s="1"/>
  <c r="JZ20" i="5" s="1"/>
  <c r="BL13" i="5"/>
  <c r="EH13" i="5" s="1"/>
  <c r="HD13" i="5" s="1"/>
  <c r="JZ13" i="5" s="1"/>
  <c r="BL261" i="5"/>
  <c r="EH261" i="5" s="1"/>
  <c r="HD261" i="5" s="1"/>
  <c r="JZ261" i="5" s="1"/>
  <c r="BL252" i="5"/>
  <c r="EH252" i="5" s="1"/>
  <c r="HD252" i="5" s="1"/>
  <c r="JZ252" i="5" s="1"/>
  <c r="BL246" i="5"/>
  <c r="EH246" i="5" s="1"/>
  <c r="HD246" i="5" s="1"/>
  <c r="JZ246" i="5" s="1"/>
  <c r="BL235" i="5"/>
  <c r="EH235" i="5" s="1"/>
  <c r="HD235" i="5" s="1"/>
  <c r="JZ235" i="5" s="1"/>
  <c r="BL228" i="5"/>
  <c r="EH228" i="5" s="1"/>
  <c r="HD228" i="5" s="1"/>
  <c r="JZ228" i="5" s="1"/>
  <c r="BL218" i="5"/>
  <c r="EH218" i="5" s="1"/>
  <c r="HD218" i="5" s="1"/>
  <c r="JZ218" i="5" s="1"/>
  <c r="BL216" i="5"/>
  <c r="EH216" i="5" s="1"/>
  <c r="HD216" i="5" s="1"/>
  <c r="JZ216" i="5" s="1"/>
  <c r="BL202" i="5"/>
  <c r="EH202" i="5" s="1"/>
  <c r="HD202" i="5" s="1"/>
  <c r="JZ202" i="5" s="1"/>
  <c r="BL194" i="5"/>
  <c r="EH194" i="5" s="1"/>
  <c r="HD194" i="5" s="1"/>
  <c r="JZ194" i="5" s="1"/>
  <c r="BL192" i="5"/>
  <c r="EH192" i="5" s="1"/>
  <c r="HD192" i="5" s="1"/>
  <c r="JZ192" i="5" s="1"/>
  <c r="BL184" i="5"/>
  <c r="EH184" i="5" s="1"/>
  <c r="HD184" i="5" s="1"/>
  <c r="JZ184" i="5" s="1"/>
  <c r="BL175" i="5"/>
  <c r="EH175" i="5" s="1"/>
  <c r="HD175" i="5" s="1"/>
  <c r="JZ175" i="5" s="1"/>
  <c r="BL168" i="5"/>
  <c r="EH168" i="5" s="1"/>
  <c r="HD168" i="5" s="1"/>
  <c r="JZ168" i="5" s="1"/>
  <c r="BL156" i="5"/>
  <c r="EH156" i="5" s="1"/>
  <c r="HD156" i="5" s="1"/>
  <c r="JZ156" i="5" s="1"/>
  <c r="BL140" i="5"/>
  <c r="EH140" i="5" s="1"/>
  <c r="HD140" i="5" s="1"/>
  <c r="JZ140" i="5" s="1"/>
  <c r="BL152" i="5"/>
  <c r="EH152" i="5" s="1"/>
  <c r="HD152" i="5" s="1"/>
  <c r="JZ152" i="5" s="1"/>
  <c r="BL122" i="5"/>
  <c r="EH122" i="5" s="1"/>
  <c r="HD122" i="5" s="1"/>
  <c r="JZ122" i="5" s="1"/>
  <c r="BL134" i="5"/>
  <c r="EH134" i="5" s="1"/>
  <c r="HD134" i="5" s="1"/>
  <c r="JZ134" i="5" s="1"/>
  <c r="BL127" i="5"/>
  <c r="EH127" i="5" s="1"/>
  <c r="HD127" i="5" s="1"/>
  <c r="JZ127" i="5" s="1"/>
  <c r="BL101" i="5"/>
  <c r="EH101" i="5" s="1"/>
  <c r="HD101" i="5" s="1"/>
  <c r="JZ101" i="5" s="1"/>
  <c r="BL113" i="5"/>
  <c r="EH113" i="5" s="1"/>
  <c r="HD113" i="5" s="1"/>
  <c r="JZ113" i="5" s="1"/>
  <c r="BL80" i="5"/>
  <c r="EH80" i="5" s="1"/>
  <c r="HD80" i="5" s="1"/>
  <c r="JZ80" i="5" s="1"/>
  <c r="BL92" i="5"/>
  <c r="EH92" i="5" s="1"/>
  <c r="HD92" i="5" s="1"/>
  <c r="JZ92" i="5" s="1"/>
  <c r="BL78" i="5"/>
  <c r="EH78" i="5" s="1"/>
  <c r="HD78" i="5" s="1"/>
  <c r="JZ78" i="5" s="1"/>
  <c r="BL63" i="5"/>
  <c r="EH63" i="5" s="1"/>
  <c r="HD63" i="5" s="1"/>
  <c r="JZ63" i="5" s="1"/>
  <c r="BL61" i="5"/>
  <c r="EH61" i="5" s="1"/>
  <c r="HD61" i="5" s="1"/>
  <c r="JZ61" i="5" s="1"/>
  <c r="BL46" i="5"/>
  <c r="EH46" i="5" s="1"/>
  <c r="HD46" i="5" s="1"/>
  <c r="JZ46" i="5" s="1"/>
  <c r="BL58" i="5"/>
  <c r="EH58" i="5" s="1"/>
  <c r="HD58" i="5" s="1"/>
  <c r="JZ58" i="5" s="1"/>
  <c r="BL32" i="5"/>
  <c r="EH32" i="5" s="1"/>
  <c r="HD32" i="5" s="1"/>
  <c r="JZ32" i="5" s="1"/>
  <c r="BL25" i="5"/>
  <c r="EH25" i="5" s="1"/>
  <c r="HD25" i="5" s="1"/>
  <c r="JZ25" i="5" s="1"/>
  <c r="BL19" i="5"/>
  <c r="EH19" i="5" s="1"/>
  <c r="HD19" i="5" s="1"/>
  <c r="JZ19" i="5" s="1"/>
  <c r="BL12" i="5"/>
  <c r="EH12" i="5" s="1"/>
  <c r="HD12" i="5" s="1"/>
  <c r="JZ12" i="5" s="1"/>
  <c r="BL4" i="5"/>
  <c r="EH4" i="5" s="1"/>
  <c r="HD4" i="5" s="1"/>
  <c r="JZ4" i="5" s="1"/>
  <c r="BL259" i="5"/>
  <c r="EH259" i="5" s="1"/>
  <c r="HD259" i="5" s="1"/>
  <c r="JZ259" i="5" s="1"/>
  <c r="BL255" i="5"/>
  <c r="EH255" i="5" s="1"/>
  <c r="HD255" i="5" s="1"/>
  <c r="JZ255" i="5" s="1"/>
  <c r="BL249" i="5"/>
  <c r="EH249" i="5" s="1"/>
  <c r="HD249" i="5" s="1"/>
  <c r="JZ249" i="5" s="1"/>
  <c r="BL238" i="5"/>
  <c r="EH238" i="5" s="1"/>
  <c r="HD238" i="5" s="1"/>
  <c r="JZ238" i="5" s="1"/>
  <c r="BL229" i="5"/>
  <c r="EH229" i="5" s="1"/>
  <c r="HD229" i="5" s="1"/>
  <c r="JZ229" i="5" s="1"/>
  <c r="BL221" i="5"/>
  <c r="EH221" i="5" s="1"/>
  <c r="HD221" i="5" s="1"/>
  <c r="JZ221" i="5" s="1"/>
  <c r="BL211" i="5"/>
  <c r="EH211" i="5" s="1"/>
  <c r="HD211" i="5" s="1"/>
  <c r="JZ211" i="5" s="1"/>
  <c r="BL205" i="5"/>
  <c r="EH205" i="5" s="1"/>
  <c r="HD205" i="5" s="1"/>
  <c r="JZ205" i="5" s="1"/>
  <c r="BL197" i="5"/>
  <c r="EH197" i="5" s="1"/>
  <c r="HD197" i="5" s="1"/>
  <c r="JZ197" i="5" s="1"/>
  <c r="BL187" i="5"/>
  <c r="EH187" i="5" s="1"/>
  <c r="HD187" i="5" s="1"/>
  <c r="JZ187" i="5" s="1"/>
  <c r="BL182" i="5"/>
  <c r="EH182" i="5" s="1"/>
  <c r="HD182" i="5" s="1"/>
  <c r="JZ182" i="5" s="1"/>
  <c r="BL173" i="5"/>
  <c r="EH173" i="5" s="1"/>
  <c r="HD173" i="5" s="1"/>
  <c r="JZ173" i="5" s="1"/>
  <c r="BL171" i="5"/>
  <c r="EH171" i="5" s="1"/>
  <c r="HD171" i="5" s="1"/>
  <c r="JZ171" i="5" s="1"/>
  <c r="BL159" i="5"/>
  <c r="EH159" i="5" s="1"/>
  <c r="HD159" i="5" s="1"/>
  <c r="JZ159" i="5" s="1"/>
  <c r="BL151" i="5"/>
  <c r="EH151" i="5" s="1"/>
  <c r="HD151" i="5" s="1"/>
  <c r="JZ151" i="5" s="1"/>
  <c r="BL144" i="5"/>
  <c r="EH144" i="5" s="1"/>
  <c r="HD144" i="5" s="1"/>
  <c r="JZ144" i="5" s="1"/>
  <c r="BL133" i="5"/>
  <c r="EH133" i="5" s="1"/>
  <c r="HD133" i="5" s="1"/>
  <c r="JZ133" i="5" s="1"/>
  <c r="BL126" i="5"/>
  <c r="EH126" i="5" s="1"/>
  <c r="HD126" i="5" s="1"/>
  <c r="JZ126" i="5" s="1"/>
  <c r="BL119" i="5"/>
  <c r="EH119" i="5" s="1"/>
  <c r="HD119" i="5" s="1"/>
  <c r="JZ119" i="5" s="1"/>
  <c r="BL112" i="5"/>
  <c r="EH112" i="5" s="1"/>
  <c r="HD112" i="5" s="1"/>
  <c r="JZ112" i="5" s="1"/>
  <c r="BL105" i="5"/>
  <c r="EH105" i="5" s="1"/>
  <c r="HD105" i="5" s="1"/>
  <c r="JZ105" i="5" s="1"/>
  <c r="BL91" i="5"/>
  <c r="EH91" i="5" s="1"/>
  <c r="HD91" i="5" s="1"/>
  <c r="JZ91" i="5" s="1"/>
  <c r="BL84" i="5"/>
  <c r="EH84" i="5" s="1"/>
  <c r="HD84" i="5" s="1"/>
  <c r="JZ84" i="5" s="1"/>
  <c r="BL70" i="5"/>
  <c r="EH70" i="5" s="1"/>
  <c r="HD70" i="5" s="1"/>
  <c r="JZ70" i="5" s="1"/>
  <c r="BL74" i="5"/>
  <c r="EH74" i="5" s="1"/>
  <c r="HD74" i="5" s="1"/>
  <c r="JZ74" i="5" s="1"/>
  <c r="BL53" i="5"/>
  <c r="EH53" i="5" s="1"/>
  <c r="HD53" i="5" s="1"/>
  <c r="JZ53" i="5" s="1"/>
  <c r="BL57" i="5"/>
  <c r="EH57" i="5" s="1"/>
  <c r="HD57" i="5" s="1"/>
  <c r="JZ57" i="5" s="1"/>
  <c r="BL50" i="5"/>
  <c r="EH50" i="5" s="1"/>
  <c r="HD50" i="5" s="1"/>
  <c r="JZ50" i="5" s="1"/>
  <c r="BL43" i="5"/>
  <c r="EH43" i="5" s="1"/>
  <c r="HD43" i="5" s="1"/>
  <c r="JZ43" i="5" s="1"/>
  <c r="BL36" i="5"/>
  <c r="EH36" i="5" s="1"/>
  <c r="HD36" i="5" s="1"/>
  <c r="JZ36" i="5" s="1"/>
  <c r="BL11" i="5"/>
  <c r="EH11" i="5" s="1"/>
  <c r="HD11" i="5" s="1"/>
  <c r="JZ11" i="5" s="1"/>
  <c r="BL23" i="5"/>
  <c r="EH23" i="5" s="1"/>
  <c r="HD23" i="5" s="1"/>
  <c r="JZ23" i="5" s="1"/>
  <c r="BL2" i="5"/>
  <c r="EH2" i="5" s="1"/>
  <c r="HD2" i="5" s="1"/>
  <c r="JZ2" i="5" s="1"/>
  <c r="BL266" i="5"/>
  <c r="EH266" i="5" s="1"/>
  <c r="HD266" i="5" s="1"/>
  <c r="JZ266" i="5" s="1"/>
  <c r="BL260" i="5"/>
  <c r="EH260" i="5" s="1"/>
  <c r="HD260" i="5" s="1"/>
  <c r="JZ260" i="5" s="1"/>
  <c r="BL253" i="5"/>
  <c r="EH253" i="5" s="1"/>
  <c r="HD253" i="5" s="1"/>
  <c r="JZ253" i="5" s="1"/>
  <c r="BL244" i="5"/>
  <c r="EH244" i="5" s="1"/>
  <c r="HD244" i="5" s="1"/>
  <c r="JZ244" i="5" s="1"/>
  <c r="BL236" i="5"/>
  <c r="EH236" i="5" s="1"/>
  <c r="HD236" i="5" s="1"/>
  <c r="JZ236" i="5" s="1"/>
  <c r="BL227" i="5"/>
  <c r="EH227" i="5" s="1"/>
  <c r="HD227" i="5" s="1"/>
  <c r="JZ227" i="5" s="1"/>
  <c r="BL224" i="5"/>
  <c r="EH224" i="5" s="1"/>
  <c r="HD224" i="5" s="1"/>
  <c r="JZ224" i="5" s="1"/>
  <c r="BL219" i="5"/>
  <c r="EH219" i="5" s="1"/>
  <c r="HD219" i="5" s="1"/>
  <c r="JZ219" i="5" s="1"/>
  <c r="BL208" i="5"/>
  <c r="EH208" i="5" s="1"/>
  <c r="HD208" i="5" s="1"/>
  <c r="JZ208" i="5" s="1"/>
  <c r="BL200" i="5"/>
  <c r="EH200" i="5" s="1"/>
  <c r="HD200" i="5" s="1"/>
  <c r="JZ200" i="5" s="1"/>
  <c r="BL185" i="5"/>
  <c r="EH185" i="5" s="1"/>
  <c r="HD185" i="5" s="1"/>
  <c r="JZ185" i="5" s="1"/>
  <c r="BL179" i="5"/>
  <c r="EH179" i="5" s="1"/>
  <c r="HD179" i="5" s="1"/>
  <c r="JZ179" i="5" s="1"/>
  <c r="BL166" i="5"/>
  <c r="EH166" i="5" s="1"/>
  <c r="HD166" i="5" s="1"/>
  <c r="JZ166" i="5" s="1"/>
  <c r="BL163" i="5"/>
  <c r="EH163" i="5" s="1"/>
  <c r="HD163" i="5" s="1"/>
  <c r="JZ163" i="5" s="1"/>
  <c r="BL162" i="5"/>
  <c r="EH162" i="5" s="1"/>
  <c r="HD162" i="5" s="1"/>
  <c r="JZ162" i="5" s="1"/>
  <c r="BL143" i="5"/>
  <c r="EH143" i="5" s="1"/>
  <c r="HD143" i="5" s="1"/>
  <c r="JZ143" i="5" s="1"/>
  <c r="BL136" i="5"/>
  <c r="EH136" i="5" s="1"/>
  <c r="HD136" i="5" s="1"/>
  <c r="JZ136" i="5" s="1"/>
  <c r="BL125" i="5"/>
  <c r="EH125" i="5" s="1"/>
  <c r="HD125" i="5" s="1"/>
  <c r="JZ125" i="5" s="1"/>
  <c r="BL118" i="5"/>
  <c r="EH118" i="5" s="1"/>
  <c r="HD118" i="5" s="1"/>
  <c r="JZ118" i="5" s="1"/>
  <c r="BL111" i="5"/>
  <c r="EH111" i="5" s="1"/>
  <c r="HD111" i="5" s="1"/>
  <c r="JZ111" i="5" s="1"/>
  <c r="BL104" i="5"/>
  <c r="EH104" i="5" s="1"/>
  <c r="HD104" i="5" s="1"/>
  <c r="JZ104" i="5" s="1"/>
  <c r="BL108" i="5"/>
  <c r="EH108" i="5" s="1"/>
  <c r="HD108" i="5" s="1"/>
  <c r="JZ108" i="5" s="1"/>
  <c r="BL83" i="5"/>
  <c r="EH83" i="5" s="1"/>
  <c r="HD83" i="5" s="1"/>
  <c r="JZ83" i="5" s="1"/>
  <c r="BL95" i="5"/>
  <c r="EH95" i="5" s="1"/>
  <c r="HD95" i="5" s="1"/>
  <c r="JZ95" i="5" s="1"/>
  <c r="BL62" i="5"/>
  <c r="EH62" i="5" s="1"/>
  <c r="HD62" i="5" s="1"/>
  <c r="JZ62" i="5" s="1"/>
  <c r="BL66" i="5"/>
  <c r="EH66" i="5" s="1"/>
  <c r="HD66" i="5" s="1"/>
  <c r="JZ66" i="5" s="1"/>
  <c r="BL45" i="5"/>
  <c r="EH45" i="5" s="1"/>
  <c r="HD45" i="5" s="1"/>
  <c r="JZ45" i="5" s="1"/>
  <c r="BL49" i="5"/>
  <c r="EH49" i="5" s="1"/>
  <c r="HD49" i="5" s="1"/>
  <c r="JZ49" i="5" s="1"/>
  <c r="BL42" i="5"/>
  <c r="EH42" i="5" s="1"/>
  <c r="HD42" i="5" s="1"/>
  <c r="JZ42" i="5" s="1"/>
  <c r="BL35" i="5"/>
  <c r="EH35" i="5" s="1"/>
  <c r="HD35" i="5" s="1"/>
  <c r="JZ35" i="5" s="1"/>
  <c r="BL28" i="5"/>
  <c r="EH28" i="5" s="1"/>
  <c r="HD28" i="5" s="1"/>
  <c r="JZ28" i="5" s="1"/>
  <c r="BL22" i="5"/>
  <c r="EH22" i="5" s="1"/>
  <c r="HD22" i="5" s="1"/>
  <c r="JZ22" i="5" s="1"/>
  <c r="BL15" i="5"/>
  <c r="EH15" i="5" s="1"/>
  <c r="HD15" i="5" s="1"/>
  <c r="JZ15" i="5" s="1"/>
  <c r="BL5" i="5"/>
  <c r="EH5" i="5" s="1"/>
  <c r="HD5" i="5" s="1"/>
  <c r="JZ5" i="5" s="1"/>
  <c r="BL267" i="5"/>
  <c r="EH267" i="5" s="1"/>
  <c r="HD267" i="5" s="1"/>
  <c r="JZ267" i="5" s="1"/>
  <c r="BL258" i="5"/>
  <c r="EH258" i="5" s="1"/>
  <c r="HD258" i="5" s="1"/>
  <c r="JZ258" i="5" s="1"/>
  <c r="BL247" i="5"/>
  <c r="EH247" i="5" s="1"/>
  <c r="HD247" i="5" s="1"/>
  <c r="JZ247" i="5" s="1"/>
  <c r="BL240" i="5"/>
  <c r="EH240" i="5" s="1"/>
  <c r="HD240" i="5" s="1"/>
  <c r="JZ240" i="5" s="1"/>
  <c r="BL233" i="5"/>
  <c r="EH233" i="5" s="1"/>
  <c r="HD233" i="5" s="1"/>
  <c r="JZ233" i="5" s="1"/>
  <c r="BL222" i="5"/>
  <c r="EH222" i="5" s="1"/>
  <c r="HD222" i="5" s="1"/>
  <c r="JZ222" i="5" s="1"/>
  <c r="BL217" i="5"/>
  <c r="EH217" i="5" s="1"/>
  <c r="HD217" i="5" s="1"/>
  <c r="JZ217" i="5" s="1"/>
  <c r="BL206" i="5"/>
  <c r="EH206" i="5" s="1"/>
  <c r="HD206" i="5" s="1"/>
  <c r="JZ206" i="5" s="1"/>
  <c r="BL198" i="5"/>
  <c r="EH198" i="5" s="1"/>
  <c r="HD198" i="5" s="1"/>
  <c r="JZ198" i="5" s="1"/>
  <c r="BL193" i="5"/>
  <c r="EH193" i="5" s="1"/>
  <c r="HD193" i="5" s="1"/>
  <c r="JZ193" i="5" s="1"/>
  <c r="BL180" i="5"/>
  <c r="EH180" i="5" s="1"/>
  <c r="HD180" i="5" s="1"/>
  <c r="JZ180" i="5" s="1"/>
  <c r="BL177" i="5"/>
  <c r="EH177" i="5" s="1"/>
  <c r="HD177" i="5" s="1"/>
  <c r="JZ177" i="5" s="1"/>
  <c r="BL169" i="5"/>
  <c r="EH169" i="5" s="1"/>
  <c r="HD169" i="5" s="1"/>
  <c r="JZ169" i="5" s="1"/>
  <c r="BL160" i="5"/>
  <c r="EH160" i="5" s="1"/>
  <c r="HD160" i="5" s="1"/>
  <c r="JZ160" i="5" s="1"/>
  <c r="BL154" i="5"/>
  <c r="EH154" i="5" s="1"/>
  <c r="HD154" i="5" s="1"/>
  <c r="JZ154" i="5" s="1"/>
  <c r="BL135" i="5"/>
  <c r="EH135" i="5" s="1"/>
  <c r="HD135" i="5" s="1"/>
  <c r="JZ135" i="5" s="1"/>
  <c r="BL147" i="5"/>
  <c r="EH147" i="5" s="1"/>
  <c r="HD147" i="5" s="1"/>
  <c r="JZ147" i="5" s="1"/>
  <c r="BL117" i="5"/>
  <c r="EH117" i="5" s="1"/>
  <c r="HD117" i="5" s="1"/>
  <c r="JZ117" i="5" s="1"/>
  <c r="BL129" i="5"/>
  <c r="EH129" i="5" s="1"/>
  <c r="HD129" i="5" s="1"/>
  <c r="JZ129" i="5" s="1"/>
  <c r="BL103" i="5"/>
  <c r="EH103" i="5" s="1"/>
  <c r="HD103" i="5" s="1"/>
  <c r="JZ103" i="5" s="1"/>
  <c r="BL115" i="5"/>
  <c r="EH115" i="5" s="1"/>
  <c r="HD115" i="5" s="1"/>
  <c r="JZ115" i="5" s="1"/>
  <c r="BL100" i="5"/>
  <c r="EH100" i="5" s="1"/>
  <c r="HD100" i="5" s="1"/>
  <c r="JZ100" i="5" s="1"/>
  <c r="BL94" i="5"/>
  <c r="EH94" i="5" s="1"/>
  <c r="HD94" i="5" s="1"/>
  <c r="JZ94" i="5" s="1"/>
  <c r="BL87" i="5"/>
  <c r="EH87" i="5" s="1"/>
  <c r="HD87" i="5" s="1"/>
  <c r="JZ87" i="5" s="1"/>
  <c r="BL73" i="5"/>
  <c r="EH73" i="5" s="1"/>
  <c r="HD73" i="5" s="1"/>
  <c r="JZ73" i="5" s="1"/>
  <c r="BL79" i="5"/>
  <c r="EH79" i="5" s="1"/>
  <c r="HD79" i="5" s="1"/>
  <c r="JZ79" i="5" s="1"/>
  <c r="BL56" i="5"/>
  <c r="EH56" i="5" s="1"/>
  <c r="HD56" i="5" s="1"/>
  <c r="JZ56" i="5" s="1"/>
  <c r="BL60" i="5"/>
  <c r="EH60" i="5" s="1"/>
  <c r="HD60" i="5" s="1"/>
  <c r="JZ60" i="5" s="1"/>
  <c r="BL34" i="5"/>
  <c r="EH34" i="5" s="1"/>
  <c r="HD34" i="5" s="1"/>
  <c r="JZ34" i="5" s="1"/>
  <c r="BL27" i="5"/>
  <c r="EH27" i="5" s="1"/>
  <c r="HD27" i="5" s="1"/>
  <c r="JZ27" i="5" s="1"/>
  <c r="BL39" i="5"/>
  <c r="EH39" i="5" s="1"/>
  <c r="HD39" i="5" s="1"/>
  <c r="JZ39" i="5" s="1"/>
  <c r="BL14" i="5"/>
  <c r="EH14" i="5" s="1"/>
  <c r="HD14" i="5" s="1"/>
  <c r="JZ14" i="5" s="1"/>
  <c r="BL7" i="5"/>
  <c r="EH7" i="5" s="1"/>
  <c r="HD7" i="5" s="1"/>
  <c r="JZ7" i="5" s="1"/>
  <c r="BL3" i="5"/>
  <c r="EH3" i="5" s="1"/>
  <c r="HD3" i="5" s="1"/>
  <c r="JZ3" i="5" s="1"/>
  <c r="BL264" i="5"/>
  <c r="EH264" i="5" s="1"/>
  <c r="HD264" i="5" s="1"/>
  <c r="JZ264" i="5" s="1"/>
  <c r="BL257" i="5"/>
  <c r="EH257" i="5" s="1"/>
  <c r="HD257" i="5" s="1"/>
  <c r="JZ257" i="5" s="1"/>
  <c r="BL250" i="5"/>
  <c r="EH250" i="5" s="1"/>
  <c r="HD250" i="5" s="1"/>
  <c r="JZ250" i="5" s="1"/>
  <c r="BL241" i="5"/>
  <c r="EH241" i="5" s="1"/>
  <c r="HD241" i="5" s="1"/>
  <c r="JZ241" i="5" s="1"/>
  <c r="BL231" i="5"/>
  <c r="EH231" i="5" s="1"/>
  <c r="HD231" i="5" s="1"/>
  <c r="JZ231" i="5" s="1"/>
  <c r="BL225" i="5"/>
  <c r="EH225" i="5" s="1"/>
  <c r="HD225" i="5" s="1"/>
  <c r="JZ225" i="5" s="1"/>
  <c r="BL212" i="5"/>
  <c r="EH212" i="5" s="1"/>
  <c r="HD212" i="5" s="1"/>
  <c r="JZ212" i="5" s="1"/>
  <c r="BL209" i="5"/>
  <c r="EH209" i="5" s="1"/>
  <c r="HD209" i="5" s="1"/>
  <c r="JZ209" i="5" s="1"/>
  <c r="BL203" i="5"/>
  <c r="EH203" i="5" s="1"/>
  <c r="HD203" i="5" s="1"/>
  <c r="JZ203" i="5" s="1"/>
  <c r="BL188" i="5"/>
  <c r="EH188" i="5" s="1"/>
  <c r="HD188" i="5" s="1"/>
  <c r="JZ188" i="5" s="1"/>
  <c r="BL183" i="5"/>
  <c r="EH183" i="5" s="1"/>
  <c r="HD183" i="5" s="1"/>
  <c r="JZ183" i="5" s="1"/>
  <c r="BL195" i="5"/>
  <c r="EH195" i="5" s="1"/>
  <c r="HD195" i="5" s="1"/>
  <c r="JZ195" i="5" s="1"/>
  <c r="BL164" i="5"/>
  <c r="EH164" i="5" s="1"/>
  <c r="HD164" i="5" s="1"/>
  <c r="JZ164" i="5" s="1"/>
  <c r="BL155" i="5"/>
  <c r="EH155" i="5" s="1"/>
  <c r="HD155" i="5" s="1"/>
  <c r="JZ155" i="5" s="1"/>
  <c r="BL157" i="5"/>
  <c r="EH157" i="5" s="1"/>
  <c r="HD157" i="5" s="1"/>
  <c r="JZ157" i="5" s="1"/>
  <c r="BL146" i="5"/>
  <c r="EH146" i="5" s="1"/>
  <c r="HD146" i="5" s="1"/>
  <c r="JZ146" i="5" s="1"/>
  <c r="BL139" i="5"/>
  <c r="EH139" i="5" s="1"/>
  <c r="HD139" i="5" s="1"/>
  <c r="JZ139" i="5" s="1"/>
  <c r="BL128" i="5"/>
  <c r="EH128" i="5" s="1"/>
  <c r="HD128" i="5" s="1"/>
  <c r="JZ128" i="5" s="1"/>
  <c r="BL121" i="5"/>
  <c r="EH121" i="5" s="1"/>
  <c r="HD121" i="5" s="1"/>
  <c r="JZ121" i="5" s="1"/>
  <c r="BL114" i="5"/>
  <c r="EH114" i="5" s="1"/>
  <c r="HD114" i="5" s="1"/>
  <c r="JZ114" i="5" s="1"/>
  <c r="BL107" i="5"/>
  <c r="EH107" i="5" s="1"/>
  <c r="HD107" i="5" s="1"/>
  <c r="JZ107" i="5" s="1"/>
  <c r="BL93" i="5"/>
  <c r="EH93" i="5" s="1"/>
  <c r="HD93" i="5" s="1"/>
  <c r="JZ93" i="5" s="1"/>
  <c r="BL86" i="5"/>
  <c r="EH86" i="5" s="1"/>
  <c r="HD86" i="5" s="1"/>
  <c r="JZ86" i="5" s="1"/>
  <c r="BL90" i="5"/>
  <c r="EH90" i="5" s="1"/>
  <c r="HD90" i="5" s="1"/>
  <c r="JZ90" i="5" s="1"/>
  <c r="BL65" i="5"/>
  <c r="EH65" i="5" s="1"/>
  <c r="HD65" i="5" s="1"/>
  <c r="JZ65" i="5" s="1"/>
  <c r="BL77" i="5"/>
  <c r="EH77" i="5" s="1"/>
  <c r="HD77" i="5" s="1"/>
  <c r="JZ77" i="5" s="1"/>
  <c r="BL48" i="5"/>
  <c r="EH48" i="5" s="1"/>
  <c r="HD48" i="5" s="1"/>
  <c r="JZ48" i="5" s="1"/>
  <c r="BL52" i="5"/>
  <c r="EH52" i="5" s="1"/>
  <c r="HD52" i="5" s="1"/>
  <c r="JZ52" i="5" s="1"/>
  <c r="BL26" i="5"/>
  <c r="EH26" i="5" s="1"/>
  <c r="HD26" i="5" s="1"/>
  <c r="JZ26" i="5" s="1"/>
  <c r="BL38" i="5"/>
  <c r="EH38" i="5" s="1"/>
  <c r="HD38" i="5" s="1"/>
  <c r="JZ38" i="5" s="1"/>
  <c r="BL31" i="5"/>
  <c r="EH31" i="5" s="1"/>
  <c r="HD31" i="5" s="1"/>
  <c r="JZ31" i="5" s="1"/>
  <c r="BL6" i="5"/>
  <c r="EH6" i="5" s="1"/>
  <c r="HD6" i="5" s="1"/>
  <c r="JZ6" i="5" s="1"/>
  <c r="BL18" i="5"/>
  <c r="EH18" i="5" s="1"/>
  <c r="HD18" i="5" s="1"/>
  <c r="JZ18" i="5" s="1"/>
  <c r="BK8" i="1"/>
  <c r="BK7" i="1"/>
  <c r="A90" i="4"/>
  <c r="C163" i="4"/>
  <c r="B163" i="4"/>
  <c r="A163" i="4"/>
  <c r="C164" i="4" l="1"/>
  <c r="B164" i="4"/>
  <c r="A164" i="4"/>
  <c r="A91" i="4"/>
  <c r="BL8" i="1"/>
  <c r="BL7" i="1"/>
  <c r="BM262" i="5"/>
  <c r="EI262" i="5" s="1"/>
  <c r="HE262" i="5" s="1"/>
  <c r="KA262" i="5" s="1"/>
  <c r="BM255" i="5"/>
  <c r="EI255" i="5" s="1"/>
  <c r="HE255" i="5" s="1"/>
  <c r="KA255" i="5" s="1"/>
  <c r="BM249" i="5"/>
  <c r="EI249" i="5" s="1"/>
  <c r="HE249" i="5" s="1"/>
  <c r="KA249" i="5" s="1"/>
  <c r="BM237" i="5"/>
  <c r="EI237" i="5" s="1"/>
  <c r="HE237" i="5" s="1"/>
  <c r="KA237" i="5" s="1"/>
  <c r="BM232" i="5"/>
  <c r="EI232" i="5" s="1"/>
  <c r="HE232" i="5" s="1"/>
  <c r="KA232" i="5" s="1"/>
  <c r="BM218" i="5"/>
  <c r="EI218" i="5" s="1"/>
  <c r="HE218" i="5" s="1"/>
  <c r="KA218" i="5" s="1"/>
  <c r="BM213" i="5"/>
  <c r="EI213" i="5" s="1"/>
  <c r="HE213" i="5" s="1"/>
  <c r="KA213" i="5" s="1"/>
  <c r="BM207" i="5"/>
  <c r="EI207" i="5" s="1"/>
  <c r="HE207" i="5" s="1"/>
  <c r="KA207" i="5" s="1"/>
  <c r="BM194" i="5"/>
  <c r="EI194" i="5" s="1"/>
  <c r="HE194" i="5" s="1"/>
  <c r="KA194" i="5" s="1"/>
  <c r="BM189" i="5"/>
  <c r="EI189" i="5" s="1"/>
  <c r="HE189" i="5" s="1"/>
  <c r="KA189" i="5" s="1"/>
  <c r="BM178" i="5"/>
  <c r="EI178" i="5" s="1"/>
  <c r="HE178" i="5" s="1"/>
  <c r="KA178" i="5" s="1"/>
  <c r="BM263" i="5"/>
  <c r="EI263" i="5" s="1"/>
  <c r="HE263" i="5" s="1"/>
  <c r="KA263" i="5" s="1"/>
  <c r="BM254" i="5"/>
  <c r="EI254" i="5" s="1"/>
  <c r="HE254" i="5" s="1"/>
  <c r="KA254" i="5" s="1"/>
  <c r="BM245" i="5"/>
  <c r="EI245" i="5" s="1"/>
  <c r="HE245" i="5" s="1"/>
  <c r="KA245" i="5" s="1"/>
  <c r="BM235" i="5"/>
  <c r="EI235" i="5" s="1"/>
  <c r="HE235" i="5" s="1"/>
  <c r="KA235" i="5" s="1"/>
  <c r="BM228" i="5"/>
  <c r="EI228" i="5" s="1"/>
  <c r="HE228" i="5" s="1"/>
  <c r="KA228" i="5" s="1"/>
  <c r="BM221" i="5"/>
  <c r="EI221" i="5" s="1"/>
  <c r="HE221" i="5" s="1"/>
  <c r="KA221" i="5" s="1"/>
  <c r="BM222" i="5"/>
  <c r="EI222" i="5" s="1"/>
  <c r="HE222" i="5" s="1"/>
  <c r="KA222" i="5" s="1"/>
  <c r="BM202" i="5"/>
  <c r="EI202" i="5" s="1"/>
  <c r="HE202" i="5" s="1"/>
  <c r="KA202" i="5" s="1"/>
  <c r="BM197" i="5"/>
  <c r="EI197" i="5" s="1"/>
  <c r="HE197" i="5" s="1"/>
  <c r="KA197" i="5" s="1"/>
  <c r="BM198" i="5"/>
  <c r="EI198" i="5" s="1"/>
  <c r="HE198" i="5" s="1"/>
  <c r="KA198" i="5" s="1"/>
  <c r="BM181" i="5"/>
  <c r="EI181" i="5" s="1"/>
  <c r="HE181" i="5" s="1"/>
  <c r="KA181" i="5" s="1"/>
  <c r="BM261" i="5"/>
  <c r="EI261" i="5" s="1"/>
  <c r="HE261" i="5" s="1"/>
  <c r="KA261" i="5" s="1"/>
  <c r="BM252" i="5"/>
  <c r="EI252" i="5" s="1"/>
  <c r="HE252" i="5" s="1"/>
  <c r="KA252" i="5" s="1"/>
  <c r="BM243" i="5"/>
  <c r="EI243" i="5" s="1"/>
  <c r="HE243" i="5" s="1"/>
  <c r="KA243" i="5" s="1"/>
  <c r="BM238" i="5"/>
  <c r="EI238" i="5" s="1"/>
  <c r="HE238" i="5" s="1"/>
  <c r="KA238" i="5" s="1"/>
  <c r="BM229" i="5"/>
  <c r="EI229" i="5" s="1"/>
  <c r="HE229" i="5" s="1"/>
  <c r="KA229" i="5" s="1"/>
  <c r="BM230" i="5"/>
  <c r="EI230" i="5" s="1"/>
  <c r="HE230" i="5" s="1"/>
  <c r="KA230" i="5" s="1"/>
  <c r="BM216" i="5"/>
  <c r="EI216" i="5" s="1"/>
  <c r="HE216" i="5" s="1"/>
  <c r="KA216" i="5" s="1"/>
  <c r="BM205" i="5"/>
  <c r="EI205" i="5" s="1"/>
  <c r="HE205" i="5" s="1"/>
  <c r="KA205" i="5" s="1"/>
  <c r="BM200" i="5"/>
  <c r="EI200" i="5" s="1"/>
  <c r="HE200" i="5" s="1"/>
  <c r="KA200" i="5" s="1"/>
  <c r="BM192" i="5"/>
  <c r="EI192" i="5" s="1"/>
  <c r="HE192" i="5" s="1"/>
  <c r="KA192" i="5" s="1"/>
  <c r="BM184" i="5"/>
  <c r="EI184" i="5" s="1"/>
  <c r="HE184" i="5" s="1"/>
  <c r="KA184" i="5" s="1"/>
  <c r="BM260" i="5"/>
  <c r="EI260" i="5" s="1"/>
  <c r="HE260" i="5" s="1"/>
  <c r="KA260" i="5" s="1"/>
  <c r="BM253" i="5"/>
  <c r="EI253" i="5" s="1"/>
  <c r="HE253" i="5" s="1"/>
  <c r="KA253" i="5" s="1"/>
  <c r="BM246" i="5"/>
  <c r="EI246" i="5" s="1"/>
  <c r="HE246" i="5" s="1"/>
  <c r="KA246" i="5" s="1"/>
  <c r="BM236" i="5"/>
  <c r="EI236" i="5" s="1"/>
  <c r="HE236" i="5" s="1"/>
  <c r="KA236" i="5" s="1"/>
  <c r="BM227" i="5"/>
  <c r="EI227" i="5" s="1"/>
  <c r="HE227" i="5" s="1"/>
  <c r="KA227" i="5" s="1"/>
  <c r="BM224" i="5"/>
  <c r="EI224" i="5" s="1"/>
  <c r="HE224" i="5" s="1"/>
  <c r="KA224" i="5" s="1"/>
  <c r="BM211" i="5"/>
  <c r="EI211" i="5" s="1"/>
  <c r="HE211" i="5" s="1"/>
  <c r="KA211" i="5" s="1"/>
  <c r="BM208" i="5"/>
  <c r="EI208" i="5" s="1"/>
  <c r="HE208" i="5" s="1"/>
  <c r="KA208" i="5" s="1"/>
  <c r="BM206" i="5"/>
  <c r="EI206" i="5" s="1"/>
  <c r="HE206" i="5" s="1"/>
  <c r="KA206" i="5" s="1"/>
  <c r="BM187" i="5"/>
  <c r="EI187" i="5" s="1"/>
  <c r="HE187" i="5" s="1"/>
  <c r="KA187" i="5" s="1"/>
  <c r="BM266" i="5"/>
  <c r="EI266" i="5" s="1"/>
  <c r="HE266" i="5" s="1"/>
  <c r="KA266" i="5" s="1"/>
  <c r="BM267" i="5"/>
  <c r="EI267" i="5" s="1"/>
  <c r="HE267" i="5" s="1"/>
  <c r="KA267" i="5" s="1"/>
  <c r="BM264" i="5"/>
  <c r="EI264" i="5" s="1"/>
  <c r="HE264" i="5" s="1"/>
  <c r="KA264" i="5" s="1"/>
  <c r="BM265" i="5"/>
  <c r="EI265" i="5" s="1"/>
  <c r="HE265" i="5" s="1"/>
  <c r="KA265" i="5" s="1"/>
  <c r="BM248" i="5"/>
  <c r="EI248" i="5" s="1"/>
  <c r="HE248" i="5" s="1"/>
  <c r="KA248" i="5" s="1"/>
  <c r="BM234" i="5"/>
  <c r="EI234" i="5" s="1"/>
  <c r="HE234" i="5" s="1"/>
  <c r="KA234" i="5" s="1"/>
  <c r="BM215" i="5"/>
  <c r="EI215" i="5" s="1"/>
  <c r="HE215" i="5" s="1"/>
  <c r="KA215" i="5" s="1"/>
  <c r="BM196" i="5"/>
  <c r="EI196" i="5" s="1"/>
  <c r="HE196" i="5" s="1"/>
  <c r="KA196" i="5" s="1"/>
  <c r="BM193" i="5"/>
  <c r="EI193" i="5" s="1"/>
  <c r="HE193" i="5" s="1"/>
  <c r="KA193" i="5" s="1"/>
  <c r="BM175" i="5"/>
  <c r="EI175" i="5" s="1"/>
  <c r="HE175" i="5" s="1"/>
  <c r="KA175" i="5" s="1"/>
  <c r="BM168" i="5"/>
  <c r="EI168" i="5" s="1"/>
  <c r="HE168" i="5" s="1"/>
  <c r="KA168" i="5" s="1"/>
  <c r="BM156" i="5"/>
  <c r="EI156" i="5" s="1"/>
  <c r="HE156" i="5" s="1"/>
  <c r="KA156" i="5" s="1"/>
  <c r="BM151" i="5"/>
  <c r="EI151" i="5" s="1"/>
  <c r="HE151" i="5" s="1"/>
  <c r="KA151" i="5" s="1"/>
  <c r="BM144" i="5"/>
  <c r="EI144" i="5" s="1"/>
  <c r="HE144" i="5" s="1"/>
  <c r="KA144" i="5" s="1"/>
  <c r="BM133" i="5"/>
  <c r="EI133" i="5" s="1"/>
  <c r="HE133" i="5" s="1"/>
  <c r="KA133" i="5" s="1"/>
  <c r="BM126" i="5"/>
  <c r="EI126" i="5" s="1"/>
  <c r="HE126" i="5" s="1"/>
  <c r="KA126" i="5" s="1"/>
  <c r="BM119" i="5"/>
  <c r="EI119" i="5" s="1"/>
  <c r="HE119" i="5" s="1"/>
  <c r="KA119" i="5" s="1"/>
  <c r="BM112" i="5"/>
  <c r="EI112" i="5" s="1"/>
  <c r="HE112" i="5" s="1"/>
  <c r="KA112" i="5" s="1"/>
  <c r="BM105" i="5"/>
  <c r="EI105" i="5" s="1"/>
  <c r="HE105" i="5" s="1"/>
  <c r="KA105" i="5" s="1"/>
  <c r="BM91" i="5"/>
  <c r="EI91" i="5" s="1"/>
  <c r="HE91" i="5" s="1"/>
  <c r="KA91" i="5" s="1"/>
  <c r="BM84" i="5"/>
  <c r="EI84" i="5" s="1"/>
  <c r="HE84" i="5" s="1"/>
  <c r="KA84" i="5" s="1"/>
  <c r="BM62" i="5"/>
  <c r="EI62" i="5" s="1"/>
  <c r="HE62" i="5" s="1"/>
  <c r="KA62" i="5" s="1"/>
  <c r="BM66" i="5"/>
  <c r="EI66" i="5" s="1"/>
  <c r="HE66" i="5" s="1"/>
  <c r="KA66" i="5" s="1"/>
  <c r="BM67" i="5"/>
  <c r="EI67" i="5" s="1"/>
  <c r="HE67" i="5" s="1"/>
  <c r="KA67" i="5" s="1"/>
  <c r="BM49" i="5"/>
  <c r="EI49" i="5" s="1"/>
  <c r="HE49" i="5" s="1"/>
  <c r="KA49" i="5" s="1"/>
  <c r="BM61" i="5"/>
  <c r="EI61" i="5" s="1"/>
  <c r="HE61" i="5" s="1"/>
  <c r="KA61" i="5" s="1"/>
  <c r="BM35" i="5"/>
  <c r="EI35" i="5" s="1"/>
  <c r="HE35" i="5" s="1"/>
  <c r="KA35" i="5" s="1"/>
  <c r="BM28" i="5"/>
  <c r="EI28" i="5" s="1"/>
  <c r="HE28" i="5" s="1"/>
  <c r="KA28" i="5" s="1"/>
  <c r="BM22" i="5"/>
  <c r="EI22" i="5" s="1"/>
  <c r="HE22" i="5" s="1"/>
  <c r="KA22" i="5" s="1"/>
  <c r="BM15" i="5"/>
  <c r="EI15" i="5" s="1"/>
  <c r="HE15" i="5" s="1"/>
  <c r="KA15" i="5" s="1"/>
  <c r="BM8" i="5"/>
  <c r="EI8" i="5" s="1"/>
  <c r="HE8" i="5" s="1"/>
  <c r="KA8" i="5" s="1"/>
  <c r="BM251" i="5"/>
  <c r="EI251" i="5" s="1"/>
  <c r="HE251" i="5" s="1"/>
  <c r="KA251" i="5" s="1"/>
  <c r="BM240" i="5"/>
  <c r="EI240" i="5" s="1"/>
  <c r="HE240" i="5" s="1"/>
  <c r="KA240" i="5" s="1"/>
  <c r="BM210" i="5"/>
  <c r="EI210" i="5" s="1"/>
  <c r="HE210" i="5" s="1"/>
  <c r="KA210" i="5" s="1"/>
  <c r="BM199" i="5"/>
  <c r="EI199" i="5" s="1"/>
  <c r="HE199" i="5" s="1"/>
  <c r="KA199" i="5" s="1"/>
  <c r="BM183" i="5"/>
  <c r="EI183" i="5" s="1"/>
  <c r="HE183" i="5" s="1"/>
  <c r="KA183" i="5" s="1"/>
  <c r="BM173" i="5"/>
  <c r="EI173" i="5" s="1"/>
  <c r="HE173" i="5" s="1"/>
  <c r="KA173" i="5" s="1"/>
  <c r="BM171" i="5"/>
  <c r="EI171" i="5" s="1"/>
  <c r="HE171" i="5" s="1"/>
  <c r="KA171" i="5" s="1"/>
  <c r="BM159" i="5"/>
  <c r="EI159" i="5" s="1"/>
  <c r="HE159" i="5" s="1"/>
  <c r="KA159" i="5" s="1"/>
  <c r="BM143" i="5"/>
  <c r="EI143" i="5" s="1"/>
  <c r="HE143" i="5" s="1"/>
  <c r="KA143" i="5" s="1"/>
  <c r="BM136" i="5"/>
  <c r="EI136" i="5" s="1"/>
  <c r="HE136" i="5" s="1"/>
  <c r="KA136" i="5" s="1"/>
  <c r="BM125" i="5"/>
  <c r="EI125" i="5" s="1"/>
  <c r="HE125" i="5" s="1"/>
  <c r="KA125" i="5" s="1"/>
  <c r="BM118" i="5"/>
  <c r="EI118" i="5" s="1"/>
  <c r="HE118" i="5" s="1"/>
  <c r="KA118" i="5" s="1"/>
  <c r="BM130" i="5"/>
  <c r="EI130" i="5" s="1"/>
  <c r="HE130" i="5" s="1"/>
  <c r="KA130" i="5" s="1"/>
  <c r="BM104" i="5"/>
  <c r="EI104" i="5" s="1"/>
  <c r="HE104" i="5" s="1"/>
  <c r="KA104" i="5" s="1"/>
  <c r="BM108" i="5"/>
  <c r="EI108" i="5" s="1"/>
  <c r="HE108" i="5" s="1"/>
  <c r="KA108" i="5" s="1"/>
  <c r="BM83" i="5"/>
  <c r="EI83" i="5" s="1"/>
  <c r="HE83" i="5" s="1"/>
  <c r="KA83" i="5" s="1"/>
  <c r="BM95" i="5"/>
  <c r="EI95" i="5" s="1"/>
  <c r="HE95" i="5" s="1"/>
  <c r="KA95" i="5" s="1"/>
  <c r="BM73" i="5"/>
  <c r="EI73" i="5" s="1"/>
  <c r="HE73" i="5" s="1"/>
  <c r="KA73" i="5" s="1"/>
  <c r="BM85" i="5"/>
  <c r="EI85" i="5" s="1"/>
  <c r="HE85" i="5" s="1"/>
  <c r="KA85" i="5" s="1"/>
  <c r="BM56" i="5"/>
  <c r="EI56" i="5" s="1"/>
  <c r="HE56" i="5" s="1"/>
  <c r="KA56" i="5" s="1"/>
  <c r="BM60" i="5"/>
  <c r="EI60" i="5" s="1"/>
  <c r="HE60" i="5" s="1"/>
  <c r="KA60" i="5" s="1"/>
  <c r="BM53" i="5"/>
  <c r="EI53" i="5" s="1"/>
  <c r="HE53" i="5" s="1"/>
  <c r="KA53" i="5" s="1"/>
  <c r="BM27" i="5"/>
  <c r="EI27" i="5" s="1"/>
  <c r="HE27" i="5" s="1"/>
  <c r="KA27" i="5" s="1"/>
  <c r="BM39" i="5"/>
  <c r="EI39" i="5" s="1"/>
  <c r="HE39" i="5" s="1"/>
  <c r="KA39" i="5" s="1"/>
  <c r="BM14" i="5"/>
  <c r="EI14" i="5" s="1"/>
  <c r="HE14" i="5" s="1"/>
  <c r="KA14" i="5" s="1"/>
  <c r="BM7" i="5"/>
  <c r="EI7" i="5" s="1"/>
  <c r="HE7" i="5" s="1"/>
  <c r="KA7" i="5" s="1"/>
  <c r="BM4" i="5"/>
  <c r="EI4" i="5" s="1"/>
  <c r="HE4" i="5" s="1"/>
  <c r="KA4" i="5" s="1"/>
  <c r="BM259" i="5"/>
  <c r="EI259" i="5" s="1"/>
  <c r="HE259" i="5" s="1"/>
  <c r="KA259" i="5" s="1"/>
  <c r="BM244" i="5"/>
  <c r="EI244" i="5" s="1"/>
  <c r="HE244" i="5" s="1"/>
  <c r="KA244" i="5" s="1"/>
  <c r="BM225" i="5"/>
  <c r="EI225" i="5" s="1"/>
  <c r="HE225" i="5" s="1"/>
  <c r="KA225" i="5" s="1"/>
  <c r="BM214" i="5"/>
  <c r="EI214" i="5" s="1"/>
  <c r="HE214" i="5" s="1"/>
  <c r="KA214" i="5" s="1"/>
  <c r="BM195" i="5"/>
  <c r="EI195" i="5" s="1"/>
  <c r="HE195" i="5" s="1"/>
  <c r="KA195" i="5" s="1"/>
  <c r="BM179" i="5"/>
  <c r="EI179" i="5" s="1"/>
  <c r="HE179" i="5" s="1"/>
  <c r="KA179" i="5" s="1"/>
  <c r="BM176" i="5"/>
  <c r="EI176" i="5" s="1"/>
  <c r="HE176" i="5" s="1"/>
  <c r="KA176" i="5" s="1"/>
  <c r="BM163" i="5"/>
  <c r="EI163" i="5" s="1"/>
  <c r="HE163" i="5" s="1"/>
  <c r="KA163" i="5" s="1"/>
  <c r="BM162" i="5"/>
  <c r="EI162" i="5" s="1"/>
  <c r="HE162" i="5" s="1"/>
  <c r="KA162" i="5" s="1"/>
  <c r="BM135" i="5"/>
  <c r="EI135" i="5" s="1"/>
  <c r="HE135" i="5" s="1"/>
  <c r="KA135" i="5" s="1"/>
  <c r="BM147" i="5"/>
  <c r="EI147" i="5" s="1"/>
  <c r="HE147" i="5" s="1"/>
  <c r="KA147" i="5" s="1"/>
  <c r="BM117" i="5"/>
  <c r="EI117" i="5" s="1"/>
  <c r="HE117" i="5" s="1"/>
  <c r="KA117" i="5" s="1"/>
  <c r="BM129" i="5"/>
  <c r="EI129" i="5" s="1"/>
  <c r="HE129" i="5" s="1"/>
  <c r="KA129" i="5" s="1"/>
  <c r="BM122" i="5"/>
  <c r="EI122" i="5" s="1"/>
  <c r="HE122" i="5" s="1"/>
  <c r="KA122" i="5" s="1"/>
  <c r="BM115" i="5"/>
  <c r="EI115" i="5" s="1"/>
  <c r="HE115" i="5" s="1"/>
  <c r="KA115" i="5" s="1"/>
  <c r="BM100" i="5"/>
  <c r="EI100" i="5" s="1"/>
  <c r="HE100" i="5" s="1"/>
  <c r="KA100" i="5" s="1"/>
  <c r="BM94" i="5"/>
  <c r="EI94" i="5" s="1"/>
  <c r="HE94" i="5" s="1"/>
  <c r="KA94" i="5" s="1"/>
  <c r="BM87" i="5"/>
  <c r="EI87" i="5" s="1"/>
  <c r="HE87" i="5" s="1"/>
  <c r="KA87" i="5" s="1"/>
  <c r="BM65" i="5"/>
  <c r="EI65" i="5" s="1"/>
  <c r="HE65" i="5" s="1"/>
  <c r="KA65" i="5" s="1"/>
  <c r="BM79" i="5"/>
  <c r="EI79" i="5" s="1"/>
  <c r="HE79" i="5" s="1"/>
  <c r="KA79" i="5" s="1"/>
  <c r="BM48" i="5"/>
  <c r="EI48" i="5" s="1"/>
  <c r="HE48" i="5" s="1"/>
  <c r="KA48" i="5" s="1"/>
  <c r="BM52" i="5"/>
  <c r="EI52" i="5" s="1"/>
  <c r="HE52" i="5" s="1"/>
  <c r="KA52" i="5" s="1"/>
  <c r="BM45" i="5"/>
  <c r="EI45" i="5" s="1"/>
  <c r="HE45" i="5" s="1"/>
  <c r="KA45" i="5" s="1"/>
  <c r="BM38" i="5"/>
  <c r="EI38" i="5" s="1"/>
  <c r="HE38" i="5" s="1"/>
  <c r="KA38" i="5" s="1"/>
  <c r="BM31" i="5"/>
  <c r="EI31" i="5" s="1"/>
  <c r="HE31" i="5" s="1"/>
  <c r="KA31" i="5" s="1"/>
  <c r="BM6" i="5"/>
  <c r="EI6" i="5" s="1"/>
  <c r="HE6" i="5" s="1"/>
  <c r="KA6" i="5" s="1"/>
  <c r="BM18" i="5"/>
  <c r="EI18" i="5" s="1"/>
  <c r="HE18" i="5" s="1"/>
  <c r="KA18" i="5" s="1"/>
  <c r="BM2" i="5"/>
  <c r="EI2" i="5" s="1"/>
  <c r="HE2" i="5" s="1"/>
  <c r="KA2" i="5" s="1"/>
  <c r="BM258" i="5"/>
  <c r="EI258" i="5" s="1"/>
  <c r="HE258" i="5" s="1"/>
  <c r="KA258" i="5" s="1"/>
  <c r="BM241" i="5"/>
  <c r="EI241" i="5" s="1"/>
  <c r="HE241" i="5" s="1"/>
  <c r="KA241" i="5" s="1"/>
  <c r="BM220" i="5"/>
  <c r="EI220" i="5" s="1"/>
  <c r="HE220" i="5" s="1"/>
  <c r="KA220" i="5" s="1"/>
  <c r="BM209" i="5"/>
  <c r="EI209" i="5" s="1"/>
  <c r="HE209" i="5" s="1"/>
  <c r="KA209" i="5" s="1"/>
  <c r="BM188" i="5"/>
  <c r="EI188" i="5" s="1"/>
  <c r="HE188" i="5" s="1"/>
  <c r="KA188" i="5" s="1"/>
  <c r="BM182" i="5"/>
  <c r="EI182" i="5" s="1"/>
  <c r="HE182" i="5" s="1"/>
  <c r="KA182" i="5" s="1"/>
  <c r="BM169" i="5"/>
  <c r="EI169" i="5" s="1"/>
  <c r="HE169" i="5" s="1"/>
  <c r="KA169" i="5" s="1"/>
  <c r="BM166" i="5"/>
  <c r="EI166" i="5" s="1"/>
  <c r="HE166" i="5" s="1"/>
  <c r="KA166" i="5" s="1"/>
  <c r="BM154" i="5"/>
  <c r="EI154" i="5" s="1"/>
  <c r="HE154" i="5" s="1"/>
  <c r="KA154" i="5" s="1"/>
  <c r="BM146" i="5"/>
  <c r="EI146" i="5" s="1"/>
  <c r="HE146" i="5" s="1"/>
  <c r="KA146" i="5" s="1"/>
  <c r="BM139" i="5"/>
  <c r="EI139" i="5" s="1"/>
  <c r="HE139" i="5" s="1"/>
  <c r="KA139" i="5" s="1"/>
  <c r="BM128" i="5"/>
  <c r="EI128" i="5" s="1"/>
  <c r="HE128" i="5" s="1"/>
  <c r="KA128" i="5" s="1"/>
  <c r="BM121" i="5"/>
  <c r="EI121" i="5" s="1"/>
  <c r="HE121" i="5" s="1"/>
  <c r="KA121" i="5" s="1"/>
  <c r="BM114" i="5"/>
  <c r="EI114" i="5" s="1"/>
  <c r="HE114" i="5" s="1"/>
  <c r="KA114" i="5" s="1"/>
  <c r="BM107" i="5"/>
  <c r="EI107" i="5" s="1"/>
  <c r="HE107" i="5" s="1"/>
  <c r="KA107" i="5" s="1"/>
  <c r="BM111" i="5"/>
  <c r="EI111" i="5" s="1"/>
  <c r="HE111" i="5" s="1"/>
  <c r="KA111" i="5" s="1"/>
  <c r="BM86" i="5"/>
  <c r="EI86" i="5" s="1"/>
  <c r="HE86" i="5" s="1"/>
  <c r="KA86" i="5" s="1"/>
  <c r="BM90" i="5"/>
  <c r="EI90" i="5" s="1"/>
  <c r="HE90" i="5" s="1"/>
  <c r="KA90" i="5" s="1"/>
  <c r="BM76" i="5"/>
  <c r="EI76" i="5" s="1"/>
  <c r="HE76" i="5" s="1"/>
  <c r="KA76" i="5" s="1"/>
  <c r="BM77" i="5"/>
  <c r="EI77" i="5" s="1"/>
  <c r="HE77" i="5" s="1"/>
  <c r="KA77" i="5" s="1"/>
  <c r="BM59" i="5"/>
  <c r="EI59" i="5" s="1"/>
  <c r="HE59" i="5" s="1"/>
  <c r="KA59" i="5" s="1"/>
  <c r="BM44" i="5"/>
  <c r="EI44" i="5" s="1"/>
  <c r="HE44" i="5" s="1"/>
  <c r="KA44" i="5" s="1"/>
  <c r="BM37" i="5"/>
  <c r="EI37" i="5" s="1"/>
  <c r="HE37" i="5" s="1"/>
  <c r="KA37" i="5" s="1"/>
  <c r="BM30" i="5"/>
  <c r="EI30" i="5" s="1"/>
  <c r="HE30" i="5" s="1"/>
  <c r="KA30" i="5" s="1"/>
  <c r="BM42" i="5"/>
  <c r="EI42" i="5" s="1"/>
  <c r="HE42" i="5" s="1"/>
  <c r="KA42" i="5" s="1"/>
  <c r="BM17" i="5"/>
  <c r="EI17" i="5" s="1"/>
  <c r="HE17" i="5" s="1"/>
  <c r="KA17" i="5" s="1"/>
  <c r="BM10" i="5"/>
  <c r="EI10" i="5" s="1"/>
  <c r="HE10" i="5" s="1"/>
  <c r="KA10" i="5" s="1"/>
  <c r="BM5" i="5"/>
  <c r="EI5" i="5" s="1"/>
  <c r="HE5" i="5" s="1"/>
  <c r="KA5" i="5" s="1"/>
  <c r="BM257" i="5"/>
  <c r="EI257" i="5" s="1"/>
  <c r="HE257" i="5" s="1"/>
  <c r="KA257" i="5" s="1"/>
  <c r="BM239" i="5"/>
  <c r="EI239" i="5" s="1"/>
  <c r="HE239" i="5" s="1"/>
  <c r="KA239" i="5" s="1"/>
  <c r="BM223" i="5"/>
  <c r="EI223" i="5" s="1"/>
  <c r="HE223" i="5" s="1"/>
  <c r="KA223" i="5" s="1"/>
  <c r="BM217" i="5"/>
  <c r="EI217" i="5" s="1"/>
  <c r="HE217" i="5" s="1"/>
  <c r="KA217" i="5" s="1"/>
  <c r="BM191" i="5"/>
  <c r="EI191" i="5" s="1"/>
  <c r="HE191" i="5" s="1"/>
  <c r="KA191" i="5" s="1"/>
  <c r="BM177" i="5"/>
  <c r="EI177" i="5" s="1"/>
  <c r="HE177" i="5" s="1"/>
  <c r="KA177" i="5" s="1"/>
  <c r="BM164" i="5"/>
  <c r="EI164" i="5" s="1"/>
  <c r="HE164" i="5" s="1"/>
  <c r="KA164" i="5" s="1"/>
  <c r="BM155" i="5"/>
  <c r="EI155" i="5" s="1"/>
  <c r="HE155" i="5" s="1"/>
  <c r="KA155" i="5" s="1"/>
  <c r="BM157" i="5"/>
  <c r="EI157" i="5" s="1"/>
  <c r="HE157" i="5" s="1"/>
  <c r="KA157" i="5" s="1"/>
  <c r="BM138" i="5"/>
  <c r="EI138" i="5" s="1"/>
  <c r="HE138" i="5" s="1"/>
  <c r="KA138" i="5" s="1"/>
  <c r="BM150" i="5"/>
  <c r="EI150" i="5" s="1"/>
  <c r="HE150" i="5" s="1"/>
  <c r="KA150" i="5" s="1"/>
  <c r="BM120" i="5"/>
  <c r="EI120" i="5" s="1"/>
  <c r="HE120" i="5" s="1"/>
  <c r="KA120" i="5" s="1"/>
  <c r="BM132" i="5"/>
  <c r="EI132" i="5" s="1"/>
  <c r="HE132" i="5" s="1"/>
  <c r="KA132" i="5" s="1"/>
  <c r="BM106" i="5"/>
  <c r="EI106" i="5" s="1"/>
  <c r="HE106" i="5" s="1"/>
  <c r="KA106" i="5" s="1"/>
  <c r="BM99" i="5"/>
  <c r="EI99" i="5" s="1"/>
  <c r="HE99" i="5" s="1"/>
  <c r="KA99" i="5" s="1"/>
  <c r="BM103" i="5"/>
  <c r="EI103" i="5" s="1"/>
  <c r="HE103" i="5" s="1"/>
  <c r="KA103" i="5" s="1"/>
  <c r="BM97" i="5"/>
  <c r="EI97" i="5" s="1"/>
  <c r="HE97" i="5" s="1"/>
  <c r="KA97" i="5" s="1"/>
  <c r="BM82" i="5"/>
  <c r="EI82" i="5" s="1"/>
  <c r="HE82" i="5" s="1"/>
  <c r="KA82" i="5" s="1"/>
  <c r="BM68" i="5"/>
  <c r="EI68" i="5" s="1"/>
  <c r="HE68" i="5" s="1"/>
  <c r="KA68" i="5" s="1"/>
  <c r="BM69" i="5"/>
  <c r="EI69" i="5" s="1"/>
  <c r="HE69" i="5" s="1"/>
  <c r="KA69" i="5" s="1"/>
  <c r="BM51" i="5"/>
  <c r="EI51" i="5" s="1"/>
  <c r="HE51" i="5" s="1"/>
  <c r="KA51" i="5" s="1"/>
  <c r="BM55" i="5"/>
  <c r="EI55" i="5" s="1"/>
  <c r="HE55" i="5" s="1"/>
  <c r="KA55" i="5" s="1"/>
  <c r="BM29" i="5"/>
  <c r="EI29" i="5" s="1"/>
  <c r="HE29" i="5" s="1"/>
  <c r="KA29" i="5" s="1"/>
  <c r="BM41" i="5"/>
  <c r="EI41" i="5" s="1"/>
  <c r="HE41" i="5" s="1"/>
  <c r="KA41" i="5" s="1"/>
  <c r="BM34" i="5"/>
  <c r="EI34" i="5" s="1"/>
  <c r="HE34" i="5" s="1"/>
  <c r="KA34" i="5" s="1"/>
  <c r="BM9" i="5"/>
  <c r="EI9" i="5" s="1"/>
  <c r="HE9" i="5" s="1"/>
  <c r="KA9" i="5" s="1"/>
  <c r="BM21" i="5"/>
  <c r="EI21" i="5" s="1"/>
  <c r="HE21" i="5" s="1"/>
  <c r="KA21" i="5" s="1"/>
  <c r="BM3" i="5"/>
  <c r="EI3" i="5" s="1"/>
  <c r="HE3" i="5" s="1"/>
  <c r="KA3" i="5" s="1"/>
  <c r="BM256" i="5"/>
  <c r="EI256" i="5" s="1"/>
  <c r="HE256" i="5" s="1"/>
  <c r="KA256" i="5" s="1"/>
  <c r="BM242" i="5"/>
  <c r="EI242" i="5" s="1"/>
  <c r="HE242" i="5" s="1"/>
  <c r="KA242" i="5" s="1"/>
  <c r="BM226" i="5"/>
  <c r="EI226" i="5" s="1"/>
  <c r="HE226" i="5" s="1"/>
  <c r="KA226" i="5" s="1"/>
  <c r="BM204" i="5"/>
  <c r="EI204" i="5" s="1"/>
  <c r="HE204" i="5" s="1"/>
  <c r="KA204" i="5" s="1"/>
  <c r="BM186" i="5"/>
  <c r="EI186" i="5" s="1"/>
  <c r="HE186" i="5" s="1"/>
  <c r="KA186" i="5" s="1"/>
  <c r="BM180" i="5"/>
  <c r="EI180" i="5" s="1"/>
  <c r="HE180" i="5" s="1"/>
  <c r="KA180" i="5" s="1"/>
  <c r="BM167" i="5"/>
  <c r="EI167" i="5" s="1"/>
  <c r="HE167" i="5" s="1"/>
  <c r="KA167" i="5" s="1"/>
  <c r="BM158" i="5"/>
  <c r="EI158" i="5" s="1"/>
  <c r="HE158" i="5" s="1"/>
  <c r="KA158" i="5" s="1"/>
  <c r="BM160" i="5"/>
  <c r="EI160" i="5" s="1"/>
  <c r="HE160" i="5" s="1"/>
  <c r="KA160" i="5" s="1"/>
  <c r="BM149" i="5"/>
  <c r="EI149" i="5" s="1"/>
  <c r="HE149" i="5" s="1"/>
  <c r="KA149" i="5" s="1"/>
  <c r="BM142" i="5"/>
  <c r="EI142" i="5" s="1"/>
  <c r="HE142" i="5" s="1"/>
  <c r="KA142" i="5" s="1"/>
  <c r="BM131" i="5"/>
  <c r="EI131" i="5" s="1"/>
  <c r="HE131" i="5" s="1"/>
  <c r="KA131" i="5" s="1"/>
  <c r="BM124" i="5"/>
  <c r="EI124" i="5" s="1"/>
  <c r="HE124" i="5" s="1"/>
  <c r="KA124" i="5" s="1"/>
  <c r="BM98" i="5"/>
  <c r="EI98" i="5" s="1"/>
  <c r="HE98" i="5" s="1"/>
  <c r="KA98" i="5" s="1"/>
  <c r="BM110" i="5"/>
  <c r="EI110" i="5" s="1"/>
  <c r="HE110" i="5" s="1"/>
  <c r="KA110" i="5" s="1"/>
  <c r="BM96" i="5"/>
  <c r="EI96" i="5" s="1"/>
  <c r="HE96" i="5" s="1"/>
  <c r="KA96" i="5" s="1"/>
  <c r="BM89" i="5"/>
  <c r="EI89" i="5" s="1"/>
  <c r="HE89" i="5" s="1"/>
  <c r="KA89" i="5" s="1"/>
  <c r="BM93" i="5"/>
  <c r="EI93" i="5" s="1"/>
  <c r="HE93" i="5" s="1"/>
  <c r="KA93" i="5" s="1"/>
  <c r="BM71" i="5"/>
  <c r="EI71" i="5" s="1"/>
  <c r="HE71" i="5" s="1"/>
  <c r="KA71" i="5" s="1"/>
  <c r="BM72" i="5"/>
  <c r="EI72" i="5" s="1"/>
  <c r="HE72" i="5" s="1"/>
  <c r="KA72" i="5" s="1"/>
  <c r="BM54" i="5"/>
  <c r="EI54" i="5" s="1"/>
  <c r="HE54" i="5" s="1"/>
  <c r="KA54" i="5" s="1"/>
  <c r="BM47" i="5"/>
  <c r="EI47" i="5" s="1"/>
  <c r="HE47" i="5" s="1"/>
  <c r="KA47" i="5" s="1"/>
  <c r="BM40" i="5"/>
  <c r="EI40" i="5" s="1"/>
  <c r="HE40" i="5" s="1"/>
  <c r="KA40" i="5" s="1"/>
  <c r="BM33" i="5"/>
  <c r="EI33" i="5" s="1"/>
  <c r="HE33" i="5" s="1"/>
  <c r="KA33" i="5" s="1"/>
  <c r="BM26" i="5"/>
  <c r="EI26" i="5" s="1"/>
  <c r="HE26" i="5" s="1"/>
  <c r="KA26" i="5" s="1"/>
  <c r="BM20" i="5"/>
  <c r="EI20" i="5" s="1"/>
  <c r="HE20" i="5" s="1"/>
  <c r="KA20" i="5" s="1"/>
  <c r="BM13" i="5"/>
  <c r="EI13" i="5" s="1"/>
  <c r="HE13" i="5" s="1"/>
  <c r="KA13" i="5" s="1"/>
  <c r="BM247" i="5"/>
  <c r="EI247" i="5" s="1"/>
  <c r="HE247" i="5" s="1"/>
  <c r="KA247" i="5" s="1"/>
  <c r="BM233" i="5"/>
  <c r="EI233" i="5" s="1"/>
  <c r="HE233" i="5" s="1"/>
  <c r="KA233" i="5" s="1"/>
  <c r="BM219" i="5"/>
  <c r="EI219" i="5" s="1"/>
  <c r="HE219" i="5" s="1"/>
  <c r="KA219" i="5" s="1"/>
  <c r="BM203" i="5"/>
  <c r="EI203" i="5" s="1"/>
  <c r="HE203" i="5" s="1"/>
  <c r="KA203" i="5" s="1"/>
  <c r="BM190" i="5"/>
  <c r="EI190" i="5" s="1"/>
  <c r="HE190" i="5" s="1"/>
  <c r="KA190" i="5" s="1"/>
  <c r="BM174" i="5"/>
  <c r="EI174" i="5" s="1"/>
  <c r="HE174" i="5" s="1"/>
  <c r="KA174" i="5" s="1"/>
  <c r="BM170" i="5"/>
  <c r="EI170" i="5" s="1"/>
  <c r="HE170" i="5" s="1"/>
  <c r="KA170" i="5" s="1"/>
  <c r="BM161" i="5"/>
  <c r="EI161" i="5" s="1"/>
  <c r="HE161" i="5" s="1"/>
  <c r="KA161" i="5" s="1"/>
  <c r="BM148" i="5"/>
  <c r="EI148" i="5" s="1"/>
  <c r="HE148" i="5" s="1"/>
  <c r="KA148" i="5" s="1"/>
  <c r="BM141" i="5"/>
  <c r="EI141" i="5" s="1"/>
  <c r="HE141" i="5" s="1"/>
  <c r="KA141" i="5" s="1"/>
  <c r="BM145" i="5"/>
  <c r="EI145" i="5" s="1"/>
  <c r="HE145" i="5" s="1"/>
  <c r="KA145" i="5" s="1"/>
  <c r="BM123" i="5"/>
  <c r="EI123" i="5" s="1"/>
  <c r="HE123" i="5" s="1"/>
  <c r="KA123" i="5" s="1"/>
  <c r="BM116" i="5"/>
  <c r="EI116" i="5" s="1"/>
  <c r="HE116" i="5" s="1"/>
  <c r="KA116" i="5" s="1"/>
  <c r="BM109" i="5"/>
  <c r="EI109" i="5" s="1"/>
  <c r="HE109" i="5" s="1"/>
  <c r="KA109" i="5" s="1"/>
  <c r="BM102" i="5"/>
  <c r="EI102" i="5" s="1"/>
  <c r="HE102" i="5" s="1"/>
  <c r="KA102" i="5" s="1"/>
  <c r="BM88" i="5"/>
  <c r="EI88" i="5" s="1"/>
  <c r="HE88" i="5" s="1"/>
  <c r="KA88" i="5" s="1"/>
  <c r="BM81" i="5"/>
  <c r="EI81" i="5" s="1"/>
  <c r="HE81" i="5" s="1"/>
  <c r="KA81" i="5" s="1"/>
  <c r="BM78" i="5"/>
  <c r="EI78" i="5" s="1"/>
  <c r="HE78" i="5" s="1"/>
  <c r="KA78" i="5" s="1"/>
  <c r="BM63" i="5"/>
  <c r="EI63" i="5" s="1"/>
  <c r="HE63" i="5" s="1"/>
  <c r="KA63" i="5" s="1"/>
  <c r="BM64" i="5"/>
  <c r="EI64" i="5" s="1"/>
  <c r="HE64" i="5" s="1"/>
  <c r="KA64" i="5" s="1"/>
  <c r="BM46" i="5"/>
  <c r="EI46" i="5" s="1"/>
  <c r="HE46" i="5" s="1"/>
  <c r="KA46" i="5" s="1"/>
  <c r="BM58" i="5"/>
  <c r="EI58" i="5" s="1"/>
  <c r="HE58" i="5" s="1"/>
  <c r="KA58" i="5" s="1"/>
  <c r="BM32" i="5"/>
  <c r="EI32" i="5" s="1"/>
  <c r="HE32" i="5" s="1"/>
  <c r="KA32" i="5" s="1"/>
  <c r="BM25" i="5"/>
  <c r="EI25" i="5" s="1"/>
  <c r="HE25" i="5" s="1"/>
  <c r="KA25" i="5" s="1"/>
  <c r="BM19" i="5"/>
  <c r="EI19" i="5" s="1"/>
  <c r="HE19" i="5" s="1"/>
  <c r="KA19" i="5" s="1"/>
  <c r="BM12" i="5"/>
  <c r="EI12" i="5" s="1"/>
  <c r="HE12" i="5" s="1"/>
  <c r="KA12" i="5" s="1"/>
  <c r="BM24" i="5"/>
  <c r="EI24" i="5" s="1"/>
  <c r="HE24" i="5" s="1"/>
  <c r="KA24" i="5" s="1"/>
  <c r="BM250" i="5"/>
  <c r="EI250" i="5" s="1"/>
  <c r="HE250" i="5" s="1"/>
  <c r="KA250" i="5" s="1"/>
  <c r="BM231" i="5"/>
  <c r="EI231" i="5" s="1"/>
  <c r="HE231" i="5" s="1"/>
  <c r="KA231" i="5" s="1"/>
  <c r="BM212" i="5"/>
  <c r="EI212" i="5" s="1"/>
  <c r="HE212" i="5" s="1"/>
  <c r="KA212" i="5" s="1"/>
  <c r="BM201" i="5"/>
  <c r="EI201" i="5" s="1"/>
  <c r="HE201" i="5" s="1"/>
  <c r="KA201" i="5" s="1"/>
  <c r="BM185" i="5"/>
  <c r="EI185" i="5" s="1"/>
  <c r="HE185" i="5" s="1"/>
  <c r="KA185" i="5" s="1"/>
  <c r="BM172" i="5"/>
  <c r="EI172" i="5" s="1"/>
  <c r="HE172" i="5" s="1"/>
  <c r="KA172" i="5" s="1"/>
  <c r="BM165" i="5"/>
  <c r="EI165" i="5" s="1"/>
  <c r="HE165" i="5" s="1"/>
  <c r="KA165" i="5" s="1"/>
  <c r="BM153" i="5"/>
  <c r="EI153" i="5" s="1"/>
  <c r="HE153" i="5" s="1"/>
  <c r="KA153" i="5" s="1"/>
  <c r="BM140" i="5"/>
  <c r="EI140" i="5" s="1"/>
  <c r="HE140" i="5" s="1"/>
  <c r="KA140" i="5" s="1"/>
  <c r="BM152" i="5"/>
  <c r="EI152" i="5" s="1"/>
  <c r="HE152" i="5" s="1"/>
  <c r="KA152" i="5" s="1"/>
  <c r="BM137" i="5"/>
  <c r="EI137" i="5" s="1"/>
  <c r="HE137" i="5" s="1"/>
  <c r="KA137" i="5" s="1"/>
  <c r="BM134" i="5"/>
  <c r="EI134" i="5" s="1"/>
  <c r="HE134" i="5" s="1"/>
  <c r="KA134" i="5" s="1"/>
  <c r="BM127" i="5"/>
  <c r="EI127" i="5" s="1"/>
  <c r="HE127" i="5" s="1"/>
  <c r="KA127" i="5" s="1"/>
  <c r="BM101" i="5"/>
  <c r="EI101" i="5" s="1"/>
  <c r="HE101" i="5" s="1"/>
  <c r="KA101" i="5" s="1"/>
  <c r="BM113" i="5"/>
  <c r="EI113" i="5" s="1"/>
  <c r="HE113" i="5" s="1"/>
  <c r="KA113" i="5" s="1"/>
  <c r="BM80" i="5"/>
  <c r="EI80" i="5" s="1"/>
  <c r="HE80" i="5" s="1"/>
  <c r="KA80" i="5" s="1"/>
  <c r="BM92" i="5"/>
  <c r="EI92" i="5" s="1"/>
  <c r="HE92" i="5" s="1"/>
  <c r="KA92" i="5" s="1"/>
  <c r="BM70" i="5"/>
  <c r="EI70" i="5" s="1"/>
  <c r="HE70" i="5" s="1"/>
  <c r="KA70" i="5" s="1"/>
  <c r="BM74" i="5"/>
  <c r="EI74" i="5" s="1"/>
  <c r="HE74" i="5" s="1"/>
  <c r="KA74" i="5" s="1"/>
  <c r="BM75" i="5"/>
  <c r="EI75" i="5" s="1"/>
  <c r="HE75" i="5" s="1"/>
  <c r="KA75" i="5" s="1"/>
  <c r="BM57" i="5"/>
  <c r="EI57" i="5" s="1"/>
  <c r="HE57" i="5" s="1"/>
  <c r="KA57" i="5" s="1"/>
  <c r="BM50" i="5"/>
  <c r="EI50" i="5" s="1"/>
  <c r="HE50" i="5" s="1"/>
  <c r="KA50" i="5" s="1"/>
  <c r="BM43" i="5"/>
  <c r="EI43" i="5" s="1"/>
  <c r="HE43" i="5" s="1"/>
  <c r="KA43" i="5" s="1"/>
  <c r="BM36" i="5"/>
  <c r="EI36" i="5" s="1"/>
  <c r="HE36" i="5" s="1"/>
  <c r="KA36" i="5" s="1"/>
  <c r="BM11" i="5"/>
  <c r="EI11" i="5" s="1"/>
  <c r="HE11" i="5" s="1"/>
  <c r="KA11" i="5" s="1"/>
  <c r="BM23" i="5"/>
  <c r="EI23" i="5" s="1"/>
  <c r="HE23" i="5" s="1"/>
  <c r="KA23" i="5" s="1"/>
  <c r="BM16" i="5"/>
  <c r="EI16" i="5" s="1"/>
  <c r="HE16" i="5" s="1"/>
  <c r="KA16" i="5" s="1"/>
  <c r="BM8" i="1" l="1"/>
  <c r="BM7" i="1"/>
  <c r="A92" i="4"/>
  <c r="C165" i="4"/>
  <c r="A165" i="4"/>
  <c r="B165" i="4"/>
  <c r="BN263" i="5"/>
  <c r="EJ263" i="5" s="1"/>
  <c r="HF263" i="5" s="1"/>
  <c r="KB263" i="5" s="1"/>
  <c r="BN251" i="5"/>
  <c r="EJ251" i="5" s="1"/>
  <c r="HF251" i="5" s="1"/>
  <c r="KB251" i="5" s="1"/>
  <c r="BN244" i="5"/>
  <c r="EJ244" i="5" s="1"/>
  <c r="HF244" i="5" s="1"/>
  <c r="KB244" i="5" s="1"/>
  <c r="BN236" i="5"/>
  <c r="EJ236" i="5" s="1"/>
  <c r="HF236" i="5" s="1"/>
  <c r="KB236" i="5" s="1"/>
  <c r="BN227" i="5"/>
  <c r="EJ227" i="5" s="1"/>
  <c r="HF227" i="5" s="1"/>
  <c r="KB227" i="5" s="1"/>
  <c r="BN219" i="5"/>
  <c r="EJ219" i="5" s="1"/>
  <c r="HF219" i="5" s="1"/>
  <c r="KB219" i="5" s="1"/>
  <c r="BN225" i="5"/>
  <c r="EJ225" i="5" s="1"/>
  <c r="HF225" i="5" s="1"/>
  <c r="KB225" i="5" s="1"/>
  <c r="BN203" i="5"/>
  <c r="EJ203" i="5" s="1"/>
  <c r="HF203" i="5" s="1"/>
  <c r="KB203" i="5" s="1"/>
  <c r="BN195" i="5"/>
  <c r="EJ195" i="5" s="1"/>
  <c r="HF195" i="5" s="1"/>
  <c r="KB195" i="5" s="1"/>
  <c r="BN193" i="5"/>
  <c r="EJ193" i="5" s="1"/>
  <c r="HF193" i="5" s="1"/>
  <c r="KB193" i="5" s="1"/>
  <c r="BN185" i="5"/>
  <c r="EJ185" i="5" s="1"/>
  <c r="HF185" i="5" s="1"/>
  <c r="KB185" i="5" s="1"/>
  <c r="BN176" i="5"/>
  <c r="EJ176" i="5" s="1"/>
  <c r="HF176" i="5" s="1"/>
  <c r="KB176" i="5" s="1"/>
  <c r="BN166" i="5"/>
  <c r="EJ166" i="5" s="1"/>
  <c r="HF166" i="5" s="1"/>
  <c r="KB166" i="5" s="1"/>
  <c r="BN154" i="5"/>
  <c r="EJ154" i="5" s="1"/>
  <c r="HF154" i="5" s="1"/>
  <c r="KB154" i="5" s="1"/>
  <c r="BN138" i="5"/>
  <c r="EJ138" i="5" s="1"/>
  <c r="HF138" i="5" s="1"/>
  <c r="KB138" i="5" s="1"/>
  <c r="BN150" i="5"/>
  <c r="EJ150" i="5" s="1"/>
  <c r="HF150" i="5" s="1"/>
  <c r="KB150" i="5" s="1"/>
  <c r="BN131" i="5"/>
  <c r="EJ131" i="5" s="1"/>
  <c r="HF131" i="5" s="1"/>
  <c r="KB131" i="5" s="1"/>
  <c r="BN124" i="5"/>
  <c r="EJ124" i="5" s="1"/>
  <c r="HF124" i="5" s="1"/>
  <c r="KB124" i="5" s="1"/>
  <c r="BN117" i="5"/>
  <c r="EJ117" i="5" s="1"/>
  <c r="HF117" i="5" s="1"/>
  <c r="KB117" i="5" s="1"/>
  <c r="BN110" i="5"/>
  <c r="EJ110" i="5" s="1"/>
  <c r="HF110" i="5" s="1"/>
  <c r="KB110" i="5" s="1"/>
  <c r="BN114" i="5"/>
  <c r="EJ114" i="5" s="1"/>
  <c r="HF114" i="5" s="1"/>
  <c r="KB114" i="5" s="1"/>
  <c r="BN89" i="5"/>
  <c r="EJ89" i="5" s="1"/>
  <c r="HF89" i="5" s="1"/>
  <c r="KB89" i="5" s="1"/>
  <c r="BN82" i="5"/>
  <c r="EJ82" i="5" s="1"/>
  <c r="HF82" i="5" s="1"/>
  <c r="KB82" i="5" s="1"/>
  <c r="BN76" i="5"/>
  <c r="EJ76" i="5" s="1"/>
  <c r="HF76" i="5" s="1"/>
  <c r="KB76" i="5" s="1"/>
  <c r="BN72" i="5"/>
  <c r="EJ72" i="5" s="1"/>
  <c r="HF72" i="5" s="1"/>
  <c r="KB72" i="5" s="1"/>
  <c r="BN51" i="5"/>
  <c r="EJ51" i="5" s="1"/>
  <c r="HF51" i="5" s="1"/>
  <c r="KB51" i="5" s="1"/>
  <c r="BN55" i="5"/>
  <c r="EJ55" i="5" s="1"/>
  <c r="HF55" i="5" s="1"/>
  <c r="KB55" i="5" s="1"/>
  <c r="BN48" i="5"/>
  <c r="EJ48" i="5" s="1"/>
  <c r="HF48" i="5" s="1"/>
  <c r="KB48" i="5" s="1"/>
  <c r="BN41" i="5"/>
  <c r="EJ41" i="5" s="1"/>
  <c r="HF41" i="5" s="1"/>
  <c r="KB41" i="5" s="1"/>
  <c r="BN34" i="5"/>
  <c r="EJ34" i="5" s="1"/>
  <c r="HF34" i="5" s="1"/>
  <c r="KB34" i="5" s="1"/>
  <c r="BN9" i="5"/>
  <c r="EJ9" i="5" s="1"/>
  <c r="HF9" i="5" s="1"/>
  <c r="KB9" i="5" s="1"/>
  <c r="BN21" i="5"/>
  <c r="EJ21" i="5" s="1"/>
  <c r="HF21" i="5" s="1"/>
  <c r="KB21" i="5" s="1"/>
  <c r="BN5" i="5"/>
  <c r="EJ5" i="5" s="1"/>
  <c r="HF5" i="5" s="1"/>
  <c r="KB5" i="5" s="1"/>
  <c r="BN267" i="5"/>
  <c r="EJ267" i="5" s="1"/>
  <c r="HF267" i="5" s="1"/>
  <c r="KB267" i="5" s="1"/>
  <c r="BN259" i="5"/>
  <c r="EJ259" i="5" s="1"/>
  <c r="HF259" i="5" s="1"/>
  <c r="KB259" i="5" s="1"/>
  <c r="BN254" i="5"/>
  <c r="EJ254" i="5" s="1"/>
  <c r="HF254" i="5" s="1"/>
  <c r="KB254" i="5" s="1"/>
  <c r="BN241" i="5"/>
  <c r="EJ241" i="5" s="1"/>
  <c r="HF241" i="5" s="1"/>
  <c r="KB241" i="5" s="1"/>
  <c r="BN231" i="5"/>
  <c r="EJ231" i="5" s="1"/>
  <c r="HF231" i="5" s="1"/>
  <c r="KB231" i="5" s="1"/>
  <c r="BN230" i="5"/>
  <c r="EJ230" i="5" s="1"/>
  <c r="HF230" i="5" s="1"/>
  <c r="KB230" i="5" s="1"/>
  <c r="BN222" i="5"/>
  <c r="EJ222" i="5" s="1"/>
  <c r="HF222" i="5" s="1"/>
  <c r="KB222" i="5" s="1"/>
  <c r="BN217" i="5"/>
  <c r="EJ217" i="5" s="1"/>
  <c r="HF217" i="5" s="1"/>
  <c r="KB217" i="5" s="1"/>
  <c r="BN206" i="5"/>
  <c r="EJ206" i="5" s="1"/>
  <c r="HF206" i="5" s="1"/>
  <c r="KB206" i="5" s="1"/>
  <c r="BN198" i="5"/>
  <c r="EJ198" i="5" s="1"/>
  <c r="HF198" i="5" s="1"/>
  <c r="KB198" i="5" s="1"/>
  <c r="BN188" i="5"/>
  <c r="EJ188" i="5" s="1"/>
  <c r="HF188" i="5" s="1"/>
  <c r="KB188" i="5" s="1"/>
  <c r="BN178" i="5"/>
  <c r="EJ178" i="5" s="1"/>
  <c r="HF178" i="5" s="1"/>
  <c r="KB178" i="5" s="1"/>
  <c r="BN164" i="5"/>
  <c r="EJ164" i="5" s="1"/>
  <c r="HF164" i="5" s="1"/>
  <c r="KB164" i="5" s="1"/>
  <c r="BN169" i="5"/>
  <c r="EJ169" i="5" s="1"/>
  <c r="HF169" i="5" s="1"/>
  <c r="KB169" i="5" s="1"/>
  <c r="BN157" i="5"/>
  <c r="EJ157" i="5" s="1"/>
  <c r="HF157" i="5" s="1"/>
  <c r="KB157" i="5" s="1"/>
  <c r="BN149" i="5"/>
  <c r="EJ149" i="5" s="1"/>
  <c r="HF149" i="5" s="1"/>
  <c r="KB149" i="5" s="1"/>
  <c r="BN142" i="5"/>
  <c r="EJ142" i="5" s="1"/>
  <c r="HF142" i="5" s="1"/>
  <c r="KB142" i="5" s="1"/>
  <c r="BN123" i="5"/>
  <c r="EJ123" i="5" s="1"/>
  <c r="HF123" i="5" s="1"/>
  <c r="KB123" i="5" s="1"/>
  <c r="BN116" i="5"/>
  <c r="EJ116" i="5" s="1"/>
  <c r="HF116" i="5" s="1"/>
  <c r="KB116" i="5" s="1"/>
  <c r="BN109" i="5"/>
  <c r="EJ109" i="5" s="1"/>
  <c r="HF109" i="5" s="1"/>
  <c r="KB109" i="5" s="1"/>
  <c r="BN102" i="5"/>
  <c r="EJ102" i="5" s="1"/>
  <c r="HF102" i="5" s="1"/>
  <c r="KB102" i="5" s="1"/>
  <c r="BN106" i="5"/>
  <c r="EJ106" i="5" s="1"/>
  <c r="HF106" i="5" s="1"/>
  <c r="KB106" i="5" s="1"/>
  <c r="BN81" i="5"/>
  <c r="EJ81" i="5" s="1"/>
  <c r="HF81" i="5" s="1"/>
  <c r="KB81" i="5" s="1"/>
  <c r="BN93" i="5"/>
  <c r="EJ93" i="5" s="1"/>
  <c r="HF93" i="5" s="1"/>
  <c r="KB93" i="5" s="1"/>
  <c r="BN68" i="5"/>
  <c r="EJ68" i="5" s="1"/>
  <c r="HF68" i="5" s="1"/>
  <c r="KB68" i="5" s="1"/>
  <c r="BN64" i="5"/>
  <c r="EJ64" i="5" s="1"/>
  <c r="HF64" i="5" s="1"/>
  <c r="KB64" i="5" s="1"/>
  <c r="BN54" i="5"/>
  <c r="EJ54" i="5" s="1"/>
  <c r="HF54" i="5" s="1"/>
  <c r="KB54" i="5" s="1"/>
  <c r="BN47" i="5"/>
  <c r="EJ47" i="5" s="1"/>
  <c r="HF47" i="5" s="1"/>
  <c r="KB47" i="5" s="1"/>
  <c r="BN40" i="5"/>
  <c r="EJ40" i="5" s="1"/>
  <c r="HF40" i="5" s="1"/>
  <c r="KB40" i="5" s="1"/>
  <c r="BN33" i="5"/>
  <c r="EJ33" i="5" s="1"/>
  <c r="HF33" i="5" s="1"/>
  <c r="KB33" i="5" s="1"/>
  <c r="BN26" i="5"/>
  <c r="EJ26" i="5" s="1"/>
  <c r="HF26" i="5" s="1"/>
  <c r="KB26" i="5" s="1"/>
  <c r="BN20" i="5"/>
  <c r="EJ20" i="5" s="1"/>
  <c r="HF20" i="5" s="1"/>
  <c r="KB20" i="5" s="1"/>
  <c r="BN13" i="5"/>
  <c r="EJ13" i="5" s="1"/>
  <c r="HF13" i="5" s="1"/>
  <c r="KB13" i="5" s="1"/>
  <c r="BN3" i="5"/>
  <c r="EJ3" i="5" s="1"/>
  <c r="HF3" i="5" s="1"/>
  <c r="KB3" i="5" s="1"/>
  <c r="BN265" i="5"/>
  <c r="EJ265" i="5" s="1"/>
  <c r="HF265" i="5" s="1"/>
  <c r="KB265" i="5" s="1"/>
  <c r="BN258" i="5"/>
  <c r="EJ258" i="5" s="1"/>
  <c r="HF258" i="5" s="1"/>
  <c r="KB258" i="5" s="1"/>
  <c r="BN250" i="5"/>
  <c r="EJ250" i="5" s="1"/>
  <c r="HF250" i="5" s="1"/>
  <c r="KB250" i="5" s="1"/>
  <c r="BN239" i="5"/>
  <c r="EJ239" i="5" s="1"/>
  <c r="HF239" i="5" s="1"/>
  <c r="KB239" i="5" s="1"/>
  <c r="BN234" i="5"/>
  <c r="EJ234" i="5" s="1"/>
  <c r="HF234" i="5" s="1"/>
  <c r="KB234" i="5" s="1"/>
  <c r="BN220" i="5"/>
  <c r="EJ220" i="5" s="1"/>
  <c r="HF220" i="5" s="1"/>
  <c r="KB220" i="5" s="1"/>
  <c r="BN215" i="5"/>
  <c r="EJ215" i="5" s="1"/>
  <c r="HF215" i="5" s="1"/>
  <c r="KB215" i="5" s="1"/>
  <c r="BN212" i="5"/>
  <c r="EJ212" i="5" s="1"/>
  <c r="HF212" i="5" s="1"/>
  <c r="KB212" i="5" s="1"/>
  <c r="BN196" i="5"/>
  <c r="EJ196" i="5" s="1"/>
  <c r="HF196" i="5" s="1"/>
  <c r="KB196" i="5" s="1"/>
  <c r="BN191" i="5"/>
  <c r="EJ191" i="5" s="1"/>
  <c r="HF191" i="5" s="1"/>
  <c r="KB191" i="5" s="1"/>
  <c r="BN183" i="5"/>
  <c r="EJ183" i="5" s="1"/>
  <c r="HF183" i="5" s="1"/>
  <c r="KB183" i="5" s="1"/>
  <c r="BN177" i="5"/>
  <c r="EJ177" i="5" s="1"/>
  <c r="HF177" i="5" s="1"/>
  <c r="KB177" i="5" s="1"/>
  <c r="BN167" i="5"/>
  <c r="EJ167" i="5" s="1"/>
  <c r="HF167" i="5" s="1"/>
  <c r="KB167" i="5" s="1"/>
  <c r="BN158" i="5"/>
  <c r="EJ158" i="5" s="1"/>
  <c r="HF158" i="5" s="1"/>
  <c r="KB158" i="5" s="1"/>
  <c r="BN160" i="5"/>
  <c r="EJ160" i="5" s="1"/>
  <c r="HF160" i="5" s="1"/>
  <c r="KB160" i="5" s="1"/>
  <c r="BN141" i="5"/>
  <c r="EJ141" i="5" s="1"/>
  <c r="HF141" i="5" s="1"/>
  <c r="KB141" i="5" s="1"/>
  <c r="BN145" i="5"/>
  <c r="EJ145" i="5" s="1"/>
  <c r="HF145" i="5" s="1"/>
  <c r="KB145" i="5" s="1"/>
  <c r="BN134" i="5"/>
  <c r="EJ134" i="5" s="1"/>
  <c r="HF134" i="5" s="1"/>
  <c r="KB134" i="5" s="1"/>
  <c r="BN127" i="5"/>
  <c r="EJ127" i="5" s="1"/>
  <c r="HF127" i="5" s="1"/>
  <c r="KB127" i="5" s="1"/>
  <c r="BN101" i="5"/>
  <c r="EJ101" i="5" s="1"/>
  <c r="HF101" i="5" s="1"/>
  <c r="KB101" i="5" s="1"/>
  <c r="BN113" i="5"/>
  <c r="EJ113" i="5" s="1"/>
  <c r="HF113" i="5" s="1"/>
  <c r="KB113" i="5" s="1"/>
  <c r="BN98" i="5"/>
  <c r="EJ98" i="5" s="1"/>
  <c r="HF98" i="5" s="1"/>
  <c r="KB98" i="5" s="1"/>
  <c r="BN92" i="5"/>
  <c r="EJ92" i="5" s="1"/>
  <c r="HF92" i="5" s="1"/>
  <c r="KB92" i="5" s="1"/>
  <c r="BN85" i="5"/>
  <c r="EJ85" i="5" s="1"/>
  <c r="HF85" i="5" s="1"/>
  <c r="KB85" i="5" s="1"/>
  <c r="BN71" i="5"/>
  <c r="EJ71" i="5" s="1"/>
  <c r="HF71" i="5" s="1"/>
  <c r="KB71" i="5" s="1"/>
  <c r="BN75" i="5"/>
  <c r="EJ75" i="5" s="1"/>
  <c r="HF75" i="5" s="1"/>
  <c r="KB75" i="5" s="1"/>
  <c r="BN46" i="5"/>
  <c r="EJ46" i="5" s="1"/>
  <c r="HF46" i="5" s="1"/>
  <c r="KB46" i="5" s="1"/>
  <c r="BN58" i="5"/>
  <c r="EJ58" i="5" s="1"/>
  <c r="HF58" i="5" s="1"/>
  <c r="KB58" i="5" s="1"/>
  <c r="BN32" i="5"/>
  <c r="EJ32" i="5" s="1"/>
  <c r="HF32" i="5" s="1"/>
  <c r="KB32" i="5" s="1"/>
  <c r="BN25" i="5"/>
  <c r="EJ25" i="5" s="1"/>
  <c r="HF25" i="5" s="1"/>
  <c r="KB25" i="5" s="1"/>
  <c r="BN37" i="5"/>
  <c r="EJ37" i="5" s="1"/>
  <c r="HF37" i="5" s="1"/>
  <c r="KB37" i="5" s="1"/>
  <c r="BN12" i="5"/>
  <c r="EJ12" i="5" s="1"/>
  <c r="HF12" i="5" s="1"/>
  <c r="KB12" i="5" s="1"/>
  <c r="BN24" i="5"/>
  <c r="EJ24" i="5" s="1"/>
  <c r="HF24" i="5" s="1"/>
  <c r="KB24" i="5" s="1"/>
  <c r="BN4" i="5"/>
  <c r="EJ4" i="5" s="1"/>
  <c r="HF4" i="5" s="1"/>
  <c r="KB4" i="5" s="1"/>
  <c r="BN266" i="5"/>
  <c r="EJ266" i="5" s="1"/>
  <c r="HF266" i="5" s="1"/>
  <c r="KB266" i="5" s="1"/>
  <c r="BN257" i="5"/>
  <c r="EJ257" i="5" s="1"/>
  <c r="HF257" i="5" s="1"/>
  <c r="KB257" i="5" s="1"/>
  <c r="BN248" i="5"/>
  <c r="EJ248" i="5" s="1"/>
  <c r="HF248" i="5" s="1"/>
  <c r="KB248" i="5" s="1"/>
  <c r="BN242" i="5"/>
  <c r="EJ242" i="5" s="1"/>
  <c r="HF242" i="5" s="1"/>
  <c r="KB242" i="5" s="1"/>
  <c r="BN232" i="5"/>
  <c r="EJ232" i="5" s="1"/>
  <c r="HF232" i="5" s="1"/>
  <c r="KB232" i="5" s="1"/>
  <c r="BN223" i="5"/>
  <c r="EJ223" i="5" s="1"/>
  <c r="HF223" i="5" s="1"/>
  <c r="KB223" i="5" s="1"/>
  <c r="BN210" i="5"/>
  <c r="EJ210" i="5" s="1"/>
  <c r="HF210" i="5" s="1"/>
  <c r="KB210" i="5" s="1"/>
  <c r="BN204" i="5"/>
  <c r="EJ204" i="5" s="1"/>
  <c r="HF204" i="5" s="1"/>
  <c r="KB204" i="5" s="1"/>
  <c r="BN209" i="5"/>
  <c r="EJ209" i="5" s="1"/>
  <c r="HF209" i="5" s="1"/>
  <c r="KB209" i="5" s="1"/>
  <c r="BN186" i="5"/>
  <c r="EJ186" i="5" s="1"/>
  <c r="HF186" i="5" s="1"/>
  <c r="KB186" i="5" s="1"/>
  <c r="BN181" i="5"/>
  <c r="EJ181" i="5" s="1"/>
  <c r="HF181" i="5" s="1"/>
  <c r="KB181" i="5" s="1"/>
  <c r="BN180" i="5"/>
  <c r="EJ180" i="5" s="1"/>
  <c r="HF180" i="5" s="1"/>
  <c r="KB180" i="5" s="1"/>
  <c r="BN170" i="5"/>
  <c r="EJ170" i="5" s="1"/>
  <c r="HF170" i="5" s="1"/>
  <c r="KB170" i="5" s="1"/>
  <c r="BN161" i="5"/>
  <c r="EJ161" i="5" s="1"/>
  <c r="HF161" i="5" s="1"/>
  <c r="KB161" i="5" s="1"/>
  <c r="BN155" i="5"/>
  <c r="EJ155" i="5" s="1"/>
  <c r="HF155" i="5" s="1"/>
  <c r="KB155" i="5" s="1"/>
  <c r="BN152" i="5"/>
  <c r="EJ152" i="5" s="1"/>
  <c r="HF152" i="5" s="1"/>
  <c r="KB152" i="5" s="1"/>
  <c r="BN137" i="5"/>
  <c r="EJ137" i="5" s="1"/>
  <c r="HF137" i="5" s="1"/>
  <c r="KB137" i="5" s="1"/>
  <c r="BN126" i="5"/>
  <c r="EJ126" i="5" s="1"/>
  <c r="HF126" i="5" s="1"/>
  <c r="KB126" i="5" s="1"/>
  <c r="BN119" i="5"/>
  <c r="EJ119" i="5" s="1"/>
  <c r="HF119" i="5" s="1"/>
  <c r="KB119" i="5" s="1"/>
  <c r="BN112" i="5"/>
  <c r="EJ112" i="5" s="1"/>
  <c r="HF112" i="5" s="1"/>
  <c r="KB112" i="5" s="1"/>
  <c r="BN105" i="5"/>
  <c r="EJ105" i="5" s="1"/>
  <c r="HF105" i="5" s="1"/>
  <c r="KB105" i="5" s="1"/>
  <c r="BN91" i="5"/>
  <c r="EJ91" i="5" s="1"/>
  <c r="HF91" i="5" s="1"/>
  <c r="KB91" i="5" s="1"/>
  <c r="BN84" i="5"/>
  <c r="EJ84" i="5" s="1"/>
  <c r="HF84" i="5" s="1"/>
  <c r="KB84" i="5" s="1"/>
  <c r="BN96" i="5"/>
  <c r="EJ96" i="5" s="1"/>
  <c r="HF96" i="5" s="1"/>
  <c r="KB96" i="5" s="1"/>
  <c r="BN63" i="5"/>
  <c r="EJ63" i="5" s="1"/>
  <c r="HF63" i="5" s="1"/>
  <c r="KB63" i="5" s="1"/>
  <c r="BN67" i="5"/>
  <c r="EJ67" i="5" s="1"/>
  <c r="HF67" i="5" s="1"/>
  <c r="KB67" i="5" s="1"/>
  <c r="BN57" i="5"/>
  <c r="EJ57" i="5" s="1"/>
  <c r="HF57" i="5" s="1"/>
  <c r="KB57" i="5" s="1"/>
  <c r="BN50" i="5"/>
  <c r="EJ50" i="5" s="1"/>
  <c r="HF50" i="5" s="1"/>
  <c r="KB50" i="5" s="1"/>
  <c r="BN43" i="5"/>
  <c r="EJ43" i="5" s="1"/>
  <c r="HF43" i="5" s="1"/>
  <c r="KB43" i="5" s="1"/>
  <c r="BN36" i="5"/>
  <c r="EJ36" i="5" s="1"/>
  <c r="HF36" i="5" s="1"/>
  <c r="KB36" i="5" s="1"/>
  <c r="BN29" i="5"/>
  <c r="EJ29" i="5" s="1"/>
  <c r="HF29" i="5" s="1"/>
  <c r="KB29" i="5" s="1"/>
  <c r="BN23" i="5"/>
  <c r="EJ23" i="5" s="1"/>
  <c r="HF23" i="5" s="1"/>
  <c r="KB23" i="5" s="1"/>
  <c r="BN16" i="5"/>
  <c r="EJ16" i="5" s="1"/>
  <c r="HF16" i="5" s="1"/>
  <c r="KB16" i="5" s="1"/>
  <c r="BN264" i="5"/>
  <c r="EJ264" i="5" s="1"/>
  <c r="HF264" i="5" s="1"/>
  <c r="KB264" i="5" s="1"/>
  <c r="BN256" i="5"/>
  <c r="EJ256" i="5" s="1"/>
  <c r="HF256" i="5" s="1"/>
  <c r="KB256" i="5" s="1"/>
  <c r="BN249" i="5"/>
  <c r="EJ249" i="5" s="1"/>
  <c r="HF249" i="5" s="1"/>
  <c r="KB249" i="5" s="1"/>
  <c r="BN245" i="5"/>
  <c r="EJ245" i="5" s="1"/>
  <c r="HF245" i="5" s="1"/>
  <c r="KB245" i="5" s="1"/>
  <c r="BN237" i="5"/>
  <c r="EJ237" i="5" s="1"/>
  <c r="HF237" i="5" s="1"/>
  <c r="KB237" i="5" s="1"/>
  <c r="BN226" i="5"/>
  <c r="EJ226" i="5" s="1"/>
  <c r="HF226" i="5" s="1"/>
  <c r="KB226" i="5" s="1"/>
  <c r="BN213" i="5"/>
  <c r="EJ213" i="5" s="1"/>
  <c r="HF213" i="5" s="1"/>
  <c r="KB213" i="5" s="1"/>
  <c r="BN207" i="5"/>
  <c r="EJ207" i="5" s="1"/>
  <c r="HF207" i="5" s="1"/>
  <c r="KB207" i="5" s="1"/>
  <c r="BN199" i="5"/>
  <c r="EJ199" i="5" s="1"/>
  <c r="HF199" i="5" s="1"/>
  <c r="KB199" i="5" s="1"/>
  <c r="BN189" i="5"/>
  <c r="EJ189" i="5" s="1"/>
  <c r="HF189" i="5" s="1"/>
  <c r="KB189" i="5" s="1"/>
  <c r="BN184" i="5"/>
  <c r="EJ184" i="5" s="1"/>
  <c r="HF184" i="5" s="1"/>
  <c r="KB184" i="5" s="1"/>
  <c r="BN174" i="5"/>
  <c r="EJ174" i="5" s="1"/>
  <c r="HF174" i="5" s="1"/>
  <c r="KB174" i="5" s="1"/>
  <c r="BN165" i="5"/>
  <c r="EJ165" i="5" s="1"/>
  <c r="HF165" i="5" s="1"/>
  <c r="KB165" i="5" s="1"/>
  <c r="BN153" i="5"/>
  <c r="EJ153" i="5" s="1"/>
  <c r="HF153" i="5" s="1"/>
  <c r="KB153" i="5" s="1"/>
  <c r="BN151" i="5"/>
  <c r="EJ151" i="5" s="1"/>
  <c r="HF151" i="5" s="1"/>
  <c r="KB151" i="5" s="1"/>
  <c r="BN144" i="5"/>
  <c r="EJ144" i="5" s="1"/>
  <c r="HF144" i="5" s="1"/>
  <c r="KB144" i="5" s="1"/>
  <c r="BN148" i="5"/>
  <c r="EJ148" i="5" s="1"/>
  <c r="HF148" i="5" s="1"/>
  <c r="KB148" i="5" s="1"/>
  <c r="BN118" i="5"/>
  <c r="EJ118" i="5" s="1"/>
  <c r="HF118" i="5" s="1"/>
  <c r="KB118" i="5" s="1"/>
  <c r="BN130" i="5"/>
  <c r="EJ130" i="5" s="1"/>
  <c r="HF130" i="5" s="1"/>
  <c r="KB130" i="5" s="1"/>
  <c r="BN104" i="5"/>
  <c r="EJ104" i="5" s="1"/>
  <c r="HF104" i="5" s="1"/>
  <c r="KB104" i="5" s="1"/>
  <c r="BN108" i="5"/>
  <c r="EJ108" i="5" s="1"/>
  <c r="HF108" i="5" s="1"/>
  <c r="KB108" i="5" s="1"/>
  <c r="BN83" i="5"/>
  <c r="EJ83" i="5" s="1"/>
  <c r="HF83" i="5" s="1"/>
  <c r="KB83" i="5" s="1"/>
  <c r="BN95" i="5"/>
  <c r="EJ95" i="5" s="1"/>
  <c r="HF95" i="5" s="1"/>
  <c r="KB95" i="5" s="1"/>
  <c r="BN88" i="5"/>
  <c r="EJ88" i="5" s="1"/>
  <c r="HF88" i="5" s="1"/>
  <c r="KB88" i="5" s="1"/>
  <c r="BN74" i="5"/>
  <c r="EJ74" i="5" s="1"/>
  <c r="HF74" i="5" s="1"/>
  <c r="KB74" i="5" s="1"/>
  <c r="BN78" i="5"/>
  <c r="EJ78" i="5" s="1"/>
  <c r="HF78" i="5" s="1"/>
  <c r="KB78" i="5" s="1"/>
  <c r="BN49" i="5"/>
  <c r="EJ49" i="5" s="1"/>
  <c r="HF49" i="5" s="1"/>
  <c r="KB49" i="5" s="1"/>
  <c r="BN61" i="5"/>
  <c r="EJ61" i="5" s="1"/>
  <c r="HF61" i="5" s="1"/>
  <c r="KB61" i="5" s="1"/>
  <c r="BN35" i="5"/>
  <c r="EJ35" i="5" s="1"/>
  <c r="HF35" i="5" s="1"/>
  <c r="KB35" i="5" s="1"/>
  <c r="BN28" i="5"/>
  <c r="EJ28" i="5" s="1"/>
  <c r="HF28" i="5" s="1"/>
  <c r="KB28" i="5" s="1"/>
  <c r="BN22" i="5"/>
  <c r="EJ22" i="5" s="1"/>
  <c r="HF22" i="5" s="1"/>
  <c r="KB22" i="5" s="1"/>
  <c r="BN15" i="5"/>
  <c r="EJ15" i="5" s="1"/>
  <c r="HF15" i="5" s="1"/>
  <c r="KB15" i="5" s="1"/>
  <c r="BN8" i="5"/>
  <c r="EJ8" i="5" s="1"/>
  <c r="HF8" i="5" s="1"/>
  <c r="KB8" i="5" s="1"/>
  <c r="BN262" i="5"/>
  <c r="EJ262" i="5" s="1"/>
  <c r="HF262" i="5" s="1"/>
  <c r="KB262" i="5" s="1"/>
  <c r="BN255" i="5"/>
  <c r="EJ255" i="5" s="1"/>
  <c r="HF255" i="5" s="1"/>
  <c r="KB255" i="5" s="1"/>
  <c r="BN247" i="5"/>
  <c r="EJ247" i="5" s="1"/>
  <c r="HF247" i="5" s="1"/>
  <c r="KB247" i="5" s="1"/>
  <c r="BN240" i="5"/>
  <c r="EJ240" i="5" s="1"/>
  <c r="HF240" i="5" s="1"/>
  <c r="KB240" i="5" s="1"/>
  <c r="BN228" i="5"/>
  <c r="EJ228" i="5" s="1"/>
  <c r="HF228" i="5" s="1"/>
  <c r="KB228" i="5" s="1"/>
  <c r="BN218" i="5"/>
  <c r="EJ218" i="5" s="1"/>
  <c r="HF218" i="5" s="1"/>
  <c r="KB218" i="5" s="1"/>
  <c r="BN216" i="5"/>
  <c r="EJ216" i="5" s="1"/>
  <c r="HF216" i="5" s="1"/>
  <c r="KB216" i="5" s="1"/>
  <c r="BN202" i="5"/>
  <c r="EJ202" i="5" s="1"/>
  <c r="HF202" i="5" s="1"/>
  <c r="KB202" i="5" s="1"/>
  <c r="BN194" i="5"/>
  <c r="EJ194" i="5" s="1"/>
  <c r="HF194" i="5" s="1"/>
  <c r="KB194" i="5" s="1"/>
  <c r="BN192" i="5"/>
  <c r="EJ192" i="5" s="1"/>
  <c r="HF192" i="5" s="1"/>
  <c r="KB192" i="5" s="1"/>
  <c r="BN201" i="5"/>
  <c r="EJ201" i="5" s="1"/>
  <c r="HF201" i="5" s="1"/>
  <c r="KB201" i="5" s="1"/>
  <c r="BN172" i="5"/>
  <c r="EJ172" i="5" s="1"/>
  <c r="HF172" i="5" s="1"/>
  <c r="KB172" i="5" s="1"/>
  <c r="BN168" i="5"/>
  <c r="EJ168" i="5" s="1"/>
  <c r="HF168" i="5" s="1"/>
  <c r="KB168" i="5" s="1"/>
  <c r="BN156" i="5"/>
  <c r="EJ156" i="5" s="1"/>
  <c r="HF156" i="5" s="1"/>
  <c r="KB156" i="5" s="1"/>
  <c r="BN143" i="5"/>
  <c r="EJ143" i="5" s="1"/>
  <c r="HF143" i="5" s="1"/>
  <c r="KB143" i="5" s="1"/>
  <c r="BN136" i="5"/>
  <c r="EJ136" i="5" s="1"/>
  <c r="HF136" i="5" s="1"/>
  <c r="KB136" i="5" s="1"/>
  <c r="BN140" i="5"/>
  <c r="EJ140" i="5" s="1"/>
  <c r="HF140" i="5" s="1"/>
  <c r="KB140" i="5" s="1"/>
  <c r="BN129" i="5"/>
  <c r="EJ129" i="5" s="1"/>
  <c r="HF129" i="5" s="1"/>
  <c r="KB129" i="5" s="1"/>
  <c r="BN122" i="5"/>
  <c r="EJ122" i="5" s="1"/>
  <c r="HF122" i="5" s="1"/>
  <c r="KB122" i="5" s="1"/>
  <c r="BN115" i="5"/>
  <c r="EJ115" i="5" s="1"/>
  <c r="HF115" i="5" s="1"/>
  <c r="KB115" i="5" s="1"/>
  <c r="BN100" i="5"/>
  <c r="EJ100" i="5" s="1"/>
  <c r="HF100" i="5" s="1"/>
  <c r="KB100" i="5" s="1"/>
  <c r="BN94" i="5"/>
  <c r="EJ94" i="5" s="1"/>
  <c r="HF94" i="5" s="1"/>
  <c r="KB94" i="5" s="1"/>
  <c r="BN87" i="5"/>
  <c r="EJ87" i="5" s="1"/>
  <c r="HF87" i="5" s="1"/>
  <c r="KB87" i="5" s="1"/>
  <c r="BN73" i="5"/>
  <c r="EJ73" i="5" s="1"/>
  <c r="HF73" i="5" s="1"/>
  <c r="KB73" i="5" s="1"/>
  <c r="BN66" i="5"/>
  <c r="EJ66" i="5" s="1"/>
  <c r="HF66" i="5" s="1"/>
  <c r="KB66" i="5" s="1"/>
  <c r="BN70" i="5"/>
  <c r="EJ70" i="5" s="1"/>
  <c r="HF70" i="5" s="1"/>
  <c r="KB70" i="5" s="1"/>
  <c r="BN60" i="5"/>
  <c r="EJ60" i="5" s="1"/>
  <c r="HF60" i="5" s="1"/>
  <c r="KB60" i="5" s="1"/>
  <c r="BN53" i="5"/>
  <c r="EJ53" i="5" s="1"/>
  <c r="HF53" i="5" s="1"/>
  <c r="KB53" i="5" s="1"/>
  <c r="BN27" i="5"/>
  <c r="EJ27" i="5" s="1"/>
  <c r="HF27" i="5" s="1"/>
  <c r="KB27" i="5" s="1"/>
  <c r="BN39" i="5"/>
  <c r="EJ39" i="5" s="1"/>
  <c r="HF39" i="5" s="1"/>
  <c r="KB39" i="5" s="1"/>
  <c r="BN14" i="5"/>
  <c r="EJ14" i="5" s="1"/>
  <c r="HF14" i="5" s="1"/>
  <c r="KB14" i="5" s="1"/>
  <c r="BN7" i="5"/>
  <c r="EJ7" i="5" s="1"/>
  <c r="HF7" i="5" s="1"/>
  <c r="KB7" i="5" s="1"/>
  <c r="BN19" i="5"/>
  <c r="EJ19" i="5" s="1"/>
  <c r="HF19" i="5" s="1"/>
  <c r="KB19" i="5" s="1"/>
  <c r="BN260" i="5"/>
  <c r="EJ260" i="5" s="1"/>
  <c r="HF260" i="5" s="1"/>
  <c r="KB260" i="5" s="1"/>
  <c r="BN252" i="5"/>
  <c r="EJ252" i="5" s="1"/>
  <c r="HF252" i="5" s="1"/>
  <c r="KB252" i="5" s="1"/>
  <c r="BN243" i="5"/>
  <c r="EJ243" i="5" s="1"/>
  <c r="HF243" i="5" s="1"/>
  <c r="KB243" i="5" s="1"/>
  <c r="BN235" i="5"/>
  <c r="EJ235" i="5" s="1"/>
  <c r="HF235" i="5" s="1"/>
  <c r="KB235" i="5" s="1"/>
  <c r="BN229" i="5"/>
  <c r="EJ229" i="5" s="1"/>
  <c r="HF229" i="5" s="1"/>
  <c r="KB229" i="5" s="1"/>
  <c r="BN221" i="5"/>
  <c r="EJ221" i="5" s="1"/>
  <c r="HF221" i="5" s="1"/>
  <c r="KB221" i="5" s="1"/>
  <c r="BN211" i="5"/>
  <c r="EJ211" i="5" s="1"/>
  <c r="HF211" i="5" s="1"/>
  <c r="KB211" i="5" s="1"/>
  <c r="BN205" i="5"/>
  <c r="EJ205" i="5" s="1"/>
  <c r="HF205" i="5" s="1"/>
  <c r="KB205" i="5" s="1"/>
  <c r="BN197" i="5"/>
  <c r="EJ197" i="5" s="1"/>
  <c r="HF197" i="5" s="1"/>
  <c r="KB197" i="5" s="1"/>
  <c r="BN187" i="5"/>
  <c r="EJ187" i="5" s="1"/>
  <c r="HF187" i="5" s="1"/>
  <c r="KB187" i="5" s="1"/>
  <c r="BN179" i="5"/>
  <c r="EJ179" i="5" s="1"/>
  <c r="HF179" i="5" s="1"/>
  <c r="KB179" i="5" s="1"/>
  <c r="BN175" i="5"/>
  <c r="EJ175" i="5" s="1"/>
  <c r="HF175" i="5" s="1"/>
  <c r="KB175" i="5" s="1"/>
  <c r="BN171" i="5"/>
  <c r="EJ171" i="5" s="1"/>
  <c r="HF171" i="5" s="1"/>
  <c r="KB171" i="5" s="1"/>
  <c r="BN159" i="5"/>
  <c r="EJ159" i="5" s="1"/>
  <c r="HF159" i="5" s="1"/>
  <c r="KB159" i="5" s="1"/>
  <c r="BN135" i="5"/>
  <c r="EJ135" i="5" s="1"/>
  <c r="HF135" i="5" s="1"/>
  <c r="KB135" i="5" s="1"/>
  <c r="BN147" i="5"/>
  <c r="EJ147" i="5" s="1"/>
  <c r="HF147" i="5" s="1"/>
  <c r="KB147" i="5" s="1"/>
  <c r="BN128" i="5"/>
  <c r="EJ128" i="5" s="1"/>
  <c r="HF128" i="5" s="1"/>
  <c r="KB128" i="5" s="1"/>
  <c r="BN121" i="5"/>
  <c r="EJ121" i="5" s="1"/>
  <c r="HF121" i="5" s="1"/>
  <c r="KB121" i="5" s="1"/>
  <c r="BN133" i="5"/>
  <c r="EJ133" i="5" s="1"/>
  <c r="HF133" i="5" s="1"/>
  <c r="KB133" i="5" s="1"/>
  <c r="BN107" i="5"/>
  <c r="EJ107" i="5" s="1"/>
  <c r="HF107" i="5" s="1"/>
  <c r="KB107" i="5" s="1"/>
  <c r="BN111" i="5"/>
  <c r="EJ111" i="5" s="1"/>
  <c r="HF111" i="5" s="1"/>
  <c r="KB111" i="5" s="1"/>
  <c r="BN86" i="5"/>
  <c r="EJ86" i="5" s="1"/>
  <c r="HF86" i="5" s="1"/>
  <c r="KB86" i="5" s="1"/>
  <c r="BN79" i="5"/>
  <c r="EJ79" i="5" s="1"/>
  <c r="HF79" i="5" s="1"/>
  <c r="KB79" i="5" s="1"/>
  <c r="BN65" i="5"/>
  <c r="EJ65" i="5" s="1"/>
  <c r="HF65" i="5" s="1"/>
  <c r="KB65" i="5" s="1"/>
  <c r="BN77" i="5"/>
  <c r="EJ77" i="5" s="1"/>
  <c r="HF77" i="5" s="1"/>
  <c r="KB77" i="5" s="1"/>
  <c r="BN62" i="5"/>
  <c r="EJ62" i="5" s="1"/>
  <c r="HF62" i="5" s="1"/>
  <c r="KB62" i="5" s="1"/>
  <c r="BN52" i="5"/>
  <c r="EJ52" i="5" s="1"/>
  <c r="HF52" i="5" s="1"/>
  <c r="KB52" i="5" s="1"/>
  <c r="BN45" i="5"/>
  <c r="EJ45" i="5" s="1"/>
  <c r="HF45" i="5" s="1"/>
  <c r="KB45" i="5" s="1"/>
  <c r="BN38" i="5"/>
  <c r="EJ38" i="5" s="1"/>
  <c r="HF38" i="5" s="1"/>
  <c r="KB38" i="5" s="1"/>
  <c r="BN31" i="5"/>
  <c r="EJ31" i="5" s="1"/>
  <c r="HF31" i="5" s="1"/>
  <c r="KB31" i="5" s="1"/>
  <c r="BN6" i="5"/>
  <c r="EJ6" i="5" s="1"/>
  <c r="HF6" i="5" s="1"/>
  <c r="KB6" i="5" s="1"/>
  <c r="BN18" i="5"/>
  <c r="EJ18" i="5" s="1"/>
  <c r="HF18" i="5" s="1"/>
  <c r="KB18" i="5" s="1"/>
  <c r="BN11" i="5"/>
  <c r="EJ11" i="5" s="1"/>
  <c r="HF11" i="5" s="1"/>
  <c r="KB11" i="5" s="1"/>
  <c r="BN261" i="5"/>
  <c r="EJ261" i="5" s="1"/>
  <c r="HF261" i="5" s="1"/>
  <c r="KB261" i="5" s="1"/>
  <c r="BN253" i="5"/>
  <c r="EJ253" i="5" s="1"/>
  <c r="HF253" i="5" s="1"/>
  <c r="KB253" i="5" s="1"/>
  <c r="BN246" i="5"/>
  <c r="EJ246" i="5" s="1"/>
  <c r="HF246" i="5" s="1"/>
  <c r="KB246" i="5" s="1"/>
  <c r="BN238" i="5"/>
  <c r="EJ238" i="5" s="1"/>
  <c r="HF238" i="5" s="1"/>
  <c r="KB238" i="5" s="1"/>
  <c r="BN233" i="5"/>
  <c r="EJ233" i="5" s="1"/>
  <c r="HF233" i="5" s="1"/>
  <c r="KB233" i="5" s="1"/>
  <c r="BN224" i="5"/>
  <c r="EJ224" i="5" s="1"/>
  <c r="HF224" i="5" s="1"/>
  <c r="KB224" i="5" s="1"/>
  <c r="BN214" i="5"/>
  <c r="EJ214" i="5" s="1"/>
  <c r="HF214" i="5" s="1"/>
  <c r="KB214" i="5" s="1"/>
  <c r="BN208" i="5"/>
  <c r="EJ208" i="5" s="1"/>
  <c r="HF208" i="5" s="1"/>
  <c r="KB208" i="5" s="1"/>
  <c r="BN200" i="5"/>
  <c r="EJ200" i="5" s="1"/>
  <c r="HF200" i="5" s="1"/>
  <c r="KB200" i="5" s="1"/>
  <c r="BN190" i="5"/>
  <c r="EJ190" i="5" s="1"/>
  <c r="HF190" i="5" s="1"/>
  <c r="KB190" i="5" s="1"/>
  <c r="BN182" i="5"/>
  <c r="EJ182" i="5" s="1"/>
  <c r="HF182" i="5" s="1"/>
  <c r="KB182" i="5" s="1"/>
  <c r="BN173" i="5"/>
  <c r="EJ173" i="5" s="1"/>
  <c r="HF173" i="5" s="1"/>
  <c r="KB173" i="5" s="1"/>
  <c r="BN163" i="5"/>
  <c r="EJ163" i="5" s="1"/>
  <c r="HF163" i="5" s="1"/>
  <c r="KB163" i="5" s="1"/>
  <c r="BN162" i="5"/>
  <c r="EJ162" i="5" s="1"/>
  <c r="HF162" i="5" s="1"/>
  <c r="KB162" i="5" s="1"/>
  <c r="BN146" i="5"/>
  <c r="EJ146" i="5" s="1"/>
  <c r="HF146" i="5" s="1"/>
  <c r="KB146" i="5" s="1"/>
  <c r="BN139" i="5"/>
  <c r="EJ139" i="5" s="1"/>
  <c r="HF139" i="5" s="1"/>
  <c r="KB139" i="5" s="1"/>
  <c r="BN120" i="5"/>
  <c r="EJ120" i="5" s="1"/>
  <c r="HF120" i="5" s="1"/>
  <c r="KB120" i="5" s="1"/>
  <c r="BN132" i="5"/>
  <c r="EJ132" i="5" s="1"/>
  <c r="HF132" i="5" s="1"/>
  <c r="KB132" i="5" s="1"/>
  <c r="BN125" i="5"/>
  <c r="EJ125" i="5" s="1"/>
  <c r="HF125" i="5" s="1"/>
  <c r="KB125" i="5" s="1"/>
  <c r="BN99" i="5"/>
  <c r="EJ99" i="5" s="1"/>
  <c r="HF99" i="5" s="1"/>
  <c r="KB99" i="5" s="1"/>
  <c r="BN103" i="5"/>
  <c r="EJ103" i="5" s="1"/>
  <c r="HF103" i="5" s="1"/>
  <c r="KB103" i="5" s="1"/>
  <c r="BN97" i="5"/>
  <c r="EJ97" i="5" s="1"/>
  <c r="HF97" i="5" s="1"/>
  <c r="KB97" i="5" s="1"/>
  <c r="BN90" i="5"/>
  <c r="EJ90" i="5" s="1"/>
  <c r="HF90" i="5" s="1"/>
  <c r="KB90" i="5" s="1"/>
  <c r="BN80" i="5"/>
  <c r="EJ80" i="5" s="1"/>
  <c r="HF80" i="5" s="1"/>
  <c r="KB80" i="5" s="1"/>
  <c r="BN69" i="5"/>
  <c r="EJ69" i="5" s="1"/>
  <c r="HF69" i="5" s="1"/>
  <c r="KB69" i="5" s="1"/>
  <c r="BN59" i="5"/>
  <c r="EJ59" i="5" s="1"/>
  <c r="HF59" i="5" s="1"/>
  <c r="KB59" i="5" s="1"/>
  <c r="BN44" i="5"/>
  <c r="EJ44" i="5" s="1"/>
  <c r="HF44" i="5" s="1"/>
  <c r="KB44" i="5" s="1"/>
  <c r="BN56" i="5"/>
  <c r="EJ56" i="5" s="1"/>
  <c r="HF56" i="5" s="1"/>
  <c r="KB56" i="5" s="1"/>
  <c r="BN30" i="5"/>
  <c r="EJ30" i="5" s="1"/>
  <c r="HF30" i="5" s="1"/>
  <c r="KB30" i="5" s="1"/>
  <c r="BN42" i="5"/>
  <c r="EJ42" i="5" s="1"/>
  <c r="HF42" i="5" s="1"/>
  <c r="KB42" i="5" s="1"/>
  <c r="BN17" i="5"/>
  <c r="EJ17" i="5" s="1"/>
  <c r="HF17" i="5" s="1"/>
  <c r="KB17" i="5" s="1"/>
  <c r="BN10" i="5"/>
  <c r="EJ10" i="5" s="1"/>
  <c r="HF10" i="5" s="1"/>
  <c r="KB10" i="5" s="1"/>
  <c r="BN2" i="5"/>
  <c r="EJ2" i="5" s="1"/>
  <c r="HF2" i="5" s="1"/>
  <c r="KB2" i="5" s="1"/>
  <c r="BO264" i="5" l="1"/>
  <c r="EK264" i="5" s="1"/>
  <c r="HG264" i="5" s="1"/>
  <c r="KC264" i="5" s="1"/>
  <c r="BO257" i="5"/>
  <c r="EK257" i="5" s="1"/>
  <c r="HG257" i="5" s="1"/>
  <c r="KC257" i="5" s="1"/>
  <c r="BO247" i="5"/>
  <c r="EK247" i="5" s="1"/>
  <c r="HG247" i="5" s="1"/>
  <c r="KC247" i="5" s="1"/>
  <c r="BO242" i="5"/>
  <c r="EK242" i="5" s="1"/>
  <c r="HG242" i="5" s="1"/>
  <c r="KC242" i="5" s="1"/>
  <c r="BO232" i="5"/>
  <c r="EK232" i="5" s="1"/>
  <c r="HG232" i="5" s="1"/>
  <c r="KC232" i="5" s="1"/>
  <c r="BO218" i="5"/>
  <c r="EK218" i="5" s="1"/>
  <c r="HG218" i="5" s="1"/>
  <c r="KC218" i="5" s="1"/>
  <c r="BO213" i="5"/>
  <c r="EK213" i="5" s="1"/>
  <c r="HG213" i="5" s="1"/>
  <c r="KC213" i="5" s="1"/>
  <c r="BO205" i="5"/>
  <c r="EK205" i="5" s="1"/>
  <c r="HG205" i="5" s="1"/>
  <c r="KC205" i="5" s="1"/>
  <c r="BO204" i="5"/>
  <c r="EK204" i="5" s="1"/>
  <c r="HG204" i="5" s="1"/>
  <c r="KC204" i="5" s="1"/>
  <c r="BO189" i="5"/>
  <c r="EK189" i="5" s="1"/>
  <c r="HG189" i="5" s="1"/>
  <c r="KC189" i="5" s="1"/>
  <c r="BO184" i="5"/>
  <c r="EK184" i="5" s="1"/>
  <c r="HG184" i="5" s="1"/>
  <c r="KC184" i="5" s="1"/>
  <c r="BO172" i="5"/>
  <c r="EK172" i="5" s="1"/>
  <c r="HG172" i="5" s="1"/>
  <c r="KC172" i="5" s="1"/>
  <c r="BO168" i="5"/>
  <c r="EK168" i="5" s="1"/>
  <c r="HG168" i="5" s="1"/>
  <c r="KC168" i="5" s="1"/>
  <c r="BO156" i="5"/>
  <c r="EK156" i="5" s="1"/>
  <c r="HG156" i="5" s="1"/>
  <c r="KC156" i="5" s="1"/>
  <c r="BO146" i="5"/>
  <c r="EK146" i="5" s="1"/>
  <c r="HG146" i="5" s="1"/>
  <c r="KC146" i="5" s="1"/>
  <c r="BO139" i="5"/>
  <c r="EK139" i="5" s="1"/>
  <c r="HG139" i="5" s="1"/>
  <c r="KC139" i="5" s="1"/>
  <c r="BO143" i="5"/>
  <c r="EK143" i="5" s="1"/>
  <c r="HG143" i="5" s="1"/>
  <c r="KC143" i="5" s="1"/>
  <c r="BO121" i="5"/>
  <c r="EK121" i="5" s="1"/>
  <c r="HG121" i="5" s="1"/>
  <c r="KC121" i="5" s="1"/>
  <c r="BO133" i="5"/>
  <c r="EK133" i="5" s="1"/>
  <c r="HG133" i="5" s="1"/>
  <c r="KC133" i="5" s="1"/>
  <c r="BO107" i="5"/>
  <c r="EK107" i="5" s="1"/>
  <c r="HG107" i="5" s="1"/>
  <c r="KC107" i="5" s="1"/>
  <c r="BO111" i="5"/>
  <c r="EK111" i="5" s="1"/>
  <c r="HG111" i="5" s="1"/>
  <c r="KC111" i="5" s="1"/>
  <c r="BO86" i="5"/>
  <c r="EK86" i="5" s="1"/>
  <c r="HG86" i="5" s="1"/>
  <c r="KC86" i="5" s="1"/>
  <c r="BO79" i="5"/>
  <c r="EK79" i="5" s="1"/>
  <c r="HG79" i="5" s="1"/>
  <c r="KC79" i="5" s="1"/>
  <c r="BO91" i="5"/>
  <c r="EK91" i="5" s="1"/>
  <c r="HG91" i="5" s="1"/>
  <c r="KC91" i="5" s="1"/>
  <c r="BO77" i="5"/>
  <c r="EK77" i="5" s="1"/>
  <c r="HG77" i="5" s="1"/>
  <c r="KC77" i="5" s="1"/>
  <c r="BO62" i="5"/>
  <c r="EK62" i="5" s="1"/>
  <c r="HG62" i="5" s="1"/>
  <c r="KC62" i="5" s="1"/>
  <c r="BO52" i="5"/>
  <c r="EK52" i="5" s="1"/>
  <c r="HG52" i="5" s="1"/>
  <c r="KC52" i="5" s="1"/>
  <c r="BO45" i="5"/>
  <c r="EK45" i="5" s="1"/>
  <c r="HG45" i="5" s="1"/>
  <c r="KC45" i="5" s="1"/>
  <c r="BO38" i="5"/>
  <c r="EK38" i="5" s="1"/>
  <c r="HG38" i="5" s="1"/>
  <c r="KC38" i="5" s="1"/>
  <c r="BO31" i="5"/>
  <c r="EK31" i="5" s="1"/>
  <c r="HG31" i="5" s="1"/>
  <c r="KC31" i="5" s="1"/>
  <c r="BO17" i="5"/>
  <c r="EK17" i="5" s="1"/>
  <c r="HG17" i="5" s="1"/>
  <c r="KC17" i="5" s="1"/>
  <c r="BO10" i="5"/>
  <c r="EK10" i="5" s="1"/>
  <c r="HG10" i="5" s="1"/>
  <c r="KC10" i="5" s="1"/>
  <c r="BO22" i="5"/>
  <c r="EK22" i="5" s="1"/>
  <c r="HG22" i="5" s="1"/>
  <c r="KC22" i="5" s="1"/>
  <c r="BO262" i="5"/>
  <c r="EK262" i="5" s="1"/>
  <c r="HG262" i="5" s="1"/>
  <c r="KC262" i="5" s="1"/>
  <c r="BO255" i="5"/>
  <c r="EK255" i="5" s="1"/>
  <c r="HG255" i="5" s="1"/>
  <c r="KC255" i="5" s="1"/>
  <c r="BO243" i="5"/>
  <c r="EK243" i="5" s="1"/>
  <c r="HG243" i="5" s="1"/>
  <c r="KC243" i="5" s="1"/>
  <c r="BO240" i="5"/>
  <c r="EK240" i="5" s="1"/>
  <c r="HG240" i="5" s="1"/>
  <c r="KC240" i="5" s="1"/>
  <c r="BO233" i="5"/>
  <c r="EK233" i="5" s="1"/>
  <c r="HG233" i="5" s="1"/>
  <c r="KC233" i="5" s="1"/>
  <c r="BO221" i="5"/>
  <c r="EK221" i="5" s="1"/>
  <c r="HG221" i="5" s="1"/>
  <c r="KC221" i="5" s="1"/>
  <c r="BO216" i="5"/>
  <c r="EK216" i="5" s="1"/>
  <c r="HG216" i="5" s="1"/>
  <c r="KC216" i="5" s="1"/>
  <c r="BO208" i="5"/>
  <c r="EK208" i="5" s="1"/>
  <c r="HG208" i="5" s="1"/>
  <c r="KC208" i="5" s="1"/>
  <c r="BO197" i="5"/>
  <c r="EK197" i="5" s="1"/>
  <c r="HG197" i="5" s="1"/>
  <c r="KC197" i="5" s="1"/>
  <c r="BO192" i="5"/>
  <c r="EK192" i="5" s="1"/>
  <c r="HG192" i="5" s="1"/>
  <c r="KC192" i="5" s="1"/>
  <c r="BO179" i="5"/>
  <c r="EK179" i="5" s="1"/>
  <c r="HG179" i="5" s="1"/>
  <c r="KC179" i="5" s="1"/>
  <c r="BO175" i="5"/>
  <c r="EK175" i="5" s="1"/>
  <c r="HG175" i="5" s="1"/>
  <c r="KC175" i="5" s="1"/>
  <c r="BO171" i="5"/>
  <c r="EK171" i="5" s="1"/>
  <c r="HG171" i="5" s="1"/>
  <c r="KC171" i="5" s="1"/>
  <c r="BO159" i="5"/>
  <c r="EK159" i="5" s="1"/>
  <c r="HG159" i="5" s="1"/>
  <c r="KC159" i="5" s="1"/>
  <c r="BO138" i="5"/>
  <c r="EK138" i="5" s="1"/>
  <c r="HG138" i="5" s="1"/>
  <c r="KC138" i="5" s="1"/>
  <c r="BO150" i="5"/>
  <c r="EK150" i="5" s="1"/>
  <c r="HG150" i="5" s="1"/>
  <c r="KC150" i="5" s="1"/>
  <c r="BO135" i="5"/>
  <c r="EK135" i="5" s="1"/>
  <c r="HG135" i="5" s="1"/>
  <c r="KC135" i="5" s="1"/>
  <c r="BO132" i="5"/>
  <c r="EK132" i="5" s="1"/>
  <c r="HG132" i="5" s="1"/>
  <c r="KC132" i="5" s="1"/>
  <c r="BO125" i="5"/>
  <c r="EK125" i="5" s="1"/>
  <c r="HG125" i="5" s="1"/>
  <c r="KC125" i="5" s="1"/>
  <c r="BO99" i="5"/>
  <c r="EK99" i="5" s="1"/>
  <c r="HG99" i="5" s="1"/>
  <c r="KC99" i="5" s="1"/>
  <c r="BO103" i="5"/>
  <c r="EK103" i="5" s="1"/>
  <c r="HG103" i="5" s="1"/>
  <c r="KC103" i="5" s="1"/>
  <c r="BO97" i="5"/>
  <c r="EK97" i="5" s="1"/>
  <c r="HG97" i="5" s="1"/>
  <c r="KC97" i="5" s="1"/>
  <c r="BO90" i="5"/>
  <c r="EK90" i="5" s="1"/>
  <c r="HG90" i="5" s="1"/>
  <c r="KC90" i="5" s="1"/>
  <c r="BO76" i="5"/>
  <c r="EK76" i="5" s="1"/>
  <c r="HG76" i="5" s="1"/>
  <c r="KC76" i="5" s="1"/>
  <c r="BO69" i="5"/>
  <c r="EK69" i="5" s="1"/>
  <c r="HG69" i="5" s="1"/>
  <c r="KC69" i="5" s="1"/>
  <c r="BO73" i="5"/>
  <c r="EK73" i="5" s="1"/>
  <c r="HG73" i="5" s="1"/>
  <c r="KC73" i="5" s="1"/>
  <c r="BO44" i="5"/>
  <c r="EK44" i="5" s="1"/>
  <c r="HG44" i="5" s="1"/>
  <c r="KC44" i="5" s="1"/>
  <c r="BO56" i="5"/>
  <c r="EK56" i="5" s="1"/>
  <c r="HG56" i="5" s="1"/>
  <c r="KC56" i="5" s="1"/>
  <c r="BO30" i="5"/>
  <c r="EK30" i="5" s="1"/>
  <c r="HG30" i="5" s="1"/>
  <c r="KC30" i="5" s="1"/>
  <c r="BO42" i="5"/>
  <c r="EK42" i="5" s="1"/>
  <c r="HG42" i="5" s="1"/>
  <c r="KC42" i="5" s="1"/>
  <c r="BO9" i="5"/>
  <c r="EK9" i="5" s="1"/>
  <c r="HG9" i="5" s="1"/>
  <c r="KC9" i="5" s="1"/>
  <c r="BO21" i="5"/>
  <c r="EK21" i="5" s="1"/>
  <c r="HG21" i="5" s="1"/>
  <c r="KC21" i="5" s="1"/>
  <c r="BO14" i="5"/>
  <c r="EK14" i="5" s="1"/>
  <c r="HG14" i="5" s="1"/>
  <c r="KC14" i="5" s="1"/>
  <c r="BO263" i="5"/>
  <c r="EK263" i="5" s="1"/>
  <c r="HG263" i="5" s="1"/>
  <c r="KC263" i="5" s="1"/>
  <c r="BO252" i="5"/>
  <c r="EK252" i="5" s="1"/>
  <c r="HG252" i="5" s="1"/>
  <c r="KC252" i="5" s="1"/>
  <c r="BO246" i="5"/>
  <c r="EK246" i="5" s="1"/>
  <c r="HG246" i="5" s="1"/>
  <c r="KC246" i="5" s="1"/>
  <c r="BO235" i="5"/>
  <c r="EK235" i="5" s="1"/>
  <c r="HG235" i="5" s="1"/>
  <c r="KC235" i="5" s="1"/>
  <c r="BO229" i="5"/>
  <c r="EK229" i="5" s="1"/>
  <c r="HG229" i="5" s="1"/>
  <c r="KC229" i="5" s="1"/>
  <c r="BO224" i="5"/>
  <c r="EK224" i="5" s="1"/>
  <c r="HG224" i="5" s="1"/>
  <c r="KC224" i="5" s="1"/>
  <c r="BO211" i="5"/>
  <c r="EK211" i="5" s="1"/>
  <c r="HG211" i="5" s="1"/>
  <c r="KC211" i="5" s="1"/>
  <c r="BO203" i="5"/>
  <c r="EK203" i="5" s="1"/>
  <c r="HG203" i="5" s="1"/>
  <c r="KC203" i="5" s="1"/>
  <c r="BO200" i="5"/>
  <c r="EK200" i="5" s="1"/>
  <c r="HG200" i="5" s="1"/>
  <c r="KC200" i="5" s="1"/>
  <c r="BO187" i="5"/>
  <c r="EK187" i="5" s="1"/>
  <c r="HG187" i="5" s="1"/>
  <c r="KC187" i="5" s="1"/>
  <c r="BO191" i="5"/>
  <c r="EK191" i="5" s="1"/>
  <c r="HG191" i="5" s="1"/>
  <c r="KC191" i="5" s="1"/>
  <c r="BO173" i="5"/>
  <c r="EK173" i="5" s="1"/>
  <c r="HG173" i="5" s="1"/>
  <c r="KC173" i="5" s="1"/>
  <c r="BO163" i="5"/>
  <c r="EK163" i="5" s="1"/>
  <c r="HG163" i="5" s="1"/>
  <c r="KC163" i="5" s="1"/>
  <c r="BO162" i="5"/>
  <c r="EK162" i="5" s="1"/>
  <c r="HG162" i="5" s="1"/>
  <c r="KC162" i="5" s="1"/>
  <c r="BO149" i="5"/>
  <c r="EK149" i="5" s="1"/>
  <c r="HG149" i="5" s="1"/>
  <c r="KC149" i="5" s="1"/>
  <c r="BO142" i="5"/>
  <c r="EK142" i="5" s="1"/>
  <c r="HG142" i="5" s="1"/>
  <c r="KC142" i="5" s="1"/>
  <c r="BO131" i="5"/>
  <c r="EK131" i="5" s="1"/>
  <c r="HG131" i="5" s="1"/>
  <c r="KC131" i="5" s="1"/>
  <c r="BO124" i="5"/>
  <c r="EK124" i="5" s="1"/>
  <c r="HG124" i="5" s="1"/>
  <c r="KC124" i="5" s="1"/>
  <c r="BO117" i="5"/>
  <c r="EK117" i="5" s="1"/>
  <c r="HG117" i="5" s="1"/>
  <c r="KC117" i="5" s="1"/>
  <c r="BO110" i="5"/>
  <c r="EK110" i="5" s="1"/>
  <c r="HG110" i="5" s="1"/>
  <c r="KC110" i="5" s="1"/>
  <c r="BO114" i="5"/>
  <c r="EK114" i="5" s="1"/>
  <c r="HG114" i="5" s="1"/>
  <c r="KC114" i="5" s="1"/>
  <c r="BO89" i="5"/>
  <c r="EK89" i="5" s="1"/>
  <c r="HG89" i="5" s="1"/>
  <c r="KC89" i="5" s="1"/>
  <c r="BO82" i="5"/>
  <c r="EK82" i="5" s="1"/>
  <c r="HG82" i="5" s="1"/>
  <c r="KC82" i="5" s="1"/>
  <c r="BO68" i="5"/>
  <c r="EK68" i="5" s="1"/>
  <c r="HG68" i="5" s="1"/>
  <c r="KC68" i="5" s="1"/>
  <c r="BO261" i="5"/>
  <c r="EK261" i="5" s="1"/>
  <c r="HG261" i="5" s="1"/>
  <c r="KC261" i="5" s="1"/>
  <c r="BO253" i="5"/>
  <c r="EK253" i="5" s="1"/>
  <c r="HG253" i="5" s="1"/>
  <c r="KC253" i="5" s="1"/>
  <c r="BO244" i="5"/>
  <c r="EK244" i="5" s="1"/>
  <c r="HG244" i="5" s="1"/>
  <c r="KC244" i="5" s="1"/>
  <c r="BO238" i="5"/>
  <c r="EK238" i="5" s="1"/>
  <c r="HG238" i="5" s="1"/>
  <c r="KC238" i="5" s="1"/>
  <c r="BO227" i="5"/>
  <c r="EK227" i="5" s="1"/>
  <c r="HG227" i="5" s="1"/>
  <c r="KC227" i="5" s="1"/>
  <c r="BO219" i="5"/>
  <c r="EK219" i="5" s="1"/>
  <c r="HG219" i="5" s="1"/>
  <c r="KC219" i="5" s="1"/>
  <c r="BO214" i="5"/>
  <c r="EK214" i="5" s="1"/>
  <c r="HG214" i="5" s="1"/>
  <c r="KC214" i="5" s="1"/>
  <c r="BO215" i="5"/>
  <c r="EK215" i="5" s="1"/>
  <c r="HG215" i="5" s="1"/>
  <c r="KC215" i="5" s="1"/>
  <c r="BO195" i="5"/>
  <c r="EK195" i="5" s="1"/>
  <c r="HG195" i="5" s="1"/>
  <c r="KC195" i="5" s="1"/>
  <c r="BO190" i="5"/>
  <c r="EK190" i="5" s="1"/>
  <c r="HG190" i="5" s="1"/>
  <c r="KC190" i="5" s="1"/>
  <c r="BO182" i="5"/>
  <c r="EK182" i="5" s="1"/>
  <c r="HG182" i="5" s="1"/>
  <c r="KC182" i="5" s="1"/>
  <c r="BO176" i="5"/>
  <c r="EK176" i="5" s="1"/>
  <c r="HG176" i="5" s="1"/>
  <c r="KC176" i="5" s="1"/>
  <c r="BO166" i="5"/>
  <c r="EK166" i="5" s="1"/>
  <c r="HG166" i="5" s="1"/>
  <c r="KC166" i="5" s="1"/>
  <c r="BO154" i="5"/>
  <c r="EK154" i="5" s="1"/>
  <c r="HG154" i="5" s="1"/>
  <c r="KC154" i="5" s="1"/>
  <c r="BO141" i="5"/>
  <c r="EK141" i="5" s="1"/>
  <c r="HG141" i="5" s="1"/>
  <c r="KC141" i="5" s="1"/>
  <c r="BO145" i="5"/>
  <c r="EK145" i="5" s="1"/>
  <c r="HG145" i="5" s="1"/>
  <c r="KC145" i="5" s="1"/>
  <c r="BO123" i="5"/>
  <c r="EK123" i="5" s="1"/>
  <c r="HG123" i="5" s="1"/>
  <c r="KC123" i="5" s="1"/>
  <c r="BO116" i="5"/>
  <c r="EK116" i="5" s="1"/>
  <c r="HG116" i="5" s="1"/>
  <c r="KC116" i="5" s="1"/>
  <c r="BO128" i="5"/>
  <c r="EK128" i="5" s="1"/>
  <c r="HG128" i="5" s="1"/>
  <c r="KC128" i="5" s="1"/>
  <c r="BO102" i="5"/>
  <c r="EK102" i="5" s="1"/>
  <c r="HG102" i="5" s="1"/>
  <c r="KC102" i="5" s="1"/>
  <c r="BO106" i="5"/>
  <c r="EK106" i="5" s="1"/>
  <c r="HG106" i="5" s="1"/>
  <c r="KC106" i="5" s="1"/>
  <c r="BO81" i="5"/>
  <c r="EK81" i="5" s="1"/>
  <c r="HG81" i="5" s="1"/>
  <c r="KC81" i="5" s="1"/>
  <c r="BO93" i="5"/>
  <c r="EK93" i="5" s="1"/>
  <c r="HG93" i="5" s="1"/>
  <c r="KC93" i="5" s="1"/>
  <c r="BO83" i="5"/>
  <c r="EK83" i="5" s="1"/>
  <c r="HG83" i="5" s="1"/>
  <c r="KC83" i="5" s="1"/>
  <c r="BO260" i="5"/>
  <c r="EK260" i="5" s="1"/>
  <c r="HG260" i="5" s="1"/>
  <c r="KC260" i="5" s="1"/>
  <c r="BO251" i="5"/>
  <c r="EK251" i="5" s="1"/>
  <c r="HG251" i="5" s="1"/>
  <c r="KC251" i="5" s="1"/>
  <c r="BO250" i="5"/>
  <c r="EK250" i="5" s="1"/>
  <c r="HG250" i="5" s="1"/>
  <c r="KC250" i="5" s="1"/>
  <c r="BO236" i="5"/>
  <c r="EK236" i="5" s="1"/>
  <c r="HG236" i="5" s="1"/>
  <c r="KC236" i="5" s="1"/>
  <c r="BO230" i="5"/>
  <c r="EK230" i="5" s="1"/>
  <c r="HG230" i="5" s="1"/>
  <c r="KC230" i="5" s="1"/>
  <c r="BO222" i="5"/>
  <c r="EK222" i="5" s="1"/>
  <c r="HG222" i="5" s="1"/>
  <c r="KC222" i="5" s="1"/>
  <c r="BO217" i="5"/>
  <c r="EK217" i="5" s="1"/>
  <c r="HG217" i="5" s="1"/>
  <c r="KC217" i="5" s="1"/>
  <c r="BO206" i="5"/>
  <c r="EK206" i="5" s="1"/>
  <c r="HG206" i="5" s="1"/>
  <c r="KC206" i="5" s="1"/>
  <c r="BO198" i="5"/>
  <c r="EK198" i="5" s="1"/>
  <c r="HG198" i="5" s="1"/>
  <c r="KC198" i="5" s="1"/>
  <c r="BO193" i="5"/>
  <c r="EK193" i="5" s="1"/>
  <c r="HG193" i="5" s="1"/>
  <c r="KC193" i="5" s="1"/>
  <c r="BO185" i="5"/>
  <c r="EK185" i="5" s="1"/>
  <c r="HG185" i="5" s="1"/>
  <c r="KC185" i="5" s="1"/>
  <c r="BO174" i="5"/>
  <c r="EK174" i="5" s="1"/>
  <c r="HG174" i="5" s="1"/>
  <c r="KC174" i="5" s="1"/>
  <c r="BO169" i="5"/>
  <c r="EK169" i="5" s="1"/>
  <c r="HG169" i="5" s="1"/>
  <c r="KC169" i="5" s="1"/>
  <c r="BO157" i="5"/>
  <c r="EK157" i="5" s="1"/>
  <c r="HG157" i="5" s="1"/>
  <c r="KC157" i="5" s="1"/>
  <c r="BO152" i="5"/>
  <c r="EK152" i="5" s="1"/>
  <c r="HG152" i="5" s="1"/>
  <c r="KC152" i="5" s="1"/>
  <c r="BO137" i="5"/>
  <c r="EK137" i="5" s="1"/>
  <c r="HG137" i="5" s="1"/>
  <c r="KC137" i="5" s="1"/>
  <c r="BO134" i="5"/>
  <c r="EK134" i="5" s="1"/>
  <c r="HG134" i="5" s="1"/>
  <c r="KC134" i="5" s="1"/>
  <c r="BO127" i="5"/>
  <c r="EK127" i="5" s="1"/>
  <c r="HG127" i="5" s="1"/>
  <c r="KC127" i="5" s="1"/>
  <c r="BO267" i="5"/>
  <c r="EK267" i="5" s="1"/>
  <c r="HG267" i="5" s="1"/>
  <c r="KC267" i="5" s="1"/>
  <c r="BO258" i="5"/>
  <c r="EK258" i="5" s="1"/>
  <c r="HG258" i="5" s="1"/>
  <c r="KC258" i="5" s="1"/>
  <c r="BO254" i="5"/>
  <c r="EK254" i="5" s="1"/>
  <c r="HG254" i="5" s="1"/>
  <c r="KC254" i="5" s="1"/>
  <c r="BO245" i="5"/>
  <c r="EK245" i="5" s="1"/>
  <c r="HG245" i="5" s="1"/>
  <c r="KC245" i="5" s="1"/>
  <c r="BO237" i="5"/>
  <c r="EK237" i="5" s="1"/>
  <c r="HG237" i="5" s="1"/>
  <c r="KC237" i="5" s="1"/>
  <c r="BO223" i="5"/>
  <c r="EK223" i="5" s="1"/>
  <c r="HG223" i="5" s="1"/>
  <c r="KC223" i="5" s="1"/>
  <c r="BO225" i="5"/>
  <c r="EK225" i="5" s="1"/>
  <c r="HG225" i="5" s="1"/>
  <c r="KC225" i="5" s="1"/>
  <c r="BO212" i="5"/>
  <c r="EK212" i="5" s="1"/>
  <c r="HG212" i="5" s="1"/>
  <c r="KC212" i="5" s="1"/>
  <c r="BO209" i="5"/>
  <c r="EK209" i="5" s="1"/>
  <c r="HG209" i="5" s="1"/>
  <c r="KC209" i="5" s="1"/>
  <c r="BO201" i="5"/>
  <c r="EK201" i="5" s="1"/>
  <c r="HG201" i="5" s="1"/>
  <c r="KC201" i="5" s="1"/>
  <c r="BO188" i="5"/>
  <c r="EK188" i="5" s="1"/>
  <c r="HG188" i="5" s="1"/>
  <c r="KC188" i="5" s="1"/>
  <c r="BO178" i="5"/>
  <c r="EK178" i="5" s="1"/>
  <c r="HG178" i="5" s="1"/>
  <c r="KC178" i="5" s="1"/>
  <c r="BO167" i="5"/>
  <c r="EK167" i="5" s="1"/>
  <c r="HG167" i="5" s="1"/>
  <c r="KC167" i="5" s="1"/>
  <c r="BO164" i="5"/>
  <c r="EK164" i="5" s="1"/>
  <c r="HG164" i="5" s="1"/>
  <c r="KC164" i="5" s="1"/>
  <c r="BO160" i="5"/>
  <c r="EK160" i="5" s="1"/>
  <c r="HG160" i="5" s="1"/>
  <c r="KC160" i="5" s="1"/>
  <c r="BO144" i="5"/>
  <c r="EK144" i="5" s="1"/>
  <c r="HG144" i="5" s="1"/>
  <c r="KC144" i="5" s="1"/>
  <c r="BO148" i="5"/>
  <c r="EK148" i="5" s="1"/>
  <c r="HG148" i="5" s="1"/>
  <c r="KC148" i="5" s="1"/>
  <c r="BO126" i="5"/>
  <c r="EK126" i="5" s="1"/>
  <c r="HG126" i="5" s="1"/>
  <c r="KC126" i="5" s="1"/>
  <c r="BO265" i="5"/>
  <c r="EK265" i="5" s="1"/>
  <c r="HG265" i="5" s="1"/>
  <c r="KC265" i="5" s="1"/>
  <c r="BO259" i="5"/>
  <c r="EK259" i="5" s="1"/>
  <c r="HG259" i="5" s="1"/>
  <c r="KC259" i="5" s="1"/>
  <c r="BO248" i="5"/>
  <c r="EK248" i="5" s="1"/>
  <c r="HG248" i="5" s="1"/>
  <c r="KC248" i="5" s="1"/>
  <c r="BO241" i="5"/>
  <c r="EK241" i="5" s="1"/>
  <c r="HG241" i="5" s="1"/>
  <c r="KC241" i="5" s="1"/>
  <c r="BO231" i="5"/>
  <c r="EK231" i="5" s="1"/>
  <c r="HG231" i="5" s="1"/>
  <c r="KC231" i="5" s="1"/>
  <c r="BO228" i="5"/>
  <c r="EK228" i="5" s="1"/>
  <c r="HG228" i="5" s="1"/>
  <c r="KC228" i="5" s="1"/>
  <c r="BO220" i="5"/>
  <c r="EK220" i="5" s="1"/>
  <c r="HG220" i="5" s="1"/>
  <c r="KC220" i="5" s="1"/>
  <c r="BO207" i="5"/>
  <c r="EK207" i="5" s="1"/>
  <c r="HG207" i="5" s="1"/>
  <c r="KC207" i="5" s="1"/>
  <c r="BO199" i="5"/>
  <c r="EK199" i="5" s="1"/>
  <c r="HG199" i="5" s="1"/>
  <c r="KC199" i="5" s="1"/>
  <c r="BO196" i="5"/>
  <c r="EK196" i="5" s="1"/>
  <c r="HG196" i="5" s="1"/>
  <c r="KC196" i="5" s="1"/>
  <c r="BO183" i="5"/>
  <c r="EK183" i="5" s="1"/>
  <c r="HG183" i="5" s="1"/>
  <c r="KC183" i="5" s="1"/>
  <c r="BO177" i="5"/>
  <c r="EK177" i="5" s="1"/>
  <c r="HG177" i="5" s="1"/>
  <c r="KC177" i="5" s="1"/>
  <c r="BO170" i="5"/>
  <c r="EK170" i="5" s="1"/>
  <c r="HG170" i="5" s="1"/>
  <c r="KC170" i="5" s="1"/>
  <c r="BO161" i="5"/>
  <c r="EK161" i="5" s="1"/>
  <c r="HG161" i="5" s="1"/>
  <c r="KC161" i="5" s="1"/>
  <c r="BO155" i="5"/>
  <c r="EK155" i="5" s="1"/>
  <c r="HG155" i="5" s="1"/>
  <c r="KC155" i="5" s="1"/>
  <c r="BO136" i="5"/>
  <c r="EK136" i="5" s="1"/>
  <c r="HG136" i="5" s="1"/>
  <c r="KC136" i="5" s="1"/>
  <c r="BO140" i="5"/>
  <c r="EK140" i="5" s="1"/>
  <c r="HG140" i="5" s="1"/>
  <c r="KC140" i="5" s="1"/>
  <c r="BO118" i="5"/>
  <c r="EK118" i="5" s="1"/>
  <c r="HG118" i="5" s="1"/>
  <c r="KC118" i="5" s="1"/>
  <c r="BO266" i="5"/>
  <c r="EK266" i="5" s="1"/>
  <c r="HG266" i="5" s="1"/>
  <c r="KC266" i="5" s="1"/>
  <c r="BO256" i="5"/>
  <c r="EK256" i="5" s="1"/>
  <c r="HG256" i="5" s="1"/>
  <c r="KC256" i="5" s="1"/>
  <c r="BO249" i="5"/>
  <c r="EK249" i="5" s="1"/>
  <c r="HG249" i="5" s="1"/>
  <c r="KC249" i="5" s="1"/>
  <c r="BO239" i="5"/>
  <c r="EK239" i="5" s="1"/>
  <c r="HG239" i="5" s="1"/>
  <c r="KC239" i="5" s="1"/>
  <c r="BO234" i="5"/>
  <c r="EK234" i="5" s="1"/>
  <c r="HG234" i="5" s="1"/>
  <c r="KC234" i="5" s="1"/>
  <c r="BO226" i="5"/>
  <c r="EK226" i="5" s="1"/>
  <c r="HG226" i="5" s="1"/>
  <c r="KC226" i="5" s="1"/>
  <c r="BO210" i="5"/>
  <c r="EK210" i="5" s="1"/>
  <c r="HG210" i="5" s="1"/>
  <c r="KC210" i="5" s="1"/>
  <c r="BO202" i="5"/>
  <c r="EK202" i="5" s="1"/>
  <c r="HG202" i="5" s="1"/>
  <c r="KC202" i="5" s="1"/>
  <c r="BO194" i="5"/>
  <c r="EK194" i="5" s="1"/>
  <c r="HG194" i="5" s="1"/>
  <c r="KC194" i="5" s="1"/>
  <c r="BO186" i="5"/>
  <c r="EK186" i="5" s="1"/>
  <c r="HG186" i="5" s="1"/>
  <c r="KC186" i="5" s="1"/>
  <c r="BO181" i="5"/>
  <c r="EK181" i="5" s="1"/>
  <c r="HG181" i="5" s="1"/>
  <c r="KC181" i="5" s="1"/>
  <c r="BO180" i="5"/>
  <c r="EK180" i="5" s="1"/>
  <c r="HG180" i="5" s="1"/>
  <c r="KC180" i="5" s="1"/>
  <c r="BO165" i="5"/>
  <c r="EK165" i="5" s="1"/>
  <c r="HG165" i="5" s="1"/>
  <c r="KC165" i="5" s="1"/>
  <c r="BO153" i="5"/>
  <c r="EK153" i="5" s="1"/>
  <c r="HG153" i="5" s="1"/>
  <c r="KC153" i="5" s="1"/>
  <c r="BO158" i="5"/>
  <c r="EK158" i="5" s="1"/>
  <c r="HG158" i="5" s="1"/>
  <c r="KC158" i="5" s="1"/>
  <c r="BO147" i="5"/>
  <c r="EK147" i="5" s="1"/>
  <c r="HG147" i="5" s="1"/>
  <c r="KC147" i="5" s="1"/>
  <c r="BO151" i="5"/>
  <c r="EK151" i="5" s="1"/>
  <c r="HG151" i="5" s="1"/>
  <c r="KC151" i="5" s="1"/>
  <c r="BO129" i="5"/>
  <c r="EK129" i="5" s="1"/>
  <c r="HG129" i="5" s="1"/>
  <c r="KC129" i="5" s="1"/>
  <c r="BO122" i="5"/>
  <c r="EK122" i="5" s="1"/>
  <c r="HG122" i="5" s="1"/>
  <c r="KC122" i="5" s="1"/>
  <c r="BO104" i="5"/>
  <c r="EK104" i="5" s="1"/>
  <c r="HG104" i="5" s="1"/>
  <c r="KC104" i="5" s="1"/>
  <c r="BO101" i="5"/>
  <c r="EK101" i="5" s="1"/>
  <c r="HG101" i="5" s="1"/>
  <c r="KC101" i="5" s="1"/>
  <c r="BO88" i="5"/>
  <c r="EK88" i="5" s="1"/>
  <c r="HG88" i="5" s="1"/>
  <c r="KC88" i="5" s="1"/>
  <c r="BO75" i="5"/>
  <c r="EK75" i="5" s="1"/>
  <c r="HG75" i="5" s="1"/>
  <c r="KC75" i="5" s="1"/>
  <c r="BO49" i="5"/>
  <c r="EK49" i="5" s="1"/>
  <c r="HG49" i="5" s="1"/>
  <c r="KC49" i="5" s="1"/>
  <c r="BO48" i="5"/>
  <c r="EK48" i="5" s="1"/>
  <c r="HG48" i="5" s="1"/>
  <c r="KC48" i="5" s="1"/>
  <c r="BO25" i="5"/>
  <c r="EK25" i="5" s="1"/>
  <c r="HG25" i="5" s="1"/>
  <c r="KC25" i="5" s="1"/>
  <c r="BO40" i="5"/>
  <c r="EK40" i="5" s="1"/>
  <c r="HG40" i="5" s="1"/>
  <c r="KC40" i="5" s="1"/>
  <c r="BO13" i="5"/>
  <c r="EK13" i="5" s="1"/>
  <c r="HG13" i="5" s="1"/>
  <c r="KC13" i="5" s="1"/>
  <c r="BO5" i="5"/>
  <c r="EK5" i="5" s="1"/>
  <c r="HG5" i="5" s="1"/>
  <c r="KC5" i="5" s="1"/>
  <c r="BO115" i="5"/>
  <c r="EK115" i="5" s="1"/>
  <c r="HG115" i="5" s="1"/>
  <c r="KC115" i="5" s="1"/>
  <c r="BO94" i="5"/>
  <c r="EK94" i="5" s="1"/>
  <c r="HG94" i="5" s="1"/>
  <c r="KC94" i="5" s="1"/>
  <c r="BO80" i="5"/>
  <c r="EK80" i="5" s="1"/>
  <c r="HG80" i="5" s="1"/>
  <c r="KC80" i="5" s="1"/>
  <c r="BO67" i="5"/>
  <c r="EK67" i="5" s="1"/>
  <c r="HG67" i="5" s="1"/>
  <c r="KC67" i="5" s="1"/>
  <c r="BO60" i="5"/>
  <c r="EK60" i="5" s="1"/>
  <c r="HG60" i="5" s="1"/>
  <c r="KC60" i="5" s="1"/>
  <c r="BO59" i="5"/>
  <c r="EK59" i="5" s="1"/>
  <c r="HG59" i="5" s="1"/>
  <c r="KC59" i="5" s="1"/>
  <c r="BO36" i="5"/>
  <c r="EK36" i="5" s="1"/>
  <c r="HG36" i="5" s="1"/>
  <c r="KC36" i="5" s="1"/>
  <c r="BO32" i="5"/>
  <c r="EK32" i="5" s="1"/>
  <c r="HG32" i="5" s="1"/>
  <c r="KC32" i="5" s="1"/>
  <c r="BO24" i="5"/>
  <c r="EK24" i="5" s="1"/>
  <c r="HG24" i="5" s="1"/>
  <c r="KC24" i="5" s="1"/>
  <c r="BO3" i="5"/>
  <c r="EK3" i="5" s="1"/>
  <c r="HG3" i="5" s="1"/>
  <c r="KC3" i="5" s="1"/>
  <c r="BO113" i="5"/>
  <c r="EK113" i="5" s="1"/>
  <c r="HG113" i="5" s="1"/>
  <c r="KC113" i="5" s="1"/>
  <c r="BO92" i="5"/>
  <c r="EK92" i="5" s="1"/>
  <c r="HG92" i="5" s="1"/>
  <c r="KC92" i="5" s="1"/>
  <c r="BO71" i="5"/>
  <c r="EK71" i="5" s="1"/>
  <c r="HG71" i="5" s="1"/>
  <c r="KC71" i="5" s="1"/>
  <c r="BO78" i="5"/>
  <c r="EK78" i="5" s="1"/>
  <c r="HG78" i="5" s="1"/>
  <c r="KC78" i="5" s="1"/>
  <c r="BO55" i="5"/>
  <c r="EK55" i="5" s="1"/>
  <c r="HG55" i="5" s="1"/>
  <c r="KC55" i="5" s="1"/>
  <c r="BO51" i="5"/>
  <c r="EK51" i="5" s="1"/>
  <c r="HG51" i="5" s="1"/>
  <c r="KC51" i="5" s="1"/>
  <c r="BO28" i="5"/>
  <c r="EK28" i="5" s="1"/>
  <c r="HG28" i="5" s="1"/>
  <c r="KC28" i="5" s="1"/>
  <c r="BO20" i="5"/>
  <c r="EK20" i="5" s="1"/>
  <c r="HG20" i="5" s="1"/>
  <c r="KC20" i="5" s="1"/>
  <c r="BO16" i="5"/>
  <c r="EK16" i="5" s="1"/>
  <c r="HG16" i="5" s="1"/>
  <c r="KC16" i="5" s="1"/>
  <c r="BO4" i="5"/>
  <c r="EK4" i="5" s="1"/>
  <c r="HG4" i="5" s="1"/>
  <c r="KC4" i="5" s="1"/>
  <c r="BO105" i="5"/>
  <c r="EK105" i="5" s="1"/>
  <c r="HG105" i="5" s="1"/>
  <c r="KC105" i="5" s="1"/>
  <c r="BO84" i="5"/>
  <c r="EK84" i="5" s="1"/>
  <c r="HG84" i="5" s="1"/>
  <c r="KC84" i="5" s="1"/>
  <c r="BO63" i="5"/>
  <c r="EK63" i="5" s="1"/>
  <c r="HG63" i="5" s="1"/>
  <c r="KC63" i="5" s="1"/>
  <c r="BO70" i="5"/>
  <c r="EK70" i="5" s="1"/>
  <c r="HG70" i="5" s="1"/>
  <c r="KC70" i="5" s="1"/>
  <c r="BO47" i="5"/>
  <c r="EK47" i="5" s="1"/>
  <c r="HG47" i="5" s="1"/>
  <c r="KC47" i="5" s="1"/>
  <c r="BO43" i="5"/>
  <c r="EK43" i="5" s="1"/>
  <c r="HG43" i="5" s="1"/>
  <c r="KC43" i="5" s="1"/>
  <c r="BO39" i="5"/>
  <c r="EK39" i="5" s="1"/>
  <c r="HG39" i="5" s="1"/>
  <c r="KC39" i="5" s="1"/>
  <c r="BO12" i="5"/>
  <c r="EK12" i="5" s="1"/>
  <c r="HG12" i="5" s="1"/>
  <c r="KC12" i="5" s="1"/>
  <c r="BO8" i="5"/>
  <c r="EK8" i="5" s="1"/>
  <c r="HG8" i="5" s="1"/>
  <c r="KC8" i="5" s="1"/>
  <c r="BO119" i="5"/>
  <c r="EK119" i="5" s="1"/>
  <c r="HG119" i="5" s="1"/>
  <c r="KC119" i="5" s="1"/>
  <c r="BO108" i="5"/>
  <c r="EK108" i="5" s="1"/>
  <c r="HG108" i="5" s="1"/>
  <c r="KC108" i="5" s="1"/>
  <c r="BO95" i="5"/>
  <c r="EK95" i="5" s="1"/>
  <c r="HG95" i="5" s="1"/>
  <c r="KC95" i="5" s="1"/>
  <c r="BO74" i="5"/>
  <c r="EK74" i="5" s="1"/>
  <c r="HG74" i="5" s="1"/>
  <c r="KC74" i="5" s="1"/>
  <c r="BO65" i="5"/>
  <c r="EK65" i="5" s="1"/>
  <c r="HG65" i="5" s="1"/>
  <c r="KC65" i="5" s="1"/>
  <c r="BO58" i="5"/>
  <c r="EK58" i="5" s="1"/>
  <c r="HG58" i="5" s="1"/>
  <c r="KC58" i="5" s="1"/>
  <c r="BO35" i="5"/>
  <c r="EK35" i="5" s="1"/>
  <c r="HG35" i="5" s="1"/>
  <c r="KC35" i="5" s="1"/>
  <c r="BO34" i="5"/>
  <c r="EK34" i="5" s="1"/>
  <c r="HG34" i="5" s="1"/>
  <c r="KC34" i="5" s="1"/>
  <c r="BO23" i="5"/>
  <c r="EK23" i="5" s="1"/>
  <c r="HG23" i="5" s="1"/>
  <c r="KC23" i="5" s="1"/>
  <c r="BO19" i="5"/>
  <c r="EK19" i="5" s="1"/>
  <c r="HG19" i="5" s="1"/>
  <c r="KC19" i="5" s="1"/>
  <c r="BO130" i="5"/>
  <c r="EK130" i="5" s="1"/>
  <c r="HG130" i="5" s="1"/>
  <c r="KC130" i="5" s="1"/>
  <c r="BO100" i="5"/>
  <c r="EK100" i="5" s="1"/>
  <c r="HG100" i="5" s="1"/>
  <c r="KC100" i="5" s="1"/>
  <c r="BO87" i="5"/>
  <c r="EK87" i="5" s="1"/>
  <c r="HG87" i="5" s="1"/>
  <c r="KC87" i="5" s="1"/>
  <c r="BO66" i="5"/>
  <c r="EK66" i="5" s="1"/>
  <c r="HG66" i="5" s="1"/>
  <c r="KC66" i="5" s="1"/>
  <c r="BO54" i="5"/>
  <c r="EK54" i="5" s="1"/>
  <c r="HG54" i="5" s="1"/>
  <c r="KC54" i="5" s="1"/>
  <c r="BO50" i="5"/>
  <c r="EK50" i="5" s="1"/>
  <c r="HG50" i="5" s="1"/>
  <c r="KC50" i="5" s="1"/>
  <c r="BO27" i="5"/>
  <c r="EK27" i="5" s="1"/>
  <c r="HG27" i="5" s="1"/>
  <c r="KC27" i="5" s="1"/>
  <c r="BO26" i="5"/>
  <c r="EK26" i="5" s="1"/>
  <c r="HG26" i="5" s="1"/>
  <c r="KC26" i="5" s="1"/>
  <c r="BO15" i="5"/>
  <c r="EK15" i="5" s="1"/>
  <c r="HG15" i="5" s="1"/>
  <c r="KC15" i="5" s="1"/>
  <c r="BO11" i="5"/>
  <c r="EK11" i="5" s="1"/>
  <c r="HG11" i="5" s="1"/>
  <c r="KC11" i="5" s="1"/>
  <c r="BO120" i="5"/>
  <c r="EK120" i="5" s="1"/>
  <c r="HG120" i="5" s="1"/>
  <c r="KC120" i="5" s="1"/>
  <c r="BO98" i="5"/>
  <c r="EK98" i="5" s="1"/>
  <c r="HG98" i="5" s="1"/>
  <c r="KC98" i="5" s="1"/>
  <c r="BO85" i="5"/>
  <c r="EK85" i="5" s="1"/>
  <c r="HG85" i="5" s="1"/>
  <c r="KC85" i="5" s="1"/>
  <c r="BO72" i="5"/>
  <c r="EK72" i="5" s="1"/>
  <c r="HG72" i="5" s="1"/>
  <c r="KC72" i="5" s="1"/>
  <c r="BO46" i="5"/>
  <c r="EK46" i="5" s="1"/>
  <c r="HG46" i="5" s="1"/>
  <c r="KC46" i="5" s="1"/>
  <c r="BO61" i="5"/>
  <c r="EK61" i="5" s="1"/>
  <c r="HG61" i="5" s="1"/>
  <c r="KC61" i="5" s="1"/>
  <c r="BO41" i="5"/>
  <c r="EK41" i="5" s="1"/>
  <c r="HG41" i="5" s="1"/>
  <c r="KC41" i="5" s="1"/>
  <c r="BO37" i="5"/>
  <c r="EK37" i="5" s="1"/>
  <c r="HG37" i="5" s="1"/>
  <c r="KC37" i="5" s="1"/>
  <c r="BO7" i="5"/>
  <c r="EK7" i="5" s="1"/>
  <c r="HG7" i="5" s="1"/>
  <c r="KC7" i="5" s="1"/>
  <c r="BO6" i="5"/>
  <c r="EK6" i="5" s="1"/>
  <c r="HG6" i="5" s="1"/>
  <c r="KC6" i="5" s="1"/>
  <c r="BO112" i="5"/>
  <c r="EK112" i="5" s="1"/>
  <c r="HG112" i="5" s="1"/>
  <c r="KC112" i="5" s="1"/>
  <c r="BO109" i="5"/>
  <c r="EK109" i="5" s="1"/>
  <c r="HG109" i="5" s="1"/>
  <c r="KC109" i="5" s="1"/>
  <c r="BO96" i="5"/>
  <c r="EK96" i="5" s="1"/>
  <c r="HG96" i="5" s="1"/>
  <c r="KC96" i="5" s="1"/>
  <c r="BO64" i="5"/>
  <c r="EK64" i="5" s="1"/>
  <c r="HG64" i="5" s="1"/>
  <c r="KC64" i="5" s="1"/>
  <c r="BO57" i="5"/>
  <c r="EK57" i="5" s="1"/>
  <c r="HG57" i="5" s="1"/>
  <c r="KC57" i="5" s="1"/>
  <c r="BO53" i="5"/>
  <c r="EK53" i="5" s="1"/>
  <c r="HG53" i="5" s="1"/>
  <c r="KC53" i="5" s="1"/>
  <c r="BO33" i="5"/>
  <c r="EK33" i="5" s="1"/>
  <c r="HG33" i="5" s="1"/>
  <c r="KC33" i="5" s="1"/>
  <c r="BO29" i="5"/>
  <c r="EK29" i="5" s="1"/>
  <c r="HG29" i="5" s="1"/>
  <c r="KC29" i="5" s="1"/>
  <c r="BO18" i="5"/>
  <c r="EK18" i="5" s="1"/>
  <c r="HG18" i="5" s="1"/>
  <c r="KC18" i="5" s="1"/>
  <c r="BO2" i="5"/>
  <c r="EK2" i="5" s="1"/>
  <c r="HG2" i="5" s="1"/>
  <c r="KC2" i="5" s="1"/>
  <c r="BN8" i="1"/>
  <c r="BN7" i="1"/>
  <c r="B166" i="4"/>
  <c r="C166" i="4"/>
  <c r="A166" i="4"/>
  <c r="A93" i="4"/>
  <c r="A94" i="4" l="1"/>
  <c r="BP266" i="5"/>
  <c r="EL266" i="5" s="1"/>
  <c r="HH266" i="5" s="1"/>
  <c r="KD266" i="5" s="1"/>
  <c r="BP257" i="5"/>
  <c r="EL257" i="5" s="1"/>
  <c r="HH257" i="5" s="1"/>
  <c r="KD257" i="5" s="1"/>
  <c r="BP265" i="5"/>
  <c r="EL265" i="5" s="1"/>
  <c r="HH265" i="5" s="1"/>
  <c r="KD265" i="5" s="1"/>
  <c r="BP260" i="5"/>
  <c r="EL260" i="5" s="1"/>
  <c r="HH260" i="5" s="1"/>
  <c r="KD260" i="5" s="1"/>
  <c r="BP264" i="5"/>
  <c r="EL264" i="5" s="1"/>
  <c r="HH264" i="5" s="1"/>
  <c r="KD264" i="5" s="1"/>
  <c r="BP255" i="5"/>
  <c r="EL255" i="5" s="1"/>
  <c r="HH255" i="5" s="1"/>
  <c r="KD255" i="5" s="1"/>
  <c r="BP262" i="5"/>
  <c r="EL262" i="5" s="1"/>
  <c r="HH262" i="5" s="1"/>
  <c r="KD262" i="5" s="1"/>
  <c r="BP253" i="5"/>
  <c r="EL253" i="5" s="1"/>
  <c r="HH253" i="5" s="1"/>
  <c r="KD253" i="5" s="1"/>
  <c r="BP261" i="5"/>
  <c r="EL261" i="5" s="1"/>
  <c r="HH261" i="5" s="1"/>
  <c r="KD261" i="5" s="1"/>
  <c r="BP252" i="5"/>
  <c r="EL252" i="5" s="1"/>
  <c r="HH252" i="5" s="1"/>
  <c r="KD252" i="5" s="1"/>
  <c r="BP242" i="5"/>
  <c r="EL242" i="5" s="1"/>
  <c r="HH242" i="5" s="1"/>
  <c r="KD242" i="5" s="1"/>
  <c r="BP232" i="5"/>
  <c r="EL232" i="5" s="1"/>
  <c r="HH232" i="5" s="1"/>
  <c r="KD232" i="5" s="1"/>
  <c r="BP218" i="5"/>
  <c r="EL218" i="5" s="1"/>
  <c r="HH218" i="5" s="1"/>
  <c r="KD218" i="5" s="1"/>
  <c r="BP216" i="5"/>
  <c r="EL216" i="5" s="1"/>
  <c r="HH216" i="5" s="1"/>
  <c r="KD216" i="5" s="1"/>
  <c r="BP205" i="5"/>
  <c r="EL205" i="5" s="1"/>
  <c r="HH205" i="5" s="1"/>
  <c r="KD205" i="5" s="1"/>
  <c r="BP197" i="5"/>
  <c r="EL197" i="5" s="1"/>
  <c r="HH197" i="5" s="1"/>
  <c r="KD197" i="5" s="1"/>
  <c r="BP192" i="5"/>
  <c r="EL192" i="5" s="1"/>
  <c r="HH192" i="5" s="1"/>
  <c r="KD192" i="5" s="1"/>
  <c r="BP179" i="5"/>
  <c r="EL179" i="5" s="1"/>
  <c r="HH179" i="5" s="1"/>
  <c r="KD179" i="5" s="1"/>
  <c r="BP172" i="5"/>
  <c r="EL172" i="5" s="1"/>
  <c r="HH172" i="5" s="1"/>
  <c r="KD172" i="5" s="1"/>
  <c r="BP168" i="5"/>
  <c r="EL168" i="5" s="1"/>
  <c r="HH168" i="5" s="1"/>
  <c r="KD168" i="5" s="1"/>
  <c r="BP159" i="5"/>
  <c r="EL159" i="5" s="1"/>
  <c r="HH159" i="5" s="1"/>
  <c r="KD159" i="5" s="1"/>
  <c r="BP149" i="5"/>
  <c r="EL149" i="5" s="1"/>
  <c r="HH149" i="5" s="1"/>
  <c r="KD149" i="5" s="1"/>
  <c r="BP142" i="5"/>
  <c r="EL142" i="5" s="1"/>
  <c r="HH142" i="5" s="1"/>
  <c r="KD142" i="5" s="1"/>
  <c r="BP135" i="5"/>
  <c r="EL135" i="5" s="1"/>
  <c r="HH135" i="5" s="1"/>
  <c r="KD135" i="5" s="1"/>
  <c r="BP132" i="5"/>
  <c r="EL132" i="5" s="1"/>
  <c r="HH132" i="5" s="1"/>
  <c r="KD132" i="5" s="1"/>
  <c r="BP125" i="5"/>
  <c r="EL125" i="5" s="1"/>
  <c r="HH125" i="5" s="1"/>
  <c r="KD125" i="5" s="1"/>
  <c r="BP99" i="5"/>
  <c r="EL99" i="5" s="1"/>
  <c r="HH99" i="5" s="1"/>
  <c r="KD99" i="5" s="1"/>
  <c r="BP103" i="5"/>
  <c r="EL103" i="5" s="1"/>
  <c r="HH103" i="5" s="1"/>
  <c r="KD103" i="5" s="1"/>
  <c r="BP97" i="5"/>
  <c r="EL97" i="5" s="1"/>
  <c r="HH97" i="5" s="1"/>
  <c r="KD97" i="5" s="1"/>
  <c r="BP90" i="5"/>
  <c r="EL90" i="5" s="1"/>
  <c r="HH90" i="5" s="1"/>
  <c r="KD90" i="5" s="1"/>
  <c r="BP94" i="5"/>
  <c r="EL94" i="5" s="1"/>
  <c r="HH94" i="5" s="1"/>
  <c r="KD94" i="5" s="1"/>
  <c r="BP72" i="5"/>
  <c r="EL72" i="5" s="1"/>
  <c r="HH72" i="5" s="1"/>
  <c r="KD72" i="5" s="1"/>
  <c r="BP73" i="5"/>
  <c r="EL73" i="5" s="1"/>
  <c r="HH73" i="5" s="1"/>
  <c r="KD73" i="5" s="1"/>
  <c r="BP44" i="5"/>
  <c r="EL44" i="5" s="1"/>
  <c r="HH44" i="5" s="1"/>
  <c r="KD44" i="5" s="1"/>
  <c r="BP56" i="5"/>
  <c r="EL56" i="5" s="1"/>
  <c r="HH56" i="5" s="1"/>
  <c r="KD56" i="5" s="1"/>
  <c r="BP41" i="5"/>
  <c r="EL41" i="5" s="1"/>
  <c r="HH41" i="5" s="1"/>
  <c r="KD41" i="5" s="1"/>
  <c r="BP34" i="5"/>
  <c r="EL34" i="5" s="1"/>
  <c r="HH34" i="5" s="1"/>
  <c r="KD34" i="5" s="1"/>
  <c r="BP27" i="5"/>
  <c r="EL27" i="5" s="1"/>
  <c r="HH27" i="5" s="1"/>
  <c r="KD27" i="5" s="1"/>
  <c r="BP21" i="5"/>
  <c r="EL21" i="5" s="1"/>
  <c r="HH21" i="5" s="1"/>
  <c r="KD21" i="5" s="1"/>
  <c r="BP14" i="5"/>
  <c r="EL14" i="5" s="1"/>
  <c r="HH14" i="5" s="1"/>
  <c r="KD14" i="5" s="1"/>
  <c r="BP258" i="5"/>
  <c r="EL258" i="5" s="1"/>
  <c r="HH258" i="5" s="1"/>
  <c r="KD258" i="5" s="1"/>
  <c r="BP247" i="5"/>
  <c r="EL247" i="5" s="1"/>
  <c r="HH247" i="5" s="1"/>
  <c r="KD247" i="5" s="1"/>
  <c r="BP240" i="5"/>
  <c r="EL240" i="5" s="1"/>
  <c r="HH240" i="5" s="1"/>
  <c r="KD240" i="5" s="1"/>
  <c r="BP233" i="5"/>
  <c r="EL233" i="5" s="1"/>
  <c r="HH233" i="5" s="1"/>
  <c r="KD233" i="5" s="1"/>
  <c r="BP221" i="5"/>
  <c r="EL221" i="5" s="1"/>
  <c r="HH221" i="5" s="1"/>
  <c r="KD221" i="5" s="1"/>
  <c r="BP211" i="5"/>
  <c r="EL211" i="5" s="1"/>
  <c r="HH211" i="5" s="1"/>
  <c r="KD211" i="5" s="1"/>
  <c r="BP208" i="5"/>
  <c r="EL208" i="5" s="1"/>
  <c r="HH208" i="5" s="1"/>
  <c r="KD208" i="5" s="1"/>
  <c r="BP200" i="5"/>
  <c r="EL200" i="5" s="1"/>
  <c r="HH200" i="5" s="1"/>
  <c r="KD200" i="5" s="1"/>
  <c r="BP187" i="5"/>
  <c r="EL187" i="5" s="1"/>
  <c r="HH187" i="5" s="1"/>
  <c r="KD187" i="5" s="1"/>
  <c r="BP182" i="5"/>
  <c r="EL182" i="5" s="1"/>
  <c r="HH182" i="5" s="1"/>
  <c r="KD182" i="5" s="1"/>
  <c r="BP175" i="5"/>
  <c r="EL175" i="5" s="1"/>
  <c r="HH175" i="5" s="1"/>
  <c r="KD175" i="5" s="1"/>
  <c r="BP171" i="5"/>
  <c r="EL171" i="5" s="1"/>
  <c r="HH171" i="5" s="1"/>
  <c r="KD171" i="5" s="1"/>
  <c r="BP162" i="5"/>
  <c r="EL162" i="5" s="1"/>
  <c r="HH162" i="5" s="1"/>
  <c r="KD162" i="5" s="1"/>
  <c r="BP141" i="5"/>
  <c r="EL141" i="5" s="1"/>
  <c r="HH141" i="5" s="1"/>
  <c r="KD141" i="5" s="1"/>
  <c r="BP145" i="5"/>
  <c r="EL145" i="5" s="1"/>
  <c r="HH145" i="5" s="1"/>
  <c r="KD145" i="5" s="1"/>
  <c r="BP146" i="5"/>
  <c r="EL146" i="5" s="1"/>
  <c r="HH146" i="5" s="1"/>
  <c r="KD146" i="5" s="1"/>
  <c r="BP124" i="5"/>
  <c r="EL124" i="5" s="1"/>
  <c r="HH124" i="5" s="1"/>
  <c r="KD124" i="5" s="1"/>
  <c r="BP117" i="5"/>
  <c r="EL117" i="5" s="1"/>
  <c r="HH117" i="5" s="1"/>
  <c r="KD117" i="5" s="1"/>
  <c r="BP110" i="5"/>
  <c r="EL110" i="5" s="1"/>
  <c r="HH110" i="5" s="1"/>
  <c r="KD110" i="5" s="1"/>
  <c r="BP114" i="5"/>
  <c r="EL114" i="5" s="1"/>
  <c r="HH114" i="5" s="1"/>
  <c r="KD114" i="5" s="1"/>
  <c r="BP89" i="5"/>
  <c r="EL89" i="5" s="1"/>
  <c r="HH89" i="5" s="1"/>
  <c r="KD89" i="5" s="1"/>
  <c r="BP82" i="5"/>
  <c r="EL82" i="5" s="1"/>
  <c r="HH82" i="5" s="1"/>
  <c r="KD82" i="5" s="1"/>
  <c r="BP80" i="5"/>
  <c r="EL80" i="5" s="1"/>
  <c r="HH80" i="5" s="1"/>
  <c r="KD80" i="5" s="1"/>
  <c r="BP64" i="5"/>
  <c r="EL64" i="5" s="1"/>
  <c r="HH64" i="5" s="1"/>
  <c r="KD64" i="5" s="1"/>
  <c r="BP65" i="5"/>
  <c r="EL65" i="5" s="1"/>
  <c r="HH65" i="5" s="1"/>
  <c r="KD65" i="5" s="1"/>
  <c r="BP55" i="5"/>
  <c r="EL55" i="5" s="1"/>
  <c r="HH55" i="5" s="1"/>
  <c r="KD55" i="5" s="1"/>
  <c r="BP48" i="5"/>
  <c r="EL48" i="5" s="1"/>
  <c r="HH48" i="5" s="1"/>
  <c r="KD48" i="5" s="1"/>
  <c r="BP33" i="5"/>
  <c r="EL33" i="5" s="1"/>
  <c r="HH33" i="5" s="1"/>
  <c r="KD33" i="5" s="1"/>
  <c r="BP26" i="5"/>
  <c r="EL26" i="5" s="1"/>
  <c r="HH26" i="5" s="1"/>
  <c r="KD26" i="5" s="1"/>
  <c r="BP20" i="5"/>
  <c r="EL20" i="5" s="1"/>
  <c r="HH20" i="5" s="1"/>
  <c r="KD20" i="5" s="1"/>
  <c r="BP13" i="5"/>
  <c r="EL13" i="5" s="1"/>
  <c r="HH13" i="5" s="1"/>
  <c r="KD13" i="5" s="1"/>
  <c r="BP6" i="5"/>
  <c r="EL6" i="5" s="1"/>
  <c r="HH6" i="5" s="1"/>
  <c r="KD6" i="5" s="1"/>
  <c r="BP259" i="5"/>
  <c r="EL259" i="5" s="1"/>
  <c r="HH259" i="5" s="1"/>
  <c r="KD259" i="5" s="1"/>
  <c r="BP250" i="5"/>
  <c r="EL250" i="5" s="1"/>
  <c r="HH250" i="5" s="1"/>
  <c r="KD250" i="5" s="1"/>
  <c r="BP241" i="5"/>
  <c r="EL241" i="5" s="1"/>
  <c r="HH241" i="5" s="1"/>
  <c r="KD241" i="5" s="1"/>
  <c r="BP229" i="5"/>
  <c r="EL229" i="5" s="1"/>
  <c r="HH229" i="5" s="1"/>
  <c r="KD229" i="5" s="1"/>
  <c r="BP224" i="5"/>
  <c r="EL224" i="5" s="1"/>
  <c r="HH224" i="5" s="1"/>
  <c r="KD224" i="5" s="1"/>
  <c r="BP223" i="5"/>
  <c r="EL223" i="5" s="1"/>
  <c r="HH223" i="5" s="1"/>
  <c r="KD223" i="5" s="1"/>
  <c r="BP203" i="5"/>
  <c r="EL203" i="5" s="1"/>
  <c r="HH203" i="5" s="1"/>
  <c r="KD203" i="5" s="1"/>
  <c r="BP195" i="5"/>
  <c r="EL195" i="5" s="1"/>
  <c r="HH195" i="5" s="1"/>
  <c r="KD195" i="5" s="1"/>
  <c r="BP190" i="5"/>
  <c r="EL190" i="5" s="1"/>
  <c r="HH190" i="5" s="1"/>
  <c r="KD190" i="5" s="1"/>
  <c r="BP186" i="5"/>
  <c r="EL186" i="5" s="1"/>
  <c r="HH186" i="5" s="1"/>
  <c r="KD186" i="5" s="1"/>
  <c r="BP173" i="5"/>
  <c r="EL173" i="5" s="1"/>
  <c r="HH173" i="5" s="1"/>
  <c r="KD173" i="5" s="1"/>
  <c r="BP163" i="5"/>
  <c r="EL163" i="5" s="1"/>
  <c r="HH163" i="5" s="1"/>
  <c r="KD163" i="5" s="1"/>
  <c r="BP154" i="5"/>
  <c r="EL154" i="5" s="1"/>
  <c r="HH154" i="5" s="1"/>
  <c r="KD154" i="5" s="1"/>
  <c r="BP152" i="5"/>
  <c r="EL152" i="5" s="1"/>
  <c r="HH152" i="5" s="1"/>
  <c r="KD152" i="5" s="1"/>
  <c r="BP137" i="5"/>
  <c r="EL137" i="5" s="1"/>
  <c r="HH137" i="5" s="1"/>
  <c r="KD137" i="5" s="1"/>
  <c r="BP138" i="5"/>
  <c r="EL138" i="5" s="1"/>
  <c r="HH138" i="5" s="1"/>
  <c r="KD138" i="5" s="1"/>
  <c r="BP116" i="5"/>
  <c r="EL116" i="5" s="1"/>
  <c r="HH116" i="5" s="1"/>
  <c r="KD116" i="5" s="1"/>
  <c r="BP128" i="5"/>
  <c r="EL128" i="5" s="1"/>
  <c r="HH128" i="5" s="1"/>
  <c r="KD128" i="5" s="1"/>
  <c r="BP102" i="5"/>
  <c r="EL102" i="5" s="1"/>
  <c r="HH102" i="5" s="1"/>
  <c r="KD102" i="5" s="1"/>
  <c r="BP106" i="5"/>
  <c r="EL106" i="5" s="1"/>
  <c r="HH106" i="5" s="1"/>
  <c r="KD106" i="5" s="1"/>
  <c r="BP81" i="5"/>
  <c r="EL81" i="5" s="1"/>
  <c r="HH81" i="5" s="1"/>
  <c r="KD81" i="5" s="1"/>
  <c r="BP93" i="5"/>
  <c r="EL93" i="5" s="1"/>
  <c r="HH93" i="5" s="1"/>
  <c r="KD93" i="5" s="1"/>
  <c r="BP71" i="5"/>
  <c r="EL71" i="5" s="1"/>
  <c r="HH71" i="5" s="1"/>
  <c r="KD71" i="5" s="1"/>
  <c r="BP75" i="5"/>
  <c r="EL75" i="5" s="1"/>
  <c r="HH75" i="5" s="1"/>
  <c r="KD75" i="5" s="1"/>
  <c r="BP76" i="5"/>
  <c r="EL76" i="5" s="1"/>
  <c r="HH76" i="5" s="1"/>
  <c r="KD76" i="5" s="1"/>
  <c r="BP47" i="5"/>
  <c r="EL47" i="5" s="1"/>
  <c r="HH47" i="5" s="1"/>
  <c r="KD47" i="5" s="1"/>
  <c r="BP59" i="5"/>
  <c r="EL59" i="5" s="1"/>
  <c r="HH59" i="5" s="1"/>
  <c r="KD59" i="5" s="1"/>
  <c r="BP25" i="5"/>
  <c r="EL25" i="5" s="1"/>
  <c r="HH25" i="5" s="1"/>
  <c r="KD25" i="5" s="1"/>
  <c r="BP37" i="5"/>
  <c r="EL37" i="5" s="1"/>
  <c r="HH37" i="5" s="1"/>
  <c r="KD37" i="5" s="1"/>
  <c r="BP12" i="5"/>
  <c r="EL12" i="5" s="1"/>
  <c r="HH12" i="5" s="1"/>
  <c r="KD12" i="5" s="1"/>
  <c r="BP24" i="5"/>
  <c r="EL24" i="5" s="1"/>
  <c r="HH24" i="5" s="1"/>
  <c r="KD24" i="5" s="1"/>
  <c r="BP17" i="5"/>
  <c r="EL17" i="5" s="1"/>
  <c r="HH17" i="5" s="1"/>
  <c r="KD17" i="5" s="1"/>
  <c r="BP251" i="5"/>
  <c r="EL251" i="5" s="1"/>
  <c r="HH251" i="5" s="1"/>
  <c r="KD251" i="5" s="1"/>
  <c r="BP246" i="5"/>
  <c r="EL246" i="5" s="1"/>
  <c r="HH246" i="5" s="1"/>
  <c r="KD246" i="5" s="1"/>
  <c r="BP238" i="5"/>
  <c r="EL238" i="5" s="1"/>
  <c r="HH238" i="5" s="1"/>
  <c r="KD238" i="5" s="1"/>
  <c r="BP231" i="5"/>
  <c r="EL231" i="5" s="1"/>
  <c r="HH231" i="5" s="1"/>
  <c r="KD231" i="5" s="1"/>
  <c r="BP219" i="5"/>
  <c r="EL219" i="5" s="1"/>
  <c r="HH219" i="5" s="1"/>
  <c r="KD219" i="5" s="1"/>
  <c r="BP214" i="5"/>
  <c r="EL214" i="5" s="1"/>
  <c r="HH214" i="5" s="1"/>
  <c r="KD214" i="5" s="1"/>
  <c r="BP206" i="5"/>
  <c r="EL206" i="5" s="1"/>
  <c r="HH206" i="5" s="1"/>
  <c r="KD206" i="5" s="1"/>
  <c r="BP198" i="5"/>
  <c r="EL198" i="5" s="1"/>
  <c r="HH198" i="5" s="1"/>
  <c r="KD198" i="5" s="1"/>
  <c r="BP199" i="5"/>
  <c r="EL199" i="5" s="1"/>
  <c r="HH199" i="5" s="1"/>
  <c r="KD199" i="5" s="1"/>
  <c r="BP185" i="5"/>
  <c r="EL185" i="5" s="1"/>
  <c r="HH185" i="5" s="1"/>
  <c r="KD185" i="5" s="1"/>
  <c r="BP176" i="5"/>
  <c r="EL176" i="5" s="1"/>
  <c r="HH176" i="5" s="1"/>
  <c r="KD176" i="5" s="1"/>
  <c r="BP166" i="5"/>
  <c r="EL166" i="5" s="1"/>
  <c r="HH166" i="5" s="1"/>
  <c r="KD166" i="5" s="1"/>
  <c r="BP157" i="5"/>
  <c r="EL157" i="5" s="1"/>
  <c r="HH157" i="5" s="1"/>
  <c r="KD157" i="5" s="1"/>
  <c r="BP144" i="5"/>
  <c r="EL144" i="5" s="1"/>
  <c r="HH144" i="5" s="1"/>
  <c r="KD144" i="5" s="1"/>
  <c r="BP153" i="5"/>
  <c r="EL153" i="5" s="1"/>
  <c r="HH153" i="5" s="1"/>
  <c r="KD153" i="5" s="1"/>
  <c r="BP134" i="5"/>
  <c r="EL134" i="5" s="1"/>
  <c r="HH134" i="5" s="1"/>
  <c r="KD134" i="5" s="1"/>
  <c r="BP127" i="5"/>
  <c r="EL127" i="5" s="1"/>
  <c r="HH127" i="5" s="1"/>
  <c r="KD127" i="5" s="1"/>
  <c r="BP120" i="5"/>
  <c r="EL120" i="5" s="1"/>
  <c r="HH120" i="5" s="1"/>
  <c r="KD120" i="5" s="1"/>
  <c r="BP113" i="5"/>
  <c r="EL113" i="5" s="1"/>
  <c r="HH113" i="5" s="1"/>
  <c r="KD113" i="5" s="1"/>
  <c r="BP98" i="5"/>
  <c r="EL98" i="5" s="1"/>
  <c r="HH98" i="5" s="1"/>
  <c r="KD98" i="5" s="1"/>
  <c r="BP92" i="5"/>
  <c r="EL92" i="5" s="1"/>
  <c r="HH92" i="5" s="1"/>
  <c r="KD92" i="5" s="1"/>
  <c r="BP85" i="5"/>
  <c r="EL85" i="5" s="1"/>
  <c r="HH85" i="5" s="1"/>
  <c r="KD85" i="5" s="1"/>
  <c r="BP63" i="5"/>
  <c r="EL63" i="5" s="1"/>
  <c r="HH63" i="5" s="1"/>
  <c r="KD63" i="5" s="1"/>
  <c r="BP67" i="5"/>
  <c r="EL67" i="5" s="1"/>
  <c r="HH67" i="5" s="1"/>
  <c r="KD67" i="5" s="1"/>
  <c r="BP68" i="5"/>
  <c r="EL68" i="5" s="1"/>
  <c r="HH68" i="5" s="1"/>
  <c r="KD68" i="5" s="1"/>
  <c r="BP58" i="5"/>
  <c r="EL58" i="5" s="1"/>
  <c r="HH58" i="5" s="1"/>
  <c r="KD58" i="5" s="1"/>
  <c r="BP51" i="5"/>
  <c r="EL51" i="5" s="1"/>
  <c r="HH51" i="5" s="1"/>
  <c r="KD51" i="5" s="1"/>
  <c r="BP36" i="5"/>
  <c r="EL36" i="5" s="1"/>
  <c r="HH36" i="5" s="1"/>
  <c r="KD36" i="5" s="1"/>
  <c r="BP29" i="5"/>
  <c r="EL29" i="5" s="1"/>
  <c r="HH29" i="5" s="1"/>
  <c r="KD29" i="5" s="1"/>
  <c r="BP23" i="5"/>
  <c r="EL23" i="5" s="1"/>
  <c r="HH23" i="5" s="1"/>
  <c r="KD23" i="5" s="1"/>
  <c r="BP16" i="5"/>
  <c r="EL16" i="5" s="1"/>
  <c r="HH16" i="5" s="1"/>
  <c r="KD16" i="5" s="1"/>
  <c r="BP9" i="5"/>
  <c r="EL9" i="5" s="1"/>
  <c r="HH9" i="5" s="1"/>
  <c r="KD9" i="5" s="1"/>
  <c r="BP254" i="5"/>
  <c r="EL254" i="5" s="1"/>
  <c r="HH254" i="5" s="1"/>
  <c r="KD254" i="5" s="1"/>
  <c r="BP244" i="5"/>
  <c r="EL244" i="5" s="1"/>
  <c r="HH244" i="5" s="1"/>
  <c r="KD244" i="5" s="1"/>
  <c r="BP236" i="5"/>
  <c r="EL236" i="5" s="1"/>
  <c r="HH236" i="5" s="1"/>
  <c r="KD236" i="5" s="1"/>
  <c r="BP227" i="5"/>
  <c r="EL227" i="5" s="1"/>
  <c r="HH227" i="5" s="1"/>
  <c r="KD227" i="5" s="1"/>
  <c r="BP222" i="5"/>
  <c r="EL222" i="5" s="1"/>
  <c r="HH222" i="5" s="1"/>
  <c r="KD222" i="5" s="1"/>
  <c r="BP217" i="5"/>
  <c r="EL217" i="5" s="1"/>
  <c r="HH217" i="5" s="1"/>
  <c r="KD217" i="5" s="1"/>
  <c r="BP210" i="5"/>
  <c r="EL210" i="5" s="1"/>
  <c r="HH210" i="5" s="1"/>
  <c r="KD210" i="5" s="1"/>
  <c r="BP201" i="5"/>
  <c r="EL201" i="5" s="1"/>
  <c r="HH201" i="5" s="1"/>
  <c r="KD201" i="5" s="1"/>
  <c r="BP193" i="5"/>
  <c r="EL193" i="5" s="1"/>
  <c r="HH193" i="5" s="1"/>
  <c r="KD193" i="5" s="1"/>
  <c r="BP180" i="5"/>
  <c r="EL180" i="5" s="1"/>
  <c r="HH180" i="5" s="1"/>
  <c r="KD180" i="5" s="1"/>
  <c r="BP174" i="5"/>
  <c r="EL174" i="5" s="1"/>
  <c r="HH174" i="5" s="1"/>
  <c r="KD174" i="5" s="1"/>
  <c r="BP169" i="5"/>
  <c r="EL169" i="5" s="1"/>
  <c r="HH169" i="5" s="1"/>
  <c r="KD169" i="5" s="1"/>
  <c r="BP160" i="5"/>
  <c r="EL160" i="5" s="1"/>
  <c r="HH160" i="5" s="1"/>
  <c r="KD160" i="5" s="1"/>
  <c r="BP136" i="5"/>
  <c r="EL136" i="5" s="1"/>
  <c r="HH136" i="5" s="1"/>
  <c r="KD136" i="5" s="1"/>
  <c r="BP148" i="5"/>
  <c r="EL148" i="5" s="1"/>
  <c r="HH148" i="5" s="1"/>
  <c r="KD148" i="5" s="1"/>
  <c r="BP126" i="5"/>
  <c r="EL126" i="5" s="1"/>
  <c r="HH126" i="5" s="1"/>
  <c r="KD126" i="5" s="1"/>
  <c r="BP119" i="5"/>
  <c r="EL119" i="5" s="1"/>
  <c r="HH119" i="5" s="1"/>
  <c r="KD119" i="5" s="1"/>
  <c r="BP131" i="5"/>
  <c r="EL131" i="5" s="1"/>
  <c r="HH131" i="5" s="1"/>
  <c r="KD131" i="5" s="1"/>
  <c r="BP105" i="5"/>
  <c r="EL105" i="5" s="1"/>
  <c r="HH105" i="5" s="1"/>
  <c r="KD105" i="5" s="1"/>
  <c r="BP109" i="5"/>
  <c r="EL109" i="5" s="1"/>
  <c r="HH109" i="5" s="1"/>
  <c r="KD109" i="5" s="1"/>
  <c r="BP84" i="5"/>
  <c r="EL84" i="5" s="1"/>
  <c r="HH84" i="5" s="1"/>
  <c r="KD84" i="5" s="1"/>
  <c r="BP96" i="5"/>
  <c r="EL96" i="5" s="1"/>
  <c r="HH96" i="5" s="1"/>
  <c r="KD96" i="5" s="1"/>
  <c r="BP74" i="5"/>
  <c r="EL74" i="5" s="1"/>
  <c r="HH74" i="5" s="1"/>
  <c r="KD74" i="5" s="1"/>
  <c r="BP86" i="5"/>
  <c r="EL86" i="5" s="1"/>
  <c r="HH86" i="5" s="1"/>
  <c r="KD86" i="5" s="1"/>
  <c r="BP57" i="5"/>
  <c r="EL57" i="5" s="1"/>
  <c r="HH57" i="5" s="1"/>
  <c r="KD57" i="5" s="1"/>
  <c r="BP50" i="5"/>
  <c r="EL50" i="5" s="1"/>
  <c r="HH50" i="5" s="1"/>
  <c r="KD50" i="5" s="1"/>
  <c r="BP54" i="5"/>
  <c r="EL54" i="5" s="1"/>
  <c r="HH54" i="5" s="1"/>
  <c r="KD54" i="5" s="1"/>
  <c r="BP28" i="5"/>
  <c r="EL28" i="5" s="1"/>
  <c r="HH28" i="5" s="1"/>
  <c r="KD28" i="5" s="1"/>
  <c r="BP40" i="5"/>
  <c r="EL40" i="5" s="1"/>
  <c r="HH40" i="5" s="1"/>
  <c r="KD40" i="5" s="1"/>
  <c r="BP15" i="5"/>
  <c r="EL15" i="5" s="1"/>
  <c r="HH15" i="5" s="1"/>
  <c r="KD15" i="5" s="1"/>
  <c r="BP8" i="5"/>
  <c r="EL8" i="5" s="1"/>
  <c r="HH8" i="5" s="1"/>
  <c r="KD8" i="5" s="1"/>
  <c r="BP5" i="5"/>
  <c r="EL5" i="5" s="1"/>
  <c r="HH5" i="5" s="1"/>
  <c r="KD5" i="5" s="1"/>
  <c r="BP248" i="5"/>
  <c r="EL248" i="5" s="1"/>
  <c r="HH248" i="5" s="1"/>
  <c r="KD248" i="5" s="1"/>
  <c r="BP245" i="5"/>
  <c r="EL245" i="5" s="1"/>
  <c r="HH245" i="5" s="1"/>
  <c r="KD245" i="5" s="1"/>
  <c r="BP237" i="5"/>
  <c r="EL237" i="5" s="1"/>
  <c r="HH237" i="5" s="1"/>
  <c r="KD237" i="5" s="1"/>
  <c r="BP230" i="5"/>
  <c r="EL230" i="5" s="1"/>
  <c r="HH230" i="5" s="1"/>
  <c r="KD230" i="5" s="1"/>
  <c r="BP225" i="5"/>
  <c r="EL225" i="5" s="1"/>
  <c r="HH225" i="5" s="1"/>
  <c r="KD225" i="5" s="1"/>
  <c r="BP212" i="5"/>
  <c r="EL212" i="5" s="1"/>
  <c r="HH212" i="5" s="1"/>
  <c r="KD212" i="5" s="1"/>
  <c r="BP209" i="5"/>
  <c r="EL209" i="5" s="1"/>
  <c r="HH209" i="5" s="1"/>
  <c r="KD209" i="5" s="1"/>
  <c r="BP207" i="5"/>
  <c r="EL207" i="5" s="1"/>
  <c r="HH207" i="5" s="1"/>
  <c r="KD207" i="5" s="1"/>
  <c r="BP188" i="5"/>
  <c r="EL188" i="5" s="1"/>
  <c r="HH188" i="5" s="1"/>
  <c r="KD188" i="5" s="1"/>
  <c r="BP177" i="5"/>
  <c r="EL177" i="5" s="1"/>
  <c r="HH177" i="5" s="1"/>
  <c r="KD177" i="5" s="1"/>
  <c r="BP178" i="5"/>
  <c r="EL178" i="5" s="1"/>
  <c r="HH178" i="5" s="1"/>
  <c r="KD178" i="5" s="1"/>
  <c r="BP164" i="5"/>
  <c r="EL164" i="5" s="1"/>
  <c r="HH164" i="5" s="1"/>
  <c r="KD164" i="5" s="1"/>
  <c r="BP155" i="5"/>
  <c r="EL155" i="5" s="1"/>
  <c r="HH155" i="5" s="1"/>
  <c r="KD155" i="5" s="1"/>
  <c r="BP147" i="5"/>
  <c r="EL147" i="5" s="1"/>
  <c r="HH147" i="5" s="1"/>
  <c r="KD147" i="5" s="1"/>
  <c r="BP140" i="5"/>
  <c r="EL140" i="5" s="1"/>
  <c r="HH140" i="5" s="1"/>
  <c r="KD140" i="5" s="1"/>
  <c r="BP118" i="5"/>
  <c r="EL118" i="5" s="1"/>
  <c r="HH118" i="5" s="1"/>
  <c r="KD118" i="5" s="1"/>
  <c r="BP130" i="5"/>
  <c r="EL130" i="5" s="1"/>
  <c r="HH130" i="5" s="1"/>
  <c r="KD130" i="5" s="1"/>
  <c r="BP123" i="5"/>
  <c r="EL123" i="5" s="1"/>
  <c r="HH123" i="5" s="1"/>
  <c r="KD123" i="5" s="1"/>
  <c r="BP108" i="5"/>
  <c r="EL108" i="5" s="1"/>
  <c r="HH108" i="5" s="1"/>
  <c r="KD108" i="5" s="1"/>
  <c r="BP101" i="5"/>
  <c r="EL101" i="5" s="1"/>
  <c r="HH101" i="5" s="1"/>
  <c r="KD101" i="5" s="1"/>
  <c r="BP95" i="5"/>
  <c r="EL95" i="5" s="1"/>
  <c r="HH95" i="5" s="1"/>
  <c r="KD95" i="5" s="1"/>
  <c r="BP88" i="5"/>
  <c r="EL88" i="5" s="1"/>
  <c r="HH88" i="5" s="1"/>
  <c r="KD88" i="5" s="1"/>
  <c r="BP66" i="5"/>
  <c r="EL66" i="5" s="1"/>
  <c r="HH66" i="5" s="1"/>
  <c r="KD66" i="5" s="1"/>
  <c r="BP78" i="5"/>
  <c r="EL78" i="5" s="1"/>
  <c r="HH78" i="5" s="1"/>
  <c r="KD78" i="5" s="1"/>
  <c r="BP49" i="5"/>
  <c r="EL49" i="5" s="1"/>
  <c r="HH49" i="5" s="1"/>
  <c r="KD49" i="5" s="1"/>
  <c r="BP61" i="5"/>
  <c r="EL61" i="5" s="1"/>
  <c r="HH61" i="5" s="1"/>
  <c r="KD61" i="5" s="1"/>
  <c r="BP46" i="5"/>
  <c r="EL46" i="5" s="1"/>
  <c r="HH46" i="5" s="1"/>
  <c r="KD46" i="5" s="1"/>
  <c r="BP39" i="5"/>
  <c r="EL39" i="5" s="1"/>
  <c r="HH39" i="5" s="1"/>
  <c r="KD39" i="5" s="1"/>
  <c r="BP32" i="5"/>
  <c r="EL32" i="5" s="1"/>
  <c r="HH32" i="5" s="1"/>
  <c r="KD32" i="5" s="1"/>
  <c r="BP7" i="5"/>
  <c r="EL7" i="5" s="1"/>
  <c r="HH7" i="5" s="1"/>
  <c r="KD7" i="5" s="1"/>
  <c r="BP19" i="5"/>
  <c r="EL19" i="5" s="1"/>
  <c r="HH19" i="5" s="1"/>
  <c r="KD19" i="5" s="1"/>
  <c r="BP3" i="5"/>
  <c r="EL3" i="5" s="1"/>
  <c r="HH3" i="5" s="1"/>
  <c r="KD3" i="5" s="1"/>
  <c r="BP267" i="5"/>
  <c r="EL267" i="5" s="1"/>
  <c r="HH267" i="5" s="1"/>
  <c r="KD267" i="5" s="1"/>
  <c r="BP249" i="5"/>
  <c r="EL249" i="5" s="1"/>
  <c r="HH249" i="5" s="1"/>
  <c r="KD249" i="5" s="1"/>
  <c r="BP239" i="5"/>
  <c r="EL239" i="5" s="1"/>
  <c r="HH239" i="5" s="1"/>
  <c r="KD239" i="5" s="1"/>
  <c r="BP234" i="5"/>
  <c r="EL234" i="5" s="1"/>
  <c r="HH234" i="5" s="1"/>
  <c r="KD234" i="5" s="1"/>
  <c r="BP228" i="5"/>
  <c r="EL228" i="5" s="1"/>
  <c r="HH228" i="5" s="1"/>
  <c r="KD228" i="5" s="1"/>
  <c r="BP220" i="5"/>
  <c r="EL220" i="5" s="1"/>
  <c r="HH220" i="5" s="1"/>
  <c r="KD220" i="5" s="1"/>
  <c r="BP215" i="5"/>
  <c r="EL215" i="5" s="1"/>
  <c r="HH215" i="5" s="1"/>
  <c r="KD215" i="5" s="1"/>
  <c r="BP204" i="5"/>
  <c r="EL204" i="5" s="1"/>
  <c r="HH204" i="5" s="1"/>
  <c r="KD204" i="5" s="1"/>
  <c r="BP196" i="5"/>
  <c r="EL196" i="5" s="1"/>
  <c r="HH196" i="5" s="1"/>
  <c r="KD196" i="5" s="1"/>
  <c r="BP191" i="5"/>
  <c r="EL191" i="5" s="1"/>
  <c r="HH191" i="5" s="1"/>
  <c r="KD191" i="5" s="1"/>
  <c r="BP181" i="5"/>
  <c r="EL181" i="5" s="1"/>
  <c r="HH181" i="5" s="1"/>
  <c r="KD181" i="5" s="1"/>
  <c r="BP170" i="5"/>
  <c r="EL170" i="5" s="1"/>
  <c r="HH170" i="5" s="1"/>
  <c r="KD170" i="5" s="1"/>
  <c r="BP167" i="5"/>
  <c r="EL167" i="5" s="1"/>
  <c r="HH167" i="5" s="1"/>
  <c r="KD167" i="5" s="1"/>
  <c r="BP158" i="5"/>
  <c r="EL158" i="5" s="1"/>
  <c r="HH158" i="5" s="1"/>
  <c r="KD158" i="5" s="1"/>
  <c r="BP139" i="5"/>
  <c r="EL139" i="5" s="1"/>
  <c r="HH139" i="5" s="1"/>
  <c r="KD139" i="5" s="1"/>
  <c r="BP151" i="5"/>
  <c r="EL151" i="5" s="1"/>
  <c r="HH151" i="5" s="1"/>
  <c r="KD151" i="5" s="1"/>
  <c r="BP129" i="5"/>
  <c r="EL129" i="5" s="1"/>
  <c r="HH129" i="5" s="1"/>
  <c r="KD129" i="5" s="1"/>
  <c r="BP122" i="5"/>
  <c r="EL122" i="5" s="1"/>
  <c r="HH122" i="5" s="1"/>
  <c r="KD122" i="5" s="1"/>
  <c r="BP115" i="5"/>
  <c r="EL115" i="5" s="1"/>
  <c r="HH115" i="5" s="1"/>
  <c r="KD115" i="5" s="1"/>
  <c r="BP100" i="5"/>
  <c r="EL100" i="5" s="1"/>
  <c r="HH100" i="5" s="1"/>
  <c r="KD100" i="5" s="1"/>
  <c r="BP112" i="5"/>
  <c r="EL112" i="5" s="1"/>
  <c r="HH112" i="5" s="1"/>
  <c r="KD112" i="5" s="1"/>
  <c r="BP87" i="5"/>
  <c r="EL87" i="5" s="1"/>
  <c r="HH87" i="5" s="1"/>
  <c r="KD87" i="5" s="1"/>
  <c r="BP91" i="5"/>
  <c r="EL91" i="5" s="1"/>
  <c r="HH91" i="5" s="1"/>
  <c r="KD91" i="5" s="1"/>
  <c r="BP77" i="5"/>
  <c r="EL77" i="5" s="1"/>
  <c r="HH77" i="5" s="1"/>
  <c r="KD77" i="5" s="1"/>
  <c r="BP70" i="5"/>
  <c r="EL70" i="5" s="1"/>
  <c r="HH70" i="5" s="1"/>
  <c r="KD70" i="5" s="1"/>
  <c r="BP60" i="5"/>
  <c r="EL60" i="5" s="1"/>
  <c r="HH60" i="5" s="1"/>
  <c r="KD60" i="5" s="1"/>
  <c r="BP53" i="5"/>
  <c r="EL53" i="5" s="1"/>
  <c r="HH53" i="5" s="1"/>
  <c r="KD53" i="5" s="1"/>
  <c r="BP38" i="5"/>
  <c r="EL38" i="5" s="1"/>
  <c r="HH38" i="5" s="1"/>
  <c r="KD38" i="5" s="1"/>
  <c r="BP31" i="5"/>
  <c r="EL31" i="5" s="1"/>
  <c r="HH31" i="5" s="1"/>
  <c r="KD31" i="5" s="1"/>
  <c r="BP43" i="5"/>
  <c r="EL43" i="5" s="1"/>
  <c r="HH43" i="5" s="1"/>
  <c r="KD43" i="5" s="1"/>
  <c r="BP18" i="5"/>
  <c r="EL18" i="5" s="1"/>
  <c r="HH18" i="5" s="1"/>
  <c r="KD18" i="5" s="1"/>
  <c r="BP11" i="5"/>
  <c r="EL11" i="5" s="1"/>
  <c r="HH11" i="5" s="1"/>
  <c r="KD11" i="5" s="1"/>
  <c r="BP4" i="5"/>
  <c r="EL4" i="5" s="1"/>
  <c r="HH4" i="5" s="1"/>
  <c r="KD4" i="5" s="1"/>
  <c r="BP263" i="5"/>
  <c r="EL263" i="5" s="1"/>
  <c r="HH263" i="5" s="1"/>
  <c r="KD263" i="5" s="1"/>
  <c r="BP256" i="5"/>
  <c r="EL256" i="5" s="1"/>
  <c r="HH256" i="5" s="1"/>
  <c r="KD256" i="5" s="1"/>
  <c r="BP243" i="5"/>
  <c r="EL243" i="5" s="1"/>
  <c r="HH243" i="5" s="1"/>
  <c r="KD243" i="5" s="1"/>
  <c r="BP235" i="5"/>
  <c r="EL235" i="5" s="1"/>
  <c r="HH235" i="5" s="1"/>
  <c r="KD235" i="5" s="1"/>
  <c r="BP226" i="5"/>
  <c r="EL226" i="5" s="1"/>
  <c r="HH226" i="5" s="1"/>
  <c r="KD226" i="5" s="1"/>
  <c r="BP213" i="5"/>
  <c r="EL213" i="5" s="1"/>
  <c r="HH213" i="5" s="1"/>
  <c r="KD213" i="5" s="1"/>
  <c r="BP202" i="5"/>
  <c r="EL202" i="5" s="1"/>
  <c r="HH202" i="5" s="1"/>
  <c r="KD202" i="5" s="1"/>
  <c r="BP194" i="5"/>
  <c r="EL194" i="5" s="1"/>
  <c r="HH194" i="5" s="1"/>
  <c r="KD194" i="5" s="1"/>
  <c r="BP189" i="5"/>
  <c r="EL189" i="5" s="1"/>
  <c r="HH189" i="5" s="1"/>
  <c r="KD189" i="5" s="1"/>
  <c r="BP184" i="5"/>
  <c r="EL184" i="5" s="1"/>
  <c r="HH184" i="5" s="1"/>
  <c r="KD184" i="5" s="1"/>
  <c r="BP183" i="5"/>
  <c r="EL183" i="5" s="1"/>
  <c r="HH183" i="5" s="1"/>
  <c r="KD183" i="5" s="1"/>
  <c r="BP165" i="5"/>
  <c r="EL165" i="5" s="1"/>
  <c r="HH165" i="5" s="1"/>
  <c r="KD165" i="5" s="1"/>
  <c r="BP156" i="5"/>
  <c r="EL156" i="5" s="1"/>
  <c r="HH156" i="5" s="1"/>
  <c r="KD156" i="5" s="1"/>
  <c r="BP161" i="5"/>
  <c r="EL161" i="5" s="1"/>
  <c r="HH161" i="5" s="1"/>
  <c r="KD161" i="5" s="1"/>
  <c r="BP150" i="5"/>
  <c r="EL150" i="5" s="1"/>
  <c r="HH150" i="5" s="1"/>
  <c r="KD150" i="5" s="1"/>
  <c r="BP143" i="5"/>
  <c r="EL143" i="5" s="1"/>
  <c r="HH143" i="5" s="1"/>
  <c r="KD143" i="5" s="1"/>
  <c r="BP121" i="5"/>
  <c r="EL121" i="5" s="1"/>
  <c r="HH121" i="5" s="1"/>
  <c r="KD121" i="5" s="1"/>
  <c r="BP133" i="5"/>
  <c r="EL133" i="5" s="1"/>
  <c r="HH133" i="5" s="1"/>
  <c r="KD133" i="5" s="1"/>
  <c r="BP107" i="5"/>
  <c r="EL107" i="5" s="1"/>
  <c r="HH107" i="5" s="1"/>
  <c r="KD107" i="5" s="1"/>
  <c r="BP111" i="5"/>
  <c r="EL111" i="5" s="1"/>
  <c r="HH111" i="5" s="1"/>
  <c r="KD111" i="5" s="1"/>
  <c r="BP104" i="5"/>
  <c r="EL104" i="5" s="1"/>
  <c r="HH104" i="5" s="1"/>
  <c r="KD104" i="5" s="1"/>
  <c r="BP79" i="5"/>
  <c r="EL79" i="5" s="1"/>
  <c r="HH79" i="5" s="1"/>
  <c r="KD79" i="5" s="1"/>
  <c r="BP83" i="5"/>
  <c r="EL83" i="5" s="1"/>
  <c r="HH83" i="5" s="1"/>
  <c r="KD83" i="5" s="1"/>
  <c r="BP69" i="5"/>
  <c r="EL69" i="5" s="1"/>
  <c r="HH69" i="5" s="1"/>
  <c r="KD69" i="5" s="1"/>
  <c r="BP62" i="5"/>
  <c r="EL62" i="5" s="1"/>
  <c r="HH62" i="5" s="1"/>
  <c r="KD62" i="5" s="1"/>
  <c r="BP52" i="5"/>
  <c r="EL52" i="5" s="1"/>
  <c r="HH52" i="5" s="1"/>
  <c r="KD52" i="5" s="1"/>
  <c r="BP45" i="5"/>
  <c r="EL45" i="5" s="1"/>
  <c r="HH45" i="5" s="1"/>
  <c r="KD45" i="5" s="1"/>
  <c r="BP30" i="5"/>
  <c r="EL30" i="5" s="1"/>
  <c r="HH30" i="5" s="1"/>
  <c r="KD30" i="5" s="1"/>
  <c r="BP42" i="5"/>
  <c r="EL42" i="5" s="1"/>
  <c r="HH42" i="5" s="1"/>
  <c r="KD42" i="5" s="1"/>
  <c r="BP35" i="5"/>
  <c r="EL35" i="5" s="1"/>
  <c r="HH35" i="5" s="1"/>
  <c r="KD35" i="5" s="1"/>
  <c r="BP10" i="5"/>
  <c r="EL10" i="5" s="1"/>
  <c r="HH10" i="5" s="1"/>
  <c r="KD10" i="5" s="1"/>
  <c r="BP22" i="5"/>
  <c r="EL22" i="5" s="1"/>
  <c r="HH22" i="5" s="1"/>
  <c r="KD22" i="5" s="1"/>
  <c r="BP2" i="5"/>
  <c r="EL2" i="5" s="1"/>
  <c r="HH2" i="5" s="1"/>
  <c r="KD2" i="5" s="1"/>
  <c r="BO8" i="1"/>
  <c r="BO7" i="1"/>
  <c r="A167" i="4"/>
  <c r="B167" i="4"/>
  <c r="C167" i="4"/>
  <c r="BQ262" i="5" l="1"/>
  <c r="EM262" i="5" s="1"/>
  <c r="HI262" i="5" s="1"/>
  <c r="KE262" i="5" s="1"/>
  <c r="BQ19" i="5"/>
  <c r="EM19" i="5" s="1"/>
  <c r="HI19" i="5" s="1"/>
  <c r="KE19" i="5" s="1"/>
  <c r="BQ77" i="5"/>
  <c r="EM77" i="5" s="1"/>
  <c r="HI77" i="5" s="1"/>
  <c r="KE77" i="5" s="1"/>
  <c r="BQ140" i="5"/>
  <c r="EM140" i="5" s="1"/>
  <c r="HI140" i="5" s="1"/>
  <c r="KE140" i="5" s="1"/>
  <c r="BQ206" i="5"/>
  <c r="EM206" i="5" s="1"/>
  <c r="HI206" i="5" s="1"/>
  <c r="KE206" i="5" s="1"/>
  <c r="BQ7" i="5"/>
  <c r="EM7" i="5" s="1"/>
  <c r="HI7" i="5" s="1"/>
  <c r="KE7" i="5" s="1"/>
  <c r="BQ80" i="5"/>
  <c r="EM80" i="5" s="1"/>
  <c r="HI80" i="5" s="1"/>
  <c r="KE80" i="5" s="1"/>
  <c r="BQ147" i="5"/>
  <c r="EM147" i="5" s="1"/>
  <c r="HI147" i="5" s="1"/>
  <c r="KE147" i="5" s="1"/>
  <c r="BQ212" i="5"/>
  <c r="EM212" i="5" s="1"/>
  <c r="HI212" i="5" s="1"/>
  <c r="KE212" i="5" s="1"/>
  <c r="BQ32" i="5"/>
  <c r="EM32" i="5" s="1"/>
  <c r="HI32" i="5" s="1"/>
  <c r="KE32" i="5" s="1"/>
  <c r="BQ87" i="5"/>
  <c r="EM87" i="5" s="1"/>
  <c r="HI87" i="5" s="1"/>
  <c r="KE87" i="5" s="1"/>
  <c r="BQ160" i="5"/>
  <c r="EM160" i="5" s="1"/>
  <c r="HI160" i="5" s="1"/>
  <c r="KE160" i="5" s="1"/>
  <c r="BQ225" i="5"/>
  <c r="EM225" i="5" s="1"/>
  <c r="HI225" i="5" s="1"/>
  <c r="KE225" i="5" s="1"/>
  <c r="BQ39" i="5"/>
  <c r="EM39" i="5" s="1"/>
  <c r="HI39" i="5" s="1"/>
  <c r="KE39" i="5" s="1"/>
  <c r="BQ112" i="5"/>
  <c r="EM112" i="5" s="1"/>
  <c r="HI112" i="5" s="1"/>
  <c r="KE112" i="5" s="1"/>
  <c r="BQ169" i="5"/>
  <c r="EM169" i="5" s="1"/>
  <c r="HI169" i="5" s="1"/>
  <c r="KE169" i="5" s="1"/>
  <c r="BQ227" i="5"/>
  <c r="EM227" i="5" s="1"/>
  <c r="HI227" i="5" s="1"/>
  <c r="KE227" i="5" s="1"/>
  <c r="BQ46" i="5"/>
  <c r="EM46" i="5" s="1"/>
  <c r="HI46" i="5" s="1"/>
  <c r="KE46" i="5" s="1"/>
  <c r="BQ100" i="5"/>
  <c r="EM100" i="5" s="1"/>
  <c r="HI100" i="5" s="1"/>
  <c r="KE100" i="5" s="1"/>
  <c r="BQ174" i="5"/>
  <c r="EM174" i="5" s="1"/>
  <c r="HI174" i="5" s="1"/>
  <c r="KE174" i="5" s="1"/>
  <c r="BQ237" i="5"/>
  <c r="EM237" i="5" s="1"/>
  <c r="HI237" i="5" s="1"/>
  <c r="KE237" i="5" s="1"/>
  <c r="BQ61" i="5"/>
  <c r="EM61" i="5" s="1"/>
  <c r="HI61" i="5" s="1"/>
  <c r="KE61" i="5" s="1"/>
  <c r="BQ134" i="5"/>
  <c r="EM134" i="5" s="1"/>
  <c r="HI134" i="5" s="1"/>
  <c r="KE134" i="5" s="1"/>
  <c r="BQ180" i="5"/>
  <c r="EM180" i="5" s="1"/>
  <c r="HI180" i="5" s="1"/>
  <c r="KE180" i="5" s="1"/>
  <c r="BQ248" i="5"/>
  <c r="EM248" i="5" s="1"/>
  <c r="HI248" i="5" s="1"/>
  <c r="KE248" i="5" s="1"/>
  <c r="BQ63" i="5"/>
  <c r="EM63" i="5" s="1"/>
  <c r="HI63" i="5" s="1"/>
  <c r="KE63" i="5" s="1"/>
  <c r="BQ122" i="5"/>
  <c r="EM122" i="5" s="1"/>
  <c r="HI122" i="5" s="1"/>
  <c r="KE122" i="5" s="1"/>
  <c r="BQ188" i="5"/>
  <c r="EM188" i="5" s="1"/>
  <c r="HI188" i="5" s="1"/>
  <c r="KE188" i="5" s="1"/>
  <c r="BQ253" i="5"/>
  <c r="EM253" i="5" s="1"/>
  <c r="HI253" i="5" s="1"/>
  <c r="KE253" i="5" s="1"/>
  <c r="BQ12" i="5"/>
  <c r="EM12" i="5" s="1"/>
  <c r="HI12" i="5" s="1"/>
  <c r="KE12" i="5" s="1"/>
  <c r="BQ70" i="5"/>
  <c r="EM70" i="5" s="1"/>
  <c r="HI70" i="5" s="1"/>
  <c r="KE70" i="5" s="1"/>
  <c r="BQ129" i="5"/>
  <c r="EM129" i="5" s="1"/>
  <c r="HI129" i="5" s="1"/>
  <c r="KE129" i="5" s="1"/>
  <c r="BQ201" i="5"/>
  <c r="EM201" i="5" s="1"/>
  <c r="HI201" i="5" s="1"/>
  <c r="KE201" i="5" s="1"/>
  <c r="BQ263" i="5"/>
  <c r="EM263" i="5" s="1"/>
  <c r="HI263" i="5" s="1"/>
  <c r="KE263" i="5" s="1"/>
  <c r="BQ15" i="5"/>
  <c r="EM15" i="5" s="1"/>
  <c r="HI15" i="5" s="1"/>
  <c r="KE15" i="5" s="1"/>
  <c r="BQ88" i="5"/>
  <c r="EM88" i="5" s="1"/>
  <c r="HI88" i="5" s="1"/>
  <c r="KE88" i="5" s="1"/>
  <c r="BQ136" i="5"/>
  <c r="EM136" i="5" s="1"/>
  <c r="HI136" i="5" s="1"/>
  <c r="KE136" i="5" s="1"/>
  <c r="BQ217" i="5"/>
  <c r="EM217" i="5" s="1"/>
  <c r="HI217" i="5" s="1"/>
  <c r="KE217" i="5" s="1"/>
  <c r="BQ58" i="5"/>
  <c r="EM58" i="5" s="1"/>
  <c r="HI58" i="5" s="1"/>
  <c r="KE58" i="5" s="1"/>
  <c r="BQ131" i="5"/>
  <c r="EM131" i="5" s="1"/>
  <c r="HI131" i="5" s="1"/>
  <c r="KE131" i="5" s="1"/>
  <c r="BQ182" i="5"/>
  <c r="EM182" i="5" s="1"/>
  <c r="HI182" i="5" s="1"/>
  <c r="KE182" i="5" s="1"/>
  <c r="BQ250" i="5"/>
  <c r="EM250" i="5" s="1"/>
  <c r="HI250" i="5" s="1"/>
  <c r="KE250" i="5" s="1"/>
  <c r="BQ76" i="5"/>
  <c r="EM76" i="5" s="1"/>
  <c r="HI76" i="5" s="1"/>
  <c r="KE76" i="5" s="1"/>
  <c r="BQ127" i="5"/>
  <c r="EM127" i="5" s="1"/>
  <c r="HI127" i="5" s="1"/>
  <c r="KE127" i="5" s="1"/>
  <c r="BQ187" i="5"/>
  <c r="EM187" i="5" s="1"/>
  <c r="HI187" i="5" s="1"/>
  <c r="KE187" i="5" s="1"/>
  <c r="BQ257" i="5"/>
  <c r="EM257" i="5" s="1"/>
  <c r="HI257" i="5" s="1"/>
  <c r="KE257" i="5" s="1"/>
  <c r="BQ6" i="5"/>
  <c r="EM6" i="5" s="1"/>
  <c r="HI6" i="5" s="1"/>
  <c r="KE6" i="5" s="1"/>
  <c r="BQ64" i="5"/>
  <c r="EM64" i="5" s="1"/>
  <c r="HI64" i="5" s="1"/>
  <c r="KE64" i="5" s="1"/>
  <c r="BQ146" i="5"/>
  <c r="EM146" i="5" s="1"/>
  <c r="HI146" i="5" s="1"/>
  <c r="KE146" i="5" s="1"/>
  <c r="BQ197" i="5"/>
  <c r="EM197" i="5" s="1"/>
  <c r="HI197" i="5" s="1"/>
  <c r="KE197" i="5" s="1"/>
  <c r="BQ266" i="5"/>
  <c r="EM266" i="5" s="1"/>
  <c r="HI266" i="5" s="1"/>
  <c r="KE266" i="5" s="1"/>
  <c r="BQ40" i="5"/>
  <c r="EM40" i="5" s="1"/>
  <c r="HI40" i="5" s="1"/>
  <c r="KE40" i="5" s="1"/>
  <c r="BQ95" i="5"/>
  <c r="EM95" i="5" s="1"/>
  <c r="HI95" i="5" s="1"/>
  <c r="KE95" i="5" s="1"/>
  <c r="BQ157" i="5"/>
  <c r="EM157" i="5" s="1"/>
  <c r="HI157" i="5" s="1"/>
  <c r="KE157" i="5" s="1"/>
  <c r="BQ222" i="5"/>
  <c r="EM222" i="5" s="1"/>
  <c r="HI222" i="5" s="1"/>
  <c r="KE222" i="5" s="1"/>
  <c r="BQ68" i="5"/>
  <c r="EM68" i="5" s="1"/>
  <c r="HI68" i="5" s="1"/>
  <c r="KE68" i="5" s="1"/>
  <c r="BQ119" i="5"/>
  <c r="EM119" i="5" s="1"/>
  <c r="HI119" i="5" s="1"/>
  <c r="KE119" i="5" s="1"/>
  <c r="BQ190" i="5"/>
  <c r="EM190" i="5" s="1"/>
  <c r="HI190" i="5" s="1"/>
  <c r="KE190" i="5" s="1"/>
  <c r="BQ255" i="5"/>
  <c r="EM255" i="5" s="1"/>
  <c r="HI255" i="5" s="1"/>
  <c r="KE255" i="5" s="1"/>
  <c r="BQ17" i="5"/>
  <c r="EM17" i="5" s="1"/>
  <c r="HI17" i="5" s="1"/>
  <c r="KE17" i="5" s="1"/>
  <c r="BQ75" i="5"/>
  <c r="EM75" i="5" s="1"/>
  <c r="HI75" i="5" s="1"/>
  <c r="KE75" i="5" s="1"/>
  <c r="BQ138" i="5"/>
  <c r="EM138" i="5" s="1"/>
  <c r="HI138" i="5" s="1"/>
  <c r="KE138" i="5" s="1"/>
  <c r="BQ200" i="5"/>
  <c r="EM200" i="5" s="1"/>
  <c r="HI200" i="5" s="1"/>
  <c r="KE200" i="5" s="1"/>
  <c r="BQ264" i="5"/>
  <c r="EM264" i="5" s="1"/>
  <c r="HI264" i="5" s="1"/>
  <c r="KE264" i="5" s="1"/>
  <c r="BQ13" i="5"/>
  <c r="EM13" i="5" s="1"/>
  <c r="HI13" i="5" s="1"/>
  <c r="KE13" i="5" s="1"/>
  <c r="BQ86" i="5"/>
  <c r="EM86" i="5" s="1"/>
  <c r="HI86" i="5" s="1"/>
  <c r="KE86" i="5" s="1"/>
  <c r="BQ145" i="5"/>
  <c r="EM145" i="5" s="1"/>
  <c r="HI145" i="5" s="1"/>
  <c r="KE145" i="5" s="1"/>
  <c r="BQ205" i="5"/>
  <c r="EM205" i="5" s="1"/>
  <c r="HI205" i="5" s="1"/>
  <c r="KE205" i="5" s="1"/>
  <c r="BQ28" i="5"/>
  <c r="EM28" i="5" s="1"/>
  <c r="HI28" i="5" s="1"/>
  <c r="KE28" i="5" s="1"/>
  <c r="BQ101" i="5"/>
  <c r="EM101" i="5" s="1"/>
  <c r="HI101" i="5" s="1"/>
  <c r="KE101" i="5" s="1"/>
  <c r="BQ172" i="5"/>
  <c r="EM172" i="5" s="1"/>
  <c r="HI172" i="5" s="1"/>
  <c r="KE172" i="5" s="1"/>
  <c r="BQ229" i="5"/>
  <c r="EM229" i="5" s="1"/>
  <c r="HI229" i="5" s="1"/>
  <c r="KE229" i="5" s="1"/>
  <c r="BQ9" i="5"/>
  <c r="EM9" i="5" s="1"/>
  <c r="HI9" i="5" s="1"/>
  <c r="KE9" i="5" s="1"/>
  <c r="BQ67" i="5"/>
  <c r="EM67" i="5" s="1"/>
  <c r="HI67" i="5" s="1"/>
  <c r="KE67" i="5" s="1"/>
  <c r="BQ149" i="5"/>
  <c r="EM149" i="5" s="1"/>
  <c r="HI149" i="5" s="1"/>
  <c r="KE149" i="5" s="1"/>
  <c r="BQ195" i="5"/>
  <c r="EM195" i="5" s="1"/>
  <c r="HI195" i="5" s="1"/>
  <c r="KE195" i="5" s="1"/>
  <c r="BQ265" i="5"/>
  <c r="EM265" i="5" s="1"/>
  <c r="HI265" i="5" s="1"/>
  <c r="KE265" i="5" s="1"/>
  <c r="BQ24" i="5"/>
  <c r="EM24" i="5" s="1"/>
  <c r="HI24" i="5" s="1"/>
  <c r="KE24" i="5" s="1"/>
  <c r="BQ97" i="5"/>
  <c r="EM97" i="5" s="1"/>
  <c r="HI97" i="5" s="1"/>
  <c r="KE97" i="5" s="1"/>
  <c r="BQ137" i="5"/>
  <c r="EM137" i="5" s="1"/>
  <c r="HI137" i="5" s="1"/>
  <c r="KE137" i="5" s="1"/>
  <c r="BQ208" i="5"/>
  <c r="EM208" i="5" s="1"/>
  <c r="HI208" i="5" s="1"/>
  <c r="KE208" i="5" s="1"/>
  <c r="BQ38" i="5"/>
  <c r="EM38" i="5" s="1"/>
  <c r="HI38" i="5" s="1"/>
  <c r="KE38" i="5" s="1"/>
  <c r="BQ93" i="5"/>
  <c r="EM93" i="5" s="1"/>
  <c r="HI93" i="5" s="1"/>
  <c r="KE93" i="5" s="1"/>
  <c r="BQ156" i="5"/>
  <c r="EM156" i="5" s="1"/>
  <c r="HI156" i="5" s="1"/>
  <c r="KE156" i="5" s="1"/>
  <c r="BQ216" i="5"/>
  <c r="EM216" i="5" s="1"/>
  <c r="HI216" i="5" s="1"/>
  <c r="KE216" i="5" s="1"/>
  <c r="BQ54" i="5"/>
  <c r="EM54" i="5" s="1"/>
  <c r="HI54" i="5" s="1"/>
  <c r="KE54" i="5" s="1"/>
  <c r="BQ108" i="5"/>
  <c r="EM108" i="5" s="1"/>
  <c r="HI108" i="5" s="1"/>
  <c r="KE108" i="5" s="1"/>
  <c r="BQ176" i="5"/>
  <c r="EM176" i="5" s="1"/>
  <c r="HI176" i="5" s="1"/>
  <c r="KE176" i="5" s="1"/>
  <c r="BQ236" i="5"/>
  <c r="EM236" i="5" s="1"/>
  <c r="HI236" i="5" s="1"/>
  <c r="KE236" i="5" s="1"/>
  <c r="BQ16" i="5"/>
  <c r="EM16" i="5" s="1"/>
  <c r="HI16" i="5" s="1"/>
  <c r="KE16" i="5" s="1"/>
  <c r="BQ74" i="5"/>
  <c r="EM74" i="5" s="1"/>
  <c r="HI74" i="5" s="1"/>
  <c r="KE74" i="5" s="1"/>
  <c r="BQ153" i="5"/>
  <c r="EM153" i="5" s="1"/>
  <c r="HI153" i="5" s="1"/>
  <c r="KE153" i="5" s="1"/>
  <c r="BQ213" i="5"/>
  <c r="EM213" i="5" s="1"/>
  <c r="HI213" i="5" s="1"/>
  <c r="KE213" i="5" s="1"/>
  <c r="BQ30" i="5"/>
  <c r="EM30" i="5" s="1"/>
  <c r="HI30" i="5" s="1"/>
  <c r="KE30" i="5" s="1"/>
  <c r="BQ85" i="5"/>
  <c r="EM85" i="5" s="1"/>
  <c r="HI85" i="5" s="1"/>
  <c r="KE85" i="5" s="1"/>
  <c r="BQ152" i="5"/>
  <c r="EM152" i="5" s="1"/>
  <c r="HI152" i="5" s="1"/>
  <c r="KE152" i="5" s="1"/>
  <c r="BQ211" i="5"/>
  <c r="EM211" i="5" s="1"/>
  <c r="HI211" i="5" s="1"/>
  <c r="KE211" i="5" s="1"/>
  <c r="BQ26" i="5"/>
  <c r="EM26" i="5" s="1"/>
  <c r="HI26" i="5" s="1"/>
  <c r="KE26" i="5" s="1"/>
  <c r="BQ99" i="5"/>
  <c r="EM99" i="5" s="1"/>
  <c r="HI99" i="5" s="1"/>
  <c r="KE99" i="5" s="1"/>
  <c r="BQ159" i="5"/>
  <c r="EM159" i="5" s="1"/>
  <c r="HI159" i="5" s="1"/>
  <c r="KE159" i="5" s="1"/>
  <c r="BQ224" i="5"/>
  <c r="EM224" i="5" s="1"/>
  <c r="HI224" i="5" s="1"/>
  <c r="KE224" i="5" s="1"/>
  <c r="BQ50" i="5"/>
  <c r="EM50" i="5" s="1"/>
  <c r="HI50" i="5" s="1"/>
  <c r="KE50" i="5" s="1"/>
  <c r="BQ123" i="5"/>
  <c r="EM123" i="5" s="1"/>
  <c r="HI123" i="5" s="1"/>
  <c r="KE123" i="5" s="1"/>
  <c r="BQ185" i="5"/>
  <c r="EM185" i="5" s="1"/>
  <c r="HI185" i="5" s="1"/>
  <c r="KE185" i="5" s="1"/>
  <c r="BQ244" i="5"/>
  <c r="EM244" i="5" s="1"/>
  <c r="HI244" i="5" s="1"/>
  <c r="KE244" i="5" s="1"/>
  <c r="BQ23" i="5"/>
  <c r="EM23" i="5" s="1"/>
  <c r="HI23" i="5" s="1"/>
  <c r="KE23" i="5" s="1"/>
  <c r="BQ96" i="5"/>
  <c r="EM96" i="5" s="1"/>
  <c r="HI96" i="5" s="1"/>
  <c r="KE96" i="5" s="1"/>
  <c r="BQ144" i="5"/>
  <c r="EM144" i="5" s="1"/>
  <c r="HI144" i="5" s="1"/>
  <c r="KE144" i="5" s="1"/>
  <c r="BQ214" i="5"/>
  <c r="EM214" i="5" s="1"/>
  <c r="HI214" i="5" s="1"/>
  <c r="KE214" i="5" s="1"/>
  <c r="BQ37" i="5"/>
  <c r="EM37" i="5" s="1"/>
  <c r="HI37" i="5" s="1"/>
  <c r="KE37" i="5" s="1"/>
  <c r="BQ92" i="5"/>
  <c r="EM92" i="5" s="1"/>
  <c r="HI92" i="5" s="1"/>
  <c r="KE92" i="5" s="1"/>
  <c r="BQ162" i="5"/>
  <c r="EM162" i="5" s="1"/>
  <c r="HI162" i="5" s="1"/>
  <c r="KE162" i="5" s="1"/>
  <c r="BQ234" i="5"/>
  <c r="EM234" i="5" s="1"/>
  <c r="HI234" i="5" s="1"/>
  <c r="KE234" i="5" s="1"/>
  <c r="BQ33" i="5"/>
  <c r="EM33" i="5" s="1"/>
  <c r="HI33" i="5" s="1"/>
  <c r="KE33" i="5" s="1"/>
  <c r="BQ106" i="5"/>
  <c r="EM106" i="5" s="1"/>
  <c r="HI106" i="5" s="1"/>
  <c r="KE106" i="5" s="1"/>
  <c r="BQ171" i="5"/>
  <c r="EM171" i="5" s="1"/>
  <c r="HI171" i="5" s="1"/>
  <c r="KE171" i="5" s="1"/>
  <c r="BQ233" i="5"/>
  <c r="EM233" i="5" s="1"/>
  <c r="HI233" i="5" s="1"/>
  <c r="KE233" i="5" s="1"/>
  <c r="BQ71" i="5"/>
  <c r="EM71" i="5" s="1"/>
  <c r="HI71" i="5" s="1"/>
  <c r="KE71" i="5" s="1"/>
  <c r="BQ130" i="5"/>
  <c r="EM130" i="5" s="1"/>
  <c r="HI130" i="5" s="1"/>
  <c r="KE130" i="5" s="1"/>
  <c r="BQ193" i="5"/>
  <c r="EM193" i="5" s="1"/>
  <c r="HI193" i="5" s="1"/>
  <c r="KE193" i="5" s="1"/>
  <c r="BQ256" i="5"/>
  <c r="EM256" i="5" s="1"/>
  <c r="HI256" i="5" s="1"/>
  <c r="KE256" i="5" s="1"/>
  <c r="BQ29" i="5"/>
  <c r="EM29" i="5" s="1"/>
  <c r="HI29" i="5" s="1"/>
  <c r="KE29" i="5" s="1"/>
  <c r="BQ84" i="5"/>
  <c r="EM84" i="5" s="1"/>
  <c r="HI84" i="5" s="1"/>
  <c r="KE84" i="5" s="1"/>
  <c r="BQ154" i="5"/>
  <c r="EM154" i="5" s="1"/>
  <c r="HI154" i="5" s="1"/>
  <c r="KE154" i="5" s="1"/>
  <c r="BQ219" i="5"/>
  <c r="EM219" i="5" s="1"/>
  <c r="HI219" i="5" s="1"/>
  <c r="KE219" i="5" s="1"/>
  <c r="BQ25" i="5"/>
  <c r="EM25" i="5" s="1"/>
  <c r="HI25" i="5" s="1"/>
  <c r="KE25" i="5" s="1"/>
  <c r="BQ98" i="5"/>
  <c r="EM98" i="5" s="1"/>
  <c r="HI98" i="5" s="1"/>
  <c r="KE98" i="5" s="1"/>
  <c r="BQ163" i="5"/>
  <c r="EM163" i="5" s="1"/>
  <c r="HI163" i="5" s="1"/>
  <c r="KE163" i="5" s="1"/>
  <c r="BQ231" i="5"/>
  <c r="EM231" i="5" s="1"/>
  <c r="HI231" i="5" s="1"/>
  <c r="KE231" i="5" s="1"/>
  <c r="BQ48" i="5"/>
  <c r="EM48" i="5" s="1"/>
  <c r="HI48" i="5" s="1"/>
  <c r="KE48" i="5" s="1"/>
  <c r="BQ102" i="5"/>
  <c r="EM102" i="5" s="1"/>
  <c r="HI102" i="5" s="1"/>
  <c r="KE102" i="5" s="1"/>
  <c r="BQ179" i="5"/>
  <c r="EM179" i="5" s="1"/>
  <c r="HI179" i="5" s="1"/>
  <c r="KE179" i="5" s="1"/>
  <c r="BQ242" i="5"/>
  <c r="EM242" i="5" s="1"/>
  <c r="HI242" i="5" s="1"/>
  <c r="KE242" i="5" s="1"/>
  <c r="BQ20" i="5"/>
  <c r="EM20" i="5" s="1"/>
  <c r="HI20" i="5" s="1"/>
  <c r="KE20" i="5" s="1"/>
  <c r="BQ78" i="5"/>
  <c r="EM78" i="5" s="1"/>
  <c r="HI78" i="5" s="1"/>
  <c r="KE78" i="5" s="1"/>
  <c r="BQ141" i="5"/>
  <c r="EM141" i="5" s="1"/>
  <c r="HI141" i="5" s="1"/>
  <c r="KE141" i="5" s="1"/>
  <c r="BQ198" i="5"/>
  <c r="EM198" i="5" s="1"/>
  <c r="HI198" i="5" s="1"/>
  <c r="KE198" i="5" s="1"/>
  <c r="BQ261" i="5"/>
  <c r="EM261" i="5" s="1"/>
  <c r="HI261" i="5" s="1"/>
  <c r="KE261" i="5" s="1"/>
  <c r="BQ36" i="5"/>
  <c r="EM36" i="5" s="1"/>
  <c r="HI36" i="5" s="1"/>
  <c r="KE36" i="5" s="1"/>
  <c r="BQ109" i="5"/>
  <c r="EM109" i="5" s="1"/>
  <c r="HI109" i="5" s="1"/>
  <c r="KE109" i="5" s="1"/>
  <c r="BQ166" i="5"/>
  <c r="EM166" i="5" s="1"/>
  <c r="HI166" i="5" s="1"/>
  <c r="KE166" i="5" s="1"/>
  <c r="BQ238" i="5"/>
  <c r="EM238" i="5" s="1"/>
  <c r="HI238" i="5" s="1"/>
  <c r="KE238" i="5" s="1"/>
  <c r="BQ59" i="5"/>
  <c r="EM59" i="5" s="1"/>
  <c r="HI59" i="5" s="1"/>
  <c r="KE59" i="5" s="1"/>
  <c r="BQ113" i="5"/>
  <c r="EM113" i="5" s="1"/>
  <c r="HI113" i="5" s="1"/>
  <c r="KE113" i="5" s="1"/>
  <c r="BQ175" i="5"/>
  <c r="EM175" i="5" s="1"/>
  <c r="HI175" i="5" s="1"/>
  <c r="KE175" i="5" s="1"/>
  <c r="BQ240" i="5"/>
  <c r="EM240" i="5" s="1"/>
  <c r="HI240" i="5" s="1"/>
  <c r="KE240" i="5" s="1"/>
  <c r="BQ55" i="5"/>
  <c r="EM55" i="5" s="1"/>
  <c r="HI55" i="5" s="1"/>
  <c r="KE55" i="5" s="1"/>
  <c r="BQ128" i="5"/>
  <c r="EM128" i="5" s="1"/>
  <c r="HI128" i="5" s="1"/>
  <c r="KE128" i="5" s="1"/>
  <c r="BQ184" i="5"/>
  <c r="EM184" i="5" s="1"/>
  <c r="HI184" i="5" s="1"/>
  <c r="KE184" i="5" s="1"/>
  <c r="BQ249" i="5"/>
  <c r="EM249" i="5" s="1"/>
  <c r="HI249" i="5" s="1"/>
  <c r="KE249" i="5" s="1"/>
  <c r="BQ8" i="5"/>
  <c r="EM8" i="5" s="1"/>
  <c r="HI8" i="5" s="1"/>
  <c r="KE8" i="5" s="1"/>
  <c r="BQ66" i="5"/>
  <c r="EM66" i="5" s="1"/>
  <c r="HI66" i="5" s="1"/>
  <c r="KE66" i="5" s="1"/>
  <c r="BQ148" i="5"/>
  <c r="EM148" i="5" s="1"/>
  <c r="HI148" i="5" s="1"/>
  <c r="KE148" i="5" s="1"/>
  <c r="BQ203" i="5"/>
  <c r="EM203" i="5" s="1"/>
  <c r="HI203" i="5" s="1"/>
  <c r="KE203" i="5" s="1"/>
  <c r="BQ51" i="5"/>
  <c r="EM51" i="5" s="1"/>
  <c r="HI51" i="5" s="1"/>
  <c r="KE51" i="5" s="1"/>
  <c r="BQ105" i="5"/>
  <c r="EM105" i="5" s="1"/>
  <c r="HI105" i="5" s="1"/>
  <c r="KE105" i="5" s="1"/>
  <c r="BQ173" i="5"/>
  <c r="EM173" i="5" s="1"/>
  <c r="HI173" i="5" s="1"/>
  <c r="KE173" i="5" s="1"/>
  <c r="BQ241" i="5"/>
  <c r="EM241" i="5" s="1"/>
  <c r="HI241" i="5" s="1"/>
  <c r="KE241" i="5" s="1"/>
  <c r="BQ47" i="5"/>
  <c r="EM47" i="5" s="1"/>
  <c r="HI47" i="5" s="1"/>
  <c r="KE47" i="5" s="1"/>
  <c r="BQ120" i="5"/>
  <c r="EM120" i="5" s="1"/>
  <c r="HI120" i="5" s="1"/>
  <c r="KE120" i="5" s="1"/>
  <c r="BQ189" i="5"/>
  <c r="EM189" i="5" s="1"/>
  <c r="HI189" i="5" s="1"/>
  <c r="KE189" i="5" s="1"/>
  <c r="BQ247" i="5"/>
  <c r="EM247" i="5" s="1"/>
  <c r="HI247" i="5" s="1"/>
  <c r="KE247" i="5" s="1"/>
  <c r="BQ5" i="5"/>
  <c r="EM5" i="5" s="1"/>
  <c r="HI5" i="5" s="1"/>
  <c r="KE5" i="5" s="1"/>
  <c r="BQ81" i="5"/>
  <c r="EM81" i="5" s="1"/>
  <c r="HI81" i="5" s="1"/>
  <c r="KE81" i="5" s="1"/>
  <c r="BQ116" i="5"/>
  <c r="EM116" i="5" s="1"/>
  <c r="HI116" i="5" s="1"/>
  <c r="KE116" i="5" s="1"/>
  <c r="BQ202" i="5"/>
  <c r="EM202" i="5" s="1"/>
  <c r="HI202" i="5" s="1"/>
  <c r="KE202" i="5" s="1"/>
  <c r="BQ260" i="5"/>
  <c r="EM260" i="5" s="1"/>
  <c r="HI260" i="5" s="1"/>
  <c r="KE260" i="5" s="1"/>
  <c r="BQ41" i="5"/>
  <c r="EM41" i="5" s="1"/>
  <c r="HI41" i="5" s="1"/>
  <c r="KE41" i="5" s="1"/>
  <c r="BQ114" i="5"/>
  <c r="EM114" i="5" s="1"/>
  <c r="HI114" i="5" s="1"/>
  <c r="KE114" i="5" s="1"/>
  <c r="BQ168" i="5"/>
  <c r="EM168" i="5" s="1"/>
  <c r="HI168" i="5" s="1"/>
  <c r="KE168" i="5" s="1"/>
  <c r="BQ232" i="5"/>
  <c r="EM232" i="5" s="1"/>
  <c r="HI232" i="5" s="1"/>
  <c r="KE232" i="5" s="1"/>
  <c r="BQ42" i="5"/>
  <c r="EM42" i="5" s="1"/>
  <c r="HI42" i="5" s="1"/>
  <c r="KE42" i="5" s="1"/>
  <c r="BQ115" i="5"/>
  <c r="EM115" i="5" s="1"/>
  <c r="HI115" i="5" s="1"/>
  <c r="KE115" i="5" s="1"/>
  <c r="BQ167" i="5"/>
  <c r="EM167" i="5" s="1"/>
  <c r="HI167" i="5" s="1"/>
  <c r="KE167" i="5" s="1"/>
  <c r="BQ228" i="5"/>
  <c r="EM228" i="5" s="1"/>
  <c r="HI228" i="5" s="1"/>
  <c r="KE228" i="5" s="1"/>
  <c r="BQ43" i="5"/>
  <c r="EM43" i="5" s="1"/>
  <c r="HI43" i="5" s="1"/>
  <c r="KE43" i="5" s="1"/>
  <c r="BQ79" i="5"/>
  <c r="EM79" i="5" s="1"/>
  <c r="HI79" i="5" s="1"/>
  <c r="KE79" i="5" s="1"/>
  <c r="BQ155" i="5"/>
  <c r="EM155" i="5" s="1"/>
  <c r="HI155" i="5" s="1"/>
  <c r="KE155" i="5" s="1"/>
  <c r="BQ220" i="5"/>
  <c r="EM220" i="5" s="1"/>
  <c r="HI220" i="5" s="1"/>
  <c r="KE220" i="5" s="1"/>
  <c r="BQ183" i="5"/>
  <c r="EM183" i="5" s="1"/>
  <c r="HI183" i="5" s="1"/>
  <c r="KE183" i="5" s="1"/>
  <c r="BQ56" i="5"/>
  <c r="EM56" i="5" s="1"/>
  <c r="HI56" i="5" s="1"/>
  <c r="KE56" i="5" s="1"/>
  <c r="BQ110" i="5"/>
  <c r="EM110" i="5" s="1"/>
  <c r="HI110" i="5" s="1"/>
  <c r="KE110" i="5" s="1"/>
  <c r="BQ181" i="5"/>
  <c r="EM181" i="5" s="1"/>
  <c r="HI181" i="5" s="1"/>
  <c r="KE181" i="5" s="1"/>
  <c r="BQ239" i="5"/>
  <c r="EM239" i="5" s="1"/>
  <c r="HI239" i="5" s="1"/>
  <c r="KE239" i="5" s="1"/>
  <c r="BQ49" i="5"/>
  <c r="EM49" i="5" s="1"/>
  <c r="HI49" i="5" s="1"/>
  <c r="KE49" i="5" s="1"/>
  <c r="BQ103" i="5"/>
  <c r="EM103" i="5" s="1"/>
  <c r="HI103" i="5" s="1"/>
  <c r="KE103" i="5" s="1"/>
  <c r="BQ165" i="5"/>
  <c r="EM165" i="5" s="1"/>
  <c r="HI165" i="5" s="1"/>
  <c r="KE165" i="5" s="1"/>
  <c r="BQ235" i="5"/>
  <c r="EM235" i="5" s="1"/>
  <c r="HI235" i="5" s="1"/>
  <c r="KE235" i="5" s="1"/>
  <c r="BQ31" i="5"/>
  <c r="EM31" i="5" s="1"/>
  <c r="HI31" i="5" s="1"/>
  <c r="KE31" i="5" s="1"/>
  <c r="BQ104" i="5"/>
  <c r="EM104" i="5" s="1"/>
  <c r="HI104" i="5" s="1"/>
  <c r="KE104" i="5" s="1"/>
  <c r="BQ164" i="5"/>
  <c r="EM164" i="5" s="1"/>
  <c r="HI164" i="5" s="1"/>
  <c r="KE164" i="5" s="1"/>
  <c r="BQ230" i="5"/>
  <c r="EM230" i="5" s="1"/>
  <c r="HI230" i="5" s="1"/>
  <c r="KE230" i="5" s="1"/>
  <c r="BQ126" i="5"/>
  <c r="EM126" i="5" s="1"/>
  <c r="HI126" i="5" s="1"/>
  <c r="KE126" i="5" s="1"/>
  <c r="BQ44" i="5"/>
  <c r="EM44" i="5" s="1"/>
  <c r="HI44" i="5" s="1"/>
  <c r="KE44" i="5" s="1"/>
  <c r="BQ117" i="5"/>
  <c r="EM117" i="5" s="1"/>
  <c r="HI117" i="5" s="1"/>
  <c r="KE117" i="5" s="1"/>
  <c r="BQ186" i="5"/>
  <c r="EM186" i="5" s="1"/>
  <c r="HI186" i="5" s="1"/>
  <c r="KE186" i="5" s="1"/>
  <c r="BQ252" i="5"/>
  <c r="EM252" i="5" s="1"/>
  <c r="HI252" i="5" s="1"/>
  <c r="KE252" i="5" s="1"/>
  <c r="BQ45" i="5"/>
  <c r="EM45" i="5" s="1"/>
  <c r="HI45" i="5" s="1"/>
  <c r="KE45" i="5" s="1"/>
  <c r="BQ118" i="5"/>
  <c r="EM118" i="5" s="1"/>
  <c r="HI118" i="5" s="1"/>
  <c r="KE118" i="5" s="1"/>
  <c r="BQ177" i="5"/>
  <c r="EM177" i="5" s="1"/>
  <c r="HI177" i="5" s="1"/>
  <c r="KE177" i="5" s="1"/>
  <c r="BQ243" i="5"/>
  <c r="EM243" i="5" s="1"/>
  <c r="HI243" i="5" s="1"/>
  <c r="KE243" i="5" s="1"/>
  <c r="BQ57" i="5"/>
  <c r="EM57" i="5" s="1"/>
  <c r="HI57" i="5" s="1"/>
  <c r="KE57" i="5" s="1"/>
  <c r="BQ111" i="5"/>
  <c r="EM111" i="5" s="1"/>
  <c r="HI111" i="5" s="1"/>
  <c r="KE111" i="5" s="1"/>
  <c r="BQ178" i="5"/>
  <c r="EM178" i="5" s="1"/>
  <c r="HI178" i="5" s="1"/>
  <c r="KE178" i="5" s="1"/>
  <c r="BQ246" i="5"/>
  <c r="EM246" i="5" s="1"/>
  <c r="HI246" i="5" s="1"/>
  <c r="KE246" i="5" s="1"/>
  <c r="BQ245" i="5"/>
  <c r="EM245" i="5" s="1"/>
  <c r="HI245" i="5" s="1"/>
  <c r="KE245" i="5" s="1"/>
  <c r="BQ2" i="5"/>
  <c r="EM2" i="5" s="1"/>
  <c r="HI2" i="5" s="1"/>
  <c r="KE2" i="5" s="1"/>
  <c r="BQ65" i="5"/>
  <c r="EM65" i="5" s="1"/>
  <c r="HI65" i="5" s="1"/>
  <c r="KE65" i="5" s="1"/>
  <c r="BQ124" i="5"/>
  <c r="EM124" i="5" s="1"/>
  <c r="HI124" i="5" s="1"/>
  <c r="KE124" i="5" s="1"/>
  <c r="BQ192" i="5"/>
  <c r="EM192" i="5" s="1"/>
  <c r="HI192" i="5" s="1"/>
  <c r="KE192" i="5" s="1"/>
  <c r="BQ259" i="5"/>
  <c r="EM259" i="5" s="1"/>
  <c r="HI259" i="5" s="1"/>
  <c r="KE259" i="5" s="1"/>
  <c r="BQ52" i="5"/>
  <c r="EM52" i="5" s="1"/>
  <c r="HI52" i="5" s="1"/>
  <c r="KE52" i="5" s="1"/>
  <c r="BQ125" i="5"/>
  <c r="EM125" i="5" s="1"/>
  <c r="HI125" i="5" s="1"/>
  <c r="KE125" i="5" s="1"/>
  <c r="BQ194" i="5"/>
  <c r="EM194" i="5" s="1"/>
  <c r="HI194" i="5" s="1"/>
  <c r="KE194" i="5" s="1"/>
  <c r="BQ254" i="5"/>
  <c r="EM254" i="5" s="1"/>
  <c r="HI254" i="5" s="1"/>
  <c r="KE254" i="5" s="1"/>
  <c r="BQ53" i="5"/>
  <c r="EM53" i="5" s="1"/>
  <c r="HI53" i="5" s="1"/>
  <c r="KE53" i="5" s="1"/>
  <c r="BQ14" i="5"/>
  <c r="EM14" i="5" s="1"/>
  <c r="HI14" i="5" s="1"/>
  <c r="KE14" i="5" s="1"/>
  <c r="BQ72" i="5"/>
  <c r="EM72" i="5" s="1"/>
  <c r="HI72" i="5" s="1"/>
  <c r="KE72" i="5" s="1"/>
  <c r="BQ135" i="5"/>
  <c r="EM135" i="5" s="1"/>
  <c r="HI135" i="5" s="1"/>
  <c r="KE135" i="5" s="1"/>
  <c r="BQ207" i="5"/>
  <c r="EM207" i="5" s="1"/>
  <c r="HI207" i="5" s="1"/>
  <c r="KE207" i="5" s="1"/>
  <c r="BQ267" i="5"/>
  <c r="EM267" i="5" s="1"/>
  <c r="HI267" i="5" s="1"/>
  <c r="KE267" i="5" s="1"/>
  <c r="BQ4" i="5"/>
  <c r="EM4" i="5" s="1"/>
  <c r="HI4" i="5" s="1"/>
  <c r="KE4" i="5" s="1"/>
  <c r="BQ73" i="5"/>
  <c r="EM73" i="5" s="1"/>
  <c r="HI73" i="5" s="1"/>
  <c r="KE73" i="5" s="1"/>
  <c r="BQ132" i="5"/>
  <c r="EM132" i="5" s="1"/>
  <c r="HI132" i="5" s="1"/>
  <c r="KE132" i="5" s="1"/>
  <c r="BQ199" i="5"/>
  <c r="EM199" i="5" s="1"/>
  <c r="HI199" i="5" s="1"/>
  <c r="KE199" i="5" s="1"/>
  <c r="BQ258" i="5"/>
  <c r="EM258" i="5" s="1"/>
  <c r="HI258" i="5" s="1"/>
  <c r="KE258" i="5" s="1"/>
  <c r="BQ60" i="5"/>
  <c r="EM60" i="5" s="1"/>
  <c r="HI60" i="5" s="1"/>
  <c r="KE60" i="5" s="1"/>
  <c r="BQ133" i="5"/>
  <c r="EM133" i="5" s="1"/>
  <c r="HI133" i="5" s="1"/>
  <c r="KE133" i="5" s="1"/>
  <c r="BQ191" i="5"/>
  <c r="EM191" i="5" s="1"/>
  <c r="HI191" i="5" s="1"/>
  <c r="KE191" i="5" s="1"/>
  <c r="BQ251" i="5"/>
  <c r="EM251" i="5" s="1"/>
  <c r="HI251" i="5" s="1"/>
  <c r="KE251" i="5" s="1"/>
  <c r="BQ21" i="5"/>
  <c r="EM21" i="5" s="1"/>
  <c r="HI21" i="5" s="1"/>
  <c r="KE21" i="5" s="1"/>
  <c r="BQ94" i="5"/>
  <c r="EM94" i="5" s="1"/>
  <c r="HI94" i="5" s="1"/>
  <c r="KE94" i="5" s="1"/>
  <c r="BQ142" i="5"/>
  <c r="EM142" i="5" s="1"/>
  <c r="HI142" i="5" s="1"/>
  <c r="KE142" i="5" s="1"/>
  <c r="BQ210" i="5"/>
  <c r="EM210" i="5" s="1"/>
  <c r="HI210" i="5" s="1"/>
  <c r="KE210" i="5" s="1"/>
  <c r="BQ22" i="5"/>
  <c r="EM22" i="5" s="1"/>
  <c r="HI22" i="5" s="1"/>
  <c r="KE22" i="5" s="1"/>
  <c r="BQ89" i="5"/>
  <c r="EM89" i="5" s="1"/>
  <c r="HI89" i="5" s="1"/>
  <c r="KE89" i="5" s="1"/>
  <c r="BQ143" i="5"/>
  <c r="EM143" i="5" s="1"/>
  <c r="HI143" i="5" s="1"/>
  <c r="KE143" i="5" s="1"/>
  <c r="BQ204" i="5"/>
  <c r="EM204" i="5" s="1"/>
  <c r="HI204" i="5" s="1"/>
  <c r="KE204" i="5" s="1"/>
  <c r="BQ3" i="5"/>
  <c r="EM3" i="5" s="1"/>
  <c r="HI3" i="5" s="1"/>
  <c r="KE3" i="5" s="1"/>
  <c r="BQ62" i="5"/>
  <c r="EM62" i="5" s="1"/>
  <c r="HI62" i="5" s="1"/>
  <c r="KE62" i="5" s="1"/>
  <c r="BQ121" i="5"/>
  <c r="EM121" i="5" s="1"/>
  <c r="HI121" i="5" s="1"/>
  <c r="KE121" i="5" s="1"/>
  <c r="BQ196" i="5"/>
  <c r="EM196" i="5" s="1"/>
  <c r="HI196" i="5" s="1"/>
  <c r="KE196" i="5" s="1"/>
  <c r="BQ27" i="5"/>
  <c r="EM27" i="5" s="1"/>
  <c r="HI27" i="5" s="1"/>
  <c r="KE27" i="5" s="1"/>
  <c r="BQ82" i="5"/>
  <c r="EM82" i="5" s="1"/>
  <c r="HI82" i="5" s="1"/>
  <c r="KE82" i="5" s="1"/>
  <c r="BQ161" i="5"/>
  <c r="EM161" i="5" s="1"/>
  <c r="HI161" i="5" s="1"/>
  <c r="KE161" i="5" s="1"/>
  <c r="BQ226" i="5"/>
  <c r="EM226" i="5" s="1"/>
  <c r="HI226" i="5" s="1"/>
  <c r="KE226" i="5" s="1"/>
  <c r="BQ10" i="5"/>
  <c r="EM10" i="5" s="1"/>
  <c r="HI10" i="5" s="1"/>
  <c r="KE10" i="5" s="1"/>
  <c r="BQ83" i="5"/>
  <c r="EM83" i="5" s="1"/>
  <c r="HI83" i="5" s="1"/>
  <c r="KE83" i="5" s="1"/>
  <c r="BQ150" i="5"/>
  <c r="EM150" i="5" s="1"/>
  <c r="HI150" i="5" s="1"/>
  <c r="KE150" i="5" s="1"/>
  <c r="BQ215" i="5"/>
  <c r="EM215" i="5" s="1"/>
  <c r="HI215" i="5" s="1"/>
  <c r="KE215" i="5" s="1"/>
  <c r="BQ11" i="5"/>
  <c r="EM11" i="5" s="1"/>
  <c r="HI11" i="5" s="1"/>
  <c r="KE11" i="5" s="1"/>
  <c r="BQ69" i="5"/>
  <c r="EM69" i="5" s="1"/>
  <c r="HI69" i="5" s="1"/>
  <c r="KE69" i="5" s="1"/>
  <c r="BQ151" i="5"/>
  <c r="EM151" i="5" s="1"/>
  <c r="HI151" i="5" s="1"/>
  <c r="KE151" i="5" s="1"/>
  <c r="BQ209" i="5"/>
  <c r="EM209" i="5" s="1"/>
  <c r="HI209" i="5" s="1"/>
  <c r="KE209" i="5" s="1"/>
  <c r="BQ34" i="5"/>
  <c r="EM34" i="5" s="1"/>
  <c r="HI34" i="5" s="1"/>
  <c r="KE34" i="5" s="1"/>
  <c r="BQ107" i="5"/>
  <c r="EM107" i="5" s="1"/>
  <c r="HI107" i="5" s="1"/>
  <c r="KE107" i="5" s="1"/>
  <c r="BQ170" i="5"/>
  <c r="EM170" i="5" s="1"/>
  <c r="HI170" i="5" s="1"/>
  <c r="KE170" i="5" s="1"/>
  <c r="BQ221" i="5"/>
  <c r="EM221" i="5" s="1"/>
  <c r="HI221" i="5" s="1"/>
  <c r="KE221" i="5" s="1"/>
  <c r="BQ35" i="5"/>
  <c r="EM35" i="5" s="1"/>
  <c r="HI35" i="5" s="1"/>
  <c r="KE35" i="5" s="1"/>
  <c r="BQ90" i="5"/>
  <c r="EM90" i="5" s="1"/>
  <c r="HI90" i="5" s="1"/>
  <c r="KE90" i="5" s="1"/>
  <c r="BQ158" i="5"/>
  <c r="EM158" i="5" s="1"/>
  <c r="HI158" i="5" s="1"/>
  <c r="KE158" i="5" s="1"/>
  <c r="BQ223" i="5"/>
  <c r="EM223" i="5" s="1"/>
  <c r="HI223" i="5" s="1"/>
  <c r="KE223" i="5" s="1"/>
  <c r="BQ18" i="5"/>
  <c r="EM18" i="5" s="1"/>
  <c r="HI18" i="5" s="1"/>
  <c r="KE18" i="5" s="1"/>
  <c r="BQ91" i="5"/>
  <c r="EM91" i="5" s="1"/>
  <c r="HI91" i="5" s="1"/>
  <c r="KE91" i="5" s="1"/>
  <c r="BQ139" i="5"/>
  <c r="EM139" i="5" s="1"/>
  <c r="HI139" i="5" s="1"/>
  <c r="KE139" i="5" s="1"/>
  <c r="BQ218" i="5"/>
  <c r="EM218" i="5" s="1"/>
  <c r="HI218" i="5" s="1"/>
  <c r="KE218" i="5" s="1"/>
  <c r="BP8" i="1"/>
  <c r="BP7" i="1"/>
  <c r="C168" i="4"/>
  <c r="B168" i="4"/>
  <c r="A168" i="4"/>
  <c r="A95" i="4"/>
  <c r="C169" i="4" l="1"/>
  <c r="A169" i="4"/>
  <c r="B169" i="4"/>
  <c r="BR3" i="5"/>
  <c r="EN3" i="5" s="1"/>
  <c r="HJ3" i="5" s="1"/>
  <c r="KF3" i="5" s="1"/>
  <c r="BR2" i="5"/>
  <c r="EN2" i="5" s="1"/>
  <c r="HJ2" i="5" s="1"/>
  <c r="KF2" i="5" s="1"/>
  <c r="BR4" i="5"/>
  <c r="EN4" i="5" s="1"/>
  <c r="HJ4" i="5" s="1"/>
  <c r="KF4" i="5" s="1"/>
  <c r="BR243" i="5"/>
  <c r="EN243" i="5" s="1"/>
  <c r="HJ243" i="5" s="1"/>
  <c r="KF243" i="5" s="1"/>
  <c r="BR178" i="5"/>
  <c r="EN178" i="5" s="1"/>
  <c r="HJ178" i="5" s="1"/>
  <c r="KF178" i="5" s="1"/>
  <c r="BR121" i="5"/>
  <c r="EN121" i="5" s="1"/>
  <c r="HJ121" i="5" s="1"/>
  <c r="KF121" i="5" s="1"/>
  <c r="BR59" i="5"/>
  <c r="EN59" i="5" s="1"/>
  <c r="HJ59" i="5" s="1"/>
  <c r="KF59" i="5" s="1"/>
  <c r="BR252" i="5"/>
  <c r="EN252" i="5" s="1"/>
  <c r="HJ252" i="5" s="1"/>
  <c r="KF252" i="5" s="1"/>
  <c r="BR189" i="5"/>
  <c r="EN189" i="5" s="1"/>
  <c r="HJ189" i="5" s="1"/>
  <c r="KF189" i="5" s="1"/>
  <c r="BR120" i="5"/>
  <c r="EN120" i="5" s="1"/>
  <c r="HJ120" i="5" s="1"/>
  <c r="KF120" i="5" s="1"/>
  <c r="BR58" i="5"/>
  <c r="EN58" i="5" s="1"/>
  <c r="HJ58" i="5" s="1"/>
  <c r="KF58" i="5" s="1"/>
  <c r="BR257" i="5"/>
  <c r="EN257" i="5" s="1"/>
  <c r="HJ257" i="5" s="1"/>
  <c r="KF257" i="5" s="1"/>
  <c r="BR187" i="5"/>
  <c r="EN187" i="5" s="1"/>
  <c r="HJ187" i="5" s="1"/>
  <c r="KF187" i="5" s="1"/>
  <c r="BR119" i="5"/>
  <c r="EN119" i="5" s="1"/>
  <c r="HJ119" i="5" s="1"/>
  <c r="KF119" i="5" s="1"/>
  <c r="BR68" i="5"/>
  <c r="EN68" i="5" s="1"/>
  <c r="HJ68" i="5" s="1"/>
  <c r="KF68" i="5" s="1"/>
  <c r="BR267" i="5"/>
  <c r="EN267" i="5" s="1"/>
  <c r="HJ267" i="5" s="1"/>
  <c r="KF267" i="5" s="1"/>
  <c r="BR195" i="5"/>
  <c r="EN195" i="5" s="1"/>
  <c r="HJ195" i="5" s="1"/>
  <c r="KF195" i="5" s="1"/>
  <c r="BR235" i="5"/>
  <c r="EN235" i="5" s="1"/>
  <c r="HJ235" i="5" s="1"/>
  <c r="KF235" i="5" s="1"/>
  <c r="BR168" i="5"/>
  <c r="EN168" i="5" s="1"/>
  <c r="HJ168" i="5" s="1"/>
  <c r="KF168" i="5" s="1"/>
  <c r="BR106" i="5"/>
  <c r="EN106" i="5" s="1"/>
  <c r="HJ106" i="5" s="1"/>
  <c r="KF106" i="5" s="1"/>
  <c r="BR44" i="5"/>
  <c r="EN44" i="5" s="1"/>
  <c r="HJ44" i="5" s="1"/>
  <c r="KF44" i="5" s="1"/>
  <c r="BR246" i="5"/>
  <c r="EN246" i="5" s="1"/>
  <c r="HJ246" i="5" s="1"/>
  <c r="KF246" i="5" s="1"/>
  <c r="BR181" i="5"/>
  <c r="EN181" i="5" s="1"/>
  <c r="HJ181" i="5" s="1"/>
  <c r="KF181" i="5" s="1"/>
  <c r="BR113" i="5"/>
  <c r="EN113" i="5" s="1"/>
  <c r="HJ113" i="5" s="1"/>
  <c r="KF113" i="5" s="1"/>
  <c r="BR51" i="5"/>
  <c r="EN51" i="5" s="1"/>
  <c r="HJ51" i="5" s="1"/>
  <c r="KF51" i="5" s="1"/>
  <c r="BR249" i="5"/>
  <c r="EN249" i="5" s="1"/>
  <c r="HJ249" i="5" s="1"/>
  <c r="KF249" i="5" s="1"/>
  <c r="BR184" i="5"/>
  <c r="EN184" i="5" s="1"/>
  <c r="HJ184" i="5" s="1"/>
  <c r="KF184" i="5" s="1"/>
  <c r="BR131" i="5"/>
  <c r="EN131" i="5" s="1"/>
  <c r="HJ131" i="5" s="1"/>
  <c r="KF131" i="5" s="1"/>
  <c r="BR50" i="5"/>
  <c r="EN50" i="5" s="1"/>
  <c r="HJ50" i="5" s="1"/>
  <c r="KF50" i="5" s="1"/>
  <c r="BR258" i="5"/>
  <c r="EN258" i="5" s="1"/>
  <c r="HJ258" i="5" s="1"/>
  <c r="KF258" i="5" s="1"/>
  <c r="BR197" i="5"/>
  <c r="EN197" i="5" s="1"/>
  <c r="HJ197" i="5" s="1"/>
  <c r="KF197" i="5" s="1"/>
  <c r="BR259" i="5"/>
  <c r="EN259" i="5" s="1"/>
  <c r="HJ259" i="5" s="1"/>
  <c r="KF259" i="5" s="1"/>
  <c r="BR170" i="5"/>
  <c r="EN170" i="5" s="1"/>
  <c r="HJ170" i="5" s="1"/>
  <c r="KF170" i="5" s="1"/>
  <c r="BR86" i="5"/>
  <c r="EN86" i="5" s="1"/>
  <c r="HJ86" i="5" s="1"/>
  <c r="KF86" i="5" s="1"/>
  <c r="BR266" i="5"/>
  <c r="EN266" i="5" s="1"/>
  <c r="HJ266" i="5" s="1"/>
  <c r="KF266" i="5" s="1"/>
  <c r="BR171" i="5"/>
  <c r="EN171" i="5" s="1"/>
  <c r="HJ171" i="5" s="1"/>
  <c r="KF171" i="5" s="1"/>
  <c r="BR85" i="5"/>
  <c r="EN85" i="5" s="1"/>
  <c r="HJ85" i="5" s="1"/>
  <c r="KF85" i="5" s="1"/>
  <c r="BR9" i="5"/>
  <c r="EN9" i="5" s="1"/>
  <c r="HJ9" i="5" s="1"/>
  <c r="KF9" i="5" s="1"/>
  <c r="BR179" i="5"/>
  <c r="EN179" i="5" s="1"/>
  <c r="HJ179" i="5" s="1"/>
  <c r="KF179" i="5" s="1"/>
  <c r="BR102" i="5"/>
  <c r="EN102" i="5" s="1"/>
  <c r="HJ102" i="5" s="1"/>
  <c r="KF102" i="5" s="1"/>
  <c r="BR8" i="5"/>
  <c r="EN8" i="5" s="1"/>
  <c r="HJ8" i="5" s="1"/>
  <c r="KF8" i="5" s="1"/>
  <c r="BR182" i="5"/>
  <c r="EN182" i="5" s="1"/>
  <c r="HJ182" i="5" s="1"/>
  <c r="KF182" i="5" s="1"/>
  <c r="BR123" i="5"/>
  <c r="EN123" i="5" s="1"/>
  <c r="HJ123" i="5" s="1"/>
  <c r="KF123" i="5" s="1"/>
  <c r="BR61" i="5"/>
  <c r="EN61" i="5" s="1"/>
  <c r="HJ61" i="5" s="1"/>
  <c r="KF61" i="5" s="1"/>
  <c r="BR255" i="5"/>
  <c r="EN255" i="5" s="1"/>
  <c r="HJ255" i="5" s="1"/>
  <c r="KF255" i="5" s="1"/>
  <c r="BR190" i="5"/>
  <c r="EN190" i="5" s="1"/>
  <c r="HJ190" i="5" s="1"/>
  <c r="KF190" i="5" s="1"/>
  <c r="BR122" i="5"/>
  <c r="EN122" i="5" s="1"/>
  <c r="HJ122" i="5" s="1"/>
  <c r="KF122" i="5" s="1"/>
  <c r="BR63" i="5"/>
  <c r="EN63" i="5" s="1"/>
  <c r="HJ63" i="5" s="1"/>
  <c r="KF63" i="5" s="1"/>
  <c r="BR263" i="5"/>
  <c r="EN263" i="5" s="1"/>
  <c r="HJ263" i="5" s="1"/>
  <c r="KF263" i="5" s="1"/>
  <c r="BR205" i="5"/>
  <c r="EN205" i="5" s="1"/>
  <c r="HJ205" i="5" s="1"/>
  <c r="KF205" i="5" s="1"/>
  <c r="BR136" i="5"/>
  <c r="EN136" i="5" s="1"/>
  <c r="HJ136" i="5" s="1"/>
  <c r="KF136" i="5" s="1"/>
  <c r="BR70" i="5"/>
  <c r="EN70" i="5" s="1"/>
  <c r="HJ70" i="5" s="1"/>
  <c r="KF70" i="5" s="1"/>
  <c r="BR15" i="5"/>
  <c r="EN15" i="5" s="1"/>
  <c r="HJ15" i="5" s="1"/>
  <c r="KF15" i="5" s="1"/>
  <c r="BR204" i="5"/>
  <c r="EN204" i="5" s="1"/>
  <c r="HJ204" i="5" s="1"/>
  <c r="KF204" i="5" s="1"/>
  <c r="BR135" i="5"/>
  <c r="EN135" i="5" s="1"/>
  <c r="HJ135" i="5" s="1"/>
  <c r="KF135" i="5" s="1"/>
  <c r="BR69" i="5"/>
  <c r="EN69" i="5" s="1"/>
  <c r="HJ69" i="5" s="1"/>
  <c r="KF69" i="5" s="1"/>
  <c r="BR14" i="5"/>
  <c r="EN14" i="5" s="1"/>
  <c r="HJ14" i="5" s="1"/>
  <c r="KF14" i="5" s="1"/>
  <c r="BR215" i="5"/>
  <c r="EN215" i="5" s="1"/>
  <c r="HJ215" i="5" s="1"/>
  <c r="KF215" i="5" s="1"/>
  <c r="BR142" i="5"/>
  <c r="EN142" i="5" s="1"/>
  <c r="HJ142" i="5" s="1"/>
  <c r="KF142" i="5" s="1"/>
  <c r="BR94" i="5"/>
  <c r="EN94" i="5" s="1"/>
  <c r="HJ94" i="5" s="1"/>
  <c r="KF94" i="5" s="1"/>
  <c r="BR13" i="5"/>
  <c r="EN13" i="5" s="1"/>
  <c r="HJ13" i="5" s="1"/>
  <c r="KF13" i="5" s="1"/>
  <c r="BR5" i="5"/>
  <c r="EN5" i="5" s="1"/>
  <c r="HJ5" i="5" s="1"/>
  <c r="KF5" i="5" s="1"/>
  <c r="BR254" i="5"/>
  <c r="EN254" i="5" s="1"/>
  <c r="HJ254" i="5" s="1"/>
  <c r="KF254" i="5" s="1"/>
  <c r="BR161" i="5"/>
  <c r="EN161" i="5" s="1"/>
  <c r="HJ161" i="5" s="1"/>
  <c r="KF161" i="5" s="1"/>
  <c r="BR64" i="5"/>
  <c r="EN64" i="5" s="1"/>
  <c r="HJ64" i="5" s="1"/>
  <c r="KF64" i="5" s="1"/>
  <c r="BR260" i="5"/>
  <c r="EN260" i="5" s="1"/>
  <c r="HJ260" i="5" s="1"/>
  <c r="KF260" i="5" s="1"/>
  <c r="BR165" i="5"/>
  <c r="EN165" i="5" s="1"/>
  <c r="HJ165" i="5" s="1"/>
  <c r="KF165" i="5" s="1"/>
  <c r="BR97" i="5"/>
  <c r="EN97" i="5" s="1"/>
  <c r="HJ97" i="5" s="1"/>
  <c r="KF97" i="5" s="1"/>
  <c r="BR264" i="5"/>
  <c r="EN264" i="5" s="1"/>
  <c r="HJ264" i="5" s="1"/>
  <c r="KF264" i="5" s="1"/>
  <c r="BR163" i="5"/>
  <c r="EN163" i="5" s="1"/>
  <c r="HJ163" i="5" s="1"/>
  <c r="KF163" i="5" s="1"/>
  <c r="BR96" i="5"/>
  <c r="EN96" i="5" s="1"/>
  <c r="HJ96" i="5" s="1"/>
  <c r="KF96" i="5" s="1"/>
  <c r="BR20" i="5"/>
  <c r="EN20" i="5" s="1"/>
  <c r="HJ20" i="5" s="1"/>
  <c r="KF20" i="5" s="1"/>
  <c r="BR173" i="5"/>
  <c r="EN173" i="5" s="1"/>
  <c r="HJ173" i="5" s="1"/>
  <c r="KF173" i="5" s="1"/>
  <c r="BR108" i="5"/>
  <c r="EN108" i="5" s="1"/>
  <c r="HJ108" i="5" s="1"/>
  <c r="KF108" i="5" s="1"/>
  <c r="BR46" i="5"/>
  <c r="EN46" i="5" s="1"/>
  <c r="HJ46" i="5" s="1"/>
  <c r="KF46" i="5" s="1"/>
  <c r="BR250" i="5"/>
  <c r="EN250" i="5" s="1"/>
  <c r="HJ250" i="5" s="1"/>
  <c r="KF250" i="5" s="1"/>
  <c r="BR185" i="5"/>
  <c r="EN185" i="5" s="1"/>
  <c r="HJ185" i="5" s="1"/>
  <c r="KF185" i="5" s="1"/>
  <c r="BR134" i="5"/>
  <c r="EN134" i="5" s="1"/>
  <c r="HJ134" i="5" s="1"/>
  <c r="KF134" i="5" s="1"/>
  <c r="BR53" i="5"/>
  <c r="EN53" i="5" s="1"/>
  <c r="HJ53" i="5" s="1"/>
  <c r="KF53" i="5" s="1"/>
  <c r="BR256" i="5"/>
  <c r="EN256" i="5" s="1"/>
  <c r="HJ256" i="5" s="1"/>
  <c r="KF256" i="5" s="1"/>
  <c r="BR193" i="5"/>
  <c r="EN193" i="5" s="1"/>
  <c r="HJ193" i="5" s="1"/>
  <c r="KF193" i="5" s="1"/>
  <c r="BR133" i="5"/>
  <c r="EN133" i="5" s="1"/>
  <c r="HJ133" i="5" s="1"/>
  <c r="KF133" i="5" s="1"/>
  <c r="BR74" i="5"/>
  <c r="EN74" i="5" s="1"/>
  <c r="HJ74" i="5" s="1"/>
  <c r="KF74" i="5" s="1"/>
  <c r="BR262" i="5"/>
  <c r="EN262" i="5" s="1"/>
  <c r="HJ262" i="5" s="1"/>
  <c r="KF262" i="5" s="1"/>
  <c r="BR201" i="5"/>
  <c r="EN201" i="5" s="1"/>
  <c r="HJ201" i="5" s="1"/>
  <c r="KF201" i="5" s="1"/>
  <c r="BR132" i="5"/>
  <c r="EN132" i="5" s="1"/>
  <c r="HJ132" i="5" s="1"/>
  <c r="KF132" i="5" s="1"/>
  <c r="BR62" i="5"/>
  <c r="EN62" i="5" s="1"/>
  <c r="HJ62" i="5" s="1"/>
  <c r="KF62" i="5" s="1"/>
  <c r="BR7" i="5"/>
  <c r="EN7" i="5" s="1"/>
  <c r="HJ7" i="5" s="1"/>
  <c r="KF7" i="5" s="1"/>
  <c r="BR207" i="5"/>
  <c r="EN207" i="5" s="1"/>
  <c r="HJ207" i="5" s="1"/>
  <c r="KF207" i="5" s="1"/>
  <c r="BR146" i="5"/>
  <c r="EN146" i="5" s="1"/>
  <c r="HJ146" i="5" s="1"/>
  <c r="KF146" i="5" s="1"/>
  <c r="BR72" i="5"/>
  <c r="EN72" i="5" s="1"/>
  <c r="HJ72" i="5" s="1"/>
  <c r="KF72" i="5" s="1"/>
  <c r="BR6" i="5"/>
  <c r="EN6" i="5" s="1"/>
  <c r="HJ6" i="5" s="1"/>
  <c r="KF6" i="5" s="1"/>
  <c r="BR228" i="5"/>
  <c r="EN228" i="5" s="1"/>
  <c r="HJ228" i="5" s="1"/>
  <c r="KF228" i="5" s="1"/>
  <c r="BR145" i="5"/>
  <c r="EN145" i="5" s="1"/>
  <c r="HJ145" i="5" s="1"/>
  <c r="KF145" i="5" s="1"/>
  <c r="BR65" i="5"/>
  <c r="EN65" i="5" s="1"/>
  <c r="HJ65" i="5" s="1"/>
  <c r="KF65" i="5" s="1"/>
  <c r="BR238" i="5"/>
  <c r="EN238" i="5" s="1"/>
  <c r="HJ238" i="5" s="1"/>
  <c r="KF238" i="5" s="1"/>
  <c r="BR153" i="5"/>
  <c r="EN153" i="5" s="1"/>
  <c r="HJ153" i="5" s="1"/>
  <c r="KF153" i="5" s="1"/>
  <c r="BR84" i="5"/>
  <c r="EN84" i="5" s="1"/>
  <c r="HJ84" i="5" s="1"/>
  <c r="KF84" i="5" s="1"/>
  <c r="BR242" i="5"/>
  <c r="EN242" i="5" s="1"/>
  <c r="HJ242" i="5" s="1"/>
  <c r="KF242" i="5" s="1"/>
  <c r="BR162" i="5"/>
  <c r="EN162" i="5" s="1"/>
  <c r="HJ162" i="5" s="1"/>
  <c r="KF162" i="5" s="1"/>
  <c r="BR89" i="5"/>
  <c r="EN89" i="5" s="1"/>
  <c r="HJ89" i="5" s="1"/>
  <c r="KF89" i="5" s="1"/>
  <c r="BR247" i="5"/>
  <c r="EN247" i="5" s="1"/>
  <c r="HJ247" i="5" s="1"/>
  <c r="KF247" i="5" s="1"/>
  <c r="BR166" i="5"/>
  <c r="EN166" i="5" s="1"/>
  <c r="HJ166" i="5" s="1"/>
  <c r="KF166" i="5" s="1"/>
  <c r="BR101" i="5"/>
  <c r="EN101" i="5" s="1"/>
  <c r="HJ101" i="5" s="1"/>
  <c r="KF101" i="5" s="1"/>
  <c r="BR39" i="5"/>
  <c r="EN39" i="5" s="1"/>
  <c r="HJ39" i="5" s="1"/>
  <c r="KF39" i="5" s="1"/>
  <c r="BR241" i="5"/>
  <c r="EN241" i="5" s="1"/>
  <c r="HJ241" i="5" s="1"/>
  <c r="KF241" i="5" s="1"/>
  <c r="BR176" i="5"/>
  <c r="EN176" i="5" s="1"/>
  <c r="HJ176" i="5" s="1"/>
  <c r="KF176" i="5" s="1"/>
  <c r="BR100" i="5"/>
  <c r="EN100" i="5" s="1"/>
  <c r="HJ100" i="5" s="1"/>
  <c r="KF100" i="5" s="1"/>
  <c r="BR57" i="5"/>
  <c r="EN57" i="5" s="1"/>
  <c r="HJ57" i="5" s="1"/>
  <c r="KF57" i="5" s="1"/>
  <c r="BR248" i="5"/>
  <c r="EN248" i="5" s="1"/>
  <c r="HJ248" i="5" s="1"/>
  <c r="KF248" i="5" s="1"/>
  <c r="BR180" i="5"/>
  <c r="EN180" i="5" s="1"/>
  <c r="HJ180" i="5" s="1"/>
  <c r="KF180" i="5" s="1"/>
  <c r="BR126" i="5"/>
  <c r="EN126" i="5" s="1"/>
  <c r="HJ126" i="5" s="1"/>
  <c r="KF126" i="5" s="1"/>
  <c r="BR45" i="5"/>
  <c r="EN45" i="5" s="1"/>
  <c r="HJ45" i="5" s="1"/>
  <c r="KF45" i="5" s="1"/>
  <c r="BR253" i="5"/>
  <c r="EN253" i="5" s="1"/>
  <c r="HJ253" i="5" s="1"/>
  <c r="KF253" i="5" s="1"/>
  <c r="BR188" i="5"/>
  <c r="EN188" i="5" s="1"/>
  <c r="HJ188" i="5" s="1"/>
  <c r="KF188" i="5" s="1"/>
  <c r="BR125" i="5"/>
  <c r="EN125" i="5" s="1"/>
  <c r="HJ125" i="5" s="1"/>
  <c r="KF125" i="5" s="1"/>
  <c r="BR66" i="5"/>
  <c r="EN66" i="5" s="1"/>
  <c r="HJ66" i="5" s="1"/>
  <c r="KF66" i="5" s="1"/>
  <c r="BR261" i="5"/>
  <c r="EN261" i="5" s="1"/>
  <c r="HJ261" i="5" s="1"/>
  <c r="KF261" i="5" s="1"/>
  <c r="BR196" i="5"/>
  <c r="EN196" i="5" s="1"/>
  <c r="HJ196" i="5" s="1"/>
  <c r="KF196" i="5" s="1"/>
  <c r="BR124" i="5"/>
  <c r="EN124" i="5" s="1"/>
  <c r="HJ124" i="5" s="1"/>
  <c r="KF124" i="5" s="1"/>
  <c r="BR73" i="5"/>
  <c r="EN73" i="5" s="1"/>
  <c r="HJ73" i="5" s="1"/>
  <c r="KF73" i="5" s="1"/>
  <c r="BR226" i="5"/>
  <c r="EN226" i="5" s="1"/>
  <c r="HJ226" i="5" s="1"/>
  <c r="KF226" i="5" s="1"/>
  <c r="BR138" i="5"/>
  <c r="EN138" i="5" s="1"/>
  <c r="HJ138" i="5" s="1"/>
  <c r="KF138" i="5" s="1"/>
  <c r="BR47" i="5"/>
  <c r="EN47" i="5" s="1"/>
  <c r="HJ47" i="5" s="1"/>
  <c r="KF47" i="5" s="1"/>
  <c r="BR224" i="5"/>
  <c r="EN224" i="5" s="1"/>
  <c r="HJ224" i="5" s="1"/>
  <c r="KF224" i="5" s="1"/>
  <c r="BR137" i="5"/>
  <c r="EN137" i="5" s="1"/>
  <c r="HJ137" i="5" s="1"/>
  <c r="KF137" i="5" s="1"/>
  <c r="BR76" i="5"/>
  <c r="EN76" i="5" s="1"/>
  <c r="HJ76" i="5" s="1"/>
  <c r="KF76" i="5" s="1"/>
  <c r="BR232" i="5"/>
  <c r="EN232" i="5" s="1"/>
  <c r="HJ232" i="5" s="1"/>
  <c r="KF232" i="5" s="1"/>
  <c r="BR156" i="5"/>
  <c r="EN156" i="5" s="1"/>
  <c r="HJ156" i="5" s="1"/>
  <c r="KF156" i="5" s="1"/>
  <c r="BR75" i="5"/>
  <c r="EN75" i="5" s="1"/>
  <c r="HJ75" i="5" s="1"/>
  <c r="KF75" i="5" s="1"/>
  <c r="BR240" i="5"/>
  <c r="EN240" i="5" s="1"/>
  <c r="HJ240" i="5" s="1"/>
  <c r="KF240" i="5" s="1"/>
  <c r="BR154" i="5"/>
  <c r="EN154" i="5" s="1"/>
  <c r="HJ154" i="5" s="1"/>
  <c r="KF154" i="5" s="1"/>
  <c r="BR95" i="5"/>
  <c r="EN95" i="5" s="1"/>
  <c r="HJ95" i="5" s="1"/>
  <c r="KF95" i="5" s="1"/>
  <c r="BR32" i="5"/>
  <c r="EN32" i="5" s="1"/>
  <c r="HJ32" i="5" s="1"/>
  <c r="KF32" i="5" s="1"/>
  <c r="BR231" i="5"/>
  <c r="EN231" i="5" s="1"/>
  <c r="HJ231" i="5" s="1"/>
  <c r="KF231" i="5" s="1"/>
  <c r="BR172" i="5"/>
  <c r="EN172" i="5" s="1"/>
  <c r="HJ172" i="5" s="1"/>
  <c r="KF172" i="5" s="1"/>
  <c r="BR112" i="5"/>
  <c r="EN112" i="5" s="1"/>
  <c r="HJ112" i="5" s="1"/>
  <c r="KF112" i="5" s="1"/>
  <c r="BR31" i="5"/>
  <c r="EN31" i="5" s="1"/>
  <c r="HJ31" i="5" s="1"/>
  <c r="KF31" i="5" s="1"/>
  <c r="BR236" i="5"/>
  <c r="EN236" i="5" s="1"/>
  <c r="HJ236" i="5" s="1"/>
  <c r="KF236" i="5" s="1"/>
  <c r="BR177" i="5"/>
  <c r="EN177" i="5" s="1"/>
  <c r="HJ177" i="5" s="1"/>
  <c r="KF177" i="5" s="1"/>
  <c r="BR111" i="5"/>
  <c r="EN111" i="5" s="1"/>
  <c r="HJ111" i="5" s="1"/>
  <c r="KF111" i="5" s="1"/>
  <c r="BR49" i="5"/>
  <c r="EN49" i="5" s="1"/>
  <c r="HJ49" i="5" s="1"/>
  <c r="KF49" i="5" s="1"/>
  <c r="BR244" i="5"/>
  <c r="EN244" i="5" s="1"/>
  <c r="HJ244" i="5" s="1"/>
  <c r="KF244" i="5" s="1"/>
  <c r="BR183" i="5"/>
  <c r="EN183" i="5" s="1"/>
  <c r="HJ183" i="5" s="1"/>
  <c r="KF183" i="5" s="1"/>
  <c r="BR118" i="5"/>
  <c r="EN118" i="5" s="1"/>
  <c r="HJ118" i="5" s="1"/>
  <c r="KF118" i="5" s="1"/>
  <c r="BR56" i="5"/>
  <c r="EN56" i="5" s="1"/>
  <c r="HJ56" i="5" s="1"/>
  <c r="KF56" i="5" s="1"/>
  <c r="BR251" i="5"/>
  <c r="EN251" i="5" s="1"/>
  <c r="HJ251" i="5" s="1"/>
  <c r="KF251" i="5" s="1"/>
  <c r="BR191" i="5"/>
  <c r="EN191" i="5" s="1"/>
  <c r="HJ191" i="5" s="1"/>
  <c r="KF191" i="5" s="1"/>
  <c r="BR117" i="5"/>
  <c r="EN117" i="5" s="1"/>
  <c r="HJ117" i="5" s="1"/>
  <c r="KF117" i="5" s="1"/>
  <c r="BR55" i="5"/>
  <c r="EN55" i="5" s="1"/>
  <c r="HJ55" i="5" s="1"/>
  <c r="KF55" i="5" s="1"/>
  <c r="BR210" i="5"/>
  <c r="EN210" i="5" s="1"/>
  <c r="HJ210" i="5" s="1"/>
  <c r="KF210" i="5" s="1"/>
  <c r="BR116" i="5"/>
  <c r="EN116" i="5" s="1"/>
  <c r="HJ116" i="5" s="1"/>
  <c r="KF116" i="5" s="1"/>
  <c r="BR37" i="5"/>
  <c r="EN37" i="5" s="1"/>
  <c r="HJ37" i="5" s="1"/>
  <c r="KF37" i="5" s="1"/>
  <c r="BR218" i="5"/>
  <c r="EN218" i="5" s="1"/>
  <c r="HJ218" i="5" s="1"/>
  <c r="KF218" i="5" s="1"/>
  <c r="BR149" i="5"/>
  <c r="EN149" i="5" s="1"/>
  <c r="HJ149" i="5" s="1"/>
  <c r="KF149" i="5" s="1"/>
  <c r="BR36" i="5"/>
  <c r="EN36" i="5" s="1"/>
  <c r="HJ36" i="5" s="1"/>
  <c r="KF36" i="5" s="1"/>
  <c r="BR219" i="5"/>
  <c r="EN219" i="5" s="1"/>
  <c r="HJ219" i="5" s="1"/>
  <c r="KF219" i="5" s="1"/>
  <c r="BR148" i="5"/>
  <c r="EN148" i="5" s="1"/>
  <c r="HJ148" i="5" s="1"/>
  <c r="KF148" i="5" s="1"/>
  <c r="BR54" i="5"/>
  <c r="EN54" i="5" s="1"/>
  <c r="HJ54" i="5" s="1"/>
  <c r="KF54" i="5" s="1"/>
  <c r="BR233" i="5"/>
  <c r="EN233" i="5" s="1"/>
  <c r="HJ233" i="5" s="1"/>
  <c r="KF233" i="5" s="1"/>
  <c r="BR159" i="5"/>
  <c r="EN159" i="5" s="1"/>
  <c r="HJ159" i="5" s="1"/>
  <c r="KF159" i="5" s="1"/>
  <c r="BR88" i="5"/>
  <c r="EN88" i="5" s="1"/>
  <c r="HJ88" i="5" s="1"/>
  <c r="KF88" i="5" s="1"/>
  <c r="BR25" i="5"/>
  <c r="EN25" i="5" s="1"/>
  <c r="HJ25" i="5" s="1"/>
  <c r="KF25" i="5" s="1"/>
  <c r="BR222" i="5"/>
  <c r="EN222" i="5" s="1"/>
  <c r="HJ222" i="5" s="1"/>
  <c r="KF222" i="5" s="1"/>
  <c r="BR157" i="5"/>
  <c r="EN157" i="5" s="1"/>
  <c r="HJ157" i="5" s="1"/>
  <c r="KF157" i="5" s="1"/>
  <c r="BR87" i="5"/>
  <c r="EN87" i="5" s="1"/>
  <c r="HJ87" i="5" s="1"/>
  <c r="KF87" i="5" s="1"/>
  <c r="BR43" i="5"/>
  <c r="EN43" i="5" s="1"/>
  <c r="HJ43" i="5" s="1"/>
  <c r="KF43" i="5" s="1"/>
  <c r="BR234" i="5"/>
  <c r="EN234" i="5" s="1"/>
  <c r="HJ234" i="5" s="1"/>
  <c r="KF234" i="5" s="1"/>
  <c r="BR169" i="5"/>
  <c r="EN169" i="5" s="1"/>
  <c r="HJ169" i="5" s="1"/>
  <c r="KF169" i="5" s="1"/>
  <c r="BR104" i="5"/>
  <c r="EN104" i="5" s="1"/>
  <c r="HJ104" i="5" s="1"/>
  <c r="KF104" i="5" s="1"/>
  <c r="BR42" i="5"/>
  <c r="EN42" i="5" s="1"/>
  <c r="HJ42" i="5" s="1"/>
  <c r="KF42" i="5" s="1"/>
  <c r="BR237" i="5"/>
  <c r="EN237" i="5" s="1"/>
  <c r="HJ237" i="5" s="1"/>
  <c r="KF237" i="5" s="1"/>
  <c r="BR174" i="5"/>
  <c r="EN174" i="5" s="1"/>
  <c r="HJ174" i="5" s="1"/>
  <c r="KF174" i="5" s="1"/>
  <c r="BR103" i="5"/>
  <c r="EN103" i="5" s="1"/>
  <c r="HJ103" i="5" s="1"/>
  <c r="KF103" i="5" s="1"/>
  <c r="BR60" i="5"/>
  <c r="EN60" i="5" s="1"/>
  <c r="HJ60" i="5" s="1"/>
  <c r="KF60" i="5" s="1"/>
  <c r="BR245" i="5"/>
  <c r="EN245" i="5" s="1"/>
  <c r="HJ245" i="5" s="1"/>
  <c r="KF245" i="5" s="1"/>
  <c r="BR192" i="5"/>
  <c r="EN192" i="5" s="1"/>
  <c r="HJ192" i="5" s="1"/>
  <c r="KF192" i="5" s="1"/>
  <c r="BR129" i="5"/>
  <c r="EN129" i="5" s="1"/>
  <c r="HJ129" i="5" s="1"/>
  <c r="KF129" i="5" s="1"/>
  <c r="BR48" i="5"/>
  <c r="EN48" i="5" s="1"/>
  <c r="HJ48" i="5" s="1"/>
  <c r="KF48" i="5" s="1"/>
  <c r="BR216" i="5"/>
  <c r="EN216" i="5" s="1"/>
  <c r="HJ216" i="5" s="1"/>
  <c r="KF216" i="5" s="1"/>
  <c r="BR128" i="5"/>
  <c r="EN128" i="5" s="1"/>
  <c r="HJ128" i="5" s="1"/>
  <c r="KF128" i="5" s="1"/>
  <c r="BR30" i="5"/>
  <c r="EN30" i="5" s="1"/>
  <c r="HJ30" i="5" s="1"/>
  <c r="KF30" i="5" s="1"/>
  <c r="BR213" i="5"/>
  <c r="EN213" i="5" s="1"/>
  <c r="HJ213" i="5" s="1"/>
  <c r="KF213" i="5" s="1"/>
  <c r="BR127" i="5"/>
  <c r="EN127" i="5" s="1"/>
  <c r="HJ127" i="5" s="1"/>
  <c r="KF127" i="5" s="1"/>
  <c r="BR29" i="5"/>
  <c r="EN29" i="5" s="1"/>
  <c r="HJ29" i="5" s="1"/>
  <c r="KF29" i="5" s="1"/>
  <c r="BR211" i="5"/>
  <c r="EN211" i="5" s="1"/>
  <c r="HJ211" i="5" s="1"/>
  <c r="KF211" i="5" s="1"/>
  <c r="BR141" i="5"/>
  <c r="EN141" i="5" s="1"/>
  <c r="HJ141" i="5" s="1"/>
  <c r="KF141" i="5" s="1"/>
  <c r="BR28" i="5"/>
  <c r="EN28" i="5" s="1"/>
  <c r="HJ28" i="5" s="1"/>
  <c r="KF28" i="5" s="1"/>
  <c r="BR229" i="5"/>
  <c r="EN229" i="5" s="1"/>
  <c r="HJ229" i="5" s="1"/>
  <c r="KF229" i="5" s="1"/>
  <c r="BR140" i="5"/>
  <c r="EN140" i="5" s="1"/>
  <c r="HJ140" i="5" s="1"/>
  <c r="KF140" i="5" s="1"/>
  <c r="BR81" i="5"/>
  <c r="EN81" i="5" s="1"/>
  <c r="HJ81" i="5" s="1"/>
  <c r="KF81" i="5" s="1"/>
  <c r="BR19" i="5"/>
  <c r="EN19" i="5" s="1"/>
  <c r="HJ19" i="5" s="1"/>
  <c r="KF19" i="5" s="1"/>
  <c r="BR214" i="5"/>
  <c r="EN214" i="5" s="1"/>
  <c r="HJ214" i="5" s="1"/>
  <c r="KF214" i="5" s="1"/>
  <c r="BR147" i="5"/>
  <c r="EN147" i="5" s="1"/>
  <c r="HJ147" i="5" s="1"/>
  <c r="KF147" i="5" s="1"/>
  <c r="BR80" i="5"/>
  <c r="EN80" i="5" s="1"/>
  <c r="HJ80" i="5" s="1"/>
  <c r="KF80" i="5" s="1"/>
  <c r="BR18" i="5"/>
  <c r="EN18" i="5" s="1"/>
  <c r="HJ18" i="5" s="1"/>
  <c r="KF18" i="5" s="1"/>
  <c r="BR225" i="5"/>
  <c r="EN225" i="5" s="1"/>
  <c r="HJ225" i="5" s="1"/>
  <c r="KF225" i="5" s="1"/>
  <c r="BR160" i="5"/>
  <c r="EN160" i="5" s="1"/>
  <c r="HJ160" i="5" s="1"/>
  <c r="KF160" i="5" s="1"/>
  <c r="BR79" i="5"/>
  <c r="EN79" i="5" s="1"/>
  <c r="HJ79" i="5" s="1"/>
  <c r="KF79" i="5" s="1"/>
  <c r="BR35" i="5"/>
  <c r="EN35" i="5" s="1"/>
  <c r="HJ35" i="5" s="1"/>
  <c r="KF35" i="5" s="1"/>
  <c r="BR227" i="5"/>
  <c r="EN227" i="5" s="1"/>
  <c r="HJ227" i="5" s="1"/>
  <c r="KF227" i="5" s="1"/>
  <c r="BR164" i="5"/>
  <c r="EN164" i="5" s="1"/>
  <c r="HJ164" i="5" s="1"/>
  <c r="KF164" i="5" s="1"/>
  <c r="BR115" i="5"/>
  <c r="EN115" i="5" s="1"/>
  <c r="HJ115" i="5" s="1"/>
  <c r="KF115" i="5" s="1"/>
  <c r="BR34" i="5"/>
  <c r="EN34" i="5" s="1"/>
  <c r="HJ34" i="5" s="1"/>
  <c r="KF34" i="5" s="1"/>
  <c r="BR239" i="5"/>
  <c r="EN239" i="5" s="1"/>
  <c r="HJ239" i="5" s="1"/>
  <c r="KF239" i="5" s="1"/>
  <c r="BR175" i="5"/>
  <c r="EN175" i="5" s="1"/>
  <c r="HJ175" i="5" s="1"/>
  <c r="KF175" i="5" s="1"/>
  <c r="BR114" i="5"/>
  <c r="EN114" i="5" s="1"/>
  <c r="HJ114" i="5" s="1"/>
  <c r="KF114" i="5" s="1"/>
  <c r="BR52" i="5"/>
  <c r="EN52" i="5" s="1"/>
  <c r="HJ52" i="5" s="1"/>
  <c r="KF52" i="5" s="1"/>
  <c r="BR199" i="5"/>
  <c r="EN199" i="5" s="1"/>
  <c r="HJ199" i="5" s="1"/>
  <c r="KF199" i="5" s="1"/>
  <c r="BR99" i="5"/>
  <c r="EN99" i="5" s="1"/>
  <c r="HJ99" i="5" s="1"/>
  <c r="KF99" i="5" s="1"/>
  <c r="BR24" i="5"/>
  <c r="EN24" i="5" s="1"/>
  <c r="HJ24" i="5" s="1"/>
  <c r="KF24" i="5" s="1"/>
  <c r="BR202" i="5"/>
  <c r="EN202" i="5" s="1"/>
  <c r="HJ202" i="5" s="1"/>
  <c r="KF202" i="5" s="1"/>
  <c r="BR98" i="5"/>
  <c r="EN98" i="5" s="1"/>
  <c r="HJ98" i="5" s="1"/>
  <c r="KF98" i="5" s="1"/>
  <c r="BR41" i="5"/>
  <c r="EN41" i="5" s="1"/>
  <c r="HJ41" i="5" s="1"/>
  <c r="KF41" i="5" s="1"/>
  <c r="BR208" i="5"/>
  <c r="EN208" i="5" s="1"/>
  <c r="HJ208" i="5" s="1"/>
  <c r="KF208" i="5" s="1"/>
  <c r="BR105" i="5"/>
  <c r="EN105" i="5" s="1"/>
  <c r="HJ105" i="5" s="1"/>
  <c r="KF105" i="5" s="1"/>
  <c r="BR40" i="5"/>
  <c r="EN40" i="5" s="1"/>
  <c r="HJ40" i="5" s="1"/>
  <c r="KF40" i="5" s="1"/>
  <c r="BR221" i="5"/>
  <c r="EN221" i="5" s="1"/>
  <c r="HJ221" i="5" s="1"/>
  <c r="KF221" i="5" s="1"/>
  <c r="BR152" i="5"/>
  <c r="EN152" i="5" s="1"/>
  <c r="HJ152" i="5" s="1"/>
  <c r="KF152" i="5" s="1"/>
  <c r="BR67" i="5"/>
  <c r="EN67" i="5" s="1"/>
  <c r="HJ67" i="5" s="1"/>
  <c r="KF67" i="5" s="1"/>
  <c r="BR12" i="5"/>
  <c r="EN12" i="5" s="1"/>
  <c r="HJ12" i="5" s="1"/>
  <c r="KF12" i="5" s="1"/>
  <c r="BR206" i="5"/>
  <c r="EN206" i="5" s="1"/>
  <c r="HJ206" i="5" s="1"/>
  <c r="KF206" i="5" s="1"/>
  <c r="BR151" i="5"/>
  <c r="EN151" i="5" s="1"/>
  <c r="HJ151" i="5" s="1"/>
  <c r="KF151" i="5" s="1"/>
  <c r="BR92" i="5"/>
  <c r="EN92" i="5" s="1"/>
  <c r="HJ92" i="5" s="1"/>
  <c r="KF92" i="5" s="1"/>
  <c r="BR11" i="5"/>
  <c r="EN11" i="5" s="1"/>
  <c r="HJ11" i="5" s="1"/>
  <c r="KF11" i="5" s="1"/>
  <c r="BR217" i="5"/>
  <c r="EN217" i="5" s="1"/>
  <c r="HJ217" i="5" s="1"/>
  <c r="KF217" i="5" s="1"/>
  <c r="BR139" i="5"/>
  <c r="EN139" i="5" s="1"/>
  <c r="HJ139" i="5" s="1"/>
  <c r="KF139" i="5" s="1"/>
  <c r="BR91" i="5"/>
  <c r="EN91" i="5" s="1"/>
  <c r="HJ91" i="5" s="1"/>
  <c r="KF91" i="5" s="1"/>
  <c r="BR10" i="5"/>
  <c r="EN10" i="5" s="1"/>
  <c r="HJ10" i="5" s="1"/>
  <c r="KF10" i="5" s="1"/>
  <c r="BR220" i="5"/>
  <c r="EN220" i="5" s="1"/>
  <c r="HJ220" i="5" s="1"/>
  <c r="KF220" i="5" s="1"/>
  <c r="BR155" i="5"/>
  <c r="EN155" i="5" s="1"/>
  <c r="HJ155" i="5" s="1"/>
  <c r="KF155" i="5" s="1"/>
  <c r="BR90" i="5"/>
  <c r="EN90" i="5" s="1"/>
  <c r="HJ90" i="5" s="1"/>
  <c r="KF90" i="5" s="1"/>
  <c r="BR27" i="5"/>
  <c r="EN27" i="5" s="1"/>
  <c r="HJ27" i="5" s="1"/>
  <c r="KF27" i="5" s="1"/>
  <c r="BR230" i="5"/>
  <c r="EN230" i="5" s="1"/>
  <c r="HJ230" i="5" s="1"/>
  <c r="KF230" i="5" s="1"/>
  <c r="BR167" i="5"/>
  <c r="EN167" i="5" s="1"/>
  <c r="HJ167" i="5" s="1"/>
  <c r="KF167" i="5" s="1"/>
  <c r="BR107" i="5"/>
  <c r="EN107" i="5" s="1"/>
  <c r="HJ107" i="5" s="1"/>
  <c r="KF107" i="5" s="1"/>
  <c r="BR26" i="5"/>
  <c r="EN26" i="5" s="1"/>
  <c r="HJ26" i="5" s="1"/>
  <c r="KF26" i="5" s="1"/>
  <c r="BR186" i="5"/>
  <c r="EN186" i="5" s="1"/>
  <c r="HJ186" i="5" s="1"/>
  <c r="KF186" i="5" s="1"/>
  <c r="BR93" i="5"/>
  <c r="EN93" i="5" s="1"/>
  <c r="HJ93" i="5" s="1"/>
  <c r="KF93" i="5" s="1"/>
  <c r="BR17" i="5"/>
  <c r="EN17" i="5" s="1"/>
  <c r="HJ17" i="5" s="1"/>
  <c r="KF17" i="5" s="1"/>
  <c r="BR194" i="5"/>
  <c r="EN194" i="5" s="1"/>
  <c r="HJ194" i="5" s="1"/>
  <c r="KF194" i="5" s="1"/>
  <c r="BR110" i="5"/>
  <c r="EN110" i="5" s="1"/>
  <c r="HJ110" i="5" s="1"/>
  <c r="KF110" i="5" s="1"/>
  <c r="BR16" i="5"/>
  <c r="EN16" i="5" s="1"/>
  <c r="HJ16" i="5" s="1"/>
  <c r="KF16" i="5" s="1"/>
  <c r="BR200" i="5"/>
  <c r="EN200" i="5" s="1"/>
  <c r="HJ200" i="5" s="1"/>
  <c r="KF200" i="5" s="1"/>
  <c r="BR109" i="5"/>
  <c r="EN109" i="5" s="1"/>
  <c r="HJ109" i="5" s="1"/>
  <c r="KF109" i="5" s="1"/>
  <c r="BR33" i="5"/>
  <c r="EN33" i="5" s="1"/>
  <c r="HJ33" i="5" s="1"/>
  <c r="KF33" i="5" s="1"/>
  <c r="BR203" i="5"/>
  <c r="EN203" i="5" s="1"/>
  <c r="HJ203" i="5" s="1"/>
  <c r="KF203" i="5" s="1"/>
  <c r="BR130" i="5"/>
  <c r="EN130" i="5" s="1"/>
  <c r="HJ130" i="5" s="1"/>
  <c r="KF130" i="5" s="1"/>
  <c r="BR71" i="5"/>
  <c r="EN71" i="5" s="1"/>
  <c r="HJ71" i="5" s="1"/>
  <c r="KF71" i="5" s="1"/>
  <c r="BR265" i="5"/>
  <c r="EN265" i="5" s="1"/>
  <c r="HJ265" i="5" s="1"/>
  <c r="KF265" i="5" s="1"/>
  <c r="BR198" i="5"/>
  <c r="EN198" i="5" s="1"/>
  <c r="HJ198" i="5" s="1"/>
  <c r="KF198" i="5" s="1"/>
  <c r="BR144" i="5"/>
  <c r="EN144" i="5" s="1"/>
  <c r="HJ144" i="5" s="1"/>
  <c r="KF144" i="5" s="1"/>
  <c r="BR78" i="5"/>
  <c r="EN78" i="5" s="1"/>
  <c r="HJ78" i="5" s="1"/>
  <c r="KF78" i="5" s="1"/>
  <c r="BR23" i="5"/>
  <c r="EN23" i="5" s="1"/>
  <c r="HJ23" i="5" s="1"/>
  <c r="KF23" i="5" s="1"/>
  <c r="BR209" i="5"/>
  <c r="EN209" i="5" s="1"/>
  <c r="HJ209" i="5" s="1"/>
  <c r="KF209" i="5" s="1"/>
  <c r="BR143" i="5"/>
  <c r="EN143" i="5" s="1"/>
  <c r="HJ143" i="5" s="1"/>
  <c r="KF143" i="5" s="1"/>
  <c r="BR77" i="5"/>
  <c r="EN77" i="5" s="1"/>
  <c r="HJ77" i="5" s="1"/>
  <c r="KF77" i="5" s="1"/>
  <c r="BR22" i="5"/>
  <c r="EN22" i="5" s="1"/>
  <c r="HJ22" i="5" s="1"/>
  <c r="KF22" i="5" s="1"/>
  <c r="BR212" i="5"/>
  <c r="EN212" i="5" s="1"/>
  <c r="HJ212" i="5" s="1"/>
  <c r="KF212" i="5" s="1"/>
  <c r="BR150" i="5"/>
  <c r="EN150" i="5" s="1"/>
  <c r="HJ150" i="5" s="1"/>
  <c r="KF150" i="5" s="1"/>
  <c r="BR83" i="5"/>
  <c r="EN83" i="5" s="1"/>
  <c r="HJ83" i="5" s="1"/>
  <c r="KF83" i="5" s="1"/>
  <c r="BR21" i="5"/>
  <c r="EN21" i="5" s="1"/>
  <c r="HJ21" i="5" s="1"/>
  <c r="KF21" i="5" s="1"/>
  <c r="BR223" i="5"/>
  <c r="EN223" i="5" s="1"/>
  <c r="HJ223" i="5" s="1"/>
  <c r="KF223" i="5" s="1"/>
  <c r="BR158" i="5"/>
  <c r="EN158" i="5" s="1"/>
  <c r="HJ158" i="5" s="1"/>
  <c r="KF158" i="5" s="1"/>
  <c r="BR82" i="5"/>
  <c r="EN82" i="5" s="1"/>
  <c r="HJ82" i="5" s="1"/>
  <c r="KF82" i="5" s="1"/>
  <c r="BR38" i="5"/>
  <c r="EN38" i="5" s="1"/>
  <c r="HJ38" i="5" s="1"/>
  <c r="KF38" i="5" s="1"/>
  <c r="BQ7" i="1"/>
  <c r="BQ8" i="1"/>
  <c r="A96" i="4"/>
  <c r="A97" i="4"/>
  <c r="C170" i="4" l="1"/>
  <c r="A170" i="4"/>
  <c r="B170" i="4"/>
  <c r="BR7" i="1"/>
  <c r="BR8" i="1"/>
  <c r="BS263" i="5"/>
  <c r="EO263" i="5" s="1"/>
  <c r="HK263" i="5" s="1"/>
  <c r="KG263" i="5" s="1"/>
  <c r="BS255" i="5"/>
  <c r="EO255" i="5" s="1"/>
  <c r="HK255" i="5" s="1"/>
  <c r="KG255" i="5" s="1"/>
  <c r="BS248" i="5"/>
  <c r="EO248" i="5" s="1"/>
  <c r="HK248" i="5" s="1"/>
  <c r="KG248" i="5" s="1"/>
  <c r="BS239" i="5"/>
  <c r="EO239" i="5" s="1"/>
  <c r="HK239" i="5" s="1"/>
  <c r="KG239" i="5" s="1"/>
  <c r="BS234" i="5"/>
  <c r="EO234" i="5" s="1"/>
  <c r="HK234" i="5" s="1"/>
  <c r="KG234" i="5" s="1"/>
  <c r="BS225" i="5"/>
  <c r="EO225" i="5" s="1"/>
  <c r="HK225" i="5" s="1"/>
  <c r="KG225" i="5" s="1"/>
  <c r="BS212" i="5"/>
  <c r="EO212" i="5" s="1"/>
  <c r="HK212" i="5" s="1"/>
  <c r="KG212" i="5" s="1"/>
  <c r="BS209" i="5"/>
  <c r="EO209" i="5" s="1"/>
  <c r="HK209" i="5" s="1"/>
  <c r="KG209" i="5" s="1"/>
  <c r="BS201" i="5"/>
  <c r="EO201" i="5" s="1"/>
  <c r="HK201" i="5" s="1"/>
  <c r="KG201" i="5" s="1"/>
  <c r="BS188" i="5"/>
  <c r="EO188" i="5" s="1"/>
  <c r="HK188" i="5" s="1"/>
  <c r="KG188" i="5" s="1"/>
  <c r="BS180" i="5"/>
  <c r="EO180" i="5" s="1"/>
  <c r="HK180" i="5" s="1"/>
  <c r="KG180" i="5" s="1"/>
  <c r="BS176" i="5"/>
  <c r="EO176" i="5" s="1"/>
  <c r="HK176" i="5" s="1"/>
  <c r="KG176" i="5" s="1"/>
  <c r="BS169" i="5"/>
  <c r="EO169" i="5" s="1"/>
  <c r="HK169" i="5" s="1"/>
  <c r="KG169" i="5" s="1"/>
  <c r="BS155" i="5"/>
  <c r="EO155" i="5" s="1"/>
  <c r="HK155" i="5" s="1"/>
  <c r="KG155" i="5" s="1"/>
  <c r="BS150" i="5"/>
  <c r="EO150" i="5" s="1"/>
  <c r="HK150" i="5" s="1"/>
  <c r="KG150" i="5" s="1"/>
  <c r="BS135" i="5"/>
  <c r="EO135" i="5" s="1"/>
  <c r="HK135" i="5" s="1"/>
  <c r="KG135" i="5" s="1"/>
  <c r="BS147" i="5"/>
  <c r="EO147" i="5" s="1"/>
  <c r="HK147" i="5" s="1"/>
  <c r="KG147" i="5" s="1"/>
  <c r="BS117" i="5"/>
  <c r="EO117" i="5" s="1"/>
  <c r="HK117" i="5" s="1"/>
  <c r="KG117" i="5" s="1"/>
  <c r="BS129" i="5"/>
  <c r="EO129" i="5" s="1"/>
  <c r="HK129" i="5" s="1"/>
  <c r="KG129" i="5" s="1"/>
  <c r="BS103" i="5"/>
  <c r="EO103" i="5" s="1"/>
  <c r="HK103" i="5" s="1"/>
  <c r="KG103" i="5" s="1"/>
  <c r="BS107" i="5"/>
  <c r="EO107" i="5" s="1"/>
  <c r="HK107" i="5" s="1"/>
  <c r="KG107" i="5" s="1"/>
  <c r="BS93" i="5"/>
  <c r="EO93" i="5" s="1"/>
  <c r="HK93" i="5" s="1"/>
  <c r="KG93" i="5" s="1"/>
  <c r="BS94" i="5"/>
  <c r="EO94" i="5" s="1"/>
  <c r="HK94" i="5" s="1"/>
  <c r="KG94" i="5" s="1"/>
  <c r="BS64" i="5"/>
  <c r="EO64" i="5" s="1"/>
  <c r="HK64" i="5" s="1"/>
  <c r="KG64" i="5" s="1"/>
  <c r="BS79" i="5"/>
  <c r="EO79" i="5" s="1"/>
  <c r="HK79" i="5" s="1"/>
  <c r="KG79" i="5" s="1"/>
  <c r="BS66" i="5"/>
  <c r="EO66" i="5" s="1"/>
  <c r="HK66" i="5" s="1"/>
  <c r="KG66" i="5" s="1"/>
  <c r="BS56" i="5"/>
  <c r="EO56" i="5" s="1"/>
  <c r="HK56" i="5" s="1"/>
  <c r="KG56" i="5" s="1"/>
  <c r="BS60" i="5"/>
  <c r="EO60" i="5" s="1"/>
  <c r="HK60" i="5" s="1"/>
  <c r="KG60" i="5" s="1"/>
  <c r="BS34" i="5"/>
  <c r="EO34" i="5" s="1"/>
  <c r="HK34" i="5" s="1"/>
  <c r="KG34" i="5" s="1"/>
  <c r="BS27" i="5"/>
  <c r="EO27" i="5" s="1"/>
  <c r="HK27" i="5" s="1"/>
  <c r="KG27" i="5" s="1"/>
  <c r="BS21" i="5"/>
  <c r="EO21" i="5" s="1"/>
  <c r="HK21" i="5" s="1"/>
  <c r="KG21" i="5" s="1"/>
  <c r="BS14" i="5"/>
  <c r="EO14" i="5" s="1"/>
  <c r="HK14" i="5" s="1"/>
  <c r="KG14" i="5" s="1"/>
  <c r="BS7" i="5"/>
  <c r="EO7" i="5" s="1"/>
  <c r="HK7" i="5" s="1"/>
  <c r="KG7" i="5" s="1"/>
  <c r="BS264" i="5"/>
  <c r="EO264" i="5" s="1"/>
  <c r="HK264" i="5" s="1"/>
  <c r="KG264" i="5" s="1"/>
  <c r="BS256" i="5"/>
  <c r="EO256" i="5" s="1"/>
  <c r="HK256" i="5" s="1"/>
  <c r="KG256" i="5" s="1"/>
  <c r="BS253" i="5"/>
  <c r="EO253" i="5" s="1"/>
  <c r="HK253" i="5" s="1"/>
  <c r="KG253" i="5" s="1"/>
  <c r="BS242" i="5"/>
  <c r="EO242" i="5" s="1"/>
  <c r="HK242" i="5" s="1"/>
  <c r="KG242" i="5" s="1"/>
  <c r="BS227" i="5"/>
  <c r="EO227" i="5" s="1"/>
  <c r="HK227" i="5" s="1"/>
  <c r="KG227" i="5" s="1"/>
  <c r="BS220" i="5"/>
  <c r="EO220" i="5" s="1"/>
  <c r="HK220" i="5" s="1"/>
  <c r="KG220" i="5" s="1"/>
  <c r="BS215" i="5"/>
  <c r="EO215" i="5" s="1"/>
  <c r="HK215" i="5" s="1"/>
  <c r="KG215" i="5" s="1"/>
  <c r="BS204" i="5"/>
  <c r="EO204" i="5" s="1"/>
  <c r="HK204" i="5" s="1"/>
  <c r="KG204" i="5" s="1"/>
  <c r="BS196" i="5"/>
  <c r="EO196" i="5" s="1"/>
  <c r="HK196" i="5" s="1"/>
  <c r="KG196" i="5" s="1"/>
  <c r="BS191" i="5"/>
  <c r="EO191" i="5" s="1"/>
  <c r="HK191" i="5" s="1"/>
  <c r="KG191" i="5" s="1"/>
  <c r="BS183" i="5"/>
  <c r="EO183" i="5" s="1"/>
  <c r="HK183" i="5" s="1"/>
  <c r="KG183" i="5" s="1"/>
  <c r="BS177" i="5"/>
  <c r="EO177" i="5" s="1"/>
  <c r="HK177" i="5" s="1"/>
  <c r="KG177" i="5" s="1"/>
  <c r="BS164" i="5"/>
  <c r="EO164" i="5" s="1"/>
  <c r="HK164" i="5" s="1"/>
  <c r="KG164" i="5" s="1"/>
  <c r="BS158" i="5"/>
  <c r="EO158" i="5" s="1"/>
  <c r="HK158" i="5" s="1"/>
  <c r="KG158" i="5" s="1"/>
  <c r="BS142" i="5"/>
  <c r="EO142" i="5" s="1"/>
  <c r="HK142" i="5" s="1"/>
  <c r="KG142" i="5" s="1"/>
  <c r="BS146" i="5"/>
  <c r="EO146" i="5" s="1"/>
  <c r="HK146" i="5" s="1"/>
  <c r="KG146" i="5" s="1"/>
  <c r="BS139" i="5"/>
  <c r="EO139" i="5" s="1"/>
  <c r="HK139" i="5" s="1"/>
  <c r="KG139" i="5" s="1"/>
  <c r="BS128" i="5"/>
  <c r="EO128" i="5" s="1"/>
  <c r="HK128" i="5" s="1"/>
  <c r="KG128" i="5" s="1"/>
  <c r="BS121" i="5"/>
  <c r="EO121" i="5" s="1"/>
  <c r="HK121" i="5" s="1"/>
  <c r="KG121" i="5" s="1"/>
  <c r="BS114" i="5"/>
  <c r="EO114" i="5" s="1"/>
  <c r="HK114" i="5" s="1"/>
  <c r="KG114" i="5" s="1"/>
  <c r="BS99" i="5"/>
  <c r="EO99" i="5" s="1"/>
  <c r="HK99" i="5" s="1"/>
  <c r="KG99" i="5" s="1"/>
  <c r="BS85" i="5"/>
  <c r="EO85" i="5" s="1"/>
  <c r="HK85" i="5" s="1"/>
  <c r="KG85" i="5" s="1"/>
  <c r="BS86" i="5"/>
  <c r="EO86" i="5" s="1"/>
  <c r="HK86" i="5" s="1"/>
  <c r="KG86" i="5" s="1"/>
  <c r="BS75" i="5"/>
  <c r="EO75" i="5" s="1"/>
  <c r="HK75" i="5" s="1"/>
  <c r="KG75" i="5" s="1"/>
  <c r="BS76" i="5"/>
  <c r="EO76" i="5" s="1"/>
  <c r="HK76" i="5" s="1"/>
  <c r="KG76" i="5" s="1"/>
  <c r="BS77" i="5"/>
  <c r="EO77" i="5" s="1"/>
  <c r="HK77" i="5" s="1"/>
  <c r="KG77" i="5" s="1"/>
  <c r="BS48" i="5"/>
  <c r="EO48" i="5" s="1"/>
  <c r="HK48" i="5" s="1"/>
  <c r="KG48" i="5" s="1"/>
  <c r="BS52" i="5"/>
  <c r="EO52" i="5" s="1"/>
  <c r="HK52" i="5" s="1"/>
  <c r="KG52" i="5" s="1"/>
  <c r="BS26" i="5"/>
  <c r="EO26" i="5" s="1"/>
  <c r="HK26" i="5" s="1"/>
  <c r="KG26" i="5" s="1"/>
  <c r="BS38" i="5"/>
  <c r="EO38" i="5" s="1"/>
  <c r="HK38" i="5" s="1"/>
  <c r="KG38" i="5" s="1"/>
  <c r="BS13" i="5"/>
  <c r="EO13" i="5" s="1"/>
  <c r="HK13" i="5" s="1"/>
  <c r="KG13" i="5" s="1"/>
  <c r="BS6" i="5"/>
  <c r="EO6" i="5" s="1"/>
  <c r="HK6" i="5" s="1"/>
  <c r="KG6" i="5" s="1"/>
  <c r="BS18" i="5"/>
  <c r="EO18" i="5" s="1"/>
  <c r="HK18" i="5" s="1"/>
  <c r="KG18" i="5" s="1"/>
  <c r="BS261" i="5"/>
  <c r="EO261" i="5" s="1"/>
  <c r="HK261" i="5" s="1"/>
  <c r="KG261" i="5" s="1"/>
  <c r="BS251" i="5"/>
  <c r="EO251" i="5" s="1"/>
  <c r="HK251" i="5" s="1"/>
  <c r="KG251" i="5" s="1"/>
  <c r="BS245" i="5"/>
  <c r="EO245" i="5" s="1"/>
  <c r="HK245" i="5" s="1"/>
  <c r="KG245" i="5" s="1"/>
  <c r="BS237" i="5"/>
  <c r="EO237" i="5" s="1"/>
  <c r="HK237" i="5" s="1"/>
  <c r="KG237" i="5" s="1"/>
  <c r="BS230" i="5"/>
  <c r="EO230" i="5" s="1"/>
  <c r="HK230" i="5" s="1"/>
  <c r="KG230" i="5" s="1"/>
  <c r="BS223" i="5"/>
  <c r="EO223" i="5" s="1"/>
  <c r="HK223" i="5" s="1"/>
  <c r="KG223" i="5" s="1"/>
  <c r="BS224" i="5"/>
  <c r="EO224" i="5" s="1"/>
  <c r="HK224" i="5" s="1"/>
  <c r="KG224" i="5" s="1"/>
  <c r="BS207" i="5"/>
  <c r="EO207" i="5" s="1"/>
  <c r="HK207" i="5" s="1"/>
  <c r="KG207" i="5" s="1"/>
  <c r="BS199" i="5"/>
  <c r="EO199" i="5" s="1"/>
  <c r="HK199" i="5" s="1"/>
  <c r="KG199" i="5" s="1"/>
  <c r="BS186" i="5"/>
  <c r="EO186" i="5" s="1"/>
  <c r="HK186" i="5" s="1"/>
  <c r="KG186" i="5" s="1"/>
  <c r="BS178" i="5"/>
  <c r="EO178" i="5" s="1"/>
  <c r="HK178" i="5" s="1"/>
  <c r="KG178" i="5" s="1"/>
  <c r="BS174" i="5"/>
  <c r="EO174" i="5" s="1"/>
  <c r="HK174" i="5" s="1"/>
  <c r="KG174" i="5" s="1"/>
  <c r="BS167" i="5"/>
  <c r="EO167" i="5" s="1"/>
  <c r="HK167" i="5" s="1"/>
  <c r="KG167" i="5" s="1"/>
  <c r="BS161" i="5"/>
  <c r="EO161" i="5" s="1"/>
  <c r="HK161" i="5" s="1"/>
  <c r="KG161" i="5" s="1"/>
  <c r="BS145" i="5"/>
  <c r="EO145" i="5" s="1"/>
  <c r="HK145" i="5" s="1"/>
  <c r="KG145" i="5" s="1"/>
  <c r="BS138" i="5"/>
  <c r="EO138" i="5" s="1"/>
  <c r="HK138" i="5" s="1"/>
  <c r="KG138" i="5" s="1"/>
  <c r="BS127" i="5"/>
  <c r="EO127" i="5" s="1"/>
  <c r="HK127" i="5" s="1"/>
  <c r="KG127" i="5" s="1"/>
  <c r="BS120" i="5"/>
  <c r="EO120" i="5" s="1"/>
  <c r="HK120" i="5" s="1"/>
  <c r="KG120" i="5" s="1"/>
  <c r="BS132" i="5"/>
  <c r="EO132" i="5" s="1"/>
  <c r="HK132" i="5" s="1"/>
  <c r="KG132" i="5" s="1"/>
  <c r="BS106" i="5"/>
  <c r="EO106" i="5" s="1"/>
  <c r="HK106" i="5" s="1"/>
  <c r="KG106" i="5" s="1"/>
  <c r="BS110" i="5"/>
  <c r="EO110" i="5" s="1"/>
  <c r="HK110" i="5" s="1"/>
  <c r="KG110" i="5" s="1"/>
  <c r="BS96" i="5"/>
  <c r="EO96" i="5" s="1"/>
  <c r="HK96" i="5" s="1"/>
  <c r="KG96" i="5" s="1"/>
  <c r="BS97" i="5"/>
  <c r="EO97" i="5" s="1"/>
  <c r="HK97" i="5" s="1"/>
  <c r="KG97" i="5" s="1"/>
  <c r="BS67" i="5"/>
  <c r="EO67" i="5" s="1"/>
  <c r="HK67" i="5" s="1"/>
  <c r="KG67" i="5" s="1"/>
  <c r="BS68" i="5"/>
  <c r="EO68" i="5" s="1"/>
  <c r="HK68" i="5" s="1"/>
  <c r="KG68" i="5" s="1"/>
  <c r="BS69" i="5"/>
  <c r="EO69" i="5" s="1"/>
  <c r="HK69" i="5" s="1"/>
  <c r="KG69" i="5" s="1"/>
  <c r="BS59" i="5"/>
  <c r="EO59" i="5" s="1"/>
  <c r="HK59" i="5" s="1"/>
  <c r="KG59" i="5" s="1"/>
  <c r="BS44" i="5"/>
  <c r="EO44" i="5" s="1"/>
  <c r="HK44" i="5" s="1"/>
  <c r="KG44" i="5" s="1"/>
  <c r="BS37" i="5"/>
  <c r="EO37" i="5" s="1"/>
  <c r="HK37" i="5" s="1"/>
  <c r="KG37" i="5" s="1"/>
  <c r="BS30" i="5"/>
  <c r="EO30" i="5" s="1"/>
  <c r="HK30" i="5" s="1"/>
  <c r="KG30" i="5" s="1"/>
  <c r="BS24" i="5"/>
  <c r="EO24" i="5" s="1"/>
  <c r="HK24" i="5" s="1"/>
  <c r="KG24" i="5" s="1"/>
  <c r="BS17" i="5"/>
  <c r="EO17" i="5" s="1"/>
  <c r="HK17" i="5" s="1"/>
  <c r="KG17" i="5" s="1"/>
  <c r="BS10" i="5"/>
  <c r="EO10" i="5" s="1"/>
  <c r="HK10" i="5" s="1"/>
  <c r="KG10" i="5" s="1"/>
  <c r="BS262" i="5"/>
  <c r="EO262" i="5" s="1"/>
  <c r="HK262" i="5" s="1"/>
  <c r="KG262" i="5" s="1"/>
  <c r="BS254" i="5"/>
  <c r="EO254" i="5" s="1"/>
  <c r="HK254" i="5" s="1"/>
  <c r="KG254" i="5" s="1"/>
  <c r="BS243" i="5"/>
  <c r="EO243" i="5" s="1"/>
  <c r="HK243" i="5" s="1"/>
  <c r="KG243" i="5" s="1"/>
  <c r="BS235" i="5"/>
  <c r="EO235" i="5" s="1"/>
  <c r="HK235" i="5" s="1"/>
  <c r="KG235" i="5" s="1"/>
  <c r="BS232" i="5"/>
  <c r="EO232" i="5" s="1"/>
  <c r="HK232" i="5" s="1"/>
  <c r="KG232" i="5" s="1"/>
  <c r="BS226" i="5"/>
  <c r="EO226" i="5" s="1"/>
  <c r="HK226" i="5" s="1"/>
  <c r="KG226" i="5" s="1"/>
  <c r="BS210" i="5"/>
  <c r="EO210" i="5" s="1"/>
  <c r="HK210" i="5" s="1"/>
  <c r="KG210" i="5" s="1"/>
  <c r="BS202" i="5"/>
  <c r="EO202" i="5" s="1"/>
  <c r="HK202" i="5" s="1"/>
  <c r="KG202" i="5" s="1"/>
  <c r="BS194" i="5"/>
  <c r="EO194" i="5" s="1"/>
  <c r="HK194" i="5" s="1"/>
  <c r="KG194" i="5" s="1"/>
  <c r="BS200" i="5"/>
  <c r="EO200" i="5" s="1"/>
  <c r="HK200" i="5" s="1"/>
  <c r="KG200" i="5" s="1"/>
  <c r="BS187" i="5"/>
  <c r="EO187" i="5" s="1"/>
  <c r="HK187" i="5" s="1"/>
  <c r="KG187" i="5" s="1"/>
  <c r="BS172" i="5"/>
  <c r="EO172" i="5" s="1"/>
  <c r="HK172" i="5" s="1"/>
  <c r="KG172" i="5" s="1"/>
  <c r="BS170" i="5"/>
  <c r="EO170" i="5" s="1"/>
  <c r="HK170" i="5" s="1"/>
  <c r="KG170" i="5" s="1"/>
  <c r="BS153" i="5"/>
  <c r="EO153" i="5" s="1"/>
  <c r="HK153" i="5" s="1"/>
  <c r="KG153" i="5" s="1"/>
  <c r="BS137" i="5"/>
  <c r="EO137" i="5" s="1"/>
  <c r="HK137" i="5" s="1"/>
  <c r="KG137" i="5" s="1"/>
  <c r="BS149" i="5"/>
  <c r="EO149" i="5" s="1"/>
  <c r="HK149" i="5" s="1"/>
  <c r="KG149" i="5" s="1"/>
  <c r="BS119" i="5"/>
  <c r="EO119" i="5" s="1"/>
  <c r="HK119" i="5" s="1"/>
  <c r="KG119" i="5" s="1"/>
  <c r="BS131" i="5"/>
  <c r="EO131" i="5" s="1"/>
  <c r="HK131" i="5" s="1"/>
  <c r="KG131" i="5" s="1"/>
  <c r="BS124" i="5"/>
  <c r="EO124" i="5" s="1"/>
  <c r="HK124" i="5" s="1"/>
  <c r="KG124" i="5" s="1"/>
  <c r="BS109" i="5"/>
  <c r="EO109" i="5" s="1"/>
  <c r="HK109" i="5" s="1"/>
  <c r="KG109" i="5" s="1"/>
  <c r="BS102" i="5"/>
  <c r="EO102" i="5" s="1"/>
  <c r="HK102" i="5" s="1"/>
  <c r="KG102" i="5" s="1"/>
  <c r="BS88" i="5"/>
  <c r="EO88" i="5" s="1"/>
  <c r="HK88" i="5" s="1"/>
  <c r="KG88" i="5" s="1"/>
  <c r="BS89" i="5"/>
  <c r="EO89" i="5" s="1"/>
  <c r="HK89" i="5" s="1"/>
  <c r="KG89" i="5" s="1"/>
  <c r="BS78" i="5"/>
  <c r="EO78" i="5" s="1"/>
  <c r="HK78" i="5" s="1"/>
  <c r="KG78" i="5" s="1"/>
  <c r="BS81" i="5"/>
  <c r="EO81" i="5" s="1"/>
  <c r="HK81" i="5" s="1"/>
  <c r="KG81" i="5" s="1"/>
  <c r="BS58" i="5"/>
  <c r="EO58" i="5" s="1"/>
  <c r="HK58" i="5" s="1"/>
  <c r="KG58" i="5" s="1"/>
  <c r="BS51" i="5"/>
  <c r="EO51" i="5" s="1"/>
  <c r="HK51" i="5" s="1"/>
  <c r="KG51" i="5" s="1"/>
  <c r="BS55" i="5"/>
  <c r="EO55" i="5" s="1"/>
  <c r="HK55" i="5" s="1"/>
  <c r="KG55" i="5" s="1"/>
  <c r="BS29" i="5"/>
  <c r="EO29" i="5" s="1"/>
  <c r="HK29" i="5" s="1"/>
  <c r="KG29" i="5" s="1"/>
  <c r="BS41" i="5"/>
  <c r="EO41" i="5" s="1"/>
  <c r="HK41" i="5" s="1"/>
  <c r="KG41" i="5" s="1"/>
  <c r="BS16" i="5"/>
  <c r="EO16" i="5" s="1"/>
  <c r="HK16" i="5" s="1"/>
  <c r="KG16" i="5" s="1"/>
  <c r="BS9" i="5"/>
  <c r="EO9" i="5" s="1"/>
  <c r="HK9" i="5" s="1"/>
  <c r="KG9" i="5" s="1"/>
  <c r="BS4" i="5"/>
  <c r="EO4" i="5" s="1"/>
  <c r="HK4" i="5" s="1"/>
  <c r="KG4" i="5" s="1"/>
  <c r="BS259" i="5"/>
  <c r="EO259" i="5" s="1"/>
  <c r="HK259" i="5" s="1"/>
  <c r="KG259" i="5" s="1"/>
  <c r="BS252" i="5"/>
  <c r="EO252" i="5" s="1"/>
  <c r="HK252" i="5" s="1"/>
  <c r="KG252" i="5" s="1"/>
  <c r="BS246" i="5"/>
  <c r="EO246" i="5" s="1"/>
  <c r="HK246" i="5" s="1"/>
  <c r="KG246" i="5" s="1"/>
  <c r="BS238" i="5"/>
  <c r="EO238" i="5" s="1"/>
  <c r="HK238" i="5" s="1"/>
  <c r="KG238" i="5" s="1"/>
  <c r="BS228" i="5"/>
  <c r="EO228" i="5" s="1"/>
  <c r="HK228" i="5" s="1"/>
  <c r="KG228" i="5" s="1"/>
  <c r="BS218" i="5"/>
  <c r="EO218" i="5" s="1"/>
  <c r="HK218" i="5" s="1"/>
  <c r="KG218" i="5" s="1"/>
  <c r="BS213" i="5"/>
  <c r="EO213" i="5" s="1"/>
  <c r="HK213" i="5" s="1"/>
  <c r="KG213" i="5" s="1"/>
  <c r="BS211" i="5"/>
  <c r="EO211" i="5" s="1"/>
  <c r="HK211" i="5" s="1"/>
  <c r="KG211" i="5" s="1"/>
  <c r="BS197" i="5"/>
  <c r="EO197" i="5" s="1"/>
  <c r="HK197" i="5" s="1"/>
  <c r="KG197" i="5" s="1"/>
  <c r="BS189" i="5"/>
  <c r="EO189" i="5" s="1"/>
  <c r="HK189" i="5" s="1"/>
  <c r="KG189" i="5" s="1"/>
  <c r="BS181" i="5"/>
  <c r="EO181" i="5" s="1"/>
  <c r="HK181" i="5" s="1"/>
  <c r="KG181" i="5" s="1"/>
  <c r="BS175" i="5"/>
  <c r="EO175" i="5" s="1"/>
  <c r="HK175" i="5" s="1"/>
  <c r="KG175" i="5" s="1"/>
  <c r="BS165" i="5"/>
  <c r="EO165" i="5" s="1"/>
  <c r="HK165" i="5" s="1"/>
  <c r="KG165" i="5" s="1"/>
  <c r="BS156" i="5"/>
  <c r="EO156" i="5" s="1"/>
  <c r="HK156" i="5" s="1"/>
  <c r="KG156" i="5" s="1"/>
  <c r="BS148" i="5"/>
  <c r="EO148" i="5" s="1"/>
  <c r="HK148" i="5" s="1"/>
  <c r="KG148" i="5" s="1"/>
  <c r="BS141" i="5"/>
  <c r="EO141" i="5" s="1"/>
  <c r="HK141" i="5" s="1"/>
  <c r="KG141" i="5" s="1"/>
  <c r="BS130" i="5"/>
  <c r="EO130" i="5" s="1"/>
  <c r="HK130" i="5" s="1"/>
  <c r="KG130" i="5" s="1"/>
  <c r="BS123" i="5"/>
  <c r="EO123" i="5" s="1"/>
  <c r="HK123" i="5" s="1"/>
  <c r="KG123" i="5" s="1"/>
  <c r="BS116" i="5"/>
  <c r="EO116" i="5" s="1"/>
  <c r="HK116" i="5" s="1"/>
  <c r="KG116" i="5" s="1"/>
  <c r="BS101" i="5"/>
  <c r="EO101" i="5" s="1"/>
  <c r="HK101" i="5" s="1"/>
  <c r="KG101" i="5" s="1"/>
  <c r="BS113" i="5"/>
  <c r="EO113" i="5" s="1"/>
  <c r="HK113" i="5" s="1"/>
  <c r="KG113" i="5" s="1"/>
  <c r="BS80" i="5"/>
  <c r="EO80" i="5" s="1"/>
  <c r="HK80" i="5" s="1"/>
  <c r="KG80" i="5" s="1"/>
  <c r="BS92" i="5"/>
  <c r="EO92" i="5" s="1"/>
  <c r="HK92" i="5" s="1"/>
  <c r="KG92" i="5" s="1"/>
  <c r="BS70" i="5"/>
  <c r="EO70" i="5" s="1"/>
  <c r="HK70" i="5" s="1"/>
  <c r="KG70" i="5" s="1"/>
  <c r="BS71" i="5"/>
  <c r="EO71" i="5" s="1"/>
  <c r="HK71" i="5" s="1"/>
  <c r="KG71" i="5" s="1"/>
  <c r="BS50" i="5"/>
  <c r="EO50" i="5" s="1"/>
  <c r="HK50" i="5" s="1"/>
  <c r="KG50" i="5" s="1"/>
  <c r="BS54" i="5"/>
  <c r="EO54" i="5" s="1"/>
  <c r="HK54" i="5" s="1"/>
  <c r="KG54" i="5" s="1"/>
  <c r="BS47" i="5"/>
  <c r="EO47" i="5" s="1"/>
  <c r="HK47" i="5" s="1"/>
  <c r="KG47" i="5" s="1"/>
  <c r="BS40" i="5"/>
  <c r="EO40" i="5" s="1"/>
  <c r="HK40" i="5" s="1"/>
  <c r="KG40" i="5" s="1"/>
  <c r="BS33" i="5"/>
  <c r="EO33" i="5" s="1"/>
  <c r="HK33" i="5" s="1"/>
  <c r="KG33" i="5" s="1"/>
  <c r="BS8" i="5"/>
  <c r="EO8" i="5" s="1"/>
  <c r="HK8" i="5" s="1"/>
  <c r="KG8" i="5" s="1"/>
  <c r="BS20" i="5"/>
  <c r="EO20" i="5" s="1"/>
  <c r="HK20" i="5" s="1"/>
  <c r="KG20" i="5" s="1"/>
  <c r="BS2" i="5"/>
  <c r="EO2" i="5" s="1"/>
  <c r="HK2" i="5" s="1"/>
  <c r="KG2" i="5" s="1"/>
  <c r="BS266" i="5"/>
  <c r="EO266" i="5" s="1"/>
  <c r="HK266" i="5" s="1"/>
  <c r="KG266" i="5" s="1"/>
  <c r="BS260" i="5"/>
  <c r="EO260" i="5" s="1"/>
  <c r="HK260" i="5" s="1"/>
  <c r="KG260" i="5" s="1"/>
  <c r="BS249" i="5"/>
  <c r="EO249" i="5" s="1"/>
  <c r="HK249" i="5" s="1"/>
  <c r="KG249" i="5" s="1"/>
  <c r="BS240" i="5"/>
  <c r="EO240" i="5" s="1"/>
  <c r="HK240" i="5" s="1"/>
  <c r="KG240" i="5" s="1"/>
  <c r="BS233" i="5"/>
  <c r="EO233" i="5" s="1"/>
  <c r="HK233" i="5" s="1"/>
  <c r="KG233" i="5" s="1"/>
  <c r="BS229" i="5"/>
  <c r="EO229" i="5" s="1"/>
  <c r="HK229" i="5" s="1"/>
  <c r="KG229" i="5" s="1"/>
  <c r="BS221" i="5"/>
  <c r="EO221" i="5" s="1"/>
  <c r="HK221" i="5" s="1"/>
  <c r="KG221" i="5" s="1"/>
  <c r="BS216" i="5"/>
  <c r="EO216" i="5" s="1"/>
  <c r="HK216" i="5" s="1"/>
  <c r="KG216" i="5" s="1"/>
  <c r="BS205" i="5"/>
  <c r="EO205" i="5" s="1"/>
  <c r="HK205" i="5" s="1"/>
  <c r="KG205" i="5" s="1"/>
  <c r="BS190" i="5"/>
  <c r="EO190" i="5" s="1"/>
  <c r="HK190" i="5" s="1"/>
  <c r="KG190" i="5" s="1"/>
  <c r="BS192" i="5"/>
  <c r="EO192" i="5" s="1"/>
  <c r="HK192" i="5" s="1"/>
  <c r="KG192" i="5" s="1"/>
  <c r="BS179" i="5"/>
  <c r="EO179" i="5" s="1"/>
  <c r="HK179" i="5" s="1"/>
  <c r="KG179" i="5" s="1"/>
  <c r="BS171" i="5"/>
  <c r="EO171" i="5" s="1"/>
  <c r="HK171" i="5" s="1"/>
  <c r="KG171" i="5" s="1"/>
  <c r="BS168" i="5"/>
  <c r="EO168" i="5" s="1"/>
  <c r="HK168" i="5" s="1"/>
  <c r="KG168" i="5" s="1"/>
  <c r="BS159" i="5"/>
  <c r="EO159" i="5" s="1"/>
  <c r="HK159" i="5" s="1"/>
  <c r="KG159" i="5" s="1"/>
  <c r="BS140" i="5"/>
  <c r="EO140" i="5" s="1"/>
  <c r="HK140" i="5" s="1"/>
  <c r="KG140" i="5" s="1"/>
  <c r="BS152" i="5"/>
  <c r="EO152" i="5" s="1"/>
  <c r="HK152" i="5" s="1"/>
  <c r="KG152" i="5" s="1"/>
  <c r="BS122" i="5"/>
  <c r="EO122" i="5" s="1"/>
  <c r="HK122" i="5" s="1"/>
  <c r="KG122" i="5" s="1"/>
  <c r="BS134" i="5"/>
  <c r="EO134" i="5" s="1"/>
  <c r="HK134" i="5" s="1"/>
  <c r="KG134" i="5" s="1"/>
  <c r="BS108" i="5"/>
  <c r="EO108" i="5" s="1"/>
  <c r="HK108" i="5" s="1"/>
  <c r="KG108" i="5" s="1"/>
  <c r="BS112" i="5"/>
  <c r="EO112" i="5" s="1"/>
  <c r="HK112" i="5" s="1"/>
  <c r="KG112" i="5" s="1"/>
  <c r="BS105" i="5"/>
  <c r="EO105" i="5" s="1"/>
  <c r="HK105" i="5" s="1"/>
  <c r="KG105" i="5" s="1"/>
  <c r="BS91" i="5"/>
  <c r="EO91" i="5" s="1"/>
  <c r="HK91" i="5" s="1"/>
  <c r="KG91" i="5" s="1"/>
  <c r="BS84" i="5"/>
  <c r="EO84" i="5" s="1"/>
  <c r="HK84" i="5" s="1"/>
  <c r="KG84" i="5" s="1"/>
  <c r="BS62" i="5"/>
  <c r="EO62" i="5" s="1"/>
  <c r="HK62" i="5" s="1"/>
  <c r="KG62" i="5" s="1"/>
  <c r="BS63" i="5"/>
  <c r="EO63" i="5" s="1"/>
  <c r="HK63" i="5" s="1"/>
  <c r="KG63" i="5" s="1"/>
  <c r="BS61" i="5"/>
  <c r="EO61" i="5" s="1"/>
  <c r="HK61" i="5" s="1"/>
  <c r="KG61" i="5" s="1"/>
  <c r="BS46" i="5"/>
  <c r="EO46" i="5" s="1"/>
  <c r="HK46" i="5" s="1"/>
  <c r="KG46" i="5" s="1"/>
  <c r="BS39" i="5"/>
  <c r="EO39" i="5" s="1"/>
  <c r="HK39" i="5" s="1"/>
  <c r="KG39" i="5" s="1"/>
  <c r="BS32" i="5"/>
  <c r="EO32" i="5" s="1"/>
  <c r="HK32" i="5" s="1"/>
  <c r="KG32" i="5" s="1"/>
  <c r="BS25" i="5"/>
  <c r="EO25" i="5" s="1"/>
  <c r="HK25" i="5" s="1"/>
  <c r="KG25" i="5" s="1"/>
  <c r="BS19" i="5"/>
  <c r="EO19" i="5" s="1"/>
  <c r="HK19" i="5" s="1"/>
  <c r="KG19" i="5" s="1"/>
  <c r="BS12" i="5"/>
  <c r="EO12" i="5" s="1"/>
  <c r="HK12" i="5" s="1"/>
  <c r="KG12" i="5" s="1"/>
  <c r="BS5" i="5"/>
  <c r="EO5" i="5" s="1"/>
  <c r="HK5" i="5" s="1"/>
  <c r="KG5" i="5" s="1"/>
  <c r="BS267" i="5"/>
  <c r="EO267" i="5" s="1"/>
  <c r="HK267" i="5" s="1"/>
  <c r="KG267" i="5" s="1"/>
  <c r="BS258" i="5"/>
  <c r="EO258" i="5" s="1"/>
  <c r="HK258" i="5" s="1"/>
  <c r="KG258" i="5" s="1"/>
  <c r="BS247" i="5"/>
  <c r="EO247" i="5" s="1"/>
  <c r="HK247" i="5" s="1"/>
  <c r="KG247" i="5" s="1"/>
  <c r="BS244" i="5"/>
  <c r="EO244" i="5" s="1"/>
  <c r="HK244" i="5" s="1"/>
  <c r="KG244" i="5" s="1"/>
  <c r="BS236" i="5"/>
  <c r="EO236" i="5" s="1"/>
  <c r="HK236" i="5" s="1"/>
  <c r="KG236" i="5" s="1"/>
  <c r="BS219" i="5"/>
  <c r="EO219" i="5" s="1"/>
  <c r="HK219" i="5" s="1"/>
  <c r="KG219" i="5" s="1"/>
  <c r="BS214" i="5"/>
  <c r="EO214" i="5" s="1"/>
  <c r="HK214" i="5" s="1"/>
  <c r="KG214" i="5" s="1"/>
  <c r="BS203" i="5"/>
  <c r="EO203" i="5" s="1"/>
  <c r="HK203" i="5" s="1"/>
  <c r="KG203" i="5" s="1"/>
  <c r="BS195" i="5"/>
  <c r="EO195" i="5" s="1"/>
  <c r="HK195" i="5" s="1"/>
  <c r="KG195" i="5" s="1"/>
  <c r="BS208" i="5"/>
  <c r="EO208" i="5" s="1"/>
  <c r="HK208" i="5" s="1"/>
  <c r="KG208" i="5" s="1"/>
  <c r="BS182" i="5"/>
  <c r="EO182" i="5" s="1"/>
  <c r="HK182" i="5" s="1"/>
  <c r="KG182" i="5" s="1"/>
  <c r="BS184" i="5"/>
  <c r="EO184" i="5" s="1"/>
  <c r="HK184" i="5" s="1"/>
  <c r="KG184" i="5" s="1"/>
  <c r="BS163" i="5"/>
  <c r="EO163" i="5" s="1"/>
  <c r="HK163" i="5" s="1"/>
  <c r="KG163" i="5" s="1"/>
  <c r="BS157" i="5"/>
  <c r="EO157" i="5" s="1"/>
  <c r="HK157" i="5" s="1"/>
  <c r="KG157" i="5" s="1"/>
  <c r="BS162" i="5"/>
  <c r="EO162" i="5" s="1"/>
  <c r="HK162" i="5" s="1"/>
  <c r="KG162" i="5" s="1"/>
  <c r="BS151" i="5"/>
  <c r="EO151" i="5" s="1"/>
  <c r="HK151" i="5" s="1"/>
  <c r="KG151" i="5" s="1"/>
  <c r="BS144" i="5"/>
  <c r="EO144" i="5" s="1"/>
  <c r="HK144" i="5" s="1"/>
  <c r="KG144" i="5" s="1"/>
  <c r="BS133" i="5"/>
  <c r="EO133" i="5" s="1"/>
  <c r="HK133" i="5" s="1"/>
  <c r="KG133" i="5" s="1"/>
  <c r="BS126" i="5"/>
  <c r="EO126" i="5" s="1"/>
  <c r="HK126" i="5" s="1"/>
  <c r="KG126" i="5" s="1"/>
  <c r="BS100" i="5"/>
  <c r="EO100" i="5" s="1"/>
  <c r="HK100" i="5" s="1"/>
  <c r="KG100" i="5" s="1"/>
  <c r="BS104" i="5"/>
  <c r="EO104" i="5" s="1"/>
  <c r="HK104" i="5" s="1"/>
  <c r="KG104" i="5" s="1"/>
  <c r="BS90" i="5"/>
  <c r="EO90" i="5" s="1"/>
  <c r="HK90" i="5" s="1"/>
  <c r="KG90" i="5" s="1"/>
  <c r="BS83" i="5"/>
  <c r="EO83" i="5" s="1"/>
  <c r="HK83" i="5" s="1"/>
  <c r="KG83" i="5" s="1"/>
  <c r="BS95" i="5"/>
  <c r="EO95" i="5" s="1"/>
  <c r="HK95" i="5" s="1"/>
  <c r="KG95" i="5" s="1"/>
  <c r="BS73" i="5"/>
  <c r="EO73" i="5" s="1"/>
  <c r="HK73" i="5" s="1"/>
  <c r="KG73" i="5" s="1"/>
  <c r="BS87" i="5"/>
  <c r="EO87" i="5" s="1"/>
  <c r="HK87" i="5" s="1"/>
  <c r="KG87" i="5" s="1"/>
  <c r="BS53" i="5"/>
  <c r="EO53" i="5" s="1"/>
  <c r="HK53" i="5" s="1"/>
  <c r="KG53" i="5" s="1"/>
  <c r="BS57" i="5"/>
  <c r="EO57" i="5" s="1"/>
  <c r="HK57" i="5" s="1"/>
  <c r="KG57" i="5" s="1"/>
  <c r="BS31" i="5"/>
  <c r="EO31" i="5" s="1"/>
  <c r="HK31" i="5" s="1"/>
  <c r="KG31" i="5" s="1"/>
  <c r="BS43" i="5"/>
  <c r="EO43" i="5" s="1"/>
  <c r="HK43" i="5" s="1"/>
  <c r="KG43" i="5" s="1"/>
  <c r="BS36" i="5"/>
  <c r="EO36" i="5" s="1"/>
  <c r="HK36" i="5" s="1"/>
  <c r="KG36" i="5" s="1"/>
  <c r="BS11" i="5"/>
  <c r="EO11" i="5" s="1"/>
  <c r="HK11" i="5" s="1"/>
  <c r="KG11" i="5" s="1"/>
  <c r="BS23" i="5"/>
  <c r="EO23" i="5" s="1"/>
  <c r="HK23" i="5" s="1"/>
  <c r="KG23" i="5" s="1"/>
  <c r="BS3" i="5"/>
  <c r="EO3" i="5" s="1"/>
  <c r="HK3" i="5" s="1"/>
  <c r="KG3" i="5" s="1"/>
  <c r="BS265" i="5"/>
  <c r="EO265" i="5" s="1"/>
  <c r="HK265" i="5" s="1"/>
  <c r="KG265" i="5" s="1"/>
  <c r="BS257" i="5"/>
  <c r="EO257" i="5" s="1"/>
  <c r="HK257" i="5" s="1"/>
  <c r="KG257" i="5" s="1"/>
  <c r="BS250" i="5"/>
  <c r="EO250" i="5" s="1"/>
  <c r="HK250" i="5" s="1"/>
  <c r="KG250" i="5" s="1"/>
  <c r="BS241" i="5"/>
  <c r="EO241" i="5" s="1"/>
  <c r="HK241" i="5" s="1"/>
  <c r="KG241" i="5" s="1"/>
  <c r="BS231" i="5"/>
  <c r="EO231" i="5" s="1"/>
  <c r="HK231" i="5" s="1"/>
  <c r="KG231" i="5" s="1"/>
  <c r="BS222" i="5"/>
  <c r="EO222" i="5" s="1"/>
  <c r="HK222" i="5" s="1"/>
  <c r="KG222" i="5" s="1"/>
  <c r="BS217" i="5"/>
  <c r="EO217" i="5" s="1"/>
  <c r="HK217" i="5" s="1"/>
  <c r="KG217" i="5" s="1"/>
  <c r="BS206" i="5"/>
  <c r="EO206" i="5" s="1"/>
  <c r="HK206" i="5" s="1"/>
  <c r="KG206" i="5" s="1"/>
  <c r="BS198" i="5"/>
  <c r="EO198" i="5" s="1"/>
  <c r="HK198" i="5" s="1"/>
  <c r="KG198" i="5" s="1"/>
  <c r="BS193" i="5"/>
  <c r="EO193" i="5" s="1"/>
  <c r="HK193" i="5" s="1"/>
  <c r="KG193" i="5" s="1"/>
  <c r="BS185" i="5"/>
  <c r="EO185" i="5" s="1"/>
  <c r="HK185" i="5" s="1"/>
  <c r="KG185" i="5" s="1"/>
  <c r="BS173" i="5"/>
  <c r="EO173" i="5" s="1"/>
  <c r="HK173" i="5" s="1"/>
  <c r="KG173" i="5" s="1"/>
  <c r="BS166" i="5"/>
  <c r="EO166" i="5" s="1"/>
  <c r="HK166" i="5" s="1"/>
  <c r="KG166" i="5" s="1"/>
  <c r="BS160" i="5"/>
  <c r="EO160" i="5" s="1"/>
  <c r="HK160" i="5" s="1"/>
  <c r="KG160" i="5" s="1"/>
  <c r="BS154" i="5"/>
  <c r="EO154" i="5" s="1"/>
  <c r="HK154" i="5" s="1"/>
  <c r="KG154" i="5" s="1"/>
  <c r="BS143" i="5"/>
  <c r="EO143" i="5" s="1"/>
  <c r="HK143" i="5" s="1"/>
  <c r="KG143" i="5" s="1"/>
  <c r="BS136" i="5"/>
  <c r="EO136" i="5" s="1"/>
  <c r="HK136" i="5" s="1"/>
  <c r="KG136" i="5" s="1"/>
  <c r="BS125" i="5"/>
  <c r="EO125" i="5" s="1"/>
  <c r="HK125" i="5" s="1"/>
  <c r="KG125" i="5" s="1"/>
  <c r="BS118" i="5"/>
  <c r="EO118" i="5" s="1"/>
  <c r="HK118" i="5" s="1"/>
  <c r="KG118" i="5" s="1"/>
  <c r="BS111" i="5"/>
  <c r="EO111" i="5" s="1"/>
  <c r="HK111" i="5" s="1"/>
  <c r="KG111" i="5" s="1"/>
  <c r="BS115" i="5"/>
  <c r="EO115" i="5" s="1"/>
  <c r="HK115" i="5" s="1"/>
  <c r="KG115" i="5" s="1"/>
  <c r="BS82" i="5"/>
  <c r="EO82" i="5" s="1"/>
  <c r="HK82" i="5" s="1"/>
  <c r="KG82" i="5" s="1"/>
  <c r="BS98" i="5"/>
  <c r="EO98" i="5" s="1"/>
  <c r="HK98" i="5" s="1"/>
  <c r="KG98" i="5" s="1"/>
  <c r="BS72" i="5"/>
  <c r="EO72" i="5" s="1"/>
  <c r="HK72" i="5" s="1"/>
  <c r="KG72" i="5" s="1"/>
  <c r="BS65" i="5"/>
  <c r="EO65" i="5" s="1"/>
  <c r="HK65" i="5" s="1"/>
  <c r="KG65" i="5" s="1"/>
  <c r="BS74" i="5"/>
  <c r="EO74" i="5" s="1"/>
  <c r="HK74" i="5" s="1"/>
  <c r="KG74" i="5" s="1"/>
  <c r="BS45" i="5"/>
  <c r="EO45" i="5" s="1"/>
  <c r="HK45" i="5" s="1"/>
  <c r="KG45" i="5" s="1"/>
  <c r="BS49" i="5"/>
  <c r="EO49" i="5" s="1"/>
  <c r="HK49" i="5" s="1"/>
  <c r="KG49" i="5" s="1"/>
  <c r="BS42" i="5"/>
  <c r="EO42" i="5" s="1"/>
  <c r="HK42" i="5" s="1"/>
  <c r="KG42" i="5" s="1"/>
  <c r="BS35" i="5"/>
  <c r="EO35" i="5" s="1"/>
  <c r="HK35" i="5" s="1"/>
  <c r="KG35" i="5" s="1"/>
  <c r="BS28" i="5"/>
  <c r="EO28" i="5" s="1"/>
  <c r="HK28" i="5" s="1"/>
  <c r="KG28" i="5" s="1"/>
  <c r="BS22" i="5"/>
  <c r="EO22" i="5" s="1"/>
  <c r="HK22" i="5" s="1"/>
  <c r="KG22" i="5" s="1"/>
  <c r="BS15" i="5"/>
  <c r="EO15" i="5" s="1"/>
  <c r="HK15" i="5" s="1"/>
  <c r="KG15" i="5" s="1"/>
  <c r="C171" i="4"/>
  <c r="A171" i="4"/>
  <c r="B171" i="4"/>
  <c r="BS8" i="1" l="1"/>
  <c r="BS7" i="1"/>
  <c r="BT267" i="5"/>
  <c r="EP267" i="5" s="1"/>
  <c r="HL267" i="5" s="1"/>
  <c r="KH267" i="5" s="1"/>
  <c r="BT257" i="5"/>
  <c r="EP257" i="5" s="1"/>
  <c r="HL257" i="5" s="1"/>
  <c r="KH257" i="5" s="1"/>
  <c r="BT247" i="5"/>
  <c r="EP247" i="5" s="1"/>
  <c r="HL247" i="5" s="1"/>
  <c r="KH247" i="5" s="1"/>
  <c r="BT240" i="5"/>
  <c r="EP240" i="5" s="1"/>
  <c r="HL240" i="5" s="1"/>
  <c r="KH240" i="5" s="1"/>
  <c r="BT233" i="5"/>
  <c r="EP233" i="5" s="1"/>
  <c r="HL233" i="5" s="1"/>
  <c r="KH233" i="5" s="1"/>
  <c r="BT225" i="5"/>
  <c r="EP225" i="5" s="1"/>
  <c r="HL225" i="5" s="1"/>
  <c r="KH225" i="5" s="1"/>
  <c r="BT212" i="5"/>
  <c r="EP212" i="5" s="1"/>
  <c r="HL212" i="5" s="1"/>
  <c r="KH212" i="5" s="1"/>
  <c r="BT206" i="5"/>
  <c r="EP206" i="5" s="1"/>
  <c r="HL206" i="5" s="1"/>
  <c r="KH206" i="5" s="1"/>
  <c r="BT203" i="5"/>
  <c r="EP203" i="5" s="1"/>
  <c r="HL203" i="5" s="1"/>
  <c r="KH203" i="5" s="1"/>
  <c r="BT193" i="5"/>
  <c r="EP193" i="5" s="1"/>
  <c r="HL193" i="5" s="1"/>
  <c r="KH193" i="5" s="1"/>
  <c r="BT185" i="5"/>
  <c r="EP185" i="5" s="1"/>
  <c r="HL185" i="5" s="1"/>
  <c r="KH185" i="5" s="1"/>
  <c r="BT177" i="5"/>
  <c r="EP177" i="5" s="1"/>
  <c r="HL177" i="5" s="1"/>
  <c r="KH177" i="5" s="1"/>
  <c r="BT169" i="5"/>
  <c r="EP169" i="5" s="1"/>
  <c r="HL169" i="5" s="1"/>
  <c r="KH169" i="5" s="1"/>
  <c r="BT160" i="5"/>
  <c r="EP160" i="5" s="1"/>
  <c r="HL160" i="5" s="1"/>
  <c r="KH160" i="5" s="1"/>
  <c r="BT154" i="5"/>
  <c r="EP154" i="5" s="1"/>
  <c r="HL154" i="5" s="1"/>
  <c r="KH154" i="5" s="1"/>
  <c r="BT135" i="5"/>
  <c r="EP135" i="5" s="1"/>
  <c r="HL135" i="5" s="1"/>
  <c r="KH135" i="5" s="1"/>
  <c r="BT147" i="5"/>
  <c r="EP147" i="5" s="1"/>
  <c r="HL147" i="5" s="1"/>
  <c r="KH147" i="5" s="1"/>
  <c r="BT117" i="5"/>
  <c r="EP117" i="5" s="1"/>
  <c r="HL117" i="5" s="1"/>
  <c r="KH117" i="5" s="1"/>
  <c r="BT129" i="5"/>
  <c r="EP129" i="5" s="1"/>
  <c r="HL129" i="5" s="1"/>
  <c r="KH129" i="5" s="1"/>
  <c r="BT103" i="5"/>
  <c r="EP103" i="5" s="1"/>
  <c r="HL103" i="5" s="1"/>
  <c r="KH103" i="5" s="1"/>
  <c r="BT115" i="5"/>
  <c r="EP115" i="5" s="1"/>
  <c r="HL115" i="5" s="1"/>
  <c r="KH115" i="5" s="1"/>
  <c r="BT100" i="5"/>
  <c r="EP100" i="5" s="1"/>
  <c r="HL100" i="5" s="1"/>
  <c r="KH100" i="5" s="1"/>
  <c r="BT94" i="5"/>
  <c r="EP94" i="5" s="1"/>
  <c r="HL94" i="5" s="1"/>
  <c r="KH94" i="5" s="1"/>
  <c r="BT87" i="5"/>
  <c r="EP87" i="5" s="1"/>
  <c r="HL87" i="5" s="1"/>
  <c r="KH87" i="5" s="1"/>
  <c r="BT65" i="5"/>
  <c r="EP65" i="5" s="1"/>
  <c r="HL65" i="5" s="1"/>
  <c r="KH65" i="5" s="1"/>
  <c r="BT77" i="5"/>
  <c r="EP77" i="5" s="1"/>
  <c r="HL77" i="5" s="1"/>
  <c r="KH77" i="5" s="1"/>
  <c r="BT56" i="5"/>
  <c r="EP56" i="5" s="1"/>
  <c r="HL56" i="5" s="1"/>
  <c r="KH56" i="5" s="1"/>
  <c r="BT264" i="5"/>
  <c r="EP264" i="5" s="1"/>
  <c r="HL264" i="5" s="1"/>
  <c r="KH264" i="5" s="1"/>
  <c r="BT258" i="5"/>
  <c r="EP258" i="5" s="1"/>
  <c r="HL258" i="5" s="1"/>
  <c r="KH258" i="5" s="1"/>
  <c r="BT250" i="5"/>
  <c r="EP250" i="5" s="1"/>
  <c r="HL250" i="5" s="1"/>
  <c r="KH250" i="5" s="1"/>
  <c r="BT241" i="5"/>
  <c r="EP241" i="5" s="1"/>
  <c r="HL241" i="5" s="1"/>
  <c r="KH241" i="5" s="1"/>
  <c r="BT231" i="5"/>
  <c r="EP231" i="5" s="1"/>
  <c r="HL231" i="5" s="1"/>
  <c r="KH231" i="5" s="1"/>
  <c r="BT220" i="5"/>
  <c r="EP220" i="5" s="1"/>
  <c r="HL220" i="5" s="1"/>
  <c r="KH220" i="5" s="1"/>
  <c r="BT215" i="5"/>
  <c r="EP215" i="5" s="1"/>
  <c r="HL215" i="5" s="1"/>
  <c r="KH215" i="5" s="1"/>
  <c r="BT209" i="5"/>
  <c r="EP209" i="5" s="1"/>
  <c r="HL209" i="5" s="1"/>
  <c r="KH209" i="5" s="1"/>
  <c r="BT198" i="5"/>
  <c r="EP198" i="5" s="1"/>
  <c r="HL198" i="5" s="1"/>
  <c r="KH198" i="5" s="1"/>
  <c r="BT188" i="5"/>
  <c r="EP188" i="5" s="1"/>
  <c r="HL188" i="5" s="1"/>
  <c r="KH188" i="5" s="1"/>
  <c r="BT180" i="5"/>
  <c r="EP180" i="5" s="1"/>
  <c r="HL180" i="5" s="1"/>
  <c r="KH180" i="5" s="1"/>
  <c r="BT182" i="5"/>
  <c r="EP182" i="5" s="1"/>
  <c r="HL182" i="5" s="1"/>
  <c r="KH182" i="5" s="1"/>
  <c r="BT164" i="5"/>
  <c r="EP164" i="5" s="1"/>
  <c r="HL164" i="5" s="1"/>
  <c r="KH164" i="5" s="1"/>
  <c r="BT155" i="5"/>
  <c r="EP155" i="5" s="1"/>
  <c r="HL155" i="5" s="1"/>
  <c r="KH155" i="5" s="1"/>
  <c r="BT157" i="5"/>
  <c r="EP157" i="5" s="1"/>
  <c r="HL157" i="5" s="1"/>
  <c r="KH157" i="5" s="1"/>
  <c r="BT146" i="5"/>
  <c r="EP146" i="5" s="1"/>
  <c r="HL146" i="5" s="1"/>
  <c r="KH146" i="5" s="1"/>
  <c r="BT139" i="5"/>
  <c r="EP139" i="5" s="1"/>
  <c r="HL139" i="5" s="1"/>
  <c r="KH139" i="5" s="1"/>
  <c r="BT128" i="5"/>
  <c r="EP128" i="5" s="1"/>
  <c r="HL128" i="5" s="1"/>
  <c r="KH128" i="5" s="1"/>
  <c r="BT121" i="5"/>
  <c r="EP121" i="5" s="1"/>
  <c r="HL121" i="5" s="1"/>
  <c r="KH121" i="5" s="1"/>
  <c r="BT114" i="5"/>
  <c r="EP114" i="5" s="1"/>
  <c r="HL114" i="5" s="1"/>
  <c r="KH114" i="5" s="1"/>
  <c r="BT107" i="5"/>
  <c r="EP107" i="5" s="1"/>
  <c r="HL107" i="5" s="1"/>
  <c r="KH107" i="5" s="1"/>
  <c r="BT93" i="5"/>
  <c r="EP93" i="5" s="1"/>
  <c r="HL93" i="5" s="1"/>
  <c r="KH93" i="5" s="1"/>
  <c r="BT86" i="5"/>
  <c r="EP86" i="5" s="1"/>
  <c r="HL86" i="5" s="1"/>
  <c r="KH86" i="5" s="1"/>
  <c r="BT90" i="5"/>
  <c r="EP90" i="5" s="1"/>
  <c r="HL90" i="5" s="1"/>
  <c r="KH90" i="5" s="1"/>
  <c r="BT79" i="5"/>
  <c r="EP79" i="5" s="1"/>
  <c r="HL79" i="5" s="1"/>
  <c r="KH79" i="5" s="1"/>
  <c r="BT69" i="5"/>
  <c r="EP69" i="5" s="1"/>
  <c r="HL69" i="5" s="1"/>
  <c r="KH69" i="5" s="1"/>
  <c r="BT48" i="5"/>
  <c r="EP48" i="5" s="1"/>
  <c r="HL48" i="5" s="1"/>
  <c r="KH48" i="5" s="1"/>
  <c r="BT265" i="5"/>
  <c r="EP265" i="5" s="1"/>
  <c r="HL265" i="5" s="1"/>
  <c r="KH265" i="5" s="1"/>
  <c r="BT256" i="5"/>
  <c r="EP256" i="5" s="1"/>
  <c r="HL256" i="5" s="1"/>
  <c r="KH256" i="5" s="1"/>
  <c r="BT248" i="5"/>
  <c r="EP248" i="5" s="1"/>
  <c r="HL248" i="5" s="1"/>
  <c r="KH248" i="5" s="1"/>
  <c r="BT239" i="5"/>
  <c r="EP239" i="5" s="1"/>
  <c r="HL239" i="5" s="1"/>
  <c r="KH239" i="5" s="1"/>
  <c r="BT234" i="5"/>
  <c r="EP234" i="5" s="1"/>
  <c r="HL234" i="5" s="1"/>
  <c r="KH234" i="5" s="1"/>
  <c r="BT223" i="5"/>
  <c r="EP223" i="5" s="1"/>
  <c r="HL223" i="5" s="1"/>
  <c r="KH223" i="5" s="1"/>
  <c r="BT210" i="5"/>
  <c r="EP210" i="5" s="1"/>
  <c r="HL210" i="5" s="1"/>
  <c r="KH210" i="5" s="1"/>
  <c r="BT204" i="5"/>
  <c r="EP204" i="5" s="1"/>
  <c r="HL204" i="5" s="1"/>
  <c r="KH204" i="5" s="1"/>
  <c r="BT201" i="5"/>
  <c r="EP201" i="5" s="1"/>
  <c r="HL201" i="5" s="1"/>
  <c r="KH201" i="5" s="1"/>
  <c r="BT191" i="5"/>
  <c r="EP191" i="5" s="1"/>
  <c r="HL191" i="5" s="1"/>
  <c r="KH191" i="5" s="1"/>
  <c r="BT190" i="5"/>
  <c r="EP190" i="5" s="1"/>
  <c r="HL190" i="5" s="1"/>
  <c r="KH190" i="5" s="1"/>
  <c r="BT176" i="5"/>
  <c r="EP176" i="5" s="1"/>
  <c r="HL176" i="5" s="1"/>
  <c r="KH176" i="5" s="1"/>
  <c r="BT167" i="5"/>
  <c r="EP167" i="5" s="1"/>
  <c r="HL167" i="5" s="1"/>
  <c r="KH167" i="5" s="1"/>
  <c r="BT158" i="5"/>
  <c r="EP158" i="5" s="1"/>
  <c r="HL158" i="5" s="1"/>
  <c r="KH158" i="5" s="1"/>
  <c r="BT145" i="5"/>
  <c r="EP145" i="5" s="1"/>
  <c r="HL145" i="5" s="1"/>
  <c r="KH145" i="5" s="1"/>
  <c r="BT138" i="5"/>
  <c r="EP138" i="5" s="1"/>
  <c r="HL138" i="5" s="1"/>
  <c r="KH138" i="5" s="1"/>
  <c r="BT150" i="5"/>
  <c r="EP150" i="5" s="1"/>
  <c r="HL150" i="5" s="1"/>
  <c r="KH150" i="5" s="1"/>
  <c r="BT120" i="5"/>
  <c r="EP120" i="5" s="1"/>
  <c r="HL120" i="5" s="1"/>
  <c r="KH120" i="5" s="1"/>
  <c r="BT132" i="5"/>
  <c r="EP132" i="5" s="1"/>
  <c r="HL132" i="5" s="1"/>
  <c r="KH132" i="5" s="1"/>
  <c r="BT106" i="5"/>
  <c r="EP106" i="5" s="1"/>
  <c r="HL106" i="5" s="1"/>
  <c r="KH106" i="5" s="1"/>
  <c r="BT99" i="5"/>
  <c r="EP99" i="5" s="1"/>
  <c r="HL99" i="5" s="1"/>
  <c r="KH99" i="5" s="1"/>
  <c r="BT85" i="5"/>
  <c r="EP85" i="5" s="1"/>
  <c r="HL85" i="5" s="1"/>
  <c r="KH85" i="5" s="1"/>
  <c r="BT97" i="5"/>
  <c r="EP97" i="5" s="1"/>
  <c r="HL97" i="5" s="1"/>
  <c r="KH97" i="5" s="1"/>
  <c r="BT75" i="5"/>
  <c r="EP75" i="5" s="1"/>
  <c r="HL75" i="5" s="1"/>
  <c r="KH75" i="5" s="1"/>
  <c r="BT76" i="5"/>
  <c r="EP76" i="5" s="1"/>
  <c r="HL76" i="5" s="1"/>
  <c r="KH76" i="5" s="1"/>
  <c r="BT262" i="5"/>
  <c r="EP262" i="5" s="1"/>
  <c r="HL262" i="5" s="1"/>
  <c r="KH262" i="5" s="1"/>
  <c r="BT251" i="5"/>
  <c r="EP251" i="5" s="1"/>
  <c r="HL251" i="5" s="1"/>
  <c r="KH251" i="5" s="1"/>
  <c r="BT245" i="5"/>
  <c r="EP245" i="5" s="1"/>
  <c r="HL245" i="5" s="1"/>
  <c r="KH245" i="5" s="1"/>
  <c r="BT242" i="5"/>
  <c r="EP242" i="5" s="1"/>
  <c r="HL242" i="5" s="1"/>
  <c r="KH242" i="5" s="1"/>
  <c r="BT232" i="5"/>
  <c r="EP232" i="5" s="1"/>
  <c r="HL232" i="5" s="1"/>
  <c r="KH232" i="5" s="1"/>
  <c r="BT226" i="5"/>
  <c r="EP226" i="5" s="1"/>
  <c r="HL226" i="5" s="1"/>
  <c r="KH226" i="5" s="1"/>
  <c r="BT227" i="5"/>
  <c r="EP227" i="5" s="1"/>
  <c r="HL227" i="5" s="1"/>
  <c r="KH227" i="5" s="1"/>
  <c r="BT214" i="5"/>
  <c r="EP214" i="5" s="1"/>
  <c r="HL214" i="5" s="1"/>
  <c r="KH214" i="5" s="1"/>
  <c r="BT196" i="5"/>
  <c r="EP196" i="5" s="1"/>
  <c r="HL196" i="5" s="1"/>
  <c r="KH196" i="5" s="1"/>
  <c r="BT186" i="5"/>
  <c r="EP186" i="5" s="1"/>
  <c r="HL186" i="5" s="1"/>
  <c r="KH186" i="5" s="1"/>
  <c r="BT183" i="5"/>
  <c r="EP183" i="5" s="1"/>
  <c r="HL183" i="5" s="1"/>
  <c r="KH183" i="5" s="1"/>
  <c r="BT174" i="5"/>
  <c r="EP174" i="5" s="1"/>
  <c r="HL174" i="5" s="1"/>
  <c r="KH174" i="5" s="1"/>
  <c r="BT170" i="5"/>
  <c r="EP170" i="5" s="1"/>
  <c r="HL170" i="5" s="1"/>
  <c r="KH170" i="5" s="1"/>
  <c r="BT161" i="5"/>
  <c r="EP161" i="5" s="1"/>
  <c r="HL161" i="5" s="1"/>
  <c r="KH161" i="5" s="1"/>
  <c r="BT137" i="5"/>
  <c r="EP137" i="5" s="1"/>
  <c r="HL137" i="5" s="1"/>
  <c r="KH137" i="5" s="1"/>
  <c r="BT149" i="5"/>
  <c r="EP149" i="5" s="1"/>
  <c r="HL149" i="5" s="1"/>
  <c r="KH149" i="5" s="1"/>
  <c r="BT142" i="5"/>
  <c r="EP142" i="5" s="1"/>
  <c r="HL142" i="5" s="1"/>
  <c r="KH142" i="5" s="1"/>
  <c r="BT131" i="5"/>
  <c r="EP131" i="5" s="1"/>
  <c r="HL131" i="5" s="1"/>
  <c r="KH131" i="5" s="1"/>
  <c r="BT124" i="5"/>
  <c r="EP124" i="5" s="1"/>
  <c r="HL124" i="5" s="1"/>
  <c r="KH124" i="5" s="1"/>
  <c r="BT98" i="5"/>
  <c r="EP98" i="5" s="1"/>
  <c r="HL98" i="5" s="1"/>
  <c r="KH98" i="5" s="1"/>
  <c r="BT110" i="5"/>
  <c r="EP110" i="5" s="1"/>
  <c r="HL110" i="5" s="1"/>
  <c r="KH110" i="5" s="1"/>
  <c r="BT96" i="5"/>
  <c r="EP96" i="5" s="1"/>
  <c r="HL96" i="5" s="1"/>
  <c r="KH96" i="5" s="1"/>
  <c r="BT89" i="5"/>
  <c r="EP89" i="5" s="1"/>
  <c r="HL89" i="5" s="1"/>
  <c r="KH89" i="5" s="1"/>
  <c r="BT67" i="5"/>
  <c r="EP67" i="5" s="1"/>
  <c r="HL67" i="5" s="1"/>
  <c r="KH67" i="5" s="1"/>
  <c r="BT68" i="5"/>
  <c r="EP68" i="5" s="1"/>
  <c r="HL68" i="5" s="1"/>
  <c r="KH68" i="5" s="1"/>
  <c r="BT263" i="5"/>
  <c r="EP263" i="5" s="1"/>
  <c r="HL263" i="5" s="1"/>
  <c r="KH263" i="5" s="1"/>
  <c r="BT254" i="5"/>
  <c r="EP254" i="5" s="1"/>
  <c r="HL254" i="5" s="1"/>
  <c r="KH254" i="5" s="1"/>
  <c r="BT243" i="5"/>
  <c r="EP243" i="5" s="1"/>
  <c r="HL243" i="5" s="1"/>
  <c r="KH243" i="5" s="1"/>
  <c r="BT237" i="5"/>
  <c r="EP237" i="5" s="1"/>
  <c r="HL237" i="5" s="1"/>
  <c r="KH237" i="5" s="1"/>
  <c r="BT230" i="5"/>
  <c r="EP230" i="5" s="1"/>
  <c r="HL230" i="5" s="1"/>
  <c r="KH230" i="5" s="1"/>
  <c r="BT218" i="5"/>
  <c r="EP218" i="5" s="1"/>
  <c r="HL218" i="5" s="1"/>
  <c r="KH218" i="5" s="1"/>
  <c r="BT213" i="5"/>
  <c r="EP213" i="5" s="1"/>
  <c r="HL213" i="5" s="1"/>
  <c r="KH213" i="5" s="1"/>
  <c r="BT207" i="5"/>
  <c r="EP207" i="5" s="1"/>
  <c r="HL207" i="5" s="1"/>
  <c r="KH207" i="5" s="1"/>
  <c r="BT199" i="5"/>
  <c r="EP199" i="5" s="1"/>
  <c r="HL199" i="5" s="1"/>
  <c r="KH199" i="5" s="1"/>
  <c r="BT189" i="5"/>
  <c r="EP189" i="5" s="1"/>
  <c r="HL189" i="5" s="1"/>
  <c r="KH189" i="5" s="1"/>
  <c r="BT178" i="5"/>
  <c r="EP178" i="5" s="1"/>
  <c r="HL178" i="5" s="1"/>
  <c r="KH178" i="5" s="1"/>
  <c r="BT172" i="5"/>
  <c r="EP172" i="5" s="1"/>
  <c r="HL172" i="5" s="1"/>
  <c r="KH172" i="5" s="1"/>
  <c r="BT165" i="5"/>
  <c r="EP165" i="5" s="1"/>
  <c r="HL165" i="5" s="1"/>
  <c r="KH165" i="5" s="1"/>
  <c r="BT153" i="5"/>
  <c r="EP153" i="5" s="1"/>
  <c r="HL153" i="5" s="1"/>
  <c r="KH153" i="5" s="1"/>
  <c r="BT148" i="5"/>
  <c r="EP148" i="5" s="1"/>
  <c r="HL148" i="5" s="1"/>
  <c r="KH148" i="5" s="1"/>
  <c r="BT141" i="5"/>
  <c r="EP141" i="5" s="1"/>
  <c r="HL141" i="5" s="1"/>
  <c r="KH141" i="5" s="1"/>
  <c r="BT130" i="5"/>
  <c r="EP130" i="5" s="1"/>
  <c r="HL130" i="5" s="1"/>
  <c r="KH130" i="5" s="1"/>
  <c r="BT123" i="5"/>
  <c r="EP123" i="5" s="1"/>
  <c r="HL123" i="5" s="1"/>
  <c r="KH123" i="5" s="1"/>
  <c r="BT261" i="5"/>
  <c r="EP261" i="5" s="1"/>
  <c r="HL261" i="5" s="1"/>
  <c r="KH261" i="5" s="1"/>
  <c r="BT252" i="5"/>
  <c r="EP252" i="5" s="1"/>
  <c r="HL252" i="5" s="1"/>
  <c r="KH252" i="5" s="1"/>
  <c r="BT249" i="5"/>
  <c r="EP249" i="5" s="1"/>
  <c r="HL249" i="5" s="1"/>
  <c r="KH249" i="5" s="1"/>
  <c r="BT235" i="5"/>
  <c r="EP235" i="5" s="1"/>
  <c r="HL235" i="5" s="1"/>
  <c r="KH235" i="5" s="1"/>
  <c r="BT228" i="5"/>
  <c r="EP228" i="5" s="1"/>
  <c r="HL228" i="5" s="1"/>
  <c r="KH228" i="5" s="1"/>
  <c r="BT221" i="5"/>
  <c r="EP221" i="5" s="1"/>
  <c r="HL221" i="5" s="1"/>
  <c r="KH221" i="5" s="1"/>
  <c r="BT216" i="5"/>
  <c r="EP216" i="5" s="1"/>
  <c r="HL216" i="5" s="1"/>
  <c r="KH216" i="5" s="1"/>
  <c r="BT202" i="5"/>
  <c r="EP202" i="5" s="1"/>
  <c r="HL202" i="5" s="1"/>
  <c r="KH202" i="5" s="1"/>
  <c r="BT194" i="5"/>
  <c r="EP194" i="5" s="1"/>
  <c r="HL194" i="5" s="1"/>
  <c r="KH194" i="5" s="1"/>
  <c r="BT192" i="5"/>
  <c r="EP192" i="5" s="1"/>
  <c r="HL192" i="5" s="1"/>
  <c r="KH192" i="5" s="1"/>
  <c r="BT181" i="5"/>
  <c r="EP181" i="5" s="1"/>
  <c r="HL181" i="5" s="1"/>
  <c r="KH181" i="5" s="1"/>
  <c r="BT175" i="5"/>
  <c r="EP175" i="5" s="1"/>
  <c r="HL175" i="5" s="1"/>
  <c r="KH175" i="5" s="1"/>
  <c r="BT168" i="5"/>
  <c r="EP168" i="5" s="1"/>
  <c r="HL168" i="5" s="1"/>
  <c r="KH168" i="5" s="1"/>
  <c r="BT156" i="5"/>
  <c r="EP156" i="5" s="1"/>
  <c r="HL156" i="5" s="1"/>
  <c r="KH156" i="5" s="1"/>
  <c r="BT140" i="5"/>
  <c r="EP140" i="5" s="1"/>
  <c r="HL140" i="5" s="1"/>
  <c r="KH140" i="5" s="1"/>
  <c r="BT152" i="5"/>
  <c r="EP152" i="5" s="1"/>
  <c r="HL152" i="5" s="1"/>
  <c r="KH152" i="5" s="1"/>
  <c r="BT122" i="5"/>
  <c r="EP122" i="5" s="1"/>
  <c r="HL122" i="5" s="1"/>
  <c r="KH122" i="5" s="1"/>
  <c r="BT259" i="5"/>
  <c r="EP259" i="5" s="1"/>
  <c r="HL259" i="5" s="1"/>
  <c r="KH259" i="5" s="1"/>
  <c r="BT255" i="5"/>
  <c r="EP255" i="5" s="1"/>
  <c r="HL255" i="5" s="1"/>
  <c r="KH255" i="5" s="1"/>
  <c r="BT246" i="5"/>
  <c r="EP246" i="5" s="1"/>
  <c r="HL246" i="5" s="1"/>
  <c r="KH246" i="5" s="1"/>
  <c r="BT238" i="5"/>
  <c r="EP238" i="5" s="1"/>
  <c r="HL238" i="5" s="1"/>
  <c r="KH238" i="5" s="1"/>
  <c r="BT229" i="5"/>
  <c r="EP229" i="5" s="1"/>
  <c r="HL229" i="5" s="1"/>
  <c r="KH229" i="5" s="1"/>
  <c r="BT224" i="5"/>
  <c r="EP224" i="5" s="1"/>
  <c r="HL224" i="5" s="1"/>
  <c r="KH224" i="5" s="1"/>
  <c r="BT219" i="5"/>
  <c r="EP219" i="5" s="1"/>
  <c r="HL219" i="5" s="1"/>
  <c r="KH219" i="5" s="1"/>
  <c r="BT205" i="5"/>
  <c r="EP205" i="5" s="1"/>
  <c r="HL205" i="5" s="1"/>
  <c r="KH205" i="5" s="1"/>
  <c r="BT197" i="5"/>
  <c r="EP197" i="5" s="1"/>
  <c r="HL197" i="5" s="1"/>
  <c r="KH197" i="5" s="1"/>
  <c r="BT195" i="5"/>
  <c r="EP195" i="5" s="1"/>
  <c r="HL195" i="5" s="1"/>
  <c r="KH195" i="5" s="1"/>
  <c r="BT184" i="5"/>
  <c r="EP184" i="5" s="1"/>
  <c r="HL184" i="5" s="1"/>
  <c r="KH184" i="5" s="1"/>
  <c r="BT173" i="5"/>
  <c r="EP173" i="5" s="1"/>
  <c r="HL173" i="5" s="1"/>
  <c r="KH173" i="5" s="1"/>
  <c r="BT171" i="5"/>
  <c r="EP171" i="5" s="1"/>
  <c r="HL171" i="5" s="1"/>
  <c r="KH171" i="5" s="1"/>
  <c r="BT159" i="5"/>
  <c r="EP159" i="5" s="1"/>
  <c r="HL159" i="5" s="1"/>
  <c r="KH159" i="5" s="1"/>
  <c r="BT151" i="5"/>
  <c r="EP151" i="5" s="1"/>
  <c r="HL151" i="5" s="1"/>
  <c r="KH151" i="5" s="1"/>
  <c r="BT144" i="5"/>
  <c r="EP144" i="5" s="1"/>
  <c r="HL144" i="5" s="1"/>
  <c r="KH144" i="5" s="1"/>
  <c r="BT133" i="5"/>
  <c r="EP133" i="5" s="1"/>
  <c r="HL133" i="5" s="1"/>
  <c r="KH133" i="5" s="1"/>
  <c r="BT266" i="5"/>
  <c r="EP266" i="5" s="1"/>
  <c r="HL266" i="5" s="1"/>
  <c r="KH266" i="5" s="1"/>
  <c r="BT260" i="5"/>
  <c r="EP260" i="5" s="1"/>
  <c r="HL260" i="5" s="1"/>
  <c r="KH260" i="5" s="1"/>
  <c r="BT253" i="5"/>
  <c r="EP253" i="5" s="1"/>
  <c r="HL253" i="5" s="1"/>
  <c r="KH253" i="5" s="1"/>
  <c r="BT244" i="5"/>
  <c r="EP244" i="5" s="1"/>
  <c r="HL244" i="5" s="1"/>
  <c r="KH244" i="5" s="1"/>
  <c r="BT236" i="5"/>
  <c r="EP236" i="5" s="1"/>
  <c r="HL236" i="5" s="1"/>
  <c r="KH236" i="5" s="1"/>
  <c r="BT222" i="5"/>
  <c r="EP222" i="5" s="1"/>
  <c r="HL222" i="5" s="1"/>
  <c r="KH222" i="5" s="1"/>
  <c r="BT217" i="5"/>
  <c r="EP217" i="5" s="1"/>
  <c r="HL217" i="5" s="1"/>
  <c r="KH217" i="5" s="1"/>
  <c r="BT211" i="5"/>
  <c r="EP211" i="5" s="1"/>
  <c r="HL211" i="5" s="1"/>
  <c r="KH211" i="5" s="1"/>
  <c r="BT208" i="5"/>
  <c r="EP208" i="5" s="1"/>
  <c r="HL208" i="5" s="1"/>
  <c r="KH208" i="5" s="1"/>
  <c r="BT200" i="5"/>
  <c r="EP200" i="5" s="1"/>
  <c r="HL200" i="5" s="1"/>
  <c r="KH200" i="5" s="1"/>
  <c r="BT187" i="5"/>
  <c r="EP187" i="5" s="1"/>
  <c r="HL187" i="5" s="1"/>
  <c r="KH187" i="5" s="1"/>
  <c r="BT179" i="5"/>
  <c r="EP179" i="5" s="1"/>
  <c r="HL179" i="5" s="1"/>
  <c r="KH179" i="5" s="1"/>
  <c r="BT166" i="5"/>
  <c r="EP166" i="5" s="1"/>
  <c r="HL166" i="5" s="1"/>
  <c r="KH166" i="5" s="1"/>
  <c r="BT163" i="5"/>
  <c r="EP163" i="5" s="1"/>
  <c r="HL163" i="5" s="1"/>
  <c r="KH163" i="5" s="1"/>
  <c r="BT162" i="5"/>
  <c r="EP162" i="5" s="1"/>
  <c r="HL162" i="5" s="1"/>
  <c r="KH162" i="5" s="1"/>
  <c r="BT143" i="5"/>
  <c r="EP143" i="5" s="1"/>
  <c r="HL143" i="5" s="1"/>
  <c r="KH143" i="5" s="1"/>
  <c r="BT136" i="5"/>
  <c r="EP136" i="5" s="1"/>
  <c r="HL136" i="5" s="1"/>
  <c r="KH136" i="5" s="1"/>
  <c r="BT125" i="5"/>
  <c r="EP125" i="5" s="1"/>
  <c r="HL125" i="5" s="1"/>
  <c r="KH125" i="5" s="1"/>
  <c r="BT111" i="5"/>
  <c r="EP111" i="5" s="1"/>
  <c r="HL111" i="5" s="1"/>
  <c r="KH111" i="5" s="1"/>
  <c r="BT108" i="5"/>
  <c r="EP108" i="5" s="1"/>
  <c r="HL108" i="5" s="1"/>
  <c r="KH108" i="5" s="1"/>
  <c r="BT95" i="5"/>
  <c r="EP95" i="5" s="1"/>
  <c r="HL95" i="5" s="1"/>
  <c r="KH95" i="5" s="1"/>
  <c r="BT66" i="5"/>
  <c r="EP66" i="5" s="1"/>
  <c r="HL66" i="5" s="1"/>
  <c r="KH66" i="5" s="1"/>
  <c r="BT51" i="5"/>
  <c r="EP51" i="5" s="1"/>
  <c r="HL51" i="5" s="1"/>
  <c r="KH51" i="5" s="1"/>
  <c r="BT55" i="5"/>
  <c r="EP55" i="5" s="1"/>
  <c r="HL55" i="5" s="1"/>
  <c r="KH55" i="5" s="1"/>
  <c r="BT29" i="5"/>
  <c r="EP29" i="5" s="1"/>
  <c r="HL29" i="5" s="1"/>
  <c r="KH29" i="5" s="1"/>
  <c r="BT41" i="5"/>
  <c r="EP41" i="5" s="1"/>
  <c r="HL41" i="5" s="1"/>
  <c r="KH41" i="5" s="1"/>
  <c r="BT16" i="5"/>
  <c r="EP16" i="5" s="1"/>
  <c r="HL16" i="5" s="1"/>
  <c r="KH16" i="5" s="1"/>
  <c r="BT9" i="5"/>
  <c r="EP9" i="5" s="1"/>
  <c r="HL9" i="5" s="1"/>
  <c r="KH9" i="5" s="1"/>
  <c r="BT21" i="5"/>
  <c r="EP21" i="5" s="1"/>
  <c r="HL21" i="5" s="1"/>
  <c r="KH21" i="5" s="1"/>
  <c r="BT109" i="5"/>
  <c r="EP109" i="5" s="1"/>
  <c r="HL109" i="5" s="1"/>
  <c r="KH109" i="5" s="1"/>
  <c r="BT88" i="5"/>
  <c r="EP88" i="5" s="1"/>
  <c r="HL88" i="5" s="1"/>
  <c r="KH88" i="5" s="1"/>
  <c r="BT78" i="5"/>
  <c r="EP78" i="5" s="1"/>
  <c r="HL78" i="5" s="1"/>
  <c r="KH78" i="5" s="1"/>
  <c r="BT82" i="5"/>
  <c r="EP82" i="5" s="1"/>
  <c r="HL82" i="5" s="1"/>
  <c r="KH82" i="5" s="1"/>
  <c r="BT54" i="5"/>
  <c r="EP54" i="5" s="1"/>
  <c r="HL54" i="5" s="1"/>
  <c r="KH54" i="5" s="1"/>
  <c r="BT47" i="5"/>
  <c r="EP47" i="5" s="1"/>
  <c r="HL47" i="5" s="1"/>
  <c r="KH47" i="5" s="1"/>
  <c r="BT40" i="5"/>
  <c r="EP40" i="5" s="1"/>
  <c r="HL40" i="5" s="1"/>
  <c r="KH40" i="5" s="1"/>
  <c r="BT33" i="5"/>
  <c r="EP33" i="5" s="1"/>
  <c r="HL33" i="5" s="1"/>
  <c r="KH33" i="5" s="1"/>
  <c r="BT8" i="5"/>
  <c r="EP8" i="5" s="1"/>
  <c r="HL8" i="5" s="1"/>
  <c r="KH8" i="5" s="1"/>
  <c r="BT20" i="5"/>
  <c r="EP20" i="5" s="1"/>
  <c r="HL20" i="5" s="1"/>
  <c r="KH20" i="5" s="1"/>
  <c r="BT13" i="5"/>
  <c r="EP13" i="5" s="1"/>
  <c r="HL13" i="5" s="1"/>
  <c r="KH13" i="5" s="1"/>
  <c r="BT134" i="5"/>
  <c r="EP134" i="5" s="1"/>
  <c r="HL134" i="5" s="1"/>
  <c r="KH134" i="5" s="1"/>
  <c r="BT101" i="5"/>
  <c r="EP101" i="5" s="1"/>
  <c r="HL101" i="5" s="1"/>
  <c r="KH101" i="5" s="1"/>
  <c r="BT80" i="5"/>
  <c r="EP80" i="5" s="1"/>
  <c r="HL80" i="5" s="1"/>
  <c r="KH80" i="5" s="1"/>
  <c r="BT70" i="5"/>
  <c r="EP70" i="5" s="1"/>
  <c r="HL70" i="5" s="1"/>
  <c r="KH70" i="5" s="1"/>
  <c r="BT72" i="5"/>
  <c r="EP72" i="5" s="1"/>
  <c r="HL72" i="5" s="1"/>
  <c r="KH72" i="5" s="1"/>
  <c r="BT46" i="5"/>
  <c r="EP46" i="5" s="1"/>
  <c r="HL46" i="5" s="1"/>
  <c r="KH46" i="5" s="1"/>
  <c r="BT58" i="5"/>
  <c r="EP58" i="5" s="1"/>
  <c r="HL58" i="5" s="1"/>
  <c r="KH58" i="5" s="1"/>
  <c r="BT32" i="5"/>
  <c r="EP32" i="5" s="1"/>
  <c r="HL32" i="5" s="1"/>
  <c r="KH32" i="5" s="1"/>
  <c r="BT25" i="5"/>
  <c r="EP25" i="5" s="1"/>
  <c r="HL25" i="5" s="1"/>
  <c r="KH25" i="5" s="1"/>
  <c r="BT19" i="5"/>
  <c r="EP19" i="5" s="1"/>
  <c r="HL19" i="5" s="1"/>
  <c r="KH19" i="5" s="1"/>
  <c r="BT12" i="5"/>
  <c r="EP12" i="5" s="1"/>
  <c r="HL12" i="5" s="1"/>
  <c r="KH12" i="5" s="1"/>
  <c r="BT4" i="5"/>
  <c r="EP4" i="5" s="1"/>
  <c r="HL4" i="5" s="1"/>
  <c r="KH4" i="5" s="1"/>
  <c r="BT126" i="5"/>
  <c r="EP126" i="5" s="1"/>
  <c r="HL126" i="5" s="1"/>
  <c r="KH126" i="5" s="1"/>
  <c r="BT112" i="5"/>
  <c r="EP112" i="5" s="1"/>
  <c r="HL112" i="5" s="1"/>
  <c r="KH112" i="5" s="1"/>
  <c r="BT91" i="5"/>
  <c r="EP91" i="5" s="1"/>
  <c r="HL91" i="5" s="1"/>
  <c r="KH91" i="5" s="1"/>
  <c r="BT62" i="5"/>
  <c r="EP62" i="5" s="1"/>
  <c r="HL62" i="5" s="1"/>
  <c r="KH62" i="5" s="1"/>
  <c r="BT64" i="5"/>
  <c r="EP64" i="5" s="1"/>
  <c r="HL64" i="5" s="1"/>
  <c r="KH64" i="5" s="1"/>
  <c r="BT57" i="5"/>
  <c r="EP57" i="5" s="1"/>
  <c r="HL57" i="5" s="1"/>
  <c r="KH57" i="5" s="1"/>
  <c r="BT50" i="5"/>
  <c r="EP50" i="5" s="1"/>
  <c r="HL50" i="5" s="1"/>
  <c r="KH50" i="5" s="1"/>
  <c r="BT43" i="5"/>
  <c r="EP43" i="5" s="1"/>
  <c r="HL43" i="5" s="1"/>
  <c r="KH43" i="5" s="1"/>
  <c r="BT36" i="5"/>
  <c r="EP36" i="5" s="1"/>
  <c r="HL36" i="5" s="1"/>
  <c r="KH36" i="5" s="1"/>
  <c r="BT11" i="5"/>
  <c r="EP11" i="5" s="1"/>
  <c r="HL11" i="5" s="1"/>
  <c r="KH11" i="5" s="1"/>
  <c r="BT23" i="5"/>
  <c r="EP23" i="5" s="1"/>
  <c r="HL23" i="5" s="1"/>
  <c r="KH23" i="5" s="1"/>
  <c r="BT2" i="5"/>
  <c r="EP2" i="5" s="1"/>
  <c r="HL2" i="5" s="1"/>
  <c r="KH2" i="5" s="1"/>
  <c r="BT118" i="5"/>
  <c r="EP118" i="5" s="1"/>
  <c r="HL118" i="5" s="1"/>
  <c r="KH118" i="5" s="1"/>
  <c r="BT104" i="5"/>
  <c r="EP104" i="5" s="1"/>
  <c r="HL104" i="5" s="1"/>
  <c r="KH104" i="5" s="1"/>
  <c r="BT83" i="5"/>
  <c r="EP83" i="5" s="1"/>
  <c r="HL83" i="5" s="1"/>
  <c r="KH83" i="5" s="1"/>
  <c r="BT73" i="5"/>
  <c r="EP73" i="5" s="1"/>
  <c r="HL73" i="5" s="1"/>
  <c r="KH73" i="5" s="1"/>
  <c r="BT61" i="5"/>
  <c r="EP61" i="5" s="1"/>
  <c r="HL61" i="5" s="1"/>
  <c r="KH61" i="5" s="1"/>
  <c r="BT49" i="5"/>
  <c r="EP49" i="5" s="1"/>
  <c r="HL49" i="5" s="1"/>
  <c r="KH49" i="5" s="1"/>
  <c r="BT42" i="5"/>
  <c r="EP42" i="5" s="1"/>
  <c r="HL42" i="5" s="1"/>
  <c r="KH42" i="5" s="1"/>
  <c r="BT35" i="5"/>
  <c r="EP35" i="5" s="1"/>
  <c r="HL35" i="5" s="1"/>
  <c r="KH35" i="5" s="1"/>
  <c r="BT28" i="5"/>
  <c r="EP28" i="5" s="1"/>
  <c r="HL28" i="5" s="1"/>
  <c r="KH28" i="5" s="1"/>
  <c r="BT22" i="5"/>
  <c r="EP22" i="5" s="1"/>
  <c r="HL22" i="5" s="1"/>
  <c r="KH22" i="5" s="1"/>
  <c r="BT15" i="5"/>
  <c r="EP15" i="5" s="1"/>
  <c r="HL15" i="5" s="1"/>
  <c r="KH15" i="5" s="1"/>
  <c r="BT5" i="5"/>
  <c r="EP5" i="5" s="1"/>
  <c r="HL5" i="5" s="1"/>
  <c r="KH5" i="5" s="1"/>
  <c r="BT116" i="5"/>
  <c r="EP116" i="5" s="1"/>
  <c r="HL116" i="5" s="1"/>
  <c r="KH116" i="5" s="1"/>
  <c r="BT102" i="5"/>
  <c r="EP102" i="5" s="1"/>
  <c r="HL102" i="5" s="1"/>
  <c r="KH102" i="5" s="1"/>
  <c r="BT81" i="5"/>
  <c r="EP81" i="5" s="1"/>
  <c r="HL81" i="5" s="1"/>
  <c r="KH81" i="5" s="1"/>
  <c r="BT71" i="5"/>
  <c r="EP71" i="5" s="1"/>
  <c r="HL71" i="5" s="1"/>
  <c r="KH71" i="5" s="1"/>
  <c r="BT53" i="5"/>
  <c r="EP53" i="5" s="1"/>
  <c r="HL53" i="5" s="1"/>
  <c r="KH53" i="5" s="1"/>
  <c r="BT60" i="5"/>
  <c r="EP60" i="5" s="1"/>
  <c r="HL60" i="5" s="1"/>
  <c r="KH60" i="5" s="1"/>
  <c r="BT34" i="5"/>
  <c r="EP34" i="5" s="1"/>
  <c r="HL34" i="5" s="1"/>
  <c r="KH34" i="5" s="1"/>
  <c r="BT27" i="5"/>
  <c r="EP27" i="5" s="1"/>
  <c r="HL27" i="5" s="1"/>
  <c r="KH27" i="5" s="1"/>
  <c r="BT39" i="5"/>
  <c r="EP39" i="5" s="1"/>
  <c r="HL39" i="5" s="1"/>
  <c r="KH39" i="5" s="1"/>
  <c r="BT14" i="5"/>
  <c r="EP14" i="5" s="1"/>
  <c r="HL14" i="5" s="1"/>
  <c r="KH14" i="5" s="1"/>
  <c r="BT7" i="5"/>
  <c r="EP7" i="5" s="1"/>
  <c r="HL7" i="5" s="1"/>
  <c r="KH7" i="5" s="1"/>
  <c r="BT3" i="5"/>
  <c r="EP3" i="5" s="1"/>
  <c r="HL3" i="5" s="1"/>
  <c r="KH3" i="5" s="1"/>
  <c r="BT127" i="5"/>
  <c r="EP127" i="5" s="1"/>
  <c r="HL127" i="5" s="1"/>
  <c r="KH127" i="5" s="1"/>
  <c r="BT113" i="5"/>
  <c r="EP113" i="5" s="1"/>
  <c r="HL113" i="5" s="1"/>
  <c r="KH113" i="5" s="1"/>
  <c r="BT92" i="5"/>
  <c r="EP92" i="5" s="1"/>
  <c r="HL92" i="5" s="1"/>
  <c r="KH92" i="5" s="1"/>
  <c r="BT63" i="5"/>
  <c r="EP63" i="5" s="1"/>
  <c r="HL63" i="5" s="1"/>
  <c r="KH63" i="5" s="1"/>
  <c r="BT45" i="5"/>
  <c r="EP45" i="5" s="1"/>
  <c r="HL45" i="5" s="1"/>
  <c r="KH45" i="5" s="1"/>
  <c r="BT52" i="5"/>
  <c r="EP52" i="5" s="1"/>
  <c r="HL52" i="5" s="1"/>
  <c r="KH52" i="5" s="1"/>
  <c r="BT26" i="5"/>
  <c r="EP26" i="5" s="1"/>
  <c r="HL26" i="5" s="1"/>
  <c r="KH26" i="5" s="1"/>
  <c r="BT38" i="5"/>
  <c r="EP38" i="5" s="1"/>
  <c r="HL38" i="5" s="1"/>
  <c r="KH38" i="5" s="1"/>
  <c r="BT31" i="5"/>
  <c r="EP31" i="5" s="1"/>
  <c r="HL31" i="5" s="1"/>
  <c r="KH31" i="5" s="1"/>
  <c r="BT6" i="5"/>
  <c r="EP6" i="5" s="1"/>
  <c r="HL6" i="5" s="1"/>
  <c r="KH6" i="5" s="1"/>
  <c r="BT18" i="5"/>
  <c r="EP18" i="5" s="1"/>
  <c r="HL18" i="5" s="1"/>
  <c r="KH18" i="5" s="1"/>
  <c r="BT119" i="5"/>
  <c r="EP119" i="5" s="1"/>
  <c r="HL119" i="5" s="1"/>
  <c r="KH119" i="5" s="1"/>
  <c r="BT105" i="5"/>
  <c r="EP105" i="5" s="1"/>
  <c r="HL105" i="5" s="1"/>
  <c r="KH105" i="5" s="1"/>
  <c r="BT84" i="5"/>
  <c r="EP84" i="5" s="1"/>
  <c r="HL84" i="5" s="1"/>
  <c r="KH84" i="5" s="1"/>
  <c r="BT74" i="5"/>
  <c r="EP74" i="5" s="1"/>
  <c r="HL74" i="5" s="1"/>
  <c r="KH74" i="5" s="1"/>
  <c r="BT59" i="5"/>
  <c r="EP59" i="5" s="1"/>
  <c r="HL59" i="5" s="1"/>
  <c r="KH59" i="5" s="1"/>
  <c r="BT44" i="5"/>
  <c r="EP44" i="5" s="1"/>
  <c r="HL44" i="5" s="1"/>
  <c r="KH44" i="5" s="1"/>
  <c r="BT37" i="5"/>
  <c r="EP37" i="5" s="1"/>
  <c r="HL37" i="5" s="1"/>
  <c r="KH37" i="5" s="1"/>
  <c r="BT30" i="5"/>
  <c r="EP30" i="5" s="1"/>
  <c r="HL30" i="5" s="1"/>
  <c r="KH30" i="5" s="1"/>
  <c r="BT24" i="5"/>
  <c r="EP24" i="5" s="1"/>
  <c r="HL24" i="5" s="1"/>
  <c r="KH24" i="5" s="1"/>
  <c r="BT17" i="5"/>
  <c r="EP17" i="5" s="1"/>
  <c r="HL17" i="5" s="1"/>
  <c r="KH17" i="5" s="1"/>
  <c r="BT10" i="5"/>
  <c r="EP10" i="5" s="1"/>
  <c r="HL10" i="5" s="1"/>
  <c r="KH10" i="5" s="1"/>
  <c r="BU267" i="5"/>
  <c r="EQ267" i="5" s="1"/>
  <c r="HM267" i="5" s="1"/>
  <c r="KI267" i="5" s="1"/>
  <c r="BU256" i="5"/>
  <c r="EQ256" i="5" s="1"/>
  <c r="HM256" i="5" s="1"/>
  <c r="KI256" i="5" s="1"/>
  <c r="BU250" i="5"/>
  <c r="EQ250" i="5" s="1"/>
  <c r="HM250" i="5" s="1"/>
  <c r="KI250" i="5" s="1"/>
  <c r="BU241" i="5"/>
  <c r="EQ241" i="5" s="1"/>
  <c r="HM241" i="5" s="1"/>
  <c r="KI241" i="5" s="1"/>
  <c r="BU233" i="5"/>
  <c r="EQ233" i="5" s="1"/>
  <c r="HM233" i="5" s="1"/>
  <c r="KI233" i="5" s="1"/>
  <c r="BU220" i="5"/>
  <c r="EQ220" i="5" s="1"/>
  <c r="HM220" i="5" s="1"/>
  <c r="KI220" i="5" s="1"/>
  <c r="BU212" i="5"/>
  <c r="EQ212" i="5" s="1"/>
  <c r="HM212" i="5" s="1"/>
  <c r="KI212" i="5" s="1"/>
  <c r="BU217" i="5"/>
  <c r="EQ217" i="5" s="1"/>
  <c r="HM217" i="5" s="1"/>
  <c r="KI217" i="5" s="1"/>
  <c r="BU201" i="5"/>
  <c r="EQ201" i="5" s="1"/>
  <c r="HM201" i="5" s="1"/>
  <c r="KI201" i="5" s="1"/>
  <c r="BU188" i="5"/>
  <c r="EQ188" i="5" s="1"/>
  <c r="HM188" i="5" s="1"/>
  <c r="KI188" i="5" s="1"/>
  <c r="BU193" i="5"/>
  <c r="EQ193" i="5" s="1"/>
  <c r="HM193" i="5" s="1"/>
  <c r="KI193" i="5" s="1"/>
  <c r="BU177" i="5"/>
  <c r="EQ177" i="5" s="1"/>
  <c r="HM177" i="5" s="1"/>
  <c r="KI177" i="5" s="1"/>
  <c r="BU164" i="5"/>
  <c r="EQ164" i="5" s="1"/>
  <c r="HM164" i="5" s="1"/>
  <c r="KI164" i="5" s="1"/>
  <c r="BU155" i="5"/>
  <c r="EQ155" i="5" s="1"/>
  <c r="HM155" i="5" s="1"/>
  <c r="KI155" i="5" s="1"/>
  <c r="BU157" i="5"/>
  <c r="EQ157" i="5" s="1"/>
  <c r="HM157" i="5" s="1"/>
  <c r="KI157" i="5" s="1"/>
  <c r="BU138" i="5"/>
  <c r="EQ138" i="5" s="1"/>
  <c r="HM138" i="5" s="1"/>
  <c r="KI138" i="5" s="1"/>
  <c r="BU150" i="5"/>
  <c r="EQ150" i="5" s="1"/>
  <c r="HM150" i="5" s="1"/>
  <c r="KI150" i="5" s="1"/>
  <c r="BU120" i="5"/>
  <c r="EQ120" i="5" s="1"/>
  <c r="HM120" i="5" s="1"/>
  <c r="KI120" i="5" s="1"/>
  <c r="BU132" i="5"/>
  <c r="EQ132" i="5" s="1"/>
  <c r="HM132" i="5" s="1"/>
  <c r="KI132" i="5" s="1"/>
  <c r="BU106" i="5"/>
  <c r="EQ106" i="5" s="1"/>
  <c r="HM106" i="5" s="1"/>
  <c r="KI106" i="5" s="1"/>
  <c r="BU99" i="5"/>
  <c r="EQ99" i="5" s="1"/>
  <c r="HM99" i="5" s="1"/>
  <c r="KI99" i="5" s="1"/>
  <c r="BU103" i="5"/>
  <c r="EQ103" i="5" s="1"/>
  <c r="HM103" i="5" s="1"/>
  <c r="KI103" i="5" s="1"/>
  <c r="BU97" i="5"/>
  <c r="EQ97" i="5" s="1"/>
  <c r="HM97" i="5" s="1"/>
  <c r="KI97" i="5" s="1"/>
  <c r="BU82" i="5"/>
  <c r="EQ82" i="5" s="1"/>
  <c r="HM82" i="5" s="1"/>
  <c r="KI82" i="5" s="1"/>
  <c r="BU76" i="5"/>
  <c r="EQ76" i="5" s="1"/>
  <c r="HM76" i="5" s="1"/>
  <c r="KI76" i="5" s="1"/>
  <c r="BU69" i="5"/>
  <c r="EQ69" i="5" s="1"/>
  <c r="HM69" i="5" s="1"/>
  <c r="KI69" i="5" s="1"/>
  <c r="BU51" i="5"/>
  <c r="EQ51" i="5" s="1"/>
  <c r="HM51" i="5" s="1"/>
  <c r="KI51" i="5" s="1"/>
  <c r="BU55" i="5"/>
  <c r="EQ55" i="5" s="1"/>
  <c r="HM55" i="5" s="1"/>
  <c r="KI55" i="5" s="1"/>
  <c r="BU29" i="5"/>
  <c r="EQ29" i="5" s="1"/>
  <c r="HM29" i="5" s="1"/>
  <c r="KI29" i="5" s="1"/>
  <c r="BU41" i="5"/>
  <c r="EQ41" i="5" s="1"/>
  <c r="HM41" i="5" s="1"/>
  <c r="KI41" i="5" s="1"/>
  <c r="BU34" i="5"/>
  <c r="EQ34" i="5" s="1"/>
  <c r="HM34" i="5" s="1"/>
  <c r="KI34" i="5" s="1"/>
  <c r="BU9" i="5"/>
  <c r="EQ9" i="5" s="1"/>
  <c r="HM9" i="5" s="1"/>
  <c r="KI9" i="5" s="1"/>
  <c r="BU21" i="5"/>
  <c r="EQ21" i="5" s="1"/>
  <c r="HM21" i="5" s="1"/>
  <c r="KI21" i="5" s="1"/>
  <c r="BU3" i="5"/>
  <c r="EQ3" i="5" s="1"/>
  <c r="HM3" i="5" s="1"/>
  <c r="KI3" i="5" s="1"/>
  <c r="BU264" i="5"/>
  <c r="EQ264" i="5" s="1"/>
  <c r="HM264" i="5" s="1"/>
  <c r="KI264" i="5" s="1"/>
  <c r="BU257" i="5"/>
  <c r="EQ257" i="5" s="1"/>
  <c r="HM257" i="5" s="1"/>
  <c r="KI257" i="5" s="1"/>
  <c r="BU248" i="5"/>
  <c r="EQ248" i="5" s="1"/>
  <c r="HM248" i="5" s="1"/>
  <c r="KI248" i="5" s="1"/>
  <c r="BU239" i="5"/>
  <c r="EQ239" i="5" s="1"/>
  <c r="HM239" i="5" s="1"/>
  <c r="KI239" i="5" s="1"/>
  <c r="BU231" i="5"/>
  <c r="EQ231" i="5" s="1"/>
  <c r="HM231" i="5" s="1"/>
  <c r="KI231" i="5" s="1"/>
  <c r="BU223" i="5"/>
  <c r="EQ223" i="5" s="1"/>
  <c r="HM223" i="5" s="1"/>
  <c r="KI223" i="5" s="1"/>
  <c r="BU215" i="5"/>
  <c r="EQ215" i="5" s="1"/>
  <c r="HM215" i="5" s="1"/>
  <c r="KI215" i="5" s="1"/>
  <c r="BU209" i="5"/>
  <c r="EQ209" i="5" s="1"/>
  <c r="HM209" i="5" s="1"/>
  <c r="KI209" i="5" s="1"/>
  <c r="BU196" i="5"/>
  <c r="EQ196" i="5" s="1"/>
  <c r="HM196" i="5" s="1"/>
  <c r="KI196" i="5" s="1"/>
  <c r="BU191" i="5"/>
  <c r="EQ191" i="5" s="1"/>
  <c r="HM191" i="5" s="1"/>
  <c r="KI191" i="5" s="1"/>
  <c r="BU185" i="5"/>
  <c r="EQ185" i="5" s="1"/>
  <c r="HM185" i="5" s="1"/>
  <c r="KI185" i="5" s="1"/>
  <c r="BU182" i="5"/>
  <c r="EQ182" i="5" s="1"/>
  <c r="HM182" i="5" s="1"/>
  <c r="KI182" i="5" s="1"/>
  <c r="BU167" i="5"/>
  <c r="EQ167" i="5" s="1"/>
  <c r="HM167" i="5" s="1"/>
  <c r="KI167" i="5" s="1"/>
  <c r="BU158" i="5"/>
  <c r="EQ158" i="5" s="1"/>
  <c r="HM158" i="5" s="1"/>
  <c r="KI158" i="5" s="1"/>
  <c r="BU160" i="5"/>
  <c r="EQ160" i="5" s="1"/>
  <c r="HM160" i="5" s="1"/>
  <c r="KI160" i="5" s="1"/>
  <c r="BU149" i="5"/>
  <c r="EQ149" i="5" s="1"/>
  <c r="HM149" i="5" s="1"/>
  <c r="KI149" i="5" s="1"/>
  <c r="BU142" i="5"/>
  <c r="EQ142" i="5" s="1"/>
  <c r="HM142" i="5" s="1"/>
  <c r="KI142" i="5" s="1"/>
  <c r="BU131" i="5"/>
  <c r="EQ131" i="5" s="1"/>
  <c r="HM131" i="5" s="1"/>
  <c r="KI131" i="5" s="1"/>
  <c r="BU124" i="5"/>
  <c r="EQ124" i="5" s="1"/>
  <c r="HM124" i="5" s="1"/>
  <c r="KI124" i="5" s="1"/>
  <c r="BU98" i="5"/>
  <c r="EQ98" i="5" s="1"/>
  <c r="HM98" i="5" s="1"/>
  <c r="KI98" i="5" s="1"/>
  <c r="BU110" i="5"/>
  <c r="EQ110" i="5" s="1"/>
  <c r="HM110" i="5" s="1"/>
  <c r="KI110" i="5" s="1"/>
  <c r="BU96" i="5"/>
  <c r="EQ96" i="5" s="1"/>
  <c r="HM96" i="5" s="1"/>
  <c r="KI96" i="5" s="1"/>
  <c r="BU89" i="5"/>
  <c r="EQ89" i="5" s="1"/>
  <c r="HM89" i="5" s="1"/>
  <c r="KI89" i="5" s="1"/>
  <c r="BU93" i="5"/>
  <c r="EQ93" i="5" s="1"/>
  <c r="HM93" i="5" s="1"/>
  <c r="KI93" i="5" s="1"/>
  <c r="BU68" i="5"/>
  <c r="EQ68" i="5" s="1"/>
  <c r="HM68" i="5" s="1"/>
  <c r="KI68" i="5" s="1"/>
  <c r="BU72" i="5"/>
  <c r="EQ72" i="5" s="1"/>
  <c r="HM72" i="5" s="1"/>
  <c r="KI72" i="5" s="1"/>
  <c r="BU54" i="5"/>
  <c r="EQ54" i="5" s="1"/>
  <c r="HM54" i="5" s="1"/>
  <c r="KI54" i="5" s="1"/>
  <c r="BU47" i="5"/>
  <c r="EQ47" i="5" s="1"/>
  <c r="HM47" i="5" s="1"/>
  <c r="KI47" i="5" s="1"/>
  <c r="BU40" i="5"/>
  <c r="EQ40" i="5" s="1"/>
  <c r="HM40" i="5" s="1"/>
  <c r="KI40" i="5" s="1"/>
  <c r="BU33" i="5"/>
  <c r="EQ33" i="5" s="1"/>
  <c r="HM33" i="5" s="1"/>
  <c r="KI33" i="5" s="1"/>
  <c r="BU26" i="5"/>
  <c r="EQ26" i="5" s="1"/>
  <c r="HM26" i="5" s="1"/>
  <c r="KI26" i="5" s="1"/>
  <c r="BU20" i="5"/>
  <c r="EQ20" i="5" s="1"/>
  <c r="HM20" i="5" s="1"/>
  <c r="KI20" i="5" s="1"/>
  <c r="BU13" i="5"/>
  <c r="EQ13" i="5" s="1"/>
  <c r="HM13" i="5" s="1"/>
  <c r="KI13" i="5" s="1"/>
  <c r="BU265" i="5"/>
  <c r="EQ265" i="5" s="1"/>
  <c r="HM265" i="5" s="1"/>
  <c r="KI265" i="5" s="1"/>
  <c r="BU258" i="5"/>
  <c r="EQ258" i="5" s="1"/>
  <c r="HM258" i="5" s="1"/>
  <c r="KI258" i="5" s="1"/>
  <c r="BU251" i="5"/>
  <c r="EQ251" i="5" s="1"/>
  <c r="HM251" i="5" s="1"/>
  <c r="KI251" i="5" s="1"/>
  <c r="BU242" i="5"/>
  <c r="EQ242" i="5" s="1"/>
  <c r="HM242" i="5" s="1"/>
  <c r="KI242" i="5" s="1"/>
  <c r="BU234" i="5"/>
  <c r="EQ234" i="5" s="1"/>
  <c r="HM234" i="5" s="1"/>
  <c r="KI234" i="5" s="1"/>
  <c r="BU226" i="5"/>
  <c r="EQ226" i="5" s="1"/>
  <c r="HM226" i="5" s="1"/>
  <c r="KI226" i="5" s="1"/>
  <c r="BU210" i="5"/>
  <c r="EQ210" i="5" s="1"/>
  <c r="HM210" i="5" s="1"/>
  <c r="KI210" i="5" s="1"/>
  <c r="BU204" i="5"/>
  <c r="EQ204" i="5" s="1"/>
  <c r="HM204" i="5" s="1"/>
  <c r="KI204" i="5" s="1"/>
  <c r="BU199" i="5"/>
  <c r="EQ199" i="5" s="1"/>
  <c r="HM199" i="5" s="1"/>
  <c r="KI199" i="5" s="1"/>
  <c r="BU186" i="5"/>
  <c r="EQ186" i="5" s="1"/>
  <c r="HM186" i="5" s="1"/>
  <c r="KI186" i="5" s="1"/>
  <c r="BU183" i="5"/>
  <c r="EQ183" i="5" s="1"/>
  <c r="HM183" i="5" s="1"/>
  <c r="KI183" i="5" s="1"/>
  <c r="BU174" i="5"/>
  <c r="EQ174" i="5" s="1"/>
  <c r="HM174" i="5" s="1"/>
  <c r="KI174" i="5" s="1"/>
  <c r="BU262" i="5"/>
  <c r="EQ262" i="5" s="1"/>
  <c r="HM262" i="5" s="1"/>
  <c r="KI262" i="5" s="1"/>
  <c r="BU255" i="5"/>
  <c r="EQ255" i="5" s="1"/>
  <c r="HM255" i="5" s="1"/>
  <c r="KI255" i="5" s="1"/>
  <c r="BU249" i="5"/>
  <c r="EQ249" i="5" s="1"/>
  <c r="HM249" i="5" s="1"/>
  <c r="KI249" i="5" s="1"/>
  <c r="BU237" i="5"/>
  <c r="EQ237" i="5" s="1"/>
  <c r="HM237" i="5" s="1"/>
  <c r="KI237" i="5" s="1"/>
  <c r="BU232" i="5"/>
  <c r="EQ232" i="5" s="1"/>
  <c r="HM232" i="5" s="1"/>
  <c r="KI232" i="5" s="1"/>
  <c r="BU218" i="5"/>
  <c r="EQ218" i="5" s="1"/>
  <c r="HM218" i="5" s="1"/>
  <c r="KI218" i="5" s="1"/>
  <c r="BU222" i="5"/>
  <c r="EQ222" i="5" s="1"/>
  <c r="HM222" i="5" s="1"/>
  <c r="KI222" i="5" s="1"/>
  <c r="BU207" i="5"/>
  <c r="EQ207" i="5" s="1"/>
  <c r="HM207" i="5" s="1"/>
  <c r="KI207" i="5" s="1"/>
  <c r="BU194" i="5"/>
  <c r="EQ194" i="5" s="1"/>
  <c r="HM194" i="5" s="1"/>
  <c r="KI194" i="5" s="1"/>
  <c r="BU198" i="5"/>
  <c r="EQ198" i="5" s="1"/>
  <c r="HM198" i="5" s="1"/>
  <c r="KI198" i="5" s="1"/>
  <c r="BU178" i="5"/>
  <c r="EQ178" i="5" s="1"/>
  <c r="HM178" i="5" s="1"/>
  <c r="KI178" i="5" s="1"/>
  <c r="BU172" i="5"/>
  <c r="EQ172" i="5" s="1"/>
  <c r="HM172" i="5" s="1"/>
  <c r="KI172" i="5" s="1"/>
  <c r="BU263" i="5"/>
  <c r="EQ263" i="5" s="1"/>
  <c r="HM263" i="5" s="1"/>
  <c r="KI263" i="5" s="1"/>
  <c r="BU254" i="5"/>
  <c r="EQ254" i="5" s="1"/>
  <c r="HM254" i="5" s="1"/>
  <c r="KI254" i="5" s="1"/>
  <c r="BU245" i="5"/>
  <c r="EQ245" i="5" s="1"/>
  <c r="HM245" i="5" s="1"/>
  <c r="KI245" i="5" s="1"/>
  <c r="BU235" i="5"/>
  <c r="EQ235" i="5" s="1"/>
  <c r="HM235" i="5" s="1"/>
  <c r="KI235" i="5" s="1"/>
  <c r="BU228" i="5"/>
  <c r="EQ228" i="5" s="1"/>
  <c r="HM228" i="5" s="1"/>
  <c r="KI228" i="5" s="1"/>
  <c r="BU230" i="5"/>
  <c r="EQ230" i="5" s="1"/>
  <c r="HM230" i="5" s="1"/>
  <c r="KI230" i="5" s="1"/>
  <c r="BU213" i="5"/>
  <c r="EQ213" i="5" s="1"/>
  <c r="HM213" i="5" s="1"/>
  <c r="KI213" i="5" s="1"/>
  <c r="BU202" i="5"/>
  <c r="EQ202" i="5" s="1"/>
  <c r="HM202" i="5" s="1"/>
  <c r="KI202" i="5" s="1"/>
  <c r="BU197" i="5"/>
  <c r="EQ197" i="5" s="1"/>
  <c r="HM197" i="5" s="1"/>
  <c r="KI197" i="5" s="1"/>
  <c r="BU189" i="5"/>
  <c r="EQ189" i="5" s="1"/>
  <c r="HM189" i="5" s="1"/>
  <c r="KI189" i="5" s="1"/>
  <c r="BU181" i="5"/>
  <c r="EQ181" i="5" s="1"/>
  <c r="HM181" i="5" s="1"/>
  <c r="KI181" i="5" s="1"/>
  <c r="BU175" i="5"/>
  <c r="EQ175" i="5" s="1"/>
  <c r="HM175" i="5" s="1"/>
  <c r="KI175" i="5" s="1"/>
  <c r="BU168" i="5"/>
  <c r="EQ168" i="5" s="1"/>
  <c r="HM168" i="5" s="1"/>
  <c r="KI168" i="5" s="1"/>
  <c r="BU156" i="5"/>
  <c r="EQ156" i="5" s="1"/>
  <c r="HM156" i="5" s="1"/>
  <c r="KI156" i="5" s="1"/>
  <c r="BU260" i="5"/>
  <c r="EQ260" i="5" s="1"/>
  <c r="HM260" i="5" s="1"/>
  <c r="KI260" i="5" s="1"/>
  <c r="BU252" i="5"/>
  <c r="EQ252" i="5" s="1"/>
  <c r="HM252" i="5" s="1"/>
  <c r="KI252" i="5" s="1"/>
  <c r="BU243" i="5"/>
  <c r="EQ243" i="5" s="1"/>
  <c r="HM243" i="5" s="1"/>
  <c r="KI243" i="5" s="1"/>
  <c r="BU238" i="5"/>
  <c r="EQ238" i="5" s="1"/>
  <c r="HM238" i="5" s="1"/>
  <c r="KI238" i="5" s="1"/>
  <c r="BU229" i="5"/>
  <c r="EQ229" i="5" s="1"/>
  <c r="HM229" i="5" s="1"/>
  <c r="KI229" i="5" s="1"/>
  <c r="BU221" i="5"/>
  <c r="EQ221" i="5" s="1"/>
  <c r="HM221" i="5" s="1"/>
  <c r="KI221" i="5" s="1"/>
  <c r="BU216" i="5"/>
  <c r="EQ216" i="5" s="1"/>
  <c r="HM216" i="5" s="1"/>
  <c r="KI216" i="5" s="1"/>
  <c r="BU205" i="5"/>
  <c r="EQ205" i="5" s="1"/>
  <c r="HM205" i="5" s="1"/>
  <c r="KI205" i="5" s="1"/>
  <c r="BU206" i="5"/>
  <c r="EQ206" i="5" s="1"/>
  <c r="HM206" i="5" s="1"/>
  <c r="KI206" i="5" s="1"/>
  <c r="BU192" i="5"/>
  <c r="EQ192" i="5" s="1"/>
  <c r="HM192" i="5" s="1"/>
  <c r="KI192" i="5" s="1"/>
  <c r="BU184" i="5"/>
  <c r="EQ184" i="5" s="1"/>
  <c r="HM184" i="5" s="1"/>
  <c r="KI184" i="5" s="1"/>
  <c r="BU173" i="5"/>
  <c r="EQ173" i="5" s="1"/>
  <c r="HM173" i="5" s="1"/>
  <c r="KI173" i="5" s="1"/>
  <c r="BU171" i="5"/>
  <c r="EQ171" i="5" s="1"/>
  <c r="HM171" i="5" s="1"/>
  <c r="KI171" i="5" s="1"/>
  <c r="BU159" i="5"/>
  <c r="EQ159" i="5" s="1"/>
  <c r="HM159" i="5" s="1"/>
  <c r="KI159" i="5" s="1"/>
  <c r="BU261" i="5"/>
  <c r="EQ261" i="5" s="1"/>
  <c r="HM261" i="5" s="1"/>
  <c r="KI261" i="5" s="1"/>
  <c r="BU253" i="5"/>
  <c r="EQ253" i="5" s="1"/>
  <c r="HM253" i="5" s="1"/>
  <c r="KI253" i="5" s="1"/>
  <c r="BU246" i="5"/>
  <c r="EQ246" i="5" s="1"/>
  <c r="HM246" i="5" s="1"/>
  <c r="KI246" i="5" s="1"/>
  <c r="BU236" i="5"/>
  <c r="EQ236" i="5" s="1"/>
  <c r="HM236" i="5" s="1"/>
  <c r="KI236" i="5" s="1"/>
  <c r="BU227" i="5"/>
  <c r="EQ227" i="5" s="1"/>
  <c r="HM227" i="5" s="1"/>
  <c r="KI227" i="5" s="1"/>
  <c r="BU224" i="5"/>
  <c r="EQ224" i="5" s="1"/>
  <c r="HM224" i="5" s="1"/>
  <c r="KI224" i="5" s="1"/>
  <c r="BU211" i="5"/>
  <c r="EQ211" i="5" s="1"/>
  <c r="HM211" i="5" s="1"/>
  <c r="KI211" i="5" s="1"/>
  <c r="BU208" i="5"/>
  <c r="EQ208" i="5" s="1"/>
  <c r="HM208" i="5" s="1"/>
  <c r="KI208" i="5" s="1"/>
  <c r="BU266" i="5"/>
  <c r="EQ266" i="5" s="1"/>
  <c r="HM266" i="5" s="1"/>
  <c r="KI266" i="5" s="1"/>
  <c r="BU259" i="5"/>
  <c r="EQ259" i="5" s="1"/>
  <c r="HM259" i="5" s="1"/>
  <c r="KI259" i="5" s="1"/>
  <c r="BU247" i="5"/>
  <c r="EQ247" i="5" s="1"/>
  <c r="HM247" i="5" s="1"/>
  <c r="KI247" i="5" s="1"/>
  <c r="BU244" i="5"/>
  <c r="EQ244" i="5" s="1"/>
  <c r="HM244" i="5" s="1"/>
  <c r="KI244" i="5" s="1"/>
  <c r="BU240" i="5"/>
  <c r="EQ240" i="5" s="1"/>
  <c r="HM240" i="5" s="1"/>
  <c r="KI240" i="5" s="1"/>
  <c r="BU225" i="5"/>
  <c r="EQ225" i="5" s="1"/>
  <c r="HM225" i="5" s="1"/>
  <c r="KI225" i="5" s="1"/>
  <c r="BU219" i="5"/>
  <c r="EQ219" i="5" s="1"/>
  <c r="HM219" i="5" s="1"/>
  <c r="KI219" i="5" s="1"/>
  <c r="BU203" i="5"/>
  <c r="EQ203" i="5" s="1"/>
  <c r="HM203" i="5" s="1"/>
  <c r="KI203" i="5" s="1"/>
  <c r="BU169" i="5"/>
  <c r="EQ169" i="5" s="1"/>
  <c r="HM169" i="5" s="1"/>
  <c r="KI169" i="5" s="1"/>
  <c r="BU154" i="5"/>
  <c r="EQ154" i="5" s="1"/>
  <c r="HM154" i="5" s="1"/>
  <c r="KI154" i="5" s="1"/>
  <c r="BU152" i="5"/>
  <c r="EQ152" i="5" s="1"/>
  <c r="HM152" i="5" s="1"/>
  <c r="KI152" i="5" s="1"/>
  <c r="BU125" i="5"/>
  <c r="EQ125" i="5" s="1"/>
  <c r="HM125" i="5" s="1"/>
  <c r="KI125" i="5" s="1"/>
  <c r="BU121" i="5"/>
  <c r="EQ121" i="5" s="1"/>
  <c r="HM121" i="5" s="1"/>
  <c r="KI121" i="5" s="1"/>
  <c r="BU101" i="5"/>
  <c r="EQ101" i="5" s="1"/>
  <c r="HM101" i="5" s="1"/>
  <c r="KI101" i="5" s="1"/>
  <c r="BU108" i="5"/>
  <c r="EQ108" i="5" s="1"/>
  <c r="HM108" i="5" s="1"/>
  <c r="KI108" i="5" s="1"/>
  <c r="BU86" i="5"/>
  <c r="EQ86" i="5" s="1"/>
  <c r="HM86" i="5" s="1"/>
  <c r="KI86" i="5" s="1"/>
  <c r="BU70" i="5"/>
  <c r="EQ70" i="5" s="1"/>
  <c r="HM70" i="5" s="1"/>
  <c r="KI70" i="5" s="1"/>
  <c r="BU74" i="5"/>
  <c r="EQ74" i="5" s="1"/>
  <c r="HM74" i="5" s="1"/>
  <c r="KI74" i="5" s="1"/>
  <c r="BU59" i="5"/>
  <c r="EQ59" i="5" s="1"/>
  <c r="HM59" i="5" s="1"/>
  <c r="KI59" i="5" s="1"/>
  <c r="BU50" i="5"/>
  <c r="EQ50" i="5" s="1"/>
  <c r="HM50" i="5" s="1"/>
  <c r="KI50" i="5" s="1"/>
  <c r="BU27" i="5"/>
  <c r="EQ27" i="5" s="1"/>
  <c r="HM27" i="5" s="1"/>
  <c r="KI27" i="5" s="1"/>
  <c r="BU42" i="5"/>
  <c r="EQ42" i="5" s="1"/>
  <c r="HM42" i="5" s="1"/>
  <c r="KI42" i="5" s="1"/>
  <c r="BU23" i="5"/>
  <c r="EQ23" i="5" s="1"/>
  <c r="HM23" i="5" s="1"/>
  <c r="KI23" i="5" s="1"/>
  <c r="BU4" i="5"/>
  <c r="EQ4" i="5" s="1"/>
  <c r="HM4" i="5" s="1"/>
  <c r="KI4" i="5" s="1"/>
  <c r="BU200" i="5"/>
  <c r="EQ200" i="5" s="1"/>
  <c r="HM200" i="5" s="1"/>
  <c r="KI200" i="5" s="1"/>
  <c r="BU170" i="5"/>
  <c r="EQ170" i="5" s="1"/>
  <c r="HM170" i="5" s="1"/>
  <c r="KI170" i="5" s="1"/>
  <c r="BU148" i="5"/>
  <c r="EQ148" i="5" s="1"/>
  <c r="HM148" i="5" s="1"/>
  <c r="KI148" i="5" s="1"/>
  <c r="BU144" i="5"/>
  <c r="EQ144" i="5" s="1"/>
  <c r="HM144" i="5" s="1"/>
  <c r="KI144" i="5" s="1"/>
  <c r="BU117" i="5"/>
  <c r="EQ117" i="5" s="1"/>
  <c r="HM117" i="5" s="1"/>
  <c r="KI117" i="5" s="1"/>
  <c r="BU116" i="5"/>
  <c r="EQ116" i="5" s="1"/>
  <c r="HM116" i="5" s="1"/>
  <c r="KI116" i="5" s="1"/>
  <c r="BU112" i="5"/>
  <c r="EQ112" i="5" s="1"/>
  <c r="HM112" i="5" s="1"/>
  <c r="KI112" i="5" s="1"/>
  <c r="BU100" i="5"/>
  <c r="EQ100" i="5" s="1"/>
  <c r="HM100" i="5" s="1"/>
  <c r="KI100" i="5" s="1"/>
  <c r="BU81" i="5"/>
  <c r="EQ81" i="5" s="1"/>
  <c r="HM81" i="5" s="1"/>
  <c r="KI81" i="5" s="1"/>
  <c r="BU62" i="5"/>
  <c r="EQ62" i="5" s="1"/>
  <c r="HM62" i="5" s="1"/>
  <c r="KI62" i="5" s="1"/>
  <c r="BU66" i="5"/>
  <c r="EQ66" i="5" s="1"/>
  <c r="HM66" i="5" s="1"/>
  <c r="KI66" i="5" s="1"/>
  <c r="BU46" i="5"/>
  <c r="EQ46" i="5" s="1"/>
  <c r="HM46" i="5" s="1"/>
  <c r="KI46" i="5" s="1"/>
  <c r="BU61" i="5"/>
  <c r="EQ61" i="5" s="1"/>
  <c r="HM61" i="5" s="1"/>
  <c r="KI61" i="5" s="1"/>
  <c r="BU38" i="5"/>
  <c r="EQ38" i="5" s="1"/>
  <c r="HM38" i="5" s="1"/>
  <c r="KI38" i="5" s="1"/>
  <c r="BU19" i="5"/>
  <c r="EQ19" i="5" s="1"/>
  <c r="HM19" i="5" s="1"/>
  <c r="KI19" i="5" s="1"/>
  <c r="BU15" i="5"/>
  <c r="EQ15" i="5" s="1"/>
  <c r="HM15" i="5" s="1"/>
  <c r="KI15" i="5" s="1"/>
  <c r="BU2" i="5"/>
  <c r="EQ2" i="5" s="1"/>
  <c r="HM2" i="5" s="1"/>
  <c r="KI2" i="5" s="1"/>
  <c r="BU195" i="5"/>
  <c r="EQ195" i="5" s="1"/>
  <c r="HM195" i="5" s="1"/>
  <c r="KI195" i="5" s="1"/>
  <c r="BU165" i="5"/>
  <c r="EQ165" i="5" s="1"/>
  <c r="HM165" i="5" s="1"/>
  <c r="KI165" i="5" s="1"/>
  <c r="BU140" i="5"/>
  <c r="EQ140" i="5" s="1"/>
  <c r="HM140" i="5" s="1"/>
  <c r="KI140" i="5" s="1"/>
  <c r="BU136" i="5"/>
  <c r="EQ136" i="5" s="1"/>
  <c r="HM136" i="5" s="1"/>
  <c r="KI136" i="5" s="1"/>
  <c r="BU128" i="5"/>
  <c r="EQ128" i="5" s="1"/>
  <c r="HM128" i="5" s="1"/>
  <c r="KI128" i="5" s="1"/>
  <c r="BU127" i="5"/>
  <c r="EQ127" i="5" s="1"/>
  <c r="HM127" i="5" s="1"/>
  <c r="KI127" i="5" s="1"/>
  <c r="BU104" i="5"/>
  <c r="EQ104" i="5" s="1"/>
  <c r="HM104" i="5" s="1"/>
  <c r="KI104" i="5" s="1"/>
  <c r="BU111" i="5"/>
  <c r="EQ111" i="5" s="1"/>
  <c r="HM111" i="5" s="1"/>
  <c r="KI111" i="5" s="1"/>
  <c r="BU92" i="5"/>
  <c r="EQ92" i="5" s="1"/>
  <c r="HM92" i="5" s="1"/>
  <c r="KI92" i="5" s="1"/>
  <c r="BU73" i="5"/>
  <c r="EQ73" i="5" s="1"/>
  <c r="HM73" i="5" s="1"/>
  <c r="KI73" i="5" s="1"/>
  <c r="BU77" i="5"/>
  <c r="EQ77" i="5" s="1"/>
  <c r="HM77" i="5" s="1"/>
  <c r="KI77" i="5" s="1"/>
  <c r="BU57" i="5"/>
  <c r="EQ57" i="5" s="1"/>
  <c r="HM57" i="5" s="1"/>
  <c r="KI57" i="5" s="1"/>
  <c r="BU53" i="5"/>
  <c r="EQ53" i="5" s="1"/>
  <c r="HM53" i="5" s="1"/>
  <c r="KI53" i="5" s="1"/>
  <c r="BU30" i="5"/>
  <c r="EQ30" i="5" s="1"/>
  <c r="HM30" i="5" s="1"/>
  <c r="KI30" i="5" s="1"/>
  <c r="BU11" i="5"/>
  <c r="EQ11" i="5" s="1"/>
  <c r="HM11" i="5" s="1"/>
  <c r="KI11" i="5" s="1"/>
  <c r="BU7" i="5"/>
  <c r="EQ7" i="5" s="1"/>
  <c r="HM7" i="5" s="1"/>
  <c r="KI7" i="5" s="1"/>
  <c r="BU5" i="5"/>
  <c r="EQ5" i="5" s="1"/>
  <c r="HM5" i="5" s="1"/>
  <c r="KI5" i="5" s="1"/>
  <c r="BU187" i="5"/>
  <c r="EQ187" i="5" s="1"/>
  <c r="HM187" i="5" s="1"/>
  <c r="KI187" i="5" s="1"/>
  <c r="BU163" i="5"/>
  <c r="EQ163" i="5" s="1"/>
  <c r="HM163" i="5" s="1"/>
  <c r="KI163" i="5" s="1"/>
  <c r="BU151" i="5"/>
  <c r="EQ151" i="5" s="1"/>
  <c r="HM151" i="5" s="1"/>
  <c r="KI151" i="5" s="1"/>
  <c r="BU147" i="5"/>
  <c r="EQ147" i="5" s="1"/>
  <c r="HM147" i="5" s="1"/>
  <c r="KI147" i="5" s="1"/>
  <c r="BU123" i="5"/>
  <c r="EQ123" i="5" s="1"/>
  <c r="HM123" i="5" s="1"/>
  <c r="KI123" i="5" s="1"/>
  <c r="BU119" i="5"/>
  <c r="EQ119" i="5" s="1"/>
  <c r="HM119" i="5" s="1"/>
  <c r="KI119" i="5" s="1"/>
  <c r="BU115" i="5"/>
  <c r="EQ115" i="5" s="1"/>
  <c r="HM115" i="5" s="1"/>
  <c r="KI115" i="5" s="1"/>
  <c r="BU88" i="5"/>
  <c r="EQ88" i="5" s="1"/>
  <c r="HM88" i="5" s="1"/>
  <c r="KI88" i="5" s="1"/>
  <c r="BU84" i="5"/>
  <c r="EQ84" i="5" s="1"/>
  <c r="HM84" i="5" s="1"/>
  <c r="KI84" i="5" s="1"/>
  <c r="BU65" i="5"/>
  <c r="EQ65" i="5" s="1"/>
  <c r="HM65" i="5" s="1"/>
  <c r="KI65" i="5" s="1"/>
  <c r="BU64" i="5"/>
  <c r="EQ64" i="5" s="1"/>
  <c r="HM64" i="5" s="1"/>
  <c r="KI64" i="5" s="1"/>
  <c r="BU49" i="5"/>
  <c r="EQ49" i="5" s="1"/>
  <c r="HM49" i="5" s="1"/>
  <c r="KI49" i="5" s="1"/>
  <c r="BU45" i="5"/>
  <c r="EQ45" i="5" s="1"/>
  <c r="HM45" i="5" s="1"/>
  <c r="KI45" i="5" s="1"/>
  <c r="BU25" i="5"/>
  <c r="EQ25" i="5" s="1"/>
  <c r="HM25" i="5" s="1"/>
  <c r="KI25" i="5" s="1"/>
  <c r="BU22" i="5"/>
  <c r="EQ22" i="5" s="1"/>
  <c r="HM22" i="5" s="1"/>
  <c r="KI22" i="5" s="1"/>
  <c r="BU18" i="5"/>
  <c r="EQ18" i="5" s="1"/>
  <c r="HM18" i="5" s="1"/>
  <c r="KI18" i="5" s="1"/>
  <c r="BU190" i="5"/>
  <c r="EQ190" i="5" s="1"/>
  <c r="HM190" i="5" s="1"/>
  <c r="KI190" i="5" s="1"/>
  <c r="BU166" i="5"/>
  <c r="EQ166" i="5" s="1"/>
  <c r="HM166" i="5" s="1"/>
  <c r="KI166" i="5" s="1"/>
  <c r="BU143" i="5"/>
  <c r="EQ143" i="5" s="1"/>
  <c r="HM143" i="5" s="1"/>
  <c r="KI143" i="5" s="1"/>
  <c r="BU139" i="5"/>
  <c r="EQ139" i="5" s="1"/>
  <c r="HM139" i="5" s="1"/>
  <c r="KI139" i="5" s="1"/>
  <c r="BU134" i="5"/>
  <c r="EQ134" i="5" s="1"/>
  <c r="HM134" i="5" s="1"/>
  <c r="KI134" i="5" s="1"/>
  <c r="BU130" i="5"/>
  <c r="EQ130" i="5" s="1"/>
  <c r="HM130" i="5" s="1"/>
  <c r="KI130" i="5" s="1"/>
  <c r="BU107" i="5"/>
  <c r="EQ107" i="5" s="1"/>
  <c r="HM107" i="5" s="1"/>
  <c r="KI107" i="5" s="1"/>
  <c r="BU80" i="5"/>
  <c r="EQ80" i="5" s="1"/>
  <c r="HM80" i="5" s="1"/>
  <c r="KI80" i="5" s="1"/>
  <c r="BU95" i="5"/>
  <c r="EQ95" i="5" s="1"/>
  <c r="HM95" i="5" s="1"/>
  <c r="KI95" i="5" s="1"/>
  <c r="BU79" i="5"/>
  <c r="EQ79" i="5" s="1"/>
  <c r="HM79" i="5" s="1"/>
  <c r="KI79" i="5" s="1"/>
  <c r="BU75" i="5"/>
  <c r="EQ75" i="5" s="1"/>
  <c r="HM75" i="5" s="1"/>
  <c r="KI75" i="5" s="1"/>
  <c r="BU60" i="5"/>
  <c r="EQ60" i="5" s="1"/>
  <c r="HM60" i="5" s="1"/>
  <c r="KI60" i="5" s="1"/>
  <c r="BU37" i="5"/>
  <c r="EQ37" i="5" s="1"/>
  <c r="HM37" i="5" s="1"/>
  <c r="KI37" i="5" s="1"/>
  <c r="BU36" i="5"/>
  <c r="EQ36" i="5" s="1"/>
  <c r="HM36" i="5" s="1"/>
  <c r="KI36" i="5" s="1"/>
  <c r="BU14" i="5"/>
  <c r="EQ14" i="5" s="1"/>
  <c r="HM14" i="5" s="1"/>
  <c r="KI14" i="5" s="1"/>
  <c r="BU10" i="5"/>
  <c r="EQ10" i="5" s="1"/>
  <c r="HM10" i="5" s="1"/>
  <c r="KI10" i="5" s="1"/>
  <c r="BU179" i="5"/>
  <c r="EQ179" i="5" s="1"/>
  <c r="HM179" i="5" s="1"/>
  <c r="KI179" i="5" s="1"/>
  <c r="BU161" i="5"/>
  <c r="EQ161" i="5" s="1"/>
  <c r="HM161" i="5" s="1"/>
  <c r="KI161" i="5" s="1"/>
  <c r="BU135" i="5"/>
  <c r="EQ135" i="5" s="1"/>
  <c r="HM135" i="5" s="1"/>
  <c r="KI135" i="5" s="1"/>
  <c r="BU145" i="5"/>
  <c r="EQ145" i="5" s="1"/>
  <c r="HM145" i="5" s="1"/>
  <c r="KI145" i="5" s="1"/>
  <c r="BU126" i="5"/>
  <c r="EQ126" i="5" s="1"/>
  <c r="HM126" i="5" s="1"/>
  <c r="KI126" i="5" s="1"/>
  <c r="BU122" i="5"/>
  <c r="EQ122" i="5" s="1"/>
  <c r="HM122" i="5" s="1"/>
  <c r="KI122" i="5" s="1"/>
  <c r="BU102" i="5"/>
  <c r="EQ102" i="5" s="1"/>
  <c r="HM102" i="5" s="1"/>
  <c r="KI102" i="5" s="1"/>
  <c r="BU91" i="5"/>
  <c r="EQ91" i="5" s="1"/>
  <c r="HM91" i="5" s="1"/>
  <c r="KI91" i="5" s="1"/>
  <c r="BU87" i="5"/>
  <c r="EQ87" i="5" s="1"/>
  <c r="HM87" i="5" s="1"/>
  <c r="KI87" i="5" s="1"/>
  <c r="BU71" i="5"/>
  <c r="EQ71" i="5" s="1"/>
  <c r="HM71" i="5" s="1"/>
  <c r="KI71" i="5" s="1"/>
  <c r="BU67" i="5"/>
  <c r="EQ67" i="5" s="1"/>
  <c r="HM67" i="5" s="1"/>
  <c r="KI67" i="5" s="1"/>
  <c r="BU52" i="5"/>
  <c r="EQ52" i="5" s="1"/>
  <c r="HM52" i="5" s="1"/>
  <c r="KI52" i="5" s="1"/>
  <c r="BU32" i="5"/>
  <c r="EQ32" i="5" s="1"/>
  <c r="HM32" i="5" s="1"/>
  <c r="KI32" i="5" s="1"/>
  <c r="BU28" i="5"/>
  <c r="EQ28" i="5" s="1"/>
  <c r="HM28" i="5" s="1"/>
  <c r="KI28" i="5" s="1"/>
  <c r="BU6" i="5"/>
  <c r="EQ6" i="5" s="1"/>
  <c r="HM6" i="5" s="1"/>
  <c r="KI6" i="5" s="1"/>
  <c r="BU24" i="5"/>
  <c r="EQ24" i="5" s="1"/>
  <c r="HM24" i="5" s="1"/>
  <c r="KI24" i="5" s="1"/>
  <c r="BU180" i="5"/>
  <c r="EQ180" i="5" s="1"/>
  <c r="HM180" i="5" s="1"/>
  <c r="KI180" i="5" s="1"/>
  <c r="BU153" i="5"/>
  <c r="EQ153" i="5" s="1"/>
  <c r="HM153" i="5" s="1"/>
  <c r="KI153" i="5" s="1"/>
  <c r="BU146" i="5"/>
  <c r="EQ146" i="5" s="1"/>
  <c r="HM146" i="5" s="1"/>
  <c r="KI146" i="5" s="1"/>
  <c r="BU137" i="5"/>
  <c r="EQ137" i="5" s="1"/>
  <c r="HM137" i="5" s="1"/>
  <c r="KI137" i="5" s="1"/>
  <c r="BU118" i="5"/>
  <c r="EQ118" i="5" s="1"/>
  <c r="HM118" i="5" s="1"/>
  <c r="KI118" i="5" s="1"/>
  <c r="BU114" i="5"/>
  <c r="EQ114" i="5" s="1"/>
  <c r="HM114" i="5" s="1"/>
  <c r="KI114" i="5" s="1"/>
  <c r="BU113" i="5"/>
  <c r="EQ113" i="5" s="1"/>
  <c r="HM113" i="5" s="1"/>
  <c r="KI113" i="5" s="1"/>
  <c r="BU83" i="5"/>
  <c r="EQ83" i="5" s="1"/>
  <c r="HM83" i="5" s="1"/>
  <c r="KI83" i="5" s="1"/>
  <c r="BU90" i="5"/>
  <c r="EQ90" i="5" s="1"/>
  <c r="HM90" i="5" s="1"/>
  <c r="KI90" i="5" s="1"/>
  <c r="BU63" i="5"/>
  <c r="EQ63" i="5" s="1"/>
  <c r="HM63" i="5" s="1"/>
  <c r="KI63" i="5" s="1"/>
  <c r="BU56" i="5"/>
  <c r="EQ56" i="5" s="1"/>
  <c r="HM56" i="5" s="1"/>
  <c r="KI56" i="5" s="1"/>
  <c r="BU44" i="5"/>
  <c r="EQ44" i="5" s="1"/>
  <c r="HM44" i="5" s="1"/>
  <c r="KI44" i="5" s="1"/>
  <c r="BU43" i="5"/>
  <c r="EQ43" i="5" s="1"/>
  <c r="HM43" i="5" s="1"/>
  <c r="KI43" i="5" s="1"/>
  <c r="BU39" i="5"/>
  <c r="EQ39" i="5" s="1"/>
  <c r="HM39" i="5" s="1"/>
  <c r="KI39" i="5" s="1"/>
  <c r="BU17" i="5"/>
  <c r="EQ17" i="5" s="1"/>
  <c r="HM17" i="5" s="1"/>
  <c r="KI17" i="5" s="1"/>
  <c r="BU16" i="5"/>
  <c r="EQ16" i="5" s="1"/>
  <c r="HM16" i="5" s="1"/>
  <c r="KI16" i="5" s="1"/>
  <c r="BU214" i="5"/>
  <c r="EQ214" i="5" s="1"/>
  <c r="HM214" i="5" s="1"/>
  <c r="KI214" i="5" s="1"/>
  <c r="BU176" i="5"/>
  <c r="EQ176" i="5" s="1"/>
  <c r="HM176" i="5" s="1"/>
  <c r="KI176" i="5" s="1"/>
  <c r="BU162" i="5"/>
  <c r="EQ162" i="5" s="1"/>
  <c r="HM162" i="5" s="1"/>
  <c r="KI162" i="5" s="1"/>
  <c r="BU141" i="5"/>
  <c r="EQ141" i="5" s="1"/>
  <c r="HM141" i="5" s="1"/>
  <c r="KI141" i="5" s="1"/>
  <c r="BU133" i="5"/>
  <c r="EQ133" i="5" s="1"/>
  <c r="HM133" i="5" s="1"/>
  <c r="KI133" i="5" s="1"/>
  <c r="BU129" i="5"/>
  <c r="EQ129" i="5" s="1"/>
  <c r="HM129" i="5" s="1"/>
  <c r="KI129" i="5" s="1"/>
  <c r="BU109" i="5"/>
  <c r="EQ109" i="5" s="1"/>
  <c r="HM109" i="5" s="1"/>
  <c r="KI109" i="5" s="1"/>
  <c r="BU105" i="5"/>
  <c r="EQ105" i="5" s="1"/>
  <c r="HM105" i="5" s="1"/>
  <c r="KI105" i="5" s="1"/>
  <c r="BU94" i="5"/>
  <c r="EQ94" i="5" s="1"/>
  <c r="HM94" i="5" s="1"/>
  <c r="KI94" i="5" s="1"/>
  <c r="BU78" i="5"/>
  <c r="EQ78" i="5" s="1"/>
  <c r="HM78" i="5" s="1"/>
  <c r="KI78" i="5" s="1"/>
  <c r="BU85" i="5"/>
  <c r="EQ85" i="5" s="1"/>
  <c r="HM85" i="5" s="1"/>
  <c r="KI85" i="5" s="1"/>
  <c r="BU48" i="5"/>
  <c r="EQ48" i="5" s="1"/>
  <c r="HM48" i="5" s="1"/>
  <c r="KI48" i="5" s="1"/>
  <c r="BU58" i="5"/>
  <c r="EQ58" i="5" s="1"/>
  <c r="HM58" i="5" s="1"/>
  <c r="KI58" i="5" s="1"/>
  <c r="BU35" i="5"/>
  <c r="EQ35" i="5" s="1"/>
  <c r="HM35" i="5" s="1"/>
  <c r="KI35" i="5" s="1"/>
  <c r="BU31" i="5"/>
  <c r="EQ31" i="5" s="1"/>
  <c r="HM31" i="5" s="1"/>
  <c r="KI31" i="5" s="1"/>
  <c r="BU12" i="5"/>
  <c r="EQ12" i="5" s="1"/>
  <c r="HM12" i="5" s="1"/>
  <c r="KI12" i="5" s="1"/>
  <c r="BU8" i="5"/>
  <c r="EQ8" i="5" s="1"/>
  <c r="HM8" i="5" s="1"/>
  <c r="KI8" i="5" s="1"/>
  <c r="BT8" i="1" l="1"/>
  <c r="BT7" i="1"/>
  <c r="BU8" i="1"/>
  <c r="BU7" i="1"/>
</calcChain>
</file>

<file path=xl/sharedStrings.xml><?xml version="1.0" encoding="utf-8"?>
<sst xmlns="http://schemas.openxmlformats.org/spreadsheetml/2006/main" count="556" uniqueCount="378">
  <si>
    <t>1226</t>
  </si>
  <si>
    <t>1584</t>
  </si>
  <si>
    <t>MaritalStatus</t>
  </si>
  <si>
    <t>2187</t>
  </si>
  <si>
    <t>Product 1</t>
  </si>
  <si>
    <t>330</t>
  </si>
  <si>
    <t>1190</t>
  </si>
  <si>
    <t>780</t>
  </si>
  <si>
    <t>1291</t>
  </si>
  <si>
    <t>To mark an attribute as not applicable (N/A), use a blank or text value.</t>
  </si>
  <si>
    <t>51</t>
  </si>
  <si>
    <t>Four Stars</t>
  </si>
  <si>
    <t>Weight</t>
  </si>
  <si>
    <t>Product 50</t>
  </si>
  <si>
    <t>556</t>
  </si>
  <si>
    <t>954</t>
  </si>
  <si>
    <t>1066</t>
  </si>
  <si>
    <t>501</t>
  </si>
  <si>
    <t>1705</t>
  </si>
  <si>
    <t>320</t>
  </si>
  <si>
    <t>1069</t>
  </si>
  <si>
    <t>792</t>
  </si>
  <si>
    <t>1587</t>
  </si>
  <si>
    <t>1128</t>
  </si>
  <si>
    <t>1975</t>
  </si>
  <si>
    <t>Product 14</t>
  </si>
  <si>
    <t>Nonprofit organization</t>
  </si>
  <si>
    <t>702</t>
  </si>
  <si>
    <t>699</t>
  </si>
  <si>
    <t>Product 7</t>
  </si>
  <si>
    <t>Organization Type</t>
  </si>
  <si>
    <t>1683</t>
  </si>
  <si>
    <t>991</t>
  </si>
  <si>
    <t>1728</t>
  </si>
  <si>
    <t>Standard Error</t>
  </si>
  <si>
    <t>82</t>
  </si>
  <si>
    <t>2130</t>
  </si>
  <si>
    <t>1155</t>
  </si>
  <si>
    <t>2076</t>
  </si>
  <si>
    <t>1254</t>
  </si>
  <si>
    <t>1274</t>
  </si>
  <si>
    <t>RaceSimple_1</t>
  </si>
  <si>
    <t>347</t>
  </si>
  <si>
    <t>Product 69</t>
  </si>
  <si>
    <t>377</t>
  </si>
  <si>
    <t>1824</t>
  </si>
  <si>
    <t>817</t>
  </si>
  <si>
    <t>2</t>
  </si>
  <si>
    <t>Product 43</t>
  </si>
  <si>
    <t>365</t>
  </si>
  <si>
    <t>56</t>
  </si>
  <si>
    <t>1271</t>
  </si>
  <si>
    <t>1589</t>
  </si>
  <si>
    <t>Product 71</t>
  </si>
  <si>
    <t>799</t>
  </si>
  <si>
    <t>Product 70</t>
  </si>
  <si>
    <t>1940</t>
  </si>
  <si>
    <t>Product 72</t>
  </si>
  <si>
    <t>Product 46</t>
  </si>
  <si>
    <t>966</t>
  </si>
  <si>
    <t>2032</t>
  </si>
  <si>
    <t>2107</t>
  </si>
  <si>
    <t>Cost</t>
  </si>
  <si>
    <t>Product 15</t>
  </si>
  <si>
    <t>1955</t>
  </si>
  <si>
    <t>1988</t>
  </si>
  <si>
    <t>980</t>
  </si>
  <si>
    <t>1522</t>
  </si>
  <si>
    <t>1816</t>
  </si>
  <si>
    <t>701</t>
  </si>
  <si>
    <t>2194</t>
  </si>
  <si>
    <t>1231</t>
  </si>
  <si>
    <t>Product 61</t>
  </si>
  <si>
    <t>583</t>
  </si>
  <si>
    <t>Product 67</t>
  </si>
  <si>
    <t>1311</t>
  </si>
  <si>
    <t>1603</t>
  </si>
  <si>
    <t>101</t>
  </si>
  <si>
    <t>584</t>
  </si>
  <si>
    <t>2011</t>
  </si>
  <si>
    <t>1780</t>
  </si>
  <si>
    <t>1535</t>
  </si>
  <si>
    <t>1178</t>
  </si>
  <si>
    <t>1288</t>
  </si>
  <si>
    <t>1784</t>
  </si>
  <si>
    <t>Product 24</t>
  </si>
  <si>
    <t>270</t>
  </si>
  <si>
    <t>Product 64</t>
  </si>
  <si>
    <t>547</t>
  </si>
  <si>
    <t>686</t>
  </si>
  <si>
    <t>1470</t>
  </si>
  <si>
    <t>920</t>
  </si>
  <si>
    <t>349</t>
  </si>
  <si>
    <t>Product 31</t>
  </si>
  <si>
    <t>Product 10</t>
  </si>
  <si>
    <t>1051</t>
  </si>
  <si>
    <t>19</t>
  </si>
  <si>
    <t>1994</t>
  </si>
  <si>
    <t>Product 12</t>
  </si>
  <si>
    <t>1548</t>
  </si>
  <si>
    <t>1186</t>
  </si>
  <si>
    <t>1737</t>
  </si>
  <si>
    <t>505</t>
  </si>
  <si>
    <t>1449</t>
  </si>
  <si>
    <t>10</t>
  </si>
  <si>
    <t>663</t>
  </si>
  <si>
    <t>1035</t>
  </si>
  <si>
    <t>1491</t>
  </si>
  <si>
    <t>2156</t>
  </si>
  <si>
    <t>Product 4</t>
  </si>
  <si>
    <t>518</t>
  </si>
  <si>
    <t>2175</t>
  </si>
  <si>
    <t>1649</t>
  </si>
  <si>
    <t>644</t>
  </si>
  <si>
    <t>795</t>
  </si>
  <si>
    <t>Product 26</t>
  </si>
  <si>
    <t>2005</t>
  </si>
  <si>
    <t>805</t>
  </si>
  <si>
    <t>Product 3</t>
  </si>
  <si>
    <t>Customer ratings</t>
  </si>
  <si>
    <t>PartWorth</t>
  </si>
  <si>
    <t>13</t>
  </si>
  <si>
    <t>445</t>
  </si>
  <si>
    <t>152</t>
  </si>
  <si>
    <t>1536</t>
  </si>
  <si>
    <t>1095</t>
  </si>
  <si>
    <t>Product 34</t>
  </si>
  <si>
    <t>745</t>
  </si>
  <si>
    <t>Five Stars</t>
  </si>
  <si>
    <t>Product 56</t>
  </si>
  <si>
    <t>Product 66</t>
  </si>
  <si>
    <t>1786</t>
  </si>
  <si>
    <t>Product 28</t>
  </si>
  <si>
    <t>1074</t>
  </si>
  <si>
    <t>Product 29</t>
  </si>
  <si>
    <t>1625</t>
  </si>
  <si>
    <t>1270</t>
  </si>
  <si>
    <t>2219</t>
  </si>
  <si>
    <t>383</t>
  </si>
  <si>
    <t>2121</t>
  </si>
  <si>
    <t>652</t>
  </si>
  <si>
    <t>874</t>
  </si>
  <si>
    <t>1413</t>
  </si>
  <si>
    <t>698</t>
  </si>
  <si>
    <t>823</t>
  </si>
  <si>
    <t>Product 30</t>
  </si>
  <si>
    <t>198</t>
  </si>
  <si>
    <t>830</t>
  </si>
  <si>
    <t>Product 55</t>
  </si>
  <si>
    <t>2227</t>
  </si>
  <si>
    <t>1466</t>
  </si>
  <si>
    <t>2213</t>
  </si>
  <si>
    <t>Product 63</t>
  </si>
  <si>
    <t>2036</t>
  </si>
  <si>
    <t>1948</t>
  </si>
  <si>
    <t>601</t>
  </si>
  <si>
    <t>641</t>
  </si>
  <si>
    <t>1904</t>
  </si>
  <si>
    <t>1857</t>
  </si>
  <si>
    <t>1262</t>
  </si>
  <si>
    <t>Wt*Include</t>
  </si>
  <si>
    <t>1475</t>
  </si>
  <si>
    <t>655</t>
  </si>
  <si>
    <t>2000</t>
  </si>
  <si>
    <t>Product 17</t>
  </si>
  <si>
    <t>395</t>
  </si>
  <si>
    <t>289</t>
  </si>
  <si>
    <t>630</t>
  </si>
  <si>
    <t>322</t>
  </si>
  <si>
    <t>27</t>
  </si>
  <si>
    <t>2206</t>
  </si>
  <si>
    <t>1083</t>
  </si>
  <si>
    <t>Product 49</t>
  </si>
  <si>
    <t>noert</t>
  </si>
  <si>
    <t>1486</t>
  </si>
  <si>
    <t>1957</t>
  </si>
  <si>
    <t>466</t>
  </si>
  <si>
    <t>1142</t>
  </si>
  <si>
    <t>23</t>
  </si>
  <si>
    <t>570</t>
  </si>
  <si>
    <t>277</t>
  </si>
  <si>
    <t>1437</t>
  </si>
  <si>
    <t>333</t>
  </si>
  <si>
    <t>2134</t>
  </si>
  <si>
    <t>2079</t>
  </si>
  <si>
    <t>40</t>
  </si>
  <si>
    <t>NONE</t>
  </si>
  <si>
    <t>Include</t>
  </si>
  <si>
    <t>84</t>
  </si>
  <si>
    <t>Product 21</t>
  </si>
  <si>
    <t>Product 57</t>
  </si>
  <si>
    <t>1537</t>
  </si>
  <si>
    <t>1334</t>
  </si>
  <si>
    <t>1079</t>
  </si>
  <si>
    <t>647</t>
  </si>
  <si>
    <t>Product 33</t>
  </si>
  <si>
    <t>909</t>
  </si>
  <si>
    <t>1048</t>
  </si>
  <si>
    <t>1765</t>
  </si>
  <si>
    <t>1090</t>
  </si>
  <si>
    <t>2019</t>
  </si>
  <si>
    <t>forprofit business</t>
  </si>
  <si>
    <t>Product 47</t>
  </si>
  <si>
    <t>Unknown</t>
  </si>
  <si>
    <t>154</t>
  </si>
  <si>
    <t>Product 45</t>
  </si>
  <si>
    <t>Product 60</t>
  </si>
  <si>
    <t>Product 2</t>
  </si>
  <si>
    <t>1524</t>
  </si>
  <si>
    <t>2038</t>
  </si>
  <si>
    <t>271</t>
  </si>
  <si>
    <t>1113</t>
  </si>
  <si>
    <t>1387</t>
  </si>
  <si>
    <t>276</t>
  </si>
  <si>
    <t>506</t>
  </si>
  <si>
    <t>1154</t>
  </si>
  <si>
    <t>Certification</t>
  </si>
  <si>
    <t>WorkType</t>
  </si>
  <si>
    <t>34</t>
  </si>
  <si>
    <t>Product 62</t>
  </si>
  <si>
    <t>680</t>
  </si>
  <si>
    <t>1986</t>
  </si>
  <si>
    <t>2039</t>
  </si>
  <si>
    <t>1362</t>
  </si>
  <si>
    <t>1389</t>
  </si>
  <si>
    <t>452</t>
  </si>
  <si>
    <t>Product 36</t>
  </si>
  <si>
    <t>Product 59</t>
  </si>
  <si>
    <t>464</t>
  </si>
  <si>
    <t>1538</t>
  </si>
  <si>
    <t>1349</t>
  </si>
  <si>
    <t>Include (0/1)?</t>
  </si>
  <si>
    <t>297</t>
  </si>
  <si>
    <t>Two Stars</t>
  </si>
  <si>
    <t>620</t>
  </si>
  <si>
    <t>1409</t>
  </si>
  <si>
    <t>Product 42</t>
  </si>
  <si>
    <t>Purchase Likelihood</t>
  </si>
  <si>
    <t>2188</t>
  </si>
  <si>
    <t>Gender</t>
  </si>
  <si>
    <t>527</t>
  </si>
  <si>
    <t>822</t>
  </si>
  <si>
    <t>Product 53</t>
  </si>
  <si>
    <t>1269</t>
  </si>
  <si>
    <t>Product 9</t>
  </si>
  <si>
    <t>One Star</t>
  </si>
  <si>
    <t>798</t>
  </si>
  <si>
    <t>1999</t>
  </si>
  <si>
    <t>Product 25</t>
  </si>
  <si>
    <t>Product 58</t>
  </si>
  <si>
    <t>1208</t>
  </si>
  <si>
    <t>499</t>
  </si>
  <si>
    <t>1661</t>
  </si>
  <si>
    <t>731</t>
  </si>
  <si>
    <t>1469</t>
  </si>
  <si>
    <t>Product 54</t>
  </si>
  <si>
    <t>Product 51</t>
  </si>
  <si>
    <t>Three Stars</t>
  </si>
  <si>
    <t>1830</t>
  </si>
  <si>
    <t>1415</t>
  </si>
  <si>
    <t>1907</t>
  </si>
  <si>
    <t>1959</t>
  </si>
  <si>
    <t>1030</t>
  </si>
  <si>
    <t>74</t>
  </si>
  <si>
    <t>Product 22</t>
  </si>
  <si>
    <t>231</t>
  </si>
  <si>
    <t>2279</t>
  </si>
  <si>
    <t>2170</t>
  </si>
  <si>
    <t>11</t>
  </si>
  <si>
    <t>681</t>
  </si>
  <si>
    <t>1355</t>
  </si>
  <si>
    <t>1612</t>
  </si>
  <si>
    <t>Product 32</t>
  </si>
  <si>
    <t>1076</t>
  </si>
  <si>
    <t>2198</t>
  </si>
  <si>
    <t>94</t>
  </si>
  <si>
    <t>2277</t>
  </si>
  <si>
    <t>Product 48</t>
  </si>
  <si>
    <t>401</t>
  </si>
  <si>
    <t>Product 52</t>
  </si>
  <si>
    <t>Product 6</t>
  </si>
  <si>
    <t>1210</t>
  </si>
  <si>
    <t>604</t>
  </si>
  <si>
    <t>1567</t>
  </si>
  <si>
    <t>223</t>
  </si>
  <si>
    <t>776</t>
  </si>
  <si>
    <t>233</t>
  </si>
  <si>
    <t>1800</t>
  </si>
  <si>
    <t>1803</t>
  </si>
  <si>
    <t>543</t>
  </si>
  <si>
    <t>1446</t>
  </si>
  <si>
    <t>718</t>
  </si>
  <si>
    <t>Product 11</t>
  </si>
  <si>
    <t>840</t>
  </si>
  <si>
    <t>PolIdeology</t>
  </si>
  <si>
    <t>1138</t>
  </si>
  <si>
    <t>2115</t>
  </si>
  <si>
    <t>876</t>
  </si>
  <si>
    <t>1406</t>
  </si>
  <si>
    <t>Product 19</t>
  </si>
  <si>
    <t>Product 44</t>
  </si>
  <si>
    <t>643</t>
  </si>
  <si>
    <t>1757</t>
  </si>
  <si>
    <t>Product 41</t>
  </si>
  <si>
    <t>2182</t>
  </si>
  <si>
    <t>Product 68</t>
  </si>
  <si>
    <t>ID</t>
  </si>
  <si>
    <t>934</t>
  </si>
  <si>
    <t>Product 16</t>
  </si>
  <si>
    <t>572</t>
  </si>
  <si>
    <t>Product 23</t>
  </si>
  <si>
    <t>1723</t>
  </si>
  <si>
    <t>1305</t>
  </si>
  <si>
    <t>Product 35</t>
  </si>
  <si>
    <t>1858</t>
  </si>
  <si>
    <t>1094</t>
  </si>
  <si>
    <t>899</t>
  </si>
  <si>
    <t>1192</t>
  </si>
  <si>
    <t>1581</t>
  </si>
  <si>
    <t>1991</t>
  </si>
  <si>
    <t>1017</t>
  </si>
  <si>
    <t>522</t>
  </si>
  <si>
    <t>nostars</t>
  </si>
  <si>
    <t>1636</t>
  </si>
  <si>
    <t>724</t>
  </si>
  <si>
    <t>390</t>
  </si>
  <si>
    <t>321</t>
  </si>
  <si>
    <t>903</t>
  </si>
  <si>
    <t>1473</t>
  </si>
  <si>
    <t>1034</t>
  </si>
  <si>
    <t>1172</t>
  </si>
  <si>
    <t>2269</t>
  </si>
  <si>
    <t>1936</t>
  </si>
  <si>
    <t>102</t>
  </si>
  <si>
    <t>Education</t>
  </si>
  <si>
    <t>469</t>
  </si>
  <si>
    <t>1844</t>
  </si>
  <si>
    <t>1217</t>
  </si>
  <si>
    <t>Employment</t>
  </si>
  <si>
    <t>697</t>
  </si>
  <si>
    <t>638</t>
  </si>
  <si>
    <t>1562</t>
  </si>
  <si>
    <t>Product 27</t>
  </si>
  <si>
    <t>890</t>
  </si>
  <si>
    <t>Product 39</t>
  </si>
  <si>
    <t>1042</t>
  </si>
  <si>
    <t>704</t>
  </si>
  <si>
    <t>cert</t>
  </si>
  <si>
    <t>Product 13</t>
  </si>
  <si>
    <t>Product 38</t>
  </si>
  <si>
    <t>715</t>
  </si>
  <si>
    <t>1136</t>
  </si>
  <si>
    <t>Product 18</t>
  </si>
  <si>
    <t>684</t>
  </si>
  <si>
    <t>Product 20</t>
  </si>
  <si>
    <t>1979</t>
  </si>
  <si>
    <t>Product 65</t>
  </si>
  <si>
    <t>Product 8</t>
  </si>
  <si>
    <t>540</t>
  </si>
  <si>
    <t>15</t>
  </si>
  <si>
    <t>867</t>
  </si>
  <si>
    <t>331</t>
  </si>
  <si>
    <t>316</t>
  </si>
  <si>
    <t>Product 37</t>
  </si>
  <si>
    <t>917</t>
  </si>
  <si>
    <t>Product 40</t>
  </si>
  <si>
    <t>1759</t>
  </si>
  <si>
    <t>1283</t>
  </si>
  <si>
    <t>14</t>
  </si>
  <si>
    <t>1416</t>
  </si>
  <si>
    <t>12</t>
  </si>
  <si>
    <t>426</t>
  </si>
  <si>
    <t>Product 5</t>
  </si>
  <si>
    <t>358</t>
  </si>
  <si>
    <t>1378</t>
  </si>
  <si>
    <t/>
  </si>
  <si>
    <t>forprofit</t>
  </si>
  <si>
    <t>nocert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</si>
</sst>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#0.00%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44" fontId="0" fillId="0" borderId="0" xfId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X29"/>
  <sheetViews>
    <sheetView tabSelected="1" zoomScaleNormal="100" workbookViewId="0">
      <selection activeCell="F21" sqref="F21"/>
    </sheetView>
  </sheetViews>
  <sheetFormatPr baseColWidth="10" defaultColWidth="9.1640625" defaultRowHeight="15" x14ac:dyDescent="0.2"/>
  <cols>
    <col min="1" max="1" width="46" customWidth="1"/>
    <col min="2" max="10" width="11" customWidth="1"/>
    <col min="11" max="73" width="12" customWidth="1"/>
  </cols>
  <sheetData>
    <row r="1" spans="1:102" x14ac:dyDescent="0.2">
      <c r="B1" s="2" t="s">
        <v>4</v>
      </c>
      <c r="C1" s="2" t="s">
        <v>207</v>
      </c>
      <c r="D1" s="2" t="s">
        <v>118</v>
      </c>
      <c r="E1" s="2" t="s">
        <v>109</v>
      </c>
      <c r="F1" s="2" t="s">
        <v>372</v>
      </c>
      <c r="G1" s="2" t="s">
        <v>280</v>
      </c>
      <c r="H1" s="2" t="s">
        <v>29</v>
      </c>
      <c r="I1" s="2" t="s">
        <v>357</v>
      </c>
      <c r="J1" s="2" t="s">
        <v>244</v>
      </c>
      <c r="K1" s="2" t="s">
        <v>94</v>
      </c>
      <c r="L1" s="2" t="s">
        <v>292</v>
      </c>
      <c r="M1" s="2" t="s">
        <v>98</v>
      </c>
      <c r="N1" s="2" t="s">
        <v>348</v>
      </c>
      <c r="O1" s="2" t="s">
        <v>25</v>
      </c>
      <c r="P1" s="2" t="s">
        <v>63</v>
      </c>
      <c r="Q1" s="2" t="s">
        <v>308</v>
      </c>
      <c r="R1" s="2" t="s">
        <v>164</v>
      </c>
      <c r="S1" s="2" t="s">
        <v>352</v>
      </c>
      <c r="T1" s="2" t="s">
        <v>299</v>
      </c>
      <c r="U1" s="2" t="s">
        <v>354</v>
      </c>
      <c r="V1" s="2" t="s">
        <v>189</v>
      </c>
      <c r="W1" s="2" t="s">
        <v>264</v>
      </c>
      <c r="X1" s="2" t="s">
        <v>310</v>
      </c>
      <c r="Y1" s="2" t="s">
        <v>85</v>
      </c>
      <c r="Z1" s="2" t="s">
        <v>248</v>
      </c>
      <c r="AA1" s="2" t="s">
        <v>115</v>
      </c>
      <c r="AB1" s="2" t="s">
        <v>342</v>
      </c>
      <c r="AC1" s="2" t="s">
        <v>132</v>
      </c>
      <c r="AD1" s="2" t="s">
        <v>134</v>
      </c>
      <c r="AE1" s="2" t="s">
        <v>145</v>
      </c>
      <c r="AF1" s="2" t="s">
        <v>93</v>
      </c>
      <c r="AG1" s="2" t="s">
        <v>272</v>
      </c>
      <c r="AH1" s="2" t="s">
        <v>195</v>
      </c>
      <c r="AI1" s="2" t="s">
        <v>126</v>
      </c>
      <c r="AJ1" s="2" t="s">
        <v>313</v>
      </c>
      <c r="AK1" s="2" t="s">
        <v>226</v>
      </c>
      <c r="AL1" s="2" t="s">
        <v>363</v>
      </c>
      <c r="AM1" s="2" t="s">
        <v>349</v>
      </c>
      <c r="AN1" s="2" t="s">
        <v>344</v>
      </c>
      <c r="AO1" s="2" t="s">
        <v>365</v>
      </c>
      <c r="AP1" s="2" t="s">
        <v>303</v>
      </c>
      <c r="AQ1" s="2" t="s">
        <v>236</v>
      </c>
      <c r="AR1" s="2" t="s">
        <v>48</v>
      </c>
      <c r="AS1" s="2" t="s">
        <v>300</v>
      </c>
      <c r="AT1" s="2" t="s">
        <v>205</v>
      </c>
      <c r="AU1" s="2" t="s">
        <v>58</v>
      </c>
      <c r="AV1" s="2" t="s">
        <v>202</v>
      </c>
      <c r="AW1" s="2" t="s">
        <v>277</v>
      </c>
      <c r="AX1" s="2" t="s">
        <v>172</v>
      </c>
      <c r="AY1" s="2" t="s">
        <v>13</v>
      </c>
      <c r="AZ1" s="2" t="s">
        <v>256</v>
      </c>
      <c r="BA1" s="2" t="s">
        <v>279</v>
      </c>
      <c r="BB1" s="2" t="s">
        <v>242</v>
      </c>
      <c r="BC1" s="2" t="s">
        <v>255</v>
      </c>
      <c r="BD1" s="2" t="s">
        <v>148</v>
      </c>
      <c r="BE1" s="2" t="s">
        <v>129</v>
      </c>
      <c r="BF1" s="2" t="s">
        <v>190</v>
      </c>
      <c r="BG1" s="2" t="s">
        <v>249</v>
      </c>
      <c r="BH1" s="2" t="s">
        <v>227</v>
      </c>
      <c r="BI1" s="2" t="s">
        <v>206</v>
      </c>
      <c r="BJ1" s="2" t="s">
        <v>72</v>
      </c>
      <c r="BK1" s="2" t="s">
        <v>219</v>
      </c>
      <c r="BL1" s="2" t="s">
        <v>152</v>
      </c>
      <c r="BM1" s="2" t="s">
        <v>87</v>
      </c>
      <c r="BN1" s="2" t="s">
        <v>356</v>
      </c>
      <c r="BO1" s="2" t="s">
        <v>130</v>
      </c>
      <c r="BP1" s="2" t="s">
        <v>74</v>
      </c>
      <c r="BQ1" s="2" t="s">
        <v>305</v>
      </c>
      <c r="BR1" s="2" t="s">
        <v>43</v>
      </c>
      <c r="BS1" s="2" t="s">
        <v>55</v>
      </c>
      <c r="BT1" s="2" t="s">
        <v>53</v>
      </c>
      <c r="BU1" s="2" t="s">
        <v>57</v>
      </c>
      <c r="BV1" s="2"/>
    </row>
    <row r="2" spans="1:102" x14ac:dyDescent="0.2">
      <c r="A2" s="2" t="s">
        <v>231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 t="s">
        <v>375</v>
      </c>
      <c r="BW2" s="2" t="s">
        <v>375</v>
      </c>
      <c r="BX2" s="2" t="s">
        <v>375</v>
      </c>
      <c r="BY2" s="2" t="s">
        <v>375</v>
      </c>
      <c r="BZ2" s="2" t="s">
        <v>375</v>
      </c>
      <c r="CA2" s="2" t="s">
        <v>375</v>
      </c>
      <c r="CB2" s="2" t="s">
        <v>375</v>
      </c>
      <c r="CC2" s="2" t="s">
        <v>375</v>
      </c>
      <c r="CD2" s="2" t="s">
        <v>375</v>
      </c>
      <c r="CE2" s="2" t="s">
        <v>375</v>
      </c>
      <c r="CF2" s="2" t="s">
        <v>375</v>
      </c>
      <c r="CG2" s="2" t="s">
        <v>375</v>
      </c>
      <c r="CH2" s="2" t="s">
        <v>375</v>
      </c>
      <c r="CI2" s="2" t="s">
        <v>375</v>
      </c>
      <c r="CJ2" s="2" t="s">
        <v>375</v>
      </c>
      <c r="CK2" s="2" t="s">
        <v>375</v>
      </c>
      <c r="CL2" s="2" t="s">
        <v>375</v>
      </c>
      <c r="CM2" s="2" t="s">
        <v>375</v>
      </c>
      <c r="CN2" s="2" t="s">
        <v>375</v>
      </c>
      <c r="CO2" s="2" t="s">
        <v>375</v>
      </c>
      <c r="CP2" s="2" t="s">
        <v>375</v>
      </c>
      <c r="CQ2" s="2" t="s">
        <v>375</v>
      </c>
      <c r="CR2" s="2" t="s">
        <v>375</v>
      </c>
      <c r="CS2" s="2" t="s">
        <v>375</v>
      </c>
      <c r="CT2" s="2" t="s">
        <v>375</v>
      </c>
      <c r="CU2" s="2" t="s">
        <v>375</v>
      </c>
      <c r="CV2" s="2" t="s">
        <v>375</v>
      </c>
      <c r="CW2" s="2" t="s">
        <v>375</v>
      </c>
      <c r="CX2" s="2">
        <v>0</v>
      </c>
    </row>
    <row r="3" spans="1:102" x14ac:dyDescent="0.2">
      <c r="A3" s="2" t="s">
        <v>30</v>
      </c>
      <c r="B3" s="4">
        <v>1</v>
      </c>
      <c r="C3" s="4">
        <f>B3</f>
        <v>1</v>
      </c>
      <c r="D3" s="4">
        <f t="shared" ref="D3:BO3" si="0">C3</f>
        <v>1</v>
      </c>
      <c r="E3" s="4">
        <f t="shared" si="0"/>
        <v>1</v>
      </c>
      <c r="F3" s="4">
        <f t="shared" si="0"/>
        <v>1</v>
      </c>
      <c r="G3" s="4">
        <f t="shared" si="0"/>
        <v>1</v>
      </c>
      <c r="H3" s="4">
        <f t="shared" si="0"/>
        <v>1</v>
      </c>
      <c r="I3" s="4">
        <f t="shared" si="0"/>
        <v>1</v>
      </c>
      <c r="J3" s="4">
        <f t="shared" si="0"/>
        <v>1</v>
      </c>
      <c r="K3" s="4">
        <f t="shared" si="0"/>
        <v>1</v>
      </c>
      <c r="L3" s="4">
        <f t="shared" si="0"/>
        <v>1</v>
      </c>
      <c r="M3" s="4">
        <f t="shared" si="0"/>
        <v>1</v>
      </c>
      <c r="N3" s="4">
        <f t="shared" si="0"/>
        <v>1</v>
      </c>
      <c r="O3" s="4">
        <f t="shared" si="0"/>
        <v>1</v>
      </c>
      <c r="P3" s="4">
        <f t="shared" si="0"/>
        <v>1</v>
      </c>
      <c r="Q3" s="4">
        <f t="shared" si="0"/>
        <v>1</v>
      </c>
      <c r="R3" s="4">
        <f t="shared" si="0"/>
        <v>1</v>
      </c>
      <c r="S3" s="4">
        <f t="shared" si="0"/>
        <v>1</v>
      </c>
      <c r="T3" s="4">
        <f t="shared" si="0"/>
        <v>1</v>
      </c>
      <c r="U3" s="4">
        <f t="shared" si="0"/>
        <v>1</v>
      </c>
      <c r="V3" s="4">
        <f t="shared" si="0"/>
        <v>1</v>
      </c>
      <c r="W3" s="4">
        <f t="shared" si="0"/>
        <v>1</v>
      </c>
      <c r="X3" s="4">
        <f t="shared" si="0"/>
        <v>1</v>
      </c>
      <c r="Y3" s="4">
        <f t="shared" si="0"/>
        <v>1</v>
      </c>
      <c r="Z3" s="4">
        <f t="shared" si="0"/>
        <v>1</v>
      </c>
      <c r="AA3" s="4">
        <f t="shared" si="0"/>
        <v>1</v>
      </c>
      <c r="AB3" s="4">
        <f t="shared" si="0"/>
        <v>1</v>
      </c>
      <c r="AC3" s="4">
        <f t="shared" si="0"/>
        <v>1</v>
      </c>
      <c r="AD3" s="4">
        <f t="shared" si="0"/>
        <v>1</v>
      </c>
      <c r="AE3" s="4">
        <f t="shared" si="0"/>
        <v>1</v>
      </c>
      <c r="AF3" s="4">
        <f t="shared" si="0"/>
        <v>1</v>
      </c>
      <c r="AG3" s="4">
        <f t="shared" si="0"/>
        <v>1</v>
      </c>
      <c r="AH3" s="4">
        <f t="shared" si="0"/>
        <v>1</v>
      </c>
      <c r="AI3" s="4">
        <f t="shared" si="0"/>
        <v>1</v>
      </c>
      <c r="AJ3" s="4">
        <f t="shared" si="0"/>
        <v>1</v>
      </c>
      <c r="AK3" s="4">
        <f t="shared" si="0"/>
        <v>1</v>
      </c>
      <c r="AL3" s="4">
        <f t="shared" si="0"/>
        <v>1</v>
      </c>
      <c r="AM3" s="4">
        <f t="shared" si="0"/>
        <v>1</v>
      </c>
      <c r="AN3" s="4">
        <f t="shared" si="0"/>
        <v>1</v>
      </c>
      <c r="AO3" s="4">
        <f t="shared" si="0"/>
        <v>1</v>
      </c>
      <c r="AP3" s="4">
        <f t="shared" si="0"/>
        <v>1</v>
      </c>
      <c r="AQ3" s="4">
        <f t="shared" si="0"/>
        <v>1</v>
      </c>
      <c r="AR3" s="4">
        <f t="shared" si="0"/>
        <v>1</v>
      </c>
      <c r="AS3" s="4">
        <f t="shared" si="0"/>
        <v>1</v>
      </c>
      <c r="AT3" s="4">
        <f t="shared" si="0"/>
        <v>1</v>
      </c>
      <c r="AU3" s="4">
        <f t="shared" si="0"/>
        <v>1</v>
      </c>
      <c r="AV3" s="4">
        <f t="shared" si="0"/>
        <v>1</v>
      </c>
      <c r="AW3" s="4">
        <f t="shared" si="0"/>
        <v>1</v>
      </c>
      <c r="AX3" s="4">
        <f t="shared" si="0"/>
        <v>1</v>
      </c>
      <c r="AY3" s="4">
        <f t="shared" si="0"/>
        <v>1</v>
      </c>
      <c r="AZ3" s="4">
        <f t="shared" si="0"/>
        <v>1</v>
      </c>
      <c r="BA3" s="4">
        <f t="shared" si="0"/>
        <v>1</v>
      </c>
      <c r="BB3" s="4">
        <f t="shared" si="0"/>
        <v>1</v>
      </c>
      <c r="BC3" s="4">
        <f t="shared" si="0"/>
        <v>1</v>
      </c>
      <c r="BD3" s="4">
        <f t="shared" si="0"/>
        <v>1</v>
      </c>
      <c r="BE3" s="4">
        <f t="shared" si="0"/>
        <v>1</v>
      </c>
      <c r="BF3" s="4">
        <f t="shared" si="0"/>
        <v>1</v>
      </c>
      <c r="BG3" s="4">
        <f t="shared" si="0"/>
        <v>1</v>
      </c>
      <c r="BH3" s="4">
        <f t="shared" si="0"/>
        <v>1</v>
      </c>
      <c r="BI3" s="4">
        <f t="shared" si="0"/>
        <v>1</v>
      </c>
      <c r="BJ3" s="4">
        <f t="shared" si="0"/>
        <v>1</v>
      </c>
      <c r="BK3" s="4">
        <f t="shared" si="0"/>
        <v>1</v>
      </c>
      <c r="BL3" s="4">
        <f t="shared" si="0"/>
        <v>1</v>
      </c>
      <c r="BM3" s="4">
        <f t="shared" si="0"/>
        <v>1</v>
      </c>
      <c r="BN3" s="4">
        <f t="shared" si="0"/>
        <v>1</v>
      </c>
      <c r="BO3" s="4">
        <f t="shared" si="0"/>
        <v>1</v>
      </c>
      <c r="BP3" s="4">
        <f t="shared" ref="BP3:BU3" si="1">BO3</f>
        <v>1</v>
      </c>
      <c r="BQ3" s="4">
        <f t="shared" si="1"/>
        <v>1</v>
      </c>
      <c r="BR3" s="4">
        <f t="shared" si="1"/>
        <v>1</v>
      </c>
      <c r="BS3" s="4">
        <f t="shared" si="1"/>
        <v>1</v>
      </c>
      <c r="BT3" s="4">
        <f t="shared" si="1"/>
        <v>1</v>
      </c>
      <c r="BU3" s="4">
        <f t="shared" si="1"/>
        <v>1</v>
      </c>
      <c r="BV3" s="4" t="s">
        <v>375</v>
      </c>
      <c r="BW3" s="4" t="s">
        <v>375</v>
      </c>
      <c r="BX3" s="4" t="s">
        <v>375</v>
      </c>
      <c r="BY3" s="4" t="s">
        <v>375</v>
      </c>
      <c r="BZ3" s="4" t="s">
        <v>375</v>
      </c>
      <c r="CA3" s="4" t="s">
        <v>375</v>
      </c>
      <c r="CB3" s="4" t="s">
        <v>375</v>
      </c>
      <c r="CC3" s="4" t="s">
        <v>375</v>
      </c>
      <c r="CD3" s="4" t="s">
        <v>375</v>
      </c>
      <c r="CE3" s="4" t="s">
        <v>375</v>
      </c>
      <c r="CF3" s="4" t="s">
        <v>375</v>
      </c>
      <c r="CG3" s="4" t="s">
        <v>375</v>
      </c>
      <c r="CH3" s="4" t="s">
        <v>375</v>
      </c>
      <c r="CI3" s="4" t="s">
        <v>375</v>
      </c>
      <c r="CJ3" s="4" t="s">
        <v>375</v>
      </c>
      <c r="CK3" s="4" t="s">
        <v>375</v>
      </c>
      <c r="CL3" s="4" t="s">
        <v>375</v>
      </c>
      <c r="CM3" s="4" t="s">
        <v>375</v>
      </c>
      <c r="CN3" s="4" t="s">
        <v>375</v>
      </c>
      <c r="CO3" s="4" t="s">
        <v>375</v>
      </c>
      <c r="CP3" s="4" t="s">
        <v>375</v>
      </c>
      <c r="CQ3" s="4" t="s">
        <v>375</v>
      </c>
      <c r="CR3" s="4" t="s">
        <v>375</v>
      </c>
      <c r="CS3" s="4" t="s">
        <v>375</v>
      </c>
      <c r="CT3" s="4" t="s">
        <v>375</v>
      </c>
      <c r="CU3" s="4" t="s">
        <v>375</v>
      </c>
      <c r="CV3" s="4" t="s">
        <v>375</v>
      </c>
      <c r="CW3" s="4" t="s">
        <v>375</v>
      </c>
    </row>
    <row r="4" spans="1:102" x14ac:dyDescent="0.2">
      <c r="A4" s="2" t="s">
        <v>62</v>
      </c>
      <c r="B4" s="4">
        <v>1</v>
      </c>
      <c r="C4" s="4">
        <v>2</v>
      </c>
      <c r="D4" s="4">
        <v>3</v>
      </c>
      <c r="E4" s="4">
        <v>4</v>
      </c>
      <c r="F4" s="4">
        <v>5</v>
      </c>
      <c r="G4" s="4">
        <v>6</v>
      </c>
      <c r="H4" s="4">
        <f>B4</f>
        <v>1</v>
      </c>
      <c r="I4" s="4">
        <f t="shared" ref="I4:BT4" si="2">C4</f>
        <v>2</v>
      </c>
      <c r="J4" s="4">
        <f t="shared" si="2"/>
        <v>3</v>
      </c>
      <c r="K4" s="4">
        <f t="shared" si="2"/>
        <v>4</v>
      </c>
      <c r="L4" s="4">
        <f t="shared" si="2"/>
        <v>5</v>
      </c>
      <c r="M4" s="4">
        <f t="shared" si="2"/>
        <v>6</v>
      </c>
      <c r="N4" s="4">
        <f t="shared" si="2"/>
        <v>1</v>
      </c>
      <c r="O4" s="4">
        <f t="shared" si="2"/>
        <v>2</v>
      </c>
      <c r="P4" s="4">
        <f t="shared" si="2"/>
        <v>3</v>
      </c>
      <c r="Q4" s="4">
        <f t="shared" si="2"/>
        <v>4</v>
      </c>
      <c r="R4" s="4">
        <f t="shared" si="2"/>
        <v>5</v>
      </c>
      <c r="S4" s="4">
        <f t="shared" si="2"/>
        <v>6</v>
      </c>
      <c r="T4" s="4">
        <f t="shared" si="2"/>
        <v>1</v>
      </c>
      <c r="U4" s="4">
        <f t="shared" si="2"/>
        <v>2</v>
      </c>
      <c r="V4" s="4">
        <f t="shared" si="2"/>
        <v>3</v>
      </c>
      <c r="W4" s="4">
        <f t="shared" si="2"/>
        <v>4</v>
      </c>
      <c r="X4" s="4">
        <f t="shared" si="2"/>
        <v>5</v>
      </c>
      <c r="Y4" s="4">
        <f t="shared" si="2"/>
        <v>6</v>
      </c>
      <c r="Z4" s="4">
        <f t="shared" si="2"/>
        <v>1</v>
      </c>
      <c r="AA4" s="4">
        <f t="shared" si="2"/>
        <v>2</v>
      </c>
      <c r="AB4" s="4">
        <f t="shared" si="2"/>
        <v>3</v>
      </c>
      <c r="AC4" s="4">
        <f t="shared" si="2"/>
        <v>4</v>
      </c>
      <c r="AD4" s="4">
        <f t="shared" si="2"/>
        <v>5</v>
      </c>
      <c r="AE4" s="4">
        <f t="shared" si="2"/>
        <v>6</v>
      </c>
      <c r="AF4" s="4">
        <f t="shared" si="2"/>
        <v>1</v>
      </c>
      <c r="AG4" s="4">
        <f t="shared" si="2"/>
        <v>2</v>
      </c>
      <c r="AH4" s="4">
        <f t="shared" si="2"/>
        <v>3</v>
      </c>
      <c r="AI4" s="4">
        <f t="shared" si="2"/>
        <v>4</v>
      </c>
      <c r="AJ4" s="4">
        <f t="shared" si="2"/>
        <v>5</v>
      </c>
      <c r="AK4" s="4">
        <f t="shared" si="2"/>
        <v>6</v>
      </c>
      <c r="AL4" s="4">
        <f t="shared" si="2"/>
        <v>1</v>
      </c>
      <c r="AM4" s="4">
        <f t="shared" si="2"/>
        <v>2</v>
      </c>
      <c r="AN4" s="4">
        <f t="shared" si="2"/>
        <v>3</v>
      </c>
      <c r="AO4" s="4">
        <f t="shared" si="2"/>
        <v>4</v>
      </c>
      <c r="AP4" s="4">
        <f t="shared" si="2"/>
        <v>5</v>
      </c>
      <c r="AQ4" s="4">
        <f t="shared" si="2"/>
        <v>6</v>
      </c>
      <c r="AR4" s="4">
        <f t="shared" si="2"/>
        <v>1</v>
      </c>
      <c r="AS4" s="4">
        <f t="shared" si="2"/>
        <v>2</v>
      </c>
      <c r="AT4" s="4">
        <f t="shared" si="2"/>
        <v>3</v>
      </c>
      <c r="AU4" s="4">
        <f t="shared" si="2"/>
        <v>4</v>
      </c>
      <c r="AV4" s="4">
        <f t="shared" si="2"/>
        <v>5</v>
      </c>
      <c r="AW4" s="4">
        <f t="shared" si="2"/>
        <v>6</v>
      </c>
      <c r="AX4" s="4">
        <f t="shared" si="2"/>
        <v>1</v>
      </c>
      <c r="AY4" s="4">
        <f t="shared" si="2"/>
        <v>2</v>
      </c>
      <c r="AZ4" s="4">
        <f t="shared" si="2"/>
        <v>3</v>
      </c>
      <c r="BA4" s="4">
        <f t="shared" si="2"/>
        <v>4</v>
      </c>
      <c r="BB4" s="4">
        <f t="shared" si="2"/>
        <v>5</v>
      </c>
      <c r="BC4" s="4">
        <f t="shared" si="2"/>
        <v>6</v>
      </c>
      <c r="BD4" s="4">
        <f t="shared" si="2"/>
        <v>1</v>
      </c>
      <c r="BE4" s="4">
        <f t="shared" si="2"/>
        <v>2</v>
      </c>
      <c r="BF4" s="4">
        <f t="shared" si="2"/>
        <v>3</v>
      </c>
      <c r="BG4" s="4">
        <f t="shared" si="2"/>
        <v>4</v>
      </c>
      <c r="BH4" s="4">
        <f t="shared" si="2"/>
        <v>5</v>
      </c>
      <c r="BI4" s="4">
        <f t="shared" si="2"/>
        <v>6</v>
      </c>
      <c r="BJ4" s="4">
        <f t="shared" si="2"/>
        <v>1</v>
      </c>
      <c r="BK4" s="4">
        <f t="shared" si="2"/>
        <v>2</v>
      </c>
      <c r="BL4" s="4">
        <f t="shared" si="2"/>
        <v>3</v>
      </c>
      <c r="BM4" s="4">
        <f t="shared" si="2"/>
        <v>4</v>
      </c>
      <c r="BN4" s="4">
        <f t="shared" si="2"/>
        <v>5</v>
      </c>
      <c r="BO4" s="4">
        <f t="shared" si="2"/>
        <v>6</v>
      </c>
      <c r="BP4" s="4">
        <f t="shared" si="2"/>
        <v>1</v>
      </c>
      <c r="BQ4" s="4">
        <f t="shared" si="2"/>
        <v>2</v>
      </c>
      <c r="BR4" s="4">
        <f t="shared" si="2"/>
        <v>3</v>
      </c>
      <c r="BS4" s="4">
        <f t="shared" si="2"/>
        <v>4</v>
      </c>
      <c r="BT4" s="4">
        <f t="shared" si="2"/>
        <v>5</v>
      </c>
      <c r="BU4" s="4">
        <f t="shared" ref="BU4" si="3">BO4</f>
        <v>6</v>
      </c>
      <c r="BV4" s="4" t="s">
        <v>375</v>
      </c>
      <c r="BW4" s="4" t="s">
        <v>375</v>
      </c>
      <c r="BX4" s="4" t="s">
        <v>375</v>
      </c>
      <c r="BY4" s="4" t="s">
        <v>375</v>
      </c>
      <c r="BZ4" s="4" t="s">
        <v>375</v>
      </c>
      <c r="CA4" s="4" t="s">
        <v>375</v>
      </c>
      <c r="CB4" s="4" t="s">
        <v>375</v>
      </c>
      <c r="CC4" s="4" t="s">
        <v>375</v>
      </c>
      <c r="CD4" s="4" t="s">
        <v>375</v>
      </c>
      <c r="CE4" s="4" t="s">
        <v>375</v>
      </c>
      <c r="CF4" s="4" t="s">
        <v>375</v>
      </c>
      <c r="CG4" s="4" t="s">
        <v>375</v>
      </c>
      <c r="CH4" s="4" t="s">
        <v>375</v>
      </c>
      <c r="CI4" s="4" t="s">
        <v>375</v>
      </c>
      <c r="CJ4" s="4" t="s">
        <v>375</v>
      </c>
      <c r="CK4" s="4" t="s">
        <v>375</v>
      </c>
      <c r="CL4" s="4" t="s">
        <v>375</v>
      </c>
      <c r="CM4" s="4" t="s">
        <v>375</v>
      </c>
      <c r="CN4" s="4" t="s">
        <v>375</v>
      </c>
      <c r="CO4" s="4" t="s">
        <v>375</v>
      </c>
      <c r="CP4" s="4" t="s">
        <v>375</v>
      </c>
      <c r="CQ4" s="4" t="s">
        <v>375</v>
      </c>
      <c r="CR4" s="4" t="s">
        <v>375</v>
      </c>
      <c r="CS4" s="4" t="s">
        <v>375</v>
      </c>
      <c r="CT4" s="4" t="s">
        <v>375</v>
      </c>
      <c r="CU4" s="4" t="s">
        <v>375</v>
      </c>
      <c r="CV4" s="4" t="s">
        <v>375</v>
      </c>
      <c r="CW4" s="4" t="s">
        <v>375</v>
      </c>
    </row>
    <row r="5" spans="1:102" x14ac:dyDescent="0.2">
      <c r="A5" s="2" t="s">
        <v>119</v>
      </c>
      <c r="B5" s="4">
        <v>6</v>
      </c>
      <c r="C5" s="4">
        <v>6</v>
      </c>
      <c r="D5" s="4">
        <v>6</v>
      </c>
      <c r="E5" s="4">
        <v>6</v>
      </c>
      <c r="F5" s="4">
        <v>6</v>
      </c>
      <c r="G5" s="4">
        <v>6</v>
      </c>
      <c r="H5" s="4">
        <v>6</v>
      </c>
      <c r="I5" s="4">
        <v>6</v>
      </c>
      <c r="J5" s="4">
        <v>6</v>
      </c>
      <c r="K5" s="4">
        <v>6</v>
      </c>
      <c r="L5" s="4">
        <v>6</v>
      </c>
      <c r="M5" s="4">
        <v>6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f>N5+1</f>
        <v>2</v>
      </c>
      <c r="AA5" s="4">
        <f t="shared" ref="AA5:BU5" si="4">O5+1</f>
        <v>2</v>
      </c>
      <c r="AB5" s="4">
        <f t="shared" si="4"/>
        <v>2</v>
      </c>
      <c r="AC5" s="4">
        <f t="shared" si="4"/>
        <v>2</v>
      </c>
      <c r="AD5" s="4">
        <f t="shared" si="4"/>
        <v>2</v>
      </c>
      <c r="AE5" s="4">
        <f t="shared" si="4"/>
        <v>2</v>
      </c>
      <c r="AF5" s="4">
        <f t="shared" si="4"/>
        <v>2</v>
      </c>
      <c r="AG5" s="4">
        <f t="shared" si="4"/>
        <v>2</v>
      </c>
      <c r="AH5" s="4">
        <f t="shared" si="4"/>
        <v>2</v>
      </c>
      <c r="AI5" s="4">
        <f t="shared" si="4"/>
        <v>2</v>
      </c>
      <c r="AJ5" s="4">
        <f t="shared" si="4"/>
        <v>2</v>
      </c>
      <c r="AK5" s="4">
        <f t="shared" si="4"/>
        <v>2</v>
      </c>
      <c r="AL5" s="4">
        <f t="shared" si="4"/>
        <v>3</v>
      </c>
      <c r="AM5" s="4">
        <f t="shared" si="4"/>
        <v>3</v>
      </c>
      <c r="AN5" s="4">
        <f t="shared" si="4"/>
        <v>3</v>
      </c>
      <c r="AO5" s="4">
        <f t="shared" si="4"/>
        <v>3</v>
      </c>
      <c r="AP5" s="4">
        <f t="shared" si="4"/>
        <v>3</v>
      </c>
      <c r="AQ5" s="4">
        <f t="shared" si="4"/>
        <v>3</v>
      </c>
      <c r="AR5" s="4">
        <f t="shared" si="4"/>
        <v>3</v>
      </c>
      <c r="AS5" s="4">
        <f t="shared" si="4"/>
        <v>3</v>
      </c>
      <c r="AT5" s="4">
        <f t="shared" si="4"/>
        <v>3</v>
      </c>
      <c r="AU5" s="4">
        <f t="shared" si="4"/>
        <v>3</v>
      </c>
      <c r="AV5" s="4">
        <f t="shared" si="4"/>
        <v>3</v>
      </c>
      <c r="AW5" s="4">
        <f t="shared" si="4"/>
        <v>3</v>
      </c>
      <c r="AX5" s="4">
        <f t="shared" si="4"/>
        <v>4</v>
      </c>
      <c r="AY5" s="4">
        <f t="shared" si="4"/>
        <v>4</v>
      </c>
      <c r="AZ5" s="4">
        <f t="shared" si="4"/>
        <v>4</v>
      </c>
      <c r="BA5" s="4">
        <f t="shared" si="4"/>
        <v>4</v>
      </c>
      <c r="BB5" s="4">
        <f t="shared" si="4"/>
        <v>4</v>
      </c>
      <c r="BC5" s="4">
        <f t="shared" si="4"/>
        <v>4</v>
      </c>
      <c r="BD5" s="4">
        <f t="shared" si="4"/>
        <v>4</v>
      </c>
      <c r="BE5" s="4">
        <f t="shared" si="4"/>
        <v>4</v>
      </c>
      <c r="BF5" s="4">
        <f t="shared" si="4"/>
        <v>4</v>
      </c>
      <c r="BG5" s="4">
        <f t="shared" si="4"/>
        <v>4</v>
      </c>
      <c r="BH5" s="4">
        <f t="shared" si="4"/>
        <v>4</v>
      </c>
      <c r="BI5" s="4">
        <f t="shared" si="4"/>
        <v>4</v>
      </c>
      <c r="BJ5" s="4">
        <f t="shared" si="4"/>
        <v>5</v>
      </c>
      <c r="BK5" s="4">
        <f t="shared" si="4"/>
        <v>5</v>
      </c>
      <c r="BL5" s="4">
        <f t="shared" si="4"/>
        <v>5</v>
      </c>
      <c r="BM5" s="4">
        <f t="shared" si="4"/>
        <v>5</v>
      </c>
      <c r="BN5" s="4">
        <f t="shared" si="4"/>
        <v>5</v>
      </c>
      <c r="BO5" s="4">
        <f t="shared" si="4"/>
        <v>5</v>
      </c>
      <c r="BP5" s="4">
        <f t="shared" si="4"/>
        <v>5</v>
      </c>
      <c r="BQ5" s="4">
        <f t="shared" si="4"/>
        <v>5</v>
      </c>
      <c r="BR5" s="4">
        <f t="shared" si="4"/>
        <v>5</v>
      </c>
      <c r="BS5" s="4">
        <f t="shared" si="4"/>
        <v>5</v>
      </c>
      <c r="BT5" s="4">
        <f t="shared" si="4"/>
        <v>5</v>
      </c>
      <c r="BU5" s="4">
        <f t="shared" si="4"/>
        <v>5</v>
      </c>
      <c r="BV5" s="4" t="s">
        <v>375</v>
      </c>
      <c r="BW5" s="4" t="s">
        <v>375</v>
      </c>
      <c r="BX5" s="4" t="s">
        <v>375</v>
      </c>
      <c r="BY5" s="4" t="s">
        <v>375</v>
      </c>
      <c r="BZ5" s="4" t="s">
        <v>375</v>
      </c>
      <c r="CA5" s="4" t="s">
        <v>375</v>
      </c>
      <c r="CB5" s="4" t="s">
        <v>375</v>
      </c>
      <c r="CC5" s="4" t="s">
        <v>375</v>
      </c>
      <c r="CD5" s="4" t="s">
        <v>375</v>
      </c>
      <c r="CE5" s="4" t="s">
        <v>375</v>
      </c>
      <c r="CF5" s="4" t="s">
        <v>375</v>
      </c>
      <c r="CG5" s="4" t="s">
        <v>375</v>
      </c>
      <c r="CH5" s="4" t="s">
        <v>375</v>
      </c>
      <c r="CI5" s="4" t="s">
        <v>375</v>
      </c>
      <c r="CJ5" s="4" t="s">
        <v>375</v>
      </c>
      <c r="CK5" s="4" t="s">
        <v>375</v>
      </c>
      <c r="CL5" s="4" t="s">
        <v>375</v>
      </c>
      <c r="CM5" s="4" t="s">
        <v>375</v>
      </c>
      <c r="CN5" s="4" t="s">
        <v>375</v>
      </c>
      <c r="CO5" s="4" t="s">
        <v>375</v>
      </c>
      <c r="CP5" s="4" t="s">
        <v>375</v>
      </c>
      <c r="CQ5" s="4" t="s">
        <v>375</v>
      </c>
      <c r="CR5" s="4" t="s">
        <v>375</v>
      </c>
      <c r="CS5" s="4" t="s">
        <v>375</v>
      </c>
      <c r="CT5" s="4" t="s">
        <v>375</v>
      </c>
      <c r="CU5" s="4" t="s">
        <v>375</v>
      </c>
      <c r="CV5" s="4" t="s">
        <v>375</v>
      </c>
      <c r="CW5" s="4" t="s">
        <v>375</v>
      </c>
    </row>
    <row r="6" spans="1:102" x14ac:dyDescent="0.2">
      <c r="A6" s="2" t="s">
        <v>216</v>
      </c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2</v>
      </c>
      <c r="I6" s="4">
        <v>2</v>
      </c>
      <c r="J6" s="4">
        <v>2</v>
      </c>
      <c r="K6" s="4">
        <v>2</v>
      </c>
      <c r="L6" s="4">
        <v>2</v>
      </c>
      <c r="M6" s="4">
        <v>2</v>
      </c>
      <c r="N6" s="4">
        <f>B6</f>
        <v>1</v>
      </c>
      <c r="O6" s="4">
        <f t="shared" ref="O6:BU6" si="5">C6</f>
        <v>1</v>
      </c>
      <c r="P6" s="4">
        <f t="shared" si="5"/>
        <v>1</v>
      </c>
      <c r="Q6" s="4">
        <f t="shared" si="5"/>
        <v>1</v>
      </c>
      <c r="R6" s="4">
        <f t="shared" si="5"/>
        <v>1</v>
      </c>
      <c r="S6" s="4">
        <f t="shared" si="5"/>
        <v>1</v>
      </c>
      <c r="T6" s="4">
        <f t="shared" si="5"/>
        <v>2</v>
      </c>
      <c r="U6" s="4">
        <f t="shared" si="5"/>
        <v>2</v>
      </c>
      <c r="V6" s="4">
        <f t="shared" si="5"/>
        <v>2</v>
      </c>
      <c r="W6" s="4">
        <f t="shared" si="5"/>
        <v>2</v>
      </c>
      <c r="X6" s="4">
        <f t="shared" si="5"/>
        <v>2</v>
      </c>
      <c r="Y6" s="4">
        <f t="shared" si="5"/>
        <v>2</v>
      </c>
      <c r="Z6" s="4">
        <f t="shared" si="5"/>
        <v>1</v>
      </c>
      <c r="AA6" s="4">
        <f t="shared" si="5"/>
        <v>1</v>
      </c>
      <c r="AB6" s="4">
        <f t="shared" si="5"/>
        <v>1</v>
      </c>
      <c r="AC6" s="4">
        <f t="shared" si="5"/>
        <v>1</v>
      </c>
      <c r="AD6" s="4">
        <f t="shared" si="5"/>
        <v>1</v>
      </c>
      <c r="AE6" s="4">
        <f t="shared" si="5"/>
        <v>1</v>
      </c>
      <c r="AF6" s="4">
        <f t="shared" si="5"/>
        <v>2</v>
      </c>
      <c r="AG6" s="4">
        <f t="shared" si="5"/>
        <v>2</v>
      </c>
      <c r="AH6" s="4">
        <f t="shared" si="5"/>
        <v>2</v>
      </c>
      <c r="AI6" s="4">
        <f t="shared" si="5"/>
        <v>2</v>
      </c>
      <c r="AJ6" s="4">
        <f t="shared" si="5"/>
        <v>2</v>
      </c>
      <c r="AK6" s="4">
        <f t="shared" si="5"/>
        <v>2</v>
      </c>
      <c r="AL6" s="4">
        <f t="shared" si="5"/>
        <v>1</v>
      </c>
      <c r="AM6" s="4">
        <f t="shared" si="5"/>
        <v>1</v>
      </c>
      <c r="AN6" s="4">
        <f t="shared" si="5"/>
        <v>1</v>
      </c>
      <c r="AO6" s="4">
        <f t="shared" si="5"/>
        <v>1</v>
      </c>
      <c r="AP6" s="4">
        <f t="shared" si="5"/>
        <v>1</v>
      </c>
      <c r="AQ6" s="4">
        <f t="shared" si="5"/>
        <v>1</v>
      </c>
      <c r="AR6" s="4">
        <f t="shared" si="5"/>
        <v>2</v>
      </c>
      <c r="AS6" s="4">
        <f t="shared" si="5"/>
        <v>2</v>
      </c>
      <c r="AT6" s="4">
        <f t="shared" si="5"/>
        <v>2</v>
      </c>
      <c r="AU6" s="4">
        <f t="shared" si="5"/>
        <v>2</v>
      </c>
      <c r="AV6" s="4">
        <f t="shared" si="5"/>
        <v>2</v>
      </c>
      <c r="AW6" s="4">
        <f t="shared" si="5"/>
        <v>2</v>
      </c>
      <c r="AX6" s="4">
        <f t="shared" si="5"/>
        <v>1</v>
      </c>
      <c r="AY6" s="4">
        <f t="shared" si="5"/>
        <v>1</v>
      </c>
      <c r="AZ6" s="4">
        <f t="shared" si="5"/>
        <v>1</v>
      </c>
      <c r="BA6" s="4">
        <f t="shared" si="5"/>
        <v>1</v>
      </c>
      <c r="BB6" s="4">
        <f t="shared" si="5"/>
        <v>1</v>
      </c>
      <c r="BC6" s="4">
        <f t="shared" si="5"/>
        <v>1</v>
      </c>
      <c r="BD6" s="4">
        <f t="shared" si="5"/>
        <v>2</v>
      </c>
      <c r="BE6" s="4">
        <f t="shared" si="5"/>
        <v>2</v>
      </c>
      <c r="BF6" s="4">
        <f t="shared" si="5"/>
        <v>2</v>
      </c>
      <c r="BG6" s="4">
        <f t="shared" si="5"/>
        <v>2</v>
      </c>
      <c r="BH6" s="4">
        <f t="shared" si="5"/>
        <v>2</v>
      </c>
      <c r="BI6" s="4">
        <f t="shared" si="5"/>
        <v>2</v>
      </c>
      <c r="BJ6" s="4">
        <f t="shared" si="5"/>
        <v>1</v>
      </c>
      <c r="BK6" s="4">
        <f t="shared" si="5"/>
        <v>1</v>
      </c>
      <c r="BL6" s="4">
        <f t="shared" si="5"/>
        <v>1</v>
      </c>
      <c r="BM6" s="4">
        <f t="shared" si="5"/>
        <v>1</v>
      </c>
      <c r="BN6" s="4">
        <f t="shared" si="5"/>
        <v>1</v>
      </c>
      <c r="BO6" s="4">
        <f t="shared" si="5"/>
        <v>1</v>
      </c>
      <c r="BP6" s="4">
        <f t="shared" si="5"/>
        <v>2</v>
      </c>
      <c r="BQ6" s="4">
        <f t="shared" si="5"/>
        <v>2</v>
      </c>
      <c r="BR6" s="4">
        <f t="shared" si="5"/>
        <v>2</v>
      </c>
      <c r="BS6" s="4">
        <f t="shared" si="5"/>
        <v>2</v>
      </c>
      <c r="BT6" s="4">
        <f t="shared" si="5"/>
        <v>2</v>
      </c>
      <c r="BU6" s="4">
        <f t="shared" si="5"/>
        <v>2</v>
      </c>
      <c r="BV6" s="4" t="s">
        <v>375</v>
      </c>
      <c r="BW6" s="4" t="s">
        <v>375</v>
      </c>
      <c r="BX6" s="4" t="s">
        <v>375</v>
      </c>
      <c r="BY6" s="4" t="s">
        <v>375</v>
      </c>
      <c r="BZ6" s="4" t="s">
        <v>375</v>
      </c>
      <c r="CA6" s="4" t="s">
        <v>375</v>
      </c>
      <c r="CB6" s="4" t="s">
        <v>375</v>
      </c>
      <c r="CC6" s="4" t="s">
        <v>375</v>
      </c>
      <c r="CD6" s="4" t="s">
        <v>375</v>
      </c>
      <c r="CE6" s="4" t="s">
        <v>375</v>
      </c>
      <c r="CF6" s="4" t="s">
        <v>375</v>
      </c>
      <c r="CG6" s="4" t="s">
        <v>375</v>
      </c>
      <c r="CH6" s="4" t="s">
        <v>375</v>
      </c>
      <c r="CI6" s="4" t="s">
        <v>375</v>
      </c>
      <c r="CJ6" s="4" t="s">
        <v>375</v>
      </c>
      <c r="CK6" s="4" t="s">
        <v>375</v>
      </c>
      <c r="CL6" s="4" t="s">
        <v>375</v>
      </c>
      <c r="CM6" s="4" t="s">
        <v>375</v>
      </c>
      <c r="CN6" s="4" t="s">
        <v>375</v>
      </c>
      <c r="CO6" s="4" t="s">
        <v>375</v>
      </c>
      <c r="CP6" s="4" t="s">
        <v>375</v>
      </c>
      <c r="CQ6" s="4" t="s">
        <v>375</v>
      </c>
      <c r="CR6" s="4" t="s">
        <v>375</v>
      </c>
      <c r="CS6" s="4" t="s">
        <v>375</v>
      </c>
      <c r="CT6" s="4" t="s">
        <v>375</v>
      </c>
      <c r="CU6" s="4" t="s">
        <v>375</v>
      </c>
      <c r="CV6" s="4" t="s">
        <v>375</v>
      </c>
      <c r="CW6" s="4" t="s">
        <v>375</v>
      </c>
    </row>
    <row r="7" spans="1:102" x14ac:dyDescent="0.2">
      <c r="A7" s="2" t="s">
        <v>237</v>
      </c>
      <c r="B7" s="3">
        <f ca="1">SUMPRODUCT('Share Calculation'!HP2:HP267,FiltersWeights!D2:D267)/SUM(FiltersWeights!D2:D267)</f>
        <v>0.71265916668821272</v>
      </c>
      <c r="C7" s="3">
        <f ca="1">SUMPRODUCT('Share Calculation'!HQ2:HQ267,FiltersWeights!D2:D267)/SUM(FiltersWeights!D2:D267)</f>
        <v>0.6679909601650178</v>
      </c>
      <c r="D7" s="3">
        <f ca="1">SUMPRODUCT('Share Calculation'!HR2:HR267,FiltersWeights!D2:D267)/SUM(FiltersWeights!D2:D267)</f>
        <v>0.59814920579227704</v>
      </c>
      <c r="E7" s="3">
        <f ca="1">SUMPRODUCT('Share Calculation'!HS2:HS267,FiltersWeights!D2:D267)/SUM(FiltersWeights!D2:D267)</f>
        <v>0.49317396958966114</v>
      </c>
      <c r="F7" s="3">
        <f ca="1">SUMPRODUCT('Share Calculation'!HT2:HT267,FiltersWeights!D2:D267)/SUM(FiltersWeights!D2:D267)</f>
        <v>0.34501072622236256</v>
      </c>
      <c r="G7" s="3">
        <f ca="1">SUMPRODUCT('Share Calculation'!HU2:HU267,FiltersWeights!D2:D267)/SUM(FiltersWeights!D2:D267)</f>
        <v>0.25287646295581234</v>
      </c>
      <c r="H7" s="3">
        <f ca="1">SUMPRODUCT('Share Calculation'!HV2:HV267,FiltersWeights!D2:D267)/SUM(FiltersWeights!D2:D267)</f>
        <v>0.45018952153807945</v>
      </c>
      <c r="I7" s="3">
        <f ca="1">SUMPRODUCT('Share Calculation'!HW2:HW267,FiltersWeights!D2:D267)/SUM(FiltersWeights!D2:D267)</f>
        <v>0.39560491194700292</v>
      </c>
      <c r="J7" s="3">
        <f ca="1">SUMPRODUCT('Share Calculation'!HX2:HX267,FiltersWeights!D2:D267)/SUM(FiltersWeights!D2:D267)</f>
        <v>0.30280428239743568</v>
      </c>
      <c r="K7" s="3">
        <f ca="1">SUMPRODUCT('Share Calculation'!HY2:HY267,FiltersWeights!D2:D267)/SUM(FiltersWeights!D2:D267)</f>
        <v>0.22104382858915217</v>
      </c>
      <c r="L7" s="3">
        <f ca="1">SUMPRODUCT('Share Calculation'!HZ2:HZ267,FiltersWeights!D2:D267)/SUM(FiltersWeights!D2:D267)</f>
        <v>0.13556570850432878</v>
      </c>
      <c r="M7" s="3">
        <f ca="1">SUMPRODUCT('Share Calculation'!IA2:IA267,FiltersWeights!D2:D267)/SUM(FiltersWeights!D2:D267)</f>
        <v>9.2418287392992612E-2</v>
      </c>
      <c r="N7" s="3">
        <f ca="1">SUMPRODUCT('Share Calculation'!IB2:IB267,FiltersWeights!D2:D267)/SUM(FiltersWeights!D2:D267)</f>
        <v>0.47306530700257932</v>
      </c>
      <c r="O7" s="3">
        <f ca="1">SUMPRODUCT('Share Calculation'!IC2:IC267,FiltersWeights!D2:D267)/SUM(FiltersWeights!D2:D267)</f>
        <v>0.41950629037146314</v>
      </c>
      <c r="P7" s="3">
        <f ca="1">SUMPRODUCT('Share Calculation'!ID2:ID267,FiltersWeights!D2:D267)/SUM(FiltersWeights!D2:D267)</f>
        <v>0.33295515083659372</v>
      </c>
      <c r="Q7" s="3">
        <f ca="1">SUMPRODUCT('Share Calculation'!IE2:IE267,FiltersWeights!D2:D267)/SUM(FiltersWeights!D2:D267)</f>
        <v>0.27081145087291997</v>
      </c>
      <c r="R7" s="3">
        <f ca="1">SUMPRODUCT('Share Calculation'!IF2:IF267,FiltersWeights!D2:D267)/SUM(FiltersWeights!D2:D267)</f>
        <v>0.18922016250139612</v>
      </c>
      <c r="S7" s="3">
        <f ca="1">SUMPRODUCT('Share Calculation'!IG2:IG267,FiltersWeights!D2:D267)/SUM(FiltersWeights!D2:D267)</f>
        <v>0.14891776087050615</v>
      </c>
      <c r="T7" s="3">
        <f ca="1">SUMPRODUCT('Share Calculation'!IH2:IH267,FiltersWeights!D2:D267)/SUM(FiltersWeights!D2:D267)</f>
        <v>0.27568361285528276</v>
      </c>
      <c r="U7" s="3">
        <f ca="1">SUMPRODUCT('Share Calculation'!II2:II267,FiltersWeights!D2:D267)/SUM(FiltersWeights!D2:D267)</f>
        <v>0.22215895798465088</v>
      </c>
      <c r="V7" s="3">
        <f ca="1">SUMPRODUCT('Share Calculation'!IJ2:IJ267,FiltersWeights!D2:D267)/SUM(FiltersWeights!D2:D267)</f>
        <v>0.15415447424414275</v>
      </c>
      <c r="W7" s="3">
        <f ca="1">SUMPRODUCT('Share Calculation'!IK2:IK267,FiltersWeights!D2:D267)/SUM(FiltersWeights!D2:D267)</f>
        <v>0.13057712942753572</v>
      </c>
      <c r="X7" s="3">
        <f ca="1">SUMPRODUCT('Share Calculation'!IL2:IL267,FiltersWeights!D2:D267)/SUM(FiltersWeights!D2:D267)</f>
        <v>9.1320735616845714E-2</v>
      </c>
      <c r="Y7" s="3">
        <f ca="1">SUMPRODUCT('Share Calculation'!IM2:IM267,FiltersWeights!D2:D267)/SUM(FiltersWeights!D2:D267)</f>
        <v>6.8682342612606306E-2</v>
      </c>
      <c r="Z7" s="3">
        <f ca="1">SUMPRODUCT('Share Calculation'!IN2:IN267,FiltersWeights!D2:D267)/SUM(FiltersWeights!D2:D267)</f>
        <v>0.69614203472895386</v>
      </c>
      <c r="AA7" s="3">
        <f ca="1">SUMPRODUCT('Share Calculation'!IO2:IO267,FiltersWeights!D2:D267)/SUM(FiltersWeights!D2:D267)</f>
        <v>0.65296559056060843</v>
      </c>
      <c r="AB7" s="3">
        <f ca="1">SUMPRODUCT('Share Calculation'!IP2:IP267,FiltersWeights!D2:D267)/SUM(FiltersWeights!D2:D267)</f>
        <v>0.58011754269663085</v>
      </c>
      <c r="AC7" s="3">
        <f ca="1">SUMPRODUCT('Share Calculation'!IQ2:IQ267,FiltersWeights!D2:D267)/SUM(FiltersWeights!D2:D267)</f>
        <v>0.47992104944819758</v>
      </c>
      <c r="AD7" s="3">
        <f ca="1">SUMPRODUCT('Share Calculation'!IR2:IR267,FiltersWeights!D2:D267)/SUM(FiltersWeights!D2:D267)</f>
        <v>0.34104881397152947</v>
      </c>
      <c r="AE7" s="3">
        <f ca="1">SUMPRODUCT('Share Calculation'!IS2:IS267,FiltersWeights!D2:D267)/SUM(FiltersWeights!D2:D267)</f>
        <v>0.25607775816640438</v>
      </c>
      <c r="AF7" s="3">
        <f ca="1">SUMPRODUCT('Share Calculation'!IT2:IT267,FiltersWeights!D2:D267)/SUM(FiltersWeights!D2:D267)</f>
        <v>0.44151078524540177</v>
      </c>
      <c r="AG7" s="3">
        <f ca="1">SUMPRODUCT('Share Calculation'!IU2:IU267,FiltersWeights!D2:D267)/SUM(FiltersWeights!D2:D267)</f>
        <v>0.38843181476215627</v>
      </c>
      <c r="AH7" s="3">
        <f ca="1">SUMPRODUCT('Share Calculation'!IV2:IV267,FiltersWeights!D2:D267)/SUM(FiltersWeights!D2:D267)</f>
        <v>0.29938675146674926</v>
      </c>
      <c r="AI7" s="3">
        <f ca="1">SUMPRODUCT('Share Calculation'!IW2:IW267,FiltersWeights!D2:D267)/SUM(FiltersWeights!D2:D267)</f>
        <v>0.22290829566968504</v>
      </c>
      <c r="AJ7" s="3">
        <f ca="1">SUMPRODUCT('Share Calculation'!IX2:IX267,FiltersWeights!D2:D267)/SUM(FiltersWeights!D2:D267)</f>
        <v>0.13804424443778629</v>
      </c>
      <c r="AK7" s="3">
        <f ca="1">SUMPRODUCT('Share Calculation'!IY2:IY267,FiltersWeights!D2:D267)/SUM(FiltersWeights!D2:D267)</f>
        <v>9.631159577607204E-2</v>
      </c>
      <c r="AL7" s="3">
        <f ca="1">SUMPRODUCT('Share Calculation'!IZ2:IZ267,FiltersWeights!D2:D267)/SUM(FiltersWeights!D2:D267)</f>
        <v>0.899169425460984</v>
      </c>
      <c r="AM7" s="3">
        <f ca="1">SUMPRODUCT('Share Calculation'!JA2:JA267,FiltersWeights!D2:D267)/SUM(FiltersWeights!D2:D267)</f>
        <v>0.88578348281231578</v>
      </c>
      <c r="AN7" s="3">
        <f ca="1">SUMPRODUCT('Share Calculation'!JB2:JB267,FiltersWeights!D2:D267)/SUM(FiltersWeights!D2:D267)</f>
        <v>0.84396805788586238</v>
      </c>
      <c r="AO7" s="3">
        <f ca="1">SUMPRODUCT('Share Calculation'!JC2:JC267,FiltersWeights!D2:D267)/SUM(FiltersWeights!D2:D267)</f>
        <v>0.78696356100155496</v>
      </c>
      <c r="AP7" s="3">
        <f ca="1">SUMPRODUCT('Share Calculation'!JD2:JD267,FiltersWeights!D2:D267)/SUM(FiltersWeights!D2:D267)</f>
        <v>0.67279627439063505</v>
      </c>
      <c r="AQ7" s="3">
        <f ca="1">SUMPRODUCT('Share Calculation'!JE2:JE267,FiltersWeights!D2:D267)/SUM(FiltersWeights!D2:D267)</f>
        <v>0.56039237546042031</v>
      </c>
      <c r="AR7" s="3">
        <f ca="1">SUMPRODUCT('Share Calculation'!JF2:JF267,FiltersWeights!D2:D267)/SUM(FiltersWeights!D2:D267)</f>
        <v>0.74505952878630655</v>
      </c>
      <c r="AS7" s="3">
        <f ca="1">SUMPRODUCT('Share Calculation'!JG2:JG267,FiltersWeights!D2:D267)/SUM(FiltersWeights!D2:D267)</f>
        <v>0.71768514722097343</v>
      </c>
      <c r="AT7" s="3">
        <f ca="1">SUMPRODUCT('Share Calculation'!JH2:JH267,FiltersWeights!D2:D267)/SUM(FiltersWeights!D2:D267)</f>
        <v>0.64068117158575699</v>
      </c>
      <c r="AU7" s="3">
        <f ca="1">SUMPRODUCT('Share Calculation'!JI2:JI267,FiltersWeights!D2:D267)/SUM(FiltersWeights!D2:D267)</f>
        <v>0.52814504735237178</v>
      </c>
      <c r="AV7" s="3">
        <f ca="1">SUMPRODUCT('Share Calculation'!JJ2:JJ267,FiltersWeights!D2:D267)/SUM(FiltersWeights!D2:D267)</f>
        <v>0.36161745171655302</v>
      </c>
      <c r="AW7" s="3">
        <f ca="1">SUMPRODUCT('Share Calculation'!JK2:JK267,FiltersWeights!D2:D267)/SUM(FiltersWeights!D2:D267)</f>
        <v>0.2594594697203369</v>
      </c>
      <c r="AX7" s="3">
        <f ca="1">SUMPRODUCT('Share Calculation'!JL2:JL267,FiltersWeights!D2:D267)/SUM(FiltersWeights!D2:D267)</f>
        <v>0.94439237691590416</v>
      </c>
      <c r="AY7" s="3">
        <f ca="1">SUMPRODUCT('Share Calculation'!JM2:JM267,FiltersWeights!D2:D267)/SUM(FiltersWeights!D2:D267)</f>
        <v>0.93708179016118087</v>
      </c>
      <c r="AZ7" s="3">
        <f ca="1">SUMPRODUCT('Share Calculation'!JN2:JN267,FiltersWeights!D2:D267)/SUM(FiltersWeights!D2:D267)</f>
        <v>0.90904740312892529</v>
      </c>
      <c r="BA7" s="3">
        <f ca="1">SUMPRODUCT('Share Calculation'!JO2:JO267,FiltersWeights!D2:D267)/SUM(FiltersWeights!D2:D267)</f>
        <v>0.8823864508885535</v>
      </c>
      <c r="BB7" s="3">
        <f ca="1">SUMPRODUCT('Share Calculation'!JP2:JP267,FiltersWeights!D2:D267)/SUM(FiltersWeights!D2:D267)</f>
        <v>0.81765009525064281</v>
      </c>
      <c r="BC7" s="3">
        <f ca="1">SUMPRODUCT('Share Calculation'!JQ2:JQ267,FiltersWeights!D2:D267)/SUM(FiltersWeights!D2:D267)</f>
        <v>0.74710934893318082</v>
      </c>
      <c r="BD7" s="3">
        <f ca="1">SUMPRODUCT('Share Calculation'!JR2:JR267,FiltersWeights!D2:D267)/SUM(FiltersWeights!D2:D267)</f>
        <v>0.89036059807500478</v>
      </c>
      <c r="BE7" s="3">
        <f ca="1">SUMPRODUCT('Share Calculation'!JS2:JS267,FiltersWeights!D2:D267)/SUM(FiltersWeights!D2:D267)</f>
        <v>0.8802784533864727</v>
      </c>
      <c r="BF7" s="3">
        <f ca="1">SUMPRODUCT('Share Calculation'!JT2:JT267,FiltersWeights!D2:D267)/SUM(FiltersWeights!D2:D267)</f>
        <v>0.82996564238339854</v>
      </c>
      <c r="BG7" s="3">
        <f ca="1">SUMPRODUCT('Share Calculation'!JU2:JU267,FiltersWeights!D2:D267)/SUM(FiltersWeights!D2:D267)</f>
        <v>0.7693314351554319</v>
      </c>
      <c r="BH7" s="3">
        <f ca="1">SUMPRODUCT('Share Calculation'!JV2:JV267,FiltersWeights!D2:D267)/SUM(FiltersWeights!D2:D267)</f>
        <v>0.64392175504623439</v>
      </c>
      <c r="BI7" s="3">
        <f ca="1">SUMPRODUCT('Share Calculation'!JW2:JW267,FiltersWeights!D2:D267)/SUM(FiltersWeights!D2:D267)</f>
        <v>0.53745429148757529</v>
      </c>
      <c r="BJ7" s="3">
        <f ca="1">SUMPRODUCT('Share Calculation'!JX2:JX267,FiltersWeights!D2:D267)/SUM(FiltersWeights!D2:D267)</f>
        <v>0.9559090978091731</v>
      </c>
      <c r="BK7" s="3">
        <f ca="1">SUMPRODUCT('Share Calculation'!JY2:JY267,FiltersWeights!D2:D267)/SUM(FiltersWeights!D2:D267)</f>
        <v>0.94901664597825841</v>
      </c>
      <c r="BL7" s="3">
        <f ca="1">SUMPRODUCT('Share Calculation'!JZ2:JZ267,FiltersWeights!D2:D267)/SUM(FiltersWeights!D2:D267)</f>
        <v>0.92208786488143013</v>
      </c>
      <c r="BM7" s="3">
        <f ca="1">SUMPRODUCT('Share Calculation'!KA2:KA267,FiltersWeights!D2:D267)/SUM(FiltersWeights!D2:D267)</f>
        <v>0.90396682695794106</v>
      </c>
      <c r="BN7" s="3">
        <f ca="1">SUMPRODUCT('Share Calculation'!KB2:KB267,FiltersWeights!D2:D267)/SUM(FiltersWeights!D2:D267)</f>
        <v>0.85261449355788133</v>
      </c>
      <c r="BO7" s="3">
        <f ca="1">SUMPRODUCT('Share Calculation'!KC2:KC267,FiltersWeights!D2:D267)/SUM(FiltersWeights!D2:D267)</f>
        <v>0.80054157674131243</v>
      </c>
      <c r="BP7" s="3">
        <f ca="1">SUMPRODUCT('Share Calculation'!KD2:KD267,FiltersWeights!D2:D267)/SUM(FiltersWeights!D2:D267)</f>
        <v>0.91655696206572201</v>
      </c>
      <c r="BQ7" s="3">
        <f ca="1">SUMPRODUCT('Share Calculation'!KE2:KE267,FiltersWeights!D2:D267)/SUM(FiltersWeights!D2:D267)</f>
        <v>0.90696359051604158</v>
      </c>
      <c r="BR7" s="3">
        <f ca="1">SUMPRODUCT('Share Calculation'!KF2:KF267,FiltersWeights!D2:D267)/SUM(FiltersWeights!D2:D267)</f>
        <v>0.8626510674549851</v>
      </c>
      <c r="BS7" s="3">
        <f ca="1">SUMPRODUCT('Share Calculation'!KG2:KG267,FiltersWeights!D2:D267)/SUM(FiltersWeights!D2:D267)</f>
        <v>0.82212953634205477</v>
      </c>
      <c r="BT7" s="3">
        <f ca="1">SUMPRODUCT('Share Calculation'!KH2:KH267,FiltersWeights!D2:D267)/SUM(FiltersWeights!D2:D267)</f>
        <v>0.72699176583481884</v>
      </c>
      <c r="BU7" s="3">
        <f ca="1">SUMPRODUCT('Share Calculation'!KI2:KI267,FiltersWeights!D2:D267)/SUM(FiltersWeights!D2:D267)</f>
        <v>0.6467672419446282</v>
      </c>
      <c r="BV7" s="3"/>
    </row>
    <row r="8" spans="1:102" x14ac:dyDescent="0.2">
      <c r="A8" s="2" t="s">
        <v>34</v>
      </c>
      <c r="B8" s="3">
        <f ca="1">IFERROR(SQRT((SUMPRODUCT('Share Calculation'!HP2:HP267,'Share Calculation'!HP2:HP267,FiltersWeights!D2:D267)-(SUMPRODUCT('Share Calculation'!HP2:HP267,FiltersWeights!D2:D267)*SUMPRODUCT('Share Calculation'!HP2:HP267,FiltersWeights!D2:D267)/SUM(FiltersWeights!D2:D267)))/(SUM(FiltersWeights!D2:D267)-AVERAGEIF(FiltersWeights!C2:C267,1,FiltersWeights!D2:D267))),0)/SQRT(SUM(FiltersWeights!D2:D267)^2/SUMSQ(FiltersWeights!D2:D267))</f>
        <v>1.5638283982192983E-2</v>
      </c>
      <c r="C8" s="3">
        <f ca="1">IFERROR(SQRT((SUMPRODUCT('Share Calculation'!HQ2:HQ267,'Share Calculation'!HQ2:HQ267,FiltersWeights!D2:D267)-(SUMPRODUCT('Share Calculation'!HQ2:HQ267,FiltersWeights!D2:D267)*SUMPRODUCT('Share Calculation'!HQ2:HQ267,FiltersWeights!D2:D267)/SUM(FiltersWeights!D2:D267)))/(SUM(FiltersWeights!D2:D267)-AVERAGEIF(FiltersWeights!C2:C267,1,FiltersWeights!D2:D267))),0)/SQRT(SUM(FiltersWeights!D2:D267)^2/SUMSQ(FiltersWeights!D2:D267))</f>
        <v>1.5681364445092747E-2</v>
      </c>
      <c r="D8" s="3">
        <f ca="1">IFERROR(SQRT((SUMPRODUCT('Share Calculation'!HR2:HR267,'Share Calculation'!HR2:HR267,FiltersWeights!D2:D267)-(SUMPRODUCT('Share Calculation'!HR2:HR267,FiltersWeights!D2:D267)*SUMPRODUCT('Share Calculation'!HR2:HR267,FiltersWeights!D2:D267)/SUM(FiltersWeights!D2:D267)))/(SUM(FiltersWeights!D2:D267)-AVERAGEIF(FiltersWeights!C2:C267,1,FiltersWeights!D2:D267))),0)/SQRT(SUM(FiltersWeights!D2:D267)^2/SUMSQ(FiltersWeights!D2:D267))</f>
        <v>1.5371107796692532E-2</v>
      </c>
      <c r="E8" s="3">
        <f ca="1">IFERROR(SQRT((SUMPRODUCT('Share Calculation'!HS2:HS267,'Share Calculation'!HS2:HS267,FiltersWeights!D2:D267)-(SUMPRODUCT('Share Calculation'!HS2:HS267,FiltersWeights!D2:D267)*SUMPRODUCT('Share Calculation'!HS2:HS267,FiltersWeights!D2:D267)/SUM(FiltersWeights!D2:D267)))/(SUM(FiltersWeights!D2:D267)-AVERAGEIF(FiltersWeights!C2:C267,1,FiltersWeights!D2:D267))),0)/SQRT(SUM(FiltersWeights!D2:D267)^2/SUMSQ(FiltersWeights!D2:D267))</f>
        <v>1.6161486457612704E-2</v>
      </c>
      <c r="F8" s="3">
        <f ca="1">IFERROR(SQRT((SUMPRODUCT('Share Calculation'!HT2:HT267,'Share Calculation'!HT2:HT267,FiltersWeights!D2:D267)-(SUMPRODUCT('Share Calculation'!HT2:HT267,FiltersWeights!D2:D267)*SUMPRODUCT('Share Calculation'!HT2:HT267,FiltersWeights!D2:D267)/SUM(FiltersWeights!D2:D267)))/(SUM(FiltersWeights!D2:D267)-AVERAGEIF(FiltersWeights!C2:C267,1,FiltersWeights!D2:D267))),0)/SQRT(SUM(FiltersWeights!D2:D267)^2/SUMSQ(FiltersWeights!D2:D267))</f>
        <v>1.5366496162266687E-2</v>
      </c>
      <c r="G8" s="3">
        <f ca="1">IFERROR(SQRT((SUMPRODUCT('Share Calculation'!HU2:HU267,'Share Calculation'!HU2:HU267,FiltersWeights!D2:D267)-(SUMPRODUCT('Share Calculation'!HU2:HU267,FiltersWeights!D2:D267)*SUMPRODUCT('Share Calculation'!HU2:HU267,FiltersWeights!D2:D267)/SUM(FiltersWeights!D2:D267)))/(SUM(FiltersWeights!D2:D267)-AVERAGEIF(FiltersWeights!C2:C267,1,FiltersWeights!D2:D267))),0)/SQRT(SUM(FiltersWeights!D2:D267)^2/SUMSQ(FiltersWeights!D2:D267))</f>
        <v>1.4330525329183535E-2</v>
      </c>
      <c r="H8" s="3">
        <f ca="1">IFERROR(SQRT((SUMPRODUCT('Share Calculation'!HV2:HV267,'Share Calculation'!HV2:HV267,FiltersWeights!D2:D267)-(SUMPRODUCT('Share Calculation'!HV2:HV267,FiltersWeights!D2:D267)*SUMPRODUCT('Share Calculation'!HV2:HV267,FiltersWeights!D2:D267)/SUM(FiltersWeights!D2:D267)))/(SUM(FiltersWeights!D2:D267)-AVERAGEIF(FiltersWeights!C2:C267,1,FiltersWeights!D2:D267))),0)/SQRT(SUM(FiltersWeights!D2:D267)^2/SUMSQ(FiltersWeights!D2:D267))</f>
        <v>2.0198783136118528E-2</v>
      </c>
      <c r="I8" s="3">
        <f ca="1">IFERROR(SQRT((SUMPRODUCT('Share Calculation'!HW2:HW267,'Share Calculation'!HW2:HW267,FiltersWeights!D2:D267)-(SUMPRODUCT('Share Calculation'!HW2:HW267,FiltersWeights!D2:D267)*SUMPRODUCT('Share Calculation'!HW2:HW267,FiltersWeights!D2:D267)/SUM(FiltersWeights!D2:D267)))/(SUM(FiltersWeights!D2:D267)-AVERAGEIF(FiltersWeights!C2:C267,1,FiltersWeights!D2:D267))),0)/SQRT(SUM(FiltersWeights!D2:D267)^2/SUMSQ(FiltersWeights!D2:D267))</f>
        <v>1.8293583316604998E-2</v>
      </c>
      <c r="J8" s="3">
        <f ca="1">IFERROR(SQRT((SUMPRODUCT('Share Calculation'!HX2:HX267,'Share Calculation'!HX2:HX267,FiltersWeights!D2:D267)-(SUMPRODUCT('Share Calculation'!HX2:HX267,FiltersWeights!D2:D267)*SUMPRODUCT('Share Calculation'!HX2:HX267,FiltersWeights!D2:D267)/SUM(FiltersWeights!D2:D267)))/(SUM(FiltersWeights!D2:D267)-AVERAGEIF(FiltersWeights!C2:C267,1,FiltersWeights!D2:D267))),0)/SQRT(SUM(FiltersWeights!D2:D267)^2/SUMSQ(FiltersWeights!D2:D267))</f>
        <v>1.4264386641527632E-2</v>
      </c>
      <c r="K8" s="3">
        <f ca="1">IFERROR(SQRT((SUMPRODUCT('Share Calculation'!HY2:HY267,'Share Calculation'!HY2:HY267,FiltersWeights!D2:D267)-(SUMPRODUCT('Share Calculation'!HY2:HY267,FiltersWeights!D2:D267)*SUMPRODUCT('Share Calculation'!HY2:HY267,FiltersWeights!D2:D267)/SUM(FiltersWeights!D2:D267)))/(SUM(FiltersWeights!D2:D267)-AVERAGEIF(FiltersWeights!C2:C267,1,FiltersWeights!D2:D267))),0)/SQRT(SUM(FiltersWeights!D2:D267)^2/SUMSQ(FiltersWeights!D2:D267))</f>
        <v>1.3229666576514003E-2</v>
      </c>
      <c r="L8" s="3">
        <f ca="1">IFERROR(SQRT((SUMPRODUCT('Share Calculation'!HZ2:HZ267,'Share Calculation'!HZ2:HZ267,FiltersWeights!D2:D267)-(SUMPRODUCT('Share Calculation'!HZ2:HZ267,FiltersWeights!D2:D267)*SUMPRODUCT('Share Calculation'!HZ2:HZ267,FiltersWeights!D2:D267)/SUM(FiltersWeights!D2:D267)))/(SUM(FiltersWeights!D2:D267)-AVERAGEIF(FiltersWeights!C2:C267,1,FiltersWeights!D2:D267))),0)/SQRT(SUM(FiltersWeights!D2:D267)^2/SUMSQ(FiltersWeights!D2:D267))</f>
        <v>1.1079350146802546E-2</v>
      </c>
      <c r="M8" s="3">
        <f ca="1">IFERROR(SQRT((SUMPRODUCT('Share Calculation'!IA2:IA267,'Share Calculation'!IA2:IA267,FiltersWeights!D2:D267)-(SUMPRODUCT('Share Calculation'!IA2:IA267,FiltersWeights!D2:D267)*SUMPRODUCT('Share Calculation'!IA2:IA267,FiltersWeights!D2:D267)/SUM(FiltersWeights!D2:D267)))/(SUM(FiltersWeights!D2:D267)-AVERAGEIF(FiltersWeights!C2:C267,1,FiltersWeights!D2:D267))),0)/SQRT(SUM(FiltersWeights!D2:D267)^2/SUMSQ(FiltersWeights!D2:D267))</f>
        <v>9.0454895275883553E-3</v>
      </c>
      <c r="N8" s="3">
        <f ca="1">IFERROR(SQRT((SUMPRODUCT('Share Calculation'!IB2:IB267,'Share Calculation'!IB2:IB267,FiltersWeights!D2:D267)-(SUMPRODUCT('Share Calculation'!IB2:IB267,FiltersWeights!D2:D267)*SUMPRODUCT('Share Calculation'!IB2:IB267,FiltersWeights!D2:D267)/SUM(FiltersWeights!D2:D267)))/(SUM(FiltersWeights!D2:D267)-AVERAGEIF(FiltersWeights!C2:C267,1,FiltersWeights!D2:D267))),0)/SQRT(SUM(FiltersWeights!D2:D267)^2/SUMSQ(FiltersWeights!D2:D267))</f>
        <v>2.060706385195276E-2</v>
      </c>
      <c r="O8" s="3">
        <f ca="1">IFERROR(SQRT((SUMPRODUCT('Share Calculation'!IC2:IC267,'Share Calculation'!IC2:IC267,FiltersWeights!D2:D267)-(SUMPRODUCT('Share Calculation'!IC2:IC267,FiltersWeights!D2:D267)*SUMPRODUCT('Share Calculation'!IC2:IC267,FiltersWeights!D2:D267)/SUM(FiltersWeights!D2:D267)))/(SUM(FiltersWeights!D2:D267)-AVERAGEIF(FiltersWeights!C2:C267,1,FiltersWeights!D2:D267))),0)/SQRT(SUM(FiltersWeights!D2:D267)^2/SUMSQ(FiltersWeights!D2:D267))</f>
        <v>1.9480036239566009E-2</v>
      </c>
      <c r="P8" s="3">
        <f ca="1">IFERROR(SQRT((SUMPRODUCT('Share Calculation'!ID2:ID267,'Share Calculation'!ID2:ID267,FiltersWeights!D2:D267)-(SUMPRODUCT('Share Calculation'!ID2:ID267,FiltersWeights!D2:D267)*SUMPRODUCT('Share Calculation'!ID2:ID267,FiltersWeights!D2:D267)/SUM(FiltersWeights!D2:D267)))/(SUM(FiltersWeights!D2:D267)-AVERAGEIF(FiltersWeights!C2:C267,1,FiltersWeights!D2:D267))),0)/SQRT(SUM(FiltersWeights!D2:D267)^2/SUMSQ(FiltersWeights!D2:D267))</f>
        <v>1.7483614300749184E-2</v>
      </c>
      <c r="Q8" s="3">
        <f ca="1">IFERROR(SQRT((SUMPRODUCT('Share Calculation'!IE2:IE267,'Share Calculation'!IE2:IE267,FiltersWeights!D2:D267)-(SUMPRODUCT('Share Calculation'!IE2:IE267,FiltersWeights!D2:D267)*SUMPRODUCT('Share Calculation'!IE2:IE267,FiltersWeights!D2:D267)/SUM(FiltersWeights!D2:D267)))/(SUM(FiltersWeights!D2:D267)-AVERAGEIF(FiltersWeights!C2:C267,1,FiltersWeights!D2:D267))),0)/SQRT(SUM(FiltersWeights!D2:D267)^2/SUMSQ(FiltersWeights!D2:D267))</f>
        <v>1.7791578871876861E-2</v>
      </c>
      <c r="R8" s="3">
        <f ca="1">IFERROR(SQRT((SUMPRODUCT('Share Calculation'!IF2:IF267,'Share Calculation'!IF2:IF267,FiltersWeights!D2:D267)-(SUMPRODUCT('Share Calculation'!IF2:IF267,FiltersWeights!D2:D267)*SUMPRODUCT('Share Calculation'!IF2:IF267,FiltersWeights!D2:D267)/SUM(FiltersWeights!D2:D267)))/(SUM(FiltersWeights!D2:D267)-AVERAGEIF(FiltersWeights!C2:C267,1,FiltersWeights!D2:D267))),0)/SQRT(SUM(FiltersWeights!D2:D267)^2/SUMSQ(FiltersWeights!D2:D267))</f>
        <v>1.600628152891383E-2</v>
      </c>
      <c r="S8" s="3">
        <f ca="1">IFERROR(SQRT((SUMPRODUCT('Share Calculation'!IG2:IG267,'Share Calculation'!IG2:IG267,FiltersWeights!D2:D267)-(SUMPRODUCT('Share Calculation'!IG2:IG267,FiltersWeights!D2:D267)*SUMPRODUCT('Share Calculation'!IG2:IG267,FiltersWeights!D2:D267)/SUM(FiltersWeights!D2:D267)))/(SUM(FiltersWeights!D2:D267)-AVERAGEIF(FiltersWeights!C2:C267,1,FiltersWeights!D2:D267))),0)/SQRT(SUM(FiltersWeights!D2:D267)^2/SUMSQ(FiltersWeights!D2:D267))</f>
        <v>1.4568148965659146E-2</v>
      </c>
      <c r="T8" s="3">
        <f ca="1">IFERROR(SQRT((SUMPRODUCT('Share Calculation'!IH2:IH267,'Share Calculation'!IH2:IH267,FiltersWeights!D2:D267)-(SUMPRODUCT('Share Calculation'!IH2:IH267,FiltersWeights!D2:D267)*SUMPRODUCT('Share Calculation'!IH2:IH267,FiltersWeights!D2:D267)/SUM(FiltersWeights!D2:D267)))/(SUM(FiltersWeights!D2:D267)-AVERAGEIF(FiltersWeights!C2:C267,1,FiltersWeights!D2:D267))),0)/SQRT(SUM(FiltersWeights!D2:D267)^2/SUMSQ(FiltersWeights!D2:D267))</f>
        <v>1.928975289015528E-2</v>
      </c>
      <c r="U8" s="3">
        <f ca="1">IFERROR(SQRT((SUMPRODUCT('Share Calculation'!II2:II267,'Share Calculation'!II2:II267,FiltersWeights!D2:D267)-(SUMPRODUCT('Share Calculation'!II2:II267,FiltersWeights!D2:D267)*SUMPRODUCT('Share Calculation'!II2:II267,FiltersWeights!D2:D267)/SUM(FiltersWeights!D2:D267)))/(SUM(FiltersWeights!D2:D267)-AVERAGEIF(FiltersWeights!C2:C267,1,FiltersWeights!D2:D267))),0)/SQRT(SUM(FiltersWeights!D2:D267)^2/SUMSQ(FiltersWeights!D2:D267))</f>
        <v>1.6511232486737748E-2</v>
      </c>
      <c r="V8" s="3">
        <f ca="1">IFERROR(SQRT((SUMPRODUCT('Share Calculation'!IJ2:IJ267,'Share Calculation'!IJ2:IJ267,FiltersWeights!D2:D267)-(SUMPRODUCT('Share Calculation'!IJ2:IJ267,FiltersWeights!D2:D267)*SUMPRODUCT('Share Calculation'!IJ2:IJ267,FiltersWeights!D2:D267)/SUM(FiltersWeights!D2:D267)))/(SUM(FiltersWeights!D2:D267)-AVERAGEIF(FiltersWeights!C2:C267,1,FiltersWeights!D2:D267))),0)/SQRT(SUM(FiltersWeights!D2:D267)^2/SUMSQ(FiltersWeights!D2:D267))</f>
        <v>1.3043716469324364E-2</v>
      </c>
      <c r="W8" s="3">
        <f ca="1">IFERROR(SQRT((SUMPRODUCT('Share Calculation'!IK2:IK267,'Share Calculation'!IK2:IK267,FiltersWeights!D2:D267)-(SUMPRODUCT('Share Calculation'!IK2:IK267,FiltersWeights!D2:D267)*SUMPRODUCT('Share Calculation'!IK2:IK267,FiltersWeights!D2:D267)/SUM(FiltersWeights!D2:D267)))/(SUM(FiltersWeights!D2:D267)-AVERAGEIF(FiltersWeights!C2:C267,1,FiltersWeights!D2:D267))),0)/SQRT(SUM(FiltersWeights!D2:D267)^2/SUMSQ(FiltersWeights!D2:D267))</f>
        <v>1.3622111546226926E-2</v>
      </c>
      <c r="X8" s="3">
        <f ca="1">IFERROR(SQRT((SUMPRODUCT('Share Calculation'!IL2:IL267,'Share Calculation'!IL2:IL267,FiltersWeights!D2:D267)-(SUMPRODUCT('Share Calculation'!IL2:IL267,FiltersWeights!D2:D267)*SUMPRODUCT('Share Calculation'!IL2:IL267,FiltersWeights!D2:D267)/SUM(FiltersWeights!D2:D267)))/(SUM(FiltersWeights!D2:D267)-AVERAGEIF(FiltersWeights!C2:C267,1,FiltersWeights!D2:D267))),0)/SQRT(SUM(FiltersWeights!D2:D267)^2/SUMSQ(FiltersWeights!D2:D267))</f>
        <v>1.1749002471758982E-2</v>
      </c>
      <c r="Y8" s="3">
        <f ca="1">IFERROR(SQRT((SUMPRODUCT('Share Calculation'!IM2:IM267,'Share Calculation'!IM2:IM267,FiltersWeights!D2:D267)-(SUMPRODUCT('Share Calculation'!IM2:IM267,FiltersWeights!D2:D267)*SUMPRODUCT('Share Calculation'!IM2:IM267,FiltersWeights!D2:D267)/SUM(FiltersWeights!D2:D267)))/(SUM(FiltersWeights!D2:D267)-AVERAGEIF(FiltersWeights!C2:C267,1,FiltersWeights!D2:D267))),0)/SQRT(SUM(FiltersWeights!D2:D267)^2/SUMSQ(FiltersWeights!D2:D267))</f>
        <v>9.905832492197654E-3</v>
      </c>
      <c r="Z8" s="3">
        <f ca="1">IFERROR(SQRT((SUMPRODUCT('Share Calculation'!IN2:IN267,'Share Calculation'!IN2:IN267,FiltersWeights!D2:D267)-(SUMPRODUCT('Share Calculation'!IN2:IN267,FiltersWeights!D2:D267)*SUMPRODUCT('Share Calculation'!IN2:IN267,FiltersWeights!D2:D267)/SUM(FiltersWeights!D2:D267)))/(SUM(FiltersWeights!D2:D267)-AVERAGEIF(FiltersWeights!C2:C267,1,FiltersWeights!D2:D267))),0)/SQRT(SUM(FiltersWeights!D2:D267)^2/SUMSQ(FiltersWeights!D2:D267))</f>
        <v>1.6534719996333009E-2</v>
      </c>
      <c r="AA8" s="3">
        <f ca="1">IFERROR(SQRT((SUMPRODUCT('Share Calculation'!IO2:IO267,'Share Calculation'!IO2:IO267,FiltersWeights!D2:D267)-(SUMPRODUCT('Share Calculation'!IO2:IO267,FiltersWeights!D2:D267)*SUMPRODUCT('Share Calculation'!IO2:IO267,FiltersWeights!D2:D267)/SUM(FiltersWeights!D2:D267)))/(SUM(FiltersWeights!D2:D267)-AVERAGEIF(FiltersWeights!C2:C267,1,FiltersWeights!D2:D267))),0)/SQRT(SUM(FiltersWeights!D2:D267)^2/SUMSQ(FiltersWeights!D2:D267))</f>
        <v>1.6675056628333153E-2</v>
      </c>
      <c r="AB8" s="3">
        <f ca="1">IFERROR(SQRT((SUMPRODUCT('Share Calculation'!IP2:IP267,'Share Calculation'!IP2:IP267,FiltersWeights!D2:D267)-(SUMPRODUCT('Share Calculation'!IP2:IP267,FiltersWeights!D2:D267)*SUMPRODUCT('Share Calculation'!IP2:IP267,FiltersWeights!D2:D267)/SUM(FiltersWeights!D2:D267)))/(SUM(FiltersWeights!D2:D267)-AVERAGEIF(FiltersWeights!C2:C267,1,FiltersWeights!D2:D267))),0)/SQRT(SUM(FiltersWeights!D2:D267)^2/SUMSQ(FiltersWeights!D2:D267))</f>
        <v>1.6640270467287124E-2</v>
      </c>
      <c r="AC8" s="3">
        <f ca="1">IFERROR(SQRT((SUMPRODUCT('Share Calculation'!IQ2:IQ267,'Share Calculation'!IQ2:IQ267,FiltersWeights!D2:D267)-(SUMPRODUCT('Share Calculation'!IQ2:IQ267,FiltersWeights!D2:D267)*SUMPRODUCT('Share Calculation'!IQ2:IQ267,FiltersWeights!D2:D267)/SUM(FiltersWeights!D2:D267)))/(SUM(FiltersWeights!D2:D267)-AVERAGEIF(FiltersWeights!C2:C267,1,FiltersWeights!D2:D267))),0)/SQRT(SUM(FiltersWeights!D2:D267)^2/SUMSQ(FiltersWeights!D2:D267))</f>
        <v>1.7422254664251902E-2</v>
      </c>
      <c r="AD8" s="3">
        <f ca="1">IFERROR(SQRT((SUMPRODUCT('Share Calculation'!IR2:IR267,'Share Calculation'!IR2:IR267,FiltersWeights!D2:D267)-(SUMPRODUCT('Share Calculation'!IR2:IR267,FiltersWeights!D2:D267)*SUMPRODUCT('Share Calculation'!IR2:IR267,FiltersWeights!D2:D267)/SUM(FiltersWeights!D2:D267)))/(SUM(FiltersWeights!D2:D267)-AVERAGEIF(FiltersWeights!C2:C267,1,FiltersWeights!D2:D267))),0)/SQRT(SUM(FiltersWeights!D2:D267)^2/SUMSQ(FiltersWeights!D2:D267))</f>
        <v>1.6623455402643927E-2</v>
      </c>
      <c r="AE8" s="3">
        <f ca="1">IFERROR(SQRT((SUMPRODUCT('Share Calculation'!IS2:IS267,'Share Calculation'!IS2:IS267,FiltersWeights!D2:D267)-(SUMPRODUCT('Share Calculation'!IS2:IS267,FiltersWeights!D2:D267)*SUMPRODUCT('Share Calculation'!IS2:IS267,FiltersWeights!D2:D267)/SUM(FiltersWeights!D2:D267)))/(SUM(FiltersWeights!D2:D267)-AVERAGEIF(FiltersWeights!C2:C267,1,FiltersWeights!D2:D267))),0)/SQRT(SUM(FiltersWeights!D2:D267)^2/SUMSQ(FiltersWeights!D2:D267))</f>
        <v>1.5705274701453407E-2</v>
      </c>
      <c r="AF8" s="3">
        <f ca="1">IFERROR(SQRT((SUMPRODUCT('Share Calculation'!IT2:IT267,'Share Calculation'!IT2:IT267,FiltersWeights!D2:D267)-(SUMPRODUCT('Share Calculation'!IT2:IT267,FiltersWeights!D2:D267)*SUMPRODUCT('Share Calculation'!IT2:IT267,FiltersWeights!D2:D267)/SUM(FiltersWeights!D2:D267)))/(SUM(FiltersWeights!D2:D267)-AVERAGEIF(FiltersWeights!C2:C267,1,FiltersWeights!D2:D267))),0)/SQRT(SUM(FiltersWeights!D2:D267)^2/SUMSQ(FiltersWeights!D2:D267))</f>
        <v>2.0098961034252801E-2</v>
      </c>
      <c r="AG8" s="3">
        <f ca="1">IFERROR(SQRT((SUMPRODUCT('Share Calculation'!IU2:IU267,'Share Calculation'!IU2:IU267,FiltersWeights!D2:D267)-(SUMPRODUCT('Share Calculation'!IU2:IU267,FiltersWeights!D2:D267)*SUMPRODUCT('Share Calculation'!IU2:IU267,FiltersWeights!D2:D267)/SUM(FiltersWeights!D2:D267)))/(SUM(FiltersWeights!D2:D267)-AVERAGEIF(FiltersWeights!C2:C267,1,FiltersWeights!D2:D267))),0)/SQRT(SUM(FiltersWeights!D2:D267)^2/SUMSQ(FiltersWeights!D2:D267))</f>
        <v>1.8311368558269505E-2</v>
      </c>
      <c r="AH8" s="3">
        <f ca="1">IFERROR(SQRT((SUMPRODUCT('Share Calculation'!IV2:IV267,'Share Calculation'!IV2:IV267,FiltersWeights!D2:D267)-(SUMPRODUCT('Share Calculation'!IV2:IV267,FiltersWeights!D2:D267)*SUMPRODUCT('Share Calculation'!IV2:IV267,FiltersWeights!D2:D267)/SUM(FiltersWeights!D2:D267)))/(SUM(FiltersWeights!D2:D267)-AVERAGEIF(FiltersWeights!C2:C267,1,FiltersWeights!D2:D267))),0)/SQRT(SUM(FiltersWeights!D2:D267)^2/SUMSQ(FiltersWeights!D2:D267))</f>
        <v>1.4897632651666368E-2</v>
      </c>
      <c r="AI8" s="3">
        <f ca="1">IFERROR(SQRT((SUMPRODUCT('Share Calculation'!IW2:IW267,'Share Calculation'!IW2:IW267,FiltersWeights!D2:D267)-(SUMPRODUCT('Share Calculation'!IW2:IW267,FiltersWeights!D2:D267)*SUMPRODUCT('Share Calculation'!IW2:IW267,FiltersWeights!D2:D267)/SUM(FiltersWeights!D2:D267)))/(SUM(FiltersWeights!D2:D267)-AVERAGEIF(FiltersWeights!C2:C267,1,FiltersWeights!D2:D267))),0)/SQRT(SUM(FiltersWeights!D2:D267)^2/SUMSQ(FiltersWeights!D2:D267))</f>
        <v>1.3905100339033982E-2</v>
      </c>
      <c r="AJ8" s="3">
        <f ca="1">IFERROR(SQRT((SUMPRODUCT('Share Calculation'!IX2:IX267,'Share Calculation'!IX2:IX267,FiltersWeights!D2:D267)-(SUMPRODUCT('Share Calculation'!IX2:IX267,FiltersWeights!D2:D267)*SUMPRODUCT('Share Calculation'!IX2:IX267,FiltersWeights!D2:D267)/SUM(FiltersWeights!D2:D267)))/(SUM(FiltersWeights!D2:D267)-AVERAGEIF(FiltersWeights!C2:C267,1,FiltersWeights!D2:D267))),0)/SQRT(SUM(FiltersWeights!D2:D267)^2/SUMSQ(FiltersWeights!D2:D267))</f>
        <v>1.1132372777927148E-2</v>
      </c>
      <c r="AK8" s="3">
        <f ca="1">IFERROR(SQRT((SUMPRODUCT('Share Calculation'!IY2:IY267,'Share Calculation'!IY2:IY267,FiltersWeights!D2:D267)-(SUMPRODUCT('Share Calculation'!IY2:IY267,FiltersWeights!D2:D267)*SUMPRODUCT('Share Calculation'!IY2:IY267,FiltersWeights!D2:D267)/SUM(FiltersWeights!D2:D267)))/(SUM(FiltersWeights!D2:D267)-AVERAGEIF(FiltersWeights!C2:C267,1,FiltersWeights!D2:D267))),0)/SQRT(SUM(FiltersWeights!D2:D267)^2/SUMSQ(FiltersWeights!D2:D267))</f>
        <v>9.3302641656469228E-3</v>
      </c>
      <c r="AL8" s="3">
        <f ca="1">IFERROR(SQRT((SUMPRODUCT('Share Calculation'!IZ2:IZ267,'Share Calculation'!IZ2:IZ267,FiltersWeights!D2:D267)-(SUMPRODUCT('Share Calculation'!IZ2:IZ267,FiltersWeights!D2:D267)*SUMPRODUCT('Share Calculation'!IZ2:IZ267,FiltersWeights!D2:D267)/SUM(FiltersWeights!D2:D267)))/(SUM(FiltersWeights!D2:D267)-AVERAGEIF(FiltersWeights!C2:C267,1,FiltersWeights!D2:D267))),0)/SQRT(SUM(FiltersWeights!D2:D267)^2/SUMSQ(FiltersWeights!D2:D267))</f>
        <v>9.6018712822709493E-3</v>
      </c>
      <c r="AM8" s="3">
        <f ca="1">IFERROR(SQRT((SUMPRODUCT('Share Calculation'!JA2:JA267,'Share Calculation'!JA2:JA267,FiltersWeights!D2:D267)-(SUMPRODUCT('Share Calculation'!JA2:JA267,FiltersWeights!D2:D267)*SUMPRODUCT('Share Calculation'!JA2:JA267,FiltersWeights!D2:D267)/SUM(FiltersWeights!D2:D267)))/(SUM(FiltersWeights!D2:D267)-AVERAGEIF(FiltersWeights!C2:C267,1,FiltersWeights!D2:D267))),0)/SQRT(SUM(FiltersWeights!D2:D267)^2/SUMSQ(FiltersWeights!D2:D267))</f>
        <v>9.9434068322557332E-3</v>
      </c>
      <c r="AN8" s="3">
        <f ca="1">IFERROR(SQRT((SUMPRODUCT('Share Calculation'!JB2:JB267,'Share Calculation'!JB2:JB267,FiltersWeights!D2:D267)-(SUMPRODUCT('Share Calculation'!JB2:JB267,FiltersWeights!D2:D267)*SUMPRODUCT('Share Calculation'!JB2:JB267,FiltersWeights!D2:D267)/SUM(FiltersWeights!D2:D267)))/(SUM(FiltersWeights!D2:D267)-AVERAGEIF(FiltersWeights!C2:C267,1,FiltersWeights!D2:D267))),0)/SQRT(SUM(FiltersWeights!D2:D267)^2/SUMSQ(FiltersWeights!D2:D267))</f>
        <v>1.1971182819378257E-2</v>
      </c>
      <c r="AO8" s="3">
        <f ca="1">IFERROR(SQRT((SUMPRODUCT('Share Calculation'!JC2:JC267,'Share Calculation'!JC2:JC267,FiltersWeights!D2:D267)-(SUMPRODUCT('Share Calculation'!JC2:JC267,FiltersWeights!D2:D267)*SUMPRODUCT('Share Calculation'!JC2:JC267,FiltersWeights!D2:D267)/SUM(FiltersWeights!D2:D267)))/(SUM(FiltersWeights!D2:D267)-AVERAGEIF(FiltersWeights!C2:C267,1,FiltersWeights!D2:D267))),0)/SQRT(SUM(FiltersWeights!D2:D267)^2/SUMSQ(FiltersWeights!D2:D267))</f>
        <v>1.267668508734106E-2</v>
      </c>
      <c r="AP8" s="3">
        <f ca="1">IFERROR(SQRT((SUMPRODUCT('Share Calculation'!JD2:JD267,'Share Calculation'!JD2:JD267,FiltersWeights!D2:D267)-(SUMPRODUCT('Share Calculation'!JD2:JD267,FiltersWeights!D2:D267)*SUMPRODUCT('Share Calculation'!JD2:JD267,FiltersWeights!D2:D267)/SUM(FiltersWeights!D2:D267)))/(SUM(FiltersWeights!D2:D267)-AVERAGEIF(FiltersWeights!C2:C267,1,FiltersWeights!D2:D267))),0)/SQRT(SUM(FiltersWeights!D2:D267)^2/SUMSQ(FiltersWeights!D2:D267))</f>
        <v>1.5303032247972173E-2</v>
      </c>
      <c r="AQ8" s="3">
        <f ca="1">IFERROR(SQRT((SUMPRODUCT('Share Calculation'!JE2:JE267,'Share Calculation'!JE2:JE267,FiltersWeights!D2:D267)-(SUMPRODUCT('Share Calculation'!JE2:JE267,FiltersWeights!D2:D267)*SUMPRODUCT('Share Calculation'!JE2:JE267,FiltersWeights!D2:D267)/SUM(FiltersWeights!D2:D267)))/(SUM(FiltersWeights!D2:D267)-AVERAGEIF(FiltersWeights!C2:C267,1,FiltersWeights!D2:D267))),0)/SQRT(SUM(FiltersWeights!D2:D267)^2/SUMSQ(FiltersWeights!D2:D267))</f>
        <v>1.7162816196056259E-2</v>
      </c>
      <c r="AR8" s="3">
        <f ca="1">IFERROR(SQRT((SUMPRODUCT('Share Calculation'!JF2:JF267,'Share Calculation'!JF2:JF267,FiltersWeights!D2:D267)-(SUMPRODUCT('Share Calculation'!JF2:JF267,FiltersWeights!D2:D267)*SUMPRODUCT('Share Calculation'!JF2:JF267,FiltersWeights!D2:D267)/SUM(FiltersWeights!D2:D267)))/(SUM(FiltersWeights!D2:D267)-AVERAGEIF(FiltersWeights!C2:C267,1,FiltersWeights!D2:D267))),0)/SQRT(SUM(FiltersWeights!D2:D267)^2/SUMSQ(FiltersWeights!D2:D267))</f>
        <v>1.4464443312058378E-2</v>
      </c>
      <c r="AS8" s="3">
        <f ca="1">IFERROR(SQRT((SUMPRODUCT('Share Calculation'!JG2:JG267,'Share Calculation'!JG2:JG267,FiltersWeights!D2:D267)-(SUMPRODUCT('Share Calculation'!JG2:JG267,FiltersWeights!D2:D267)*SUMPRODUCT('Share Calculation'!JG2:JG267,FiltersWeights!D2:D267)/SUM(FiltersWeights!D2:D267)))/(SUM(FiltersWeights!D2:D267)-AVERAGEIF(FiltersWeights!C2:C267,1,FiltersWeights!D2:D267))),0)/SQRT(SUM(FiltersWeights!D2:D267)^2/SUMSQ(FiltersWeights!D2:D267))</f>
        <v>1.3258562051610452E-2</v>
      </c>
      <c r="AT8" s="3">
        <f ca="1">IFERROR(SQRT((SUMPRODUCT('Share Calculation'!JH2:JH267,'Share Calculation'!JH2:JH267,FiltersWeights!D2:D267)-(SUMPRODUCT('Share Calculation'!JH2:JH267,FiltersWeights!D2:D267)*SUMPRODUCT('Share Calculation'!JH2:JH267,FiltersWeights!D2:D267)/SUM(FiltersWeights!D2:D267)))/(SUM(FiltersWeights!D2:D267)-AVERAGEIF(FiltersWeights!C2:C267,1,FiltersWeights!D2:D267))),0)/SQRT(SUM(FiltersWeights!D2:D267)^2/SUMSQ(FiltersWeights!D2:D267))</f>
        <v>1.3399119971741714E-2</v>
      </c>
      <c r="AU8" s="3">
        <f ca="1">IFERROR(SQRT((SUMPRODUCT('Share Calculation'!JI2:JI267,'Share Calculation'!JI2:JI267,FiltersWeights!D2:D267)-(SUMPRODUCT('Share Calculation'!JI2:JI267,FiltersWeights!D2:D267)*SUMPRODUCT('Share Calculation'!JI2:JI267,FiltersWeights!D2:D267)/SUM(FiltersWeights!D2:D267)))/(SUM(FiltersWeights!D2:D267)-AVERAGEIF(FiltersWeights!C2:C267,1,FiltersWeights!D2:D267))),0)/SQRT(SUM(FiltersWeights!D2:D267)^2/SUMSQ(FiltersWeights!D2:D267))</f>
        <v>1.3059049228696598E-2</v>
      </c>
      <c r="AV8" s="3">
        <f ca="1">IFERROR(SQRT((SUMPRODUCT('Share Calculation'!JJ2:JJ267,'Share Calculation'!JJ2:JJ267,FiltersWeights!D2:D267)-(SUMPRODUCT('Share Calculation'!JJ2:JJ267,FiltersWeights!D2:D267)*SUMPRODUCT('Share Calculation'!JJ2:JJ267,FiltersWeights!D2:D267)/SUM(FiltersWeights!D2:D267)))/(SUM(FiltersWeights!D2:D267)-AVERAGEIF(FiltersWeights!C2:C267,1,FiltersWeights!D2:D267))),0)/SQRT(SUM(FiltersWeights!D2:D267)^2/SUMSQ(FiltersWeights!D2:D267))</f>
        <v>1.2782621793219101E-2</v>
      </c>
      <c r="AW8" s="3">
        <f ca="1">IFERROR(SQRT((SUMPRODUCT('Share Calculation'!JK2:JK267,'Share Calculation'!JK2:JK267,FiltersWeights!D2:D267)-(SUMPRODUCT('Share Calculation'!JK2:JK267,FiltersWeights!D2:D267)*SUMPRODUCT('Share Calculation'!JK2:JK267,FiltersWeights!D2:D267)/SUM(FiltersWeights!D2:D267)))/(SUM(FiltersWeights!D2:D267)-AVERAGEIF(FiltersWeights!C2:C267,1,FiltersWeights!D2:D267))),0)/SQRT(SUM(FiltersWeights!D2:D267)^2/SUMSQ(FiltersWeights!D2:D267))</f>
        <v>1.2304531606896265E-2</v>
      </c>
      <c r="AX8" s="3">
        <f ca="1">IFERROR(SQRT((SUMPRODUCT('Share Calculation'!JL2:JL267,'Share Calculation'!JL2:JL267,FiltersWeights!D2:D267)-(SUMPRODUCT('Share Calculation'!JL2:JL267,FiltersWeights!D2:D267)*SUMPRODUCT('Share Calculation'!JL2:JL267,FiltersWeights!D2:D267)/SUM(FiltersWeights!D2:D267)))/(SUM(FiltersWeights!D2:D267)-AVERAGEIF(FiltersWeights!C2:C267,1,FiltersWeights!D2:D267))),0)/SQRT(SUM(FiltersWeights!D2:D267)^2/SUMSQ(FiltersWeights!D2:D267))</f>
        <v>8.5276131293020741E-3</v>
      </c>
      <c r="AY8" s="3">
        <f ca="1">IFERROR(SQRT((SUMPRODUCT('Share Calculation'!JM2:JM267,'Share Calculation'!JM2:JM267,FiltersWeights!D2:D267)-(SUMPRODUCT('Share Calculation'!JM2:JM267,FiltersWeights!D2:D267)*SUMPRODUCT('Share Calculation'!JM2:JM267,FiltersWeights!D2:D267)/SUM(FiltersWeights!D2:D267)))/(SUM(FiltersWeights!D2:D267)-AVERAGEIF(FiltersWeights!C2:C267,1,FiltersWeights!D2:D267))),0)/SQRT(SUM(FiltersWeights!D2:D267)^2/SUMSQ(FiltersWeights!D2:D267))</f>
        <v>8.9987243014116782E-3</v>
      </c>
      <c r="AZ8" s="3">
        <f ca="1">IFERROR(SQRT((SUMPRODUCT('Share Calculation'!JN2:JN267,'Share Calculation'!JN2:JN267,FiltersWeights!D2:D267)-(SUMPRODUCT('Share Calculation'!JN2:JN267,FiltersWeights!D2:D267)*SUMPRODUCT('Share Calculation'!JN2:JN267,FiltersWeights!D2:D267)/SUM(FiltersWeights!D2:D267)))/(SUM(FiltersWeights!D2:D267)-AVERAGEIF(FiltersWeights!C2:C267,1,FiltersWeights!D2:D267))),0)/SQRT(SUM(FiltersWeights!D2:D267)^2/SUMSQ(FiltersWeights!D2:D267))</f>
        <v>1.1271495886937504E-2</v>
      </c>
      <c r="BA8" s="3">
        <f ca="1">IFERROR(SQRT((SUMPRODUCT('Share Calculation'!JO2:JO267,'Share Calculation'!JO2:JO267,FiltersWeights!D2:D267)-(SUMPRODUCT('Share Calculation'!JO2:JO267,FiltersWeights!D2:D267)*SUMPRODUCT('Share Calculation'!JO2:JO267,FiltersWeights!D2:D267)/SUM(FiltersWeights!D2:D267)))/(SUM(FiltersWeights!D2:D267)-AVERAGEIF(FiltersWeights!C2:C267,1,FiltersWeights!D2:D267))),0)/SQRT(SUM(FiltersWeights!D2:D267)^2/SUMSQ(FiltersWeights!D2:D267))</f>
        <v>1.1826649348568611E-2</v>
      </c>
      <c r="BB8" s="3">
        <f ca="1">IFERROR(SQRT((SUMPRODUCT('Share Calculation'!JP2:JP267,'Share Calculation'!JP2:JP267,FiltersWeights!D2:D267)-(SUMPRODUCT('Share Calculation'!JP2:JP267,FiltersWeights!D2:D267)*SUMPRODUCT('Share Calculation'!JP2:JP267,FiltersWeights!D2:D267)/SUM(FiltersWeights!D2:D267)))/(SUM(FiltersWeights!D2:D267)-AVERAGEIF(FiltersWeights!C2:C267,1,FiltersWeights!D2:D267))),0)/SQRT(SUM(FiltersWeights!D2:D267)^2/SUMSQ(FiltersWeights!D2:D267))</f>
        <v>1.4970509433047107E-2</v>
      </c>
      <c r="BC8" s="3">
        <f ca="1">IFERROR(SQRT((SUMPRODUCT('Share Calculation'!JQ2:JQ267,'Share Calculation'!JQ2:JQ267,FiltersWeights!D2:D267)-(SUMPRODUCT('Share Calculation'!JQ2:JQ267,FiltersWeights!D2:D267)*SUMPRODUCT('Share Calculation'!JQ2:JQ267,FiltersWeights!D2:D267)/SUM(FiltersWeights!D2:D267)))/(SUM(FiltersWeights!D2:D267)-AVERAGEIF(FiltersWeights!C2:C267,1,FiltersWeights!D2:D267))),0)/SQRT(SUM(FiltersWeights!D2:D267)^2/SUMSQ(FiltersWeights!D2:D267))</f>
        <v>1.7566253780163795E-2</v>
      </c>
      <c r="BD8" s="3">
        <f ca="1">IFERROR(SQRT((SUMPRODUCT('Share Calculation'!JR2:JR267,'Share Calculation'!JR2:JR267,FiltersWeights!D2:D267)-(SUMPRODUCT('Share Calculation'!JR2:JR267,FiltersWeights!D2:D267)*SUMPRODUCT('Share Calculation'!JR2:JR267,FiltersWeights!D2:D267)/SUM(FiltersWeights!D2:D267)))/(SUM(FiltersWeights!D2:D267)-AVERAGEIF(FiltersWeights!C2:C267,1,FiltersWeights!D2:D267))),0)/SQRT(SUM(FiltersWeights!D2:D267)^2/SUMSQ(FiltersWeights!D2:D267))</f>
        <v>1.0539724294413187E-2</v>
      </c>
      <c r="BE8" s="3">
        <f ca="1">IFERROR(SQRT((SUMPRODUCT('Share Calculation'!JS2:JS267,'Share Calculation'!JS2:JS267,FiltersWeights!D2:D267)-(SUMPRODUCT('Share Calculation'!JS2:JS267,FiltersWeights!D2:D267)*SUMPRODUCT('Share Calculation'!JS2:JS267,FiltersWeights!D2:D267)/SUM(FiltersWeights!D2:D267)))/(SUM(FiltersWeights!D2:D267)-AVERAGEIF(FiltersWeights!C2:C267,1,FiltersWeights!D2:D267))),0)/SQRT(SUM(FiltersWeights!D2:D267)^2/SUMSQ(FiltersWeights!D2:D267))</f>
        <v>1.0242232795762942E-2</v>
      </c>
      <c r="BF8" s="3">
        <f ca="1">IFERROR(SQRT((SUMPRODUCT('Share Calculation'!JT2:JT267,'Share Calculation'!JT2:JT267,FiltersWeights!D2:D267)-(SUMPRODUCT('Share Calculation'!JT2:JT267,FiltersWeights!D2:D267)*SUMPRODUCT('Share Calculation'!JT2:JT267,FiltersWeights!D2:D267)/SUM(FiltersWeights!D2:D267)))/(SUM(FiltersWeights!D2:D267)-AVERAGEIF(FiltersWeights!C2:C267,1,FiltersWeights!D2:D267))),0)/SQRT(SUM(FiltersWeights!D2:D267)^2/SUMSQ(FiltersWeights!D2:D267))</f>
        <v>1.2189773471814108E-2</v>
      </c>
      <c r="BG8" s="3">
        <f ca="1">IFERROR(SQRT((SUMPRODUCT('Share Calculation'!JU2:JU267,'Share Calculation'!JU2:JU267,FiltersWeights!D2:D267)-(SUMPRODUCT('Share Calculation'!JU2:JU267,FiltersWeights!D2:D267)*SUMPRODUCT('Share Calculation'!JU2:JU267,FiltersWeights!D2:D267)/SUM(FiltersWeights!D2:D267)))/(SUM(FiltersWeights!D2:D267)-AVERAGEIF(FiltersWeights!C2:C267,1,FiltersWeights!D2:D267))),0)/SQRT(SUM(FiltersWeights!D2:D267)^2/SUMSQ(FiltersWeights!D2:D267))</f>
        <v>1.321282439012797E-2</v>
      </c>
      <c r="BH8" s="3">
        <f ca="1">IFERROR(SQRT((SUMPRODUCT('Share Calculation'!JV2:JV267,'Share Calculation'!JV2:JV267,FiltersWeights!D2:D267)-(SUMPRODUCT('Share Calculation'!JV2:JV267,FiltersWeights!D2:D267)*SUMPRODUCT('Share Calculation'!JV2:JV267,FiltersWeights!D2:D267)/SUM(FiltersWeights!D2:D267)))/(SUM(FiltersWeights!D2:D267)-AVERAGEIF(FiltersWeights!C2:C267,1,FiltersWeights!D2:D267))),0)/SQRT(SUM(FiltersWeights!D2:D267)^2/SUMSQ(FiltersWeights!D2:D267))</f>
        <v>1.6067782143078923E-2</v>
      </c>
      <c r="BI8" s="3">
        <f ca="1">IFERROR(SQRT((SUMPRODUCT('Share Calculation'!JW2:JW267,'Share Calculation'!JW2:JW267,FiltersWeights!D2:D267)-(SUMPRODUCT('Share Calculation'!JW2:JW267,FiltersWeights!D2:D267)*SUMPRODUCT('Share Calculation'!JW2:JW267,FiltersWeights!D2:D267)/SUM(FiltersWeights!D2:D267)))/(SUM(FiltersWeights!D2:D267)-AVERAGEIF(FiltersWeights!C2:C267,1,FiltersWeights!D2:D267))),0)/SQRT(SUM(FiltersWeights!D2:D267)^2/SUMSQ(FiltersWeights!D2:D267))</f>
        <v>1.755184350416673E-2</v>
      </c>
      <c r="BJ8" s="3">
        <f ca="1">IFERROR(SQRT((SUMPRODUCT('Share Calculation'!JX2:JX267,'Share Calculation'!JX2:JX267,FiltersWeights!D2:D267)-(SUMPRODUCT('Share Calculation'!JX2:JX267,FiltersWeights!D2:D267)*SUMPRODUCT('Share Calculation'!JX2:JX267,FiltersWeights!D2:D267)/SUM(FiltersWeights!D2:D267)))/(SUM(FiltersWeights!D2:D267)-AVERAGEIF(FiltersWeights!C2:C267,1,FiltersWeights!D2:D267))),0)/SQRT(SUM(FiltersWeights!D2:D267)^2/SUMSQ(FiltersWeights!D2:D267))</f>
        <v>7.6257984839319618E-3</v>
      </c>
      <c r="BK8" s="3">
        <f ca="1">IFERROR(SQRT((SUMPRODUCT('Share Calculation'!JY2:JY267,'Share Calculation'!JY2:JY267,FiltersWeights!D2:D267)-(SUMPRODUCT('Share Calculation'!JY2:JY267,FiltersWeights!D2:D267)*SUMPRODUCT('Share Calculation'!JY2:JY267,FiltersWeights!D2:D267)/SUM(FiltersWeights!D2:D267)))/(SUM(FiltersWeights!D2:D267)-AVERAGEIF(FiltersWeights!C2:C267,1,FiltersWeights!D2:D267))),0)/SQRT(SUM(FiltersWeights!D2:D267)^2/SUMSQ(FiltersWeights!D2:D267))</f>
        <v>8.1983580897085021E-3</v>
      </c>
      <c r="BL8" s="3">
        <f ca="1">IFERROR(SQRT((SUMPRODUCT('Share Calculation'!JZ2:JZ267,'Share Calculation'!JZ2:JZ267,FiltersWeights!D2:D267)-(SUMPRODUCT('Share Calculation'!JZ2:JZ267,FiltersWeights!D2:D267)*SUMPRODUCT('Share Calculation'!JZ2:JZ267,FiltersWeights!D2:D267)/SUM(FiltersWeights!D2:D267)))/(SUM(FiltersWeights!D2:D267)-AVERAGEIF(FiltersWeights!C2:C267,1,FiltersWeights!D2:D267))),0)/SQRT(SUM(FiltersWeights!D2:D267)^2/SUMSQ(FiltersWeights!D2:D267))</f>
        <v>1.0693656510230097E-2</v>
      </c>
      <c r="BM8" s="3">
        <f ca="1">IFERROR(SQRT((SUMPRODUCT('Share Calculation'!KA2:KA267,'Share Calculation'!KA2:KA267,FiltersWeights!D2:D267)-(SUMPRODUCT('Share Calculation'!KA2:KA267,FiltersWeights!D2:D267)*SUMPRODUCT('Share Calculation'!KA2:KA267,FiltersWeights!D2:D267)/SUM(FiltersWeights!D2:D267)))/(SUM(FiltersWeights!D2:D267)-AVERAGEIF(FiltersWeights!C2:C267,1,FiltersWeights!D2:D267))),0)/SQRT(SUM(FiltersWeights!D2:D267)^2/SUMSQ(FiltersWeights!D2:D267))</f>
        <v>1.1353704327340364E-2</v>
      </c>
      <c r="BN8" s="3">
        <f ca="1">IFERROR(SQRT((SUMPRODUCT('Share Calculation'!KB2:KB267,'Share Calculation'!KB2:KB267,FiltersWeights!D2:D267)-(SUMPRODUCT('Share Calculation'!KB2:KB267,FiltersWeights!D2:D267)*SUMPRODUCT('Share Calculation'!KB2:KB267,FiltersWeights!D2:D267)/SUM(FiltersWeights!D2:D267)))/(SUM(FiltersWeights!D2:D267)-AVERAGEIF(FiltersWeights!C2:C267,1,FiltersWeights!D2:D267))),0)/SQRT(SUM(FiltersWeights!D2:D267)^2/SUMSQ(FiltersWeights!D2:D267))</f>
        <v>1.4768567969938685E-2</v>
      </c>
      <c r="BO8" s="3">
        <f ca="1">IFERROR(SQRT((SUMPRODUCT('Share Calculation'!KC2:KC267,'Share Calculation'!KC2:KC267,FiltersWeights!D2:D267)-(SUMPRODUCT('Share Calculation'!KC2:KC267,FiltersWeights!D2:D267)*SUMPRODUCT('Share Calculation'!KC2:KC267,FiltersWeights!D2:D267)/SUM(FiltersWeights!D2:D267)))/(SUM(FiltersWeights!D2:D267)-AVERAGEIF(FiltersWeights!C2:C267,1,FiltersWeights!D2:D267))),0)/SQRT(SUM(FiltersWeights!D2:D267)^2/SUMSQ(FiltersWeights!D2:D267))</f>
        <v>1.7364967804388211E-2</v>
      </c>
      <c r="BP8" s="3">
        <f ca="1">IFERROR(SQRT((SUMPRODUCT('Share Calculation'!KD2:KD267,'Share Calculation'!KD2:KD267,FiltersWeights!D2:D267)-(SUMPRODUCT('Share Calculation'!KD2:KD267,FiltersWeights!D2:D267)*SUMPRODUCT('Share Calculation'!KD2:KD267,FiltersWeights!D2:D267)/SUM(FiltersWeights!D2:D267)))/(SUM(FiltersWeights!D2:D267)-AVERAGEIF(FiltersWeights!C2:C267,1,FiltersWeights!D2:D267))),0)/SQRT(SUM(FiltersWeights!D2:D267)^2/SUMSQ(FiltersWeights!D2:D267))</f>
        <v>9.61467518511132E-3</v>
      </c>
      <c r="BQ8" s="3">
        <f ca="1">IFERROR(SQRT((SUMPRODUCT('Share Calculation'!KE2:KE267,'Share Calculation'!KE2:KE267,FiltersWeights!D2:D267)-(SUMPRODUCT('Share Calculation'!KE2:KE267,FiltersWeights!D2:D267)*SUMPRODUCT('Share Calculation'!KE2:KE267,FiltersWeights!D2:D267)/SUM(FiltersWeights!D2:D267)))/(SUM(FiltersWeights!D2:D267)-AVERAGEIF(FiltersWeights!C2:C267,1,FiltersWeights!D2:D267))),0)/SQRT(SUM(FiltersWeights!D2:D267)^2/SUMSQ(FiltersWeights!D2:D267))</f>
        <v>9.4643361796432467E-3</v>
      </c>
      <c r="BR8" s="3">
        <f ca="1">IFERROR(SQRT((SUMPRODUCT('Share Calculation'!KF2:KF267,'Share Calculation'!KF2:KF267,FiltersWeights!D2:D267)-(SUMPRODUCT('Share Calculation'!KF2:KF267,FiltersWeights!D2:D267)*SUMPRODUCT('Share Calculation'!KF2:KF267,FiltersWeights!D2:D267)/SUM(FiltersWeights!D2:D267)))/(SUM(FiltersWeights!D2:D267)-AVERAGEIF(FiltersWeights!C2:C267,1,FiltersWeights!D2:D267))),0)/SQRT(SUM(FiltersWeights!D2:D267)^2/SUMSQ(FiltersWeights!D2:D267))</f>
        <v>1.216791265890692E-2</v>
      </c>
      <c r="BS8" s="3">
        <f ca="1">IFERROR(SQRT((SUMPRODUCT('Share Calculation'!KG2:KG267,'Share Calculation'!KG2:KG267,FiltersWeights!D2:D267)-(SUMPRODUCT('Share Calculation'!KG2:KG267,FiltersWeights!D2:D267)*SUMPRODUCT('Share Calculation'!KG2:KG267,FiltersWeights!D2:D267)/SUM(FiltersWeights!D2:D267)))/(SUM(FiltersWeights!D2:D267)-AVERAGEIF(FiltersWeights!C2:C267,1,FiltersWeights!D2:D267))),0)/SQRT(SUM(FiltersWeights!D2:D267)^2/SUMSQ(FiltersWeights!D2:D267))</f>
        <v>1.3643310278164122E-2</v>
      </c>
      <c r="BT8" s="3">
        <f ca="1">IFERROR(SQRT((SUMPRODUCT('Share Calculation'!KH2:KH267,'Share Calculation'!KH2:KH267,FiltersWeights!D2:D267)-(SUMPRODUCT('Share Calculation'!KH2:KH267,FiltersWeights!D2:D267)*SUMPRODUCT('Share Calculation'!KH2:KH267,FiltersWeights!D2:D267)/SUM(FiltersWeights!D2:D267)))/(SUM(FiltersWeights!D2:D267)-AVERAGEIF(FiltersWeights!C2:C267,1,FiltersWeights!D2:D267))),0)/SQRT(SUM(FiltersWeights!D2:D267)^2/SUMSQ(FiltersWeights!D2:D267))</f>
        <v>1.729443834644984E-2</v>
      </c>
      <c r="BU8" s="3">
        <f ca="1">IFERROR(SQRT((SUMPRODUCT('Share Calculation'!KI2:KI267,'Share Calculation'!KI2:KI267,FiltersWeights!D2:D267)-(SUMPRODUCT('Share Calculation'!KI2:KI267,FiltersWeights!D2:D267)*SUMPRODUCT('Share Calculation'!KI2:KI267,FiltersWeights!D2:D267)/SUM(FiltersWeights!D2:D267)))/(SUM(FiltersWeights!D2:D267)-AVERAGEIF(FiltersWeights!C2:C267,1,FiltersWeights!D2:D267))),0)/SQRT(SUM(FiltersWeights!D2:D267)^2/SUMSQ(FiltersWeights!D2:D267))</f>
        <v>1.9805870792922755E-2</v>
      </c>
      <c r="BV8" s="3"/>
    </row>
    <row r="10" spans="1:102" x14ac:dyDescent="0.2">
      <c r="A10" s="1" t="s">
        <v>9</v>
      </c>
    </row>
    <row r="13" spans="1:102" x14ac:dyDescent="0.2">
      <c r="A13" s="2" t="s">
        <v>30</v>
      </c>
      <c r="B13" s="2" t="s">
        <v>26</v>
      </c>
      <c r="C13" s="4">
        <v>1</v>
      </c>
    </row>
    <row r="14" spans="1:102" x14ac:dyDescent="0.2">
      <c r="B14" s="2" t="s">
        <v>376</v>
      </c>
      <c r="C14" s="4">
        <v>2</v>
      </c>
    </row>
    <row r="15" spans="1:102" x14ac:dyDescent="0.2">
      <c r="B15" s="2" t="s">
        <v>203</v>
      </c>
      <c r="C15" s="4">
        <v>3</v>
      </c>
    </row>
    <row r="16" spans="1:102" x14ac:dyDescent="0.2">
      <c r="A16" t="s">
        <v>62</v>
      </c>
      <c r="B16" s="5">
        <v>10</v>
      </c>
      <c r="C16" s="4">
        <v>1</v>
      </c>
    </row>
    <row r="17" spans="1:3" x14ac:dyDescent="0.2">
      <c r="B17" s="5">
        <v>11</v>
      </c>
      <c r="C17" s="4">
        <v>2</v>
      </c>
    </row>
    <row r="18" spans="1:3" x14ac:dyDescent="0.2">
      <c r="B18" s="5">
        <v>12</v>
      </c>
      <c r="C18" s="4">
        <v>3</v>
      </c>
    </row>
    <row r="19" spans="1:3" x14ac:dyDescent="0.2">
      <c r="B19" s="5">
        <v>13</v>
      </c>
      <c r="C19" s="4">
        <v>4</v>
      </c>
    </row>
    <row r="20" spans="1:3" x14ac:dyDescent="0.2">
      <c r="B20" s="5">
        <v>14</v>
      </c>
      <c r="C20" s="4">
        <v>5</v>
      </c>
    </row>
    <row r="21" spans="1:3" x14ac:dyDescent="0.2">
      <c r="B21" s="5">
        <v>15</v>
      </c>
      <c r="C21" s="4">
        <v>6</v>
      </c>
    </row>
    <row r="22" spans="1:3" x14ac:dyDescent="0.2">
      <c r="A22" s="2" t="s">
        <v>119</v>
      </c>
      <c r="B22" s="2" t="s">
        <v>245</v>
      </c>
      <c r="C22" s="4">
        <v>1</v>
      </c>
    </row>
    <row r="23" spans="1:3" x14ac:dyDescent="0.2">
      <c r="B23" s="2" t="s">
        <v>233</v>
      </c>
      <c r="C23" s="4">
        <v>2</v>
      </c>
    </row>
    <row r="24" spans="1:3" x14ac:dyDescent="0.2">
      <c r="B24" s="2" t="s">
        <v>257</v>
      </c>
      <c r="C24" s="4">
        <v>3</v>
      </c>
    </row>
    <row r="25" spans="1:3" x14ac:dyDescent="0.2">
      <c r="B25" s="2" t="s">
        <v>11</v>
      </c>
      <c r="C25" s="4">
        <v>4</v>
      </c>
    </row>
    <row r="26" spans="1:3" x14ac:dyDescent="0.2">
      <c r="B26" s="2" t="s">
        <v>128</v>
      </c>
      <c r="C26" s="4">
        <v>5</v>
      </c>
    </row>
    <row r="27" spans="1:3" x14ac:dyDescent="0.2">
      <c r="B27" s="2" t="s">
        <v>322</v>
      </c>
      <c r="C27" s="4">
        <v>6</v>
      </c>
    </row>
    <row r="28" spans="1:3" x14ac:dyDescent="0.2">
      <c r="A28" s="2" t="s">
        <v>216</v>
      </c>
      <c r="B28" s="2" t="s">
        <v>347</v>
      </c>
      <c r="C28" s="4">
        <v>1</v>
      </c>
    </row>
    <row r="29" spans="1:3" x14ac:dyDescent="0.2">
      <c r="B29" s="2" t="s">
        <v>377</v>
      </c>
      <c r="C29" s="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Z267"/>
  <sheetViews>
    <sheetView zoomScaleNormal="100" workbookViewId="0"/>
  </sheetViews>
  <sheetFormatPr baseColWidth="10" defaultColWidth="9.1640625" defaultRowHeight="15" x14ac:dyDescent="0.2"/>
  <sheetData>
    <row r="1" spans="1:26" x14ac:dyDescent="0.2">
      <c r="A1" s="2" t="s">
        <v>306</v>
      </c>
      <c r="B1" s="2" t="s">
        <v>239</v>
      </c>
      <c r="C1" s="2" t="s">
        <v>41</v>
      </c>
      <c r="D1" s="2" t="s">
        <v>2</v>
      </c>
      <c r="E1" s="2" t="s">
        <v>334</v>
      </c>
      <c r="F1" s="2" t="s">
        <v>338</v>
      </c>
      <c r="G1" s="2" t="s">
        <v>217</v>
      </c>
      <c r="H1" s="2" t="s">
        <v>294</v>
      </c>
      <c r="I1" s="2" t="s">
        <v>26</v>
      </c>
      <c r="J1" s="2" t="s">
        <v>201</v>
      </c>
      <c r="K1" s="2" t="s">
        <v>203</v>
      </c>
      <c r="L1" s="2" t="s">
        <v>104</v>
      </c>
      <c r="M1" s="2" t="s">
        <v>268</v>
      </c>
      <c r="N1" s="2" t="s">
        <v>370</v>
      </c>
      <c r="O1" s="2" t="s">
        <v>121</v>
      </c>
      <c r="P1" s="2" t="s">
        <v>368</v>
      </c>
      <c r="Q1" s="2" t="s">
        <v>359</v>
      </c>
      <c r="R1" s="2" t="s">
        <v>245</v>
      </c>
      <c r="S1" s="2" t="s">
        <v>233</v>
      </c>
      <c r="T1" s="2" t="s">
        <v>257</v>
      </c>
      <c r="U1" s="2" t="s">
        <v>11</v>
      </c>
      <c r="V1" s="2" t="s">
        <v>128</v>
      </c>
      <c r="W1" s="2" t="s">
        <v>322</v>
      </c>
      <c r="X1" s="2" t="s">
        <v>347</v>
      </c>
      <c r="Y1" s="2" t="s">
        <v>173</v>
      </c>
      <c r="Z1" s="2" t="s">
        <v>186</v>
      </c>
    </row>
    <row r="2" spans="1:26" x14ac:dyDescent="0.2">
      <c r="A2" s="2" t="s">
        <v>47</v>
      </c>
      <c r="B2" s="4">
        <v>1</v>
      </c>
      <c r="C2" s="4">
        <v>1</v>
      </c>
      <c r="D2" s="4">
        <v>4</v>
      </c>
      <c r="E2" s="4">
        <v>4</v>
      </c>
      <c r="F2" s="4">
        <v>1</v>
      </c>
      <c r="G2" s="4">
        <v>1</v>
      </c>
      <c r="H2" s="4">
        <v>4</v>
      </c>
      <c r="I2" s="4">
        <v>1.4000534929080799</v>
      </c>
      <c r="J2" s="4">
        <v>-0.46971816260479199</v>
      </c>
      <c r="K2" s="4">
        <v>-0.93033533030329296</v>
      </c>
      <c r="L2" s="4">
        <v>1.4443130445732</v>
      </c>
      <c r="M2" s="4">
        <v>1.51207772818889</v>
      </c>
      <c r="N2" s="4">
        <v>0.44841411072674803</v>
      </c>
      <c r="O2" s="4">
        <v>-0.37194962396074599</v>
      </c>
      <c r="P2" s="4">
        <v>-1.30112481134276</v>
      </c>
      <c r="Q2" s="4">
        <v>-1.7317304481853799</v>
      </c>
      <c r="R2" s="4">
        <v>-1.5230738452735999</v>
      </c>
      <c r="S2" s="4">
        <v>-9.6925699446475805E-2</v>
      </c>
      <c r="T2" s="4">
        <v>0.45943423349423801</v>
      </c>
      <c r="U2" s="4">
        <v>1.02535866340394</v>
      </c>
      <c r="V2" s="4">
        <v>0.86441658287281298</v>
      </c>
      <c r="W2" s="4">
        <v>-0.72920993505093101</v>
      </c>
      <c r="X2" s="4">
        <v>2.0591839028852901</v>
      </c>
      <c r="Y2" s="4">
        <v>-2.0591839028852901</v>
      </c>
      <c r="Z2" s="4">
        <v>-3.8743502887811698</v>
      </c>
    </row>
    <row r="3" spans="1:26" x14ac:dyDescent="0.2">
      <c r="A3" s="2" t="s">
        <v>121</v>
      </c>
      <c r="B3" s="4">
        <v>1</v>
      </c>
      <c r="C3" s="4">
        <v>1</v>
      </c>
      <c r="D3" s="4">
        <v>2</v>
      </c>
      <c r="E3" s="4">
        <v>7</v>
      </c>
      <c r="F3" s="4">
        <v>1</v>
      </c>
      <c r="G3" s="4">
        <v>2</v>
      </c>
      <c r="H3" s="4">
        <v>4</v>
      </c>
      <c r="I3" s="4">
        <v>-0.16147044192954599</v>
      </c>
      <c r="J3" s="4">
        <v>5.5851037317917997E-2</v>
      </c>
      <c r="K3" s="4">
        <v>0.105619404611625</v>
      </c>
      <c r="L3" s="4">
        <v>5.5013727105421802E-2</v>
      </c>
      <c r="M3" s="4">
        <v>0.64679700216494496</v>
      </c>
      <c r="N3" s="4">
        <v>0.63223595262163701</v>
      </c>
      <c r="O3" s="4">
        <v>0.53302298773323598</v>
      </c>
      <c r="P3" s="4">
        <v>-0.51982306825077296</v>
      </c>
      <c r="Q3" s="4">
        <v>-1.3472466013744799</v>
      </c>
      <c r="R3" s="4">
        <v>-1.25218481655972</v>
      </c>
      <c r="S3" s="4">
        <v>0.307506676227565</v>
      </c>
      <c r="T3" s="4">
        <v>0.410609796384657</v>
      </c>
      <c r="U3" s="4">
        <v>0.29374739178679499</v>
      </c>
      <c r="V3" s="4">
        <v>1.1905204720797</v>
      </c>
      <c r="W3" s="4">
        <v>-0.95019951991899099</v>
      </c>
      <c r="X3" s="4">
        <v>1.04124440426519</v>
      </c>
      <c r="Y3" s="4">
        <v>-1.04124440426519</v>
      </c>
      <c r="Z3" s="4">
        <v>7.25955405384064</v>
      </c>
    </row>
    <row r="4" spans="1:26" x14ac:dyDescent="0.2">
      <c r="A4" s="2" t="s">
        <v>96</v>
      </c>
      <c r="B4" s="4">
        <v>2</v>
      </c>
      <c r="C4" s="4">
        <v>1</v>
      </c>
      <c r="D4" s="4">
        <v>2</v>
      </c>
      <c r="E4" s="4">
        <v>7</v>
      </c>
      <c r="F4" s="4">
        <v>4</v>
      </c>
      <c r="G4" s="4">
        <v>2</v>
      </c>
      <c r="H4" s="4">
        <v>7</v>
      </c>
      <c r="I4" s="4">
        <v>1.2266438164196201</v>
      </c>
      <c r="J4" s="4">
        <v>-0.244646341460557</v>
      </c>
      <c r="K4" s="4">
        <v>-0.98199747495906897</v>
      </c>
      <c r="L4" s="4">
        <v>3.5848236262260702</v>
      </c>
      <c r="M4" s="4">
        <v>2.2057083128166299</v>
      </c>
      <c r="N4" s="4">
        <v>1.2180601914535401</v>
      </c>
      <c r="O4" s="4">
        <v>-1.0575351294694399</v>
      </c>
      <c r="P4" s="4">
        <v>-2.5508070586290201</v>
      </c>
      <c r="Q4" s="4">
        <v>-3.4002499423977501</v>
      </c>
      <c r="R4" s="4">
        <v>-2.1919740634595999</v>
      </c>
      <c r="S4" s="4">
        <v>-0.40811354146816398</v>
      </c>
      <c r="T4" s="4">
        <v>0.90072705662220198</v>
      </c>
      <c r="U4" s="4">
        <v>0.84726670095076695</v>
      </c>
      <c r="V4" s="4">
        <v>1.1037589083998001</v>
      </c>
      <c r="W4" s="4">
        <v>-0.25166506104498698</v>
      </c>
      <c r="X4" s="4">
        <v>0.444721384302107</v>
      </c>
      <c r="Y4" s="4">
        <v>-0.444721384302107</v>
      </c>
      <c r="Z4" s="4">
        <v>1.8955738520410399</v>
      </c>
    </row>
    <row r="5" spans="1:26" x14ac:dyDescent="0.2">
      <c r="A5" s="2" t="s">
        <v>178</v>
      </c>
      <c r="B5" s="4">
        <v>2</v>
      </c>
      <c r="C5" s="4">
        <v>1</v>
      </c>
      <c r="D5" s="4">
        <v>2</v>
      </c>
      <c r="E5" s="4">
        <v>4</v>
      </c>
      <c r="F5" s="4">
        <v>5</v>
      </c>
      <c r="G5" s="4">
        <v>2</v>
      </c>
      <c r="H5" s="4">
        <v>3</v>
      </c>
      <c r="I5" s="4">
        <v>2.3199169725075501</v>
      </c>
      <c r="J5" s="4">
        <v>-1.33643800054421</v>
      </c>
      <c r="K5" s="4">
        <v>-0.98347897196334</v>
      </c>
      <c r="L5" s="4">
        <v>2.1971440937901199</v>
      </c>
      <c r="M5" s="4">
        <v>0.92716967059976696</v>
      </c>
      <c r="N5" s="4">
        <v>0.35930081711002398</v>
      </c>
      <c r="O5" s="4">
        <v>0.18997142003742101</v>
      </c>
      <c r="P5" s="4">
        <v>-1.32487675681272</v>
      </c>
      <c r="Q5" s="4">
        <v>-2.34870924472464</v>
      </c>
      <c r="R5" s="4">
        <v>-0.28489446646425798</v>
      </c>
      <c r="S5" s="4">
        <v>-0.12741961624911599</v>
      </c>
      <c r="T5" s="4">
        <v>0.26467732087880003</v>
      </c>
      <c r="U5" s="4">
        <v>0.206337508770747</v>
      </c>
      <c r="V5" s="4">
        <v>0.53104536992596496</v>
      </c>
      <c r="W5" s="4">
        <v>-0.58974611686213696</v>
      </c>
      <c r="X5" s="4">
        <v>0.13815226655229701</v>
      </c>
      <c r="Y5" s="4">
        <v>-0.13815226655229701</v>
      </c>
      <c r="Z5" s="4">
        <v>-4.1593799936443903</v>
      </c>
    </row>
    <row r="6" spans="1:26" x14ac:dyDescent="0.2">
      <c r="A6" s="2" t="s">
        <v>169</v>
      </c>
      <c r="B6" s="4">
        <v>2</v>
      </c>
      <c r="C6" s="4">
        <v>1</v>
      </c>
      <c r="D6" s="4">
        <v>2</v>
      </c>
      <c r="E6" s="4">
        <v>4</v>
      </c>
      <c r="F6" s="4">
        <v>4</v>
      </c>
      <c r="G6" s="4">
        <v>4</v>
      </c>
      <c r="H6" s="4">
        <v>4</v>
      </c>
      <c r="I6" s="4">
        <v>-0.26897778851735299</v>
      </c>
      <c r="J6" s="4">
        <v>0.20140369937272901</v>
      </c>
      <c r="K6" s="4">
        <v>6.7574089144626204E-2</v>
      </c>
      <c r="L6" s="4">
        <v>3.2586107379056699</v>
      </c>
      <c r="M6" s="4">
        <v>1.91718000221959</v>
      </c>
      <c r="N6" s="4">
        <v>0.66593006224201501</v>
      </c>
      <c r="O6" s="4">
        <v>-0.86888974916584305</v>
      </c>
      <c r="P6" s="4">
        <v>-2.05308659637585</v>
      </c>
      <c r="Q6" s="4">
        <v>-2.9197444568256401</v>
      </c>
      <c r="R6" s="4">
        <v>-3.5761272821383501</v>
      </c>
      <c r="S6" s="4">
        <v>-1.0240086708279399</v>
      </c>
      <c r="T6" s="4">
        <v>0.62011548576115205</v>
      </c>
      <c r="U6" s="4">
        <v>1.85289463975372</v>
      </c>
      <c r="V6" s="4">
        <v>2.8213898139565701</v>
      </c>
      <c r="W6" s="4">
        <v>-0.694263986505121</v>
      </c>
      <c r="X6" s="4">
        <v>8.8269863169273502E-2</v>
      </c>
      <c r="Y6" s="4">
        <v>-8.8269863169273502E-2</v>
      </c>
      <c r="Z6" s="4">
        <v>9.1398220119617797</v>
      </c>
    </row>
    <row r="7" spans="1:26" x14ac:dyDescent="0.2">
      <c r="A7" s="2" t="s">
        <v>218</v>
      </c>
      <c r="B7" s="4">
        <v>2</v>
      </c>
      <c r="C7" s="4">
        <v>0</v>
      </c>
      <c r="D7" s="4">
        <v>2</v>
      </c>
      <c r="E7" s="4">
        <v>7</v>
      </c>
      <c r="F7" s="4">
        <v>2</v>
      </c>
      <c r="G7" s="4">
        <v>4</v>
      </c>
      <c r="H7" s="4">
        <v>6</v>
      </c>
      <c r="I7" s="4">
        <v>-0.45590107903435201</v>
      </c>
      <c r="J7" s="4">
        <v>0.20013838708663501</v>
      </c>
      <c r="K7" s="4">
        <v>0.255762691947714</v>
      </c>
      <c r="L7" s="4">
        <v>1.2981640809819499</v>
      </c>
      <c r="M7" s="4">
        <v>1.9228405309251499</v>
      </c>
      <c r="N7" s="4">
        <v>0.48345597033500498</v>
      </c>
      <c r="O7" s="4">
        <v>-0.148040159355631</v>
      </c>
      <c r="P7" s="4">
        <v>-1.32397331685231</v>
      </c>
      <c r="Q7" s="4">
        <v>-2.2324471060341602</v>
      </c>
      <c r="R7" s="4">
        <v>-3.4960605403048501</v>
      </c>
      <c r="S7" s="4">
        <v>-1.39535992264052</v>
      </c>
      <c r="T7" s="4">
        <v>0.17203556175093901</v>
      </c>
      <c r="U7" s="4">
        <v>2.0719497758002698</v>
      </c>
      <c r="V7" s="4">
        <v>2.5677068748187399</v>
      </c>
      <c r="W7" s="4">
        <v>7.9728250575386503E-2</v>
      </c>
      <c r="X7" s="4">
        <v>1.2903611225606599</v>
      </c>
      <c r="Y7" s="4">
        <v>-1.2903611225606599</v>
      </c>
      <c r="Z7" s="4">
        <v>3.31563764441252</v>
      </c>
    </row>
    <row r="8" spans="1:26" x14ac:dyDescent="0.2">
      <c r="A8" s="2" t="s">
        <v>185</v>
      </c>
      <c r="B8" s="4">
        <v>2</v>
      </c>
      <c r="C8" s="4">
        <v>1</v>
      </c>
      <c r="D8" s="4">
        <v>3</v>
      </c>
      <c r="E8" s="4">
        <v>4</v>
      </c>
      <c r="F8" s="4">
        <v>5</v>
      </c>
      <c r="G8" s="4">
        <v>3</v>
      </c>
      <c r="H8" s="4">
        <v>4</v>
      </c>
      <c r="I8" s="4">
        <v>-0.206022209392762</v>
      </c>
      <c r="J8" s="4">
        <v>0.52771538322730505</v>
      </c>
      <c r="K8" s="4">
        <v>-0.32169317383454399</v>
      </c>
      <c r="L8" s="4">
        <v>0.60468119704100398</v>
      </c>
      <c r="M8" s="4">
        <v>0.18925387950168299</v>
      </c>
      <c r="N8" s="4">
        <v>-0.103979267103169</v>
      </c>
      <c r="O8" s="4">
        <v>0.40746694243509701</v>
      </c>
      <c r="P8" s="4">
        <v>-0.15486450067568</v>
      </c>
      <c r="Q8" s="4">
        <v>-0.942558251198927</v>
      </c>
      <c r="R8" s="4">
        <v>-2.99144854876057</v>
      </c>
      <c r="S8" s="4">
        <v>-1.4133751548054101</v>
      </c>
      <c r="T8" s="4">
        <v>-0.33667210166627498</v>
      </c>
      <c r="U8" s="4">
        <v>1.37387204097229</v>
      </c>
      <c r="V8" s="4">
        <v>4.4552068484973999</v>
      </c>
      <c r="W8" s="4">
        <v>-1.0875830842374199</v>
      </c>
      <c r="X8" s="4">
        <v>0.42091882457712698</v>
      </c>
      <c r="Y8" s="4">
        <v>-0.42091882457712698</v>
      </c>
      <c r="Z8" s="4">
        <v>3.17691623530997</v>
      </c>
    </row>
    <row r="9" spans="1:26" x14ac:dyDescent="0.2">
      <c r="A9" s="2" t="s">
        <v>10</v>
      </c>
      <c r="B9" s="4">
        <v>2</v>
      </c>
      <c r="C9" s="4">
        <v>1</v>
      </c>
      <c r="D9" s="4">
        <v>1</v>
      </c>
      <c r="E9" s="4">
        <v>4</v>
      </c>
      <c r="F9" s="4">
        <v>2</v>
      </c>
      <c r="G9" s="4">
        <v>2</v>
      </c>
      <c r="H9" s="4">
        <v>4</v>
      </c>
      <c r="I9" s="4">
        <v>1.0810924008492899</v>
      </c>
      <c r="J9" s="4">
        <v>0.17781346594005201</v>
      </c>
      <c r="K9" s="4">
        <v>-1.25890586678935</v>
      </c>
      <c r="L9" s="4">
        <v>0.52631809307913202</v>
      </c>
      <c r="M9" s="4">
        <v>1.27019796878507</v>
      </c>
      <c r="N9" s="4">
        <v>0.99112137629916097</v>
      </c>
      <c r="O9" s="4">
        <v>2.4005573135785501E-3</v>
      </c>
      <c r="P9" s="4">
        <v>-1.54281669813892</v>
      </c>
      <c r="Q9" s="4">
        <v>-1.2472212973380199</v>
      </c>
      <c r="R9" s="4">
        <v>-3.6328267325130899</v>
      </c>
      <c r="S9" s="4">
        <v>-0.95071439571453797</v>
      </c>
      <c r="T9" s="4">
        <v>1.0869262527096799</v>
      </c>
      <c r="U9" s="4">
        <v>1.9007446518739199</v>
      </c>
      <c r="V9" s="4">
        <v>3.4181126680271898</v>
      </c>
      <c r="W9" s="4">
        <v>-1.8222424443831899</v>
      </c>
      <c r="X9" s="4">
        <v>1.4458726026047499</v>
      </c>
      <c r="Y9" s="4">
        <v>-1.4458726026047499</v>
      </c>
      <c r="Z9" s="4">
        <v>3.38101908390006</v>
      </c>
    </row>
    <row r="10" spans="1:26" x14ac:dyDescent="0.2">
      <c r="A10" s="2" t="s">
        <v>50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-0.21681042922004401</v>
      </c>
      <c r="J10" s="4">
        <v>-0.23592644534601101</v>
      </c>
      <c r="K10" s="4">
        <v>0.45273687456605499</v>
      </c>
      <c r="L10" s="4">
        <v>1.24733637099566</v>
      </c>
      <c r="M10" s="4">
        <v>0.22588151207469001</v>
      </c>
      <c r="N10" s="4">
        <v>-0.66445963330409596</v>
      </c>
      <c r="O10" s="4">
        <v>0.87917820306610905</v>
      </c>
      <c r="P10" s="4">
        <v>-0.54601563699678302</v>
      </c>
      <c r="Q10" s="4">
        <v>-1.1419208158356</v>
      </c>
      <c r="R10" s="4">
        <v>-1.3985609686865099</v>
      </c>
      <c r="S10" s="4">
        <v>-0.235407940571709</v>
      </c>
      <c r="T10" s="4">
        <v>-0.53251664706514301</v>
      </c>
      <c r="U10" s="4">
        <v>1.3876731120083601</v>
      </c>
      <c r="V10" s="4">
        <v>0.664960201388338</v>
      </c>
      <c r="W10" s="4">
        <v>0.113852242926665</v>
      </c>
      <c r="X10" s="4">
        <v>2.9664832027636801E-2</v>
      </c>
      <c r="Y10" s="4">
        <v>-2.9664832027636801E-2</v>
      </c>
      <c r="Z10" s="4">
        <v>-3.92476482786196</v>
      </c>
    </row>
    <row r="11" spans="1:26" x14ac:dyDescent="0.2">
      <c r="A11" s="2" t="s">
        <v>263</v>
      </c>
      <c r="B11" s="4">
        <v>2</v>
      </c>
      <c r="C11" s="4">
        <v>0</v>
      </c>
      <c r="D11" s="4">
        <v>2</v>
      </c>
      <c r="E11" s="4">
        <v>7</v>
      </c>
      <c r="F11" s="4">
        <v>1</v>
      </c>
      <c r="G11" s="4">
        <v>5</v>
      </c>
      <c r="H11" s="4">
        <v>2</v>
      </c>
      <c r="I11" s="4">
        <v>1.0815914901935699</v>
      </c>
      <c r="J11" s="4">
        <v>-0.64912348743049697</v>
      </c>
      <c r="K11" s="4">
        <v>-0.43246800276307501</v>
      </c>
      <c r="L11" s="4">
        <v>-0.37603247463946898</v>
      </c>
      <c r="M11" s="4">
        <v>0.63576906457605897</v>
      </c>
      <c r="N11" s="4">
        <v>-0.25664740654665102</v>
      </c>
      <c r="O11" s="4">
        <v>0.42971587948022499</v>
      </c>
      <c r="P11" s="4">
        <v>-0.369623239485803</v>
      </c>
      <c r="Q11" s="4">
        <v>-6.3181823384364094E-2</v>
      </c>
      <c r="R11" s="4">
        <v>-3.6738104045518201</v>
      </c>
      <c r="S11" s="4">
        <v>-2.0056516475341701</v>
      </c>
      <c r="T11" s="4">
        <v>0.63691847395968404</v>
      </c>
      <c r="U11" s="4">
        <v>2.6354816903046601</v>
      </c>
      <c r="V11" s="4">
        <v>3.8540408976571898</v>
      </c>
      <c r="W11" s="4">
        <v>-1.44697900983547</v>
      </c>
      <c r="X11" s="4">
        <v>1.8861133213917001</v>
      </c>
      <c r="Y11" s="4">
        <v>-1.8861133213917001</v>
      </c>
      <c r="Z11" s="4">
        <v>3.0463455729241198</v>
      </c>
    </row>
    <row r="12" spans="1:26" x14ac:dyDescent="0.2">
      <c r="A12" s="2" t="s">
        <v>35</v>
      </c>
      <c r="B12" s="4">
        <v>1</v>
      </c>
      <c r="C12" s="4">
        <v>1</v>
      </c>
      <c r="D12" s="4">
        <v>2</v>
      </c>
      <c r="E12" s="4">
        <v>7</v>
      </c>
      <c r="F12" s="4">
        <v>1</v>
      </c>
      <c r="G12" s="4">
        <v>2</v>
      </c>
      <c r="H12" s="4">
        <v>2</v>
      </c>
      <c r="I12" s="4">
        <v>0.47453925637943301</v>
      </c>
      <c r="J12" s="4">
        <v>-0.10024228271093399</v>
      </c>
      <c r="K12" s="4">
        <v>-0.37429697366850301</v>
      </c>
      <c r="L12" s="4">
        <v>0.59332003832519897</v>
      </c>
      <c r="M12" s="4">
        <v>0.35353837009495998</v>
      </c>
      <c r="N12" s="4">
        <v>0.44707977212910599</v>
      </c>
      <c r="O12" s="4">
        <v>-0.174551000789787</v>
      </c>
      <c r="P12" s="4">
        <v>-0.28216265926121897</v>
      </c>
      <c r="Q12" s="4">
        <v>-0.937224520498254</v>
      </c>
      <c r="R12" s="4">
        <v>-5.3585350753554302</v>
      </c>
      <c r="S12" s="4">
        <v>-2.8349177242160799</v>
      </c>
      <c r="T12" s="4">
        <v>0.152666204174044</v>
      </c>
      <c r="U12" s="4">
        <v>3.9879772963348099</v>
      </c>
      <c r="V12" s="4">
        <v>6.6907297899328402</v>
      </c>
      <c r="W12" s="4">
        <v>-2.6379204908701199</v>
      </c>
      <c r="X12" s="4">
        <v>0.78541240330239803</v>
      </c>
      <c r="Y12" s="4">
        <v>-0.78541240330239803</v>
      </c>
      <c r="Z12" s="4">
        <v>-2.4438630175927099</v>
      </c>
    </row>
    <row r="13" spans="1:26" x14ac:dyDescent="0.2">
      <c r="A13" s="2" t="s">
        <v>188</v>
      </c>
      <c r="B13" s="4">
        <v>2</v>
      </c>
      <c r="C13" s="4">
        <v>1</v>
      </c>
      <c r="D13" s="4">
        <v>4</v>
      </c>
      <c r="E13" s="4">
        <v>7</v>
      </c>
      <c r="F13" s="4">
        <v>1</v>
      </c>
      <c r="G13" s="4">
        <v>2</v>
      </c>
      <c r="H13" s="4">
        <v>4</v>
      </c>
      <c r="I13" s="4">
        <v>1.2971680643641399</v>
      </c>
      <c r="J13" s="4">
        <v>-0.97443724055111003</v>
      </c>
      <c r="K13" s="4">
        <v>-0.32273082381303902</v>
      </c>
      <c r="L13" s="4">
        <v>2.3978310291310798</v>
      </c>
      <c r="M13" s="4">
        <v>0.75852035148381103</v>
      </c>
      <c r="N13" s="4">
        <v>0.189728594930336</v>
      </c>
      <c r="O13" s="4">
        <v>0.432348987089616</v>
      </c>
      <c r="P13" s="4">
        <v>-1.5157826385619599</v>
      </c>
      <c r="Q13" s="4">
        <v>-2.26264632407291</v>
      </c>
      <c r="R13" s="4">
        <v>-3.8042384112457599</v>
      </c>
      <c r="S13" s="4">
        <v>-2.1176930105793201</v>
      </c>
      <c r="T13" s="4">
        <v>1.0611984001119901</v>
      </c>
      <c r="U13" s="4">
        <v>3.2412300205443998</v>
      </c>
      <c r="V13" s="4">
        <v>3.95293771922965</v>
      </c>
      <c r="W13" s="4">
        <v>-2.33343471806096</v>
      </c>
      <c r="X13" s="4">
        <v>0.68722364492858801</v>
      </c>
      <c r="Y13" s="4">
        <v>-0.68722364492858801</v>
      </c>
      <c r="Z13" s="4">
        <v>-3.6737016483856202</v>
      </c>
    </row>
    <row r="14" spans="1:26" x14ac:dyDescent="0.2">
      <c r="A14" s="2" t="s">
        <v>275</v>
      </c>
      <c r="B14" s="4">
        <v>2</v>
      </c>
      <c r="C14" s="4">
        <v>1</v>
      </c>
      <c r="D14" s="4">
        <v>4</v>
      </c>
      <c r="E14" s="4">
        <v>4</v>
      </c>
      <c r="F14" s="4">
        <v>4</v>
      </c>
      <c r="G14" s="4">
        <v>6</v>
      </c>
      <c r="H14" s="4">
        <v>5</v>
      </c>
      <c r="I14" s="4">
        <v>1.4983122260439601</v>
      </c>
      <c r="J14" s="4">
        <v>-0.80994350073158405</v>
      </c>
      <c r="K14" s="4">
        <v>-0.68836872531237603</v>
      </c>
      <c r="L14" s="4">
        <v>1.0987258618965901</v>
      </c>
      <c r="M14" s="4">
        <v>0.58302071749432205</v>
      </c>
      <c r="N14" s="4">
        <v>-0.35333998845001902</v>
      </c>
      <c r="O14" s="4">
        <v>0.110335308680699</v>
      </c>
      <c r="P14" s="4">
        <v>-0.32469427272684498</v>
      </c>
      <c r="Q14" s="4">
        <v>-1.1140476268947399</v>
      </c>
      <c r="R14" s="4">
        <v>-1.21107378189682</v>
      </c>
      <c r="S14" s="4">
        <v>-0.910670609320827</v>
      </c>
      <c r="T14" s="4">
        <v>-0.104513345043873</v>
      </c>
      <c r="U14" s="4">
        <v>1.17813241979956</v>
      </c>
      <c r="V14" s="4">
        <v>1.68338967902029</v>
      </c>
      <c r="W14" s="4">
        <v>-0.63526436255829499</v>
      </c>
      <c r="X14" s="4">
        <v>1.1937470455082599</v>
      </c>
      <c r="Y14" s="4">
        <v>-1.1937470455082599</v>
      </c>
      <c r="Z14" s="4">
        <v>-3.95033174904062</v>
      </c>
    </row>
    <row r="15" spans="1:26" x14ac:dyDescent="0.2">
      <c r="A15" s="2" t="s">
        <v>77</v>
      </c>
      <c r="B15" s="4">
        <v>2</v>
      </c>
      <c r="C15" s="4">
        <v>0</v>
      </c>
      <c r="D15" s="4">
        <v>2</v>
      </c>
      <c r="E15" s="4">
        <v>3</v>
      </c>
      <c r="F15" s="4">
        <v>2</v>
      </c>
      <c r="G15" s="4">
        <v>2</v>
      </c>
      <c r="H15" s="4">
        <v>4</v>
      </c>
      <c r="I15" s="4">
        <v>-7.9312286147963804E-2</v>
      </c>
      <c r="J15" s="4">
        <v>0.116994652037427</v>
      </c>
      <c r="K15" s="4">
        <v>-3.7682365889463103E-2</v>
      </c>
      <c r="L15" s="4">
        <v>0.15198661075007</v>
      </c>
      <c r="M15" s="4">
        <v>0.56731466633189398</v>
      </c>
      <c r="N15" s="4">
        <v>0.63740130097977599</v>
      </c>
      <c r="O15" s="4">
        <v>-7.1702918508943503E-2</v>
      </c>
      <c r="P15" s="4">
        <v>-0.37544185373075001</v>
      </c>
      <c r="Q15" s="4">
        <v>-0.90955780582204104</v>
      </c>
      <c r="R15" s="4">
        <v>-5.0786485199002298</v>
      </c>
      <c r="S15" s="4">
        <v>-2.9157243746311701</v>
      </c>
      <c r="T15" s="4">
        <v>8.5982416781309294E-3</v>
      </c>
      <c r="U15" s="4">
        <v>3.4609562930959901</v>
      </c>
      <c r="V15" s="4">
        <v>6.2114072527726698</v>
      </c>
      <c r="W15" s="4">
        <v>-1.6865888930153199</v>
      </c>
      <c r="X15" s="4">
        <v>0.847574479041457</v>
      </c>
      <c r="Y15" s="4">
        <v>-0.847574479041457</v>
      </c>
      <c r="Z15" s="4">
        <v>3.0143975296106</v>
      </c>
    </row>
    <row r="16" spans="1:26" x14ac:dyDescent="0.2">
      <c r="A16" s="2" t="s">
        <v>333</v>
      </c>
      <c r="B16" s="4">
        <v>2</v>
      </c>
      <c r="C16" s="4">
        <v>1</v>
      </c>
      <c r="D16" s="4">
        <v>2</v>
      </c>
      <c r="E16" s="4">
        <v>4</v>
      </c>
      <c r="F16" s="4">
        <v>2</v>
      </c>
      <c r="G16" s="4">
        <v>6</v>
      </c>
      <c r="H16" s="4">
        <v>4</v>
      </c>
      <c r="I16" s="4">
        <v>1.3489214164704399</v>
      </c>
      <c r="J16" s="4">
        <v>-0.684083855660506</v>
      </c>
      <c r="K16" s="4">
        <v>-0.66483756080993694</v>
      </c>
      <c r="L16" s="4">
        <v>3.2347130320348298E-2</v>
      </c>
      <c r="M16" s="4">
        <v>0.51156807081691902</v>
      </c>
      <c r="N16" s="4">
        <v>0.40310936081534299</v>
      </c>
      <c r="O16" s="4">
        <v>0.79295876589668701</v>
      </c>
      <c r="P16" s="4">
        <v>-0.25428644347351798</v>
      </c>
      <c r="Q16" s="4">
        <v>-1.4856968843757901</v>
      </c>
      <c r="R16" s="4">
        <v>-2.9474553195268198</v>
      </c>
      <c r="S16" s="4">
        <v>-1.1427607783855001</v>
      </c>
      <c r="T16" s="4">
        <v>1.5382299839356599</v>
      </c>
      <c r="U16" s="4">
        <v>2.42296847667882</v>
      </c>
      <c r="V16" s="4">
        <v>1.87122987190026</v>
      </c>
      <c r="W16" s="4">
        <v>-1.74221223460243</v>
      </c>
      <c r="X16" s="4">
        <v>2.0581373637265998</v>
      </c>
      <c r="Y16" s="4">
        <v>-2.0581373637265998</v>
      </c>
      <c r="Z16" s="4">
        <v>-3.5520835537388198</v>
      </c>
    </row>
    <row r="17" spans="1:26" x14ac:dyDescent="0.2">
      <c r="A17" s="2" t="s">
        <v>123</v>
      </c>
      <c r="B17" s="4">
        <v>1</v>
      </c>
      <c r="C17" s="4">
        <v>1</v>
      </c>
      <c r="D17" s="4">
        <v>1</v>
      </c>
      <c r="E17" s="4">
        <v>3</v>
      </c>
      <c r="F17" s="4">
        <v>3</v>
      </c>
      <c r="G17" s="4">
        <v>6</v>
      </c>
      <c r="H17" s="4">
        <v>4</v>
      </c>
      <c r="I17" s="4">
        <v>0.192826080027417</v>
      </c>
      <c r="J17" s="4">
        <v>-0.22089392227641999</v>
      </c>
      <c r="K17" s="4">
        <v>2.8067842249004899E-2</v>
      </c>
      <c r="L17" s="4">
        <v>0.33444446581568998</v>
      </c>
      <c r="M17" s="4">
        <v>1.3274097304908901</v>
      </c>
      <c r="N17" s="4">
        <v>0.890391092447962</v>
      </c>
      <c r="O17" s="4">
        <v>8.1297553419603201E-3</v>
      </c>
      <c r="P17" s="4">
        <v>-0.987951559061653</v>
      </c>
      <c r="Q17" s="4">
        <v>-1.5724234850348699</v>
      </c>
      <c r="R17" s="4">
        <v>-1.56387076579858</v>
      </c>
      <c r="S17" s="4">
        <v>-0.46572799529828102</v>
      </c>
      <c r="T17" s="4">
        <v>7.0159453610274702E-2</v>
      </c>
      <c r="U17" s="4">
        <v>1.3659367360902299</v>
      </c>
      <c r="V17" s="4">
        <v>1.05266040970761</v>
      </c>
      <c r="W17" s="4">
        <v>-0.45915783831124102</v>
      </c>
      <c r="X17" s="4">
        <v>1.25062435599019</v>
      </c>
      <c r="Y17" s="4">
        <v>-1.25062435599019</v>
      </c>
      <c r="Z17" s="4">
        <v>7.3594523352477603</v>
      </c>
    </row>
    <row r="18" spans="1:26" x14ac:dyDescent="0.2">
      <c r="A18" s="2" t="s">
        <v>204</v>
      </c>
      <c r="B18" s="4">
        <v>1</v>
      </c>
      <c r="C18" s="4">
        <v>1</v>
      </c>
      <c r="D18" s="4">
        <v>2</v>
      </c>
      <c r="E18" s="4">
        <v>8</v>
      </c>
      <c r="F18" s="4">
        <v>1</v>
      </c>
      <c r="G18" s="4">
        <v>5</v>
      </c>
      <c r="H18" s="4">
        <v>7</v>
      </c>
      <c r="I18" s="4">
        <v>-0.29243163900907998</v>
      </c>
      <c r="J18" s="4">
        <v>-0.292990307022021</v>
      </c>
      <c r="K18" s="4">
        <v>0.58542194603110198</v>
      </c>
      <c r="L18" s="4">
        <v>-0.538778892955323</v>
      </c>
      <c r="M18" s="4">
        <v>0.365127736044005</v>
      </c>
      <c r="N18" s="4">
        <v>0.81112240070272801</v>
      </c>
      <c r="O18" s="4">
        <v>-0.40614464460961602</v>
      </c>
      <c r="P18" s="4">
        <v>0.12727754852308801</v>
      </c>
      <c r="Q18" s="4">
        <v>-0.35860414770488402</v>
      </c>
      <c r="R18" s="4">
        <v>-9.1198899679671E-2</v>
      </c>
      <c r="S18" s="4">
        <v>7.4367720673931395E-2</v>
      </c>
      <c r="T18" s="4">
        <v>-0.32612363382165799</v>
      </c>
      <c r="U18" s="4">
        <v>0.245375268835447</v>
      </c>
      <c r="V18" s="4">
        <v>0.400684939548278</v>
      </c>
      <c r="W18" s="4">
        <v>-0.30310539555632998</v>
      </c>
      <c r="X18" s="4">
        <v>0.22868298568634801</v>
      </c>
      <c r="Y18" s="4">
        <v>-0.22868298568634801</v>
      </c>
      <c r="Z18" s="4">
        <v>-3.3869862339708399</v>
      </c>
    </row>
    <row r="19" spans="1:26" x14ac:dyDescent="0.2">
      <c r="A19" s="2" t="s">
        <v>146</v>
      </c>
      <c r="B19" s="4">
        <v>2</v>
      </c>
      <c r="C19" s="4">
        <v>0</v>
      </c>
      <c r="D19" s="4">
        <v>2</v>
      </c>
      <c r="E19" s="4">
        <v>7</v>
      </c>
      <c r="F19" s="4">
        <v>1</v>
      </c>
      <c r="G19" s="4">
        <v>2</v>
      </c>
      <c r="H19" s="4">
        <v>5</v>
      </c>
      <c r="I19" s="4">
        <v>0.74346930187204496</v>
      </c>
      <c r="J19" s="4">
        <v>-1.2291424117580101</v>
      </c>
      <c r="K19" s="4">
        <v>0.48567310988598</v>
      </c>
      <c r="L19" s="4">
        <v>1.6840956243930401</v>
      </c>
      <c r="M19" s="4">
        <v>1.3816579586412601</v>
      </c>
      <c r="N19" s="4">
        <v>1.05910391955307</v>
      </c>
      <c r="O19" s="4">
        <v>-0.29403195263898602</v>
      </c>
      <c r="P19" s="4">
        <v>-1.1177581023102401</v>
      </c>
      <c r="Q19" s="4">
        <v>-2.7130674476381502</v>
      </c>
      <c r="R19" s="4">
        <v>-3.4518937364234499</v>
      </c>
      <c r="S19" s="4">
        <v>-0.85027312848057202</v>
      </c>
      <c r="T19" s="4">
        <v>0.89454983821804901</v>
      </c>
      <c r="U19" s="4">
        <v>2.2905842635579101</v>
      </c>
      <c r="V19" s="4">
        <v>2.7921934079135702</v>
      </c>
      <c r="W19" s="4">
        <v>-1.6751606447855001</v>
      </c>
      <c r="X19" s="4">
        <v>1.2909700661888199</v>
      </c>
      <c r="Y19" s="4">
        <v>-1.2909700661888199</v>
      </c>
      <c r="Z19" s="4">
        <v>-3.65880432117851</v>
      </c>
    </row>
    <row r="20" spans="1:26" x14ac:dyDescent="0.2">
      <c r="A20" s="2" t="s">
        <v>284</v>
      </c>
      <c r="B20" s="4">
        <v>2</v>
      </c>
      <c r="C20" s="4">
        <v>1</v>
      </c>
      <c r="D20" s="4">
        <v>2</v>
      </c>
      <c r="E20" s="4">
        <v>5</v>
      </c>
      <c r="F20" s="4">
        <v>1</v>
      </c>
      <c r="G20" s="4">
        <v>1</v>
      </c>
      <c r="H20" s="4">
        <v>4</v>
      </c>
      <c r="I20" s="4">
        <v>-0.68385483746799203</v>
      </c>
      <c r="J20" s="4">
        <v>0.92162851886948605</v>
      </c>
      <c r="K20" s="4">
        <v>-0.23777368140150101</v>
      </c>
      <c r="L20" s="4">
        <v>0.959991833409782</v>
      </c>
      <c r="M20" s="4">
        <v>0.38169899554909098</v>
      </c>
      <c r="N20" s="4">
        <v>0.325407275334887</v>
      </c>
      <c r="O20" s="4">
        <v>0.507267537599146</v>
      </c>
      <c r="P20" s="4">
        <v>-0.54871182802986695</v>
      </c>
      <c r="Q20" s="4">
        <v>-1.6256538138630101</v>
      </c>
      <c r="R20" s="4">
        <v>-2.2425825319335999</v>
      </c>
      <c r="S20" s="4">
        <v>-1.06499430950898</v>
      </c>
      <c r="T20" s="4">
        <v>0.235974888783895</v>
      </c>
      <c r="U20" s="4">
        <v>2.0741350307003898</v>
      </c>
      <c r="V20" s="4">
        <v>2.1837975784260499</v>
      </c>
      <c r="W20" s="4">
        <v>-1.1863306564676801</v>
      </c>
      <c r="X20" s="4">
        <v>1.01886383911308</v>
      </c>
      <c r="Y20" s="4">
        <v>-1.01886383911308</v>
      </c>
      <c r="Z20" s="4">
        <v>0.31341093425134797</v>
      </c>
    </row>
    <row r="21" spans="1:26" x14ac:dyDescent="0.2">
      <c r="A21" s="2" t="s">
        <v>265</v>
      </c>
      <c r="B21" s="4">
        <v>2</v>
      </c>
      <c r="C21" s="4">
        <v>1</v>
      </c>
      <c r="D21" s="4">
        <v>2</v>
      </c>
      <c r="E21" s="4">
        <v>3</v>
      </c>
      <c r="F21" s="4">
        <v>1</v>
      </c>
      <c r="G21" s="4">
        <v>4</v>
      </c>
      <c r="H21" s="4">
        <v>3</v>
      </c>
      <c r="I21" s="4">
        <v>0.15889898734590399</v>
      </c>
      <c r="J21" s="4">
        <v>-8.2042357474465796E-2</v>
      </c>
      <c r="K21" s="4">
        <v>-7.6856629871435794E-2</v>
      </c>
      <c r="L21" s="4">
        <v>2.1867829977742299</v>
      </c>
      <c r="M21" s="4">
        <v>0.753364857164454</v>
      </c>
      <c r="N21" s="4">
        <v>0.45740074385503199</v>
      </c>
      <c r="O21" s="4">
        <v>-0.57693619020199005</v>
      </c>
      <c r="P21" s="4">
        <v>-1.13108975211536</v>
      </c>
      <c r="Q21" s="4">
        <v>-1.6895226564763699</v>
      </c>
      <c r="R21" s="4">
        <v>-3.0557426170348498</v>
      </c>
      <c r="S21" s="4">
        <v>-0.74990592601667505</v>
      </c>
      <c r="T21" s="4">
        <v>2.80857622951482E-3</v>
      </c>
      <c r="U21" s="4">
        <v>1.0666902292543601</v>
      </c>
      <c r="V21" s="4">
        <v>3.6028883872234401</v>
      </c>
      <c r="W21" s="4">
        <v>-0.86673864965578895</v>
      </c>
      <c r="X21" s="4">
        <v>-8.7632888394360606E-2</v>
      </c>
      <c r="Y21" s="4">
        <v>8.7632888394360606E-2</v>
      </c>
      <c r="Z21" s="4">
        <v>8.3223096965891408</v>
      </c>
    </row>
    <row r="22" spans="1:26" x14ac:dyDescent="0.2">
      <c r="A22" s="2" t="s">
        <v>286</v>
      </c>
      <c r="B22" s="4">
        <v>1</v>
      </c>
      <c r="C22" s="4">
        <v>1</v>
      </c>
      <c r="D22" s="4">
        <v>2</v>
      </c>
      <c r="E22" s="4">
        <v>8</v>
      </c>
      <c r="F22" s="4">
        <v>2</v>
      </c>
      <c r="G22" s="4">
        <v>4</v>
      </c>
      <c r="H22" s="4">
        <v>2</v>
      </c>
      <c r="I22" s="4">
        <v>0.96214546970901704</v>
      </c>
      <c r="J22" s="4">
        <v>-0.45815752451469</v>
      </c>
      <c r="K22" s="4">
        <v>-0.50398794519432899</v>
      </c>
      <c r="L22" s="4">
        <v>0.22121368074690001</v>
      </c>
      <c r="M22" s="4">
        <v>0.66450119420881604</v>
      </c>
      <c r="N22" s="4">
        <v>-0.36495987692188298</v>
      </c>
      <c r="O22" s="4">
        <v>-0.46783864660902902</v>
      </c>
      <c r="P22" s="4">
        <v>0.32143598304833498</v>
      </c>
      <c r="Q22" s="4">
        <v>-0.37435233447313199</v>
      </c>
      <c r="R22" s="4">
        <v>7.6777938233046003E-2</v>
      </c>
      <c r="S22" s="4">
        <v>-0.91748034327998396</v>
      </c>
      <c r="T22" s="4">
        <v>-0.61095610592328897</v>
      </c>
      <c r="U22" s="4">
        <v>0.63886412565142903</v>
      </c>
      <c r="V22" s="4">
        <v>0.67483470279902003</v>
      </c>
      <c r="W22" s="4">
        <v>0.137959682519778</v>
      </c>
      <c r="X22" s="4">
        <v>0.69744305185241895</v>
      </c>
      <c r="Y22" s="4">
        <v>-0.69744305185241895</v>
      </c>
      <c r="Z22" s="4">
        <v>-4.1665396802378298</v>
      </c>
    </row>
    <row r="23" spans="1:26" x14ac:dyDescent="0.2">
      <c r="A23" s="2" t="s">
        <v>86</v>
      </c>
      <c r="B23" s="4">
        <v>2</v>
      </c>
      <c r="C23" s="4">
        <v>1</v>
      </c>
      <c r="D23" s="4">
        <v>1</v>
      </c>
      <c r="E23" s="4">
        <v>7</v>
      </c>
      <c r="F23" s="4">
        <v>1</v>
      </c>
      <c r="G23" s="4">
        <v>1</v>
      </c>
      <c r="H23" s="4">
        <v>2</v>
      </c>
      <c r="I23" s="4">
        <v>0.73802366255296004</v>
      </c>
      <c r="J23" s="4">
        <v>-0.76807410972625201</v>
      </c>
      <c r="K23" s="4">
        <v>3.0050447173289498E-2</v>
      </c>
      <c r="L23" s="4">
        <v>0.49333968459174798</v>
      </c>
      <c r="M23" s="4">
        <v>-2.4396689380348599E-2</v>
      </c>
      <c r="N23" s="4">
        <v>-0.38605940240921599</v>
      </c>
      <c r="O23" s="4">
        <v>0.84478839787887205</v>
      </c>
      <c r="P23" s="4">
        <v>4.6182512876834003E-2</v>
      </c>
      <c r="Q23" s="4">
        <v>-0.97385450355787695</v>
      </c>
      <c r="R23" s="4">
        <v>-2.82856865646092</v>
      </c>
      <c r="S23" s="4">
        <v>-1.7974069029275399</v>
      </c>
      <c r="T23" s="4">
        <v>-5.2260649659725003E-2</v>
      </c>
      <c r="U23" s="4">
        <v>2.3189448339330001</v>
      </c>
      <c r="V23" s="4">
        <v>2.7497807478731802</v>
      </c>
      <c r="W23" s="4">
        <v>-0.39048937275804402</v>
      </c>
      <c r="X23" s="4">
        <v>0.83173748821904903</v>
      </c>
      <c r="Y23" s="4">
        <v>-0.83173748821904903</v>
      </c>
      <c r="Z23" s="4">
        <v>1.50519084730301</v>
      </c>
    </row>
    <row r="24" spans="1:26" x14ac:dyDescent="0.2">
      <c r="A24" s="2" t="s">
        <v>210</v>
      </c>
      <c r="B24" s="4">
        <v>1</v>
      </c>
      <c r="C24" s="4">
        <v>1</v>
      </c>
      <c r="D24" s="4">
        <v>2</v>
      </c>
      <c r="E24" s="4">
        <v>4</v>
      </c>
      <c r="F24" s="4">
        <v>2</v>
      </c>
      <c r="G24" s="4">
        <v>2</v>
      </c>
      <c r="H24" s="4">
        <v>2</v>
      </c>
      <c r="I24" s="4">
        <v>0.68188794815304399</v>
      </c>
      <c r="J24" s="4">
        <v>-1.08474479222028</v>
      </c>
      <c r="K24" s="4">
        <v>0.40285684406723798</v>
      </c>
      <c r="L24" s="4">
        <v>0.588869424349447</v>
      </c>
      <c r="M24" s="4">
        <v>0.91917469562585097</v>
      </c>
      <c r="N24" s="4">
        <v>-0.14640297413911099</v>
      </c>
      <c r="O24" s="4">
        <v>0.217581945836964</v>
      </c>
      <c r="P24" s="4">
        <v>-0.37655492269982299</v>
      </c>
      <c r="Q24" s="4">
        <v>-1.20266816897335</v>
      </c>
      <c r="R24" s="4">
        <v>-0.70714788986478305</v>
      </c>
      <c r="S24" s="4">
        <v>0.13906354593671699</v>
      </c>
      <c r="T24" s="4">
        <v>-0.351419001007646</v>
      </c>
      <c r="U24" s="4">
        <v>-3.6484307072929302E-2</v>
      </c>
      <c r="V24" s="4">
        <v>-7.6633559103239804E-3</v>
      </c>
      <c r="W24" s="4">
        <v>0.96365100791897396</v>
      </c>
      <c r="X24" s="4">
        <v>-0.39450346541724002</v>
      </c>
      <c r="Y24" s="4">
        <v>0.39450346541724002</v>
      </c>
      <c r="Z24" s="4">
        <v>2.4057445646433102</v>
      </c>
    </row>
    <row r="25" spans="1:26" x14ac:dyDescent="0.2">
      <c r="A25" s="2" t="s">
        <v>213</v>
      </c>
      <c r="B25" s="4">
        <v>2</v>
      </c>
      <c r="C25" s="4">
        <v>1</v>
      </c>
      <c r="D25" s="4">
        <v>2</v>
      </c>
      <c r="E25" s="4">
        <v>7</v>
      </c>
      <c r="F25" s="4">
        <v>4</v>
      </c>
      <c r="G25" s="4">
        <v>6</v>
      </c>
      <c r="H25" s="4">
        <v>3</v>
      </c>
      <c r="I25" s="4">
        <v>-0.15460957294198399</v>
      </c>
      <c r="J25" s="4">
        <v>0.13581014926017099</v>
      </c>
      <c r="K25" s="4">
        <v>1.8799423681813299E-2</v>
      </c>
      <c r="L25" s="4">
        <v>0.41214435366068702</v>
      </c>
      <c r="M25" s="4">
        <v>0.61057349625604496</v>
      </c>
      <c r="N25" s="4">
        <v>0.283980274570452</v>
      </c>
      <c r="O25" s="4">
        <v>0.59558151622036803</v>
      </c>
      <c r="P25" s="4">
        <v>-0.71520491024885602</v>
      </c>
      <c r="Q25" s="4">
        <v>-1.1870747304587199</v>
      </c>
      <c r="R25" s="4">
        <v>-4.7749034047695504</v>
      </c>
      <c r="S25" s="4">
        <v>-2.7860277789968801</v>
      </c>
      <c r="T25" s="4">
        <v>0.158715657102769</v>
      </c>
      <c r="U25" s="4">
        <v>3.4270637652226901</v>
      </c>
      <c r="V25" s="4">
        <v>5.4855136842166798</v>
      </c>
      <c r="W25" s="4">
        <v>-1.5103619227757701</v>
      </c>
      <c r="X25" s="4">
        <v>1.44642690518923</v>
      </c>
      <c r="Y25" s="4">
        <v>-1.44642690518923</v>
      </c>
      <c r="Z25" s="4">
        <v>-3.00259207397148</v>
      </c>
    </row>
    <row r="26" spans="1:26" x14ac:dyDescent="0.2">
      <c r="A26" s="2" t="s">
        <v>180</v>
      </c>
      <c r="B26" s="4">
        <v>2</v>
      </c>
      <c r="C26" s="4">
        <v>0</v>
      </c>
      <c r="D26" s="4">
        <v>1</v>
      </c>
      <c r="E26" s="4">
        <v>3</v>
      </c>
      <c r="F26" s="4">
        <v>1</v>
      </c>
      <c r="G26" s="4">
        <v>6</v>
      </c>
      <c r="H26" s="4">
        <v>7</v>
      </c>
      <c r="I26" s="4">
        <v>-0.20443829227848001</v>
      </c>
      <c r="J26" s="4">
        <v>-0.27811027720973902</v>
      </c>
      <c r="K26" s="4">
        <v>0.482548569488219</v>
      </c>
      <c r="L26" s="4">
        <v>0.90504756733744895</v>
      </c>
      <c r="M26" s="4">
        <v>8.9335944035306397E-2</v>
      </c>
      <c r="N26" s="4">
        <v>-0.13247484801551501</v>
      </c>
      <c r="O26" s="4">
        <v>-0.19427314113152999</v>
      </c>
      <c r="P26" s="4">
        <v>0.48423676570628998</v>
      </c>
      <c r="Q26" s="4">
        <v>-1.15187228793202</v>
      </c>
      <c r="R26" s="4">
        <v>-3.42846134160698</v>
      </c>
      <c r="S26" s="4">
        <v>-1.4373763467280001</v>
      </c>
      <c r="T26" s="4">
        <v>-0.13566052792845901</v>
      </c>
      <c r="U26" s="4">
        <v>2.5448786611714702</v>
      </c>
      <c r="V26" s="4">
        <v>4.6641845647711504</v>
      </c>
      <c r="W26" s="4">
        <v>-2.2075650096791799</v>
      </c>
      <c r="X26" s="4">
        <v>0.43976294253550202</v>
      </c>
      <c r="Y26" s="4">
        <v>-0.43976294253550202</v>
      </c>
      <c r="Z26" s="4">
        <v>-3.7158102383015001</v>
      </c>
    </row>
    <row r="27" spans="1:26" x14ac:dyDescent="0.2">
      <c r="A27" s="2" t="s">
        <v>166</v>
      </c>
      <c r="B27" s="4">
        <v>2</v>
      </c>
      <c r="C27" s="4">
        <v>1</v>
      </c>
      <c r="D27" s="4">
        <v>2</v>
      </c>
      <c r="E27" s="4">
        <v>6</v>
      </c>
      <c r="F27" s="4">
        <v>1</v>
      </c>
      <c r="G27" s="4">
        <v>2</v>
      </c>
      <c r="H27" s="4">
        <v>4</v>
      </c>
      <c r="I27" s="4">
        <v>0.87224001948060803</v>
      </c>
      <c r="J27" s="4">
        <v>-0.43062090048938501</v>
      </c>
      <c r="K27" s="4">
        <v>-0.44161911899122702</v>
      </c>
      <c r="L27" s="4">
        <v>0.195458299311494</v>
      </c>
      <c r="M27" s="4">
        <v>-4.5899247045739201E-2</v>
      </c>
      <c r="N27" s="4">
        <v>6.9517654502633794E-2</v>
      </c>
      <c r="O27" s="4">
        <v>0.212731607545879</v>
      </c>
      <c r="P27" s="4">
        <v>-6.5441626490516699E-2</v>
      </c>
      <c r="Q27" s="4">
        <v>-0.36636668782374998</v>
      </c>
      <c r="R27" s="4">
        <v>-3.9507522260434702</v>
      </c>
      <c r="S27" s="4">
        <v>-2.4790446162703001</v>
      </c>
      <c r="T27" s="4">
        <v>1.0464093119746399E-2</v>
      </c>
      <c r="U27" s="4">
        <v>3.3113102294244698</v>
      </c>
      <c r="V27" s="4">
        <v>5.3288794193752302</v>
      </c>
      <c r="W27" s="4">
        <v>-2.2208568996057401</v>
      </c>
      <c r="X27" s="4">
        <v>0.175796911945717</v>
      </c>
      <c r="Y27" s="4">
        <v>-0.175796911945717</v>
      </c>
      <c r="Z27" s="4">
        <v>-2.2325443079063501</v>
      </c>
    </row>
    <row r="28" spans="1:26" x14ac:dyDescent="0.2">
      <c r="A28" s="2" t="s">
        <v>232</v>
      </c>
      <c r="B28" s="4">
        <v>1</v>
      </c>
      <c r="C28" s="4">
        <v>1</v>
      </c>
      <c r="D28" s="4">
        <v>1</v>
      </c>
      <c r="E28" s="4">
        <v>3</v>
      </c>
      <c r="F28" s="4">
        <v>1</v>
      </c>
      <c r="G28" s="4">
        <v>6</v>
      </c>
      <c r="H28" s="4">
        <v>4</v>
      </c>
      <c r="I28" s="4">
        <v>0.31338990744672102</v>
      </c>
      <c r="J28" s="4">
        <v>-0.215674319552731</v>
      </c>
      <c r="K28" s="4">
        <v>-9.7715587893993802E-2</v>
      </c>
      <c r="L28" s="4">
        <v>0.22518886439307301</v>
      </c>
      <c r="M28" s="4">
        <v>0.378489419797642</v>
      </c>
      <c r="N28" s="4">
        <v>-0.89411994387183102</v>
      </c>
      <c r="O28" s="4">
        <v>0.143436162639482</v>
      </c>
      <c r="P28" s="4">
        <v>-0.285429873170713</v>
      </c>
      <c r="Q28" s="4">
        <v>0.43243537021233702</v>
      </c>
      <c r="R28" s="4">
        <v>1.47038130495898</v>
      </c>
      <c r="S28" s="4">
        <v>2.7298762720287601E-2</v>
      </c>
      <c r="T28" s="4">
        <v>-0.104720502666745</v>
      </c>
      <c r="U28" s="4">
        <v>-0.97010651191015496</v>
      </c>
      <c r="V28" s="4">
        <v>-0.55239191558482603</v>
      </c>
      <c r="W28" s="4">
        <v>0.12953886248246799</v>
      </c>
      <c r="X28" s="4">
        <v>-0.76089153583695002</v>
      </c>
      <c r="Y28" s="4">
        <v>0.76089153583695002</v>
      </c>
      <c r="Z28" s="4">
        <v>3.3745522227379601</v>
      </c>
    </row>
    <row r="29" spans="1:26" x14ac:dyDescent="0.2">
      <c r="A29" s="2" t="s">
        <v>362</v>
      </c>
      <c r="B29" s="4">
        <v>2</v>
      </c>
      <c r="C29" s="4">
        <v>1</v>
      </c>
      <c r="D29" s="4">
        <v>2</v>
      </c>
      <c r="E29" s="4">
        <v>7</v>
      </c>
      <c r="F29" s="4">
        <v>1</v>
      </c>
      <c r="G29" s="4">
        <v>4</v>
      </c>
      <c r="H29" s="4">
        <v>4</v>
      </c>
      <c r="I29" s="4">
        <v>0.91561883513457498</v>
      </c>
      <c r="J29" s="4">
        <v>-0.45742306198659599</v>
      </c>
      <c r="K29" s="4">
        <v>-0.45819577314797399</v>
      </c>
      <c r="L29" s="4">
        <v>1.3577321330013301</v>
      </c>
      <c r="M29" s="4">
        <v>0.73341142783524704</v>
      </c>
      <c r="N29" s="4">
        <v>0.151922833383904</v>
      </c>
      <c r="O29" s="4">
        <v>9.8320571384863498E-2</v>
      </c>
      <c r="P29" s="4">
        <v>-0.77993718751033803</v>
      </c>
      <c r="Q29" s="4">
        <v>-1.5614497780950001</v>
      </c>
      <c r="R29" s="4">
        <v>-5.0718966085351198</v>
      </c>
      <c r="S29" s="4">
        <v>-2.7798030856212801</v>
      </c>
      <c r="T29" s="4">
        <v>0.28489819339758299</v>
      </c>
      <c r="U29" s="4">
        <v>3.6114025013819999</v>
      </c>
      <c r="V29" s="4">
        <v>6.3949401768151803</v>
      </c>
      <c r="W29" s="4">
        <v>-2.43954117743837</v>
      </c>
      <c r="X29" s="4">
        <v>0.60866620121677995</v>
      </c>
      <c r="Y29" s="4">
        <v>-0.60866620121677995</v>
      </c>
      <c r="Z29" s="4">
        <v>-3.3092891896204502</v>
      </c>
    </row>
    <row r="30" spans="1:26" x14ac:dyDescent="0.2">
      <c r="A30" s="2" t="s">
        <v>19</v>
      </c>
      <c r="B30" s="4">
        <v>2</v>
      </c>
      <c r="C30" s="4">
        <v>1</v>
      </c>
      <c r="D30" s="4">
        <v>2</v>
      </c>
      <c r="E30" s="4">
        <v>4</v>
      </c>
      <c r="F30" s="4">
        <v>2</v>
      </c>
      <c r="G30" s="4">
        <v>1</v>
      </c>
      <c r="H30" s="4">
        <v>3</v>
      </c>
      <c r="I30" s="4">
        <v>8.1196169421879502E-2</v>
      </c>
      <c r="J30" s="4">
        <v>-0.118246150335848</v>
      </c>
      <c r="K30" s="4">
        <v>3.7049980913968897E-2</v>
      </c>
      <c r="L30" s="4">
        <v>3.5615493885306599</v>
      </c>
      <c r="M30" s="4">
        <v>2.26649477534855</v>
      </c>
      <c r="N30" s="4">
        <v>0.69845279826689499</v>
      </c>
      <c r="O30" s="4">
        <v>-1.0063142671971801</v>
      </c>
      <c r="P30" s="4">
        <v>-2.2969251760179299</v>
      </c>
      <c r="Q30" s="4">
        <v>-3.22325751893097</v>
      </c>
      <c r="R30" s="4">
        <v>-1.91199820804715</v>
      </c>
      <c r="S30" s="4">
        <v>-0.59369180668497901</v>
      </c>
      <c r="T30" s="4">
        <v>0.95296068794327604</v>
      </c>
      <c r="U30" s="4">
        <v>1.4377442647543801</v>
      </c>
      <c r="V30" s="4">
        <v>0.28123071342232497</v>
      </c>
      <c r="W30" s="4">
        <v>-0.16624565138783601</v>
      </c>
      <c r="X30" s="4">
        <v>1.27817149649244</v>
      </c>
      <c r="Y30" s="4">
        <v>-1.27817149649244</v>
      </c>
      <c r="Z30" s="4">
        <v>-3.5529029105748</v>
      </c>
    </row>
    <row r="31" spans="1:26" x14ac:dyDescent="0.2">
      <c r="A31" s="2" t="s">
        <v>326</v>
      </c>
      <c r="B31" s="4">
        <v>2</v>
      </c>
      <c r="C31" s="4">
        <v>1</v>
      </c>
      <c r="D31" s="4">
        <v>2</v>
      </c>
      <c r="E31" s="4">
        <v>2</v>
      </c>
      <c r="F31" s="4">
        <v>1</v>
      </c>
      <c r="G31" s="4">
        <v>1</v>
      </c>
      <c r="H31" s="4">
        <v>4</v>
      </c>
      <c r="I31" s="4">
        <v>1.57905382421209</v>
      </c>
      <c r="J31" s="4">
        <v>-0.40369435453810798</v>
      </c>
      <c r="K31" s="4">
        <v>-1.175359469674</v>
      </c>
      <c r="L31" s="4">
        <v>0.72352165006242397</v>
      </c>
      <c r="M31" s="4">
        <v>0.46435365596143402</v>
      </c>
      <c r="N31" s="4">
        <v>0.62931285173169504</v>
      </c>
      <c r="O31" s="4">
        <v>8.6280404053347401E-2</v>
      </c>
      <c r="P31" s="4">
        <v>-1.04922596053589</v>
      </c>
      <c r="Q31" s="4">
        <v>-0.85424260127302598</v>
      </c>
      <c r="R31" s="4">
        <v>-2.9131787400708999</v>
      </c>
      <c r="S31" s="4">
        <v>-0.31550085893073598</v>
      </c>
      <c r="T31" s="4">
        <v>0.81397320241343896</v>
      </c>
      <c r="U31" s="4">
        <v>1.63960958197399</v>
      </c>
      <c r="V31" s="4">
        <v>2.61971455196112</v>
      </c>
      <c r="W31" s="4">
        <v>-1.8446177373469199</v>
      </c>
      <c r="X31" s="4">
        <v>1.96860829062747</v>
      </c>
      <c r="Y31" s="4">
        <v>-1.96860829062747</v>
      </c>
      <c r="Z31" s="4">
        <v>-3.8339262063939201</v>
      </c>
    </row>
    <row r="32" spans="1:26" x14ac:dyDescent="0.2">
      <c r="A32" s="2" t="s">
        <v>168</v>
      </c>
      <c r="B32" s="4">
        <v>1</v>
      </c>
      <c r="C32" s="4">
        <v>1</v>
      </c>
      <c r="D32" s="4">
        <v>2</v>
      </c>
      <c r="E32" s="4">
        <v>7</v>
      </c>
      <c r="F32" s="4">
        <v>5</v>
      </c>
      <c r="G32" s="4">
        <v>6</v>
      </c>
      <c r="H32" s="4">
        <v>7</v>
      </c>
      <c r="I32" s="4">
        <v>0.93082794054308904</v>
      </c>
      <c r="J32" s="4">
        <v>-0.40510154717461799</v>
      </c>
      <c r="K32" s="4">
        <v>-0.52572639336846905</v>
      </c>
      <c r="L32" s="4">
        <v>1.4576485052086401</v>
      </c>
      <c r="M32" s="4">
        <v>0.87055340325347297</v>
      </c>
      <c r="N32" s="4">
        <v>0.35244882253497201</v>
      </c>
      <c r="O32" s="4">
        <v>-0.108280514848106</v>
      </c>
      <c r="P32" s="4">
        <v>-1.1703491191498301</v>
      </c>
      <c r="Q32" s="4">
        <v>-1.40202109699912</v>
      </c>
      <c r="R32" s="4">
        <v>-3.1488653220982701</v>
      </c>
      <c r="S32" s="4">
        <v>-1.26421025830817</v>
      </c>
      <c r="T32" s="4">
        <v>1.4889088950571601</v>
      </c>
      <c r="U32" s="4">
        <v>2.47572878388103</v>
      </c>
      <c r="V32" s="4">
        <v>2.0157153991874601</v>
      </c>
      <c r="W32" s="4">
        <v>-1.5672774977192301</v>
      </c>
      <c r="X32" s="4">
        <v>1.9182049009700399</v>
      </c>
      <c r="Y32" s="4">
        <v>-1.9182049009700399</v>
      </c>
      <c r="Z32" s="4">
        <v>0.89611099286960705</v>
      </c>
    </row>
    <row r="33" spans="1:26" x14ac:dyDescent="0.2">
      <c r="A33" s="2" t="s">
        <v>5</v>
      </c>
      <c r="B33" s="4">
        <v>1</v>
      </c>
      <c r="C33" s="4">
        <v>0</v>
      </c>
      <c r="D33" s="4">
        <v>1</v>
      </c>
      <c r="E33" s="4">
        <v>5</v>
      </c>
      <c r="F33" s="4">
        <v>1</v>
      </c>
      <c r="G33" s="4">
        <v>3</v>
      </c>
      <c r="H33" s="4">
        <v>1</v>
      </c>
      <c r="I33" s="4">
        <v>0.96450294339652898</v>
      </c>
      <c r="J33" s="4">
        <v>-1.0049240390363701</v>
      </c>
      <c r="K33" s="4">
        <v>4.04210956398365E-2</v>
      </c>
      <c r="L33" s="4">
        <v>1.39607853820925</v>
      </c>
      <c r="M33" s="4">
        <v>0.18311300530824101</v>
      </c>
      <c r="N33" s="4">
        <v>-0.82124749796479402</v>
      </c>
      <c r="O33" s="4">
        <v>0.48905509838115901</v>
      </c>
      <c r="P33" s="4">
        <v>-0.28176535203091102</v>
      </c>
      <c r="Q33" s="4">
        <v>-0.96523379190294101</v>
      </c>
      <c r="R33" s="4">
        <v>1.25043105192572</v>
      </c>
      <c r="S33" s="4">
        <v>0.13216479978781401</v>
      </c>
      <c r="T33" s="4">
        <v>0.46468292586820997</v>
      </c>
      <c r="U33" s="4">
        <v>-0.63445641655267704</v>
      </c>
      <c r="V33" s="4">
        <v>-0.74350915704854204</v>
      </c>
      <c r="W33" s="4">
        <v>-0.46931320398052701</v>
      </c>
      <c r="X33" s="4">
        <v>-0.115372490907853</v>
      </c>
      <c r="Y33" s="4">
        <v>0.115372490907853</v>
      </c>
      <c r="Z33" s="4">
        <v>-4.2377605353826597</v>
      </c>
    </row>
    <row r="34" spans="1:26" x14ac:dyDescent="0.2">
      <c r="A34" s="2" t="s">
        <v>361</v>
      </c>
      <c r="B34" s="4">
        <v>2</v>
      </c>
      <c r="C34" s="4">
        <v>0</v>
      </c>
      <c r="D34" s="4">
        <v>2</v>
      </c>
      <c r="E34" s="4">
        <v>7</v>
      </c>
      <c r="F34" s="4">
        <v>1</v>
      </c>
      <c r="G34" s="4">
        <v>2</v>
      </c>
      <c r="H34" s="4">
        <v>6</v>
      </c>
      <c r="I34" s="4">
        <v>0.58549011265652495</v>
      </c>
      <c r="J34" s="4">
        <v>9.1605971921096999E-2</v>
      </c>
      <c r="K34" s="4">
        <v>-0.67709608457762605</v>
      </c>
      <c r="L34" s="4">
        <v>-0.29889566403942402</v>
      </c>
      <c r="M34" s="4">
        <v>0.94749388213575003</v>
      </c>
      <c r="N34" s="4">
        <v>0.851460699013875</v>
      </c>
      <c r="O34" s="4">
        <v>0.40168209553182499</v>
      </c>
      <c r="P34" s="4">
        <v>-0.33981847185335101</v>
      </c>
      <c r="Q34" s="4">
        <v>-1.5619225407886901</v>
      </c>
      <c r="R34" s="4">
        <v>-2.4101170386470301</v>
      </c>
      <c r="S34" s="4">
        <v>-1.09115459553102</v>
      </c>
      <c r="T34" s="4">
        <v>0.804910487159473</v>
      </c>
      <c r="U34" s="4">
        <v>1.12092353745409</v>
      </c>
      <c r="V34" s="4">
        <v>2.1034280335886999</v>
      </c>
      <c r="W34" s="4">
        <v>-0.52799042402416996</v>
      </c>
      <c r="X34" s="4">
        <v>1.2280686673234901E-2</v>
      </c>
      <c r="Y34" s="4">
        <v>-1.2280686673234901E-2</v>
      </c>
      <c r="Z34" s="4">
        <v>2.4704637505140199</v>
      </c>
    </row>
    <row r="35" spans="1:26" x14ac:dyDescent="0.2">
      <c r="A35" s="2" t="s">
        <v>182</v>
      </c>
      <c r="B35" s="4">
        <v>2</v>
      </c>
      <c r="C35" s="4">
        <v>0</v>
      </c>
      <c r="D35" s="4">
        <v>1</v>
      </c>
      <c r="E35" s="4">
        <v>3</v>
      </c>
      <c r="F35" s="4">
        <v>1</v>
      </c>
      <c r="G35" s="4">
        <v>1</v>
      </c>
      <c r="H35" s="4">
        <v>1</v>
      </c>
      <c r="I35" s="4">
        <v>0.34618733261879903</v>
      </c>
      <c r="J35" s="4">
        <v>0.23871617312996499</v>
      </c>
      <c r="K35" s="4">
        <v>-0.58490350574876604</v>
      </c>
      <c r="L35" s="4">
        <v>1.1852227139468701</v>
      </c>
      <c r="M35" s="4">
        <v>0.19305737998590899</v>
      </c>
      <c r="N35" s="4">
        <v>-0.22098642526069001</v>
      </c>
      <c r="O35" s="4">
        <v>-7.8750125435069304E-2</v>
      </c>
      <c r="P35" s="4">
        <v>-0.191159240513192</v>
      </c>
      <c r="Q35" s="4">
        <v>-0.88738430272381397</v>
      </c>
      <c r="R35" s="4">
        <v>1.9691478248051599</v>
      </c>
      <c r="S35" s="4">
        <v>0.32689017710399698</v>
      </c>
      <c r="T35" s="4">
        <v>0.50466278124824504</v>
      </c>
      <c r="U35" s="4">
        <v>-1.1831969987375299</v>
      </c>
      <c r="V35" s="4">
        <v>-0.90454157899663801</v>
      </c>
      <c r="W35" s="4">
        <v>-0.71296220542325195</v>
      </c>
      <c r="X35" s="4">
        <v>0.148278493868441</v>
      </c>
      <c r="Y35" s="4">
        <v>-0.148278493868441</v>
      </c>
      <c r="Z35" s="4">
        <v>-4.32446507967994</v>
      </c>
    </row>
    <row r="36" spans="1:26" x14ac:dyDescent="0.2">
      <c r="A36" s="2" t="s">
        <v>42</v>
      </c>
      <c r="B36" s="4">
        <v>2</v>
      </c>
      <c r="C36" s="4">
        <v>1</v>
      </c>
      <c r="D36" s="4">
        <v>1</v>
      </c>
      <c r="E36" s="4">
        <v>4</v>
      </c>
      <c r="F36" s="4">
        <v>4</v>
      </c>
      <c r="G36" s="4">
        <v>6</v>
      </c>
      <c r="H36" s="4">
        <v>5</v>
      </c>
      <c r="I36" s="4">
        <v>0.19452624436826799</v>
      </c>
      <c r="J36" s="4">
        <v>0.41528463547191102</v>
      </c>
      <c r="K36" s="4">
        <v>-0.609810879840192</v>
      </c>
      <c r="L36" s="4">
        <v>0.73180672650787804</v>
      </c>
      <c r="M36" s="4">
        <v>0.78117947412535804</v>
      </c>
      <c r="N36" s="4">
        <v>0.96149960602572704</v>
      </c>
      <c r="O36" s="4">
        <v>-0.118462420370611</v>
      </c>
      <c r="P36" s="4">
        <v>-0.93737662723355797</v>
      </c>
      <c r="Q36" s="4">
        <v>-1.41864675905479</v>
      </c>
      <c r="R36" s="4">
        <v>-4.7198040049817003</v>
      </c>
      <c r="S36" s="4">
        <v>-2.67058417034854</v>
      </c>
      <c r="T36" s="4">
        <v>0.23163910294513601</v>
      </c>
      <c r="U36" s="4">
        <v>3.20274958682606</v>
      </c>
      <c r="V36" s="4">
        <v>6.0980970598113098</v>
      </c>
      <c r="W36" s="4">
        <v>-2.1420975742523201</v>
      </c>
      <c r="X36" s="4">
        <v>7.7991986800196603E-2</v>
      </c>
      <c r="Y36" s="4">
        <v>-7.7991986800196603E-2</v>
      </c>
      <c r="Z36" s="4">
        <v>7.4748809413646597</v>
      </c>
    </row>
    <row r="37" spans="1:26" x14ac:dyDescent="0.2">
      <c r="A37" s="2" t="s">
        <v>92</v>
      </c>
      <c r="B37" s="4">
        <v>1</v>
      </c>
      <c r="C37" s="4">
        <v>1</v>
      </c>
      <c r="D37" s="4">
        <v>1</v>
      </c>
      <c r="E37" s="4">
        <v>4</v>
      </c>
      <c r="F37" s="4">
        <v>1</v>
      </c>
      <c r="G37" s="4">
        <v>3</v>
      </c>
      <c r="H37" s="4">
        <v>1</v>
      </c>
      <c r="I37" s="4">
        <v>0.48313054163584801</v>
      </c>
      <c r="J37" s="4">
        <v>-1.0525319283843799</v>
      </c>
      <c r="K37" s="4">
        <v>0.56940138674854401</v>
      </c>
      <c r="L37" s="4">
        <v>3.0286791714832302</v>
      </c>
      <c r="M37" s="4">
        <v>1.2970745209580901</v>
      </c>
      <c r="N37" s="4">
        <v>-8.8721321922504107E-2</v>
      </c>
      <c r="O37" s="4">
        <v>-7.6087282740182893E-2</v>
      </c>
      <c r="P37" s="4">
        <v>-1.4807348892038901</v>
      </c>
      <c r="Q37" s="4">
        <v>-2.68021019857474</v>
      </c>
      <c r="R37" s="4">
        <v>-1.83437388571178</v>
      </c>
      <c r="S37" s="4">
        <v>-1.07441843503382</v>
      </c>
      <c r="T37" s="4">
        <v>0.38313751965510301</v>
      </c>
      <c r="U37" s="4">
        <v>1.7663608635767201</v>
      </c>
      <c r="V37" s="4">
        <v>0.93296187191269797</v>
      </c>
      <c r="W37" s="4">
        <v>-0.173667934398964</v>
      </c>
      <c r="X37" s="4">
        <v>5.3615087968625498E-2</v>
      </c>
      <c r="Y37" s="4">
        <v>-5.3615087968625498E-2</v>
      </c>
      <c r="Z37" s="4">
        <v>-3.6030910222296599</v>
      </c>
    </row>
    <row r="38" spans="1:26" x14ac:dyDescent="0.2">
      <c r="A38" s="2" t="s">
        <v>373</v>
      </c>
      <c r="B38" s="4">
        <v>2</v>
      </c>
      <c r="C38" s="4">
        <v>1</v>
      </c>
      <c r="D38" s="4">
        <v>1</v>
      </c>
      <c r="E38" s="4">
        <v>4</v>
      </c>
      <c r="F38" s="4">
        <v>2</v>
      </c>
      <c r="G38" s="4">
        <v>1</v>
      </c>
      <c r="H38" s="4">
        <v>5</v>
      </c>
      <c r="I38" s="4">
        <v>0.25430477990204697</v>
      </c>
      <c r="J38" s="4">
        <v>0.25976940560016498</v>
      </c>
      <c r="K38" s="4">
        <v>-0.51407418550220096</v>
      </c>
      <c r="L38" s="4">
        <v>2.6978179673262201</v>
      </c>
      <c r="M38" s="4">
        <v>2.51553853148893</v>
      </c>
      <c r="N38" s="4">
        <v>0.69844537452136002</v>
      </c>
      <c r="O38" s="4">
        <v>-0.65050246240488796</v>
      </c>
      <c r="P38" s="4">
        <v>-2.44621195728647</v>
      </c>
      <c r="Q38" s="4">
        <v>-2.8150874536451398</v>
      </c>
      <c r="R38" s="4">
        <v>-2.4491273849141701</v>
      </c>
      <c r="S38" s="4">
        <v>-0.96288798749566396</v>
      </c>
      <c r="T38" s="4">
        <v>3.6518269973638301E-2</v>
      </c>
      <c r="U38" s="4">
        <v>0.78818086846449398</v>
      </c>
      <c r="V38" s="4">
        <v>2.6538492497348698</v>
      </c>
      <c r="W38" s="4">
        <v>-6.6533015763193301E-2</v>
      </c>
      <c r="X38" s="4">
        <v>0.14485055265698099</v>
      </c>
      <c r="Y38" s="4">
        <v>-0.14485055265698099</v>
      </c>
      <c r="Z38" s="4">
        <v>2.6372310626923898</v>
      </c>
    </row>
    <row r="39" spans="1:26" x14ac:dyDescent="0.2">
      <c r="A39" s="2" t="s">
        <v>49</v>
      </c>
      <c r="B39" s="4">
        <v>2</v>
      </c>
      <c r="C39" s="4">
        <v>1</v>
      </c>
      <c r="D39" s="4">
        <v>2</v>
      </c>
      <c r="E39" s="4">
        <v>4</v>
      </c>
      <c r="F39" s="4">
        <v>2</v>
      </c>
      <c r="G39" s="4">
        <v>5</v>
      </c>
      <c r="H39" s="4">
        <v>6</v>
      </c>
      <c r="I39" s="4">
        <v>0.54789055288311095</v>
      </c>
      <c r="J39" s="4">
        <v>-0.350620361597758</v>
      </c>
      <c r="K39" s="4">
        <v>-0.197270191285352</v>
      </c>
      <c r="L39" s="4">
        <v>1.4435044918300399</v>
      </c>
      <c r="M39" s="4">
        <v>0.56699983028210499</v>
      </c>
      <c r="N39" s="4">
        <v>-0.86727673855858001</v>
      </c>
      <c r="O39" s="4">
        <v>0.14227950624319599</v>
      </c>
      <c r="P39" s="4">
        <v>-0.66139584934310702</v>
      </c>
      <c r="Q39" s="4">
        <v>-0.62411124045368804</v>
      </c>
      <c r="R39" s="4">
        <v>0.53265922446060998</v>
      </c>
      <c r="S39" s="4">
        <v>-0.22783560623667301</v>
      </c>
      <c r="T39" s="4">
        <v>4.8123327935419898E-3</v>
      </c>
      <c r="U39" s="4">
        <v>-0.21714767558096201</v>
      </c>
      <c r="V39" s="4">
        <v>0.80759304460400005</v>
      </c>
      <c r="W39" s="4">
        <v>-0.90008132004052499</v>
      </c>
      <c r="X39" s="4">
        <v>-1.4529509676958501</v>
      </c>
      <c r="Y39" s="4">
        <v>1.4529509676958501</v>
      </c>
      <c r="Z39" s="4">
        <v>-3.5326013966678</v>
      </c>
    </row>
    <row r="40" spans="1:26" x14ac:dyDescent="0.2">
      <c r="A40" s="2" t="s">
        <v>44</v>
      </c>
      <c r="B40" s="4">
        <v>2</v>
      </c>
      <c r="C40" s="4">
        <v>1</v>
      </c>
      <c r="D40" s="4">
        <v>1</v>
      </c>
      <c r="E40" s="4">
        <v>4</v>
      </c>
      <c r="F40" s="4">
        <v>2</v>
      </c>
      <c r="G40" s="4">
        <v>6</v>
      </c>
      <c r="H40" s="4">
        <v>1</v>
      </c>
      <c r="I40" s="4">
        <v>0.353787680278148</v>
      </c>
      <c r="J40" s="4">
        <v>-0.333752296237179</v>
      </c>
      <c r="K40" s="4">
        <v>-2.0035384040963999E-2</v>
      </c>
      <c r="L40" s="4">
        <v>1.52718935298166</v>
      </c>
      <c r="M40" s="4">
        <v>0.64614016288430098</v>
      </c>
      <c r="N40" s="4">
        <v>0.88426452590773497</v>
      </c>
      <c r="O40" s="4">
        <v>0.30723067314937702</v>
      </c>
      <c r="P40" s="4">
        <v>-0.83136218389490102</v>
      </c>
      <c r="Q40" s="4">
        <v>-2.53346253102821</v>
      </c>
      <c r="R40" s="4">
        <v>-2.8041996397415199</v>
      </c>
      <c r="S40" s="4">
        <v>-0.36076071405534299</v>
      </c>
      <c r="T40" s="4">
        <v>0.54384047375096201</v>
      </c>
      <c r="U40" s="4">
        <v>1.8007984867637901</v>
      </c>
      <c r="V40" s="4">
        <v>2.45313128422131</v>
      </c>
      <c r="W40" s="4">
        <v>-1.6328098909391899</v>
      </c>
      <c r="X40" s="4">
        <v>1.0938872563559401</v>
      </c>
      <c r="Y40" s="4">
        <v>-1.0938872563559401</v>
      </c>
      <c r="Z40" s="4">
        <v>1.01875722038773</v>
      </c>
    </row>
    <row r="41" spans="1:26" x14ac:dyDescent="0.2">
      <c r="A41" s="2" t="s">
        <v>138</v>
      </c>
      <c r="B41" s="4">
        <v>1</v>
      </c>
      <c r="C41" s="4">
        <v>1</v>
      </c>
      <c r="D41" s="4">
        <v>1</v>
      </c>
      <c r="E41" s="4">
        <v>4</v>
      </c>
      <c r="F41" s="4">
        <v>2</v>
      </c>
      <c r="G41" s="4">
        <v>3</v>
      </c>
      <c r="H41" s="4">
        <v>4</v>
      </c>
      <c r="I41" s="4">
        <v>3.0181757886954399E-2</v>
      </c>
      <c r="J41" s="4">
        <v>1.07951839302091</v>
      </c>
      <c r="K41" s="4">
        <v>-1.1097001509078499</v>
      </c>
      <c r="L41" s="4">
        <v>-0.52528530246961103</v>
      </c>
      <c r="M41" s="4">
        <v>-0.96857787478599</v>
      </c>
      <c r="N41" s="4">
        <v>-0.17026484998993299</v>
      </c>
      <c r="O41" s="4">
        <v>0.64396331103552096</v>
      </c>
      <c r="P41" s="4">
        <v>0.73514557364385302</v>
      </c>
      <c r="Q41" s="4">
        <v>0.285019142566168</v>
      </c>
      <c r="R41" s="4">
        <v>0.54764626964928098</v>
      </c>
      <c r="S41" s="4">
        <v>0.38784635870755702</v>
      </c>
      <c r="T41" s="4">
        <v>-3.5843923503932298E-2</v>
      </c>
      <c r="U41" s="4">
        <v>6.8055908068137605E-2</v>
      </c>
      <c r="V41" s="4">
        <v>0.67336914713291296</v>
      </c>
      <c r="W41" s="4">
        <v>-1.64107376005395</v>
      </c>
      <c r="X41" s="4">
        <v>1.0694193734475701</v>
      </c>
      <c r="Y41" s="4">
        <v>-1.0694193734475701</v>
      </c>
      <c r="Z41" s="4">
        <v>-4.4513489724946398</v>
      </c>
    </row>
    <row r="42" spans="1:26" x14ac:dyDescent="0.2">
      <c r="A42" s="2" t="s">
        <v>325</v>
      </c>
      <c r="B42" s="4">
        <v>2</v>
      </c>
      <c r="C42" s="4">
        <v>0</v>
      </c>
      <c r="D42" s="4">
        <v>1</v>
      </c>
      <c r="E42" s="4">
        <v>6</v>
      </c>
      <c r="F42" s="4">
        <v>1</v>
      </c>
      <c r="G42" s="4">
        <v>3</v>
      </c>
      <c r="H42" s="4">
        <v>4</v>
      </c>
      <c r="I42" s="4">
        <v>0.30016509779335798</v>
      </c>
      <c r="J42" s="4">
        <v>3.2288004596541402E-2</v>
      </c>
      <c r="K42" s="4">
        <v>-0.332453102389901</v>
      </c>
      <c r="L42" s="4">
        <v>2.73037792869264</v>
      </c>
      <c r="M42" s="4">
        <v>2.2964239544134499</v>
      </c>
      <c r="N42" s="4">
        <v>0.15552748847096501</v>
      </c>
      <c r="O42" s="4">
        <v>-0.40652858475516801</v>
      </c>
      <c r="P42" s="4">
        <v>-1.9817968958544201</v>
      </c>
      <c r="Q42" s="4">
        <v>-2.79400389096751</v>
      </c>
      <c r="R42" s="4">
        <v>-2.5426508743245599</v>
      </c>
      <c r="S42" s="4">
        <v>-0.53856571351856897</v>
      </c>
      <c r="T42" s="4">
        <v>0.30643989378392</v>
      </c>
      <c r="U42" s="4">
        <v>1.49420275880945</v>
      </c>
      <c r="V42" s="4">
        <v>1.97649114770859</v>
      </c>
      <c r="W42" s="4">
        <v>-0.69591721245886795</v>
      </c>
      <c r="X42" s="4">
        <v>0.98685969571963505</v>
      </c>
      <c r="Y42" s="4">
        <v>-0.98685969571963505</v>
      </c>
      <c r="Z42" s="4">
        <v>-3.0383210066472701</v>
      </c>
    </row>
    <row r="43" spans="1:26" x14ac:dyDescent="0.2">
      <c r="A43" s="2" t="s">
        <v>165</v>
      </c>
      <c r="B43" s="4">
        <v>1</v>
      </c>
      <c r="C43" s="4">
        <v>1</v>
      </c>
      <c r="D43" s="4">
        <v>2</v>
      </c>
      <c r="E43" s="4">
        <v>8</v>
      </c>
      <c r="F43" s="4">
        <v>1</v>
      </c>
      <c r="G43" s="4">
        <v>4</v>
      </c>
      <c r="H43" s="4">
        <v>1</v>
      </c>
      <c r="I43" s="4">
        <v>0.93140581546141699</v>
      </c>
      <c r="J43" s="4">
        <v>-0.207169659661498</v>
      </c>
      <c r="K43" s="4">
        <v>-0.72423615579992595</v>
      </c>
      <c r="L43" s="4">
        <v>-0.16202605860057701</v>
      </c>
      <c r="M43" s="4">
        <v>0.17044586951360499</v>
      </c>
      <c r="N43" s="4">
        <v>0.18981542375732599</v>
      </c>
      <c r="O43" s="4">
        <v>0.229487451827384</v>
      </c>
      <c r="P43" s="4">
        <v>9.7135526940530598E-2</v>
      </c>
      <c r="Q43" s="4">
        <v>-0.52485821343827199</v>
      </c>
      <c r="R43" s="4">
        <v>-4.3244420963264396</v>
      </c>
      <c r="S43" s="4">
        <v>-2.7025297639853498</v>
      </c>
      <c r="T43" s="4">
        <v>0.63446179297798</v>
      </c>
      <c r="U43" s="4">
        <v>3.2878324893650599</v>
      </c>
      <c r="V43" s="4">
        <v>5.8558638087423596</v>
      </c>
      <c r="W43" s="4">
        <v>-2.7511862307736199</v>
      </c>
      <c r="X43" s="4">
        <v>0.54752830963462795</v>
      </c>
      <c r="Y43" s="4">
        <v>-0.54752830963462795</v>
      </c>
      <c r="Z43" s="4">
        <v>-2.8414787319172898</v>
      </c>
    </row>
    <row r="44" spans="1:26" x14ac:dyDescent="0.2">
      <c r="A44" s="2" t="s">
        <v>278</v>
      </c>
      <c r="B44" s="4">
        <v>1</v>
      </c>
      <c r="C44" s="4">
        <v>1</v>
      </c>
      <c r="D44" s="4">
        <v>2</v>
      </c>
      <c r="E44" s="4">
        <v>7</v>
      </c>
      <c r="F44" s="4">
        <v>1</v>
      </c>
      <c r="G44" s="4">
        <v>2</v>
      </c>
      <c r="H44" s="4">
        <v>2</v>
      </c>
      <c r="I44" s="4">
        <v>0.56264276668324398</v>
      </c>
      <c r="J44" s="4">
        <v>-0.55319248871782101</v>
      </c>
      <c r="K44" s="4">
        <v>-9.4502779654196799E-3</v>
      </c>
      <c r="L44" s="4">
        <v>-0.68739575952133702</v>
      </c>
      <c r="M44" s="4">
        <v>-0.29762631110438298</v>
      </c>
      <c r="N44" s="4">
        <v>3.9686420393314603E-2</v>
      </c>
      <c r="O44" s="4">
        <v>0.232636917769864</v>
      </c>
      <c r="P44" s="4">
        <v>0.52999682132770698</v>
      </c>
      <c r="Q44" s="4">
        <v>0.182701911134834</v>
      </c>
      <c r="R44" s="4">
        <v>-0.126030991152356</v>
      </c>
      <c r="S44" s="4">
        <v>-0.152973350717406</v>
      </c>
      <c r="T44" s="4">
        <v>-0.30385715465097501</v>
      </c>
      <c r="U44" s="4">
        <v>0.144107389137027</v>
      </c>
      <c r="V44" s="4">
        <v>0.49844372015959298</v>
      </c>
      <c r="W44" s="4">
        <v>-5.9689612775882202E-2</v>
      </c>
      <c r="X44" s="4">
        <v>1.04919206488681</v>
      </c>
      <c r="Y44" s="4">
        <v>-1.04919206488681</v>
      </c>
      <c r="Z44" s="4">
        <v>-0.69241355316928299</v>
      </c>
    </row>
    <row r="45" spans="1:26" x14ac:dyDescent="0.2">
      <c r="A45" s="2" t="s">
        <v>371</v>
      </c>
      <c r="B45" s="4">
        <v>1</v>
      </c>
      <c r="C45" s="4">
        <v>1</v>
      </c>
      <c r="D45" s="4">
        <v>2</v>
      </c>
      <c r="E45" s="4">
        <v>8</v>
      </c>
      <c r="F45" s="4">
        <v>1</v>
      </c>
      <c r="G45" s="4">
        <v>5</v>
      </c>
      <c r="H45" s="4">
        <v>4</v>
      </c>
      <c r="I45" s="4">
        <v>-0.210432405218935</v>
      </c>
      <c r="J45" s="4">
        <v>0.159973319927455</v>
      </c>
      <c r="K45" s="4">
        <v>5.0459085291482901E-2</v>
      </c>
      <c r="L45" s="4">
        <v>0.42754647428185</v>
      </c>
      <c r="M45" s="4">
        <v>0.14936894307663401</v>
      </c>
      <c r="N45" s="4">
        <v>-0.394106697020014</v>
      </c>
      <c r="O45" s="4">
        <v>0.55518267993947701</v>
      </c>
      <c r="P45" s="4">
        <v>-0.18842872429907001</v>
      </c>
      <c r="Q45" s="4">
        <v>-0.54956267597888198</v>
      </c>
      <c r="R45" s="4">
        <v>-0.36666639464059098</v>
      </c>
      <c r="S45" s="4">
        <v>0.337933474296644</v>
      </c>
      <c r="T45" s="4">
        <v>-0.72316820430231099</v>
      </c>
      <c r="U45" s="4">
        <v>0.50320586347938301</v>
      </c>
      <c r="V45" s="4">
        <v>0.77553880667936603</v>
      </c>
      <c r="W45" s="4">
        <v>-0.52684354551250501</v>
      </c>
      <c r="X45" s="4">
        <v>0.63749973585261999</v>
      </c>
      <c r="Y45" s="4">
        <v>-0.63749973585261999</v>
      </c>
      <c r="Z45" s="4">
        <v>8.2248581215368002E-2</v>
      </c>
    </row>
    <row r="46" spans="1:26" x14ac:dyDescent="0.2">
      <c r="A46" s="2" t="s">
        <v>122</v>
      </c>
      <c r="B46" s="4">
        <v>2</v>
      </c>
      <c r="C46" s="4">
        <v>1</v>
      </c>
      <c r="D46" s="4">
        <v>1</v>
      </c>
      <c r="E46" s="4">
        <v>7</v>
      </c>
      <c r="F46" s="4">
        <v>2</v>
      </c>
      <c r="G46" s="4">
        <v>1</v>
      </c>
      <c r="H46" s="4">
        <v>5</v>
      </c>
      <c r="I46" s="4">
        <v>0.36846556151732002</v>
      </c>
      <c r="J46" s="4">
        <v>9.5916511165610494E-2</v>
      </c>
      <c r="K46" s="4">
        <v>-0.46438207268293102</v>
      </c>
      <c r="L46" s="4">
        <v>1.1945593404294901</v>
      </c>
      <c r="M46" s="4">
        <v>0.504221794217528</v>
      </c>
      <c r="N46" s="4">
        <v>0.31474307110162802</v>
      </c>
      <c r="O46" s="4">
        <v>-0.22040222249909899</v>
      </c>
      <c r="P46" s="4">
        <v>-0.53933415178647803</v>
      </c>
      <c r="Q46" s="4">
        <v>-1.2537878314630699</v>
      </c>
      <c r="R46" s="4">
        <v>-5.1560699125778404</v>
      </c>
      <c r="S46" s="4">
        <v>-2.7757376205693398</v>
      </c>
      <c r="T46" s="4">
        <v>0.242174392050791</v>
      </c>
      <c r="U46" s="4">
        <v>3.5139074660037699</v>
      </c>
      <c r="V46" s="4">
        <v>6.6160282188035202</v>
      </c>
      <c r="W46" s="4">
        <v>-2.4403025437108101</v>
      </c>
      <c r="X46" s="4">
        <v>0.64487071747356794</v>
      </c>
      <c r="Y46" s="4">
        <v>-0.64487071747356794</v>
      </c>
      <c r="Z46" s="4">
        <v>-1.7088742103333201</v>
      </c>
    </row>
    <row r="47" spans="1:26" x14ac:dyDescent="0.2">
      <c r="A47" s="2" t="s">
        <v>225</v>
      </c>
      <c r="B47" s="4">
        <v>2</v>
      </c>
      <c r="C47" s="4">
        <v>1</v>
      </c>
      <c r="D47" s="4">
        <v>2</v>
      </c>
      <c r="E47" s="4">
        <v>8</v>
      </c>
      <c r="F47" s="4">
        <v>1</v>
      </c>
      <c r="G47" s="4">
        <v>6</v>
      </c>
      <c r="H47" s="4">
        <v>4</v>
      </c>
      <c r="I47" s="4">
        <v>0.68790593235640796</v>
      </c>
      <c r="J47" s="4">
        <v>-0.31032721134726898</v>
      </c>
      <c r="K47" s="4">
        <v>-0.37757872100913598</v>
      </c>
      <c r="L47" s="4">
        <v>1.8891006401405801</v>
      </c>
      <c r="M47" s="4">
        <v>1.0566600376811</v>
      </c>
      <c r="N47" s="4">
        <v>1.2176424946090201</v>
      </c>
      <c r="O47" s="4">
        <v>-0.34293034041986697</v>
      </c>
      <c r="P47" s="4">
        <v>-1.49984008411268</v>
      </c>
      <c r="Q47" s="4">
        <v>-2.3206327478981201</v>
      </c>
      <c r="R47" s="4">
        <v>-5.3169059278272996</v>
      </c>
      <c r="S47" s="4">
        <v>-2.53790846314687</v>
      </c>
      <c r="T47" s="4">
        <v>0.536822887490639</v>
      </c>
      <c r="U47" s="4">
        <v>4.11433027670566</v>
      </c>
      <c r="V47" s="4">
        <v>5.5467810666475099</v>
      </c>
      <c r="W47" s="4">
        <v>-2.3431198398697202</v>
      </c>
      <c r="X47" s="4">
        <v>1.13056654451248</v>
      </c>
      <c r="Y47" s="4">
        <v>-1.13056654451248</v>
      </c>
      <c r="Z47" s="4">
        <v>-1.88255815155061</v>
      </c>
    </row>
    <row r="48" spans="1:26" x14ac:dyDescent="0.2">
      <c r="A48" s="2" t="s">
        <v>228</v>
      </c>
      <c r="B48" s="4">
        <v>2</v>
      </c>
      <c r="C48" s="4">
        <v>1</v>
      </c>
      <c r="D48" s="4">
        <v>2</v>
      </c>
      <c r="E48" s="4">
        <v>8</v>
      </c>
      <c r="F48" s="4">
        <v>1</v>
      </c>
      <c r="G48" s="4">
        <v>5</v>
      </c>
      <c r="H48" s="4">
        <v>4</v>
      </c>
      <c r="I48" s="4">
        <v>1.47871008131923</v>
      </c>
      <c r="J48" s="4">
        <v>-0.67661931807175701</v>
      </c>
      <c r="K48" s="4">
        <v>-0.80209076324747197</v>
      </c>
      <c r="L48" s="4">
        <v>0.32775715009234102</v>
      </c>
      <c r="M48" s="4">
        <v>0.18865431365814</v>
      </c>
      <c r="N48" s="4">
        <v>-0.17206157987155901</v>
      </c>
      <c r="O48" s="4">
        <v>0.21562448631746201</v>
      </c>
      <c r="P48" s="4">
        <v>-0.37437346404295102</v>
      </c>
      <c r="Q48" s="4">
        <v>-0.185600906153431</v>
      </c>
      <c r="R48" s="4">
        <v>-2.1450221934527698</v>
      </c>
      <c r="S48" s="4">
        <v>-1.5054738355053301</v>
      </c>
      <c r="T48" s="4">
        <v>-0.323913347663981</v>
      </c>
      <c r="U48" s="4">
        <v>1.0628576499367299</v>
      </c>
      <c r="V48" s="4">
        <v>2.9663153095796</v>
      </c>
      <c r="W48" s="4">
        <v>-5.4763582894253003E-2</v>
      </c>
      <c r="X48" s="4">
        <v>0.45855536003800601</v>
      </c>
      <c r="Y48" s="4">
        <v>-0.45855536003800601</v>
      </c>
      <c r="Z48" s="4">
        <v>-3.31742277829786</v>
      </c>
    </row>
    <row r="49" spans="1:26" x14ac:dyDescent="0.2">
      <c r="A49" s="2" t="s">
        <v>176</v>
      </c>
      <c r="B49" s="4">
        <v>2</v>
      </c>
      <c r="C49" s="4">
        <v>1</v>
      </c>
      <c r="D49" s="4">
        <v>2</v>
      </c>
      <c r="E49" s="4">
        <v>3</v>
      </c>
      <c r="F49" s="4">
        <v>1</v>
      </c>
      <c r="G49" s="4">
        <v>2</v>
      </c>
      <c r="H49" s="4">
        <v>3</v>
      </c>
      <c r="I49" s="4">
        <v>1.43221923336768</v>
      </c>
      <c r="J49" s="4">
        <v>-0.436283291720443</v>
      </c>
      <c r="K49" s="4">
        <v>-0.99593594164725396</v>
      </c>
      <c r="L49" s="4">
        <v>0.805090975829027</v>
      </c>
      <c r="M49" s="4">
        <v>0.80666488521875002</v>
      </c>
      <c r="N49" s="4">
        <v>1.28541258498553</v>
      </c>
      <c r="O49" s="4">
        <v>-0.39016498325680199</v>
      </c>
      <c r="P49" s="4">
        <v>-0.79613800282304703</v>
      </c>
      <c r="Q49" s="4">
        <v>-1.7108654599534501</v>
      </c>
      <c r="R49" s="4">
        <v>-3.8318588788212402</v>
      </c>
      <c r="S49" s="4">
        <v>-2.0059508415228899</v>
      </c>
      <c r="T49" s="4">
        <v>1.3167010239735</v>
      </c>
      <c r="U49" s="4">
        <v>2.5475914380937801</v>
      </c>
      <c r="V49" s="4">
        <v>4.4722894836433102</v>
      </c>
      <c r="W49" s="4">
        <v>-2.4987722253663902</v>
      </c>
      <c r="X49" s="4">
        <v>0.15580220792411201</v>
      </c>
      <c r="Y49" s="4">
        <v>-0.15580220792411201</v>
      </c>
      <c r="Z49" s="4">
        <v>0.755176601984754</v>
      </c>
    </row>
    <row r="50" spans="1:26" x14ac:dyDescent="0.2">
      <c r="A50" s="2" t="s">
        <v>335</v>
      </c>
      <c r="B50" s="4">
        <v>1</v>
      </c>
      <c r="C50" s="4">
        <v>0</v>
      </c>
      <c r="D50" s="4">
        <v>5</v>
      </c>
      <c r="E50" s="4">
        <v>2</v>
      </c>
      <c r="F50" s="4">
        <v>4</v>
      </c>
      <c r="G50" s="4">
        <v>6</v>
      </c>
      <c r="H50" s="4">
        <v>4</v>
      </c>
      <c r="I50" s="4">
        <v>-1.0692061452332</v>
      </c>
      <c r="J50" s="4">
        <v>1.1656135146565501</v>
      </c>
      <c r="K50" s="4">
        <v>-9.6407369423362199E-2</v>
      </c>
      <c r="L50" s="4">
        <v>1.4409098365641</v>
      </c>
      <c r="M50" s="4">
        <v>1.4406674338354799</v>
      </c>
      <c r="N50" s="4">
        <v>0.27343122073743398</v>
      </c>
      <c r="O50" s="4">
        <v>-0.76818234410489405</v>
      </c>
      <c r="P50" s="4">
        <v>-0.921308312407352</v>
      </c>
      <c r="Q50" s="4">
        <v>-1.4655178346247599</v>
      </c>
      <c r="R50" s="4">
        <v>-1.0762615971740499</v>
      </c>
      <c r="S50" s="4">
        <v>-1.2165785309528001</v>
      </c>
      <c r="T50" s="4">
        <v>0.85235590737063605</v>
      </c>
      <c r="U50" s="4">
        <v>1.6079667007495799</v>
      </c>
      <c r="V50" s="4">
        <v>1.4223256219431499</v>
      </c>
      <c r="W50" s="4">
        <v>-1.58980810193654</v>
      </c>
      <c r="X50" s="4">
        <v>-0.172097464737584</v>
      </c>
      <c r="Y50" s="4">
        <v>0.172097464737584</v>
      </c>
      <c r="Z50" s="4">
        <v>1.6883283817838499</v>
      </c>
    </row>
    <row r="51" spans="1:26" x14ac:dyDescent="0.2">
      <c r="A51" s="2" t="s">
        <v>251</v>
      </c>
      <c r="B51" s="4">
        <v>1</v>
      </c>
      <c r="C51" s="4">
        <v>1</v>
      </c>
      <c r="D51" s="4">
        <v>1</v>
      </c>
      <c r="E51" s="4">
        <v>3</v>
      </c>
      <c r="F51" s="4">
        <v>3</v>
      </c>
      <c r="G51" s="4">
        <v>1</v>
      </c>
      <c r="H51" s="4">
        <v>2</v>
      </c>
      <c r="I51" s="4">
        <v>0.46123149425004401</v>
      </c>
      <c r="J51" s="4">
        <v>-0.29475208651627599</v>
      </c>
      <c r="K51" s="4">
        <v>-0.16647940773376599</v>
      </c>
      <c r="L51" s="4">
        <v>1.4774604201507</v>
      </c>
      <c r="M51" s="4">
        <v>0.61153974795708899</v>
      </c>
      <c r="N51" s="4">
        <v>0.34287660498495298</v>
      </c>
      <c r="O51" s="4">
        <v>0.102654925990248</v>
      </c>
      <c r="P51" s="4">
        <v>-1.00631581244</v>
      </c>
      <c r="Q51" s="4">
        <v>-1.528215886643</v>
      </c>
      <c r="R51" s="4">
        <v>-1.58686998534426</v>
      </c>
      <c r="S51" s="4">
        <v>-1.4963844523384799</v>
      </c>
      <c r="T51" s="4">
        <v>-0.260552437668087</v>
      </c>
      <c r="U51" s="4">
        <v>0.99995086263280597</v>
      </c>
      <c r="V51" s="4">
        <v>2.25089224796214</v>
      </c>
      <c r="W51" s="4">
        <v>9.29637647559306E-2</v>
      </c>
      <c r="X51" s="4">
        <v>0.17963980524199599</v>
      </c>
      <c r="Y51" s="4">
        <v>-0.17963980524199599</v>
      </c>
      <c r="Z51" s="4">
        <v>1.1313894361958201</v>
      </c>
    </row>
    <row r="52" spans="1:26" x14ac:dyDescent="0.2">
      <c r="A52" s="2" t="s">
        <v>17</v>
      </c>
      <c r="B52" s="4">
        <v>1</v>
      </c>
      <c r="C52" s="4">
        <v>0</v>
      </c>
      <c r="D52" s="4">
        <v>1</v>
      </c>
      <c r="E52" s="4">
        <v>8</v>
      </c>
      <c r="F52" s="4">
        <v>1</v>
      </c>
      <c r="G52" s="4">
        <v>5</v>
      </c>
      <c r="H52" s="4">
        <v>1</v>
      </c>
      <c r="I52" s="4">
        <v>0.94070168454528003</v>
      </c>
      <c r="J52" s="4">
        <v>-0.37204152713116101</v>
      </c>
      <c r="K52" s="4">
        <v>-0.56866015741411702</v>
      </c>
      <c r="L52" s="4">
        <v>0.35542688214343798</v>
      </c>
      <c r="M52" s="4">
        <v>0.83915936670903901</v>
      </c>
      <c r="N52" s="4">
        <v>0.50976470488363801</v>
      </c>
      <c r="O52" s="4">
        <v>-6.2294523400837597E-2</v>
      </c>
      <c r="P52" s="4">
        <v>-0.740962891138645</v>
      </c>
      <c r="Q52" s="4">
        <v>-0.90109353919660795</v>
      </c>
      <c r="R52" s="4">
        <v>-2.48515382709755</v>
      </c>
      <c r="S52" s="4">
        <v>-6.2381339060873703E-2</v>
      </c>
      <c r="T52" s="4">
        <v>0.86540385483807603</v>
      </c>
      <c r="U52" s="4">
        <v>1.8262613383458</v>
      </c>
      <c r="V52" s="4">
        <v>1.47892515473965</v>
      </c>
      <c r="W52" s="4">
        <v>-1.62305518176509</v>
      </c>
      <c r="X52" s="4">
        <v>2.29860955644103</v>
      </c>
      <c r="Y52" s="4">
        <v>-2.29860955644103</v>
      </c>
      <c r="Z52" s="4">
        <v>-4.30882651340686</v>
      </c>
    </row>
    <row r="53" spans="1:26" x14ac:dyDescent="0.2">
      <c r="A53" s="2" t="s">
        <v>102</v>
      </c>
      <c r="B53" s="4">
        <v>1</v>
      </c>
      <c r="C53" s="4">
        <v>0</v>
      </c>
      <c r="D53" s="4">
        <v>2</v>
      </c>
      <c r="E53" s="4">
        <v>3</v>
      </c>
      <c r="F53" s="4">
        <v>1</v>
      </c>
      <c r="G53" s="4">
        <v>6</v>
      </c>
      <c r="H53" s="4">
        <v>1</v>
      </c>
      <c r="I53" s="4">
        <v>-0.44063060645147201</v>
      </c>
      <c r="J53" s="4">
        <v>0.61681280151389795</v>
      </c>
      <c r="K53" s="4">
        <v>-0.176182195062416</v>
      </c>
      <c r="L53" s="4">
        <v>0.43577697060722798</v>
      </c>
      <c r="M53" s="4">
        <v>0.88317957910365996</v>
      </c>
      <c r="N53" s="4">
        <v>0.20200557792639201</v>
      </c>
      <c r="O53" s="4">
        <v>6.4209650827568299E-2</v>
      </c>
      <c r="P53" s="4">
        <v>-0.19788630955614001</v>
      </c>
      <c r="Q53" s="4">
        <v>-1.38728546890871</v>
      </c>
      <c r="R53" s="4">
        <v>-5.4488934191151097</v>
      </c>
      <c r="S53" s="4">
        <v>-2.82741709981899</v>
      </c>
      <c r="T53" s="4">
        <v>0.20642814763429501</v>
      </c>
      <c r="U53" s="4">
        <v>3.9619640817271198</v>
      </c>
      <c r="V53" s="4">
        <v>6.1355892907050302</v>
      </c>
      <c r="W53" s="4">
        <v>-2.0276710011322301</v>
      </c>
      <c r="X53" s="4">
        <v>1.41227646079727</v>
      </c>
      <c r="Y53" s="4">
        <v>-1.41227646079727</v>
      </c>
      <c r="Z53" s="4">
        <v>1.07160831214939</v>
      </c>
    </row>
    <row r="54" spans="1:26" x14ac:dyDescent="0.2">
      <c r="A54" s="2" t="s">
        <v>214</v>
      </c>
      <c r="B54" s="4">
        <v>2</v>
      </c>
      <c r="C54" s="4">
        <v>1</v>
      </c>
      <c r="D54" s="4">
        <v>4</v>
      </c>
      <c r="E54" s="4">
        <v>4</v>
      </c>
      <c r="F54" s="4">
        <v>1</v>
      </c>
      <c r="G54" s="4">
        <v>1</v>
      </c>
      <c r="H54" s="4">
        <v>5</v>
      </c>
      <c r="I54" s="4">
        <v>-0.106934033523833</v>
      </c>
      <c r="J54" s="4">
        <v>-0.17846779537489399</v>
      </c>
      <c r="K54" s="4">
        <v>0.28540182889872701</v>
      </c>
      <c r="L54" s="4">
        <v>-8.1443474949726397E-2</v>
      </c>
      <c r="M54" s="4">
        <v>0.26001075105751198</v>
      </c>
      <c r="N54" s="4">
        <v>0.124927289680609</v>
      </c>
      <c r="O54" s="4">
        <v>0.68618199474010499</v>
      </c>
      <c r="P54" s="4">
        <v>-3.2639226279274201E-2</v>
      </c>
      <c r="Q54" s="4">
        <v>-0.957037334249212</v>
      </c>
      <c r="R54" s="4">
        <v>-3.9455478712085799</v>
      </c>
      <c r="S54" s="4">
        <v>-2.0903000388684498</v>
      </c>
      <c r="T54" s="4">
        <v>1.04605195621263</v>
      </c>
      <c r="U54" s="4">
        <v>2.7531612698788601</v>
      </c>
      <c r="V54" s="4">
        <v>3.5179602181598701</v>
      </c>
      <c r="W54" s="4">
        <v>-1.2813255341743099</v>
      </c>
      <c r="X54" s="4">
        <v>2.3444144885087299</v>
      </c>
      <c r="Y54" s="4">
        <v>-2.3444144885087299</v>
      </c>
      <c r="Z54" s="4">
        <v>3.0553510459272402</v>
      </c>
    </row>
    <row r="55" spans="1:26" x14ac:dyDescent="0.2">
      <c r="A55" s="2" t="s">
        <v>110</v>
      </c>
      <c r="B55" s="4">
        <v>2</v>
      </c>
      <c r="C55" s="4">
        <v>1</v>
      </c>
      <c r="D55" s="4">
        <v>2</v>
      </c>
      <c r="E55" s="4">
        <v>7</v>
      </c>
      <c r="F55" s="4">
        <v>1</v>
      </c>
      <c r="G55" s="4">
        <v>2</v>
      </c>
      <c r="H55" s="4">
        <v>4</v>
      </c>
      <c r="I55" s="4">
        <v>-0.19297332711922</v>
      </c>
      <c r="J55" s="4">
        <v>0.74510979239126396</v>
      </c>
      <c r="K55" s="4">
        <v>-0.55213646527204796</v>
      </c>
      <c r="L55" s="4">
        <v>0.105408900749559</v>
      </c>
      <c r="M55" s="4">
        <v>-1.36706099764253E-2</v>
      </c>
      <c r="N55" s="4">
        <v>0.238123627978435</v>
      </c>
      <c r="O55" s="4">
        <v>-0.19374381502400101</v>
      </c>
      <c r="P55" s="4">
        <v>0.26214970821650602</v>
      </c>
      <c r="Q55" s="4">
        <v>-0.39826781194407801</v>
      </c>
      <c r="R55" s="4">
        <v>-4.8397818312429903</v>
      </c>
      <c r="S55" s="4">
        <v>-2.4302736386337398</v>
      </c>
      <c r="T55" s="4">
        <v>0.445264401707408</v>
      </c>
      <c r="U55" s="4">
        <v>4.2077859693358999</v>
      </c>
      <c r="V55" s="4">
        <v>5.7308776355930098</v>
      </c>
      <c r="W55" s="4">
        <v>-3.1138725367596001</v>
      </c>
      <c r="X55" s="4">
        <v>1.14780330487533</v>
      </c>
      <c r="Y55" s="4">
        <v>-1.14780330487533</v>
      </c>
      <c r="Z55" s="4">
        <v>6.9806331599549507E-2</v>
      </c>
    </row>
    <row r="56" spans="1:26" x14ac:dyDescent="0.2">
      <c r="A56" s="2" t="s">
        <v>321</v>
      </c>
      <c r="B56" s="4">
        <v>2</v>
      </c>
      <c r="C56" s="4">
        <v>1</v>
      </c>
      <c r="D56" s="4">
        <v>2</v>
      </c>
      <c r="E56" s="4">
        <v>4</v>
      </c>
      <c r="F56" s="4">
        <v>4</v>
      </c>
      <c r="G56" s="4">
        <v>6</v>
      </c>
      <c r="H56" s="4">
        <v>6</v>
      </c>
      <c r="I56" s="4">
        <v>0.95425071781536197</v>
      </c>
      <c r="J56" s="4">
        <v>-0.551012782301185</v>
      </c>
      <c r="K56" s="4">
        <v>-0.40323793551418302</v>
      </c>
      <c r="L56" s="4">
        <v>1.64477822571231</v>
      </c>
      <c r="M56" s="4">
        <v>0.41648629006909899</v>
      </c>
      <c r="N56" s="4">
        <v>0.80845229764584703</v>
      </c>
      <c r="O56" s="4">
        <v>-0.26433860095739198</v>
      </c>
      <c r="P56" s="4">
        <v>-1.0469971321137801</v>
      </c>
      <c r="Q56" s="4">
        <v>-1.55838108035609</v>
      </c>
      <c r="R56" s="4">
        <v>-4.0767890633301</v>
      </c>
      <c r="S56" s="4">
        <v>-2.2970824944172201</v>
      </c>
      <c r="T56" s="4">
        <v>1.2903635684325401</v>
      </c>
      <c r="U56" s="4">
        <v>2.66285046631823</v>
      </c>
      <c r="V56" s="4">
        <v>4.1189250434818101</v>
      </c>
      <c r="W56" s="4">
        <v>-1.69826752048524</v>
      </c>
      <c r="X56" s="4">
        <v>0.428923099065257</v>
      </c>
      <c r="Y56" s="4">
        <v>-0.428923099065257</v>
      </c>
      <c r="Z56" s="4">
        <v>7.2963070103472898</v>
      </c>
    </row>
    <row r="57" spans="1:26" x14ac:dyDescent="0.2">
      <c r="A57" s="2" t="s">
        <v>240</v>
      </c>
      <c r="B57" s="4">
        <v>2</v>
      </c>
      <c r="C57" s="4">
        <v>1</v>
      </c>
      <c r="D57" s="4">
        <v>2</v>
      </c>
      <c r="E57" s="4">
        <v>4</v>
      </c>
      <c r="F57" s="4">
        <v>3</v>
      </c>
      <c r="G57" s="4">
        <v>1</v>
      </c>
      <c r="H57" s="4">
        <v>3</v>
      </c>
      <c r="I57" s="4">
        <v>9.6822283535366004E-3</v>
      </c>
      <c r="J57" s="4">
        <v>0.72607987685046904</v>
      </c>
      <c r="K57" s="4">
        <v>-0.73576210520400698</v>
      </c>
      <c r="L57" s="4">
        <v>2.9604411486812801</v>
      </c>
      <c r="M57" s="4">
        <v>1.4108488318827801</v>
      </c>
      <c r="N57" s="4">
        <v>0.54224919873929001</v>
      </c>
      <c r="O57" s="4">
        <v>-0.72918945115620803</v>
      </c>
      <c r="P57" s="4">
        <v>-1.84463584866126</v>
      </c>
      <c r="Q57" s="4">
        <v>-2.3397138794858798</v>
      </c>
      <c r="R57" s="4">
        <v>-3.52606346212615</v>
      </c>
      <c r="S57" s="4">
        <v>-1.74442563066878</v>
      </c>
      <c r="T57" s="4">
        <v>0.26256817362099999</v>
      </c>
      <c r="U57" s="4">
        <v>2.4990472323769501</v>
      </c>
      <c r="V57" s="4">
        <v>4.4156728704359498</v>
      </c>
      <c r="W57" s="4">
        <v>-1.90679918363894</v>
      </c>
      <c r="X57" s="4">
        <v>0.88349672147778402</v>
      </c>
      <c r="Y57" s="4">
        <v>-0.88349672147778402</v>
      </c>
      <c r="Z57" s="4">
        <v>-3.6227070616881401</v>
      </c>
    </row>
    <row r="58" spans="1:26" x14ac:dyDescent="0.2">
      <c r="A58" s="2" t="s">
        <v>358</v>
      </c>
      <c r="B58" s="4">
        <v>1</v>
      </c>
      <c r="C58" s="4">
        <v>1</v>
      </c>
      <c r="D58" s="4">
        <v>2</v>
      </c>
      <c r="E58" s="4">
        <v>3</v>
      </c>
      <c r="F58" s="4">
        <v>1</v>
      </c>
      <c r="G58" s="4">
        <v>6</v>
      </c>
      <c r="H58" s="4">
        <v>2</v>
      </c>
      <c r="I58" s="4">
        <v>0.41608095897154401</v>
      </c>
      <c r="J58" s="4">
        <v>-0.38858464803966702</v>
      </c>
      <c r="K58" s="4">
        <v>-2.7496310931876902E-2</v>
      </c>
      <c r="L58" s="4">
        <v>3.7643479837974101</v>
      </c>
      <c r="M58" s="4">
        <v>1.8437045643176599</v>
      </c>
      <c r="N58" s="4">
        <v>-0.11745901159028301</v>
      </c>
      <c r="O58" s="4">
        <v>-0.54594213372653</v>
      </c>
      <c r="P58" s="4">
        <v>-1.9682079750036401</v>
      </c>
      <c r="Q58" s="4">
        <v>-2.9764434277946399</v>
      </c>
      <c r="R58" s="4">
        <v>-2.0703357852361801</v>
      </c>
      <c r="S58" s="4">
        <v>-0.66871979654236602</v>
      </c>
      <c r="T58" s="4">
        <v>0.61320892633017199</v>
      </c>
      <c r="U58" s="4">
        <v>2.03977755451765</v>
      </c>
      <c r="V58" s="4">
        <v>1.57206036876712</v>
      </c>
      <c r="W58" s="4">
        <v>-1.48599126783638</v>
      </c>
      <c r="X58" s="4">
        <v>0.222778690001464</v>
      </c>
      <c r="Y58" s="4">
        <v>-0.222778690001464</v>
      </c>
      <c r="Z58" s="4">
        <v>-4.6297451358631498</v>
      </c>
    </row>
    <row r="59" spans="1:26" x14ac:dyDescent="0.2">
      <c r="A59" s="2" t="s">
        <v>289</v>
      </c>
      <c r="B59" s="4">
        <v>2</v>
      </c>
      <c r="C59" s="4">
        <v>0</v>
      </c>
      <c r="D59" s="4">
        <v>1</v>
      </c>
      <c r="E59" s="4">
        <v>6</v>
      </c>
      <c r="F59" s="4">
        <v>2</v>
      </c>
      <c r="G59" s="4">
        <v>2</v>
      </c>
      <c r="H59" s="4">
        <v>4</v>
      </c>
      <c r="I59" s="4">
        <v>0.67402155484959503</v>
      </c>
      <c r="J59" s="4">
        <v>8.7364995996572006E-2</v>
      </c>
      <c r="K59" s="4">
        <v>-0.76138655084618301</v>
      </c>
      <c r="L59" s="4">
        <v>4.3483212566300598</v>
      </c>
      <c r="M59" s="4">
        <v>2.5652647415090999</v>
      </c>
      <c r="N59" s="4">
        <v>0.62913919005598795</v>
      </c>
      <c r="O59" s="4">
        <v>-1.38599870598926</v>
      </c>
      <c r="P59" s="4">
        <v>-2.5958620320592098</v>
      </c>
      <c r="Q59" s="4">
        <v>-3.5608644501466702</v>
      </c>
      <c r="R59" s="4">
        <v>-2.0975121360659799</v>
      </c>
      <c r="S59" s="4">
        <v>-0.30503680050361998</v>
      </c>
      <c r="T59" s="4">
        <v>1.1280785972515399</v>
      </c>
      <c r="U59" s="4">
        <v>0.81147423113722905</v>
      </c>
      <c r="V59" s="4">
        <v>0.84309577292224103</v>
      </c>
      <c r="W59" s="4">
        <v>-0.38009966474142898</v>
      </c>
      <c r="X59" s="4">
        <v>0.60331167713909095</v>
      </c>
      <c r="Y59" s="4">
        <v>-0.60331167713909095</v>
      </c>
      <c r="Z59" s="4">
        <v>-3.4861702776860199</v>
      </c>
    </row>
    <row r="60" spans="1:26" x14ac:dyDescent="0.2">
      <c r="A60" s="2" t="s">
        <v>88</v>
      </c>
      <c r="B60" s="4">
        <v>2</v>
      </c>
      <c r="C60" s="4">
        <v>0</v>
      </c>
      <c r="D60" s="4">
        <v>4</v>
      </c>
      <c r="E60" s="4">
        <v>7</v>
      </c>
      <c r="F60" s="4">
        <v>1</v>
      </c>
      <c r="G60" s="4">
        <v>5</v>
      </c>
      <c r="H60" s="4">
        <v>3</v>
      </c>
      <c r="I60" s="4">
        <v>1.51668180662481</v>
      </c>
      <c r="J60" s="4">
        <v>-0.67156031843417396</v>
      </c>
      <c r="K60" s="4">
        <v>-0.84512148819064004</v>
      </c>
      <c r="L60" s="4">
        <v>0.65607295581090896</v>
      </c>
      <c r="M60" s="4">
        <v>0.48652084281090702</v>
      </c>
      <c r="N60" s="4">
        <v>0.47899579427754002</v>
      </c>
      <c r="O60" s="4">
        <v>0.50599110232157696</v>
      </c>
      <c r="P60" s="4">
        <v>-0.50043049788258398</v>
      </c>
      <c r="Q60" s="4">
        <v>-1.62715019733837</v>
      </c>
      <c r="R60" s="4">
        <v>-4.6022384558257503</v>
      </c>
      <c r="S60" s="4">
        <v>-2.5705584552275802</v>
      </c>
      <c r="T60" s="4">
        <v>0.88420340368378203</v>
      </c>
      <c r="U60" s="4">
        <v>3.2570506893081901</v>
      </c>
      <c r="V60" s="4">
        <v>5.56080426736861</v>
      </c>
      <c r="W60" s="4">
        <v>-2.5292614493072998</v>
      </c>
      <c r="X60" s="4">
        <v>1.308861191668</v>
      </c>
      <c r="Y60" s="4">
        <v>-1.308861191668</v>
      </c>
      <c r="Z60" s="4">
        <v>-3.2032333111034501</v>
      </c>
    </row>
    <row r="61" spans="1:26" x14ac:dyDescent="0.2">
      <c r="A61" s="2" t="s">
        <v>14</v>
      </c>
      <c r="B61" s="4">
        <v>2</v>
      </c>
      <c r="C61" s="4">
        <v>0</v>
      </c>
      <c r="D61" s="4">
        <v>1</v>
      </c>
      <c r="E61" s="4">
        <v>6</v>
      </c>
      <c r="F61" s="4">
        <v>3</v>
      </c>
      <c r="G61" s="4">
        <v>2</v>
      </c>
      <c r="H61" s="4">
        <v>2</v>
      </c>
      <c r="I61" s="4">
        <v>0.344166738838738</v>
      </c>
      <c r="J61" s="4">
        <v>0.15674300735270599</v>
      </c>
      <c r="K61" s="4">
        <v>-0.50090974619143902</v>
      </c>
      <c r="L61" s="4">
        <v>3.1634499220242498</v>
      </c>
      <c r="M61" s="4">
        <v>1.4186676606697</v>
      </c>
      <c r="N61" s="4">
        <v>1.056885772532</v>
      </c>
      <c r="O61" s="4">
        <v>-0.193833001000252</v>
      </c>
      <c r="P61" s="4">
        <v>-2.0893122029596598</v>
      </c>
      <c r="Q61" s="4">
        <v>-3.3558581512660401</v>
      </c>
      <c r="R61" s="4">
        <v>-3.7603728778608998</v>
      </c>
      <c r="S61" s="4">
        <v>-1.2154925710729201</v>
      </c>
      <c r="T61" s="4">
        <v>1.58493781544255</v>
      </c>
      <c r="U61" s="4">
        <v>2.6384874629743398</v>
      </c>
      <c r="V61" s="4">
        <v>2.80425098491264</v>
      </c>
      <c r="W61" s="4">
        <v>-2.05181081439558</v>
      </c>
      <c r="X61" s="4">
        <v>1.1343870256680799</v>
      </c>
      <c r="Y61" s="4">
        <v>-1.1343870256680799</v>
      </c>
      <c r="Z61" s="4">
        <v>-3.3019681309120501</v>
      </c>
    </row>
    <row r="62" spans="1:26" x14ac:dyDescent="0.2">
      <c r="A62" s="2" t="s">
        <v>179</v>
      </c>
      <c r="B62" s="4">
        <v>2</v>
      </c>
      <c r="C62" s="4">
        <v>1</v>
      </c>
      <c r="D62" s="4">
        <v>4</v>
      </c>
      <c r="E62" s="4">
        <v>7</v>
      </c>
      <c r="F62" s="4">
        <v>5</v>
      </c>
      <c r="G62" s="4">
        <v>6</v>
      </c>
      <c r="H62" s="4">
        <v>4</v>
      </c>
      <c r="I62" s="4">
        <v>1.152554651844</v>
      </c>
      <c r="J62" s="4">
        <v>-5.5597059282252802E-2</v>
      </c>
      <c r="K62" s="4">
        <v>-1.0969575925617501</v>
      </c>
      <c r="L62" s="4">
        <v>0.87723404976675701</v>
      </c>
      <c r="M62" s="4">
        <v>0.75199006229258603</v>
      </c>
      <c r="N62" s="4">
        <v>0.68427315684138401</v>
      </c>
      <c r="O62" s="4">
        <v>0.214569717294675</v>
      </c>
      <c r="P62" s="4">
        <v>-1.26742145591734</v>
      </c>
      <c r="Q62" s="4">
        <v>-1.2606455302780699</v>
      </c>
      <c r="R62" s="4">
        <v>-4.8916392997065898</v>
      </c>
      <c r="S62" s="4">
        <v>-2.7400311413618899</v>
      </c>
      <c r="T62" s="4">
        <v>1.4182677919661799</v>
      </c>
      <c r="U62" s="4">
        <v>4.0731890501131103</v>
      </c>
      <c r="V62" s="4">
        <v>5.22483792277463</v>
      </c>
      <c r="W62" s="4">
        <v>-3.08462432378548</v>
      </c>
      <c r="X62" s="4">
        <v>1.8471777426545499</v>
      </c>
      <c r="Y62" s="4">
        <v>-1.8471777426545499</v>
      </c>
      <c r="Z62" s="4">
        <v>-3.10476247306597</v>
      </c>
    </row>
    <row r="63" spans="1:26" x14ac:dyDescent="0.2">
      <c r="A63" s="2" t="s">
        <v>309</v>
      </c>
      <c r="B63" s="4">
        <v>2</v>
      </c>
      <c r="C63" s="4">
        <v>0</v>
      </c>
      <c r="D63" s="4">
        <v>4</v>
      </c>
      <c r="E63" s="4">
        <v>4</v>
      </c>
      <c r="F63" s="4">
        <v>2</v>
      </c>
      <c r="G63" s="4">
        <v>2</v>
      </c>
      <c r="H63" s="4">
        <v>6</v>
      </c>
      <c r="I63" s="4">
        <v>0.19444532161612699</v>
      </c>
      <c r="J63" s="4">
        <v>0.73155646334176005</v>
      </c>
      <c r="K63" s="4">
        <v>-0.92600178495787999</v>
      </c>
      <c r="L63" s="4">
        <v>-0.86246256790271503</v>
      </c>
      <c r="M63" s="4">
        <v>0.54739178117412002</v>
      </c>
      <c r="N63" s="4">
        <v>0.77410070949727405</v>
      </c>
      <c r="O63" s="4">
        <v>0.42456343951907</v>
      </c>
      <c r="P63" s="4">
        <v>-0.17466602394352901</v>
      </c>
      <c r="Q63" s="4">
        <v>-0.70892733834421695</v>
      </c>
      <c r="R63" s="4">
        <v>-4.3828595997989099</v>
      </c>
      <c r="S63" s="4">
        <v>-2.2101346089095402</v>
      </c>
      <c r="T63" s="4">
        <v>0.16349043393329499</v>
      </c>
      <c r="U63" s="4">
        <v>3.0726038481865001</v>
      </c>
      <c r="V63" s="4">
        <v>5.6727655024873496</v>
      </c>
      <c r="W63" s="4">
        <v>-2.3158655758984898</v>
      </c>
      <c r="X63" s="4">
        <v>1.1889526258613601</v>
      </c>
      <c r="Y63" s="4">
        <v>-1.1889526258613601</v>
      </c>
      <c r="Z63" s="4">
        <v>2.2381908473033798</v>
      </c>
    </row>
    <row r="64" spans="1:26" x14ac:dyDescent="0.2">
      <c r="A64" s="2" t="s">
        <v>73</v>
      </c>
      <c r="B64" s="4">
        <v>1</v>
      </c>
      <c r="C64" s="4">
        <v>1</v>
      </c>
      <c r="D64" s="4">
        <v>4</v>
      </c>
      <c r="E64" s="4">
        <v>6</v>
      </c>
      <c r="F64" s="4">
        <v>1</v>
      </c>
      <c r="G64" s="4">
        <v>3</v>
      </c>
      <c r="H64" s="4">
        <v>4</v>
      </c>
      <c r="I64" s="4">
        <v>0.57782300829438304</v>
      </c>
      <c r="J64" s="4">
        <v>-9.5599232152565494E-2</v>
      </c>
      <c r="K64" s="4">
        <v>-0.48222377614182099</v>
      </c>
      <c r="L64" s="4">
        <v>1.1621746841898299</v>
      </c>
      <c r="M64" s="4">
        <v>0.41733427096238401</v>
      </c>
      <c r="N64" s="4">
        <v>0.39237108993048803</v>
      </c>
      <c r="O64" s="4">
        <v>2.79670414441213E-2</v>
      </c>
      <c r="P64" s="4">
        <v>-0.541689458834959</v>
      </c>
      <c r="Q64" s="4">
        <v>-1.45815762769186</v>
      </c>
      <c r="R64" s="4">
        <v>-3.3910548771601698</v>
      </c>
      <c r="S64" s="4">
        <v>-1.3676058564389399</v>
      </c>
      <c r="T64" s="4">
        <v>1.4212661684358301</v>
      </c>
      <c r="U64" s="4">
        <v>2.8225676824234802</v>
      </c>
      <c r="V64" s="4">
        <v>2.7663867134309301</v>
      </c>
      <c r="W64" s="4">
        <v>-2.25155983069113</v>
      </c>
      <c r="X64" s="4">
        <v>2.02793176142483</v>
      </c>
      <c r="Y64" s="4">
        <v>-2.02793176142483</v>
      </c>
      <c r="Z64" s="4">
        <v>-3.9567302762619398</v>
      </c>
    </row>
    <row r="65" spans="1:26" x14ac:dyDescent="0.2">
      <c r="A65" s="2" t="s">
        <v>78</v>
      </c>
      <c r="B65" s="4">
        <v>2</v>
      </c>
      <c r="C65" s="4">
        <v>1</v>
      </c>
      <c r="D65" s="4">
        <v>2</v>
      </c>
      <c r="E65" s="4">
        <v>7</v>
      </c>
      <c r="F65" s="4">
        <v>2</v>
      </c>
      <c r="G65" s="4">
        <v>1</v>
      </c>
      <c r="H65" s="4">
        <v>6</v>
      </c>
      <c r="I65" s="4">
        <v>0.85155096695266397</v>
      </c>
      <c r="J65" s="4">
        <v>-0.243630338764565</v>
      </c>
      <c r="K65" s="4">
        <v>-0.607920628188104</v>
      </c>
      <c r="L65" s="4">
        <v>2.89349381196838</v>
      </c>
      <c r="M65" s="4">
        <v>1.8137953389236501</v>
      </c>
      <c r="N65" s="4">
        <v>0.72507257072948705</v>
      </c>
      <c r="O65" s="4">
        <v>-0.40124320437167599</v>
      </c>
      <c r="P65" s="4">
        <v>-2.0443211762526001</v>
      </c>
      <c r="Q65" s="4">
        <v>-2.9867973409972799</v>
      </c>
      <c r="R65" s="4">
        <v>-3.7872598415165499</v>
      </c>
      <c r="S65" s="4">
        <v>-1.6240960602452901</v>
      </c>
      <c r="T65" s="4">
        <v>0.56379610748109299</v>
      </c>
      <c r="U65" s="4">
        <v>2.6162898440338398</v>
      </c>
      <c r="V65" s="4">
        <v>2.74123363715122</v>
      </c>
      <c r="W65" s="4">
        <v>-0.50996368690434102</v>
      </c>
      <c r="X65" s="4">
        <v>1.44592971077937</v>
      </c>
      <c r="Y65" s="4">
        <v>-1.44592971077937</v>
      </c>
      <c r="Z65" s="4">
        <v>-2.6340787445634799</v>
      </c>
    </row>
    <row r="66" spans="1:26" x14ac:dyDescent="0.2">
      <c r="A66" s="2" t="s">
        <v>155</v>
      </c>
      <c r="B66" s="4">
        <v>2</v>
      </c>
      <c r="C66" s="4">
        <v>1</v>
      </c>
      <c r="D66" s="4">
        <v>2</v>
      </c>
      <c r="E66" s="4">
        <v>8</v>
      </c>
      <c r="F66" s="4">
        <v>2</v>
      </c>
      <c r="G66" s="4">
        <v>3</v>
      </c>
      <c r="H66" s="4">
        <v>5</v>
      </c>
      <c r="I66" s="4">
        <v>-7.7831240513846905E-2</v>
      </c>
      <c r="J66" s="4">
        <v>0.26643335607936502</v>
      </c>
      <c r="K66" s="4">
        <v>-0.18860211556551701</v>
      </c>
      <c r="L66" s="4">
        <v>1.7603263678474801</v>
      </c>
      <c r="M66" s="4">
        <v>1.2923538561918699</v>
      </c>
      <c r="N66" s="4">
        <v>0.72915827463945004</v>
      </c>
      <c r="O66" s="4">
        <v>-0.54899998030052</v>
      </c>
      <c r="P66" s="4">
        <v>-1.4666561475839699</v>
      </c>
      <c r="Q66" s="4">
        <v>-1.76618237079437</v>
      </c>
      <c r="R66" s="4">
        <v>-5.8169878450988204</v>
      </c>
      <c r="S66" s="4">
        <v>-2.8636371419261302</v>
      </c>
      <c r="T66" s="4">
        <v>1.05436981387081</v>
      </c>
      <c r="U66" s="4">
        <v>4.38415543612403</v>
      </c>
      <c r="V66" s="4">
        <v>5.72930317065099</v>
      </c>
      <c r="W66" s="4">
        <v>-2.487203433621</v>
      </c>
      <c r="X66" s="4">
        <v>0.93442525428393697</v>
      </c>
      <c r="Y66" s="4">
        <v>-0.93442525428393697</v>
      </c>
      <c r="Z66" s="4">
        <v>4.8763451935030604</v>
      </c>
    </row>
    <row r="67" spans="1:26" x14ac:dyDescent="0.2">
      <c r="A67" s="2" t="s">
        <v>282</v>
      </c>
      <c r="B67" s="4">
        <v>2</v>
      </c>
      <c r="C67" s="4">
        <v>1</v>
      </c>
      <c r="D67" s="4">
        <v>4</v>
      </c>
      <c r="E67" s="4">
        <v>10</v>
      </c>
      <c r="F67" s="4">
        <v>5</v>
      </c>
      <c r="G67" s="4">
        <v>6</v>
      </c>
      <c r="H67" s="4">
        <v>4</v>
      </c>
      <c r="I67" s="4">
        <v>0.467196068066486</v>
      </c>
      <c r="J67" s="4">
        <v>8.0119983250506302E-2</v>
      </c>
      <c r="K67" s="4">
        <v>-0.54731605131699401</v>
      </c>
      <c r="L67" s="4">
        <v>1.4950056976253301</v>
      </c>
      <c r="M67" s="4">
        <v>1.2030043000391999</v>
      </c>
      <c r="N67" s="4">
        <v>0.51054904527938105</v>
      </c>
      <c r="O67" s="4">
        <v>-0.37333829305076499</v>
      </c>
      <c r="P67" s="4">
        <v>-0.93947721512873605</v>
      </c>
      <c r="Q67" s="4">
        <v>-1.8957435347644001</v>
      </c>
      <c r="R67" s="4">
        <v>-4.5558624782267803</v>
      </c>
      <c r="S67" s="4">
        <v>-2.3260507118737599</v>
      </c>
      <c r="T67" s="4">
        <v>0.71025989731925998</v>
      </c>
      <c r="U67" s="4">
        <v>2.8350445904958099</v>
      </c>
      <c r="V67" s="4">
        <v>5.0631844577511096</v>
      </c>
      <c r="W67" s="4">
        <v>-1.72657575546562</v>
      </c>
      <c r="X67" s="4">
        <v>0.55595547582521099</v>
      </c>
      <c r="Y67" s="4">
        <v>-0.55595547582521099</v>
      </c>
      <c r="Z67" s="4">
        <v>6.8058928379268604</v>
      </c>
    </row>
    <row r="68" spans="1:26" x14ac:dyDescent="0.2">
      <c r="A68" s="2" t="s">
        <v>234</v>
      </c>
      <c r="B68" s="4">
        <v>2</v>
      </c>
      <c r="C68" s="4">
        <v>1</v>
      </c>
      <c r="D68" s="4">
        <v>2</v>
      </c>
      <c r="E68" s="4">
        <v>4</v>
      </c>
      <c r="F68" s="4">
        <v>1</v>
      </c>
      <c r="G68" s="4">
        <v>6</v>
      </c>
      <c r="H68" s="4">
        <v>2</v>
      </c>
      <c r="I68" s="4">
        <v>-0.44444398252505601</v>
      </c>
      <c r="J68" s="4">
        <v>0.26443725517507199</v>
      </c>
      <c r="K68" s="4">
        <v>0.18000672734998199</v>
      </c>
      <c r="L68" s="4">
        <v>0.132540101185605</v>
      </c>
      <c r="M68" s="4">
        <v>1.11481229757768</v>
      </c>
      <c r="N68" s="4">
        <v>7.5412714993006502E-2</v>
      </c>
      <c r="O68" s="4">
        <v>-8.2634339083223998E-2</v>
      </c>
      <c r="P68" s="4">
        <v>-0.20958456957643901</v>
      </c>
      <c r="Q68" s="4">
        <v>-1.0305462050966301</v>
      </c>
      <c r="R68" s="4">
        <v>-1.19763348229682</v>
      </c>
      <c r="S68" s="4">
        <v>-9.5296972771039101E-2</v>
      </c>
      <c r="T68" s="4">
        <v>-0.43052836967580599</v>
      </c>
      <c r="U68" s="4">
        <v>-2.9895446088954902E-2</v>
      </c>
      <c r="V68" s="4">
        <v>1.1310672405812701</v>
      </c>
      <c r="W68" s="4">
        <v>0.62228703025135901</v>
      </c>
      <c r="X68" s="4">
        <v>7.6688115894942593E-2</v>
      </c>
      <c r="Y68" s="4">
        <v>-7.6688115894942593E-2</v>
      </c>
      <c r="Z68" s="4">
        <v>-2.81163137004997</v>
      </c>
    </row>
    <row r="69" spans="1:26" x14ac:dyDescent="0.2">
      <c r="A69" s="2" t="s">
        <v>167</v>
      </c>
      <c r="B69" s="4">
        <v>2</v>
      </c>
      <c r="C69" s="4">
        <v>1</v>
      </c>
      <c r="D69" s="4">
        <v>1</v>
      </c>
      <c r="E69" s="4">
        <v>3</v>
      </c>
      <c r="F69" s="4">
        <v>4</v>
      </c>
      <c r="G69" s="4">
        <v>6</v>
      </c>
      <c r="H69" s="4">
        <v>1</v>
      </c>
      <c r="I69" s="4">
        <v>0.59452315271945799</v>
      </c>
      <c r="J69" s="4">
        <v>0.386512007762219</v>
      </c>
      <c r="K69" s="4">
        <v>-0.98103516048167605</v>
      </c>
      <c r="L69" s="4">
        <v>1.6174040736770601</v>
      </c>
      <c r="M69" s="4">
        <v>0.95125694808637895</v>
      </c>
      <c r="N69" s="4">
        <v>0.780049972879304</v>
      </c>
      <c r="O69" s="4">
        <v>-0.174965096606574</v>
      </c>
      <c r="P69" s="4">
        <v>-1.19166274509385</v>
      </c>
      <c r="Q69" s="4">
        <v>-1.98208315294231</v>
      </c>
      <c r="R69" s="4">
        <v>-3.9546902484201998</v>
      </c>
      <c r="S69" s="4">
        <v>-2.1658504766793798</v>
      </c>
      <c r="T69" s="4">
        <v>1.0366469404427401</v>
      </c>
      <c r="U69" s="4">
        <v>2.9755098766215902</v>
      </c>
      <c r="V69" s="4">
        <v>3.2488357898732199</v>
      </c>
      <c r="W69" s="4">
        <v>-1.1404518818378999</v>
      </c>
      <c r="X69" s="4">
        <v>2.18279558872714</v>
      </c>
      <c r="Y69" s="4">
        <v>-2.18279558872714</v>
      </c>
      <c r="Z69" s="4">
        <v>-3.38642433492149</v>
      </c>
    </row>
    <row r="70" spans="1:26" x14ac:dyDescent="0.2">
      <c r="A70" s="2" t="s">
        <v>340</v>
      </c>
      <c r="B70" s="4">
        <v>1</v>
      </c>
      <c r="C70" s="4">
        <v>1</v>
      </c>
      <c r="D70" s="4">
        <v>2</v>
      </c>
      <c r="E70" s="4">
        <v>3</v>
      </c>
      <c r="F70" s="4">
        <v>1</v>
      </c>
      <c r="G70" s="4">
        <v>6</v>
      </c>
      <c r="H70" s="4">
        <v>1</v>
      </c>
      <c r="I70" s="4">
        <v>0.68781419343828598</v>
      </c>
      <c r="J70" s="4">
        <v>-0.36307402860433702</v>
      </c>
      <c r="K70" s="4">
        <v>-0.32474016483394402</v>
      </c>
      <c r="L70" s="4">
        <v>2.9776195467294899</v>
      </c>
      <c r="M70" s="4">
        <v>1.00152423269145</v>
      </c>
      <c r="N70" s="4">
        <v>-0.36021676237556599</v>
      </c>
      <c r="O70" s="4">
        <v>0.12140569001651499</v>
      </c>
      <c r="P70" s="4">
        <v>-1.43268094230642</v>
      </c>
      <c r="Q70" s="4">
        <v>-2.30765176475541</v>
      </c>
      <c r="R70" s="4">
        <v>-1.88190671317259</v>
      </c>
      <c r="S70" s="4">
        <v>-0.46564209724156103</v>
      </c>
      <c r="T70" s="4">
        <v>-0.172292993562951</v>
      </c>
      <c r="U70" s="4">
        <v>0.87146757331971503</v>
      </c>
      <c r="V70" s="4">
        <v>2.1058692972537201</v>
      </c>
      <c r="W70" s="4">
        <v>-0.45749506659635297</v>
      </c>
      <c r="X70" s="4">
        <v>-9.6286880988445497E-2</v>
      </c>
      <c r="Y70" s="4">
        <v>9.6286880988445497E-2</v>
      </c>
      <c r="Z70" s="4">
        <v>-3.6387472790431499</v>
      </c>
    </row>
    <row r="71" spans="1:26" x14ac:dyDescent="0.2">
      <c r="A71" s="2" t="s">
        <v>156</v>
      </c>
      <c r="B71" s="4">
        <v>2</v>
      </c>
      <c r="C71" s="4">
        <v>1</v>
      </c>
      <c r="D71" s="4">
        <v>2</v>
      </c>
      <c r="E71" s="4">
        <v>6</v>
      </c>
      <c r="F71" s="4">
        <v>5</v>
      </c>
      <c r="G71" s="4">
        <v>6</v>
      </c>
      <c r="H71" s="4">
        <v>4</v>
      </c>
      <c r="I71" s="4">
        <v>0.71976867906579001</v>
      </c>
      <c r="J71" s="4">
        <v>-0.145781409896408</v>
      </c>
      <c r="K71" s="4">
        <v>-0.57398726916939402</v>
      </c>
      <c r="L71" s="4">
        <v>0.93116706462076104</v>
      </c>
      <c r="M71" s="4">
        <v>0.28717579654912601</v>
      </c>
      <c r="N71" s="4">
        <v>0.86132819788982995</v>
      </c>
      <c r="O71" s="4">
        <v>-1.06760822738161E-2</v>
      </c>
      <c r="P71" s="4">
        <v>-0.76561780433473103</v>
      </c>
      <c r="Q71" s="4">
        <v>-1.30337717245116</v>
      </c>
      <c r="R71" s="4">
        <v>-5.4258412671274803</v>
      </c>
      <c r="S71" s="4">
        <v>-2.8580430002350301</v>
      </c>
      <c r="T71" s="4">
        <v>0.71042222717376202</v>
      </c>
      <c r="U71" s="4">
        <v>4.2193443271777404</v>
      </c>
      <c r="V71" s="4">
        <v>6.2707523947648598</v>
      </c>
      <c r="W71" s="4">
        <v>-2.91663468175381</v>
      </c>
      <c r="X71" s="4">
        <v>0.99772300806248004</v>
      </c>
      <c r="Y71" s="4">
        <v>-0.99772300806248004</v>
      </c>
      <c r="Z71" s="4">
        <v>-3.12719458099407</v>
      </c>
    </row>
    <row r="72" spans="1:26" x14ac:dyDescent="0.2">
      <c r="A72" s="2" t="s">
        <v>301</v>
      </c>
      <c r="B72" s="4">
        <v>2</v>
      </c>
      <c r="C72" s="4">
        <v>1</v>
      </c>
      <c r="D72" s="4">
        <v>1</v>
      </c>
      <c r="E72" s="4">
        <v>4</v>
      </c>
      <c r="F72" s="4">
        <v>4</v>
      </c>
      <c r="G72" s="4">
        <v>6</v>
      </c>
      <c r="H72" s="4">
        <v>5</v>
      </c>
      <c r="I72" s="4">
        <v>0.79739411213089095</v>
      </c>
      <c r="J72" s="4">
        <v>-0.22424604586074301</v>
      </c>
      <c r="K72" s="4">
        <v>-0.57314806627015802</v>
      </c>
      <c r="L72" s="4">
        <v>0.82206126027746196</v>
      </c>
      <c r="M72" s="4">
        <v>0.52000848463201699</v>
      </c>
      <c r="N72" s="4">
        <v>0.51125586864052497</v>
      </c>
      <c r="O72" s="4">
        <v>0.37738460827186099</v>
      </c>
      <c r="P72" s="4">
        <v>-0.72600066658520102</v>
      </c>
      <c r="Q72" s="4">
        <v>-1.50470955523668</v>
      </c>
      <c r="R72" s="4">
        <v>-3.1734223820952501</v>
      </c>
      <c r="S72" s="4">
        <v>-1.79910479277848</v>
      </c>
      <c r="T72" s="4">
        <v>1.18410671325846</v>
      </c>
      <c r="U72" s="4">
        <v>2.0069566451499101</v>
      </c>
      <c r="V72" s="4">
        <v>3.2927319403743001</v>
      </c>
      <c r="W72" s="4">
        <v>-1.5112681239088599</v>
      </c>
      <c r="X72" s="4">
        <v>0.52557090515622995</v>
      </c>
      <c r="Y72" s="4">
        <v>-0.52557090515622995</v>
      </c>
      <c r="Z72" s="4">
        <v>3.6893045000872702</v>
      </c>
    </row>
    <row r="73" spans="1:26" x14ac:dyDescent="0.2">
      <c r="A73" s="2" t="s">
        <v>113</v>
      </c>
      <c r="B73" s="4">
        <v>2</v>
      </c>
      <c r="C73" s="4">
        <v>1</v>
      </c>
      <c r="D73" s="4">
        <v>2</v>
      </c>
      <c r="E73" s="4">
        <v>5</v>
      </c>
      <c r="F73" s="4">
        <v>4</v>
      </c>
      <c r="G73" s="4">
        <v>6</v>
      </c>
      <c r="H73" s="4">
        <v>4</v>
      </c>
      <c r="I73" s="4">
        <v>0.92062262852237797</v>
      </c>
      <c r="J73" s="4">
        <v>-0.54726532574656395</v>
      </c>
      <c r="K73" s="4">
        <v>-0.37335730277581403</v>
      </c>
      <c r="L73" s="4">
        <v>0.134130062994715</v>
      </c>
      <c r="M73" s="4">
        <v>1.03853617740626</v>
      </c>
      <c r="N73" s="4">
        <v>0.48153063007047497</v>
      </c>
      <c r="O73" s="4">
        <v>0.40175991244195203</v>
      </c>
      <c r="P73" s="4">
        <v>-0.80101343082120202</v>
      </c>
      <c r="Q73" s="4">
        <v>-1.25494335209221</v>
      </c>
      <c r="R73" s="4">
        <v>-3.9893683556873998</v>
      </c>
      <c r="S73" s="4">
        <v>-2.03830206816854</v>
      </c>
      <c r="T73" s="4">
        <v>0.18398703065956701</v>
      </c>
      <c r="U73" s="4">
        <v>2.2685341603662201</v>
      </c>
      <c r="V73" s="4">
        <v>4.9273994880903196</v>
      </c>
      <c r="W73" s="4">
        <v>-1.35225025526022</v>
      </c>
      <c r="X73" s="4">
        <v>1.3893965267472801</v>
      </c>
      <c r="Y73" s="4">
        <v>-1.3893965267472801</v>
      </c>
      <c r="Z73" s="4">
        <v>-2.96391347946548</v>
      </c>
    </row>
    <row r="74" spans="1:26" x14ac:dyDescent="0.2">
      <c r="A74" s="2" t="s">
        <v>194</v>
      </c>
      <c r="B74" s="4">
        <v>2</v>
      </c>
      <c r="C74" s="4">
        <v>1</v>
      </c>
      <c r="D74" s="4">
        <v>1</v>
      </c>
      <c r="E74" s="4">
        <v>4</v>
      </c>
      <c r="F74" s="4">
        <v>1</v>
      </c>
      <c r="G74" s="4">
        <v>2</v>
      </c>
      <c r="H74" s="4">
        <v>1</v>
      </c>
      <c r="I74" s="4">
        <v>0.57975967477677004</v>
      </c>
      <c r="J74" s="4">
        <v>-0.22245751002332001</v>
      </c>
      <c r="K74" s="4">
        <v>-0.357302164753447</v>
      </c>
      <c r="L74" s="4">
        <v>3.44126439125258</v>
      </c>
      <c r="M74" s="4">
        <v>2.4433016513182202</v>
      </c>
      <c r="N74" s="4">
        <v>0.82098263494608004</v>
      </c>
      <c r="O74" s="4">
        <v>-1.2539671232387299</v>
      </c>
      <c r="P74" s="4">
        <v>-2.3749908122961698</v>
      </c>
      <c r="Q74" s="4">
        <v>-3.07659074198201</v>
      </c>
      <c r="R74" s="4">
        <v>-3.8120750169029201</v>
      </c>
      <c r="S74" s="4">
        <v>-0.92116523156668695</v>
      </c>
      <c r="T74" s="4">
        <v>0.98641003750592005</v>
      </c>
      <c r="U74" s="4">
        <v>2.2277652830732602</v>
      </c>
      <c r="V74" s="4">
        <v>2.54799883950515</v>
      </c>
      <c r="W74" s="4">
        <v>-1.02893391161472</v>
      </c>
      <c r="X74" s="4">
        <v>0.83730610045125198</v>
      </c>
      <c r="Y74" s="4">
        <v>-0.83730610045125198</v>
      </c>
      <c r="Z74" s="4">
        <v>-3.0528097077942502</v>
      </c>
    </row>
    <row r="75" spans="1:26" x14ac:dyDescent="0.2">
      <c r="A75" s="2" t="s">
        <v>140</v>
      </c>
      <c r="B75" s="4">
        <v>1</v>
      </c>
      <c r="C75" s="4">
        <v>1</v>
      </c>
      <c r="D75" s="4">
        <v>2</v>
      </c>
      <c r="E75" s="4">
        <v>7</v>
      </c>
      <c r="F75" s="4">
        <v>1</v>
      </c>
      <c r="G75" s="4">
        <v>2</v>
      </c>
      <c r="H75" s="4">
        <v>5</v>
      </c>
      <c r="I75" s="4">
        <v>0.91215152017507495</v>
      </c>
      <c r="J75" s="4">
        <v>-0.30828670620028897</v>
      </c>
      <c r="K75" s="4">
        <v>-0.60386481397477998</v>
      </c>
      <c r="L75" s="4">
        <v>0.85921655569336197</v>
      </c>
      <c r="M75" s="4">
        <v>-0.34878062231844997</v>
      </c>
      <c r="N75" s="4">
        <v>0.25178190670746797</v>
      </c>
      <c r="O75" s="4">
        <v>0.62735320140123296</v>
      </c>
      <c r="P75" s="4">
        <v>-0.475801863177163</v>
      </c>
      <c r="Q75" s="4">
        <v>-0.91376917830646398</v>
      </c>
      <c r="R75" s="4">
        <v>-4.2359731014273398</v>
      </c>
      <c r="S75" s="4">
        <v>-2.55781758350295</v>
      </c>
      <c r="T75" s="4">
        <v>0.328079746531318</v>
      </c>
      <c r="U75" s="4">
        <v>4.0568834181165903</v>
      </c>
      <c r="V75" s="4">
        <v>5.1400682682043097</v>
      </c>
      <c r="W75" s="4">
        <v>-2.73124074792194</v>
      </c>
      <c r="X75" s="4">
        <v>0.56920842765486701</v>
      </c>
      <c r="Y75" s="4">
        <v>-0.56920842765486701</v>
      </c>
      <c r="Z75" s="4">
        <v>-3.34835411487146</v>
      </c>
    </row>
    <row r="76" spans="1:26" x14ac:dyDescent="0.2">
      <c r="A76" s="2" t="s">
        <v>162</v>
      </c>
      <c r="B76" s="4">
        <v>2</v>
      </c>
      <c r="C76" s="4">
        <v>1</v>
      </c>
      <c r="D76" s="4">
        <v>1</v>
      </c>
      <c r="E76" s="4">
        <v>3</v>
      </c>
      <c r="F76" s="4">
        <v>1</v>
      </c>
      <c r="G76" s="4">
        <v>6</v>
      </c>
      <c r="H76" s="4">
        <v>4</v>
      </c>
      <c r="I76" s="4">
        <v>0.14077449506335701</v>
      </c>
      <c r="J76" s="4">
        <v>0.51629667365329401</v>
      </c>
      <c r="K76" s="4">
        <v>-0.65707116871665905</v>
      </c>
      <c r="L76" s="4">
        <v>1.7534526112725399</v>
      </c>
      <c r="M76" s="4">
        <v>0.90508044950552302</v>
      </c>
      <c r="N76" s="4">
        <v>0.83509987578134404</v>
      </c>
      <c r="O76" s="4">
        <v>-0.75433090433846195</v>
      </c>
      <c r="P76" s="4">
        <v>-1.02664601976315</v>
      </c>
      <c r="Q76" s="4">
        <v>-1.7126560124578101</v>
      </c>
      <c r="R76" s="4">
        <v>-3.3035603846700199</v>
      </c>
      <c r="S76" s="4">
        <v>-1.1015729911659</v>
      </c>
      <c r="T76" s="4">
        <v>0.83349339535350797</v>
      </c>
      <c r="U76" s="4">
        <v>1.0862057840714101</v>
      </c>
      <c r="V76" s="4">
        <v>4.2270953268400202</v>
      </c>
      <c r="W76" s="4">
        <v>-1.7416611304290399</v>
      </c>
      <c r="X76" s="4">
        <v>7.5732662415114296E-2</v>
      </c>
      <c r="Y76" s="4">
        <v>-7.5732662415114296E-2</v>
      </c>
      <c r="Z76" s="4">
        <v>2.1043512410710901</v>
      </c>
    </row>
    <row r="77" spans="1:26" x14ac:dyDescent="0.2">
      <c r="A77" s="2" t="s">
        <v>105</v>
      </c>
      <c r="B77" s="4">
        <v>2</v>
      </c>
      <c r="C77" s="4">
        <v>1</v>
      </c>
      <c r="D77" s="4">
        <v>2</v>
      </c>
      <c r="E77" s="4">
        <v>7</v>
      </c>
      <c r="F77" s="4">
        <v>4</v>
      </c>
      <c r="G77" s="4">
        <v>6</v>
      </c>
      <c r="H77" s="4">
        <v>7</v>
      </c>
      <c r="I77" s="4">
        <v>0.28572700484728097</v>
      </c>
      <c r="J77" s="4">
        <v>-0.14968898209138301</v>
      </c>
      <c r="K77" s="4">
        <v>-0.13603802275590099</v>
      </c>
      <c r="L77" s="4">
        <v>4.7652270925137197</v>
      </c>
      <c r="M77" s="4">
        <v>2.1493618588100101</v>
      </c>
      <c r="N77" s="4">
        <v>0.36479135139775598</v>
      </c>
      <c r="O77" s="4">
        <v>-1.0295076758144901</v>
      </c>
      <c r="P77" s="4">
        <v>-2.6666554701136298</v>
      </c>
      <c r="Q77" s="4">
        <v>-3.5832171567933799</v>
      </c>
      <c r="R77" s="4">
        <v>-1.6311340845320701</v>
      </c>
      <c r="S77" s="4">
        <v>-0.38946261834965001</v>
      </c>
      <c r="T77" s="4">
        <v>0.62270269198323003</v>
      </c>
      <c r="U77" s="4">
        <v>0.60845083383402299</v>
      </c>
      <c r="V77" s="4">
        <v>1.09124119866568</v>
      </c>
      <c r="W77" s="4">
        <v>-0.30179802160121499</v>
      </c>
      <c r="X77" s="4">
        <v>0.56834798768965999</v>
      </c>
      <c r="Y77" s="4">
        <v>-0.56834798768965999</v>
      </c>
      <c r="Z77" s="4">
        <v>-0.62105355143966001</v>
      </c>
    </row>
    <row r="78" spans="1:26" x14ac:dyDescent="0.2">
      <c r="A78" s="2" t="s">
        <v>220</v>
      </c>
      <c r="B78" s="4">
        <v>2</v>
      </c>
      <c r="C78" s="4">
        <v>1</v>
      </c>
      <c r="D78" s="4">
        <v>2</v>
      </c>
      <c r="E78" s="4">
        <v>3</v>
      </c>
      <c r="F78" s="4">
        <v>4</v>
      </c>
      <c r="G78" s="4">
        <v>6</v>
      </c>
      <c r="H78" s="4">
        <v>4</v>
      </c>
      <c r="I78" s="4">
        <v>0.15846129084905999</v>
      </c>
      <c r="J78" s="4">
        <v>0.20676856315018299</v>
      </c>
      <c r="K78" s="4">
        <v>-0.36522985399924401</v>
      </c>
      <c r="L78" s="4">
        <v>4.5195700466811397</v>
      </c>
      <c r="M78" s="4">
        <v>2.0969142638376899</v>
      </c>
      <c r="N78" s="4">
        <v>0.33047175802468198</v>
      </c>
      <c r="O78" s="4">
        <v>-1.2268115825889101</v>
      </c>
      <c r="P78" s="4">
        <v>-2.49487585205617</v>
      </c>
      <c r="Q78" s="4">
        <v>-3.2252686338983501</v>
      </c>
      <c r="R78" s="4">
        <v>-0.394712259448049</v>
      </c>
      <c r="S78" s="4">
        <v>0.141294338113541</v>
      </c>
      <c r="T78" s="4">
        <v>0.35300348425189498</v>
      </c>
      <c r="U78" s="4">
        <v>9.3672311243167494E-2</v>
      </c>
      <c r="V78" s="4">
        <v>-0.12821117401512999</v>
      </c>
      <c r="W78" s="4">
        <v>-6.5046700145424893E-2</v>
      </c>
      <c r="X78" s="4">
        <v>0.18677797433729301</v>
      </c>
      <c r="Y78" s="4">
        <v>-0.18677797433729301</v>
      </c>
      <c r="Z78" s="4">
        <v>-3.85112910383465</v>
      </c>
    </row>
    <row r="79" spans="1:26" x14ac:dyDescent="0.2">
      <c r="A79" s="2" t="s">
        <v>269</v>
      </c>
      <c r="B79" s="4">
        <v>2</v>
      </c>
      <c r="C79" s="4">
        <v>1</v>
      </c>
      <c r="D79" s="4">
        <v>2</v>
      </c>
      <c r="E79" s="4">
        <v>4</v>
      </c>
      <c r="F79" s="4">
        <v>4</v>
      </c>
      <c r="G79" s="4">
        <v>6</v>
      </c>
      <c r="H79" s="4">
        <v>4</v>
      </c>
      <c r="I79" s="4">
        <v>0.47555734440574299</v>
      </c>
      <c r="J79" s="4">
        <v>-0.16601263448228101</v>
      </c>
      <c r="K79" s="4">
        <v>-0.309544709923461</v>
      </c>
      <c r="L79" s="4">
        <v>2.5446749349205802</v>
      </c>
      <c r="M79" s="4">
        <v>1.4531455684517001</v>
      </c>
      <c r="N79" s="4">
        <v>0.91744520380535</v>
      </c>
      <c r="O79" s="4">
        <v>-0.40510348658467299</v>
      </c>
      <c r="P79" s="4">
        <v>-1.63936935174767</v>
      </c>
      <c r="Q79" s="4">
        <v>-2.87079286884528</v>
      </c>
      <c r="R79" s="4">
        <v>-5.21592364671561</v>
      </c>
      <c r="S79" s="4">
        <v>-2.1029302855948702</v>
      </c>
      <c r="T79" s="4">
        <v>1.15868103140141</v>
      </c>
      <c r="U79" s="4">
        <v>3.89584963176604</v>
      </c>
      <c r="V79" s="4">
        <v>4.6392158431246298</v>
      </c>
      <c r="W79" s="4">
        <v>-2.3748925739816298</v>
      </c>
      <c r="X79" s="4">
        <v>0.69790938786398504</v>
      </c>
      <c r="Y79" s="4">
        <v>-0.69790938786398504</v>
      </c>
      <c r="Z79" s="4">
        <v>5.2101137985267902</v>
      </c>
    </row>
    <row r="80" spans="1:26" x14ac:dyDescent="0.2">
      <c r="A80" s="2" t="s">
        <v>353</v>
      </c>
      <c r="B80" s="4">
        <v>2</v>
      </c>
      <c r="C80" s="4">
        <v>1</v>
      </c>
      <c r="D80" s="4">
        <v>4</v>
      </c>
      <c r="E80" s="4">
        <v>4</v>
      </c>
      <c r="F80" s="4">
        <v>5</v>
      </c>
      <c r="G80" s="4">
        <v>6</v>
      </c>
      <c r="H80" s="4">
        <v>4</v>
      </c>
      <c r="I80" s="4">
        <v>1.3574542247455299</v>
      </c>
      <c r="J80" s="4">
        <v>9.66058819163855E-2</v>
      </c>
      <c r="K80" s="4">
        <v>-1.4540601066619201</v>
      </c>
      <c r="L80" s="4">
        <v>1.54215514839146</v>
      </c>
      <c r="M80" s="4">
        <v>0.85424565547189801</v>
      </c>
      <c r="N80" s="4">
        <v>0.98373265493463002</v>
      </c>
      <c r="O80" s="4">
        <v>-0.84412011008084298</v>
      </c>
      <c r="P80" s="4">
        <v>-0.91606199688884404</v>
      </c>
      <c r="Q80" s="4">
        <v>-1.61995135182829</v>
      </c>
      <c r="R80" s="4">
        <v>-4.7713686202815797</v>
      </c>
      <c r="S80" s="4">
        <v>-2.5378186788050598</v>
      </c>
      <c r="T80" s="4">
        <v>0.34108725861185801</v>
      </c>
      <c r="U80" s="4">
        <v>3.1594196907995</v>
      </c>
      <c r="V80" s="4">
        <v>5.385521911523</v>
      </c>
      <c r="W80" s="4">
        <v>-1.5768415618477001</v>
      </c>
      <c r="X80" s="4">
        <v>1.0704085656808899</v>
      </c>
      <c r="Y80" s="4">
        <v>-1.0704085656808899</v>
      </c>
      <c r="Z80" s="4">
        <v>4.67532789752841</v>
      </c>
    </row>
    <row r="81" spans="1:26" x14ac:dyDescent="0.2">
      <c r="A81" s="2" t="s">
        <v>89</v>
      </c>
      <c r="B81" s="4">
        <v>2</v>
      </c>
      <c r="C81" s="4">
        <v>1</v>
      </c>
      <c r="D81" s="4">
        <v>2</v>
      </c>
      <c r="E81" s="4">
        <v>4</v>
      </c>
      <c r="F81" s="4">
        <v>4</v>
      </c>
      <c r="G81" s="4">
        <v>6</v>
      </c>
      <c r="H81" s="4">
        <v>5</v>
      </c>
      <c r="I81" s="4">
        <v>0.698738934844086</v>
      </c>
      <c r="J81" s="4">
        <v>-0.56234285850251997</v>
      </c>
      <c r="K81" s="4">
        <v>-0.136396076341566</v>
      </c>
      <c r="L81" s="4">
        <v>2.1078952974674201</v>
      </c>
      <c r="M81" s="4">
        <v>1.4952178708016299</v>
      </c>
      <c r="N81" s="4">
        <v>0.45809642243590198</v>
      </c>
      <c r="O81" s="4">
        <v>-0.34001727231409001</v>
      </c>
      <c r="P81" s="4">
        <v>-1.1705011529042599</v>
      </c>
      <c r="Q81" s="4">
        <v>-2.5506911654866302</v>
      </c>
      <c r="R81" s="4">
        <v>-3.0505636262358902</v>
      </c>
      <c r="S81" s="4">
        <v>-0.89411025261768196</v>
      </c>
      <c r="T81" s="4">
        <v>0.24233655597450901</v>
      </c>
      <c r="U81" s="4">
        <v>1.3929270285498301</v>
      </c>
      <c r="V81" s="4">
        <v>2.29185659074686</v>
      </c>
      <c r="W81" s="4">
        <v>1.75537035823605E-2</v>
      </c>
      <c r="X81" s="4">
        <v>1.4249672234642501</v>
      </c>
      <c r="Y81" s="4">
        <v>-1.4249672234642501</v>
      </c>
      <c r="Z81" s="4">
        <v>-0.57302333684134199</v>
      </c>
    </row>
    <row r="82" spans="1:26" x14ac:dyDescent="0.2">
      <c r="A82" s="2" t="s">
        <v>339</v>
      </c>
      <c r="B82" s="4">
        <v>2</v>
      </c>
      <c r="C82" s="4">
        <v>1</v>
      </c>
      <c r="D82" s="4">
        <v>2</v>
      </c>
      <c r="E82" s="4">
        <v>6</v>
      </c>
      <c r="F82" s="4">
        <v>2</v>
      </c>
      <c r="G82" s="4">
        <v>6</v>
      </c>
      <c r="H82" s="4">
        <v>3</v>
      </c>
      <c r="I82" s="4">
        <v>4.6364291210163201E-2</v>
      </c>
      <c r="J82" s="4">
        <v>0.26156185233664903</v>
      </c>
      <c r="K82" s="4">
        <v>-0.30792614354680897</v>
      </c>
      <c r="L82" s="4">
        <v>1.1598156655412599</v>
      </c>
      <c r="M82" s="4">
        <v>0.763595474699027</v>
      </c>
      <c r="N82" s="4">
        <v>0.58912934002591399</v>
      </c>
      <c r="O82" s="4">
        <v>0.23538413410614101</v>
      </c>
      <c r="P82" s="4">
        <v>-1.13431770999576</v>
      </c>
      <c r="Q82" s="4">
        <v>-1.6136069043765799</v>
      </c>
      <c r="R82" s="4">
        <v>-5.2352080998235202</v>
      </c>
      <c r="S82" s="4">
        <v>-3.06078604874557</v>
      </c>
      <c r="T82" s="4">
        <v>1.3247604988081001</v>
      </c>
      <c r="U82" s="4">
        <v>4.1531947283064801</v>
      </c>
      <c r="V82" s="4">
        <v>4.9994143042149304</v>
      </c>
      <c r="W82" s="4">
        <v>-2.1813753827604199</v>
      </c>
      <c r="X82" s="4">
        <v>1.7749699792063101</v>
      </c>
      <c r="Y82" s="4">
        <v>-1.7749699792063101</v>
      </c>
      <c r="Z82" s="4">
        <v>2.7153575462156301</v>
      </c>
    </row>
    <row r="83" spans="1:26" x14ac:dyDescent="0.2">
      <c r="A83" s="2" t="s">
        <v>143</v>
      </c>
      <c r="B83" s="4">
        <v>1</v>
      </c>
      <c r="C83" s="4">
        <v>1</v>
      </c>
      <c r="D83" s="4">
        <v>1</v>
      </c>
      <c r="E83" s="4">
        <v>8</v>
      </c>
      <c r="F83" s="4">
        <v>1</v>
      </c>
      <c r="G83" s="4">
        <v>1</v>
      </c>
      <c r="H83" s="4">
        <v>5</v>
      </c>
      <c r="I83" s="4">
        <v>1.1862222956244599</v>
      </c>
      <c r="J83" s="4">
        <v>0.15265206353233099</v>
      </c>
      <c r="K83" s="4">
        <v>-1.33887435915679</v>
      </c>
      <c r="L83" s="4">
        <v>1.0943396631518301</v>
      </c>
      <c r="M83" s="4">
        <v>1.0165044649922901</v>
      </c>
      <c r="N83" s="4">
        <v>0.50595218176919099</v>
      </c>
      <c r="O83" s="4">
        <v>-0.21822513298329199</v>
      </c>
      <c r="P83" s="4">
        <v>-1.06316719330715</v>
      </c>
      <c r="Q83" s="4">
        <v>-1.3354039836228899</v>
      </c>
      <c r="R83" s="4">
        <v>-4.0957594686481702</v>
      </c>
      <c r="S83" s="4">
        <v>-1.8395034787671201</v>
      </c>
      <c r="T83" s="4">
        <v>0.90069180928206305</v>
      </c>
      <c r="U83" s="4">
        <v>2.7664983044710301</v>
      </c>
      <c r="V83" s="4">
        <v>4.3330391231799803</v>
      </c>
      <c r="W83" s="4">
        <v>-2.0649662895177898</v>
      </c>
      <c r="X83" s="4">
        <v>1.3280695666473701</v>
      </c>
      <c r="Y83" s="4">
        <v>-1.3280695666473701</v>
      </c>
      <c r="Z83" s="4">
        <v>3.3079544740374698</v>
      </c>
    </row>
    <row r="84" spans="1:26" x14ac:dyDescent="0.2">
      <c r="A84" s="2" t="s">
        <v>28</v>
      </c>
      <c r="B84" s="4">
        <v>1</v>
      </c>
      <c r="C84" s="4">
        <v>1</v>
      </c>
      <c r="D84" s="4">
        <v>2</v>
      </c>
      <c r="E84" s="4">
        <v>7</v>
      </c>
      <c r="F84" s="4">
        <v>1</v>
      </c>
      <c r="G84" s="4">
        <v>1</v>
      </c>
      <c r="H84" s="4">
        <v>7</v>
      </c>
      <c r="I84" s="4">
        <v>-0.76500730220410695</v>
      </c>
      <c r="J84" s="4">
        <v>1.34254911418122</v>
      </c>
      <c r="K84" s="4">
        <v>-0.57754181197709598</v>
      </c>
      <c r="L84" s="4">
        <v>0.19379232507950001</v>
      </c>
      <c r="M84" s="4">
        <v>0.34896115256574201</v>
      </c>
      <c r="N84" s="4">
        <v>-0.11236503133815801</v>
      </c>
      <c r="O84" s="4">
        <v>-0.27009752128173198</v>
      </c>
      <c r="P84" s="4">
        <v>4.7135999259052902E-2</v>
      </c>
      <c r="Q84" s="4">
        <v>-0.20742692428441201</v>
      </c>
      <c r="R84" s="4">
        <v>-0.911075744983875</v>
      </c>
      <c r="S84" s="4">
        <v>-0.89498051257227096</v>
      </c>
      <c r="T84" s="4">
        <v>0.187843667484316</v>
      </c>
      <c r="U84" s="4">
        <v>1.2269362136891799</v>
      </c>
      <c r="V84" s="4">
        <v>0.92471639535336803</v>
      </c>
      <c r="W84" s="4">
        <v>-0.53344001897070603</v>
      </c>
      <c r="X84" s="4">
        <v>0.59123415586733497</v>
      </c>
      <c r="Y84" s="4">
        <v>-0.59123415586733497</v>
      </c>
      <c r="Z84" s="4">
        <v>-0.56624053370619198</v>
      </c>
    </row>
    <row r="85" spans="1:26" x14ac:dyDescent="0.2">
      <c r="A85" s="2" t="s">
        <v>69</v>
      </c>
      <c r="B85" s="4">
        <v>2</v>
      </c>
      <c r="C85" s="4">
        <v>0</v>
      </c>
      <c r="D85" s="4">
        <v>2</v>
      </c>
      <c r="E85" s="4">
        <v>7</v>
      </c>
      <c r="F85" s="4">
        <v>3</v>
      </c>
      <c r="G85" s="4">
        <v>4</v>
      </c>
      <c r="H85" s="4">
        <v>4</v>
      </c>
      <c r="I85" s="4">
        <v>2.0238748197168501</v>
      </c>
      <c r="J85" s="4">
        <v>-0.74392011546416204</v>
      </c>
      <c r="K85" s="4">
        <v>-1.27995470425264</v>
      </c>
      <c r="L85" s="4">
        <v>1.47422769432459</v>
      </c>
      <c r="M85" s="4">
        <v>0.28219066721366898</v>
      </c>
      <c r="N85" s="4">
        <v>0.54997128787535898</v>
      </c>
      <c r="O85" s="4">
        <v>0.64575497166365103</v>
      </c>
      <c r="P85" s="4">
        <v>-1.1573514257409001</v>
      </c>
      <c r="Q85" s="4">
        <v>-1.7947931953363301</v>
      </c>
      <c r="R85" s="4">
        <v>-3.93753487467671</v>
      </c>
      <c r="S85" s="4">
        <v>-1.9846994445549599</v>
      </c>
      <c r="T85" s="4">
        <v>1.5316021126038899</v>
      </c>
      <c r="U85" s="4">
        <v>2.90758947456434</v>
      </c>
      <c r="V85" s="4">
        <v>3.7115930244833799</v>
      </c>
      <c r="W85" s="4">
        <v>-2.2285502924200302</v>
      </c>
      <c r="X85" s="4">
        <v>1.12136629188833</v>
      </c>
      <c r="Y85" s="4">
        <v>-1.12136629188833</v>
      </c>
      <c r="Z85" s="4">
        <v>3.37604138343751</v>
      </c>
    </row>
    <row r="86" spans="1:26" x14ac:dyDescent="0.2">
      <c r="A86" s="2" t="s">
        <v>27</v>
      </c>
      <c r="B86" s="4">
        <v>2</v>
      </c>
      <c r="C86" s="4">
        <v>0</v>
      </c>
      <c r="D86" s="4">
        <v>2</v>
      </c>
      <c r="E86" s="4">
        <v>4</v>
      </c>
      <c r="F86" s="4">
        <v>4</v>
      </c>
      <c r="G86" s="4">
        <v>6</v>
      </c>
      <c r="H86" s="4">
        <v>1</v>
      </c>
      <c r="I86" s="4">
        <v>0.67456600624320595</v>
      </c>
      <c r="J86" s="4">
        <v>-0.12192382690795001</v>
      </c>
      <c r="K86" s="4">
        <v>-0.55264217933524795</v>
      </c>
      <c r="L86" s="4">
        <v>3.0841766412326002</v>
      </c>
      <c r="M86" s="4">
        <v>2.8399053701826902</v>
      </c>
      <c r="N86" s="4">
        <v>1.51256653872581</v>
      </c>
      <c r="O86" s="4">
        <v>-1.60350184870683</v>
      </c>
      <c r="P86" s="4">
        <v>-2.4433778419507699</v>
      </c>
      <c r="Q86" s="4">
        <v>-3.3897688594834499</v>
      </c>
      <c r="R86" s="4">
        <v>-3.8160011602880801</v>
      </c>
      <c r="S86" s="4">
        <v>-1.0286041036926501</v>
      </c>
      <c r="T86" s="4">
        <v>0.941022681174144</v>
      </c>
      <c r="U86" s="4">
        <v>1.9626584671720799</v>
      </c>
      <c r="V86" s="4">
        <v>2.8195747739294701</v>
      </c>
      <c r="W86" s="4">
        <v>-0.87865065829492295</v>
      </c>
      <c r="X86" s="4">
        <v>1.1898760029611399</v>
      </c>
      <c r="Y86" s="4">
        <v>-1.1898760029611399</v>
      </c>
      <c r="Z86" s="4">
        <v>1.7257797961738099</v>
      </c>
    </row>
    <row r="87" spans="1:26" x14ac:dyDescent="0.2">
      <c r="A87" s="2" t="s">
        <v>346</v>
      </c>
      <c r="B87" s="4">
        <v>2</v>
      </c>
      <c r="C87" s="4">
        <v>1</v>
      </c>
      <c r="D87" s="4">
        <v>2</v>
      </c>
      <c r="E87" s="4">
        <v>4</v>
      </c>
      <c r="F87" s="4">
        <v>4</v>
      </c>
      <c r="G87" s="4">
        <v>6</v>
      </c>
      <c r="H87" s="4">
        <v>7</v>
      </c>
      <c r="I87" s="4">
        <v>1.6593631046156201</v>
      </c>
      <c r="J87" s="4">
        <v>-0.76193766656843598</v>
      </c>
      <c r="K87" s="4">
        <v>-0.89742543804716501</v>
      </c>
      <c r="L87" s="4">
        <v>2.4946316021600401</v>
      </c>
      <c r="M87" s="4">
        <v>0.87997826656796396</v>
      </c>
      <c r="N87" s="4">
        <v>0.28747394093078399</v>
      </c>
      <c r="O87" s="4">
        <v>-0.395738392111675</v>
      </c>
      <c r="P87" s="4">
        <v>-1.4695628526304501</v>
      </c>
      <c r="Q87" s="4">
        <v>-1.7967825649167</v>
      </c>
      <c r="R87" s="4">
        <v>-1.7771149994053601</v>
      </c>
      <c r="S87" s="4">
        <v>-0.46354030225453702</v>
      </c>
      <c r="T87" s="4">
        <v>2.0126698370909499E-2</v>
      </c>
      <c r="U87" s="4">
        <v>0.110613388397052</v>
      </c>
      <c r="V87" s="4">
        <v>1.79976563166905</v>
      </c>
      <c r="W87" s="4">
        <v>0.310149583222884</v>
      </c>
      <c r="X87" s="4">
        <v>-0.199658233647942</v>
      </c>
      <c r="Y87" s="4">
        <v>0.199658233647942</v>
      </c>
      <c r="Z87" s="4">
        <v>4.5720088831402199</v>
      </c>
    </row>
    <row r="88" spans="1:26" x14ac:dyDescent="0.2">
      <c r="A88" s="2" t="s">
        <v>350</v>
      </c>
      <c r="B88" s="4">
        <v>2</v>
      </c>
      <c r="C88" s="4">
        <v>1</v>
      </c>
      <c r="D88" s="4">
        <v>1</v>
      </c>
      <c r="E88" s="4">
        <v>8</v>
      </c>
      <c r="F88" s="4">
        <v>1</v>
      </c>
      <c r="G88" s="4">
        <v>6</v>
      </c>
      <c r="H88" s="4">
        <v>3</v>
      </c>
      <c r="I88" s="4">
        <v>0.36903709257682699</v>
      </c>
      <c r="J88" s="4">
        <v>6.5767979876427102E-2</v>
      </c>
      <c r="K88" s="4">
        <v>-0.43480507245325001</v>
      </c>
      <c r="L88" s="4">
        <v>2.2378067984196401</v>
      </c>
      <c r="M88" s="4">
        <v>1.4603816211198699</v>
      </c>
      <c r="N88" s="4">
        <v>1.15604622272373</v>
      </c>
      <c r="O88" s="4">
        <v>-0.67984989139015695</v>
      </c>
      <c r="P88" s="4">
        <v>-1.6509322985274599</v>
      </c>
      <c r="Q88" s="4">
        <v>-2.5234524523456101</v>
      </c>
      <c r="R88" s="4">
        <v>-5.4391067803447699</v>
      </c>
      <c r="S88" s="4">
        <v>-2.6462154094250998</v>
      </c>
      <c r="T88" s="4">
        <v>0.67988997469976598</v>
      </c>
      <c r="U88" s="4">
        <v>3.6895306114197899</v>
      </c>
      <c r="V88" s="4">
        <v>5.7075357112737297</v>
      </c>
      <c r="W88" s="4">
        <v>-1.9916341076233599</v>
      </c>
      <c r="X88" s="4">
        <v>0.76522283400990099</v>
      </c>
      <c r="Y88" s="4">
        <v>-0.76522283400990099</v>
      </c>
      <c r="Z88" s="4">
        <v>2.38810241533844</v>
      </c>
    </row>
    <row r="89" spans="1:26" x14ac:dyDescent="0.2">
      <c r="A89" s="2" t="s">
        <v>291</v>
      </c>
      <c r="B89" s="4">
        <v>2</v>
      </c>
      <c r="C89" s="4">
        <v>1</v>
      </c>
      <c r="D89" s="4">
        <v>1</v>
      </c>
      <c r="E89" s="4">
        <v>3</v>
      </c>
      <c r="F89" s="4">
        <v>4</v>
      </c>
      <c r="G89" s="4">
        <v>6</v>
      </c>
      <c r="H89" s="4">
        <v>4</v>
      </c>
      <c r="I89" s="4">
        <v>0.79475178526902501</v>
      </c>
      <c r="J89" s="4">
        <v>0.29511653246181702</v>
      </c>
      <c r="K89" s="4">
        <v>-1.0898683177308399</v>
      </c>
      <c r="L89" s="4">
        <v>1.2463216422207399</v>
      </c>
      <c r="M89" s="4">
        <v>0.821089839847295</v>
      </c>
      <c r="N89" s="4">
        <v>0.186424933933759</v>
      </c>
      <c r="O89" s="4">
        <v>0.11055085456241499</v>
      </c>
      <c r="P89" s="4">
        <v>-0.93972442205123297</v>
      </c>
      <c r="Q89" s="4">
        <v>-1.42466284851297</v>
      </c>
      <c r="R89" s="4">
        <v>-1.3520976426379201</v>
      </c>
      <c r="S89" s="4">
        <v>-1.05435001749671</v>
      </c>
      <c r="T89" s="4">
        <v>0.75764201068014903</v>
      </c>
      <c r="U89" s="4">
        <v>1.7586391850483301</v>
      </c>
      <c r="V89" s="4">
        <v>0.88496690773902897</v>
      </c>
      <c r="W89" s="4">
        <v>-0.99480044333289797</v>
      </c>
      <c r="X89" s="4">
        <v>2.2036636840160702</v>
      </c>
      <c r="Y89" s="4">
        <v>-2.2036636840160702</v>
      </c>
      <c r="Z89" s="4">
        <v>-4.76529436582911</v>
      </c>
    </row>
    <row r="90" spans="1:26" x14ac:dyDescent="0.2">
      <c r="A90" s="2" t="s">
        <v>324</v>
      </c>
      <c r="B90" s="4">
        <v>2</v>
      </c>
      <c r="C90" s="4">
        <v>1</v>
      </c>
      <c r="D90" s="4">
        <v>2</v>
      </c>
      <c r="E90" s="4">
        <v>7</v>
      </c>
      <c r="F90" s="4">
        <v>1</v>
      </c>
      <c r="G90" s="4">
        <v>3</v>
      </c>
      <c r="H90" s="4">
        <v>4</v>
      </c>
      <c r="I90" s="4">
        <v>0.58625310328117997</v>
      </c>
      <c r="J90" s="4">
        <v>-0.13288111377053199</v>
      </c>
      <c r="K90" s="4">
        <v>-0.453371989510652</v>
      </c>
      <c r="L90" s="4">
        <v>0.91533771016595999</v>
      </c>
      <c r="M90" s="4">
        <v>1.00930355499083</v>
      </c>
      <c r="N90" s="4">
        <v>0.88696135522441699</v>
      </c>
      <c r="O90" s="4">
        <v>0.117768441315974</v>
      </c>
      <c r="P90" s="4">
        <v>-1.23847450751562</v>
      </c>
      <c r="Q90" s="4">
        <v>-1.6908965541815399</v>
      </c>
      <c r="R90" s="4">
        <v>-4.8227385355429204</v>
      </c>
      <c r="S90" s="4">
        <v>-2.27402674811036</v>
      </c>
      <c r="T90" s="4">
        <v>0.55427788534729605</v>
      </c>
      <c r="U90" s="4">
        <v>3.7150017763671399</v>
      </c>
      <c r="V90" s="4">
        <v>4.6447611561359397</v>
      </c>
      <c r="W90" s="4">
        <v>-1.8172755341971401</v>
      </c>
      <c r="X90" s="4">
        <v>0.94926065407959503</v>
      </c>
      <c r="Y90" s="4">
        <v>-0.94926065407959503</v>
      </c>
      <c r="Z90" s="4">
        <v>7.971330114913</v>
      </c>
    </row>
    <row r="91" spans="1:26" x14ac:dyDescent="0.2">
      <c r="A91" s="2" t="s">
        <v>253</v>
      </c>
      <c r="B91" s="4">
        <v>2</v>
      </c>
      <c r="C91" s="4">
        <v>1</v>
      </c>
      <c r="D91" s="4">
        <v>2</v>
      </c>
      <c r="E91" s="4">
        <v>3</v>
      </c>
      <c r="F91" s="4">
        <v>1</v>
      </c>
      <c r="G91" s="4">
        <v>6</v>
      </c>
      <c r="H91" s="4">
        <v>6</v>
      </c>
      <c r="I91" s="4">
        <v>2.0133526785592201E-2</v>
      </c>
      <c r="J91" s="4">
        <v>0.39268976299691899</v>
      </c>
      <c r="K91" s="4">
        <v>-0.41282328978250998</v>
      </c>
      <c r="L91" s="4">
        <v>0.86803142220873497</v>
      </c>
      <c r="M91" s="4">
        <v>0.35496297602464</v>
      </c>
      <c r="N91" s="4">
        <v>0.312296995239987</v>
      </c>
      <c r="O91" s="4">
        <v>0.79379104843214898</v>
      </c>
      <c r="P91" s="4">
        <v>-1.07382969133065</v>
      </c>
      <c r="Q91" s="4">
        <v>-1.2552527505748601</v>
      </c>
      <c r="R91" s="4">
        <v>-2.5284505891676599</v>
      </c>
      <c r="S91" s="4">
        <v>-1.7249990023997801</v>
      </c>
      <c r="T91" s="4">
        <v>0.73282084950806203</v>
      </c>
      <c r="U91" s="4">
        <v>2.0594392378091202</v>
      </c>
      <c r="V91" s="4">
        <v>2.8693710226968898</v>
      </c>
      <c r="W91" s="4">
        <v>-1.40818151844659</v>
      </c>
      <c r="X91" s="4">
        <v>0.84093438432309897</v>
      </c>
      <c r="Y91" s="4">
        <v>-0.84093438432309897</v>
      </c>
      <c r="Z91" s="4">
        <v>2.49088862841249</v>
      </c>
    </row>
    <row r="92" spans="1:26" x14ac:dyDescent="0.2">
      <c r="A92" s="2" t="s">
        <v>127</v>
      </c>
      <c r="B92" s="4">
        <v>2</v>
      </c>
      <c r="C92" s="4">
        <v>1</v>
      </c>
      <c r="D92" s="4">
        <v>1</v>
      </c>
      <c r="E92" s="4">
        <v>8</v>
      </c>
      <c r="F92" s="4">
        <v>1</v>
      </c>
      <c r="G92" s="4">
        <v>3</v>
      </c>
      <c r="H92" s="4">
        <v>3</v>
      </c>
      <c r="I92" s="4">
        <v>0.170707415035282</v>
      </c>
      <c r="J92" s="4">
        <v>0.52226951986994496</v>
      </c>
      <c r="K92" s="4">
        <v>-0.69297693490522805</v>
      </c>
      <c r="L92" s="4">
        <v>2.4998492520443998</v>
      </c>
      <c r="M92" s="4">
        <v>1.89083806667579</v>
      </c>
      <c r="N92" s="4">
        <v>1.76733002855801</v>
      </c>
      <c r="O92" s="4">
        <v>-1.15207317887289</v>
      </c>
      <c r="P92" s="4">
        <v>-2.2535477743944701</v>
      </c>
      <c r="Q92" s="4">
        <v>-2.75239639401084</v>
      </c>
      <c r="R92" s="4">
        <v>-4.0761980436136502</v>
      </c>
      <c r="S92" s="4">
        <v>-1.7236596514822899</v>
      </c>
      <c r="T92" s="4">
        <v>0.45581450626882197</v>
      </c>
      <c r="U92" s="4">
        <v>2.1971469864787698</v>
      </c>
      <c r="V92" s="4">
        <v>3.8588726134918301</v>
      </c>
      <c r="W92" s="4">
        <v>-0.71197641114352095</v>
      </c>
      <c r="X92" s="4">
        <v>0.46138554814806998</v>
      </c>
      <c r="Y92" s="4">
        <v>-0.46138554814806998</v>
      </c>
      <c r="Z92" s="4">
        <v>-2.25698006678163</v>
      </c>
    </row>
    <row r="93" spans="1:26" x14ac:dyDescent="0.2">
      <c r="A93" s="2" t="s">
        <v>285</v>
      </c>
      <c r="B93" s="4">
        <v>2</v>
      </c>
      <c r="C93" s="4">
        <v>1</v>
      </c>
      <c r="D93" s="4">
        <v>2</v>
      </c>
      <c r="E93" s="4">
        <v>4</v>
      </c>
      <c r="F93" s="4">
        <v>1</v>
      </c>
      <c r="G93" s="4">
        <v>2</v>
      </c>
      <c r="H93" s="4">
        <v>1</v>
      </c>
      <c r="I93" s="4">
        <v>0.77543086305895903</v>
      </c>
      <c r="J93" s="4">
        <v>-0.32221257608381199</v>
      </c>
      <c r="K93" s="4">
        <v>-0.45321828697514799</v>
      </c>
      <c r="L93" s="4">
        <v>3.90709014716571</v>
      </c>
      <c r="M93" s="4">
        <v>2.51329038643087</v>
      </c>
      <c r="N93" s="4">
        <v>0.51925695250937398</v>
      </c>
      <c r="O93" s="4">
        <v>-1.0049051362047801</v>
      </c>
      <c r="P93" s="4">
        <v>-2.2680355445231202</v>
      </c>
      <c r="Q93" s="4">
        <v>-3.66669680537805</v>
      </c>
      <c r="R93" s="4">
        <v>-3.0063391197005198</v>
      </c>
      <c r="S93" s="4">
        <v>-0.92196642470434598</v>
      </c>
      <c r="T93" s="4">
        <v>1.34965770299288</v>
      </c>
      <c r="U93" s="4">
        <v>1.7366634083261001</v>
      </c>
      <c r="V93" s="4">
        <v>1.2902179785849099</v>
      </c>
      <c r="W93" s="4">
        <v>-0.44823354549898697</v>
      </c>
      <c r="X93" s="4">
        <v>0.78479440991999505</v>
      </c>
      <c r="Y93" s="4">
        <v>-0.78479440991999505</v>
      </c>
      <c r="Z93" s="4">
        <v>-0.268792856923049</v>
      </c>
    </row>
    <row r="94" spans="1:26" x14ac:dyDescent="0.2">
      <c r="A94" s="2" t="s">
        <v>7</v>
      </c>
      <c r="B94" s="4">
        <v>1</v>
      </c>
      <c r="C94" s="4">
        <v>1</v>
      </c>
      <c r="D94" s="4">
        <v>1</v>
      </c>
      <c r="E94" s="4">
        <v>4</v>
      </c>
      <c r="F94" s="4">
        <v>3</v>
      </c>
      <c r="G94" s="4">
        <v>6</v>
      </c>
      <c r="H94" s="4">
        <v>1</v>
      </c>
      <c r="I94" s="4">
        <v>-0.27982640642182999</v>
      </c>
      <c r="J94" s="4">
        <v>0.50546576759587303</v>
      </c>
      <c r="K94" s="4">
        <v>-0.22563936117404401</v>
      </c>
      <c r="L94" s="4">
        <v>0.95251940993837902</v>
      </c>
      <c r="M94" s="4">
        <v>-0.14157087945127</v>
      </c>
      <c r="N94" s="4">
        <v>-1.0597190740998299</v>
      </c>
      <c r="O94" s="4">
        <v>-0.20306482084647001</v>
      </c>
      <c r="P94" s="4">
        <v>0.78927199122564995</v>
      </c>
      <c r="Q94" s="4">
        <v>-0.33743662676645803</v>
      </c>
      <c r="R94" s="4">
        <v>-5.8696886893993799E-2</v>
      </c>
      <c r="S94" s="4">
        <v>-0.67516935167871195</v>
      </c>
      <c r="T94" s="4">
        <v>-0.11969442911394899</v>
      </c>
      <c r="U94" s="4">
        <v>0.17476832551083701</v>
      </c>
      <c r="V94" s="4">
        <v>1.34905956300407</v>
      </c>
      <c r="W94" s="4">
        <v>-0.67026722082826395</v>
      </c>
      <c r="X94" s="4">
        <v>-1.1157152017239999E-2</v>
      </c>
      <c r="Y94" s="4">
        <v>1.1157152017239999E-2</v>
      </c>
      <c r="Z94" s="4">
        <v>-4.17377451503845</v>
      </c>
    </row>
    <row r="95" spans="1:26" x14ac:dyDescent="0.2">
      <c r="A95" s="2" t="s">
        <v>21</v>
      </c>
      <c r="B95" s="4">
        <v>1</v>
      </c>
      <c r="C95" s="4">
        <v>1</v>
      </c>
      <c r="D95" s="4">
        <v>2</v>
      </c>
      <c r="E95" s="4">
        <v>3</v>
      </c>
      <c r="F95" s="4">
        <v>5</v>
      </c>
      <c r="G95" s="4">
        <v>6</v>
      </c>
      <c r="H95" s="4">
        <v>4</v>
      </c>
      <c r="I95" s="4">
        <v>-0.40689861137112299</v>
      </c>
      <c r="J95" s="4">
        <v>-3.6965807429522803E-2</v>
      </c>
      <c r="K95" s="4">
        <v>0.44386441880064398</v>
      </c>
      <c r="L95" s="4">
        <v>0.549340888903321</v>
      </c>
      <c r="M95" s="4">
        <v>0.462257493268113</v>
      </c>
      <c r="N95" s="4">
        <v>0.36269122197458598</v>
      </c>
      <c r="O95" s="4">
        <v>0.55235861436191902</v>
      </c>
      <c r="P95" s="4">
        <v>-0.96896529556289102</v>
      </c>
      <c r="Q95" s="4">
        <v>-0.95768292294504198</v>
      </c>
      <c r="R95" s="4">
        <v>-0.57761775336339705</v>
      </c>
      <c r="S95" s="4">
        <v>0.89392002580296903</v>
      </c>
      <c r="T95" s="4">
        <v>0.37243285650889602</v>
      </c>
      <c r="U95" s="4">
        <v>-0.48506532528788499</v>
      </c>
      <c r="V95" s="4">
        <v>0.34118114192018201</v>
      </c>
      <c r="W95" s="4">
        <v>-0.54485094558076697</v>
      </c>
      <c r="X95" s="4">
        <v>-0.31068492454441499</v>
      </c>
      <c r="Y95" s="4">
        <v>0.31068492454441499</v>
      </c>
      <c r="Z95" s="4">
        <v>0.66424759075310102</v>
      </c>
    </row>
    <row r="96" spans="1:26" x14ac:dyDescent="0.2">
      <c r="A96" s="2" t="s">
        <v>114</v>
      </c>
      <c r="B96" s="4">
        <v>2</v>
      </c>
      <c r="C96" s="4">
        <v>1</v>
      </c>
      <c r="D96" s="4">
        <v>2</v>
      </c>
      <c r="E96" s="4">
        <v>3</v>
      </c>
      <c r="F96" s="4">
        <v>5</v>
      </c>
      <c r="G96" s="4">
        <v>6</v>
      </c>
      <c r="H96" s="4">
        <v>4</v>
      </c>
      <c r="I96" s="4">
        <v>0.77433314086178096</v>
      </c>
      <c r="J96" s="4">
        <v>-0.70630873625441204</v>
      </c>
      <c r="K96" s="4">
        <v>-6.8024404607362601E-2</v>
      </c>
      <c r="L96" s="4">
        <v>3.3966082985692601</v>
      </c>
      <c r="M96" s="4">
        <v>1.74808905476045</v>
      </c>
      <c r="N96" s="4">
        <v>8.3818487280357803E-2</v>
      </c>
      <c r="O96" s="4">
        <v>-0.84819754614381204</v>
      </c>
      <c r="P96" s="4">
        <v>-1.99326366768306</v>
      </c>
      <c r="Q96" s="4">
        <v>-2.3870546267832302</v>
      </c>
      <c r="R96" s="4">
        <v>-1.368406937604</v>
      </c>
      <c r="S96" s="4">
        <v>0.45705674764431597</v>
      </c>
      <c r="T96" s="4">
        <v>0.696778001876183</v>
      </c>
      <c r="U96" s="4">
        <v>0.94652000684536097</v>
      </c>
      <c r="V96" s="4">
        <v>-0.61997303010360205</v>
      </c>
      <c r="W96" s="4">
        <v>-0.11197478865825899</v>
      </c>
      <c r="X96" s="4">
        <v>0.34903701341582399</v>
      </c>
      <c r="Y96" s="4">
        <v>-0.34903701341582399</v>
      </c>
      <c r="Z96" s="4">
        <v>-3.6420839083763301</v>
      </c>
    </row>
    <row r="97" spans="1:26" x14ac:dyDescent="0.2">
      <c r="A97" s="2" t="s">
        <v>246</v>
      </c>
      <c r="B97" s="4">
        <v>2</v>
      </c>
      <c r="C97" s="4">
        <v>1</v>
      </c>
      <c r="D97" s="4">
        <v>4</v>
      </c>
      <c r="E97" s="4">
        <v>3</v>
      </c>
      <c r="F97" s="4">
        <v>4</v>
      </c>
      <c r="G97" s="4">
        <v>1</v>
      </c>
      <c r="H97" s="4">
        <v>7</v>
      </c>
      <c r="I97" s="4">
        <v>-2.79063003822142E-2</v>
      </c>
      <c r="J97" s="4">
        <v>0.41296981197667298</v>
      </c>
      <c r="K97" s="4">
        <v>-0.385063511594463</v>
      </c>
      <c r="L97" s="4">
        <v>3.4893846784667701</v>
      </c>
      <c r="M97" s="4">
        <v>1.62915986660584</v>
      </c>
      <c r="N97" s="4">
        <v>1.19734178039526</v>
      </c>
      <c r="O97" s="4">
        <v>-1.05804306552043</v>
      </c>
      <c r="P97" s="4">
        <v>-2.1654448068161201</v>
      </c>
      <c r="Q97" s="4">
        <v>-3.0923984531312798</v>
      </c>
      <c r="R97" s="4">
        <v>-1.44390727496075</v>
      </c>
      <c r="S97" s="4">
        <v>-0.30093799502208701</v>
      </c>
      <c r="T97" s="4">
        <v>0.76056389942212999</v>
      </c>
      <c r="U97" s="4">
        <v>1.04831656817493</v>
      </c>
      <c r="V97" s="4">
        <v>1.06257224024885</v>
      </c>
      <c r="W97" s="4">
        <v>-1.1266074378630799</v>
      </c>
      <c r="X97" s="4">
        <v>0.517082308411835</v>
      </c>
      <c r="Y97" s="4">
        <v>-0.517082308411835</v>
      </c>
      <c r="Z97" s="4">
        <v>-3.9771093718930999</v>
      </c>
    </row>
    <row r="98" spans="1:26" x14ac:dyDescent="0.2">
      <c r="A98" s="2" t="s">
        <v>54</v>
      </c>
      <c r="B98" s="4">
        <v>2</v>
      </c>
      <c r="C98" s="4">
        <v>1</v>
      </c>
      <c r="D98" s="4">
        <v>2</v>
      </c>
      <c r="E98" s="4">
        <v>5</v>
      </c>
      <c r="F98" s="4">
        <v>5</v>
      </c>
      <c r="G98" s="4">
        <v>6</v>
      </c>
      <c r="H98" s="4">
        <v>4</v>
      </c>
      <c r="I98" s="4">
        <v>2.71453114952158</v>
      </c>
      <c r="J98" s="4">
        <v>-1.5212459847822399</v>
      </c>
      <c r="K98" s="4">
        <v>-1.1932851647393199</v>
      </c>
      <c r="L98" s="4">
        <v>0.71110630830154997</v>
      </c>
      <c r="M98" s="4">
        <v>0.55223537523869803</v>
      </c>
      <c r="N98" s="4">
        <v>0.123463712957774</v>
      </c>
      <c r="O98" s="4">
        <v>0.67890103493813903</v>
      </c>
      <c r="P98" s="4">
        <v>-0.61192813191838902</v>
      </c>
      <c r="Q98" s="4">
        <v>-1.4537782995177599</v>
      </c>
      <c r="R98" s="4">
        <v>-1.3551245892902799</v>
      </c>
      <c r="S98" s="4">
        <v>-0.49712876709631698</v>
      </c>
      <c r="T98" s="4">
        <v>0.82570381458702102</v>
      </c>
      <c r="U98" s="4">
        <v>1.0861342849389399</v>
      </c>
      <c r="V98" s="4">
        <v>1.58992367389054</v>
      </c>
      <c r="W98" s="4">
        <v>-1.6495084170298799</v>
      </c>
      <c r="X98" s="4">
        <v>1.11051848180917</v>
      </c>
      <c r="Y98" s="4">
        <v>-1.11051848180917</v>
      </c>
      <c r="Z98" s="4">
        <v>-8.9891372169000505E-2</v>
      </c>
    </row>
    <row r="99" spans="1:26" x14ac:dyDescent="0.2">
      <c r="A99" s="2" t="s">
        <v>117</v>
      </c>
      <c r="B99" s="4">
        <v>2</v>
      </c>
      <c r="C99" s="4">
        <v>1</v>
      </c>
      <c r="D99" s="4">
        <v>2</v>
      </c>
      <c r="E99" s="4">
        <v>3</v>
      </c>
      <c r="F99" s="4">
        <v>2</v>
      </c>
      <c r="G99" s="4">
        <v>1</v>
      </c>
      <c r="H99" s="4">
        <v>6</v>
      </c>
      <c r="I99" s="4">
        <v>1.1216436293974099</v>
      </c>
      <c r="J99" s="4">
        <v>-0.50646172080563101</v>
      </c>
      <c r="K99" s="4">
        <v>-0.61518190859178301</v>
      </c>
      <c r="L99" s="4">
        <v>-0.27488511768222001</v>
      </c>
      <c r="M99" s="4">
        <v>-0.36954322124998201</v>
      </c>
      <c r="N99" s="4">
        <v>0.106345467744002</v>
      </c>
      <c r="O99" s="4">
        <v>0.88191140830389303</v>
      </c>
      <c r="P99" s="4">
        <v>-0.24507559763122699</v>
      </c>
      <c r="Q99" s="4">
        <v>-9.8752939484482605E-2</v>
      </c>
      <c r="R99" s="4">
        <v>-1.6722495079758</v>
      </c>
      <c r="S99" s="4">
        <v>-1.33727424367563</v>
      </c>
      <c r="T99" s="4">
        <v>0.96822790398849301</v>
      </c>
      <c r="U99" s="4">
        <v>1.83166615853452</v>
      </c>
      <c r="V99" s="4">
        <v>1.8250028858132099</v>
      </c>
      <c r="W99" s="4">
        <v>-1.6153731966848399</v>
      </c>
      <c r="X99" s="4">
        <v>2.1491964258688401</v>
      </c>
      <c r="Y99" s="4">
        <v>-2.1491964258688401</v>
      </c>
      <c r="Z99" s="4">
        <v>-4.3141087238896496</v>
      </c>
    </row>
    <row r="100" spans="1:26" x14ac:dyDescent="0.2">
      <c r="A100" s="2" t="s">
        <v>46</v>
      </c>
      <c r="B100" s="4">
        <v>2</v>
      </c>
      <c r="C100" s="4">
        <v>1</v>
      </c>
      <c r="D100" s="4">
        <v>4</v>
      </c>
      <c r="E100" s="4">
        <v>6</v>
      </c>
      <c r="F100" s="4">
        <v>3</v>
      </c>
      <c r="G100" s="4">
        <v>2</v>
      </c>
      <c r="H100" s="4">
        <v>6</v>
      </c>
      <c r="I100" s="4">
        <v>1.35576336810955</v>
      </c>
      <c r="J100" s="4">
        <v>-0.80848433675458298</v>
      </c>
      <c r="K100" s="4">
        <v>-0.54727903135495304</v>
      </c>
      <c r="L100" s="4">
        <v>0.66822343536412399</v>
      </c>
      <c r="M100" s="4">
        <v>1.03049081137028</v>
      </c>
      <c r="N100" s="4">
        <v>0.64236983071349496</v>
      </c>
      <c r="O100" s="4">
        <v>0.46659804930848298</v>
      </c>
      <c r="P100" s="4">
        <v>-1.2630931641190499</v>
      </c>
      <c r="Q100" s="4">
        <v>-1.5445889626373399</v>
      </c>
      <c r="R100" s="4">
        <v>-0.79887598232997103</v>
      </c>
      <c r="S100" s="4">
        <v>-0.42175256111729797</v>
      </c>
      <c r="T100" s="4">
        <v>0.29899333746206702</v>
      </c>
      <c r="U100" s="4">
        <v>1.11489321849028</v>
      </c>
      <c r="V100" s="4">
        <v>0.37416165715887201</v>
      </c>
      <c r="W100" s="4">
        <v>-0.56741966966395097</v>
      </c>
      <c r="X100" s="4">
        <v>2.1229190510429001</v>
      </c>
      <c r="Y100" s="4">
        <v>-2.1229190510429001</v>
      </c>
      <c r="Z100" s="4">
        <v>-4.2524437829437698</v>
      </c>
    </row>
    <row r="101" spans="1:26" x14ac:dyDescent="0.2">
      <c r="A101" s="2" t="s">
        <v>241</v>
      </c>
      <c r="B101" s="4">
        <v>2</v>
      </c>
      <c r="C101" s="4">
        <v>1</v>
      </c>
      <c r="D101" s="4">
        <v>1</v>
      </c>
      <c r="E101" s="4">
        <v>7</v>
      </c>
      <c r="F101" s="4">
        <v>1</v>
      </c>
      <c r="G101" s="4">
        <v>1</v>
      </c>
      <c r="H101" s="4">
        <v>2</v>
      </c>
      <c r="I101" s="4">
        <v>0.33131496079671802</v>
      </c>
      <c r="J101" s="4">
        <v>-0.31499428625298398</v>
      </c>
      <c r="K101" s="4">
        <v>-1.6320674543733201E-2</v>
      </c>
      <c r="L101" s="4">
        <v>1.4095553208202201</v>
      </c>
      <c r="M101" s="4">
        <v>0.78585966498621795</v>
      </c>
      <c r="N101" s="4">
        <v>0.47121501073834399</v>
      </c>
      <c r="O101" s="4">
        <v>1.9967485886080001E-2</v>
      </c>
      <c r="P101" s="4">
        <v>-0.98618849306452605</v>
      </c>
      <c r="Q101" s="4">
        <v>-1.7004089893663199</v>
      </c>
      <c r="R101" s="4">
        <v>-5.61724845996903</v>
      </c>
      <c r="S101" s="4">
        <v>-2.9805714005350401</v>
      </c>
      <c r="T101" s="4">
        <v>-3.45848779053484E-2</v>
      </c>
      <c r="U101" s="4">
        <v>4.1840700848889298</v>
      </c>
      <c r="V101" s="4">
        <v>6.0142453110562197</v>
      </c>
      <c r="W101" s="4">
        <v>-1.56591065753578</v>
      </c>
      <c r="X101" s="4">
        <v>1.30486888192033</v>
      </c>
      <c r="Y101" s="4">
        <v>-1.30486888192033</v>
      </c>
      <c r="Z101" s="4">
        <v>3.1708342824654299</v>
      </c>
    </row>
    <row r="102" spans="1:26" x14ac:dyDescent="0.2">
      <c r="A102" s="2" t="s">
        <v>144</v>
      </c>
      <c r="B102" s="4">
        <v>2</v>
      </c>
      <c r="C102" s="4">
        <v>1</v>
      </c>
      <c r="D102" s="4">
        <v>2</v>
      </c>
      <c r="E102" s="4">
        <v>7</v>
      </c>
      <c r="F102" s="4">
        <v>1</v>
      </c>
      <c r="G102" s="4">
        <v>6</v>
      </c>
      <c r="H102" s="4">
        <v>4</v>
      </c>
      <c r="I102" s="4">
        <v>-0.31976209182969301</v>
      </c>
      <c r="J102" s="4">
        <v>1.3624473896814999</v>
      </c>
      <c r="K102" s="4">
        <v>-1.04268529785182</v>
      </c>
      <c r="L102" s="4">
        <v>-0.77707212367851697</v>
      </c>
      <c r="M102" s="4">
        <v>0.29170307734120698</v>
      </c>
      <c r="N102" s="4">
        <v>0.82591395698470405</v>
      </c>
      <c r="O102" s="4">
        <v>0.36696186001076397</v>
      </c>
      <c r="P102" s="4">
        <v>-0.48859897852963702</v>
      </c>
      <c r="Q102" s="4">
        <v>-0.21890779212853301</v>
      </c>
      <c r="R102" s="4">
        <v>-1.1374796178212201</v>
      </c>
      <c r="S102" s="4">
        <v>-0.898430620401241</v>
      </c>
      <c r="T102" s="4">
        <v>0.48170962134001699</v>
      </c>
      <c r="U102" s="4">
        <v>0.93283272924788196</v>
      </c>
      <c r="V102" s="4">
        <v>1.3478315217397101</v>
      </c>
      <c r="W102" s="4">
        <v>-0.72646363410516301</v>
      </c>
      <c r="X102" s="4">
        <v>0.91907496718417403</v>
      </c>
      <c r="Y102" s="4">
        <v>-0.91907496718417403</v>
      </c>
      <c r="Z102" s="4">
        <v>-3.1678351289622402</v>
      </c>
    </row>
    <row r="103" spans="1:26" x14ac:dyDescent="0.2">
      <c r="A103" s="2" t="s">
        <v>147</v>
      </c>
      <c r="B103" s="4">
        <v>2</v>
      </c>
      <c r="C103" s="4">
        <v>1</v>
      </c>
      <c r="D103" s="4">
        <v>2</v>
      </c>
      <c r="E103" s="4">
        <v>7</v>
      </c>
      <c r="F103" s="4">
        <v>1</v>
      </c>
      <c r="G103" s="4">
        <v>6</v>
      </c>
      <c r="H103" s="4">
        <v>3</v>
      </c>
      <c r="I103" s="4">
        <v>0.75584060559779198</v>
      </c>
      <c r="J103" s="4">
        <v>-0.34158180890609402</v>
      </c>
      <c r="K103" s="4">
        <v>-0.41425879669169602</v>
      </c>
      <c r="L103" s="4">
        <v>1.17432581760387</v>
      </c>
      <c r="M103" s="4">
        <v>1.77161217663129</v>
      </c>
      <c r="N103" s="4">
        <v>0.50496086921851702</v>
      </c>
      <c r="O103" s="4">
        <v>-0.152024698957829</v>
      </c>
      <c r="P103" s="4">
        <v>-1.1901854490702499</v>
      </c>
      <c r="Q103" s="4">
        <v>-2.10868871542562</v>
      </c>
      <c r="R103" s="4">
        <v>-2.5583405272722399</v>
      </c>
      <c r="S103" s="4">
        <v>3.2811310302560898E-3</v>
      </c>
      <c r="T103" s="4">
        <v>0.63613675917853796</v>
      </c>
      <c r="U103" s="4">
        <v>1.13398099478436</v>
      </c>
      <c r="V103" s="4">
        <v>1.2395381224572899</v>
      </c>
      <c r="W103" s="4">
        <v>-0.45459648017819898</v>
      </c>
      <c r="X103" s="4">
        <v>1.3829638638715001</v>
      </c>
      <c r="Y103" s="4">
        <v>-1.3829638638715001</v>
      </c>
      <c r="Z103" s="4">
        <v>7.8557751770827204</v>
      </c>
    </row>
    <row r="104" spans="1:26" x14ac:dyDescent="0.2">
      <c r="A104" s="2" t="s">
        <v>293</v>
      </c>
      <c r="B104" s="4">
        <v>2</v>
      </c>
      <c r="C104" s="4">
        <v>1</v>
      </c>
      <c r="D104" s="4">
        <v>2</v>
      </c>
      <c r="E104" s="4">
        <v>7</v>
      </c>
      <c r="F104" s="4">
        <v>4</v>
      </c>
      <c r="G104" s="4">
        <v>6</v>
      </c>
      <c r="H104" s="4">
        <v>4</v>
      </c>
      <c r="I104" s="4">
        <v>1.14662528721527</v>
      </c>
      <c r="J104" s="4">
        <v>-0.88161736658201995</v>
      </c>
      <c r="K104" s="4">
        <v>-0.265007920633269</v>
      </c>
      <c r="L104" s="4">
        <v>0.99315237705167303</v>
      </c>
      <c r="M104" s="4">
        <v>1.21972950599387</v>
      </c>
      <c r="N104" s="4">
        <v>0.108394083909242</v>
      </c>
      <c r="O104" s="4">
        <v>1.1114753228810601</v>
      </c>
      <c r="P104" s="4">
        <v>-1.1867180442504399</v>
      </c>
      <c r="Q104" s="4">
        <v>-2.24603324558541</v>
      </c>
      <c r="R104" s="4">
        <v>-2.6821501641758698</v>
      </c>
      <c r="S104" s="4">
        <v>-1.1214013227892199</v>
      </c>
      <c r="T104" s="4">
        <v>0.31616440309840799</v>
      </c>
      <c r="U104" s="4">
        <v>1.71301367698638</v>
      </c>
      <c r="V104" s="4">
        <v>2.8902820058350098</v>
      </c>
      <c r="W104" s="4">
        <v>-1.1159085989547</v>
      </c>
      <c r="X104" s="4">
        <v>0.77037292457761297</v>
      </c>
      <c r="Y104" s="4">
        <v>-0.77037292457761297</v>
      </c>
      <c r="Z104" s="4">
        <v>-0.46927039190787401</v>
      </c>
    </row>
    <row r="105" spans="1:26" x14ac:dyDescent="0.2">
      <c r="A105" s="2" t="s">
        <v>360</v>
      </c>
      <c r="B105" s="4">
        <v>2</v>
      </c>
      <c r="C105" s="4">
        <v>1</v>
      </c>
      <c r="D105" s="4">
        <v>2</v>
      </c>
      <c r="E105" s="4">
        <v>3</v>
      </c>
      <c r="F105" s="4">
        <v>5</v>
      </c>
      <c r="G105" s="4">
        <v>1</v>
      </c>
      <c r="H105" s="4">
        <v>2</v>
      </c>
      <c r="I105" s="4">
        <v>0.75186202482470799</v>
      </c>
      <c r="J105" s="4">
        <v>-0.14462644597181901</v>
      </c>
      <c r="K105" s="4">
        <v>-0.60723557885289203</v>
      </c>
      <c r="L105" s="4">
        <v>1.9364139235087301</v>
      </c>
      <c r="M105" s="4">
        <v>0.445703854784606</v>
      </c>
      <c r="N105" s="4">
        <v>0.66568701013765996</v>
      </c>
      <c r="O105" s="4">
        <v>0.29063549465502198</v>
      </c>
      <c r="P105" s="4">
        <v>-1.4772383696514799</v>
      </c>
      <c r="Q105" s="4">
        <v>-1.8612019134345399</v>
      </c>
      <c r="R105" s="4">
        <v>-3.1184474741182702</v>
      </c>
      <c r="S105" s="4">
        <v>-1.75278879683972</v>
      </c>
      <c r="T105" s="4">
        <v>1.40413817528434</v>
      </c>
      <c r="U105" s="4">
        <v>2.9510975226288099</v>
      </c>
      <c r="V105" s="4">
        <v>3.2086739853867399</v>
      </c>
      <c r="W105" s="4">
        <v>-2.6926734123418199</v>
      </c>
      <c r="X105" s="4">
        <v>1.4946477508781899</v>
      </c>
      <c r="Y105" s="4">
        <v>-1.4946477508781899</v>
      </c>
      <c r="Z105" s="4">
        <v>-4.3537071266004901</v>
      </c>
    </row>
    <row r="106" spans="1:26" x14ac:dyDescent="0.2">
      <c r="A106" s="2" t="s">
        <v>141</v>
      </c>
      <c r="B106" s="4">
        <v>2</v>
      </c>
      <c r="C106" s="4">
        <v>1</v>
      </c>
      <c r="D106" s="4">
        <v>2</v>
      </c>
      <c r="E106" s="4">
        <v>7</v>
      </c>
      <c r="F106" s="4">
        <v>1</v>
      </c>
      <c r="G106" s="4">
        <v>6</v>
      </c>
      <c r="H106" s="4">
        <v>1</v>
      </c>
      <c r="I106" s="4">
        <v>0.44924338025880201</v>
      </c>
      <c r="J106" s="4">
        <v>0.103564902483493</v>
      </c>
      <c r="K106" s="4">
        <v>-0.55280828274229699</v>
      </c>
      <c r="L106" s="4">
        <v>1.32400448218986</v>
      </c>
      <c r="M106" s="4">
        <v>0.59000061040583796</v>
      </c>
      <c r="N106" s="4">
        <v>0.45840778389961701</v>
      </c>
      <c r="O106" s="4">
        <v>-0.15986149153161899</v>
      </c>
      <c r="P106" s="4">
        <v>-0.98955587508251597</v>
      </c>
      <c r="Q106" s="4">
        <v>-1.22299550988121</v>
      </c>
      <c r="R106" s="4">
        <v>-5.2422575318786704</v>
      </c>
      <c r="S106" s="4">
        <v>-2.7732323232556801</v>
      </c>
      <c r="T106" s="4">
        <v>0.20558457741838701</v>
      </c>
      <c r="U106" s="4">
        <v>3.39065070081964</v>
      </c>
      <c r="V106" s="4">
        <v>6.6095804807399299</v>
      </c>
      <c r="W106" s="4">
        <v>-2.1903259038436</v>
      </c>
      <c r="X106" s="4">
        <v>0.72141877139505195</v>
      </c>
      <c r="Y106" s="4">
        <v>-0.72141877139505195</v>
      </c>
      <c r="Z106" s="4">
        <v>1.9082866802790099</v>
      </c>
    </row>
    <row r="107" spans="1:26" x14ac:dyDescent="0.2">
      <c r="A107" s="2" t="s">
        <v>297</v>
      </c>
      <c r="B107" s="4">
        <v>2</v>
      </c>
      <c r="C107" s="4">
        <v>1</v>
      </c>
      <c r="D107" s="4">
        <v>2</v>
      </c>
      <c r="E107" s="4">
        <v>7</v>
      </c>
      <c r="F107" s="4">
        <v>1</v>
      </c>
      <c r="G107" s="4">
        <v>2</v>
      </c>
      <c r="H107" s="4">
        <v>7</v>
      </c>
      <c r="I107" s="4">
        <v>0.162717589265337</v>
      </c>
      <c r="J107" s="4">
        <v>-9.7158170739319094E-2</v>
      </c>
      <c r="K107" s="4">
        <v>-6.55594185260195E-2</v>
      </c>
      <c r="L107" s="4">
        <v>3.5876714023130298</v>
      </c>
      <c r="M107" s="4">
        <v>2.1656444056306401</v>
      </c>
      <c r="N107" s="4">
        <v>0.54372563366093696</v>
      </c>
      <c r="O107" s="4">
        <v>-1.1977057258135899</v>
      </c>
      <c r="P107" s="4">
        <v>-2.11989211299298</v>
      </c>
      <c r="Q107" s="4">
        <v>-2.9794436027980198</v>
      </c>
      <c r="R107" s="4">
        <v>-1.3081782967065201</v>
      </c>
      <c r="S107" s="4">
        <v>0.70782132225375105</v>
      </c>
      <c r="T107" s="4">
        <v>6.1256064638467098E-2</v>
      </c>
      <c r="U107" s="4">
        <v>0.63139557825742698</v>
      </c>
      <c r="V107" s="4">
        <v>0.84703845075214501</v>
      </c>
      <c r="W107" s="4">
        <v>-0.93933311919528495</v>
      </c>
      <c r="X107" s="4">
        <v>-9.7942261420182405E-2</v>
      </c>
      <c r="Y107" s="4">
        <v>9.7942261420182405E-2</v>
      </c>
      <c r="Z107" s="4">
        <v>-3.7452718166986498</v>
      </c>
    </row>
    <row r="108" spans="1:26" x14ac:dyDescent="0.2">
      <c r="A108" s="2" t="s">
        <v>343</v>
      </c>
      <c r="B108" s="4">
        <v>1</v>
      </c>
      <c r="C108" s="4">
        <v>1</v>
      </c>
      <c r="D108" s="4">
        <v>1</v>
      </c>
      <c r="E108" s="4">
        <v>7</v>
      </c>
      <c r="F108" s="4">
        <v>1</v>
      </c>
      <c r="G108" s="4">
        <v>5</v>
      </c>
      <c r="H108" s="4">
        <v>6</v>
      </c>
      <c r="I108" s="4">
        <v>0.444684161575231</v>
      </c>
      <c r="J108" s="4">
        <v>-0.29250418932439198</v>
      </c>
      <c r="K108" s="4">
        <v>-0.15217997225084101</v>
      </c>
      <c r="L108" s="4">
        <v>4.6751997166349799</v>
      </c>
      <c r="M108" s="4">
        <v>1.89738444963988</v>
      </c>
      <c r="N108" s="4">
        <v>0.70810821676319102</v>
      </c>
      <c r="O108" s="4">
        <v>-1.2717394247296501</v>
      </c>
      <c r="P108" s="4">
        <v>-2.46530217286</v>
      </c>
      <c r="Q108" s="4">
        <v>-3.5436507854483899</v>
      </c>
      <c r="R108" s="4">
        <v>-1.33034255043326</v>
      </c>
      <c r="S108" s="4">
        <v>-1.6576665033056801E-2</v>
      </c>
      <c r="T108" s="4">
        <v>0.69444547968789005</v>
      </c>
      <c r="U108" s="4">
        <v>0.354313569895916</v>
      </c>
      <c r="V108" s="4">
        <v>0.496146539488315</v>
      </c>
      <c r="W108" s="4">
        <v>-0.19798637360579599</v>
      </c>
      <c r="X108" s="4">
        <v>-3.9020505020860401E-2</v>
      </c>
      <c r="Y108" s="4">
        <v>3.9020505020860401E-2</v>
      </c>
      <c r="Z108" s="4">
        <v>1.6278828199742399</v>
      </c>
    </row>
    <row r="109" spans="1:26" x14ac:dyDescent="0.2">
      <c r="A109" s="2" t="s">
        <v>316</v>
      </c>
      <c r="B109" s="4">
        <v>2</v>
      </c>
      <c r="C109" s="4">
        <v>1</v>
      </c>
      <c r="D109" s="4">
        <v>2</v>
      </c>
      <c r="E109" s="4">
        <v>7</v>
      </c>
      <c r="F109" s="4">
        <v>4</v>
      </c>
      <c r="G109" s="4">
        <v>6</v>
      </c>
      <c r="H109" s="4">
        <v>7</v>
      </c>
      <c r="I109" s="4">
        <v>0.46924149898442702</v>
      </c>
      <c r="J109" s="4">
        <v>0.15916809169805299</v>
      </c>
      <c r="K109" s="4">
        <v>-0.62840959068247704</v>
      </c>
      <c r="L109" s="4">
        <v>2.4014181319506598</v>
      </c>
      <c r="M109" s="4">
        <v>0.93629413427013797</v>
      </c>
      <c r="N109" s="4">
        <v>0.37811194617356803</v>
      </c>
      <c r="O109" s="4">
        <v>-0.19752090099379899</v>
      </c>
      <c r="P109" s="4">
        <v>-1.4173816989130501</v>
      </c>
      <c r="Q109" s="4">
        <v>-2.10092161248757</v>
      </c>
      <c r="R109" s="4">
        <v>-2.31172150497444</v>
      </c>
      <c r="S109" s="4">
        <v>-1.5955862199083899</v>
      </c>
      <c r="T109" s="4">
        <v>0.41325600157932901</v>
      </c>
      <c r="U109" s="4">
        <v>1.5704087116246399</v>
      </c>
      <c r="V109" s="4">
        <v>3.2580673650652101</v>
      </c>
      <c r="W109" s="4">
        <v>-1.33442435338638</v>
      </c>
      <c r="X109" s="4">
        <v>-2.2938387279968601E-2</v>
      </c>
      <c r="Y109" s="4">
        <v>2.2938387279968601E-2</v>
      </c>
      <c r="Z109" s="4">
        <v>3.7048258641894298</v>
      </c>
    </row>
    <row r="110" spans="1:26" x14ac:dyDescent="0.2">
      <c r="A110" s="2" t="s">
        <v>327</v>
      </c>
      <c r="B110" s="4">
        <v>2</v>
      </c>
      <c r="C110" s="4">
        <v>0</v>
      </c>
      <c r="D110" s="4">
        <v>1</v>
      </c>
      <c r="E110" s="4">
        <v>8</v>
      </c>
      <c r="F110" s="4">
        <v>1</v>
      </c>
      <c r="G110" s="4">
        <v>2</v>
      </c>
      <c r="H110" s="4">
        <v>4</v>
      </c>
      <c r="I110" s="4">
        <v>0.87897061062141002</v>
      </c>
      <c r="J110" s="4">
        <v>-0.61197337249623995</v>
      </c>
      <c r="K110" s="4">
        <v>-0.26699723812515702</v>
      </c>
      <c r="L110" s="4">
        <v>0.52098515925282596</v>
      </c>
      <c r="M110" s="4">
        <v>0.84434180063698505</v>
      </c>
      <c r="N110" s="4">
        <v>0.66136759607032403</v>
      </c>
      <c r="O110" s="4">
        <v>-0.209322079619431</v>
      </c>
      <c r="P110" s="4">
        <v>-0.48737197641886099</v>
      </c>
      <c r="Q110" s="4">
        <v>-1.33000049992184</v>
      </c>
      <c r="R110" s="4">
        <v>-3.4233910005667698</v>
      </c>
      <c r="S110" s="4">
        <v>-1.38056596089897</v>
      </c>
      <c r="T110" s="4">
        <v>1.01545505004206</v>
      </c>
      <c r="U110" s="4">
        <v>1.76196718003035</v>
      </c>
      <c r="V110" s="4">
        <v>3.6660706091765798</v>
      </c>
      <c r="W110" s="4">
        <v>-1.6395358777832201</v>
      </c>
      <c r="X110" s="4">
        <v>1.1719629337520101</v>
      </c>
      <c r="Y110" s="4">
        <v>-1.1719629337520101</v>
      </c>
      <c r="Z110" s="4">
        <v>2.6825421222851298</v>
      </c>
    </row>
    <row r="111" spans="1:26" x14ac:dyDescent="0.2">
      <c r="A111" s="2" t="s">
        <v>196</v>
      </c>
      <c r="B111" s="4">
        <v>2</v>
      </c>
      <c r="C111" s="4">
        <v>1</v>
      </c>
      <c r="D111" s="4">
        <v>4</v>
      </c>
      <c r="E111" s="4">
        <v>3</v>
      </c>
      <c r="F111" s="4">
        <v>5</v>
      </c>
      <c r="G111" s="4">
        <v>6</v>
      </c>
      <c r="H111" s="4">
        <v>2</v>
      </c>
      <c r="I111" s="4">
        <v>1.2484212859919299</v>
      </c>
      <c r="J111" s="4">
        <v>-1.4068548088283701</v>
      </c>
      <c r="K111" s="4">
        <v>0.158433522836434</v>
      </c>
      <c r="L111" s="4">
        <v>-0.91829065491494899</v>
      </c>
      <c r="M111" s="4">
        <v>-0.42844437345891001</v>
      </c>
      <c r="N111" s="4">
        <v>-0.24735141106618599</v>
      </c>
      <c r="O111" s="4">
        <v>1.43355277780767</v>
      </c>
      <c r="P111" s="4">
        <v>0.59718512344993202</v>
      </c>
      <c r="Q111" s="4">
        <v>-0.436651461817533</v>
      </c>
      <c r="R111" s="4">
        <v>-6.3859488374015894E-2</v>
      </c>
      <c r="S111" s="4">
        <v>0.14422415112997</v>
      </c>
      <c r="T111" s="4">
        <v>0.509397500135505</v>
      </c>
      <c r="U111" s="4">
        <v>-0.29103923144045302</v>
      </c>
      <c r="V111" s="4">
        <v>-0.126666818284352</v>
      </c>
      <c r="W111" s="4">
        <v>-0.17205611316664801</v>
      </c>
      <c r="X111" s="4">
        <v>-1.11150739940845E-3</v>
      </c>
      <c r="Y111" s="4">
        <v>1.11150739940845E-3</v>
      </c>
      <c r="Z111" s="4">
        <v>3.63137341876685</v>
      </c>
    </row>
    <row r="112" spans="1:26" x14ac:dyDescent="0.2">
      <c r="A112" s="2" t="s">
        <v>364</v>
      </c>
      <c r="B112" s="4">
        <v>2</v>
      </c>
      <c r="C112" s="4">
        <v>1</v>
      </c>
      <c r="D112" s="4">
        <v>2</v>
      </c>
      <c r="E112" s="4">
        <v>6</v>
      </c>
      <c r="F112" s="4">
        <v>1</v>
      </c>
      <c r="G112" s="4">
        <v>2</v>
      </c>
      <c r="H112" s="4">
        <v>6</v>
      </c>
      <c r="I112" s="4">
        <v>0.235929460125859</v>
      </c>
      <c r="J112" s="4">
        <v>-8.6368115466885706E-2</v>
      </c>
      <c r="K112" s="4">
        <v>-0.149561344658975</v>
      </c>
      <c r="L112" s="4">
        <v>0.49869468618423801</v>
      </c>
      <c r="M112" s="4">
        <v>6.2998687881304694E-2</v>
      </c>
      <c r="N112" s="4">
        <v>0.30946676748985402</v>
      </c>
      <c r="O112" s="4">
        <v>0.25403081746321698</v>
      </c>
      <c r="P112" s="4">
        <v>-9.2973365223575202E-2</v>
      </c>
      <c r="Q112" s="4">
        <v>-1.03221759379503</v>
      </c>
      <c r="R112" s="4">
        <v>-3.1095735909152702</v>
      </c>
      <c r="S112" s="4">
        <v>-0.76227386321226998</v>
      </c>
      <c r="T112" s="4">
        <v>0.39281755596293799</v>
      </c>
      <c r="U112" s="4">
        <v>2.3075382982195598</v>
      </c>
      <c r="V112" s="4">
        <v>2.8519507700687599</v>
      </c>
      <c r="W112" s="4">
        <v>-1.6804591701237299</v>
      </c>
      <c r="X112" s="4">
        <v>2.3215413514510201</v>
      </c>
      <c r="Y112" s="4">
        <v>-2.3215413514510201</v>
      </c>
      <c r="Z112" s="4">
        <v>-3.9684472955455998</v>
      </c>
    </row>
    <row r="113" spans="1:26" x14ac:dyDescent="0.2">
      <c r="A113" s="2" t="s">
        <v>91</v>
      </c>
      <c r="B113" s="4">
        <v>2</v>
      </c>
      <c r="C113" s="4">
        <v>1</v>
      </c>
      <c r="D113" s="4">
        <v>2</v>
      </c>
      <c r="E113" s="4">
        <v>3</v>
      </c>
      <c r="F113" s="4">
        <v>5</v>
      </c>
      <c r="G113" s="4">
        <v>6</v>
      </c>
      <c r="H113" s="4">
        <v>4</v>
      </c>
      <c r="I113" s="4">
        <v>0.60675532348915096</v>
      </c>
      <c r="J113" s="4">
        <v>-0.130306478783691</v>
      </c>
      <c r="K113" s="4">
        <v>-0.47644884470545701</v>
      </c>
      <c r="L113" s="4">
        <v>0.350510957295605</v>
      </c>
      <c r="M113" s="4">
        <v>0.17305815081095499</v>
      </c>
      <c r="N113" s="4">
        <v>0.109201648356915</v>
      </c>
      <c r="O113" s="4">
        <v>-3.7361845614817701E-2</v>
      </c>
      <c r="P113" s="4">
        <v>0.11458906765412701</v>
      </c>
      <c r="Q113" s="4">
        <v>-0.70999797850278101</v>
      </c>
      <c r="R113" s="4">
        <v>-5.17472232450638</v>
      </c>
      <c r="S113" s="4">
        <v>-3.1102706777879701</v>
      </c>
      <c r="T113" s="4">
        <v>0.25111836037024399</v>
      </c>
      <c r="U113" s="4">
        <v>4.0412417613588003</v>
      </c>
      <c r="V113" s="4">
        <v>6.9067140909900697</v>
      </c>
      <c r="W113" s="4">
        <v>-2.9140812104247402</v>
      </c>
      <c r="X113" s="4">
        <v>0.85865855596923402</v>
      </c>
      <c r="Y113" s="4">
        <v>-0.85865855596923402</v>
      </c>
      <c r="Z113" s="4">
        <v>-3.1510260459188202</v>
      </c>
    </row>
    <row r="114" spans="1:26" x14ac:dyDescent="0.2">
      <c r="A114" s="2" t="s">
        <v>307</v>
      </c>
      <c r="B114" s="4">
        <v>1</v>
      </c>
      <c r="C114" s="4">
        <v>1</v>
      </c>
      <c r="D114" s="4">
        <v>2</v>
      </c>
      <c r="E114" s="4">
        <v>5</v>
      </c>
      <c r="F114" s="4">
        <v>5</v>
      </c>
      <c r="G114" s="4">
        <v>6</v>
      </c>
      <c r="H114" s="4">
        <v>6</v>
      </c>
      <c r="I114" s="4">
        <v>0.72616643218323496</v>
      </c>
      <c r="J114" s="4">
        <v>-0.100734854978236</v>
      </c>
      <c r="K114" s="4">
        <v>-0.62543157720499498</v>
      </c>
      <c r="L114" s="4">
        <v>3.7658093776811099</v>
      </c>
      <c r="M114" s="4">
        <v>2.3712677831446798</v>
      </c>
      <c r="N114" s="4">
        <v>1.1816308317591999</v>
      </c>
      <c r="O114" s="4">
        <v>-1.2900871195444199</v>
      </c>
      <c r="P114" s="4">
        <v>-2.6519810880625698</v>
      </c>
      <c r="Q114" s="4">
        <v>-3.3766397849779799</v>
      </c>
      <c r="R114" s="4">
        <v>-4.0395902198481402</v>
      </c>
      <c r="S114" s="4">
        <v>-0.94943452323534605</v>
      </c>
      <c r="T114" s="4">
        <v>0.79534449839992705</v>
      </c>
      <c r="U114" s="4">
        <v>1.7834301803764401</v>
      </c>
      <c r="V114" s="4">
        <v>3.1478359363855901</v>
      </c>
      <c r="W114" s="4">
        <v>-0.73758587207848403</v>
      </c>
      <c r="X114" s="4">
        <v>0.56664603995348894</v>
      </c>
      <c r="Y114" s="4">
        <v>-0.56664603995348894</v>
      </c>
      <c r="Z114" s="4">
        <v>0.49075393859275002</v>
      </c>
    </row>
    <row r="115" spans="1:26" x14ac:dyDescent="0.2">
      <c r="A115" s="2" t="s">
        <v>15</v>
      </c>
      <c r="B115" s="4">
        <v>2</v>
      </c>
      <c r="C115" s="4">
        <v>1</v>
      </c>
      <c r="D115" s="4">
        <v>4</v>
      </c>
      <c r="E115" s="4">
        <v>10</v>
      </c>
      <c r="F115" s="4">
        <v>5</v>
      </c>
      <c r="G115" s="4">
        <v>6</v>
      </c>
      <c r="H115" s="4">
        <v>3</v>
      </c>
      <c r="I115" s="4">
        <v>1.43041875100295</v>
      </c>
      <c r="J115" s="4">
        <v>-0.68430685155453896</v>
      </c>
      <c r="K115" s="4">
        <v>-0.74611189944842504</v>
      </c>
      <c r="L115" s="4">
        <v>0.14187867536023899</v>
      </c>
      <c r="M115" s="4">
        <v>0.486224916430684</v>
      </c>
      <c r="N115" s="4">
        <v>0.72845510752959997</v>
      </c>
      <c r="O115" s="4">
        <v>-7.0233290274578197E-2</v>
      </c>
      <c r="P115" s="4">
        <v>-0.75399302245612299</v>
      </c>
      <c r="Q115" s="4">
        <v>-0.53233238658981197</v>
      </c>
      <c r="R115" s="4">
        <v>-4.7857028044316303</v>
      </c>
      <c r="S115" s="4">
        <v>-2.75072755284907</v>
      </c>
      <c r="T115" s="4">
        <v>0.70296116687106602</v>
      </c>
      <c r="U115" s="4">
        <v>3.58584992333902</v>
      </c>
      <c r="V115" s="4">
        <v>5.85180836833828</v>
      </c>
      <c r="W115" s="4">
        <v>-2.6041891012676399</v>
      </c>
      <c r="X115" s="4">
        <v>0.63573095797628998</v>
      </c>
      <c r="Y115" s="4">
        <v>-0.63573095797628998</v>
      </c>
      <c r="Z115" s="4">
        <v>5.2617081635873904</v>
      </c>
    </row>
    <row r="116" spans="1:26" x14ac:dyDescent="0.2">
      <c r="A116" s="2" t="s">
        <v>59</v>
      </c>
      <c r="B116" s="4">
        <v>1</v>
      </c>
      <c r="C116" s="4">
        <v>0</v>
      </c>
      <c r="D116" s="4">
        <v>1</v>
      </c>
      <c r="E116" s="4">
        <v>3</v>
      </c>
      <c r="F116" s="4">
        <v>3</v>
      </c>
      <c r="G116" s="4">
        <v>6</v>
      </c>
      <c r="H116" s="4">
        <v>4</v>
      </c>
      <c r="I116" s="4">
        <v>-4.9384578791340297E-2</v>
      </c>
      <c r="J116" s="4">
        <v>0.39131722731048102</v>
      </c>
      <c r="K116" s="4">
        <v>-0.34193264851913702</v>
      </c>
      <c r="L116" s="4">
        <v>0.16872451169814301</v>
      </c>
      <c r="M116" s="4">
        <v>0.41359349152736502</v>
      </c>
      <c r="N116" s="4">
        <v>0.35680674593304801</v>
      </c>
      <c r="O116" s="4">
        <v>0.265279905828046</v>
      </c>
      <c r="P116" s="4">
        <v>-0.27323399671273901</v>
      </c>
      <c r="Q116" s="4">
        <v>-0.93117065827387102</v>
      </c>
      <c r="R116" s="4">
        <v>-4.9893361879848399</v>
      </c>
      <c r="S116" s="4">
        <v>-3.1171480493409098</v>
      </c>
      <c r="T116" s="4">
        <v>0.62508748091262301</v>
      </c>
      <c r="U116" s="4">
        <v>4.4816056106077404</v>
      </c>
      <c r="V116" s="4">
        <v>5.7746542141459196</v>
      </c>
      <c r="W116" s="4">
        <v>-2.7748630683405899</v>
      </c>
      <c r="X116" s="4">
        <v>1.04148212207294</v>
      </c>
      <c r="Y116" s="4">
        <v>-1.04148212207294</v>
      </c>
      <c r="Z116" s="4">
        <v>-3.1092757611014101</v>
      </c>
    </row>
    <row r="117" spans="1:26" x14ac:dyDescent="0.2">
      <c r="A117" s="2" t="s">
        <v>66</v>
      </c>
      <c r="B117" s="4">
        <v>1</v>
      </c>
      <c r="C117" s="4">
        <v>1</v>
      </c>
      <c r="D117" s="4">
        <v>2</v>
      </c>
      <c r="E117" s="4">
        <v>8</v>
      </c>
      <c r="F117" s="4">
        <v>1</v>
      </c>
      <c r="G117" s="4">
        <v>5</v>
      </c>
      <c r="H117" s="4">
        <v>2</v>
      </c>
      <c r="I117" s="4">
        <v>1.31889067390101</v>
      </c>
      <c r="J117" s="4">
        <v>-0.14612025175780699</v>
      </c>
      <c r="K117" s="4">
        <v>-1.1727704221432</v>
      </c>
      <c r="L117" s="4">
        <v>0.23243803700764101</v>
      </c>
      <c r="M117" s="4">
        <v>0.81247247412449497</v>
      </c>
      <c r="N117" s="4">
        <v>1.2503827966904499</v>
      </c>
      <c r="O117" s="4">
        <v>0.20616176290369301</v>
      </c>
      <c r="P117" s="4">
        <v>-0.85467835883861598</v>
      </c>
      <c r="Q117" s="4">
        <v>-1.6467767118876599</v>
      </c>
      <c r="R117" s="4">
        <v>-4.2879873798186301</v>
      </c>
      <c r="S117" s="4">
        <v>-1.7205268030724701</v>
      </c>
      <c r="T117" s="4">
        <v>0.85396163028979299</v>
      </c>
      <c r="U117" s="4">
        <v>3.2775421344089599</v>
      </c>
      <c r="V117" s="4">
        <v>4.5192430238549504</v>
      </c>
      <c r="W117" s="4">
        <v>-2.6422326056625498</v>
      </c>
      <c r="X117" s="4">
        <v>1.58991390998153</v>
      </c>
      <c r="Y117" s="4">
        <v>-1.58991390998153</v>
      </c>
      <c r="Z117" s="4">
        <v>-3.4736554136177702</v>
      </c>
    </row>
    <row r="118" spans="1:26" x14ac:dyDescent="0.2">
      <c r="A118" s="2" t="s">
        <v>32</v>
      </c>
      <c r="B118" s="4">
        <v>2</v>
      </c>
      <c r="C118" s="4">
        <v>1</v>
      </c>
      <c r="D118" s="4">
        <v>1</v>
      </c>
      <c r="E118" s="4">
        <v>3</v>
      </c>
      <c r="F118" s="4">
        <v>3</v>
      </c>
      <c r="G118" s="4">
        <v>6</v>
      </c>
      <c r="H118" s="4">
        <v>4</v>
      </c>
      <c r="I118" s="4">
        <v>-1.52536651983607</v>
      </c>
      <c r="J118" s="4">
        <v>1.2143838357757</v>
      </c>
      <c r="K118" s="4">
        <v>0.31098268406037699</v>
      </c>
      <c r="L118" s="4">
        <v>2.9563111766143201E-3</v>
      </c>
      <c r="M118" s="4">
        <v>0.63337087199438202</v>
      </c>
      <c r="N118" s="4">
        <v>0.10535701094963899</v>
      </c>
      <c r="O118" s="4">
        <v>-0.45035037429693597</v>
      </c>
      <c r="P118" s="4">
        <v>7.65473434582259E-3</v>
      </c>
      <c r="Q118" s="4">
        <v>-0.29898855416951903</v>
      </c>
      <c r="R118" s="4">
        <v>-2.3713398933295502</v>
      </c>
      <c r="S118" s="4">
        <v>-1.1435276606454401</v>
      </c>
      <c r="T118" s="4">
        <v>0.30836666192828899</v>
      </c>
      <c r="U118" s="4">
        <v>1.2645468474074999</v>
      </c>
      <c r="V118" s="4">
        <v>1.9521555050622501</v>
      </c>
      <c r="W118" s="4">
        <v>-1.02014604230474E-2</v>
      </c>
      <c r="X118" s="4">
        <v>1.22316986185661</v>
      </c>
      <c r="Y118" s="4">
        <v>-1.22316986185661</v>
      </c>
      <c r="Z118" s="4">
        <v>-3.0282133385574901</v>
      </c>
    </row>
    <row r="119" spans="1:26" x14ac:dyDescent="0.2">
      <c r="A119" s="2" t="s">
        <v>320</v>
      </c>
      <c r="B119" s="4">
        <v>2</v>
      </c>
      <c r="C119" s="4">
        <v>1</v>
      </c>
      <c r="D119" s="4">
        <v>4</v>
      </c>
      <c r="E119" s="4">
        <v>4</v>
      </c>
      <c r="F119" s="4">
        <v>1</v>
      </c>
      <c r="G119" s="4">
        <v>4</v>
      </c>
      <c r="H119" s="4">
        <v>4</v>
      </c>
      <c r="I119" s="4">
        <v>1.07098271940295</v>
      </c>
      <c r="J119" s="4">
        <v>-0.32562775504374403</v>
      </c>
      <c r="K119" s="4">
        <v>-0.74535496435920201</v>
      </c>
      <c r="L119" s="4">
        <v>1.58413396674337</v>
      </c>
      <c r="M119" s="4">
        <v>1.4245100801045101</v>
      </c>
      <c r="N119" s="4">
        <v>0.79861127752305605</v>
      </c>
      <c r="O119" s="4">
        <v>-0.24396682193886901</v>
      </c>
      <c r="P119" s="4">
        <v>-1.4225691853982201</v>
      </c>
      <c r="Q119" s="4">
        <v>-2.1407193170338799</v>
      </c>
      <c r="R119" s="4">
        <v>-4.9782836742677299</v>
      </c>
      <c r="S119" s="4">
        <v>-2.3962193999264199</v>
      </c>
      <c r="T119" s="4">
        <v>0.71429872836207897</v>
      </c>
      <c r="U119" s="4">
        <v>3.3332376543122502</v>
      </c>
      <c r="V119" s="4">
        <v>5.7440884431568797</v>
      </c>
      <c r="W119" s="4">
        <v>-2.4171217516370702</v>
      </c>
      <c r="X119" s="4">
        <v>0.82950170121010802</v>
      </c>
      <c r="Y119" s="4">
        <v>-0.82950170121010802</v>
      </c>
      <c r="Z119" s="4">
        <v>-2.2152156312500701</v>
      </c>
    </row>
    <row r="120" spans="1:26" x14ac:dyDescent="0.2">
      <c r="A120" s="2" t="s">
        <v>262</v>
      </c>
      <c r="B120" s="4">
        <v>2</v>
      </c>
      <c r="C120" s="4">
        <v>1</v>
      </c>
      <c r="D120" s="4">
        <v>2</v>
      </c>
      <c r="E120" s="4">
        <v>4</v>
      </c>
      <c r="F120" s="4">
        <v>5</v>
      </c>
      <c r="G120" s="4">
        <v>4</v>
      </c>
      <c r="H120" s="4">
        <v>4</v>
      </c>
      <c r="I120" s="4">
        <v>2.7907546975835702</v>
      </c>
      <c r="J120" s="4">
        <v>-1.5769631375161399</v>
      </c>
      <c r="K120" s="4">
        <v>-1.2137915600674301</v>
      </c>
      <c r="L120" s="4">
        <v>0.56029254528696604</v>
      </c>
      <c r="M120" s="4">
        <v>0.93307190723940903</v>
      </c>
      <c r="N120" s="4">
        <v>0.308236490376461</v>
      </c>
      <c r="O120" s="4">
        <v>-2.5738900207127199E-2</v>
      </c>
      <c r="P120" s="4">
        <v>-0.67865989962825501</v>
      </c>
      <c r="Q120" s="4">
        <v>-1.0972021430674499</v>
      </c>
      <c r="R120" s="4">
        <v>-2.1857939451975801</v>
      </c>
      <c r="S120" s="4">
        <v>-1.6102648667114401</v>
      </c>
      <c r="T120" s="4">
        <v>0.97384714431835395</v>
      </c>
      <c r="U120" s="4">
        <v>1.46255711652142</v>
      </c>
      <c r="V120" s="4">
        <v>2.1684487666649002</v>
      </c>
      <c r="W120" s="4">
        <v>-0.80879421559563902</v>
      </c>
      <c r="X120" s="4">
        <v>0.62913947154442995</v>
      </c>
      <c r="Y120" s="4">
        <v>-0.62913947154442995</v>
      </c>
      <c r="Z120" s="4">
        <v>0.25679640105703</v>
      </c>
    </row>
    <row r="121" spans="1:26" x14ac:dyDescent="0.2">
      <c r="A121" s="2" t="s">
        <v>329</v>
      </c>
      <c r="B121" s="4">
        <v>2</v>
      </c>
      <c r="C121" s="4">
        <v>1</v>
      </c>
      <c r="D121" s="4">
        <v>2</v>
      </c>
      <c r="E121" s="4">
        <v>7</v>
      </c>
      <c r="F121" s="4">
        <v>4</v>
      </c>
      <c r="G121" s="4">
        <v>6</v>
      </c>
      <c r="H121" s="4">
        <v>7</v>
      </c>
      <c r="I121" s="4">
        <v>1.1603937786746401</v>
      </c>
      <c r="J121" s="4">
        <v>-0.59497404692503697</v>
      </c>
      <c r="K121" s="4">
        <v>-0.56541973174960902</v>
      </c>
      <c r="L121" s="4">
        <v>3.9816629013261702</v>
      </c>
      <c r="M121" s="4">
        <v>2.2073474861250699</v>
      </c>
      <c r="N121" s="4">
        <v>0.321441226369794</v>
      </c>
      <c r="O121" s="4">
        <v>-0.87338567335361506</v>
      </c>
      <c r="P121" s="4">
        <v>-2.2782510622584802</v>
      </c>
      <c r="Q121" s="4">
        <v>-3.3588148782089098</v>
      </c>
      <c r="R121" s="4">
        <v>-1.3587575737206099</v>
      </c>
      <c r="S121" s="4">
        <v>-0.66775735314558005</v>
      </c>
      <c r="T121" s="4">
        <v>0.93190834248898202</v>
      </c>
      <c r="U121" s="4">
        <v>1.27060670144687</v>
      </c>
      <c r="V121" s="4">
        <v>0.55902858477984496</v>
      </c>
      <c r="W121" s="4">
        <v>-0.73502870184948998</v>
      </c>
      <c r="X121" s="4">
        <v>0.37511151035694001</v>
      </c>
      <c r="Y121" s="4">
        <v>-0.37511151035694001</v>
      </c>
      <c r="Z121" s="4">
        <v>-4.4435504396791803</v>
      </c>
    </row>
    <row r="122" spans="1:26" x14ac:dyDescent="0.2">
      <c r="A122" s="2" t="s">
        <v>106</v>
      </c>
      <c r="B122" s="4">
        <v>3</v>
      </c>
      <c r="C122" s="4">
        <v>0</v>
      </c>
      <c r="D122" s="4">
        <v>5</v>
      </c>
      <c r="E122" s="4">
        <v>7</v>
      </c>
      <c r="F122" s="4">
        <v>1</v>
      </c>
      <c r="G122" s="4">
        <v>5</v>
      </c>
      <c r="H122" s="4">
        <v>7</v>
      </c>
      <c r="I122" s="4">
        <v>-5.7604603182550097E-2</v>
      </c>
      <c r="J122" s="4">
        <v>2.39916220721842E-2</v>
      </c>
      <c r="K122" s="4">
        <v>3.36129811103653E-2</v>
      </c>
      <c r="L122" s="4">
        <v>4.2464803269832103</v>
      </c>
      <c r="M122" s="4">
        <v>1.8765009075743799</v>
      </c>
      <c r="N122" s="4">
        <v>0.16377000486723001</v>
      </c>
      <c r="O122" s="4">
        <v>-0.91015259371113799</v>
      </c>
      <c r="P122" s="4">
        <v>-2.24661786203573</v>
      </c>
      <c r="Q122" s="4">
        <v>-3.1299807836779698</v>
      </c>
      <c r="R122" s="4">
        <v>-1.6773692824539701</v>
      </c>
      <c r="S122" s="4">
        <v>-0.51187888198534803</v>
      </c>
      <c r="T122" s="4">
        <v>0.45734884986746599</v>
      </c>
      <c r="U122" s="4">
        <v>0.92567123839338195</v>
      </c>
      <c r="V122" s="4">
        <v>1.3694983984668101</v>
      </c>
      <c r="W122" s="4">
        <v>-0.56327032228833396</v>
      </c>
      <c r="X122" s="4">
        <v>-0.176316026164201</v>
      </c>
      <c r="Y122" s="4">
        <v>0.176316026164201</v>
      </c>
      <c r="Z122" s="4">
        <v>-3.7279247615196001</v>
      </c>
    </row>
    <row r="123" spans="1:26" x14ac:dyDescent="0.2">
      <c r="A123" s="2" t="s">
        <v>345</v>
      </c>
      <c r="B123" s="4">
        <v>2</v>
      </c>
      <c r="C123" s="4">
        <v>1</v>
      </c>
      <c r="D123" s="4">
        <v>3</v>
      </c>
      <c r="E123" s="4">
        <v>6</v>
      </c>
      <c r="F123" s="4">
        <v>5</v>
      </c>
      <c r="G123" s="4">
        <v>3</v>
      </c>
      <c r="H123" s="4">
        <v>2</v>
      </c>
      <c r="I123" s="4">
        <v>0.89556302634878104</v>
      </c>
      <c r="J123" s="4">
        <v>-7.0090194816647897E-2</v>
      </c>
      <c r="K123" s="4">
        <v>-0.82547283153212903</v>
      </c>
      <c r="L123" s="4">
        <v>1.4732192202924199</v>
      </c>
      <c r="M123" s="4">
        <v>1.1698965265486501</v>
      </c>
      <c r="N123" s="4">
        <v>0.33792082381466998</v>
      </c>
      <c r="O123" s="4">
        <v>-0.177003221990259</v>
      </c>
      <c r="P123" s="4">
        <v>-1.3133430853427901</v>
      </c>
      <c r="Q123" s="4">
        <v>-1.4906902633227299</v>
      </c>
      <c r="R123" s="4">
        <v>-5.7305548208166801</v>
      </c>
      <c r="S123" s="4">
        <v>-3.0013904341957298</v>
      </c>
      <c r="T123" s="4">
        <v>0.499576573683012</v>
      </c>
      <c r="U123" s="4">
        <v>4.0941217477366596</v>
      </c>
      <c r="V123" s="4">
        <v>6.5049295693720497</v>
      </c>
      <c r="W123" s="4">
        <v>-2.36668263577941</v>
      </c>
      <c r="X123" s="4">
        <v>0.94356983087961299</v>
      </c>
      <c r="Y123" s="4">
        <v>-0.94356983087961299</v>
      </c>
      <c r="Z123" s="4">
        <v>3.9517365489059002</v>
      </c>
    </row>
    <row r="124" spans="1:26" x14ac:dyDescent="0.2">
      <c r="A124" s="2" t="s">
        <v>197</v>
      </c>
      <c r="B124" s="4">
        <v>1</v>
      </c>
      <c r="C124" s="4">
        <v>1</v>
      </c>
      <c r="D124" s="4">
        <v>4</v>
      </c>
      <c r="E124" s="4">
        <v>8</v>
      </c>
      <c r="F124" s="4">
        <v>3</v>
      </c>
      <c r="G124" s="4">
        <v>2</v>
      </c>
      <c r="H124" s="4">
        <v>4</v>
      </c>
      <c r="I124" s="4">
        <v>1.1022968411421401</v>
      </c>
      <c r="J124" s="4">
        <v>-0.34937690474873601</v>
      </c>
      <c r="K124" s="4">
        <v>-0.75291993639342703</v>
      </c>
      <c r="L124" s="4">
        <v>2.2876806280913899</v>
      </c>
      <c r="M124" s="4">
        <v>1.75170218510787</v>
      </c>
      <c r="N124" s="4">
        <v>1.0181385092895201</v>
      </c>
      <c r="O124" s="4">
        <v>-0.56188788854413296</v>
      </c>
      <c r="P124" s="4">
        <v>-2.0451691915432502</v>
      </c>
      <c r="Q124" s="4">
        <v>-2.45046424240142</v>
      </c>
      <c r="R124" s="4">
        <v>-3.7977167959555298</v>
      </c>
      <c r="S124" s="4">
        <v>-1.5014687308821499</v>
      </c>
      <c r="T124" s="4">
        <v>1.0792526871708199</v>
      </c>
      <c r="U124" s="4">
        <v>2.7591666347310699</v>
      </c>
      <c r="V124" s="4">
        <v>2.3183931590048199</v>
      </c>
      <c r="W124" s="4">
        <v>-0.85762695406904998</v>
      </c>
      <c r="X124" s="4">
        <v>2.0312492341296799</v>
      </c>
      <c r="Y124" s="4">
        <v>-2.0312492341296799</v>
      </c>
      <c r="Z124" s="4">
        <v>2.78113418746159</v>
      </c>
    </row>
    <row r="125" spans="1:26" x14ac:dyDescent="0.2">
      <c r="A125" s="2" t="s">
        <v>95</v>
      </c>
      <c r="B125" s="4">
        <v>2</v>
      </c>
      <c r="C125" s="4">
        <v>1</v>
      </c>
      <c r="D125" s="4">
        <v>2</v>
      </c>
      <c r="E125" s="4">
        <v>5</v>
      </c>
      <c r="F125" s="4">
        <v>1</v>
      </c>
      <c r="G125" s="4">
        <v>1</v>
      </c>
      <c r="H125" s="4">
        <v>4</v>
      </c>
      <c r="I125" s="4">
        <v>0.57255627305051204</v>
      </c>
      <c r="J125" s="4">
        <v>-1.57967966017779E-2</v>
      </c>
      <c r="K125" s="4">
        <v>-0.55675947644873403</v>
      </c>
      <c r="L125" s="4">
        <v>2.9071912291181699</v>
      </c>
      <c r="M125" s="4">
        <v>1.0440895221400299</v>
      </c>
      <c r="N125" s="4">
        <v>0.79189277652206203</v>
      </c>
      <c r="O125" s="4">
        <v>-0.34512144199657702</v>
      </c>
      <c r="P125" s="4">
        <v>-1.52253497277296</v>
      </c>
      <c r="Q125" s="4">
        <v>-2.8755171130107202</v>
      </c>
      <c r="R125" s="4">
        <v>-4.85350046474547</v>
      </c>
      <c r="S125" s="4">
        <v>-2.45232970311752</v>
      </c>
      <c r="T125" s="4">
        <v>1.18058833072342</v>
      </c>
      <c r="U125" s="4">
        <v>3.4716992260376802</v>
      </c>
      <c r="V125" s="4">
        <v>5.1179652677749798</v>
      </c>
      <c r="W125" s="4">
        <v>-2.46442265667311</v>
      </c>
      <c r="X125" s="4">
        <v>1.1143027156451799</v>
      </c>
      <c r="Y125" s="4">
        <v>-1.1143027156451799</v>
      </c>
      <c r="Z125" s="4">
        <v>-3.4366857792823802</v>
      </c>
    </row>
    <row r="126" spans="1:26" x14ac:dyDescent="0.2">
      <c r="A126" s="2" t="s">
        <v>16</v>
      </c>
      <c r="B126" s="4">
        <v>2</v>
      </c>
      <c r="C126" s="4">
        <v>1</v>
      </c>
      <c r="D126" s="4">
        <v>2</v>
      </c>
      <c r="E126" s="4">
        <v>8</v>
      </c>
      <c r="F126" s="4">
        <v>3</v>
      </c>
      <c r="G126" s="4">
        <v>2</v>
      </c>
      <c r="H126" s="4">
        <v>2</v>
      </c>
      <c r="I126" s="4">
        <v>1.3530976089883899</v>
      </c>
      <c r="J126" s="4">
        <v>-0.81637191756370797</v>
      </c>
      <c r="K126" s="4">
        <v>-0.53672569142466098</v>
      </c>
      <c r="L126" s="4">
        <v>0.52092166233808102</v>
      </c>
      <c r="M126" s="4">
        <v>0.69474260218260298</v>
      </c>
      <c r="N126" s="4">
        <v>0.40183733824571399</v>
      </c>
      <c r="O126" s="4">
        <v>0.30582546375785202</v>
      </c>
      <c r="P126" s="4">
        <v>-0.77867308733552498</v>
      </c>
      <c r="Q126" s="4">
        <v>-1.14465397918872</v>
      </c>
      <c r="R126" s="4">
        <v>-5.7937900217301799</v>
      </c>
      <c r="S126" s="4">
        <v>-2.86311550707758</v>
      </c>
      <c r="T126" s="4">
        <v>0.74449834994314301</v>
      </c>
      <c r="U126" s="4">
        <v>4.2864532500907302</v>
      </c>
      <c r="V126" s="4">
        <v>6.2944716677283701</v>
      </c>
      <c r="W126" s="4">
        <v>-2.6685177389545802</v>
      </c>
      <c r="X126" s="4">
        <v>1.37009576276845</v>
      </c>
      <c r="Y126" s="4">
        <v>-1.37009576276845</v>
      </c>
      <c r="Z126" s="4">
        <v>4.7153618267079196</v>
      </c>
    </row>
    <row r="127" spans="1:26" x14ac:dyDescent="0.2">
      <c r="A127" s="2" t="s">
        <v>20</v>
      </c>
      <c r="B127" s="4">
        <v>2</v>
      </c>
      <c r="C127" s="4">
        <v>1</v>
      </c>
      <c r="D127" s="4">
        <v>2</v>
      </c>
      <c r="E127" s="4">
        <v>4</v>
      </c>
      <c r="F127" s="4">
        <v>4</v>
      </c>
      <c r="G127" s="4">
        <v>6</v>
      </c>
      <c r="H127" s="4">
        <v>5</v>
      </c>
      <c r="I127" s="4">
        <v>0.38696204254052502</v>
      </c>
      <c r="J127" s="4">
        <v>0.49102876952212099</v>
      </c>
      <c r="K127" s="4">
        <v>-0.87799081206262897</v>
      </c>
      <c r="L127" s="4">
        <v>1.40676623805437</v>
      </c>
      <c r="M127" s="4">
        <v>0.65600293849700597</v>
      </c>
      <c r="N127" s="4">
        <v>0.82432085194292304</v>
      </c>
      <c r="O127" s="4">
        <v>-0.65298065756589796</v>
      </c>
      <c r="P127" s="4">
        <v>-0.97002751062160697</v>
      </c>
      <c r="Q127" s="4">
        <v>-1.26408186030681</v>
      </c>
      <c r="R127" s="4">
        <v>-4.1815230711010196</v>
      </c>
      <c r="S127" s="4">
        <v>-2.4173503117998498</v>
      </c>
      <c r="T127" s="4">
        <v>1.44313269129421</v>
      </c>
      <c r="U127" s="4">
        <v>3.5600124604237502</v>
      </c>
      <c r="V127" s="4">
        <v>4.1546091105150902</v>
      </c>
      <c r="W127" s="4">
        <v>-2.5588808793322899</v>
      </c>
      <c r="X127" s="4">
        <v>1.5752738624393801</v>
      </c>
      <c r="Y127" s="4">
        <v>-1.5752738624393801</v>
      </c>
      <c r="Z127" s="4">
        <v>-3.9156021069564702</v>
      </c>
    </row>
    <row r="128" spans="1:26" x14ac:dyDescent="0.2">
      <c r="A128" s="2" t="s">
        <v>133</v>
      </c>
      <c r="B128" s="4">
        <v>2</v>
      </c>
      <c r="C128" s="4">
        <v>1</v>
      </c>
      <c r="D128" s="4">
        <v>3</v>
      </c>
      <c r="E128" s="4">
        <v>5</v>
      </c>
      <c r="F128" s="4">
        <v>5</v>
      </c>
      <c r="G128" s="4">
        <v>6</v>
      </c>
      <c r="H128" s="4">
        <v>3</v>
      </c>
      <c r="I128" s="4">
        <v>1.5788203782691499</v>
      </c>
      <c r="J128" s="4">
        <v>-1.36075216485366</v>
      </c>
      <c r="K128" s="4">
        <v>-0.21806821341546401</v>
      </c>
      <c r="L128" s="4">
        <v>1.3658359514751</v>
      </c>
      <c r="M128" s="4">
        <v>1.03841852080512</v>
      </c>
      <c r="N128" s="4">
        <v>-0.13691824723371801</v>
      </c>
      <c r="O128" s="4">
        <v>0.16145946563664801</v>
      </c>
      <c r="P128" s="4">
        <v>-0.54139247500644105</v>
      </c>
      <c r="Q128" s="4">
        <v>-1.88740321567668</v>
      </c>
      <c r="R128" s="4">
        <v>-3.3512662491243002</v>
      </c>
      <c r="S128" s="4">
        <v>-1.83754997798046</v>
      </c>
      <c r="T128" s="4">
        <v>0.49877488776304602</v>
      </c>
      <c r="U128" s="4">
        <v>1.22432955072426</v>
      </c>
      <c r="V128" s="4">
        <v>3.28856530814106</v>
      </c>
      <c r="W128" s="4">
        <v>0.17714648047644199</v>
      </c>
      <c r="X128" s="4">
        <v>0.599126583220566</v>
      </c>
      <c r="Y128" s="4">
        <v>-0.599126583220566</v>
      </c>
      <c r="Z128" s="4">
        <v>3.3316315107354901</v>
      </c>
    </row>
    <row r="129" spans="1:26" x14ac:dyDescent="0.2">
      <c r="A129" s="2" t="s">
        <v>273</v>
      </c>
      <c r="B129" s="4">
        <v>2</v>
      </c>
      <c r="C129" s="4">
        <v>1</v>
      </c>
      <c r="D129" s="4">
        <v>2</v>
      </c>
      <c r="E129" s="4">
        <v>4</v>
      </c>
      <c r="F129" s="4">
        <v>2</v>
      </c>
      <c r="G129" s="4">
        <v>3</v>
      </c>
      <c r="H129" s="4">
        <v>2</v>
      </c>
      <c r="I129" s="4">
        <v>1.4962577154424901</v>
      </c>
      <c r="J129" s="4">
        <v>-0.58331224483851796</v>
      </c>
      <c r="K129" s="4">
        <v>-0.91294547060395703</v>
      </c>
      <c r="L129" s="4">
        <v>0.85989911213321402</v>
      </c>
      <c r="M129" s="4">
        <v>1.17612150290374</v>
      </c>
      <c r="N129" s="4">
        <v>0.18884263751667499</v>
      </c>
      <c r="O129" s="4">
        <v>0.16325700352745201</v>
      </c>
      <c r="P129" s="4">
        <v>-0.79682405930681399</v>
      </c>
      <c r="Q129" s="4">
        <v>-1.5912961967742401</v>
      </c>
      <c r="R129" s="4">
        <v>-2.7990399388582499</v>
      </c>
      <c r="S129" s="4">
        <v>-1.15656715912851</v>
      </c>
      <c r="T129" s="4">
        <v>0.119027833397266</v>
      </c>
      <c r="U129" s="4">
        <v>1.6185495480696399</v>
      </c>
      <c r="V129" s="4">
        <v>2.33857078032751</v>
      </c>
      <c r="W129" s="4">
        <v>-0.120541063807657</v>
      </c>
      <c r="X129" s="4">
        <v>2.0564853221243502</v>
      </c>
      <c r="Y129" s="4">
        <v>-2.0564853221243502</v>
      </c>
      <c r="Z129" s="4">
        <v>-3.5243289887920999</v>
      </c>
    </row>
    <row r="130" spans="1:26" x14ac:dyDescent="0.2">
      <c r="A130" s="2" t="s">
        <v>193</v>
      </c>
      <c r="B130" s="4">
        <v>2</v>
      </c>
      <c r="C130" s="4">
        <v>1</v>
      </c>
      <c r="D130" s="4">
        <v>2</v>
      </c>
      <c r="E130" s="4">
        <v>7</v>
      </c>
      <c r="F130" s="4">
        <v>5</v>
      </c>
      <c r="G130" s="4">
        <v>6</v>
      </c>
      <c r="H130" s="4">
        <v>5</v>
      </c>
      <c r="I130" s="4">
        <v>0.76093274282229795</v>
      </c>
      <c r="J130" s="4">
        <v>-0.19011431164922399</v>
      </c>
      <c r="K130" s="4">
        <v>-0.57081843117307196</v>
      </c>
      <c r="L130" s="4">
        <v>0.35746184088991501</v>
      </c>
      <c r="M130" s="4">
        <v>0.31251498827053298</v>
      </c>
      <c r="N130" s="4">
        <v>0.16764353956363001</v>
      </c>
      <c r="O130" s="4">
        <v>-0.21793528070429199</v>
      </c>
      <c r="P130" s="4">
        <v>-9.0497052007268805E-2</v>
      </c>
      <c r="Q130" s="4">
        <v>-0.52918803601251396</v>
      </c>
      <c r="R130" s="4">
        <v>-4.9395941044325404</v>
      </c>
      <c r="S130" s="4">
        <v>-2.9503931176504499</v>
      </c>
      <c r="T130" s="4">
        <v>0.114506746472263</v>
      </c>
      <c r="U130" s="4">
        <v>3.1940352619429699</v>
      </c>
      <c r="V130" s="4">
        <v>6.6067196044376502</v>
      </c>
      <c r="W130" s="4">
        <v>-2.0252743907698401</v>
      </c>
      <c r="X130" s="4">
        <v>0.22583884087331399</v>
      </c>
      <c r="Y130" s="4">
        <v>-0.22583884087331399</v>
      </c>
      <c r="Z130" s="4">
        <v>3.88165865483034</v>
      </c>
    </row>
    <row r="131" spans="1:26" x14ac:dyDescent="0.2">
      <c r="A131" s="2" t="s">
        <v>171</v>
      </c>
      <c r="B131" s="4">
        <v>1</v>
      </c>
      <c r="C131" s="4">
        <v>1</v>
      </c>
      <c r="D131" s="4">
        <v>4</v>
      </c>
      <c r="E131" s="4">
        <v>6</v>
      </c>
      <c r="F131" s="4">
        <v>1</v>
      </c>
      <c r="G131" s="4">
        <v>2</v>
      </c>
      <c r="H131" s="4">
        <v>6</v>
      </c>
      <c r="I131" s="4">
        <v>0.29035153350001902</v>
      </c>
      <c r="J131" s="4">
        <v>-0.29317691555905201</v>
      </c>
      <c r="K131" s="4">
        <v>2.8253820590361002E-3</v>
      </c>
      <c r="L131" s="4">
        <v>3.2146543392139399</v>
      </c>
      <c r="M131" s="4">
        <v>2.6731804804762902</v>
      </c>
      <c r="N131" s="4">
        <v>0.44776793904106599</v>
      </c>
      <c r="O131" s="4">
        <v>-0.98100265204704695</v>
      </c>
      <c r="P131" s="4">
        <v>-2.2261229091863601</v>
      </c>
      <c r="Q131" s="4">
        <v>-3.1284771974978698</v>
      </c>
      <c r="R131" s="4">
        <v>-2.3545836965798199</v>
      </c>
      <c r="S131" s="4">
        <v>0.266525877357564</v>
      </c>
      <c r="T131" s="4">
        <v>0.47027925497820999</v>
      </c>
      <c r="U131" s="4">
        <v>0.44263944103459402</v>
      </c>
      <c r="V131" s="4">
        <v>0.45907761656952001</v>
      </c>
      <c r="W131" s="4">
        <v>0.71606150663993895</v>
      </c>
      <c r="X131" s="4">
        <v>0.27704692559178001</v>
      </c>
      <c r="Y131" s="4">
        <v>-0.27704692559178001</v>
      </c>
      <c r="Z131" s="4">
        <v>8.3268004977012193</v>
      </c>
    </row>
    <row r="132" spans="1:26" x14ac:dyDescent="0.2">
      <c r="A132" s="2" t="s">
        <v>199</v>
      </c>
      <c r="B132" s="4">
        <v>2</v>
      </c>
      <c r="C132" s="4">
        <v>0</v>
      </c>
      <c r="D132" s="4">
        <v>2</v>
      </c>
      <c r="E132" s="4">
        <v>6</v>
      </c>
      <c r="F132" s="4">
        <v>1</v>
      </c>
      <c r="G132" s="4">
        <v>1</v>
      </c>
      <c r="H132" s="4">
        <v>4</v>
      </c>
      <c r="I132" s="4">
        <v>2.1460322880092102</v>
      </c>
      <c r="J132" s="4">
        <v>-1.4657806441502499</v>
      </c>
      <c r="K132" s="4">
        <v>-0.68025164385895198</v>
      </c>
      <c r="L132" s="4">
        <v>0.20175607127466499</v>
      </c>
      <c r="M132" s="4">
        <v>0.74832015820714504</v>
      </c>
      <c r="N132" s="4">
        <v>0.28810529169659899</v>
      </c>
      <c r="O132" s="4">
        <v>0.93477134499804704</v>
      </c>
      <c r="P132" s="4">
        <v>-0.87078487756021405</v>
      </c>
      <c r="Q132" s="4">
        <v>-1.3021679886162401</v>
      </c>
      <c r="R132" s="4">
        <v>-1.7301420798331599</v>
      </c>
      <c r="S132" s="4">
        <v>-1.2341925497514199</v>
      </c>
      <c r="T132" s="4">
        <v>0.54829467569789003</v>
      </c>
      <c r="U132" s="4">
        <v>2.1248839992070399</v>
      </c>
      <c r="V132" s="4">
        <v>2.2740501458178199</v>
      </c>
      <c r="W132" s="4">
        <v>-1.9828941911381499</v>
      </c>
      <c r="X132" s="4">
        <v>1.0481818055846599</v>
      </c>
      <c r="Y132" s="4">
        <v>-1.0481818055846599</v>
      </c>
      <c r="Z132" s="4">
        <v>-4.6165496828991301</v>
      </c>
    </row>
    <row r="133" spans="1:26" x14ac:dyDescent="0.2">
      <c r="A133" s="2" t="s">
        <v>315</v>
      </c>
      <c r="B133" s="4">
        <v>2</v>
      </c>
      <c r="C133" s="4">
        <v>1</v>
      </c>
      <c r="D133" s="4">
        <v>1</v>
      </c>
      <c r="E133" s="4">
        <v>4</v>
      </c>
      <c r="F133" s="4">
        <v>3</v>
      </c>
      <c r="G133" s="4">
        <v>1</v>
      </c>
      <c r="H133" s="4">
        <v>5</v>
      </c>
      <c r="I133" s="4">
        <v>-5.7055224408727803E-2</v>
      </c>
      <c r="J133" s="4">
        <v>-0.21638331783840201</v>
      </c>
      <c r="K133" s="4">
        <v>0.27343854224713399</v>
      </c>
      <c r="L133" s="4">
        <v>4.0699056474853403</v>
      </c>
      <c r="M133" s="4">
        <v>2.6045204136437001</v>
      </c>
      <c r="N133" s="4">
        <v>0.46214260635625698</v>
      </c>
      <c r="O133" s="4">
        <v>-1.1265274403387999</v>
      </c>
      <c r="P133" s="4">
        <v>-2.5524208016634802</v>
      </c>
      <c r="Q133" s="4">
        <v>-3.4576204254829301</v>
      </c>
      <c r="R133" s="4">
        <v>-1.0080667513622501</v>
      </c>
      <c r="S133" s="4">
        <v>0.79861672338253997</v>
      </c>
      <c r="T133" s="4">
        <v>0.54777976062352995</v>
      </c>
      <c r="U133" s="4">
        <v>-6.6244110544847107E-2</v>
      </c>
      <c r="V133" s="4">
        <v>-0.198693311814063</v>
      </c>
      <c r="W133" s="4">
        <v>-7.3392310284904602E-2</v>
      </c>
      <c r="X133" s="4">
        <v>0.53432425754966895</v>
      </c>
      <c r="Y133" s="4">
        <v>-0.53432425754966895</v>
      </c>
      <c r="Z133" s="4">
        <v>-3.60054380264839</v>
      </c>
    </row>
    <row r="134" spans="1:26" x14ac:dyDescent="0.2">
      <c r="A134" s="2" t="s">
        <v>125</v>
      </c>
      <c r="B134" s="4">
        <v>2</v>
      </c>
      <c r="C134" s="4">
        <v>1</v>
      </c>
      <c r="D134" s="4">
        <v>1</v>
      </c>
      <c r="E134" s="4">
        <v>7</v>
      </c>
      <c r="F134" s="4">
        <v>3</v>
      </c>
      <c r="G134" s="4">
        <v>6</v>
      </c>
      <c r="H134" s="4">
        <v>7</v>
      </c>
      <c r="I134" s="4">
        <v>0.24868683656314899</v>
      </c>
      <c r="J134" s="4">
        <v>0.19114283601728899</v>
      </c>
      <c r="K134" s="4">
        <v>-0.43982967258043898</v>
      </c>
      <c r="L134" s="4">
        <v>2.8338409799222699</v>
      </c>
      <c r="M134" s="4">
        <v>1.7743215560040999</v>
      </c>
      <c r="N134" s="4">
        <v>0.51847210377368602</v>
      </c>
      <c r="O134" s="4">
        <v>-0.77503245407160004</v>
      </c>
      <c r="P134" s="4">
        <v>-1.67988559762912</v>
      </c>
      <c r="Q134" s="4">
        <v>-2.6717165879993501</v>
      </c>
      <c r="R134" s="4">
        <v>-4.3672947524467602</v>
      </c>
      <c r="S134" s="4">
        <v>-2.4032512198352598</v>
      </c>
      <c r="T134" s="4">
        <v>0.925211723711866</v>
      </c>
      <c r="U134" s="4">
        <v>3.4816012276373298</v>
      </c>
      <c r="V134" s="4">
        <v>4.3254886482344599</v>
      </c>
      <c r="W134" s="4">
        <v>-1.9617556273016701</v>
      </c>
      <c r="X134" s="4">
        <v>0.41184055370306699</v>
      </c>
      <c r="Y134" s="4">
        <v>-0.41184055370306699</v>
      </c>
      <c r="Z134" s="4">
        <v>-2.7945100419218201</v>
      </c>
    </row>
    <row r="135" spans="1:26" x14ac:dyDescent="0.2">
      <c r="A135" s="2" t="s">
        <v>211</v>
      </c>
      <c r="B135" s="4">
        <v>1</v>
      </c>
      <c r="C135" s="4">
        <v>1</v>
      </c>
      <c r="D135" s="4">
        <v>2</v>
      </c>
      <c r="E135" s="4">
        <v>9</v>
      </c>
      <c r="F135" s="4">
        <v>1</v>
      </c>
      <c r="G135" s="4">
        <v>5</v>
      </c>
      <c r="H135" s="4">
        <v>2</v>
      </c>
      <c r="I135" s="4">
        <v>1.93837054960677</v>
      </c>
      <c r="J135" s="4">
        <v>-0.91145110536665197</v>
      </c>
      <c r="K135" s="4">
        <v>-1.0269194442401499</v>
      </c>
      <c r="L135" s="4">
        <v>1.70223970085461</v>
      </c>
      <c r="M135" s="4">
        <v>0.68039456453313996</v>
      </c>
      <c r="N135" s="4">
        <v>0.71875194085806104</v>
      </c>
      <c r="O135" s="4">
        <v>-0.74780455639098797</v>
      </c>
      <c r="P135" s="4">
        <v>-1.3510800138614401</v>
      </c>
      <c r="Q135" s="4">
        <v>-1.00250163599339</v>
      </c>
      <c r="R135" s="4">
        <v>-1.4753646036033301</v>
      </c>
      <c r="S135" s="4">
        <v>-0.32403035424730797</v>
      </c>
      <c r="T135" s="4">
        <v>1.2834168837100799</v>
      </c>
      <c r="U135" s="4">
        <v>1.0433507962316</v>
      </c>
      <c r="V135" s="4">
        <v>0.83718170906698597</v>
      </c>
      <c r="W135" s="4">
        <v>-1.36455443115798</v>
      </c>
      <c r="X135" s="4">
        <v>1.85901345529385</v>
      </c>
      <c r="Y135" s="4">
        <v>-1.85901345529385</v>
      </c>
      <c r="Z135" s="4">
        <v>-4.4711149615970198</v>
      </c>
    </row>
    <row r="136" spans="1:26" x14ac:dyDescent="0.2">
      <c r="A136" s="2" t="s">
        <v>23</v>
      </c>
      <c r="B136" s="4">
        <v>2</v>
      </c>
      <c r="C136" s="4">
        <v>1</v>
      </c>
      <c r="D136" s="4">
        <v>2</v>
      </c>
      <c r="E136" s="4">
        <v>5</v>
      </c>
      <c r="F136" s="4">
        <v>1</v>
      </c>
      <c r="G136" s="4">
        <v>2</v>
      </c>
      <c r="H136" s="4">
        <v>1</v>
      </c>
      <c r="I136" s="4">
        <v>3.1495146527228297E-2</v>
      </c>
      <c r="J136" s="4">
        <v>0.28729496350439498</v>
      </c>
      <c r="K136" s="4">
        <v>-0.318790110031624</v>
      </c>
      <c r="L136" s="4">
        <v>1.44026747347196</v>
      </c>
      <c r="M136" s="4">
        <v>1.49314291966632</v>
      </c>
      <c r="N136" s="4">
        <v>0.40116219143568699</v>
      </c>
      <c r="O136" s="4">
        <v>-0.38601723345808397</v>
      </c>
      <c r="P136" s="4">
        <v>-1.4138998106599301</v>
      </c>
      <c r="Q136" s="4">
        <v>-1.5346555404560001</v>
      </c>
      <c r="R136" s="4">
        <v>-5.2787877754768804</v>
      </c>
      <c r="S136" s="4">
        <v>-2.0363423864485899</v>
      </c>
      <c r="T136" s="4">
        <v>0.84389538011699805</v>
      </c>
      <c r="U136" s="4">
        <v>3.8571584731096702</v>
      </c>
      <c r="V136" s="4">
        <v>5.2423738190820801</v>
      </c>
      <c r="W136" s="4">
        <v>-2.6282975103833301</v>
      </c>
      <c r="X136" s="4">
        <v>1.7236492970353801</v>
      </c>
      <c r="Y136" s="4">
        <v>-1.7236492970353801</v>
      </c>
      <c r="Z136" s="4">
        <v>1.06474194250476</v>
      </c>
    </row>
    <row r="137" spans="1:26" x14ac:dyDescent="0.2">
      <c r="A137" s="2" t="s">
        <v>351</v>
      </c>
      <c r="B137" s="4">
        <v>2</v>
      </c>
      <c r="C137" s="4">
        <v>1</v>
      </c>
      <c r="D137" s="4">
        <v>4</v>
      </c>
      <c r="E137" s="4">
        <v>7</v>
      </c>
      <c r="F137" s="4">
        <v>5</v>
      </c>
      <c r="G137" s="4">
        <v>1</v>
      </c>
      <c r="H137" s="4">
        <v>4</v>
      </c>
      <c r="I137" s="4">
        <v>1.45097082283418</v>
      </c>
      <c r="J137" s="4">
        <v>-0.72406375710694504</v>
      </c>
      <c r="K137" s="4">
        <v>-0.72690706572725705</v>
      </c>
      <c r="L137" s="4">
        <v>0.55368041139385804</v>
      </c>
      <c r="M137" s="4">
        <v>0.40716892652001302</v>
      </c>
      <c r="N137" s="4">
        <v>-0.17387612938175601</v>
      </c>
      <c r="O137" s="4">
        <v>0.27846091358173602</v>
      </c>
      <c r="P137" s="4">
        <v>-1.4700911342998601E-3</v>
      </c>
      <c r="Q137" s="4">
        <v>-1.0639640309795599</v>
      </c>
      <c r="R137" s="4">
        <v>-2.6771236411464199</v>
      </c>
      <c r="S137" s="4">
        <v>-1.7112522165886199</v>
      </c>
      <c r="T137" s="4">
        <v>-9.0191907783126801E-2</v>
      </c>
      <c r="U137" s="4">
        <v>1.78935158938113</v>
      </c>
      <c r="V137" s="4">
        <v>3.4884976277241999</v>
      </c>
      <c r="W137" s="4">
        <v>-0.799281451587185</v>
      </c>
      <c r="X137" s="4">
        <v>0.41064394269159799</v>
      </c>
      <c r="Y137" s="4">
        <v>-0.41064394269159799</v>
      </c>
      <c r="Z137" s="4">
        <v>2.95091914375858</v>
      </c>
    </row>
    <row r="138" spans="1:26" x14ac:dyDescent="0.2">
      <c r="A138" s="2" t="s">
        <v>295</v>
      </c>
      <c r="B138" s="4">
        <v>1</v>
      </c>
      <c r="C138" s="4">
        <v>1</v>
      </c>
      <c r="D138" s="4">
        <v>1</v>
      </c>
      <c r="E138" s="4">
        <v>8</v>
      </c>
      <c r="F138" s="4">
        <v>1</v>
      </c>
      <c r="G138" s="4">
        <v>3</v>
      </c>
      <c r="H138" s="4">
        <v>2</v>
      </c>
      <c r="I138" s="4">
        <v>1.0792869791877699</v>
      </c>
      <c r="J138" s="4">
        <v>-0.43973734106586798</v>
      </c>
      <c r="K138" s="4">
        <v>-0.63954963812190002</v>
      </c>
      <c r="L138" s="4">
        <v>1.08183879272099</v>
      </c>
      <c r="M138" s="4">
        <v>0.54475635628125596</v>
      </c>
      <c r="N138" s="4">
        <v>0.56183970542870199</v>
      </c>
      <c r="O138" s="4">
        <v>0.18208682652331001</v>
      </c>
      <c r="P138" s="4">
        <v>-0.86612622430090103</v>
      </c>
      <c r="Q138" s="4">
        <v>-1.50439545665334</v>
      </c>
      <c r="R138" s="4">
        <v>-5.2940249418704699</v>
      </c>
      <c r="S138" s="4">
        <v>-2.7817685668599599</v>
      </c>
      <c r="T138" s="4">
        <v>0.39784437823362501</v>
      </c>
      <c r="U138" s="4">
        <v>4.1265652131343602</v>
      </c>
      <c r="V138" s="4">
        <v>6.1894770726811803</v>
      </c>
      <c r="W138" s="4">
        <v>-2.6380931553187201</v>
      </c>
      <c r="X138" s="4">
        <v>1.0506859271597999</v>
      </c>
      <c r="Y138" s="4">
        <v>-1.0506859271597999</v>
      </c>
      <c r="Z138" s="4">
        <v>-2.1888187489009598</v>
      </c>
    </row>
    <row r="139" spans="1:26" x14ac:dyDescent="0.2">
      <c r="A139" s="2" t="s">
        <v>177</v>
      </c>
      <c r="B139" s="4">
        <v>2</v>
      </c>
      <c r="C139" s="4">
        <v>1</v>
      </c>
      <c r="D139" s="4">
        <v>2</v>
      </c>
      <c r="E139" s="4">
        <v>6</v>
      </c>
      <c r="F139" s="4">
        <v>2</v>
      </c>
      <c r="G139" s="4">
        <v>2</v>
      </c>
      <c r="H139" s="4">
        <v>5</v>
      </c>
      <c r="I139" s="4">
        <v>-0.41232604637849601</v>
      </c>
      <c r="J139" s="4">
        <v>0.55453511019039703</v>
      </c>
      <c r="K139" s="4">
        <v>-0.14220906381189799</v>
      </c>
      <c r="L139" s="4">
        <v>0.95302637472176399</v>
      </c>
      <c r="M139" s="4">
        <v>0.51224317081353699</v>
      </c>
      <c r="N139" s="4">
        <v>1.07224210132062</v>
      </c>
      <c r="O139" s="4">
        <v>-0.39592346521809602</v>
      </c>
      <c r="P139" s="4">
        <v>-0.66843425430137504</v>
      </c>
      <c r="Q139" s="4">
        <v>-1.47315392733647</v>
      </c>
      <c r="R139" s="4">
        <v>-3.39638253726313</v>
      </c>
      <c r="S139" s="4">
        <v>-2.0254253344967399</v>
      </c>
      <c r="T139" s="4">
        <v>1.0264076590424001</v>
      </c>
      <c r="U139" s="4">
        <v>1.92043693970865</v>
      </c>
      <c r="V139" s="4">
        <v>3.4097476414174701</v>
      </c>
      <c r="W139" s="4">
        <v>-0.93478436840869195</v>
      </c>
      <c r="X139" s="4">
        <v>0.37854170736652198</v>
      </c>
      <c r="Y139" s="4">
        <v>-0.37854170736652198</v>
      </c>
      <c r="Z139" s="4">
        <v>8.8807638961694195</v>
      </c>
    </row>
    <row r="140" spans="1:26" x14ac:dyDescent="0.2">
      <c r="A140" s="2" t="s">
        <v>215</v>
      </c>
      <c r="B140" s="4">
        <v>2</v>
      </c>
      <c r="C140" s="4">
        <v>1</v>
      </c>
      <c r="D140" s="4">
        <v>1</v>
      </c>
      <c r="E140" s="4">
        <v>4</v>
      </c>
      <c r="F140" s="4">
        <v>2</v>
      </c>
      <c r="G140" s="4">
        <v>1</v>
      </c>
      <c r="H140" s="4">
        <v>3</v>
      </c>
      <c r="I140" s="4">
        <v>-0.46625505735248901</v>
      </c>
      <c r="J140" s="4">
        <v>0.51569526703142399</v>
      </c>
      <c r="K140" s="4">
        <v>-4.9440209678937301E-2</v>
      </c>
      <c r="L140" s="4">
        <v>1.4882155993903601</v>
      </c>
      <c r="M140" s="4">
        <v>0.470252259049392</v>
      </c>
      <c r="N140" s="4">
        <v>-0.68842150957949899</v>
      </c>
      <c r="O140" s="4">
        <v>0.23927775283033201</v>
      </c>
      <c r="P140" s="4">
        <v>-0.52056603811122004</v>
      </c>
      <c r="Q140" s="4">
        <v>-0.98875806357936502</v>
      </c>
      <c r="R140" s="4">
        <v>-1.2502264690198499</v>
      </c>
      <c r="S140" s="4">
        <v>-0.43622337106675602</v>
      </c>
      <c r="T140" s="4">
        <v>1.61749425994945</v>
      </c>
      <c r="U140" s="4">
        <v>0.89515787538925495</v>
      </c>
      <c r="V140" s="4">
        <v>0.91246494053704497</v>
      </c>
      <c r="W140" s="4">
        <v>-1.7386672357891599</v>
      </c>
      <c r="X140" s="4">
        <v>1.0027467146736</v>
      </c>
      <c r="Y140" s="4">
        <v>-1.0027467146736</v>
      </c>
      <c r="Z140" s="4">
        <v>-4.2789329152024704</v>
      </c>
    </row>
    <row r="141" spans="1:26" x14ac:dyDescent="0.2">
      <c r="A141" s="2" t="s">
        <v>37</v>
      </c>
      <c r="B141" s="4">
        <v>2</v>
      </c>
      <c r="C141" s="4">
        <v>1</v>
      </c>
      <c r="D141" s="4">
        <v>2</v>
      </c>
      <c r="E141" s="4">
        <v>3</v>
      </c>
      <c r="F141" s="4">
        <v>4</v>
      </c>
      <c r="G141" s="4">
        <v>6</v>
      </c>
      <c r="H141" s="4">
        <v>1</v>
      </c>
      <c r="I141" s="4">
        <v>2.26386882937557</v>
      </c>
      <c r="J141" s="4">
        <v>-0.79675081398831704</v>
      </c>
      <c r="K141" s="4">
        <v>-1.46711801538728</v>
      </c>
      <c r="L141" s="4">
        <v>0.25001809123279101</v>
      </c>
      <c r="M141" s="4">
        <v>0.86715481002227002</v>
      </c>
      <c r="N141" s="4">
        <v>0.99289116581786396</v>
      </c>
      <c r="O141" s="4">
        <v>5.1747517626809202E-2</v>
      </c>
      <c r="P141" s="4">
        <v>-0.79863949415827695</v>
      </c>
      <c r="Q141" s="4">
        <v>-1.3631720905414499</v>
      </c>
      <c r="R141" s="4">
        <v>-3.22429722895001</v>
      </c>
      <c r="S141" s="4">
        <v>-0.93260403645207901</v>
      </c>
      <c r="T141" s="4">
        <v>0.85297656439816005</v>
      </c>
      <c r="U141" s="4">
        <v>1.7933508020325899</v>
      </c>
      <c r="V141" s="4">
        <v>3.4130328648391299</v>
      </c>
      <c r="W141" s="4">
        <v>-1.90245896586777</v>
      </c>
      <c r="X141" s="4">
        <v>1.46328875917315</v>
      </c>
      <c r="Y141" s="4">
        <v>-1.46328875917315</v>
      </c>
      <c r="Z141" s="4">
        <v>0.53914888755281798</v>
      </c>
    </row>
    <row r="142" spans="1:26" x14ac:dyDescent="0.2">
      <c r="A142" s="2" t="s">
        <v>330</v>
      </c>
      <c r="B142" s="4">
        <v>2</v>
      </c>
      <c r="C142" s="4">
        <v>1</v>
      </c>
      <c r="D142" s="4">
        <v>2</v>
      </c>
      <c r="E142" s="4">
        <v>7</v>
      </c>
      <c r="F142" s="4">
        <v>1</v>
      </c>
      <c r="G142" s="4">
        <v>5</v>
      </c>
      <c r="H142" s="4">
        <v>3</v>
      </c>
      <c r="I142" s="4">
        <v>1.0420416242702</v>
      </c>
      <c r="J142" s="4">
        <v>6.3202996012767299E-2</v>
      </c>
      <c r="K142" s="4">
        <v>-1.10524462028298</v>
      </c>
      <c r="L142" s="4">
        <v>1.22578632300296</v>
      </c>
      <c r="M142" s="4">
        <v>0.27844243705278798</v>
      </c>
      <c r="N142" s="4">
        <v>1.52641617811235</v>
      </c>
      <c r="O142" s="4">
        <v>-5.3099204698553601E-2</v>
      </c>
      <c r="P142" s="4">
        <v>-1.4736051129763701</v>
      </c>
      <c r="Q142" s="4">
        <v>-1.50394062049321</v>
      </c>
      <c r="R142" s="4">
        <v>-2.2140311597808302</v>
      </c>
      <c r="S142" s="4">
        <v>-0.38074975209454898</v>
      </c>
      <c r="T142" s="4">
        <v>0.34544028568666102</v>
      </c>
      <c r="U142" s="4">
        <v>1.27334866952832</v>
      </c>
      <c r="V142" s="4">
        <v>2.0192056459090502</v>
      </c>
      <c r="W142" s="4">
        <v>-1.0432136892486401</v>
      </c>
      <c r="X142" s="4">
        <v>0.24958358459934901</v>
      </c>
      <c r="Y142" s="4">
        <v>-0.24958358459934901</v>
      </c>
      <c r="Z142" s="4">
        <v>2.3920133871520202</v>
      </c>
    </row>
    <row r="143" spans="1:26" x14ac:dyDescent="0.2">
      <c r="A143" s="2" t="s">
        <v>82</v>
      </c>
      <c r="B143" s="4">
        <v>2</v>
      </c>
      <c r="C143" s="4">
        <v>1</v>
      </c>
      <c r="D143" s="4">
        <v>2</v>
      </c>
      <c r="E143" s="4">
        <v>6</v>
      </c>
      <c r="F143" s="4">
        <v>5</v>
      </c>
      <c r="G143" s="4">
        <v>3</v>
      </c>
      <c r="H143" s="4">
        <v>5</v>
      </c>
      <c r="I143" s="4">
        <v>0.61363611774714</v>
      </c>
      <c r="J143" s="4">
        <v>-0.62617494769002702</v>
      </c>
      <c r="K143" s="4">
        <v>1.2538829942886E-2</v>
      </c>
      <c r="L143" s="4">
        <v>0.78916191216285203</v>
      </c>
      <c r="M143" s="4">
        <v>-0.32147776022838598</v>
      </c>
      <c r="N143" s="4">
        <v>6.2301407172281498E-2</v>
      </c>
      <c r="O143" s="4">
        <v>-0.17690963687056899</v>
      </c>
      <c r="P143" s="4">
        <v>0.190125178727126</v>
      </c>
      <c r="Q143" s="4">
        <v>-0.54320110096331398</v>
      </c>
      <c r="R143" s="4">
        <v>-1.4814640148487199</v>
      </c>
      <c r="S143" s="4">
        <v>-1.3244188515323601</v>
      </c>
      <c r="T143" s="4">
        <v>0.62670303794735105</v>
      </c>
      <c r="U143" s="4">
        <v>1.10559465138966</v>
      </c>
      <c r="V143" s="4">
        <v>1.6008034605573001</v>
      </c>
      <c r="W143" s="4">
        <v>-0.52721828351320998</v>
      </c>
      <c r="X143" s="4">
        <v>0.53834820830158003</v>
      </c>
      <c r="Y143" s="4">
        <v>-0.53834820830158003</v>
      </c>
      <c r="Z143" s="4">
        <v>0.23913026927179301</v>
      </c>
    </row>
    <row r="144" spans="1:26" x14ac:dyDescent="0.2">
      <c r="A144" s="2" t="s">
        <v>100</v>
      </c>
      <c r="B144" s="4">
        <v>2</v>
      </c>
      <c r="C144" s="4">
        <v>1</v>
      </c>
      <c r="D144" s="4">
        <v>2</v>
      </c>
      <c r="E144" s="4">
        <v>5</v>
      </c>
      <c r="F144" s="4">
        <v>5</v>
      </c>
      <c r="G144" s="4">
        <v>4</v>
      </c>
      <c r="H144" s="4">
        <v>6</v>
      </c>
      <c r="I144" s="4">
        <v>0.99644629253938</v>
      </c>
      <c r="J144" s="4">
        <v>-0.35085107954852202</v>
      </c>
      <c r="K144" s="4">
        <v>-0.64559521299084599</v>
      </c>
      <c r="L144" s="4">
        <v>1.82892053243745</v>
      </c>
      <c r="M144" s="4">
        <v>0.63853057128317503</v>
      </c>
      <c r="N144" s="4">
        <v>0.53400242021112598</v>
      </c>
      <c r="O144" s="4">
        <v>-7.1312674878661997E-2</v>
      </c>
      <c r="P144" s="4">
        <v>-1.11702122737221</v>
      </c>
      <c r="Q144" s="4">
        <v>-1.81311962168089</v>
      </c>
      <c r="R144" s="4">
        <v>-5.0455857979160301</v>
      </c>
      <c r="S144" s="4">
        <v>-2.4539996874506902</v>
      </c>
      <c r="T144" s="4">
        <v>1.03610729623193</v>
      </c>
      <c r="U144" s="4">
        <v>3.4515699756033098</v>
      </c>
      <c r="V144" s="4">
        <v>5.4673723116501503</v>
      </c>
      <c r="W144" s="4">
        <v>-2.45546409811862</v>
      </c>
      <c r="X144" s="4">
        <v>1.18030157620467</v>
      </c>
      <c r="Y144" s="4">
        <v>-1.18030157620467</v>
      </c>
      <c r="Z144" s="4">
        <v>0.38213087104561499</v>
      </c>
    </row>
    <row r="145" spans="1:26" x14ac:dyDescent="0.2">
      <c r="A145" s="2" t="s">
        <v>6</v>
      </c>
      <c r="B145" s="4">
        <v>2</v>
      </c>
      <c r="C145" s="4">
        <v>0</v>
      </c>
      <c r="D145" s="4">
        <v>2</v>
      </c>
      <c r="E145" s="4">
        <v>6</v>
      </c>
      <c r="F145" s="4">
        <v>1</v>
      </c>
      <c r="G145" s="4">
        <v>3</v>
      </c>
      <c r="H145" s="4">
        <v>4</v>
      </c>
      <c r="I145" s="4">
        <v>0.45888204762187901</v>
      </c>
      <c r="J145" s="4">
        <v>-0.41991228783988999</v>
      </c>
      <c r="K145" s="4">
        <v>-3.8969759781993102E-2</v>
      </c>
      <c r="L145" s="4">
        <v>2.0450280508788601</v>
      </c>
      <c r="M145" s="4">
        <v>1.5728758425129601</v>
      </c>
      <c r="N145" s="4">
        <v>9.7910513447121303E-2</v>
      </c>
      <c r="O145" s="4">
        <v>0.34768999599491801</v>
      </c>
      <c r="P145" s="4">
        <v>-1.34314190215241</v>
      </c>
      <c r="Q145" s="4">
        <v>-2.72036250068144</v>
      </c>
      <c r="R145" s="4">
        <v>-1.8295929112045499</v>
      </c>
      <c r="S145" s="4">
        <v>-1.0089982886005799</v>
      </c>
      <c r="T145" s="4">
        <v>0.56832229615352603</v>
      </c>
      <c r="U145" s="4">
        <v>1.3498534076042501</v>
      </c>
      <c r="V145" s="4">
        <v>1.54470745905174</v>
      </c>
      <c r="W145" s="4">
        <v>-0.62429196300436895</v>
      </c>
      <c r="X145" s="4">
        <v>0.91034130624220699</v>
      </c>
      <c r="Y145" s="4">
        <v>-0.91034130624220699</v>
      </c>
      <c r="Z145" s="4">
        <v>-3.9288583527079699</v>
      </c>
    </row>
    <row r="146" spans="1:26" x14ac:dyDescent="0.2">
      <c r="A146" s="2" t="s">
        <v>317</v>
      </c>
      <c r="B146" s="4">
        <v>2</v>
      </c>
      <c r="C146" s="4">
        <v>1</v>
      </c>
      <c r="D146" s="4">
        <v>2</v>
      </c>
      <c r="E146" s="4">
        <v>4</v>
      </c>
      <c r="F146" s="4">
        <v>1</v>
      </c>
      <c r="G146" s="4">
        <v>1</v>
      </c>
      <c r="H146" s="4">
        <v>7</v>
      </c>
      <c r="I146" s="4">
        <v>0.43756460649531198</v>
      </c>
      <c r="J146" s="4">
        <v>5.3486225634598303E-2</v>
      </c>
      <c r="K146" s="4">
        <v>-0.49105083212991402</v>
      </c>
      <c r="L146" s="4">
        <v>1.9552463347286499</v>
      </c>
      <c r="M146" s="4">
        <v>0.97312956628291702</v>
      </c>
      <c r="N146" s="4">
        <v>0.34089234530728202</v>
      </c>
      <c r="O146" s="4">
        <v>3.0874183788850401E-2</v>
      </c>
      <c r="P146" s="4">
        <v>-0.92000454597103498</v>
      </c>
      <c r="Q146" s="4">
        <v>-2.3801378841366598</v>
      </c>
      <c r="R146" s="4">
        <v>-4.1817691132715904</v>
      </c>
      <c r="S146" s="4">
        <v>-2.07056212617469</v>
      </c>
      <c r="T146" s="4">
        <v>0.59835873480260704</v>
      </c>
      <c r="U146" s="4">
        <v>3.22873393532447</v>
      </c>
      <c r="V146" s="4">
        <v>4.8139372458883498</v>
      </c>
      <c r="W146" s="4">
        <v>-2.3886986765691298</v>
      </c>
      <c r="X146" s="4">
        <v>0.24815209333744201</v>
      </c>
      <c r="Y146" s="4">
        <v>-0.24815209333744201</v>
      </c>
      <c r="Z146" s="4">
        <v>-3.1811595152549699</v>
      </c>
    </row>
    <row r="147" spans="1:26" x14ac:dyDescent="0.2">
      <c r="A147" s="2" t="s">
        <v>250</v>
      </c>
      <c r="B147" s="4">
        <v>1</v>
      </c>
      <c r="C147" s="4">
        <v>1</v>
      </c>
      <c r="D147" s="4">
        <v>2</v>
      </c>
      <c r="E147" s="4">
        <v>8</v>
      </c>
      <c r="F147" s="4">
        <v>2</v>
      </c>
      <c r="G147" s="4">
        <v>1</v>
      </c>
      <c r="H147" s="4">
        <v>1</v>
      </c>
      <c r="I147" s="4">
        <v>1.77026409748683</v>
      </c>
      <c r="J147" s="4">
        <v>-1.00570754972451</v>
      </c>
      <c r="K147" s="4">
        <v>-0.76455654776231896</v>
      </c>
      <c r="L147" s="4">
        <v>0.48131421822453002</v>
      </c>
      <c r="M147" s="4">
        <v>0.51389416467811899</v>
      </c>
      <c r="N147" s="4">
        <v>0.77438378594960899</v>
      </c>
      <c r="O147" s="4">
        <v>0.51339804586248206</v>
      </c>
      <c r="P147" s="4">
        <v>-0.89273669167397196</v>
      </c>
      <c r="Q147" s="4">
        <v>-1.39025352304078</v>
      </c>
      <c r="R147" s="4">
        <v>-1.2888418882664401</v>
      </c>
      <c r="S147" s="4">
        <v>-0.36410734527836602</v>
      </c>
      <c r="T147" s="4">
        <v>0.29739600660821203</v>
      </c>
      <c r="U147" s="4">
        <v>1.41873361517424</v>
      </c>
      <c r="V147" s="4">
        <v>0.55491584232659197</v>
      </c>
      <c r="W147" s="4">
        <v>-0.61809623056423202</v>
      </c>
      <c r="X147" s="4">
        <v>1.7074171503198801</v>
      </c>
      <c r="Y147" s="4">
        <v>-1.7074171503198801</v>
      </c>
      <c r="Z147" s="4">
        <v>1.32902335888443</v>
      </c>
    </row>
    <row r="148" spans="1:26" x14ac:dyDescent="0.2">
      <c r="A148" s="2" t="s">
        <v>281</v>
      </c>
      <c r="B148" s="4">
        <v>2</v>
      </c>
      <c r="C148" s="4">
        <v>1</v>
      </c>
      <c r="D148" s="4">
        <v>1</v>
      </c>
      <c r="E148" s="4">
        <v>4</v>
      </c>
      <c r="F148" s="4">
        <v>4</v>
      </c>
      <c r="G148" s="4">
        <v>6</v>
      </c>
      <c r="H148" s="4">
        <v>1</v>
      </c>
      <c r="I148" s="4">
        <v>0.26065299596442598</v>
      </c>
      <c r="J148" s="4">
        <v>0.15354722811098201</v>
      </c>
      <c r="K148" s="4">
        <v>-0.41420022407540402</v>
      </c>
      <c r="L148" s="4">
        <v>1.13547128733456</v>
      </c>
      <c r="M148" s="4">
        <v>0.98225989057553298</v>
      </c>
      <c r="N148" s="4">
        <v>0.365795708587069</v>
      </c>
      <c r="O148" s="4">
        <v>-0.56181321766099601</v>
      </c>
      <c r="P148" s="4">
        <v>-0.79624979034093202</v>
      </c>
      <c r="Q148" s="4">
        <v>-1.12546387849523</v>
      </c>
      <c r="R148" s="4">
        <v>-5.1489485349082598</v>
      </c>
      <c r="S148" s="4">
        <v>-2.98235687506086</v>
      </c>
      <c r="T148" s="4">
        <v>0.59969501194627906</v>
      </c>
      <c r="U148" s="4">
        <v>3.5479709281870799</v>
      </c>
      <c r="V148" s="4">
        <v>6.40084265415729</v>
      </c>
      <c r="W148" s="4">
        <v>-2.4172031843214898</v>
      </c>
      <c r="X148" s="4">
        <v>0.47661634791515001</v>
      </c>
      <c r="Y148" s="4">
        <v>-0.47661634791515001</v>
      </c>
      <c r="Z148" s="4">
        <v>-2.7205162793240198</v>
      </c>
    </row>
    <row r="149" spans="1:26" x14ac:dyDescent="0.2">
      <c r="A149" s="2" t="s">
        <v>337</v>
      </c>
      <c r="B149" s="4">
        <v>2</v>
      </c>
      <c r="C149" s="4">
        <v>1</v>
      </c>
      <c r="D149" s="4">
        <v>2</v>
      </c>
      <c r="E149" s="4">
        <v>5</v>
      </c>
      <c r="F149" s="4">
        <v>5</v>
      </c>
      <c r="G149" s="4">
        <v>6</v>
      </c>
      <c r="H149" s="4">
        <v>4</v>
      </c>
      <c r="I149" s="4">
        <v>5.7975710631703099E-2</v>
      </c>
      <c r="J149" s="4">
        <v>-0.30645644285212298</v>
      </c>
      <c r="K149" s="4">
        <v>0.248480732220421</v>
      </c>
      <c r="L149" s="4">
        <v>4.1259213614688299</v>
      </c>
      <c r="M149" s="4">
        <v>2.0106964166855299</v>
      </c>
      <c r="N149" s="4">
        <v>0.71644196533786597</v>
      </c>
      <c r="O149" s="4">
        <v>-1.02023080673814</v>
      </c>
      <c r="P149" s="4">
        <v>-2.3900792221460199</v>
      </c>
      <c r="Q149" s="4">
        <v>-3.4427497146080599</v>
      </c>
      <c r="R149" s="4">
        <v>-2.7251168695233301</v>
      </c>
      <c r="S149" s="4">
        <v>7.9660367246005698E-2</v>
      </c>
      <c r="T149" s="4">
        <v>0.387922156508691</v>
      </c>
      <c r="U149" s="4">
        <v>1.16514703107058</v>
      </c>
      <c r="V149" s="4">
        <v>2.0143389263104798</v>
      </c>
      <c r="W149" s="4">
        <v>-0.921951611612434</v>
      </c>
      <c r="X149" s="4">
        <v>0.28901958260153499</v>
      </c>
      <c r="Y149" s="4">
        <v>-0.28901958260153499</v>
      </c>
      <c r="Z149" s="4">
        <v>-3.26966174503622</v>
      </c>
    </row>
    <row r="150" spans="1:26" x14ac:dyDescent="0.2">
      <c r="A150" s="2" t="s">
        <v>0</v>
      </c>
      <c r="B150" s="4">
        <v>2</v>
      </c>
      <c r="C150" s="4">
        <v>1</v>
      </c>
      <c r="D150" s="4">
        <v>1</v>
      </c>
      <c r="E150" s="4">
        <v>6</v>
      </c>
      <c r="F150" s="4">
        <v>3</v>
      </c>
      <c r="G150" s="4">
        <v>6</v>
      </c>
      <c r="H150" s="4">
        <v>2</v>
      </c>
      <c r="I150" s="4">
        <v>0.62912403384283699</v>
      </c>
      <c r="J150" s="4">
        <v>-0.374029367350731</v>
      </c>
      <c r="K150" s="4">
        <v>-0.25509466649210499</v>
      </c>
      <c r="L150" s="4">
        <v>0.28373265763642003</v>
      </c>
      <c r="M150" s="4">
        <v>0.197170156765894</v>
      </c>
      <c r="N150" s="4">
        <v>-5.8903794017841599E-2</v>
      </c>
      <c r="O150" s="4">
        <v>-0.33891096579818702</v>
      </c>
      <c r="P150" s="4">
        <v>8.6414772068375695E-2</v>
      </c>
      <c r="Q150" s="4">
        <v>-0.16950282665466199</v>
      </c>
      <c r="R150" s="4">
        <v>-2.1488765907343801</v>
      </c>
      <c r="S150" s="4">
        <v>-0.38671814919183001</v>
      </c>
      <c r="T150" s="4">
        <v>-0.18288634401096299</v>
      </c>
      <c r="U150" s="4">
        <v>0.56860724912340599</v>
      </c>
      <c r="V150" s="4">
        <v>2.7215420688718099</v>
      </c>
      <c r="W150" s="4">
        <v>-0.571668234058063</v>
      </c>
      <c r="X150" s="4">
        <v>1.20209914738728</v>
      </c>
      <c r="Y150" s="4">
        <v>-1.20209914738728</v>
      </c>
      <c r="Z150" s="4">
        <v>2.7990491047769499</v>
      </c>
    </row>
    <row r="151" spans="1:26" x14ac:dyDescent="0.2">
      <c r="A151" s="2" t="s">
        <v>71</v>
      </c>
      <c r="B151" s="4">
        <v>2</v>
      </c>
      <c r="C151" s="4">
        <v>1</v>
      </c>
      <c r="D151" s="4">
        <v>1</v>
      </c>
      <c r="E151" s="4">
        <v>6</v>
      </c>
      <c r="F151" s="4">
        <v>1</v>
      </c>
      <c r="G151" s="4">
        <v>1</v>
      </c>
      <c r="H151" s="4">
        <v>2</v>
      </c>
      <c r="I151" s="4">
        <v>0.50651645523639</v>
      </c>
      <c r="J151" s="4">
        <v>5.7336363328829999E-2</v>
      </c>
      <c r="K151" s="4">
        <v>-0.56385281856521396</v>
      </c>
      <c r="L151" s="4">
        <v>0.951277689189578</v>
      </c>
      <c r="M151" s="4">
        <v>0.53128953296802905</v>
      </c>
      <c r="N151" s="4">
        <v>0.47410997356113099</v>
      </c>
      <c r="O151" s="4">
        <v>-0.22742191904301301</v>
      </c>
      <c r="P151" s="4">
        <v>-1.0527724497317901</v>
      </c>
      <c r="Q151" s="4">
        <v>-0.67648282694394402</v>
      </c>
      <c r="R151" s="4">
        <v>-5.2765687194151898</v>
      </c>
      <c r="S151" s="4">
        <v>-2.4581103765025598</v>
      </c>
      <c r="T151" s="4">
        <v>0.38415479165289002</v>
      </c>
      <c r="U151" s="4">
        <v>3.6803799473064198</v>
      </c>
      <c r="V151" s="4">
        <v>6.3767895986812304</v>
      </c>
      <c r="W151" s="4">
        <v>-2.7066452417227702</v>
      </c>
      <c r="X151" s="4">
        <v>0.79143541972978304</v>
      </c>
      <c r="Y151" s="4">
        <v>-0.79143541972978304</v>
      </c>
      <c r="Z151" s="4">
        <v>2.1273705119897399</v>
      </c>
    </row>
    <row r="152" spans="1:26" x14ac:dyDescent="0.2">
      <c r="A152" s="2" t="s">
        <v>39</v>
      </c>
      <c r="B152" s="4">
        <v>2</v>
      </c>
      <c r="C152" s="4">
        <v>1</v>
      </c>
      <c r="D152" s="4">
        <v>2</v>
      </c>
      <c r="E152" s="4">
        <v>3</v>
      </c>
      <c r="F152" s="4">
        <v>4</v>
      </c>
      <c r="G152" s="4">
        <v>6</v>
      </c>
      <c r="H152" s="4">
        <v>4</v>
      </c>
      <c r="I152" s="4">
        <v>1.1600275965158899</v>
      </c>
      <c r="J152" s="4">
        <v>-0.231494689153356</v>
      </c>
      <c r="K152" s="4">
        <v>-0.92853290736252503</v>
      </c>
      <c r="L152" s="4">
        <v>1.78326996492343</v>
      </c>
      <c r="M152" s="4">
        <v>0.80300052452179504</v>
      </c>
      <c r="N152" s="4">
        <v>1.02306650205196</v>
      </c>
      <c r="O152" s="4">
        <v>-0.13110102268010601</v>
      </c>
      <c r="P152" s="4">
        <v>-1.5395402048523099</v>
      </c>
      <c r="Q152" s="4">
        <v>-1.9386957639647899</v>
      </c>
      <c r="R152" s="4">
        <v>-4.8744612712213202</v>
      </c>
      <c r="S152" s="4">
        <v>-2.6430555018950899</v>
      </c>
      <c r="T152" s="4">
        <v>1.3274696014510701</v>
      </c>
      <c r="U152" s="4">
        <v>4.0453987364529604</v>
      </c>
      <c r="V152" s="4">
        <v>4.9560003590903197</v>
      </c>
      <c r="W152" s="4">
        <v>-2.8113519238779601</v>
      </c>
      <c r="X152" s="4">
        <v>1.69137330119314</v>
      </c>
      <c r="Y152" s="4">
        <v>-1.69137330119314</v>
      </c>
      <c r="Z152" s="4">
        <v>-3.2452726059513699</v>
      </c>
    </row>
    <row r="153" spans="1:26" x14ac:dyDescent="0.2">
      <c r="A153" s="2" t="s">
        <v>159</v>
      </c>
      <c r="B153" s="4">
        <v>2</v>
      </c>
      <c r="C153" s="4">
        <v>1</v>
      </c>
      <c r="D153" s="4">
        <v>2</v>
      </c>
      <c r="E153" s="4">
        <v>4</v>
      </c>
      <c r="F153" s="4">
        <v>5</v>
      </c>
      <c r="G153" s="4">
        <v>4</v>
      </c>
      <c r="H153" s="4">
        <v>6</v>
      </c>
      <c r="I153" s="4">
        <v>0.28693599513485202</v>
      </c>
      <c r="J153" s="4">
        <v>0.340285303606847</v>
      </c>
      <c r="K153" s="4">
        <v>-0.62722129874170496</v>
      </c>
      <c r="L153" s="4">
        <v>-0.56206338686252799</v>
      </c>
      <c r="M153" s="4">
        <v>-0.53768763360403204</v>
      </c>
      <c r="N153" s="4">
        <v>7.3816798245839699E-2</v>
      </c>
      <c r="O153" s="4">
        <v>0.22864640937279701</v>
      </c>
      <c r="P153" s="4">
        <v>0.75251349575912796</v>
      </c>
      <c r="Q153" s="4">
        <v>4.4774317088801398E-2</v>
      </c>
      <c r="R153" s="4">
        <v>-3.6300695718057701</v>
      </c>
      <c r="S153" s="4">
        <v>-1.8250417300027399</v>
      </c>
      <c r="T153" s="4">
        <v>-0.240396703058045</v>
      </c>
      <c r="U153" s="4">
        <v>2.6955393226351001</v>
      </c>
      <c r="V153" s="4">
        <v>5.51478180518993</v>
      </c>
      <c r="W153" s="4">
        <v>-2.5148131229584698</v>
      </c>
      <c r="X153" s="4">
        <v>0.84790522931455503</v>
      </c>
      <c r="Y153" s="4">
        <v>-0.84790522931455503</v>
      </c>
      <c r="Z153" s="4">
        <v>-3.0333262903420599</v>
      </c>
    </row>
    <row r="154" spans="1:26" x14ac:dyDescent="0.2">
      <c r="A154" s="2" t="s">
        <v>243</v>
      </c>
      <c r="B154" s="4">
        <v>1</v>
      </c>
      <c r="C154" s="4">
        <v>0</v>
      </c>
      <c r="D154" s="4">
        <v>2</v>
      </c>
      <c r="E154" s="4">
        <v>8</v>
      </c>
      <c r="F154" s="4">
        <v>2</v>
      </c>
      <c r="G154" s="4">
        <v>6</v>
      </c>
      <c r="H154" s="4">
        <v>4</v>
      </c>
      <c r="I154" s="4">
        <v>-8.6671433849626098E-2</v>
      </c>
      <c r="J154" s="4">
        <v>9.4140598568226305E-2</v>
      </c>
      <c r="K154" s="4">
        <v>-7.4691647186002699E-3</v>
      </c>
      <c r="L154" s="4">
        <v>2.9268533049812802</v>
      </c>
      <c r="M154" s="4">
        <v>2.07941415899518</v>
      </c>
      <c r="N154" s="4">
        <v>1.01454770510007</v>
      </c>
      <c r="O154" s="4">
        <v>-0.42873318855959702</v>
      </c>
      <c r="P154" s="4">
        <v>-2.1964523979827302</v>
      </c>
      <c r="Q154" s="4">
        <v>-3.39562958253414</v>
      </c>
      <c r="R154" s="4">
        <v>-3.9865719364868601</v>
      </c>
      <c r="S154" s="4">
        <v>-1.4024175784944799</v>
      </c>
      <c r="T154" s="4">
        <v>-7.3976688577562802E-2</v>
      </c>
      <c r="U154" s="4">
        <v>2.3746817390323498</v>
      </c>
      <c r="V154" s="4">
        <v>3.5642129162686298</v>
      </c>
      <c r="W154" s="4">
        <v>-0.47592845174211701</v>
      </c>
      <c r="X154" s="4">
        <v>9.5980570121685996E-2</v>
      </c>
      <c r="Y154" s="4">
        <v>-9.5980570121685996E-2</v>
      </c>
      <c r="Z154" s="4">
        <v>0.326081886375304</v>
      </c>
    </row>
    <row r="155" spans="1:26" x14ac:dyDescent="0.2">
      <c r="A155" s="2" t="s">
        <v>136</v>
      </c>
      <c r="B155" s="4">
        <v>1</v>
      </c>
      <c r="C155" s="4">
        <v>1</v>
      </c>
      <c r="D155" s="4">
        <v>2</v>
      </c>
      <c r="E155" s="4">
        <v>4</v>
      </c>
      <c r="F155" s="4">
        <v>1</v>
      </c>
      <c r="G155" s="4">
        <v>3</v>
      </c>
      <c r="H155" s="4">
        <v>4</v>
      </c>
      <c r="I155" s="4">
        <v>-0.106782308155719</v>
      </c>
      <c r="J155" s="4">
        <v>0.271219872568841</v>
      </c>
      <c r="K155" s="4">
        <v>-0.16443756441312099</v>
      </c>
      <c r="L155" s="4">
        <v>-9.7896849914613296E-2</v>
      </c>
      <c r="M155" s="4">
        <v>-0.40134279849949001</v>
      </c>
      <c r="N155" s="4">
        <v>0.542590438967546</v>
      </c>
      <c r="O155" s="4">
        <v>0.16342636937824101</v>
      </c>
      <c r="P155" s="4">
        <v>2.98673687098189E-2</v>
      </c>
      <c r="Q155" s="4">
        <v>-0.23664452864150601</v>
      </c>
      <c r="R155" s="4">
        <v>-4.5032835424679796</v>
      </c>
      <c r="S155" s="4">
        <v>-2.7495449361047699</v>
      </c>
      <c r="T155" s="4">
        <v>-5.3134770928233599E-2</v>
      </c>
      <c r="U155" s="4">
        <v>3.7520286548102102</v>
      </c>
      <c r="V155" s="4">
        <v>6.1219661334957101</v>
      </c>
      <c r="W155" s="4">
        <v>-2.5680315388049699</v>
      </c>
      <c r="X155" s="4">
        <v>0.290581735697647</v>
      </c>
      <c r="Y155" s="4">
        <v>-0.290581735697647</v>
      </c>
      <c r="Z155" s="4">
        <v>-2.0269550913880399</v>
      </c>
    </row>
    <row r="156" spans="1:26" x14ac:dyDescent="0.2">
      <c r="A156" s="2" t="s">
        <v>51</v>
      </c>
      <c r="B156" s="4">
        <v>1</v>
      </c>
      <c r="C156" s="4">
        <v>1</v>
      </c>
      <c r="D156" s="4">
        <v>2</v>
      </c>
      <c r="E156" s="4">
        <v>7</v>
      </c>
      <c r="F156" s="4">
        <v>5</v>
      </c>
      <c r="G156" s="4">
        <v>6</v>
      </c>
      <c r="H156" s="4">
        <v>1</v>
      </c>
      <c r="I156" s="4">
        <v>-0.105325908492437</v>
      </c>
      <c r="J156" s="4">
        <v>-0.23047358092367301</v>
      </c>
      <c r="K156" s="4">
        <v>0.33579948941610999</v>
      </c>
      <c r="L156" s="4">
        <v>1.31649834749621</v>
      </c>
      <c r="M156" s="4">
        <v>1.17159410260175</v>
      </c>
      <c r="N156" s="4">
        <v>0.45215890492743099</v>
      </c>
      <c r="O156" s="4">
        <v>-0.36264618628336298</v>
      </c>
      <c r="P156" s="4">
        <v>-1.27503892977916</v>
      </c>
      <c r="Q156" s="4">
        <v>-1.3025662389628501</v>
      </c>
      <c r="R156" s="4">
        <v>-3.3704243699303502</v>
      </c>
      <c r="S156" s="4">
        <v>-1.95358591041908</v>
      </c>
      <c r="T156" s="4">
        <v>0.72393406083523903</v>
      </c>
      <c r="U156" s="4">
        <v>1.9803440986121601</v>
      </c>
      <c r="V156" s="4">
        <v>3.6041335507882302</v>
      </c>
      <c r="W156" s="4">
        <v>-0.98440142988621204</v>
      </c>
      <c r="X156" s="4">
        <v>0.71471716126455898</v>
      </c>
      <c r="Y156" s="4">
        <v>-0.71471716126455898</v>
      </c>
      <c r="Z156" s="4">
        <v>0.37252161006613599</v>
      </c>
    </row>
    <row r="157" spans="1:26" x14ac:dyDescent="0.2">
      <c r="A157" s="2" t="s">
        <v>40</v>
      </c>
      <c r="B157" s="4">
        <v>1</v>
      </c>
      <c r="C157" s="4">
        <v>1</v>
      </c>
      <c r="D157" s="4">
        <v>2</v>
      </c>
      <c r="E157" s="4">
        <v>3</v>
      </c>
      <c r="F157" s="4">
        <v>1</v>
      </c>
      <c r="G157" s="4">
        <v>1</v>
      </c>
      <c r="H157" s="4">
        <v>6</v>
      </c>
      <c r="I157" s="4">
        <v>0.118956563863652</v>
      </c>
      <c r="J157" s="4">
        <v>0.33006246298095998</v>
      </c>
      <c r="K157" s="4">
        <v>-0.44901902684461398</v>
      </c>
      <c r="L157" s="4">
        <v>1.9767584638087501</v>
      </c>
      <c r="M157" s="4">
        <v>1.48856894258351</v>
      </c>
      <c r="N157" s="4">
        <v>0.32239209498242399</v>
      </c>
      <c r="O157" s="4">
        <v>-0.26607993199868102</v>
      </c>
      <c r="P157" s="4">
        <v>-1.4082248888744699</v>
      </c>
      <c r="Q157" s="4">
        <v>-2.1134146805015201</v>
      </c>
      <c r="R157" s="4">
        <v>-4.5121096340681204</v>
      </c>
      <c r="S157" s="4">
        <v>-2.3592299981084199</v>
      </c>
      <c r="T157" s="4">
        <v>0.49450476300462398</v>
      </c>
      <c r="U157" s="4">
        <v>3.7252327047922602</v>
      </c>
      <c r="V157" s="4">
        <v>4.8900412220120604</v>
      </c>
      <c r="W157" s="4">
        <v>-2.23843905763247</v>
      </c>
      <c r="X157" s="4">
        <v>0.40874000742628502</v>
      </c>
      <c r="Y157" s="4">
        <v>-0.40874000742628502</v>
      </c>
      <c r="Z157" s="4">
        <v>-2.5512994727146698</v>
      </c>
    </row>
    <row r="158" spans="1:26" x14ac:dyDescent="0.2">
      <c r="A158" s="2" t="s">
        <v>367</v>
      </c>
      <c r="B158" s="4">
        <v>1</v>
      </c>
      <c r="C158" s="4">
        <v>1</v>
      </c>
      <c r="D158" s="4">
        <v>2</v>
      </c>
      <c r="E158" s="4">
        <v>3</v>
      </c>
      <c r="F158" s="4">
        <v>4</v>
      </c>
      <c r="G158" s="4">
        <v>6</v>
      </c>
      <c r="H158" s="4">
        <v>3</v>
      </c>
      <c r="I158" s="4">
        <v>0.72528720803086999</v>
      </c>
      <c r="J158" s="4">
        <v>-0.23141667899031301</v>
      </c>
      <c r="K158" s="4">
        <v>-0.49387052904055001</v>
      </c>
      <c r="L158" s="4">
        <v>3.7994779192561698</v>
      </c>
      <c r="M158" s="4">
        <v>2.39783786976452</v>
      </c>
      <c r="N158" s="4">
        <v>0.64157031658790598</v>
      </c>
      <c r="O158" s="4">
        <v>-1.25262797042147</v>
      </c>
      <c r="P158" s="4">
        <v>-2.3871987434227901</v>
      </c>
      <c r="Q158" s="4">
        <v>-3.1990593917643202</v>
      </c>
      <c r="R158" s="4">
        <v>-1.31601742594736</v>
      </c>
      <c r="S158" s="4">
        <v>-0.109823720513208</v>
      </c>
      <c r="T158" s="4">
        <v>1.3526332067973199</v>
      </c>
      <c r="U158" s="4">
        <v>0.56668106426190101</v>
      </c>
      <c r="V158" s="4">
        <v>0.11446307390881499</v>
      </c>
      <c r="W158" s="4">
        <v>-0.60793619850747205</v>
      </c>
      <c r="X158" s="4">
        <v>0.47385835262473502</v>
      </c>
      <c r="Y158" s="4">
        <v>-0.47385835262473502</v>
      </c>
      <c r="Z158" s="4">
        <v>-3.3246618867532098</v>
      </c>
    </row>
    <row r="159" spans="1:26" x14ac:dyDescent="0.2">
      <c r="A159" s="2" t="s">
        <v>83</v>
      </c>
      <c r="B159" s="4">
        <v>2</v>
      </c>
      <c r="C159" s="4">
        <v>1</v>
      </c>
      <c r="D159" s="4">
        <v>2</v>
      </c>
      <c r="E159" s="4">
        <v>4</v>
      </c>
      <c r="F159" s="4">
        <v>1</v>
      </c>
      <c r="G159" s="4">
        <v>5</v>
      </c>
      <c r="H159" s="4">
        <v>4</v>
      </c>
      <c r="I159" s="4">
        <v>0.75461486717536996</v>
      </c>
      <c r="J159" s="4">
        <v>-0.28660131213068402</v>
      </c>
      <c r="K159" s="4">
        <v>-0.468013555044689</v>
      </c>
      <c r="L159" s="4">
        <v>0.32468692547744499</v>
      </c>
      <c r="M159" s="4">
        <v>5.9438015965461097E-2</v>
      </c>
      <c r="N159" s="4">
        <v>0.75726637422290799</v>
      </c>
      <c r="O159" s="4">
        <v>0.40732497253234101</v>
      </c>
      <c r="P159" s="4">
        <v>-0.51456231002161501</v>
      </c>
      <c r="Q159" s="4">
        <v>-1.0341539781765301</v>
      </c>
      <c r="R159" s="4">
        <v>-3.8661593015702702</v>
      </c>
      <c r="S159" s="4">
        <v>-2.16524783877529</v>
      </c>
      <c r="T159" s="4">
        <v>0.95762894340152604</v>
      </c>
      <c r="U159" s="4">
        <v>3.6006658000976399</v>
      </c>
      <c r="V159" s="4">
        <v>4.1118189473297102</v>
      </c>
      <c r="W159" s="4">
        <v>-2.6387065504832798</v>
      </c>
      <c r="X159" s="4">
        <v>1.09901218529238</v>
      </c>
      <c r="Y159" s="4">
        <v>-1.09901218529238</v>
      </c>
      <c r="Z159" s="4">
        <v>-3.7817655243990198</v>
      </c>
    </row>
    <row r="160" spans="1:26" x14ac:dyDescent="0.2">
      <c r="A160" s="2" t="s">
        <v>8</v>
      </c>
      <c r="B160" s="4">
        <v>2</v>
      </c>
      <c r="C160" s="4">
        <v>1</v>
      </c>
      <c r="D160" s="4">
        <v>2</v>
      </c>
      <c r="E160" s="4">
        <v>5</v>
      </c>
      <c r="F160" s="4">
        <v>5</v>
      </c>
      <c r="G160" s="4">
        <v>6</v>
      </c>
      <c r="H160" s="4">
        <v>1</v>
      </c>
      <c r="I160" s="4">
        <v>-1.17364844937178</v>
      </c>
      <c r="J160" s="4">
        <v>1.08505007357294</v>
      </c>
      <c r="K160" s="4">
        <v>8.8598375798859902E-2</v>
      </c>
      <c r="L160" s="4">
        <v>1.05716728789758</v>
      </c>
      <c r="M160" s="4">
        <v>-0.17706019923778399</v>
      </c>
      <c r="N160" s="4">
        <v>4.8333014340873802E-2</v>
      </c>
      <c r="O160" s="4">
        <v>-0.35620573349243501</v>
      </c>
      <c r="P160" s="4">
        <v>-4.92147878650172E-2</v>
      </c>
      <c r="Q160" s="4">
        <v>-0.52301958164323303</v>
      </c>
      <c r="R160" s="4">
        <v>0.21760765485854699</v>
      </c>
      <c r="S160" s="4">
        <v>0.59589952539757896</v>
      </c>
      <c r="T160" s="4">
        <v>-0.88589417821533301</v>
      </c>
      <c r="U160" s="4">
        <v>-1.1003628228089699</v>
      </c>
      <c r="V160" s="4">
        <v>0.54717471957307395</v>
      </c>
      <c r="W160" s="4">
        <v>0.62557510119507398</v>
      </c>
      <c r="X160" s="4">
        <v>-0.53756042863680897</v>
      </c>
      <c r="Y160" s="4">
        <v>0.53756042863680897</v>
      </c>
      <c r="Z160" s="4">
        <v>1.8134336073523201</v>
      </c>
    </row>
    <row r="161" spans="1:26" x14ac:dyDescent="0.2">
      <c r="A161" s="2" t="s">
        <v>312</v>
      </c>
      <c r="B161" s="4">
        <v>2</v>
      </c>
      <c r="C161" s="4">
        <v>1</v>
      </c>
      <c r="D161" s="4">
        <v>4</v>
      </c>
      <c r="E161" s="4">
        <v>6</v>
      </c>
      <c r="F161" s="4">
        <v>1</v>
      </c>
      <c r="G161" s="4">
        <v>3</v>
      </c>
      <c r="H161" s="4">
        <v>2</v>
      </c>
      <c r="I161" s="4">
        <v>0.80860521269674202</v>
      </c>
      <c r="J161" s="4">
        <v>-0.52869325943527001</v>
      </c>
      <c r="K161" s="4">
        <v>-0.279911953261471</v>
      </c>
      <c r="L161" s="4">
        <v>1.7810394341157201</v>
      </c>
      <c r="M161" s="4">
        <v>1.5035913447178599</v>
      </c>
      <c r="N161" s="4">
        <v>1.13758809590139</v>
      </c>
      <c r="O161" s="4">
        <v>-0.165571442490445</v>
      </c>
      <c r="P161" s="4">
        <v>-1.53857428974566</v>
      </c>
      <c r="Q161" s="4">
        <v>-2.71807314249885</v>
      </c>
      <c r="R161" s="4">
        <v>-4.6082332180119598</v>
      </c>
      <c r="S161" s="4">
        <v>-2.4302466136512</v>
      </c>
      <c r="T161" s="4">
        <v>0.29205042079606403</v>
      </c>
      <c r="U161" s="4">
        <v>2.9966450139029499</v>
      </c>
      <c r="V161" s="4">
        <v>4.8446440081209303</v>
      </c>
      <c r="W161" s="4">
        <v>-1.0948596111567801</v>
      </c>
      <c r="X161" s="4">
        <v>0.78102851313867805</v>
      </c>
      <c r="Y161" s="4">
        <v>-0.78102851313867805</v>
      </c>
      <c r="Z161" s="4">
        <v>-3.04337952245826</v>
      </c>
    </row>
    <row r="162" spans="1:26" x14ac:dyDescent="0.2">
      <c r="A162" s="2" t="s">
        <v>75</v>
      </c>
      <c r="B162" s="4">
        <v>2</v>
      </c>
      <c r="C162" s="4">
        <v>1</v>
      </c>
      <c r="D162" s="4">
        <v>3</v>
      </c>
      <c r="E162" s="4">
        <v>3</v>
      </c>
      <c r="F162" s="4">
        <v>5</v>
      </c>
      <c r="G162" s="4">
        <v>1</v>
      </c>
      <c r="H162" s="4">
        <v>6</v>
      </c>
      <c r="I162" s="4">
        <v>1.5967917388405599</v>
      </c>
      <c r="J162" s="4">
        <v>-0.79588425592880596</v>
      </c>
      <c r="K162" s="4">
        <v>-0.80090748291175096</v>
      </c>
      <c r="L162" s="4">
        <v>0.449485861761585</v>
      </c>
      <c r="M162" s="4">
        <v>0.98484940907869201</v>
      </c>
      <c r="N162" s="4">
        <v>0.91802036378978602</v>
      </c>
      <c r="O162" s="4">
        <v>-5.7009474788404998E-2</v>
      </c>
      <c r="P162" s="4">
        <v>-0.85440700372835698</v>
      </c>
      <c r="Q162" s="4">
        <v>-1.4409391561132801</v>
      </c>
      <c r="R162" s="4">
        <v>-3.4444688073880401</v>
      </c>
      <c r="S162" s="4">
        <v>-2.20143810895707</v>
      </c>
      <c r="T162" s="4">
        <v>1.51949050732558</v>
      </c>
      <c r="U162" s="4">
        <v>2.9240819185057099</v>
      </c>
      <c r="V162" s="4">
        <v>3.26397578937123</v>
      </c>
      <c r="W162" s="4">
        <v>-2.0616412988573098</v>
      </c>
      <c r="X162" s="4">
        <v>1.03212014626344</v>
      </c>
      <c r="Y162" s="4">
        <v>-1.03212014626344</v>
      </c>
      <c r="Z162" s="4">
        <v>0.41782311736557798</v>
      </c>
    </row>
    <row r="163" spans="1:26" x14ac:dyDescent="0.2">
      <c r="A163" s="2" t="s">
        <v>192</v>
      </c>
      <c r="B163" s="4">
        <v>1</v>
      </c>
      <c r="C163" s="4">
        <v>1</v>
      </c>
      <c r="D163" s="4">
        <v>3</v>
      </c>
      <c r="E163" s="4">
        <v>7</v>
      </c>
      <c r="F163" s="4">
        <v>5</v>
      </c>
      <c r="G163" s="4">
        <v>2</v>
      </c>
      <c r="H163" s="4">
        <v>5</v>
      </c>
      <c r="I163" s="4">
        <v>0.32457452237740297</v>
      </c>
      <c r="J163" s="4">
        <v>-0.42079471495380899</v>
      </c>
      <c r="K163" s="4">
        <v>9.6220192576406502E-2</v>
      </c>
      <c r="L163" s="4">
        <v>1.41618405864587</v>
      </c>
      <c r="M163" s="4">
        <v>0.59534272006198097</v>
      </c>
      <c r="N163" s="4">
        <v>0.51310945630393601</v>
      </c>
      <c r="O163" s="4">
        <v>2.7277913282918301E-2</v>
      </c>
      <c r="P163" s="4">
        <v>-0.76833561929424099</v>
      </c>
      <c r="Q163" s="4">
        <v>-1.78357852900048</v>
      </c>
      <c r="R163" s="4">
        <v>-5.2248092728294599</v>
      </c>
      <c r="S163" s="4">
        <v>-2.8728664986614301</v>
      </c>
      <c r="T163" s="4">
        <v>0.76033441449573802</v>
      </c>
      <c r="U163" s="4">
        <v>3.4346241598258902</v>
      </c>
      <c r="V163" s="4">
        <v>5.9011514271266003</v>
      </c>
      <c r="W163" s="4">
        <v>-1.99843422995744</v>
      </c>
      <c r="X163" s="4">
        <v>0.49629713311269802</v>
      </c>
      <c r="Y163" s="4">
        <v>-0.49629713311269802</v>
      </c>
      <c r="Z163" s="4">
        <v>6.6792032464217499</v>
      </c>
    </row>
    <row r="164" spans="1:26" x14ac:dyDescent="0.2">
      <c r="A164" s="2" t="s">
        <v>230</v>
      </c>
      <c r="B164" s="4">
        <v>2</v>
      </c>
      <c r="C164" s="4">
        <v>1</v>
      </c>
      <c r="D164" s="4">
        <v>2</v>
      </c>
      <c r="E164" s="4">
        <v>6</v>
      </c>
      <c r="F164" s="4">
        <v>5</v>
      </c>
      <c r="G164" s="4">
        <v>6</v>
      </c>
      <c r="H164" s="4">
        <v>1</v>
      </c>
      <c r="I164" s="4">
        <v>0.80207018841953504</v>
      </c>
      <c r="J164" s="4">
        <v>3.9621334351061504E-3</v>
      </c>
      <c r="K164" s="4">
        <v>-0.80603232185464402</v>
      </c>
      <c r="L164" s="4">
        <v>2.5523455726268098</v>
      </c>
      <c r="M164" s="4">
        <v>1.79715293343422</v>
      </c>
      <c r="N164" s="4">
        <v>0.16167252322081899</v>
      </c>
      <c r="O164" s="4">
        <v>-0.302712937282752</v>
      </c>
      <c r="P164" s="4">
        <v>-1.7444689170836101</v>
      </c>
      <c r="Q164" s="4">
        <v>-2.4639891749154601</v>
      </c>
      <c r="R164" s="4">
        <v>-0.18622350358746401</v>
      </c>
      <c r="S164" s="4">
        <v>0.64386783462379304</v>
      </c>
      <c r="T164" s="4">
        <v>0.56641580475458397</v>
      </c>
      <c r="U164" s="4">
        <v>0.24246938729725301</v>
      </c>
      <c r="V164" s="4">
        <v>-1.1814918277364901</v>
      </c>
      <c r="W164" s="4">
        <v>-8.5037695351675102E-2</v>
      </c>
      <c r="X164" s="4">
        <v>0.98718088819347505</v>
      </c>
      <c r="Y164" s="4">
        <v>-0.98718088819347505</v>
      </c>
      <c r="Z164" s="4">
        <v>0.50587622421867995</v>
      </c>
    </row>
    <row r="165" spans="1:26" x14ac:dyDescent="0.2">
      <c r="A165" s="2" t="s">
        <v>270</v>
      </c>
      <c r="B165" s="4">
        <v>1</v>
      </c>
      <c r="C165" s="4">
        <v>0</v>
      </c>
      <c r="D165" s="4">
        <v>2</v>
      </c>
      <c r="E165" s="4">
        <v>7</v>
      </c>
      <c r="F165" s="4">
        <v>1</v>
      </c>
      <c r="G165" s="4">
        <v>1</v>
      </c>
      <c r="H165" s="4">
        <v>2</v>
      </c>
      <c r="I165" s="4">
        <v>0.34230271659567602</v>
      </c>
      <c r="J165" s="4">
        <v>0.32086162341039098</v>
      </c>
      <c r="K165" s="4">
        <v>-0.66316434000606606</v>
      </c>
      <c r="L165" s="4">
        <v>1.0773481948194501</v>
      </c>
      <c r="M165" s="4">
        <v>0.55201549713622999</v>
      </c>
      <c r="N165" s="4">
        <v>3.5330836694644797E-2</v>
      </c>
      <c r="O165" s="4">
        <v>-0.25164889059392298</v>
      </c>
      <c r="P165" s="4">
        <v>-0.33607336104734797</v>
      </c>
      <c r="Q165" s="4">
        <v>-1.07697227700905</v>
      </c>
      <c r="R165" s="4">
        <v>-4.8732015460044096</v>
      </c>
      <c r="S165" s="4">
        <v>-2.7090346734734698</v>
      </c>
      <c r="T165" s="4">
        <v>0.80063526401574603</v>
      </c>
      <c r="U165" s="4">
        <v>3.4652182546483901</v>
      </c>
      <c r="V165" s="4">
        <v>5.9092167350131701</v>
      </c>
      <c r="W165" s="4">
        <v>-2.59283403419948</v>
      </c>
      <c r="X165" s="4">
        <v>1.16404528229312</v>
      </c>
      <c r="Y165" s="4">
        <v>-1.16404528229312</v>
      </c>
      <c r="Z165" s="4">
        <v>-3.2458866394574599</v>
      </c>
    </row>
    <row r="166" spans="1:26" x14ac:dyDescent="0.2">
      <c r="A166" s="2" t="s">
        <v>223</v>
      </c>
      <c r="B166" s="4">
        <v>1</v>
      </c>
      <c r="C166" s="4">
        <v>1</v>
      </c>
      <c r="D166" s="4">
        <v>2</v>
      </c>
      <c r="E166" s="4">
        <v>10</v>
      </c>
      <c r="F166" s="4">
        <v>2</v>
      </c>
      <c r="G166" s="4">
        <v>5</v>
      </c>
      <c r="H166" s="4">
        <v>5</v>
      </c>
      <c r="I166" s="4">
        <v>1.0749520360473801</v>
      </c>
      <c r="J166" s="4">
        <v>-0.311008315622882</v>
      </c>
      <c r="K166" s="4">
        <v>-0.76394372042448899</v>
      </c>
      <c r="L166" s="4">
        <v>2.8975720997816201</v>
      </c>
      <c r="M166" s="4">
        <v>2.4404412692994701</v>
      </c>
      <c r="N166" s="4">
        <v>1.1324145600523501</v>
      </c>
      <c r="O166" s="4">
        <v>-0.89244114784342699</v>
      </c>
      <c r="P166" s="4">
        <v>-2.4219712232677</v>
      </c>
      <c r="Q166" s="4">
        <v>-3.1560155580223199</v>
      </c>
      <c r="R166" s="4">
        <v>-3.0426999866803102</v>
      </c>
      <c r="S166" s="4">
        <v>-1.20795059087215</v>
      </c>
      <c r="T166" s="4">
        <v>1.01241157642153</v>
      </c>
      <c r="U166" s="4">
        <v>1.971637796317</v>
      </c>
      <c r="V166" s="4">
        <v>1.823497570339</v>
      </c>
      <c r="W166" s="4">
        <v>-0.55689636552501398</v>
      </c>
      <c r="X166" s="4">
        <v>0.89938718787990501</v>
      </c>
      <c r="Y166" s="4">
        <v>-0.89938718787990501</v>
      </c>
      <c r="Z166" s="4">
        <v>-3.1055934004116099</v>
      </c>
    </row>
    <row r="167" spans="1:26" x14ac:dyDescent="0.2">
      <c r="A167" s="2" t="s">
        <v>374</v>
      </c>
      <c r="B167" s="4">
        <v>2</v>
      </c>
      <c r="C167" s="4">
        <v>1</v>
      </c>
      <c r="D167" s="4">
        <v>1</v>
      </c>
      <c r="E167" s="4">
        <v>8</v>
      </c>
      <c r="F167" s="4">
        <v>1</v>
      </c>
      <c r="G167" s="4">
        <v>2</v>
      </c>
      <c r="H167" s="4">
        <v>4</v>
      </c>
      <c r="I167" s="4">
        <v>0.71644927902391298</v>
      </c>
      <c r="J167" s="4">
        <v>-9.5699809422691101E-2</v>
      </c>
      <c r="K167" s="4">
        <v>-0.62074946960122201</v>
      </c>
      <c r="L167" s="4">
        <v>1.9687464182529</v>
      </c>
      <c r="M167" s="4">
        <v>0.895403542245779</v>
      </c>
      <c r="N167" s="4">
        <v>0.50402695418048504</v>
      </c>
      <c r="O167" s="4">
        <v>-0.25977258212384502</v>
      </c>
      <c r="P167" s="4">
        <v>-1.1251778101369201</v>
      </c>
      <c r="Q167" s="4">
        <v>-1.98322652241839</v>
      </c>
      <c r="R167" s="4">
        <v>-5.0045667205614803</v>
      </c>
      <c r="S167" s="4">
        <v>-2.5053259599952602</v>
      </c>
      <c r="T167" s="4">
        <v>0.580939868628223</v>
      </c>
      <c r="U167" s="4">
        <v>3.70295020787422</v>
      </c>
      <c r="V167" s="4">
        <v>5.8627296491337999</v>
      </c>
      <c r="W167" s="4">
        <v>-2.6367270450795299</v>
      </c>
      <c r="X167" s="4">
        <v>1.3379361655533</v>
      </c>
      <c r="Y167" s="4">
        <v>-1.3379361655533</v>
      </c>
      <c r="Z167" s="4">
        <v>-3.0468818143865199</v>
      </c>
    </row>
    <row r="168" spans="1:26" x14ac:dyDescent="0.2">
      <c r="A168" s="2" t="s">
        <v>212</v>
      </c>
      <c r="B168" s="4">
        <v>2</v>
      </c>
      <c r="C168" s="4">
        <v>1</v>
      </c>
      <c r="D168" s="4">
        <v>2</v>
      </c>
      <c r="E168" s="4">
        <v>7</v>
      </c>
      <c r="F168" s="4">
        <v>1</v>
      </c>
      <c r="G168" s="4">
        <v>1</v>
      </c>
      <c r="H168" s="4">
        <v>5</v>
      </c>
      <c r="I168" s="4">
        <v>0.122006142273719</v>
      </c>
      <c r="J168" s="4">
        <v>0.137998319096415</v>
      </c>
      <c r="K168" s="4">
        <v>-0.260004461370131</v>
      </c>
      <c r="L168" s="4">
        <v>2.3468611987337602</v>
      </c>
      <c r="M168" s="4">
        <v>1.18340784856069</v>
      </c>
      <c r="N168" s="4">
        <v>0.39351190110405299</v>
      </c>
      <c r="O168" s="4">
        <v>-0.204990689336708</v>
      </c>
      <c r="P168" s="4">
        <v>-1.2019892847834199</v>
      </c>
      <c r="Q168" s="4">
        <v>-2.5168009742783801</v>
      </c>
      <c r="R168" s="4">
        <v>-3.4691967983655698</v>
      </c>
      <c r="S168" s="4">
        <v>-1.8078699119088399</v>
      </c>
      <c r="T168" s="4">
        <v>-0.53078010996789404</v>
      </c>
      <c r="U168" s="4">
        <v>2.0612476467338099</v>
      </c>
      <c r="V168" s="4">
        <v>4.2616745557339701</v>
      </c>
      <c r="W168" s="4">
        <v>-0.515075382225469</v>
      </c>
      <c r="X168" s="4">
        <v>0.70977589028419097</v>
      </c>
      <c r="Y168" s="4">
        <v>-0.70977589028419097</v>
      </c>
      <c r="Z168" s="4">
        <v>0.84316929799346996</v>
      </c>
    </row>
    <row r="169" spans="1:26" x14ac:dyDescent="0.2">
      <c r="A169" s="2" t="s">
        <v>224</v>
      </c>
      <c r="B169" s="4">
        <v>2</v>
      </c>
      <c r="C169" s="4">
        <v>1</v>
      </c>
      <c r="D169" s="4">
        <v>4</v>
      </c>
      <c r="E169" s="4">
        <v>4</v>
      </c>
      <c r="F169" s="4">
        <v>5</v>
      </c>
      <c r="G169" s="4">
        <v>6</v>
      </c>
      <c r="H169" s="4">
        <v>4</v>
      </c>
      <c r="I169" s="4">
        <v>0.62278904630864396</v>
      </c>
      <c r="J169" s="4">
        <v>-0.17877299527515</v>
      </c>
      <c r="K169" s="4">
        <v>-0.4440160510335</v>
      </c>
      <c r="L169" s="4">
        <v>0.112894212569839</v>
      </c>
      <c r="M169" s="4">
        <v>0.517168142459833</v>
      </c>
      <c r="N169" s="4">
        <v>0.67401691447784595</v>
      </c>
      <c r="O169" s="4">
        <v>0.29239476685343602</v>
      </c>
      <c r="P169" s="4">
        <v>-0.50560009518467197</v>
      </c>
      <c r="Q169" s="4">
        <v>-1.09087394117628</v>
      </c>
      <c r="R169" s="4">
        <v>-5.8055366810168998</v>
      </c>
      <c r="S169" s="4">
        <v>-3.1649169511362798</v>
      </c>
      <c r="T169" s="4">
        <v>0.27074399494565698</v>
      </c>
      <c r="U169" s="4">
        <v>4.0827038274802003</v>
      </c>
      <c r="V169" s="4">
        <v>7.1189050550213304</v>
      </c>
      <c r="W169" s="4">
        <v>-2.5018992452939699</v>
      </c>
      <c r="X169" s="4">
        <v>0.78459367267280999</v>
      </c>
      <c r="Y169" s="4">
        <v>-0.78459367267280999</v>
      </c>
      <c r="Z169" s="4">
        <v>1.4616748219784499</v>
      </c>
    </row>
    <row r="170" spans="1:26" x14ac:dyDescent="0.2">
      <c r="A170" s="2" t="s">
        <v>298</v>
      </c>
      <c r="B170" s="4">
        <v>2</v>
      </c>
      <c r="C170" s="4">
        <v>1</v>
      </c>
      <c r="D170" s="4">
        <v>2</v>
      </c>
      <c r="E170" s="4">
        <v>4</v>
      </c>
      <c r="F170" s="4">
        <v>3</v>
      </c>
      <c r="G170" s="4">
        <v>6</v>
      </c>
      <c r="H170" s="4">
        <v>5</v>
      </c>
      <c r="I170" s="4">
        <v>7.8494289643481804E-2</v>
      </c>
      <c r="J170" s="4">
        <v>-0.12332586971489699</v>
      </c>
      <c r="K170" s="4">
        <v>4.48315800714153E-2</v>
      </c>
      <c r="L170" s="4">
        <v>0.608199982824844</v>
      </c>
      <c r="M170" s="4">
        <v>1.00374341001496</v>
      </c>
      <c r="N170" s="4">
        <v>0.235023595234086</v>
      </c>
      <c r="O170" s="4">
        <v>0.56898459280185498</v>
      </c>
      <c r="P170" s="4">
        <v>-0.71052484354046097</v>
      </c>
      <c r="Q170" s="4">
        <v>-1.7054267373352701</v>
      </c>
      <c r="R170" s="4">
        <v>-2.9965307165333801</v>
      </c>
      <c r="S170" s="4">
        <v>-0.71470776287599902</v>
      </c>
      <c r="T170" s="4">
        <v>0.71747835399856796</v>
      </c>
      <c r="U170" s="4">
        <v>2.1576215659650999</v>
      </c>
      <c r="V170" s="4">
        <v>2.2885041131647199</v>
      </c>
      <c r="W170" s="4">
        <v>-1.4523655537189799</v>
      </c>
      <c r="X170" s="4">
        <v>2.3836821693754899</v>
      </c>
      <c r="Y170" s="4">
        <v>-2.3836821693754899</v>
      </c>
      <c r="Z170" s="4">
        <v>-4.1068019754625302</v>
      </c>
    </row>
    <row r="171" spans="1:26" x14ac:dyDescent="0.2">
      <c r="A171" s="2" t="s">
        <v>235</v>
      </c>
      <c r="B171" s="4">
        <v>1</v>
      </c>
      <c r="C171" s="4">
        <v>1</v>
      </c>
      <c r="D171" s="4">
        <v>4</v>
      </c>
      <c r="E171" s="4">
        <v>7</v>
      </c>
      <c r="F171" s="4">
        <v>1</v>
      </c>
      <c r="G171" s="4">
        <v>4</v>
      </c>
      <c r="H171" s="4">
        <v>4</v>
      </c>
      <c r="I171" s="4">
        <v>2.0522717650100399</v>
      </c>
      <c r="J171" s="4">
        <v>-0.86764500377991105</v>
      </c>
      <c r="K171" s="4">
        <v>-1.18462676123013</v>
      </c>
      <c r="L171" s="4">
        <v>-0.43784673421395498</v>
      </c>
      <c r="M171" s="4">
        <v>-0.29234510604893599</v>
      </c>
      <c r="N171" s="4">
        <v>0.411272679119635</v>
      </c>
      <c r="O171" s="4">
        <v>1.1083373553862199</v>
      </c>
      <c r="P171" s="4">
        <v>-0.15565243007622201</v>
      </c>
      <c r="Q171" s="4">
        <v>-0.63376576416674701</v>
      </c>
      <c r="R171" s="4">
        <v>-2.3257629408392599</v>
      </c>
      <c r="S171" s="4">
        <v>-1.5797151305883499</v>
      </c>
      <c r="T171" s="4">
        <v>0.933538362099399</v>
      </c>
      <c r="U171" s="4">
        <v>2.0152425348557799</v>
      </c>
      <c r="V171" s="4">
        <v>2.4511862669381599</v>
      </c>
      <c r="W171" s="4">
        <v>-1.49448909246569</v>
      </c>
      <c r="X171" s="4">
        <v>1.1987184120730501</v>
      </c>
      <c r="Y171" s="4">
        <v>-1.1987184120730501</v>
      </c>
      <c r="Z171" s="4">
        <v>0.92357863920503003</v>
      </c>
    </row>
    <row r="172" spans="1:26" x14ac:dyDescent="0.2">
      <c r="A172" s="2" t="s">
        <v>142</v>
      </c>
      <c r="B172" s="4">
        <v>2</v>
      </c>
      <c r="C172" s="4">
        <v>1</v>
      </c>
      <c r="D172" s="4">
        <v>2</v>
      </c>
      <c r="E172" s="4">
        <v>3</v>
      </c>
      <c r="F172" s="4">
        <v>4</v>
      </c>
      <c r="G172" s="4">
        <v>6</v>
      </c>
      <c r="H172" s="4">
        <v>7</v>
      </c>
      <c r="I172" s="4">
        <v>2.86964303318863</v>
      </c>
      <c r="J172" s="4">
        <v>-1.3837703347444601</v>
      </c>
      <c r="K172" s="4">
        <v>-1.4858726984441899</v>
      </c>
      <c r="L172" s="4">
        <v>1.0540714538809901</v>
      </c>
      <c r="M172" s="4">
        <v>0.82092211034791496</v>
      </c>
      <c r="N172" s="4">
        <v>0.469454638970145</v>
      </c>
      <c r="O172" s="4">
        <v>5.4824823018363202E-3</v>
      </c>
      <c r="P172" s="4">
        <v>-0.86514423196511403</v>
      </c>
      <c r="Q172" s="4">
        <v>-1.48478645353576</v>
      </c>
      <c r="R172" s="4">
        <v>-1.05705733763487</v>
      </c>
      <c r="S172" s="4">
        <v>-0.92995064985721498</v>
      </c>
      <c r="T172" s="4">
        <v>0.94839714004348896</v>
      </c>
      <c r="U172" s="4">
        <v>0.898701797767266</v>
      </c>
      <c r="V172" s="4">
        <v>1.26012180642051</v>
      </c>
      <c r="W172" s="4">
        <v>-1.12021275673919</v>
      </c>
      <c r="X172" s="4">
        <v>1.4574326286489201</v>
      </c>
      <c r="Y172" s="4">
        <v>-1.4574326286489201</v>
      </c>
      <c r="Z172" s="4">
        <v>-3.7225870140597501</v>
      </c>
    </row>
    <row r="173" spans="1:26" x14ac:dyDescent="0.2">
      <c r="A173" s="2" t="s">
        <v>259</v>
      </c>
      <c r="B173" s="4">
        <v>2</v>
      </c>
      <c r="C173" s="4">
        <v>0</v>
      </c>
      <c r="D173" s="4">
        <v>3</v>
      </c>
      <c r="E173" s="4">
        <v>7</v>
      </c>
      <c r="F173" s="4">
        <v>5</v>
      </c>
      <c r="G173" s="4">
        <v>6</v>
      </c>
      <c r="H173" s="4">
        <v>2</v>
      </c>
      <c r="I173" s="4">
        <v>-0.18955262413846999</v>
      </c>
      <c r="J173" s="4">
        <v>0.42497761405795997</v>
      </c>
      <c r="K173" s="4">
        <v>-0.23542498991948899</v>
      </c>
      <c r="L173" s="4">
        <v>1.0104347404262199</v>
      </c>
      <c r="M173" s="4">
        <v>0.76753015109049705</v>
      </c>
      <c r="N173" s="4">
        <v>0.83955511910509595</v>
      </c>
      <c r="O173" s="4">
        <v>-0.17979022047402099</v>
      </c>
      <c r="P173" s="4">
        <v>-1.0574137154018399</v>
      </c>
      <c r="Q173" s="4">
        <v>-1.38031607474594</v>
      </c>
      <c r="R173" s="4">
        <v>-4.7679088899450104</v>
      </c>
      <c r="S173" s="4">
        <v>-2.44370283688865</v>
      </c>
      <c r="T173" s="4">
        <v>1.0981065727196699</v>
      </c>
      <c r="U173" s="4">
        <v>3.1804314411655099</v>
      </c>
      <c r="V173" s="4">
        <v>4.71792548737763</v>
      </c>
      <c r="W173" s="4">
        <v>-1.7848517744291901</v>
      </c>
      <c r="X173" s="4">
        <v>1.52363344039254</v>
      </c>
      <c r="Y173" s="4">
        <v>-1.52363344039254</v>
      </c>
      <c r="Z173" s="4">
        <v>3.8884402907314399</v>
      </c>
    </row>
    <row r="174" spans="1:26" x14ac:dyDescent="0.2">
      <c r="A174" s="2" t="s">
        <v>369</v>
      </c>
      <c r="B174" s="4">
        <v>2</v>
      </c>
      <c r="C174" s="4">
        <v>1</v>
      </c>
      <c r="D174" s="4">
        <v>2</v>
      </c>
      <c r="E174" s="4">
        <v>5</v>
      </c>
      <c r="F174" s="4">
        <v>4</v>
      </c>
      <c r="G174" s="4">
        <v>6</v>
      </c>
      <c r="H174" s="4">
        <v>7</v>
      </c>
      <c r="I174" s="4">
        <v>2.1245831386981999</v>
      </c>
      <c r="J174" s="4">
        <v>-1.1271739000752501</v>
      </c>
      <c r="K174" s="4">
        <v>-0.99740923862293396</v>
      </c>
      <c r="L174" s="4">
        <v>0.165626064117711</v>
      </c>
      <c r="M174" s="4">
        <v>0.547068134566987</v>
      </c>
      <c r="N174" s="4">
        <v>0.92052101046424795</v>
      </c>
      <c r="O174" s="4">
        <v>0.23673261549841099</v>
      </c>
      <c r="P174" s="4">
        <v>-1.11976868483401</v>
      </c>
      <c r="Q174" s="4">
        <v>-0.75017913981335005</v>
      </c>
      <c r="R174" s="4">
        <v>-3.1803203416215999</v>
      </c>
      <c r="S174" s="4">
        <v>-0.94425173335213097</v>
      </c>
      <c r="T174" s="4">
        <v>0.48325844056686401</v>
      </c>
      <c r="U174" s="4">
        <v>1.93208117910879</v>
      </c>
      <c r="V174" s="4">
        <v>2.9600147565794299</v>
      </c>
      <c r="W174" s="4">
        <v>-1.2507823012813599</v>
      </c>
      <c r="X174" s="4">
        <v>1.2833473782563001</v>
      </c>
      <c r="Y174" s="4">
        <v>-1.2833473782563001</v>
      </c>
      <c r="Z174" s="4">
        <v>5.0931020655583898</v>
      </c>
    </row>
    <row r="175" spans="1:26" x14ac:dyDescent="0.2">
      <c r="A175" s="2" t="s">
        <v>181</v>
      </c>
      <c r="B175" s="4">
        <v>2</v>
      </c>
      <c r="C175" s="4">
        <v>0</v>
      </c>
      <c r="D175" s="4">
        <v>1</v>
      </c>
      <c r="E175" s="4">
        <v>3</v>
      </c>
      <c r="F175" s="4">
        <v>4</v>
      </c>
      <c r="G175" s="4">
        <v>6</v>
      </c>
      <c r="H175" s="4">
        <v>2</v>
      </c>
      <c r="I175" s="4">
        <v>0.78165714719736401</v>
      </c>
      <c r="J175" s="4">
        <v>-0.197704121759461</v>
      </c>
      <c r="K175" s="4">
        <v>-0.58395302543789895</v>
      </c>
      <c r="L175" s="4">
        <v>0.28286313446982098</v>
      </c>
      <c r="M175" s="4">
        <v>1.6435269489975599</v>
      </c>
      <c r="N175" s="4">
        <v>1.04807388015814</v>
      </c>
      <c r="O175" s="4">
        <v>-0.54589875521141495</v>
      </c>
      <c r="P175" s="4">
        <v>-0.74870773017903403</v>
      </c>
      <c r="Q175" s="4">
        <v>-1.6798574782350499</v>
      </c>
      <c r="R175" s="4">
        <v>-3.92632638548824</v>
      </c>
      <c r="S175" s="4">
        <v>-1.06860657472058</v>
      </c>
      <c r="T175" s="4">
        <v>0.646862416238701</v>
      </c>
      <c r="U175" s="4">
        <v>2.0122415866840999</v>
      </c>
      <c r="V175" s="4">
        <v>2.9613804045344998</v>
      </c>
      <c r="W175" s="4">
        <v>-0.62555144724843503</v>
      </c>
      <c r="X175" s="4">
        <v>1.89017424774957</v>
      </c>
      <c r="Y175" s="4">
        <v>-1.89017424774957</v>
      </c>
      <c r="Z175" s="4">
        <v>3.3478505594750501</v>
      </c>
    </row>
    <row r="176" spans="1:26" x14ac:dyDescent="0.2">
      <c r="A176" s="2" t="s">
        <v>290</v>
      </c>
      <c r="B176" s="4">
        <v>2</v>
      </c>
      <c r="C176" s="4">
        <v>1</v>
      </c>
      <c r="D176" s="4">
        <v>2</v>
      </c>
      <c r="E176" s="4">
        <v>4</v>
      </c>
      <c r="F176" s="4">
        <v>4</v>
      </c>
      <c r="G176" s="4">
        <v>3</v>
      </c>
      <c r="H176" s="4">
        <v>1</v>
      </c>
      <c r="I176" s="4">
        <v>0.57175005704927995</v>
      </c>
      <c r="J176" s="4">
        <v>-0.18778916279180599</v>
      </c>
      <c r="K176" s="4">
        <v>-0.38396089425746799</v>
      </c>
      <c r="L176" s="4">
        <v>0.80524381791627497</v>
      </c>
      <c r="M176" s="4">
        <v>0.58915816750160799</v>
      </c>
      <c r="N176" s="4">
        <v>0.50470730689945698</v>
      </c>
      <c r="O176" s="4">
        <v>-2.4193453112085401E-3</v>
      </c>
      <c r="P176" s="4">
        <v>-0.85872195811110896</v>
      </c>
      <c r="Q176" s="4">
        <v>-1.0379679888950299</v>
      </c>
      <c r="R176" s="4">
        <v>-5.1261591703968001</v>
      </c>
      <c r="S176" s="4">
        <v>-2.9827098217753401</v>
      </c>
      <c r="T176" s="4">
        <v>0.35780475714342502</v>
      </c>
      <c r="U176" s="4">
        <v>3.4649366313471401</v>
      </c>
      <c r="V176" s="4">
        <v>6.3086216763214402</v>
      </c>
      <c r="W176" s="4">
        <v>-2.0224940726398701</v>
      </c>
      <c r="X176" s="4">
        <v>0.2873900114572</v>
      </c>
      <c r="Y176" s="4">
        <v>-0.2873900114572</v>
      </c>
      <c r="Z176" s="4">
        <v>6.8424150993753896</v>
      </c>
    </row>
    <row r="177" spans="1:26" x14ac:dyDescent="0.2">
      <c r="A177" s="2" t="s">
        <v>103</v>
      </c>
      <c r="B177" s="4">
        <v>2</v>
      </c>
      <c r="C177" s="4">
        <v>1</v>
      </c>
      <c r="D177" s="4">
        <v>2</v>
      </c>
      <c r="E177" s="4">
        <v>4</v>
      </c>
      <c r="F177" s="4">
        <v>1</v>
      </c>
      <c r="G177" s="4">
        <v>4</v>
      </c>
      <c r="H177" s="4">
        <v>1</v>
      </c>
      <c r="I177" s="4">
        <v>2.0803256728104</v>
      </c>
      <c r="J177" s="4">
        <v>-0.79040889774696399</v>
      </c>
      <c r="K177" s="4">
        <v>-1.2899167750634599</v>
      </c>
      <c r="L177" s="4">
        <v>2.4621869535644398</v>
      </c>
      <c r="M177" s="4">
        <v>1.6085655726172301</v>
      </c>
      <c r="N177" s="4">
        <v>0.77250923045813802</v>
      </c>
      <c r="O177" s="4">
        <v>-0.33023786635769797</v>
      </c>
      <c r="P177" s="4">
        <v>-2.0272536673848101</v>
      </c>
      <c r="Q177" s="4">
        <v>-2.48577022289729</v>
      </c>
      <c r="R177" s="4">
        <v>-3.6201104607853001</v>
      </c>
      <c r="S177" s="4">
        <v>-1.6830785039807099</v>
      </c>
      <c r="T177" s="4">
        <v>1.0974128282464299</v>
      </c>
      <c r="U177" s="4">
        <v>2.5309817822207399</v>
      </c>
      <c r="V177" s="4">
        <v>2.97038355452493</v>
      </c>
      <c r="W177" s="4">
        <v>-1.29558920022608</v>
      </c>
      <c r="X177" s="4">
        <v>1.1792403128840201</v>
      </c>
      <c r="Y177" s="4">
        <v>-1.1792403128840201</v>
      </c>
      <c r="Z177" s="4">
        <v>-2.9727673276984201</v>
      </c>
    </row>
    <row r="178" spans="1:26" x14ac:dyDescent="0.2">
      <c r="A178" s="2" t="s">
        <v>150</v>
      </c>
      <c r="B178" s="4">
        <v>2</v>
      </c>
      <c r="C178" s="4">
        <v>1</v>
      </c>
      <c r="D178" s="4">
        <v>4</v>
      </c>
      <c r="E178" s="4">
        <v>3</v>
      </c>
      <c r="F178" s="4">
        <v>5</v>
      </c>
      <c r="G178" s="4">
        <v>6</v>
      </c>
      <c r="H178" s="4">
        <v>4</v>
      </c>
      <c r="I178" s="4">
        <v>1.2451011995397401</v>
      </c>
      <c r="J178" s="4">
        <v>-0.20782651710567601</v>
      </c>
      <c r="K178" s="4">
        <v>-1.03727468243405</v>
      </c>
      <c r="L178" s="4">
        <v>0.14215476023613999</v>
      </c>
      <c r="M178" s="4">
        <v>0.35286888871107902</v>
      </c>
      <c r="N178" s="4">
        <v>0.53759374671498505</v>
      </c>
      <c r="O178" s="4">
        <v>7.1574595823573506E-2</v>
      </c>
      <c r="P178" s="4">
        <v>-0.70174225824706804</v>
      </c>
      <c r="Q178" s="4">
        <v>-0.40244973323871203</v>
      </c>
      <c r="R178" s="4">
        <v>-2.9526673538737298</v>
      </c>
      <c r="S178" s="4">
        <v>-1.5356030383388699</v>
      </c>
      <c r="T178" s="4">
        <v>0.77677594933571403</v>
      </c>
      <c r="U178" s="4">
        <v>2.6090233727011398</v>
      </c>
      <c r="V178" s="4">
        <v>2.9230627915384</v>
      </c>
      <c r="W178" s="4">
        <v>-1.8205917213626699</v>
      </c>
      <c r="X178" s="4">
        <v>1.5406990843527999</v>
      </c>
      <c r="Y178" s="4">
        <v>-1.5406990843527999</v>
      </c>
      <c r="Z178" s="4">
        <v>-0.79983210109542102</v>
      </c>
    </row>
    <row r="179" spans="1:26" x14ac:dyDescent="0.2">
      <c r="A179" s="2" t="s">
        <v>254</v>
      </c>
      <c r="B179" s="4">
        <v>1</v>
      </c>
      <c r="C179" s="4">
        <v>1</v>
      </c>
      <c r="D179" s="4">
        <v>2</v>
      </c>
      <c r="E179" s="4">
        <v>3</v>
      </c>
      <c r="F179" s="4">
        <v>1</v>
      </c>
      <c r="G179" s="4">
        <v>1</v>
      </c>
      <c r="H179" s="4">
        <v>1</v>
      </c>
      <c r="I179" s="4">
        <v>-6.8443790907253194E-2</v>
      </c>
      <c r="J179" s="4">
        <v>0.32263702354610702</v>
      </c>
      <c r="K179" s="4">
        <v>-0.25419323263885801</v>
      </c>
      <c r="L179" s="4">
        <v>0.26309875885138601</v>
      </c>
      <c r="M179" s="4">
        <v>5.9588265931773798E-2</v>
      </c>
      <c r="N179" s="4">
        <v>-1.07423295132222</v>
      </c>
      <c r="O179" s="4">
        <v>0.47486837523701603</v>
      </c>
      <c r="P179" s="4">
        <v>0.46489457396610001</v>
      </c>
      <c r="Q179" s="4">
        <v>-0.188217022664047</v>
      </c>
      <c r="R179" s="4">
        <v>1.7476610667128001</v>
      </c>
      <c r="S179" s="4">
        <v>-0.117011881448965</v>
      </c>
      <c r="T179" s="4">
        <v>0.80279217990690499</v>
      </c>
      <c r="U179" s="4">
        <v>-0.99333660712069105</v>
      </c>
      <c r="V179" s="4">
        <v>-1.63636199844411</v>
      </c>
      <c r="W179" s="4">
        <v>0.19625724039401601</v>
      </c>
      <c r="X179" s="4">
        <v>0.41659441394532898</v>
      </c>
      <c r="Y179" s="4">
        <v>-0.41659441394532898</v>
      </c>
      <c r="Z179" s="4">
        <v>-0.87440709193266697</v>
      </c>
    </row>
    <row r="180" spans="1:26" x14ac:dyDescent="0.2">
      <c r="A180" s="2" t="s">
        <v>90</v>
      </c>
      <c r="B180" s="4">
        <v>1</v>
      </c>
      <c r="C180" s="4">
        <v>1</v>
      </c>
      <c r="D180" s="4">
        <v>2</v>
      </c>
      <c r="E180" s="4">
        <v>6</v>
      </c>
      <c r="F180" s="4">
        <v>1</v>
      </c>
      <c r="G180" s="4">
        <v>1</v>
      </c>
      <c r="H180" s="4">
        <v>6</v>
      </c>
      <c r="I180" s="4">
        <v>0.56472787716339301</v>
      </c>
      <c r="J180" s="4">
        <v>-0.57569651193020899</v>
      </c>
      <c r="K180" s="4">
        <v>1.0968634766811499E-2</v>
      </c>
      <c r="L180" s="4">
        <v>1.0537812985256501</v>
      </c>
      <c r="M180" s="4">
        <v>2.3512885561832401E-2</v>
      </c>
      <c r="N180" s="4">
        <v>7.1554845217675106E-2</v>
      </c>
      <c r="O180" s="4">
        <v>-0.51773569859600999</v>
      </c>
      <c r="P180" s="4">
        <v>0.384581179998008</v>
      </c>
      <c r="Q180" s="4">
        <v>-1.01569451070716</v>
      </c>
      <c r="R180" s="4">
        <v>-3.4483040702005301</v>
      </c>
      <c r="S180" s="4">
        <v>-1.73469831815606</v>
      </c>
      <c r="T180" s="4">
        <v>0.25358985073572399</v>
      </c>
      <c r="U180" s="4">
        <v>2.0772762654208599</v>
      </c>
      <c r="V180" s="4">
        <v>3.4645220536430701</v>
      </c>
      <c r="W180" s="4">
        <v>-0.61238578144309597</v>
      </c>
      <c r="X180" s="4">
        <v>0.23229261415392599</v>
      </c>
      <c r="Y180" s="4">
        <v>-0.23229261415392599</v>
      </c>
      <c r="Z180" s="4">
        <v>8.1008123052683008</v>
      </c>
    </row>
    <row r="181" spans="1:26" x14ac:dyDescent="0.2">
      <c r="A181" s="2" t="s">
        <v>328</v>
      </c>
      <c r="B181" s="4">
        <v>1</v>
      </c>
      <c r="C181" s="4">
        <v>1</v>
      </c>
      <c r="D181" s="4">
        <v>1</v>
      </c>
      <c r="E181" s="4">
        <v>4</v>
      </c>
      <c r="F181" s="4">
        <v>2</v>
      </c>
      <c r="G181" s="4">
        <v>5</v>
      </c>
      <c r="H181" s="4">
        <v>7</v>
      </c>
      <c r="I181" s="4">
        <v>1.04931820988146</v>
      </c>
      <c r="J181" s="4">
        <v>-0.417720581434326</v>
      </c>
      <c r="K181" s="4">
        <v>-0.63159762844713196</v>
      </c>
      <c r="L181" s="4">
        <v>-0.478061191097226</v>
      </c>
      <c r="M181" s="4">
        <v>0.206362416328258</v>
      </c>
      <c r="N181" s="4">
        <v>0.36029854108086801</v>
      </c>
      <c r="O181" s="4">
        <v>0.41199364640603803</v>
      </c>
      <c r="P181" s="4">
        <v>-0.26894779208977698</v>
      </c>
      <c r="Q181" s="4">
        <v>-0.23164562062815799</v>
      </c>
      <c r="R181" s="4">
        <v>-2.5727511978511401</v>
      </c>
      <c r="S181" s="4">
        <v>-2.09174999381321</v>
      </c>
      <c r="T181" s="4">
        <v>0.55524145631935995</v>
      </c>
      <c r="U181" s="4">
        <v>2.4568580053284301</v>
      </c>
      <c r="V181" s="4">
        <v>4.18302223690453</v>
      </c>
      <c r="W181" s="4">
        <v>-2.5306205068879999</v>
      </c>
      <c r="X181" s="4">
        <v>1.07769285915742</v>
      </c>
      <c r="Y181" s="4">
        <v>-1.07769285915742</v>
      </c>
      <c r="Z181" s="4">
        <v>-3.8418662421401701</v>
      </c>
    </row>
    <row r="182" spans="1:26" x14ac:dyDescent="0.2">
      <c r="A182" s="2" t="s">
        <v>161</v>
      </c>
      <c r="B182" s="4">
        <v>1</v>
      </c>
      <c r="C182" s="4">
        <v>0</v>
      </c>
      <c r="D182" s="4">
        <v>4</v>
      </c>
      <c r="E182" s="4">
        <v>6</v>
      </c>
      <c r="F182" s="4">
        <v>5</v>
      </c>
      <c r="G182" s="4">
        <v>6</v>
      </c>
      <c r="H182" s="4">
        <v>4</v>
      </c>
      <c r="I182" s="4">
        <v>1.3567868957640601</v>
      </c>
      <c r="J182" s="4">
        <v>-0.68241971635632703</v>
      </c>
      <c r="K182" s="4">
        <v>-0.67436717940772295</v>
      </c>
      <c r="L182" s="4">
        <v>1.75947732256445</v>
      </c>
      <c r="M182" s="4">
        <v>0.42203108253078803</v>
      </c>
      <c r="N182" s="4">
        <v>4.2149277329064698E-2</v>
      </c>
      <c r="O182" s="4">
        <v>-0.27686626294226901</v>
      </c>
      <c r="P182" s="4">
        <v>-0.75024776820476902</v>
      </c>
      <c r="Q182" s="4">
        <v>-1.19654365127725</v>
      </c>
      <c r="R182" s="4">
        <v>0.54290698078914301</v>
      </c>
      <c r="S182" s="4">
        <v>-0.245382510617383</v>
      </c>
      <c r="T182" s="4">
        <v>0.185259144723083</v>
      </c>
      <c r="U182" s="4">
        <v>-0.114671317500379</v>
      </c>
      <c r="V182" s="4">
        <v>-0.95389279756636802</v>
      </c>
      <c r="W182" s="4">
        <v>0.58578050017190797</v>
      </c>
      <c r="X182" s="4">
        <v>-0.159075861396343</v>
      </c>
      <c r="Y182" s="4">
        <v>0.159075861396343</v>
      </c>
      <c r="Z182" s="4">
        <v>0.70463851621583995</v>
      </c>
    </row>
    <row r="183" spans="1:26" x14ac:dyDescent="0.2">
      <c r="A183" s="2" t="s">
        <v>174</v>
      </c>
      <c r="B183" s="4">
        <v>2</v>
      </c>
      <c r="C183" s="4">
        <v>1</v>
      </c>
      <c r="D183" s="4">
        <v>1</v>
      </c>
      <c r="E183" s="4">
        <v>2</v>
      </c>
      <c r="F183" s="4">
        <v>2</v>
      </c>
      <c r="G183" s="4">
        <v>2</v>
      </c>
      <c r="H183" s="4">
        <v>6</v>
      </c>
      <c r="I183" s="4">
        <v>2.19375252302711</v>
      </c>
      <c r="J183" s="4">
        <v>-1.0857211399611799</v>
      </c>
      <c r="K183" s="4">
        <v>-1.1080313830659401</v>
      </c>
      <c r="L183" s="4">
        <v>0.47279736385356103</v>
      </c>
      <c r="M183" s="4">
        <v>0.23426200681675499</v>
      </c>
      <c r="N183" s="4">
        <v>0.22610594050197499</v>
      </c>
      <c r="O183" s="4">
        <v>0.25960038184879902</v>
      </c>
      <c r="P183" s="4">
        <v>-0.475004720515881</v>
      </c>
      <c r="Q183" s="4">
        <v>-0.71776097250520399</v>
      </c>
      <c r="R183" s="4">
        <v>-1.6653673695341999</v>
      </c>
      <c r="S183" s="4">
        <v>-0.121825469247128</v>
      </c>
      <c r="T183" s="4">
        <v>0.86602460980027496</v>
      </c>
      <c r="U183" s="4">
        <v>1.2720947541015699</v>
      </c>
      <c r="V183" s="4">
        <v>1.9612389795212199</v>
      </c>
      <c r="W183" s="4">
        <v>-2.3121655046416998</v>
      </c>
      <c r="X183" s="4">
        <v>1.02014977546582</v>
      </c>
      <c r="Y183" s="4">
        <v>-1.02014977546582</v>
      </c>
      <c r="Z183" s="4">
        <v>0.80476067374363403</v>
      </c>
    </row>
    <row r="184" spans="1:26" x14ac:dyDescent="0.2">
      <c r="A184" s="2" t="s">
        <v>107</v>
      </c>
      <c r="B184" s="4">
        <v>1</v>
      </c>
      <c r="C184" s="4">
        <v>1</v>
      </c>
      <c r="D184" s="4">
        <v>4</v>
      </c>
      <c r="E184" s="4">
        <v>8</v>
      </c>
      <c r="F184" s="4">
        <v>1</v>
      </c>
      <c r="G184" s="4">
        <v>6</v>
      </c>
      <c r="H184" s="4">
        <v>7</v>
      </c>
      <c r="I184" s="4">
        <v>1.0622561494138001</v>
      </c>
      <c r="J184" s="4">
        <v>0.19263454212270401</v>
      </c>
      <c r="K184" s="4">
        <v>-1.2548906915365099</v>
      </c>
      <c r="L184" s="4">
        <v>1.47463776463243</v>
      </c>
      <c r="M184" s="4">
        <v>0.59936609115459005</v>
      </c>
      <c r="N184" s="4">
        <v>1.070566683692</v>
      </c>
      <c r="O184" s="4">
        <v>0.19616857412709601</v>
      </c>
      <c r="P184" s="4">
        <v>-1.3675967212262401</v>
      </c>
      <c r="Q184" s="4">
        <v>-1.9731423923798701</v>
      </c>
      <c r="R184" s="4">
        <v>-1.82632286808601</v>
      </c>
      <c r="S184" s="4">
        <v>-1.0252523267804801</v>
      </c>
      <c r="T184" s="4">
        <v>0.86009865937020302</v>
      </c>
      <c r="U184" s="4">
        <v>1.91290816364314</v>
      </c>
      <c r="V184" s="4">
        <v>2.1561254864025998</v>
      </c>
      <c r="W184" s="4">
        <v>-2.0775571145494598</v>
      </c>
      <c r="X184" s="4">
        <v>1.0915420552962201</v>
      </c>
      <c r="Y184" s="4">
        <v>-1.0915420552962201</v>
      </c>
      <c r="Z184" s="4">
        <v>-0.320417759924576</v>
      </c>
    </row>
    <row r="185" spans="1:26" x14ac:dyDescent="0.2">
      <c r="A185" s="2" t="s">
        <v>67</v>
      </c>
      <c r="B185" s="4">
        <v>2</v>
      </c>
      <c r="C185" s="4">
        <v>1</v>
      </c>
      <c r="D185" s="4">
        <v>4</v>
      </c>
      <c r="E185" s="4">
        <v>7</v>
      </c>
      <c r="F185" s="4">
        <v>3</v>
      </c>
      <c r="G185" s="4">
        <v>6</v>
      </c>
      <c r="H185" s="4">
        <v>5</v>
      </c>
      <c r="I185" s="4">
        <v>-9.6127918084106395E-2</v>
      </c>
      <c r="J185" s="4">
        <v>0.44654846275458898</v>
      </c>
      <c r="K185" s="4">
        <v>-0.35042054467047901</v>
      </c>
      <c r="L185" s="4">
        <v>3.0244682305270598</v>
      </c>
      <c r="M185" s="4">
        <v>1.27173719721364</v>
      </c>
      <c r="N185" s="4">
        <v>1.38258823301935</v>
      </c>
      <c r="O185" s="4">
        <v>-0.68444873313286403</v>
      </c>
      <c r="P185" s="4">
        <v>-2.0872026669513</v>
      </c>
      <c r="Q185" s="4">
        <v>-2.9071422606758799</v>
      </c>
      <c r="R185" s="4">
        <v>-3.7563660987044001</v>
      </c>
      <c r="S185" s="4">
        <v>-1.8994793982985601</v>
      </c>
      <c r="T185" s="4">
        <v>0.567608975854765</v>
      </c>
      <c r="U185" s="4">
        <v>2.65183815741847</v>
      </c>
      <c r="V185" s="4">
        <v>4.0702946625716496</v>
      </c>
      <c r="W185" s="4">
        <v>-1.6338962988419501</v>
      </c>
      <c r="X185" s="4">
        <v>-7.06417105542681E-2</v>
      </c>
      <c r="Y185" s="4">
        <v>7.06417105542681E-2</v>
      </c>
      <c r="Z185" s="4">
        <v>-2.4397941611665201</v>
      </c>
    </row>
    <row r="186" spans="1:26" x14ac:dyDescent="0.2">
      <c r="A186" s="2" t="s">
        <v>208</v>
      </c>
      <c r="B186" s="4">
        <v>2</v>
      </c>
      <c r="C186" s="4">
        <v>1</v>
      </c>
      <c r="D186" s="4">
        <v>2</v>
      </c>
      <c r="E186" s="4">
        <v>5</v>
      </c>
      <c r="F186" s="4">
        <v>1</v>
      </c>
      <c r="G186" s="4">
        <v>2</v>
      </c>
      <c r="H186" s="4">
        <v>2</v>
      </c>
      <c r="I186" s="4">
        <v>1.27705483594948</v>
      </c>
      <c r="J186" s="4">
        <v>-1.3050051054741001</v>
      </c>
      <c r="K186" s="4">
        <v>2.7950269524627001E-2</v>
      </c>
      <c r="L186" s="4">
        <v>0.92426531566835002</v>
      </c>
      <c r="M186" s="4">
        <v>0.582955905060904</v>
      </c>
      <c r="N186" s="4">
        <v>0.42248744685269402</v>
      </c>
      <c r="O186" s="4">
        <v>0.34174604865423702</v>
      </c>
      <c r="P186" s="4">
        <v>-0.8756740964502</v>
      </c>
      <c r="Q186" s="4">
        <v>-1.3957806197859799</v>
      </c>
      <c r="R186" s="4">
        <v>-4.2178450692032996</v>
      </c>
      <c r="S186" s="4">
        <v>-1.8401820761102701</v>
      </c>
      <c r="T186" s="4">
        <v>0.71082347477664498</v>
      </c>
      <c r="U186" s="4">
        <v>3.1680722694660499</v>
      </c>
      <c r="V186" s="4">
        <v>4.3589951192076803</v>
      </c>
      <c r="W186" s="4">
        <v>-2.1798637181367702</v>
      </c>
      <c r="X186" s="4">
        <v>1.38126093503896</v>
      </c>
      <c r="Y186" s="4">
        <v>-1.38126093503896</v>
      </c>
      <c r="Z186" s="4">
        <v>-2.9388576207673598</v>
      </c>
    </row>
    <row r="187" spans="1:26" x14ac:dyDescent="0.2">
      <c r="A187" s="2" t="s">
        <v>81</v>
      </c>
      <c r="B187" s="4">
        <v>1</v>
      </c>
      <c r="C187" s="4">
        <v>1</v>
      </c>
      <c r="D187" s="4">
        <v>4</v>
      </c>
      <c r="E187" s="4">
        <v>3</v>
      </c>
      <c r="F187" s="4">
        <v>5</v>
      </c>
      <c r="G187" s="4">
        <v>6</v>
      </c>
      <c r="H187" s="4">
        <v>4</v>
      </c>
      <c r="I187" s="4">
        <v>8.8127081070745905E-2</v>
      </c>
      <c r="J187" s="4">
        <v>-7.5752966366558303E-2</v>
      </c>
      <c r="K187" s="4">
        <v>-1.23741147041874E-2</v>
      </c>
      <c r="L187" s="4">
        <v>0.50023743456800496</v>
      </c>
      <c r="M187" s="4">
        <v>0.742314920595885</v>
      </c>
      <c r="N187" s="4">
        <v>0.66756136603556704</v>
      </c>
      <c r="O187" s="4">
        <v>0.75050510157334205</v>
      </c>
      <c r="P187" s="4">
        <v>-0.744980566279967</v>
      </c>
      <c r="Q187" s="4">
        <v>-1.91563825649284</v>
      </c>
      <c r="R187" s="4">
        <v>-5.5991057307301801</v>
      </c>
      <c r="S187" s="4">
        <v>-2.84439254113716</v>
      </c>
      <c r="T187" s="4">
        <v>0.30788398086180002</v>
      </c>
      <c r="U187" s="4">
        <v>3.90089320004508</v>
      </c>
      <c r="V187" s="4">
        <v>6.35494801190438</v>
      </c>
      <c r="W187" s="4">
        <v>-2.1202269209440301</v>
      </c>
      <c r="X187" s="4">
        <v>0.65069667939495601</v>
      </c>
      <c r="Y187" s="4">
        <v>-0.65069667939495601</v>
      </c>
      <c r="Z187" s="4">
        <v>2.5483712745846399</v>
      </c>
    </row>
    <row r="188" spans="1:26" x14ac:dyDescent="0.2">
      <c r="A188" s="2" t="s">
        <v>124</v>
      </c>
      <c r="B188" s="4">
        <v>1</v>
      </c>
      <c r="C188" s="4">
        <v>1</v>
      </c>
      <c r="D188" s="4">
        <v>1</v>
      </c>
      <c r="E188" s="4">
        <v>7</v>
      </c>
      <c r="F188" s="4">
        <v>1</v>
      </c>
      <c r="G188" s="4">
        <v>1</v>
      </c>
      <c r="H188" s="4">
        <v>7</v>
      </c>
      <c r="I188" s="4">
        <v>-4.4046993484839099E-2</v>
      </c>
      <c r="J188" s="4">
        <v>-0.26702236030835802</v>
      </c>
      <c r="K188" s="4">
        <v>0.311069353793203</v>
      </c>
      <c r="L188" s="4">
        <v>1.40737830057861</v>
      </c>
      <c r="M188" s="4">
        <v>0.837644175670893</v>
      </c>
      <c r="N188" s="4">
        <v>3.0201448254271901E-2</v>
      </c>
      <c r="O188" s="4">
        <v>-2.04860912150545E-2</v>
      </c>
      <c r="P188" s="4">
        <v>-0.59968491871340301</v>
      </c>
      <c r="Q188" s="4">
        <v>-1.6550529145753099</v>
      </c>
      <c r="R188" s="4">
        <v>-2.1760774548161499</v>
      </c>
      <c r="S188" s="4">
        <v>-1.3782038081733301</v>
      </c>
      <c r="T188" s="4">
        <v>-0.15008097374637699</v>
      </c>
      <c r="U188" s="4">
        <v>1.90831835955683</v>
      </c>
      <c r="V188" s="4">
        <v>1.39412964881932</v>
      </c>
      <c r="W188" s="4">
        <v>0.401914228359744</v>
      </c>
      <c r="X188" s="4">
        <v>-0.12016823600183001</v>
      </c>
      <c r="Y188" s="4">
        <v>0.12016823600183001</v>
      </c>
      <c r="Z188" s="4">
        <v>4.0615923004880603</v>
      </c>
    </row>
    <row r="189" spans="1:26" x14ac:dyDescent="0.2">
      <c r="A189" s="2" t="s">
        <v>191</v>
      </c>
      <c r="B189" s="4">
        <v>2</v>
      </c>
      <c r="C189" s="4">
        <v>1</v>
      </c>
      <c r="D189" s="4">
        <v>2</v>
      </c>
      <c r="E189" s="4">
        <v>7</v>
      </c>
      <c r="F189" s="4">
        <v>5</v>
      </c>
      <c r="G189" s="4">
        <v>6</v>
      </c>
      <c r="H189" s="4">
        <v>2</v>
      </c>
      <c r="I189" s="4">
        <v>0.94689406340377602</v>
      </c>
      <c r="J189" s="4">
        <v>0.100151866569635</v>
      </c>
      <c r="K189" s="4">
        <v>-1.0470459299734101</v>
      </c>
      <c r="L189" s="4">
        <v>1.5680269084490499</v>
      </c>
      <c r="M189" s="4">
        <v>2.7775284818657799</v>
      </c>
      <c r="N189" s="4">
        <v>0.85370717864075396</v>
      </c>
      <c r="O189" s="4">
        <v>-0.79958157012394304</v>
      </c>
      <c r="P189" s="4">
        <v>-1.99766542372385</v>
      </c>
      <c r="Q189" s="4">
        <v>-2.4020155751078001</v>
      </c>
      <c r="R189" s="4">
        <v>-2.1422014184647602</v>
      </c>
      <c r="S189" s="4">
        <v>-1.2608238695721701</v>
      </c>
      <c r="T189" s="4">
        <v>0.32842633434362101</v>
      </c>
      <c r="U189" s="4">
        <v>0.99087692511042902</v>
      </c>
      <c r="V189" s="4">
        <v>1.75543824074032</v>
      </c>
      <c r="W189" s="4">
        <v>0.32828378784249201</v>
      </c>
      <c r="X189" s="4">
        <v>0.99089642931835298</v>
      </c>
      <c r="Y189" s="4">
        <v>-0.99089642931835298</v>
      </c>
      <c r="Z189" s="4">
        <v>2.07400842448072</v>
      </c>
    </row>
    <row r="190" spans="1:26" x14ac:dyDescent="0.2">
      <c r="A190" s="2" t="s">
        <v>229</v>
      </c>
      <c r="B190" s="4">
        <v>2</v>
      </c>
      <c r="C190" s="4">
        <v>1</v>
      </c>
      <c r="D190" s="4">
        <v>2</v>
      </c>
      <c r="E190" s="4">
        <v>4</v>
      </c>
      <c r="F190" s="4">
        <v>4</v>
      </c>
      <c r="G190" s="4">
        <v>1</v>
      </c>
      <c r="H190" s="4">
        <v>3</v>
      </c>
      <c r="I190" s="4">
        <v>2.4348152455186902</v>
      </c>
      <c r="J190" s="4">
        <v>-1.1826207879944901</v>
      </c>
      <c r="K190" s="4">
        <v>-1.2521944575241899</v>
      </c>
      <c r="L190" s="4">
        <v>0.252416730498978</v>
      </c>
      <c r="M190" s="4">
        <v>0.61571531820302305</v>
      </c>
      <c r="N190" s="4">
        <v>0.30801601341205598</v>
      </c>
      <c r="O190" s="4">
        <v>0.47661696283703903</v>
      </c>
      <c r="P190" s="4">
        <v>-0.66046130628500899</v>
      </c>
      <c r="Q190" s="4">
        <v>-0.99230371866608102</v>
      </c>
      <c r="R190" s="4">
        <v>-0.24135260945273099</v>
      </c>
      <c r="S190" s="4">
        <v>-0.62120552698111997</v>
      </c>
      <c r="T190" s="4">
        <v>0.16074806143838699</v>
      </c>
      <c r="U190" s="4">
        <v>0.25908344492037499</v>
      </c>
      <c r="V190" s="4">
        <v>0.84243648128595405</v>
      </c>
      <c r="W190" s="4">
        <v>-0.399709851210864</v>
      </c>
      <c r="X190" s="4">
        <v>0.28668708328222697</v>
      </c>
      <c r="Y190" s="4">
        <v>-0.28668708328222697</v>
      </c>
      <c r="Z190" s="4">
        <v>7.7632771413901596</v>
      </c>
    </row>
    <row r="191" spans="1:26" x14ac:dyDescent="0.2">
      <c r="A191" s="2" t="s">
        <v>99</v>
      </c>
      <c r="B191" s="4">
        <v>1</v>
      </c>
      <c r="C191" s="4">
        <v>1</v>
      </c>
      <c r="D191" s="4">
        <v>2</v>
      </c>
      <c r="E191" s="4">
        <v>8</v>
      </c>
      <c r="F191" s="4">
        <v>5</v>
      </c>
      <c r="G191" s="4">
        <v>1</v>
      </c>
      <c r="H191" s="4">
        <v>4</v>
      </c>
      <c r="I191" s="4">
        <v>1.12944581549081</v>
      </c>
      <c r="J191" s="4">
        <v>-6.3014591675866996E-2</v>
      </c>
      <c r="K191" s="4">
        <v>-1.06643122381495</v>
      </c>
      <c r="L191" s="4">
        <v>0.84412096335799602</v>
      </c>
      <c r="M191" s="4">
        <v>0.99902316672919</v>
      </c>
      <c r="N191" s="4">
        <v>1.0770524947944999</v>
      </c>
      <c r="O191" s="4">
        <v>-0.28089175860333798</v>
      </c>
      <c r="P191" s="4">
        <v>-0.95179986294347096</v>
      </c>
      <c r="Q191" s="4">
        <v>-1.68750500333486</v>
      </c>
      <c r="R191" s="4">
        <v>-5.4829432428547697</v>
      </c>
      <c r="S191" s="4">
        <v>-2.71446728382293</v>
      </c>
      <c r="T191" s="4">
        <v>0.55718178271917695</v>
      </c>
      <c r="U191" s="4">
        <v>3.95235843470982</v>
      </c>
      <c r="V191" s="4">
        <v>5.9660493965595203</v>
      </c>
      <c r="W191" s="4">
        <v>-2.2781790873108898</v>
      </c>
      <c r="X191" s="4">
        <v>1.53393144055887</v>
      </c>
      <c r="Y191" s="4">
        <v>-1.53393144055887</v>
      </c>
      <c r="Z191" s="4">
        <v>3.5948145503071598</v>
      </c>
    </row>
    <row r="192" spans="1:26" x14ac:dyDescent="0.2">
      <c r="A192" s="2" t="s">
        <v>341</v>
      </c>
      <c r="B192" s="4">
        <v>2</v>
      </c>
      <c r="C192" s="4">
        <v>1</v>
      </c>
      <c r="D192" s="4">
        <v>4</v>
      </c>
      <c r="E192" s="4">
        <v>7</v>
      </c>
      <c r="F192" s="4">
        <v>1</v>
      </c>
      <c r="G192" s="4">
        <v>2</v>
      </c>
      <c r="H192" s="4">
        <v>2</v>
      </c>
      <c r="I192" s="4">
        <v>0.81051451132463603</v>
      </c>
      <c r="J192" s="4">
        <v>-0.29237292572155099</v>
      </c>
      <c r="K192" s="4">
        <v>-0.51814158560307799</v>
      </c>
      <c r="L192" s="4">
        <v>2.21177206968503E-2</v>
      </c>
      <c r="M192" s="4">
        <v>-0.41962123822007802</v>
      </c>
      <c r="N192" s="4">
        <v>0.25192726269621402</v>
      </c>
      <c r="O192" s="4">
        <v>0.67526154293873097</v>
      </c>
      <c r="P192" s="4">
        <v>0.58950882603199795</v>
      </c>
      <c r="Q192" s="4">
        <v>-1.1191941141437201</v>
      </c>
      <c r="R192" s="4">
        <v>-3.71460129824372</v>
      </c>
      <c r="S192" s="4">
        <v>-1.63908716495426</v>
      </c>
      <c r="T192" s="4">
        <v>0.3647419383553</v>
      </c>
      <c r="U192" s="4">
        <v>3.0863980817932202</v>
      </c>
      <c r="V192" s="4">
        <v>4.3999030529617498</v>
      </c>
      <c r="W192" s="4">
        <v>-2.4973546099122501</v>
      </c>
      <c r="X192" s="4">
        <v>1.6236389106642199</v>
      </c>
      <c r="Y192" s="4">
        <v>-1.6236389106642199</v>
      </c>
      <c r="Z192" s="4">
        <v>-3.8268749081529698</v>
      </c>
    </row>
    <row r="193" spans="1:26" x14ac:dyDescent="0.2">
      <c r="A193" s="2" t="s">
        <v>283</v>
      </c>
      <c r="B193" s="4">
        <v>2</v>
      </c>
      <c r="C193" s="4">
        <v>1</v>
      </c>
      <c r="D193" s="4">
        <v>3</v>
      </c>
      <c r="E193" s="4">
        <v>6</v>
      </c>
      <c r="F193" s="4">
        <v>5</v>
      </c>
      <c r="G193" s="4">
        <v>4</v>
      </c>
      <c r="H193" s="4">
        <v>4</v>
      </c>
      <c r="I193" s="4">
        <v>0.80867635210700095</v>
      </c>
      <c r="J193" s="4">
        <v>-0.11268907636705899</v>
      </c>
      <c r="K193" s="4">
        <v>-0.695987275739952</v>
      </c>
      <c r="L193" s="4">
        <v>0.59722892211498901</v>
      </c>
      <c r="M193" s="4">
        <v>0.48741649792069802</v>
      </c>
      <c r="N193" s="4">
        <v>0.34743003918669202</v>
      </c>
      <c r="O193" s="4">
        <v>5.0370441343976302E-3</v>
      </c>
      <c r="P193" s="4">
        <v>-0.28833743548625601</v>
      </c>
      <c r="Q193" s="4">
        <v>-1.14877506787053</v>
      </c>
      <c r="R193" s="4">
        <v>-4.5578335814294197</v>
      </c>
      <c r="S193" s="4">
        <v>-2.38957699109829</v>
      </c>
      <c r="T193" s="4">
        <v>-7.5713618584201697E-2</v>
      </c>
      <c r="U193" s="4">
        <v>2.2071655299023498</v>
      </c>
      <c r="V193" s="4">
        <v>5.8124627294689102</v>
      </c>
      <c r="W193" s="4">
        <v>-0.99650406825942495</v>
      </c>
      <c r="X193" s="4">
        <v>0.84387080707064899</v>
      </c>
      <c r="Y193" s="4">
        <v>-0.84387080707064899</v>
      </c>
      <c r="Z193" s="4">
        <v>6.0932793051362202</v>
      </c>
    </row>
    <row r="194" spans="1:26" x14ac:dyDescent="0.2">
      <c r="A194" s="2" t="s">
        <v>318</v>
      </c>
      <c r="B194" s="4">
        <v>1</v>
      </c>
      <c r="C194" s="4">
        <v>1</v>
      </c>
      <c r="D194" s="4">
        <v>1</v>
      </c>
      <c r="E194" s="4">
        <v>7</v>
      </c>
      <c r="F194" s="4">
        <v>1</v>
      </c>
      <c r="G194" s="4">
        <v>3</v>
      </c>
      <c r="H194" s="4">
        <v>7</v>
      </c>
      <c r="I194" s="4">
        <v>-0.45984836771440901</v>
      </c>
      <c r="J194" s="4">
        <v>0.31379027895935702</v>
      </c>
      <c r="K194" s="4">
        <v>0.146058088755047</v>
      </c>
      <c r="L194" s="4">
        <v>1.4971388569911399</v>
      </c>
      <c r="M194" s="4">
        <v>0.46079588823703099</v>
      </c>
      <c r="N194" s="4">
        <v>0.51153889603361402</v>
      </c>
      <c r="O194" s="4">
        <v>-0.35553693814082898</v>
      </c>
      <c r="P194" s="4">
        <v>-0.92037569328765501</v>
      </c>
      <c r="Q194" s="4">
        <v>-1.19356100983332</v>
      </c>
      <c r="R194" s="4">
        <v>-1.5069271053674</v>
      </c>
      <c r="S194" s="4">
        <v>-7.3143125209940204E-3</v>
      </c>
      <c r="T194" s="4">
        <v>-0.27455881352626099</v>
      </c>
      <c r="U194" s="4">
        <v>0.68045804690637601</v>
      </c>
      <c r="V194" s="4">
        <v>1.5409672235918299</v>
      </c>
      <c r="W194" s="4">
        <v>-0.43262503908355698</v>
      </c>
      <c r="X194" s="4">
        <v>-1.3125283856113501</v>
      </c>
      <c r="Y194" s="4">
        <v>1.3125283856113501</v>
      </c>
      <c r="Z194" s="4">
        <v>5.9070024562717496</v>
      </c>
    </row>
    <row r="195" spans="1:26" x14ac:dyDescent="0.2">
      <c r="A195" s="2" t="s">
        <v>1</v>
      </c>
      <c r="B195" s="4">
        <v>2</v>
      </c>
      <c r="C195" s="4">
        <v>0</v>
      </c>
      <c r="D195" s="4">
        <v>4</v>
      </c>
      <c r="E195" s="4">
        <v>8</v>
      </c>
      <c r="F195" s="4">
        <v>5</v>
      </c>
      <c r="G195" s="4">
        <v>2</v>
      </c>
      <c r="H195" s="4">
        <v>4</v>
      </c>
      <c r="I195" s="4">
        <v>1.9418495879805899</v>
      </c>
      <c r="J195" s="4">
        <v>-0.69623719412009499</v>
      </c>
      <c r="K195" s="4">
        <v>-1.2456123938604899</v>
      </c>
      <c r="L195" s="4">
        <v>0.45156378705986899</v>
      </c>
      <c r="M195" s="4">
        <v>0.27038000715678401</v>
      </c>
      <c r="N195" s="4">
        <v>0.288258824646898</v>
      </c>
      <c r="O195" s="4">
        <v>0.90898955620430399</v>
      </c>
      <c r="P195" s="4">
        <v>-0.557125184194324</v>
      </c>
      <c r="Q195" s="4">
        <v>-1.3620669908735401</v>
      </c>
      <c r="R195" s="4">
        <v>-1.1157016838659199</v>
      </c>
      <c r="S195" s="4">
        <v>-0.65240699689802495</v>
      </c>
      <c r="T195" s="4">
        <v>0.193505301631854</v>
      </c>
      <c r="U195" s="4">
        <v>1.42660151726908</v>
      </c>
      <c r="V195" s="4">
        <v>2.39797031783338</v>
      </c>
      <c r="W195" s="4">
        <v>-2.2499684559703699</v>
      </c>
      <c r="X195" s="4">
        <v>1.23192097882868</v>
      </c>
      <c r="Y195" s="4">
        <v>-1.23192097882868</v>
      </c>
      <c r="Z195" s="4">
        <v>-4.8996977213982804</v>
      </c>
    </row>
    <row r="196" spans="1:26" x14ac:dyDescent="0.2">
      <c r="A196" s="2" t="s">
        <v>22</v>
      </c>
      <c r="B196" s="4">
        <v>2</v>
      </c>
      <c r="C196" s="4">
        <v>1</v>
      </c>
      <c r="D196" s="4">
        <v>2</v>
      </c>
      <c r="E196" s="4">
        <v>5</v>
      </c>
      <c r="F196" s="4">
        <v>1</v>
      </c>
      <c r="G196" s="4">
        <v>5</v>
      </c>
      <c r="H196" s="4">
        <v>4</v>
      </c>
      <c r="I196" s="4">
        <v>-0.51018906609210102</v>
      </c>
      <c r="J196" s="4">
        <v>0.84867710345981795</v>
      </c>
      <c r="K196" s="4">
        <v>-0.33848803736771599</v>
      </c>
      <c r="L196" s="4">
        <v>-5.8339143048779102E-2</v>
      </c>
      <c r="M196" s="4">
        <v>0.61383518616803401</v>
      </c>
      <c r="N196" s="4">
        <v>0.55997822476888603</v>
      </c>
      <c r="O196" s="4">
        <v>0.158331587641629</v>
      </c>
      <c r="P196" s="4">
        <v>-0.67383666724150504</v>
      </c>
      <c r="Q196" s="4">
        <v>-0.59996918828828505</v>
      </c>
      <c r="R196" s="4">
        <v>-1.7120009170513599</v>
      </c>
      <c r="S196" s="4">
        <v>-1.42719899022046</v>
      </c>
      <c r="T196" s="4">
        <v>0.68967016377410795</v>
      </c>
      <c r="U196" s="4">
        <v>1.42961504157324</v>
      </c>
      <c r="V196" s="4">
        <v>1.9581276683539901</v>
      </c>
      <c r="W196" s="4">
        <v>-0.93821296642949303</v>
      </c>
      <c r="X196" s="4">
        <v>0.222587447938839</v>
      </c>
      <c r="Y196" s="4">
        <v>-0.222587447938839</v>
      </c>
      <c r="Z196" s="4">
        <v>7.5295273471876696</v>
      </c>
    </row>
    <row r="197" spans="1:26" x14ac:dyDescent="0.2">
      <c r="A197" s="2" t="s">
        <v>52</v>
      </c>
      <c r="B197" s="4">
        <v>2</v>
      </c>
      <c r="C197" s="4">
        <v>1</v>
      </c>
      <c r="D197" s="4">
        <v>2</v>
      </c>
      <c r="E197" s="4">
        <v>7</v>
      </c>
      <c r="F197" s="4">
        <v>1</v>
      </c>
      <c r="G197" s="4">
        <v>4</v>
      </c>
      <c r="H197" s="4">
        <v>4</v>
      </c>
      <c r="I197" s="4">
        <v>0.72025167432895298</v>
      </c>
      <c r="J197" s="4">
        <v>-0.30131708657407402</v>
      </c>
      <c r="K197" s="4">
        <v>-0.41893458775487602</v>
      </c>
      <c r="L197" s="4">
        <v>0.71537486219389201</v>
      </c>
      <c r="M197" s="4">
        <v>0.280394633140996</v>
      </c>
      <c r="N197" s="4">
        <v>0.32543876603223498</v>
      </c>
      <c r="O197" s="4">
        <v>4.9594007960473203E-2</v>
      </c>
      <c r="P197" s="4">
        <v>-0.45342572750854798</v>
      </c>
      <c r="Q197" s="4">
        <v>-0.91737654181905903</v>
      </c>
      <c r="R197" s="4">
        <v>-5.0341998088437503</v>
      </c>
      <c r="S197" s="4">
        <v>-3.1472238344779901</v>
      </c>
      <c r="T197" s="4">
        <v>0.65446319464207703</v>
      </c>
      <c r="U197" s="4">
        <v>3.9900762406369301</v>
      </c>
      <c r="V197" s="4">
        <v>6.2214251700501304</v>
      </c>
      <c r="W197" s="4">
        <v>-2.6845409620073801</v>
      </c>
      <c r="X197" s="4">
        <v>0.34427220778011097</v>
      </c>
      <c r="Y197" s="4">
        <v>-0.34427220778011097</v>
      </c>
      <c r="Z197" s="4">
        <v>-3.3162286898381002</v>
      </c>
    </row>
    <row r="198" spans="1:26" x14ac:dyDescent="0.2">
      <c r="A198" s="2" t="s">
        <v>76</v>
      </c>
      <c r="B198" s="4">
        <v>2</v>
      </c>
      <c r="C198" s="4">
        <v>1</v>
      </c>
      <c r="D198" s="4">
        <v>2</v>
      </c>
      <c r="E198" s="4">
        <v>5</v>
      </c>
      <c r="F198" s="4">
        <v>2</v>
      </c>
      <c r="G198" s="4">
        <v>1</v>
      </c>
      <c r="H198" s="4">
        <v>4</v>
      </c>
      <c r="I198" s="4">
        <v>0.50475244874379699</v>
      </c>
      <c r="J198" s="4">
        <v>0.15154401012767499</v>
      </c>
      <c r="K198" s="4">
        <v>-0.65629645887147103</v>
      </c>
      <c r="L198" s="4">
        <v>2.58639715574619</v>
      </c>
      <c r="M198" s="4">
        <v>2.2816497342834898</v>
      </c>
      <c r="N198" s="4">
        <v>0.53213707084508099</v>
      </c>
      <c r="O198" s="4">
        <v>-0.89688605378164199</v>
      </c>
      <c r="P198" s="4">
        <v>-2.0021694737617399</v>
      </c>
      <c r="Q198" s="4">
        <v>-2.5011284333314299</v>
      </c>
      <c r="R198" s="4">
        <v>-0.98560505602680504</v>
      </c>
      <c r="S198" s="4">
        <v>2.68523885991842E-2</v>
      </c>
      <c r="T198" s="4">
        <v>0.46401540706577299</v>
      </c>
      <c r="U198" s="4">
        <v>-0.16895498590890901</v>
      </c>
      <c r="V198" s="4">
        <v>0.48554538314395601</v>
      </c>
      <c r="W198" s="4">
        <v>0.17814686312678801</v>
      </c>
      <c r="X198" s="4">
        <v>0.42989174004797598</v>
      </c>
      <c r="Y198" s="4">
        <v>-0.42989174004797598</v>
      </c>
      <c r="Z198" s="4">
        <v>7.5320879134288097</v>
      </c>
    </row>
    <row r="199" spans="1:26" x14ac:dyDescent="0.2">
      <c r="A199" s="2" t="s">
        <v>271</v>
      </c>
      <c r="B199" s="4">
        <v>1</v>
      </c>
      <c r="C199" s="4">
        <v>1</v>
      </c>
      <c r="D199" s="4">
        <v>2</v>
      </c>
      <c r="E199" s="4">
        <v>7</v>
      </c>
      <c r="F199" s="4">
        <v>5</v>
      </c>
      <c r="G199" s="4">
        <v>6</v>
      </c>
      <c r="H199" s="4">
        <v>6</v>
      </c>
      <c r="I199" s="4">
        <v>0.48018507026920798</v>
      </c>
      <c r="J199" s="4">
        <v>0.230716867593666</v>
      </c>
      <c r="K199" s="4">
        <v>-0.71090193786287603</v>
      </c>
      <c r="L199" s="4">
        <v>1.40498468875236</v>
      </c>
      <c r="M199" s="4">
        <v>0.93336551428949999</v>
      </c>
      <c r="N199" s="4">
        <v>0.98935493966727694</v>
      </c>
      <c r="O199" s="4">
        <v>-0.48134921533677499</v>
      </c>
      <c r="P199" s="4">
        <v>-1.22337161293318</v>
      </c>
      <c r="Q199" s="4">
        <v>-1.62298431443916</v>
      </c>
      <c r="R199" s="4">
        <v>-5.8497918534863604</v>
      </c>
      <c r="S199" s="4">
        <v>-3.0297811454590802</v>
      </c>
      <c r="T199" s="4">
        <v>0.55064893507067003</v>
      </c>
      <c r="U199" s="4">
        <v>3.9764884546330102</v>
      </c>
      <c r="V199" s="4">
        <v>6.9231351052524603</v>
      </c>
      <c r="W199" s="4">
        <v>-2.5706994960107199</v>
      </c>
      <c r="X199" s="4">
        <v>0.90858546215021996</v>
      </c>
      <c r="Y199" s="4">
        <v>-0.90858546215021996</v>
      </c>
      <c r="Z199" s="4">
        <v>0.85219292565910498</v>
      </c>
    </row>
    <row r="200" spans="1:26" x14ac:dyDescent="0.2">
      <c r="A200" s="2" t="s">
        <v>135</v>
      </c>
      <c r="B200" s="4">
        <v>2</v>
      </c>
      <c r="C200" s="4">
        <v>1</v>
      </c>
      <c r="D200" s="4">
        <v>2</v>
      </c>
      <c r="E200" s="4">
        <v>8</v>
      </c>
      <c r="F200" s="4">
        <v>1</v>
      </c>
      <c r="G200" s="4">
        <v>1</v>
      </c>
      <c r="H200" s="4">
        <v>4</v>
      </c>
      <c r="I200" s="4">
        <v>1.4232777253250499</v>
      </c>
      <c r="J200" s="4">
        <v>-1.0927252018848499</v>
      </c>
      <c r="K200" s="4">
        <v>-0.33055252344018898</v>
      </c>
      <c r="L200" s="4">
        <v>2.6024854886765998</v>
      </c>
      <c r="M200" s="4">
        <v>0.99848200308697199</v>
      </c>
      <c r="N200" s="4">
        <v>0.77581748044306698</v>
      </c>
      <c r="O200" s="4">
        <v>2.01832766421822E-2</v>
      </c>
      <c r="P200" s="4">
        <v>-1.7298020537274299</v>
      </c>
      <c r="Q200" s="4">
        <v>-2.6671661951213501</v>
      </c>
      <c r="R200" s="4">
        <v>-2.0510882244158499</v>
      </c>
      <c r="S200" s="4">
        <v>0.14153282526626801</v>
      </c>
      <c r="T200" s="4">
        <v>0.45983162372337899</v>
      </c>
      <c r="U200" s="4">
        <v>0.66564332322699105</v>
      </c>
      <c r="V200" s="4">
        <v>1.4982937077524401</v>
      </c>
      <c r="W200" s="4">
        <v>-0.71421325555322901</v>
      </c>
      <c r="X200" s="4">
        <v>1.0611631604079199</v>
      </c>
      <c r="Y200" s="4">
        <v>-1.0611631604079199</v>
      </c>
      <c r="Z200" s="4">
        <v>-4.1635744309042604</v>
      </c>
    </row>
    <row r="201" spans="1:26" x14ac:dyDescent="0.2">
      <c r="A201" s="2" t="s">
        <v>323</v>
      </c>
      <c r="B201" s="4">
        <v>2</v>
      </c>
      <c r="C201" s="4">
        <v>0</v>
      </c>
      <c r="D201" s="4">
        <v>1</v>
      </c>
      <c r="E201" s="4">
        <v>4</v>
      </c>
      <c r="F201" s="4">
        <v>1</v>
      </c>
      <c r="G201" s="4">
        <v>6</v>
      </c>
      <c r="H201" s="4">
        <v>7</v>
      </c>
      <c r="I201" s="4">
        <v>-0.184945429621793</v>
      </c>
      <c r="J201" s="4">
        <v>-0.22960054346286299</v>
      </c>
      <c r="K201" s="4">
        <v>0.41454597308466101</v>
      </c>
      <c r="L201" s="4">
        <v>0.872418174800768</v>
      </c>
      <c r="M201" s="4">
        <v>1.2988042083587199</v>
      </c>
      <c r="N201" s="4">
        <v>-0.12757020990227899</v>
      </c>
      <c r="O201" s="4">
        <v>7.3556706634268401E-2</v>
      </c>
      <c r="P201" s="4">
        <v>-0.37726559888935202</v>
      </c>
      <c r="Q201" s="4">
        <v>-1.73994328100211</v>
      </c>
      <c r="R201" s="4">
        <v>-1.9654446742734899</v>
      </c>
      <c r="S201" s="4">
        <v>-1.65864376458123</v>
      </c>
      <c r="T201" s="4">
        <v>-0.21392618687689599</v>
      </c>
      <c r="U201" s="4">
        <v>2.2245437746513201</v>
      </c>
      <c r="V201" s="4">
        <v>2.3434641373082599</v>
      </c>
      <c r="W201" s="4">
        <v>-0.72999328622798798</v>
      </c>
      <c r="X201" s="4">
        <v>0.55563023866056405</v>
      </c>
      <c r="Y201" s="4">
        <v>-0.55563023866056405</v>
      </c>
      <c r="Z201" s="4">
        <v>-3.4593590008062498</v>
      </c>
    </row>
    <row r="202" spans="1:26" x14ac:dyDescent="0.2">
      <c r="A202" s="2" t="s">
        <v>112</v>
      </c>
      <c r="B202" s="4">
        <v>2</v>
      </c>
      <c r="C202" s="4">
        <v>1</v>
      </c>
      <c r="D202" s="4">
        <v>2</v>
      </c>
      <c r="E202" s="4">
        <v>4</v>
      </c>
      <c r="F202" s="4">
        <v>1</v>
      </c>
      <c r="G202" s="4">
        <v>1</v>
      </c>
      <c r="H202" s="4">
        <v>4</v>
      </c>
      <c r="I202" s="4">
        <v>0.43212967729836599</v>
      </c>
      <c r="J202" s="4">
        <v>0.58204348745466505</v>
      </c>
      <c r="K202" s="4">
        <v>-1.0141731647530401</v>
      </c>
      <c r="L202" s="4">
        <v>1.1959909057809299</v>
      </c>
      <c r="M202" s="4">
        <v>0.61560131237653204</v>
      </c>
      <c r="N202" s="4">
        <v>1.0721622166976099</v>
      </c>
      <c r="O202" s="4">
        <v>-0.31854863129651001</v>
      </c>
      <c r="P202" s="4">
        <v>-0.86319394280296602</v>
      </c>
      <c r="Q202" s="4">
        <v>-1.7020118607555701</v>
      </c>
      <c r="R202" s="4">
        <v>-4.0996269204826703</v>
      </c>
      <c r="S202" s="4">
        <v>-2.17184883714559</v>
      </c>
      <c r="T202" s="4">
        <v>0.961614282257931</v>
      </c>
      <c r="U202" s="4">
        <v>3.5865342848444701</v>
      </c>
      <c r="V202" s="4">
        <v>4.3247426447726802</v>
      </c>
      <c r="W202" s="4">
        <v>-2.6014154542468502</v>
      </c>
      <c r="X202" s="4">
        <v>0.96380404901904004</v>
      </c>
      <c r="Y202" s="4">
        <v>-0.96380404901904004</v>
      </c>
      <c r="Z202" s="4">
        <v>-3.6115054912038</v>
      </c>
    </row>
    <row r="203" spans="1:26" x14ac:dyDescent="0.2">
      <c r="A203" s="2" t="s">
        <v>252</v>
      </c>
      <c r="B203" s="4">
        <v>1</v>
      </c>
      <c r="C203" s="4">
        <v>0</v>
      </c>
      <c r="D203" s="4">
        <v>1</v>
      </c>
      <c r="E203" s="4">
        <v>3</v>
      </c>
      <c r="F203" s="4">
        <v>1</v>
      </c>
      <c r="G203" s="4">
        <v>1</v>
      </c>
      <c r="H203" s="4">
        <v>7</v>
      </c>
      <c r="I203" s="4">
        <v>-0.88171516564864205</v>
      </c>
      <c r="J203" s="4">
        <v>0.85017927626864898</v>
      </c>
      <c r="K203" s="4">
        <v>3.1535889379995401E-2</v>
      </c>
      <c r="L203" s="4">
        <v>0.49537205929844103</v>
      </c>
      <c r="M203" s="4">
        <v>0.62849230225714603</v>
      </c>
      <c r="N203" s="4">
        <v>0.446644196022776</v>
      </c>
      <c r="O203" s="4">
        <v>-0.248614033995851</v>
      </c>
      <c r="P203" s="4">
        <v>-0.17537647216509</v>
      </c>
      <c r="Q203" s="4">
        <v>-1.14651805141743</v>
      </c>
      <c r="R203" s="4">
        <v>-3.7344256622340599</v>
      </c>
      <c r="S203" s="4">
        <v>-1.8530327163036</v>
      </c>
      <c r="T203" s="4">
        <v>0.92121596914482995</v>
      </c>
      <c r="U203" s="4">
        <v>2.58186070546728</v>
      </c>
      <c r="V203" s="4">
        <v>4.8721797029574097</v>
      </c>
      <c r="W203" s="4">
        <v>-2.78779799903187</v>
      </c>
      <c r="X203" s="4">
        <v>0.65445039404790895</v>
      </c>
      <c r="Y203" s="4">
        <v>-0.65445039404790895</v>
      </c>
      <c r="Z203" s="4">
        <v>-3.8606862753171298</v>
      </c>
    </row>
    <row r="204" spans="1:26" x14ac:dyDescent="0.2">
      <c r="A204" s="2" t="s">
        <v>31</v>
      </c>
      <c r="B204" s="4">
        <v>2</v>
      </c>
      <c r="C204" s="4">
        <v>0</v>
      </c>
      <c r="D204" s="4">
        <v>4</v>
      </c>
      <c r="E204" s="4">
        <v>3</v>
      </c>
      <c r="F204" s="4">
        <v>1</v>
      </c>
      <c r="G204" s="4">
        <v>6</v>
      </c>
      <c r="H204" s="4">
        <v>4</v>
      </c>
      <c r="I204" s="4">
        <v>1.48332346125687</v>
      </c>
      <c r="J204" s="4">
        <v>-0.32230552665277501</v>
      </c>
      <c r="K204" s="4">
        <v>-1.1610179346041001</v>
      </c>
      <c r="L204" s="4">
        <v>0.50253881416953705</v>
      </c>
      <c r="M204" s="4">
        <v>0.67096146440619397</v>
      </c>
      <c r="N204" s="4">
        <v>0.177197487400683</v>
      </c>
      <c r="O204" s="4">
        <v>-0.178382758416643</v>
      </c>
      <c r="P204" s="4">
        <v>-0.754143649935615</v>
      </c>
      <c r="Q204" s="4">
        <v>-0.41817135762414898</v>
      </c>
      <c r="R204" s="4">
        <v>-1.7118550718883401</v>
      </c>
      <c r="S204" s="4">
        <v>-0.51553744529632195</v>
      </c>
      <c r="T204" s="4">
        <v>0.36846386873845399</v>
      </c>
      <c r="U204" s="4">
        <v>0.77498375511043105</v>
      </c>
      <c r="V204" s="4">
        <v>1.7528614028289</v>
      </c>
      <c r="W204" s="4">
        <v>-0.66891650949311998</v>
      </c>
      <c r="X204" s="4">
        <v>2.0644538332600502</v>
      </c>
      <c r="Y204" s="4">
        <v>-2.0644538332600502</v>
      </c>
      <c r="Z204" s="4">
        <v>-4.1640142378881499</v>
      </c>
    </row>
    <row r="205" spans="1:26" x14ac:dyDescent="0.2">
      <c r="A205" s="2" t="s">
        <v>18</v>
      </c>
      <c r="B205" s="4">
        <v>2</v>
      </c>
      <c r="C205" s="4">
        <v>1</v>
      </c>
      <c r="D205" s="4">
        <v>2</v>
      </c>
      <c r="E205" s="4">
        <v>6</v>
      </c>
      <c r="F205" s="4">
        <v>1</v>
      </c>
      <c r="G205" s="4">
        <v>1</v>
      </c>
      <c r="H205" s="4">
        <v>4</v>
      </c>
      <c r="I205" s="4">
        <v>0.19178373663183301</v>
      </c>
      <c r="J205" s="4">
        <v>0.43669275963038101</v>
      </c>
      <c r="K205" s="4">
        <v>-0.62847649626220903</v>
      </c>
      <c r="L205" s="4">
        <v>1.2613393370850501</v>
      </c>
      <c r="M205" s="4">
        <v>0.95507364987232402</v>
      </c>
      <c r="N205" s="4">
        <v>0.68798076800057695</v>
      </c>
      <c r="O205" s="4">
        <v>-0.24231983212448899</v>
      </c>
      <c r="P205" s="4">
        <v>-1.15784559646374</v>
      </c>
      <c r="Q205" s="4">
        <v>-1.50422832636971</v>
      </c>
      <c r="R205" s="4">
        <v>-3.6607622489991298</v>
      </c>
      <c r="S205" s="4">
        <v>-1.6744032042247501</v>
      </c>
      <c r="T205" s="4">
        <v>1.18842197776565</v>
      </c>
      <c r="U205" s="4">
        <v>2.51325461944622</v>
      </c>
      <c r="V205" s="4">
        <v>3.1151538709965001</v>
      </c>
      <c r="W205" s="4">
        <v>-1.4816650149844801</v>
      </c>
      <c r="X205" s="4">
        <v>1.51869274412579</v>
      </c>
      <c r="Y205" s="4">
        <v>-1.51869274412579</v>
      </c>
      <c r="Z205" s="4">
        <v>-3.2696034409796999</v>
      </c>
    </row>
    <row r="206" spans="1:26" x14ac:dyDescent="0.2">
      <c r="A206" s="2" t="s">
        <v>311</v>
      </c>
      <c r="B206" s="4">
        <v>1</v>
      </c>
      <c r="C206" s="4">
        <v>0</v>
      </c>
      <c r="D206" s="4">
        <v>2</v>
      </c>
      <c r="E206" s="4">
        <v>10</v>
      </c>
      <c r="F206" s="4">
        <v>1</v>
      </c>
      <c r="G206" s="4">
        <v>1</v>
      </c>
      <c r="H206" s="4">
        <v>1</v>
      </c>
      <c r="I206" s="4">
        <v>-2.2558543268711401E-2</v>
      </c>
      <c r="J206" s="4">
        <v>0.22771093582197199</v>
      </c>
      <c r="K206" s="4">
        <v>-0.20515239255326601</v>
      </c>
      <c r="L206" s="4">
        <v>-0.33244064304405802</v>
      </c>
      <c r="M206" s="4">
        <v>0.53355338921995699</v>
      </c>
      <c r="N206" s="4">
        <v>-0.145570939043206</v>
      </c>
      <c r="O206" s="4">
        <v>-0.14048480145952699</v>
      </c>
      <c r="P206" s="4">
        <v>0.33961559712183897</v>
      </c>
      <c r="Q206" s="4">
        <v>-0.25467260279500398</v>
      </c>
      <c r="R206" s="4">
        <v>-0.476580172529527</v>
      </c>
      <c r="S206" s="4">
        <v>-0.56902273774227996</v>
      </c>
      <c r="T206" s="4">
        <v>-0.17943630986291501</v>
      </c>
      <c r="U206" s="4">
        <v>1.32316363921845</v>
      </c>
      <c r="V206" s="4">
        <v>1.11325590628759</v>
      </c>
      <c r="W206" s="4">
        <v>-1.21138032537131</v>
      </c>
      <c r="X206" s="4">
        <v>0.43015037323768601</v>
      </c>
      <c r="Y206" s="4">
        <v>-0.43015037323768601</v>
      </c>
      <c r="Z206" s="4">
        <v>-4.3566306314162597</v>
      </c>
    </row>
    <row r="207" spans="1:26" x14ac:dyDescent="0.2">
      <c r="A207" s="2" t="s">
        <v>33</v>
      </c>
      <c r="B207" s="4">
        <v>2</v>
      </c>
      <c r="C207" s="4">
        <v>0</v>
      </c>
      <c r="D207" s="4">
        <v>1</v>
      </c>
      <c r="E207" s="4">
        <v>4</v>
      </c>
      <c r="F207" s="4">
        <v>1</v>
      </c>
      <c r="G207" s="4">
        <v>1</v>
      </c>
      <c r="H207" s="4">
        <v>4</v>
      </c>
      <c r="I207" s="4">
        <v>-0.35799196531182398</v>
      </c>
      <c r="J207" s="4">
        <v>0.25026038177367799</v>
      </c>
      <c r="K207" s="4">
        <v>0.107731583538153</v>
      </c>
      <c r="L207" s="4">
        <v>-0.207371060461155</v>
      </c>
      <c r="M207" s="4">
        <v>0.49687070829200197</v>
      </c>
      <c r="N207" s="4">
        <v>-0.61961744906988903</v>
      </c>
      <c r="O207" s="4">
        <v>1.3916315285091201</v>
      </c>
      <c r="P207" s="4">
        <v>-0.47906460598704897</v>
      </c>
      <c r="Q207" s="4">
        <v>-0.58244912128301296</v>
      </c>
      <c r="R207" s="4">
        <v>0.44291358062529101</v>
      </c>
      <c r="S207" s="4">
        <v>4.5356842224923699E-2</v>
      </c>
      <c r="T207" s="4">
        <v>-0.21250892494510301</v>
      </c>
      <c r="U207" s="4">
        <v>0.19222942181799499</v>
      </c>
      <c r="V207" s="4">
        <v>0.17986275481573</v>
      </c>
      <c r="W207" s="4">
        <v>-0.64785367453883003</v>
      </c>
      <c r="X207" s="4">
        <v>0.60559152967757302</v>
      </c>
      <c r="Y207" s="4">
        <v>-0.60559152967757302</v>
      </c>
      <c r="Z207" s="4">
        <v>6.3501547798207101</v>
      </c>
    </row>
    <row r="208" spans="1:26" x14ac:dyDescent="0.2">
      <c r="A208" s="2" t="s">
        <v>101</v>
      </c>
      <c r="B208" s="4">
        <v>2</v>
      </c>
      <c r="C208" s="4">
        <v>1</v>
      </c>
      <c r="D208" s="4">
        <v>2</v>
      </c>
      <c r="E208" s="4">
        <v>3</v>
      </c>
      <c r="F208" s="4">
        <v>1</v>
      </c>
      <c r="G208" s="4">
        <v>5</v>
      </c>
      <c r="H208" s="4">
        <v>4</v>
      </c>
      <c r="I208" s="4">
        <v>1.4742446386603201</v>
      </c>
      <c r="J208" s="4">
        <v>-0.56918789097090805</v>
      </c>
      <c r="K208" s="4">
        <v>-0.90505674768941802</v>
      </c>
      <c r="L208" s="4">
        <v>2.2242422981594001</v>
      </c>
      <c r="M208" s="4">
        <v>1.06268503885776</v>
      </c>
      <c r="N208" s="4">
        <v>6.4173531447028601E-2</v>
      </c>
      <c r="O208" s="4">
        <v>-0.1585971919486</v>
      </c>
      <c r="P208" s="4">
        <v>-1.27801374947239</v>
      </c>
      <c r="Q208" s="4">
        <v>-1.9144899270432001</v>
      </c>
      <c r="R208" s="4">
        <v>-3.9036528664086201</v>
      </c>
      <c r="S208" s="4">
        <v>-2.3503650090654999</v>
      </c>
      <c r="T208" s="4">
        <v>0.91897073532544804</v>
      </c>
      <c r="U208" s="4">
        <v>3.1093212177030298</v>
      </c>
      <c r="V208" s="4">
        <v>4.8650864841932604</v>
      </c>
      <c r="W208" s="4">
        <v>-2.63936056174773</v>
      </c>
      <c r="X208" s="4">
        <v>0.45960671544225101</v>
      </c>
      <c r="Y208" s="4">
        <v>-0.45960671544225101</v>
      </c>
      <c r="Z208" s="4">
        <v>-4.1154654893979998</v>
      </c>
    </row>
    <row r="209" spans="1:26" x14ac:dyDescent="0.2">
      <c r="A209" s="2" t="s">
        <v>302</v>
      </c>
      <c r="B209" s="4">
        <v>2</v>
      </c>
      <c r="C209" s="4">
        <v>1</v>
      </c>
      <c r="D209" s="4">
        <v>1</v>
      </c>
      <c r="E209" s="4">
        <v>4</v>
      </c>
      <c r="F209" s="4">
        <v>1</v>
      </c>
      <c r="G209" s="4">
        <v>4</v>
      </c>
      <c r="H209" s="4">
        <v>4</v>
      </c>
      <c r="I209" s="4">
        <v>0.31134434805424099</v>
      </c>
      <c r="J209" s="4">
        <v>-0.26769800899686702</v>
      </c>
      <c r="K209" s="4">
        <v>-4.36463390573694E-2</v>
      </c>
      <c r="L209" s="4">
        <v>0.69148620491531898</v>
      </c>
      <c r="M209" s="4">
        <v>1.4391204502902599</v>
      </c>
      <c r="N209" s="4">
        <v>-0.110508364808327</v>
      </c>
      <c r="O209" s="4">
        <v>-0.64349747609058106</v>
      </c>
      <c r="P209" s="4">
        <v>-0.30678359127891802</v>
      </c>
      <c r="Q209" s="4">
        <v>-1.0698172230277401</v>
      </c>
      <c r="R209" s="4">
        <v>-3.0446574915795299</v>
      </c>
      <c r="S209" s="4">
        <v>-1.60476347634784</v>
      </c>
      <c r="T209" s="4">
        <v>0.55020842418715898</v>
      </c>
      <c r="U209" s="4">
        <v>2.2452528278726001</v>
      </c>
      <c r="V209" s="4">
        <v>2.57266969075325</v>
      </c>
      <c r="W209" s="4">
        <v>-0.71870997488562305</v>
      </c>
      <c r="X209" s="4">
        <v>0.52500393248764898</v>
      </c>
      <c r="Y209" s="4">
        <v>-0.52500393248764898</v>
      </c>
      <c r="Z209" s="4">
        <v>7.8496270358429499</v>
      </c>
    </row>
    <row r="210" spans="1:26" x14ac:dyDescent="0.2">
      <c r="A210" s="2" t="s">
        <v>366</v>
      </c>
      <c r="B210" s="4">
        <v>2</v>
      </c>
      <c r="C210" s="4">
        <v>1</v>
      </c>
      <c r="D210" s="4">
        <v>2</v>
      </c>
      <c r="E210" s="4">
        <v>8</v>
      </c>
      <c r="F210" s="4">
        <v>5</v>
      </c>
      <c r="G210" s="4">
        <v>4</v>
      </c>
      <c r="H210" s="4">
        <v>6</v>
      </c>
      <c r="I210" s="4">
        <v>0.83819490803761398</v>
      </c>
      <c r="J210" s="4">
        <v>-0.50192321866751699</v>
      </c>
      <c r="K210" s="4">
        <v>-0.33627168937009799</v>
      </c>
      <c r="L210" s="4">
        <v>1.11619575950955</v>
      </c>
      <c r="M210" s="4">
        <v>1.06847427218923</v>
      </c>
      <c r="N210" s="4">
        <v>0.61182516612470295</v>
      </c>
      <c r="O210" s="4">
        <v>-0.281825421027461</v>
      </c>
      <c r="P210" s="4">
        <v>-0.79518147099997005</v>
      </c>
      <c r="Q210" s="4">
        <v>-1.7194883057960599</v>
      </c>
      <c r="R210" s="4">
        <v>-2.0939074271013398</v>
      </c>
      <c r="S210" s="4">
        <v>-1.7629524213046199</v>
      </c>
      <c r="T210" s="4">
        <v>0.42104026276148498</v>
      </c>
      <c r="U210" s="4">
        <v>1.1120259427385299</v>
      </c>
      <c r="V210" s="4">
        <v>3.44802895949636</v>
      </c>
      <c r="W210" s="4">
        <v>-1.12423531659042</v>
      </c>
      <c r="X210" s="4">
        <v>0.55122666335099202</v>
      </c>
      <c r="Y210" s="4">
        <v>-0.55122666335099202</v>
      </c>
      <c r="Z210" s="4">
        <v>-3.55209194889478</v>
      </c>
    </row>
    <row r="211" spans="1:26" x14ac:dyDescent="0.2">
      <c r="A211" s="2" t="s">
        <v>198</v>
      </c>
      <c r="B211" s="4">
        <v>2</v>
      </c>
      <c r="C211" s="4">
        <v>1</v>
      </c>
      <c r="D211" s="4">
        <v>1</v>
      </c>
      <c r="E211" s="4">
        <v>7</v>
      </c>
      <c r="F211" s="4">
        <v>2</v>
      </c>
      <c r="G211" s="4">
        <v>2</v>
      </c>
      <c r="H211" s="4">
        <v>2</v>
      </c>
      <c r="I211" s="4">
        <v>1.76667373000686</v>
      </c>
      <c r="J211" s="4">
        <v>-1.50694278086134</v>
      </c>
      <c r="K211" s="4">
        <v>-0.25973094914550898</v>
      </c>
      <c r="L211" s="4">
        <v>2.3415717863864698</v>
      </c>
      <c r="M211" s="4">
        <v>1.5736068373472201</v>
      </c>
      <c r="N211" s="4">
        <v>1.3672936235042501</v>
      </c>
      <c r="O211" s="4">
        <v>-0.63098985924594198</v>
      </c>
      <c r="P211" s="4">
        <v>-1.7827876827371201</v>
      </c>
      <c r="Q211" s="4">
        <v>-2.8686947052548901</v>
      </c>
      <c r="R211" s="4">
        <v>-3.1836623236702701</v>
      </c>
      <c r="S211" s="4">
        <v>-0.59648306743437896</v>
      </c>
      <c r="T211" s="4">
        <v>1.0879751628901</v>
      </c>
      <c r="U211" s="4">
        <v>1.4449218430431101</v>
      </c>
      <c r="V211" s="4">
        <v>1.67251845598158</v>
      </c>
      <c r="W211" s="4">
        <v>-0.42527007081017498</v>
      </c>
      <c r="X211" s="4">
        <v>1.27377729076335</v>
      </c>
      <c r="Y211" s="4">
        <v>-1.27377729076335</v>
      </c>
      <c r="Z211" s="4">
        <v>-3.4568022806593399</v>
      </c>
    </row>
    <row r="212" spans="1:26" x14ac:dyDescent="0.2">
      <c r="A212" s="2" t="s">
        <v>80</v>
      </c>
      <c r="B212" s="4">
        <v>2</v>
      </c>
      <c r="C212" s="4">
        <v>0</v>
      </c>
      <c r="D212" s="4">
        <v>1</v>
      </c>
      <c r="E212" s="4">
        <v>3</v>
      </c>
      <c r="F212" s="4">
        <v>1</v>
      </c>
      <c r="G212" s="4">
        <v>1</v>
      </c>
      <c r="H212" s="4">
        <v>2</v>
      </c>
      <c r="I212" s="4">
        <v>1.1117714383521999</v>
      </c>
      <c r="J212" s="4">
        <v>-0.73247454990793803</v>
      </c>
      <c r="K212" s="4">
        <v>-0.37929688844425702</v>
      </c>
      <c r="L212" s="4">
        <v>2.5587266724901898</v>
      </c>
      <c r="M212" s="4">
        <v>1.6592214169653601</v>
      </c>
      <c r="N212" s="4">
        <v>0.99309870599793204</v>
      </c>
      <c r="O212" s="4">
        <v>-0.85497169306947896</v>
      </c>
      <c r="P212" s="4">
        <v>-1.71806223335885</v>
      </c>
      <c r="Q212" s="4">
        <v>-2.6380128690251299</v>
      </c>
      <c r="R212" s="4">
        <v>-3.4318676941309101</v>
      </c>
      <c r="S212" s="4">
        <v>-0.28363208189675698</v>
      </c>
      <c r="T212" s="4">
        <v>0.76158098150540399</v>
      </c>
      <c r="U212" s="4">
        <v>2.5449030041616498</v>
      </c>
      <c r="V212" s="4">
        <v>1.9434639247324501</v>
      </c>
      <c r="W212" s="4">
        <v>-1.53444813437178</v>
      </c>
      <c r="X212" s="4">
        <v>1.5793022164686801</v>
      </c>
      <c r="Y212" s="4">
        <v>-1.5793022164686801</v>
      </c>
      <c r="Z212" s="4">
        <v>-3.6049603681955</v>
      </c>
    </row>
    <row r="213" spans="1:26" x14ac:dyDescent="0.2">
      <c r="A213" s="2" t="s">
        <v>84</v>
      </c>
      <c r="B213" s="4">
        <v>2</v>
      </c>
      <c r="C213" s="4">
        <v>1</v>
      </c>
      <c r="D213" s="4">
        <v>2</v>
      </c>
      <c r="E213" s="4">
        <v>3</v>
      </c>
      <c r="F213" s="4">
        <v>4</v>
      </c>
      <c r="G213" s="4">
        <v>6</v>
      </c>
      <c r="H213" s="4">
        <v>4</v>
      </c>
      <c r="I213" s="4">
        <v>0.71021077909076402</v>
      </c>
      <c r="J213" s="4">
        <v>-1.10083872828705</v>
      </c>
      <c r="K213" s="4">
        <v>0.39062794919628502</v>
      </c>
      <c r="L213" s="4">
        <v>3.4058347992775801</v>
      </c>
      <c r="M213" s="4">
        <v>1.6096804692389399</v>
      </c>
      <c r="N213" s="4">
        <v>0.38861459778578999</v>
      </c>
      <c r="O213" s="4">
        <v>-0.48274546363389798</v>
      </c>
      <c r="P213" s="4">
        <v>-1.79103958278322</v>
      </c>
      <c r="Q213" s="4">
        <v>-3.1303448198851802</v>
      </c>
      <c r="R213" s="4">
        <v>-2.3756099927058698</v>
      </c>
      <c r="S213" s="4">
        <v>-0.64840942947907598</v>
      </c>
      <c r="T213" s="4">
        <v>1.21403132008763</v>
      </c>
      <c r="U213" s="4">
        <v>1.7078605000125</v>
      </c>
      <c r="V213" s="4">
        <v>0.92835894634749905</v>
      </c>
      <c r="W213" s="4">
        <v>-0.82623134426269296</v>
      </c>
      <c r="X213" s="4">
        <v>0.58991109791815899</v>
      </c>
      <c r="Y213" s="4">
        <v>-0.58991109791815899</v>
      </c>
      <c r="Z213" s="4">
        <v>-3.4405531415587598</v>
      </c>
    </row>
    <row r="214" spans="1:26" x14ac:dyDescent="0.2">
      <c r="A214" s="2" t="s">
        <v>131</v>
      </c>
      <c r="B214" s="4">
        <v>1</v>
      </c>
      <c r="C214" s="4">
        <v>1</v>
      </c>
      <c r="D214" s="4">
        <v>2</v>
      </c>
      <c r="E214" s="4">
        <v>7</v>
      </c>
      <c r="F214" s="4">
        <v>5</v>
      </c>
      <c r="G214" s="4">
        <v>6</v>
      </c>
      <c r="H214" s="4">
        <v>6</v>
      </c>
      <c r="I214" s="4">
        <v>1.11203940264173</v>
      </c>
      <c r="J214" s="4">
        <v>1.17539350200184E-2</v>
      </c>
      <c r="K214" s="4">
        <v>-1.1237933376617499</v>
      </c>
      <c r="L214" s="4">
        <v>2.9883135016431401</v>
      </c>
      <c r="M214" s="4">
        <v>1.8311646448301599</v>
      </c>
      <c r="N214" s="4">
        <v>0.43941022247009998</v>
      </c>
      <c r="O214" s="4">
        <v>-0.81509678895610005</v>
      </c>
      <c r="P214" s="4">
        <v>-1.72639480561895</v>
      </c>
      <c r="Q214" s="4">
        <v>-2.7173967743683298</v>
      </c>
      <c r="R214" s="4">
        <v>-2.1693729203088901</v>
      </c>
      <c r="S214" s="4">
        <v>-0.46764528951671402</v>
      </c>
      <c r="T214" s="4">
        <v>0.50419134708664703</v>
      </c>
      <c r="U214" s="4">
        <v>0.87478667919559805</v>
      </c>
      <c r="V214" s="4">
        <v>1.8622821164049399</v>
      </c>
      <c r="W214" s="4">
        <v>-0.60424193286155803</v>
      </c>
      <c r="X214" s="4">
        <v>0.99307163222112105</v>
      </c>
      <c r="Y214" s="4">
        <v>-0.99307163222112105</v>
      </c>
      <c r="Z214" s="4">
        <v>1.51365983499881E-2</v>
      </c>
    </row>
    <row r="215" spans="1:26" x14ac:dyDescent="0.2">
      <c r="A215" s="2" t="s">
        <v>287</v>
      </c>
      <c r="B215" s="4">
        <v>2</v>
      </c>
      <c r="C215" s="4">
        <v>1</v>
      </c>
      <c r="D215" s="4">
        <v>2</v>
      </c>
      <c r="E215" s="4">
        <v>3</v>
      </c>
      <c r="F215" s="4">
        <v>4</v>
      </c>
      <c r="G215" s="4">
        <v>4</v>
      </c>
      <c r="H215" s="4">
        <v>4</v>
      </c>
      <c r="I215" s="4">
        <v>0.63777731278629501</v>
      </c>
      <c r="J215" s="4">
        <v>-0.458662583261294</v>
      </c>
      <c r="K215" s="4">
        <v>-0.17911472952499599</v>
      </c>
      <c r="L215" s="4">
        <v>3.2856026606510902</v>
      </c>
      <c r="M215" s="4">
        <v>2.0109121072937</v>
      </c>
      <c r="N215" s="4">
        <v>0.71878463235673595</v>
      </c>
      <c r="O215" s="4">
        <v>-0.59959395103837299</v>
      </c>
      <c r="P215" s="4">
        <v>-1.9833753351708601</v>
      </c>
      <c r="Q215" s="4">
        <v>-3.4323301140922999</v>
      </c>
      <c r="R215" s="4">
        <v>-3.9000894849035799</v>
      </c>
      <c r="S215" s="4">
        <v>-1.01092137292325</v>
      </c>
      <c r="T215" s="4">
        <v>0.70223990930109703</v>
      </c>
      <c r="U215" s="4">
        <v>2.2123602618527598</v>
      </c>
      <c r="V215" s="4">
        <v>3.3025983438094402</v>
      </c>
      <c r="W215" s="4">
        <v>-1.3061876571364499</v>
      </c>
      <c r="X215" s="4">
        <v>1.2799353343184301</v>
      </c>
      <c r="Y215" s="4">
        <v>-1.2799353343184301</v>
      </c>
      <c r="Z215" s="4">
        <v>-3.40959752096841</v>
      </c>
    </row>
    <row r="216" spans="1:26" x14ac:dyDescent="0.2">
      <c r="A216" s="2" t="s">
        <v>288</v>
      </c>
      <c r="B216" s="4">
        <v>2</v>
      </c>
      <c r="C216" s="4">
        <v>1</v>
      </c>
      <c r="D216" s="4">
        <v>1</v>
      </c>
      <c r="E216" s="4">
        <v>7</v>
      </c>
      <c r="F216" s="4">
        <v>2</v>
      </c>
      <c r="G216" s="4">
        <v>6</v>
      </c>
      <c r="H216" s="4">
        <v>3</v>
      </c>
      <c r="I216" s="4">
        <v>1.84752016613199</v>
      </c>
      <c r="J216" s="4">
        <v>-0.82401000413470005</v>
      </c>
      <c r="K216" s="4">
        <v>-1.02351016199728</v>
      </c>
      <c r="L216" s="4">
        <v>0.48642148090073001</v>
      </c>
      <c r="M216" s="4">
        <v>0.37875834058005498</v>
      </c>
      <c r="N216" s="4">
        <v>0.50183019019008102</v>
      </c>
      <c r="O216" s="4">
        <v>-9.5866560827729902E-2</v>
      </c>
      <c r="P216" s="4">
        <v>-0.42080228274931802</v>
      </c>
      <c r="Q216" s="4">
        <v>-0.85034116809381799</v>
      </c>
      <c r="R216" s="4">
        <v>-4.26488064560378</v>
      </c>
      <c r="S216" s="4">
        <v>-2.6264216750831402</v>
      </c>
      <c r="T216" s="4">
        <v>1.39135481241077</v>
      </c>
      <c r="U216" s="4">
        <v>3.6125419646300099</v>
      </c>
      <c r="V216" s="4">
        <v>4.87319534766673</v>
      </c>
      <c r="W216" s="4">
        <v>-2.9857898040205799</v>
      </c>
      <c r="X216" s="4">
        <v>1.1053502774796899</v>
      </c>
      <c r="Y216" s="4">
        <v>-1.1053502774796899</v>
      </c>
      <c r="Z216" s="4">
        <v>-3.76398733880109</v>
      </c>
    </row>
    <row r="217" spans="1:26" x14ac:dyDescent="0.2">
      <c r="A217" s="2" t="s">
        <v>68</v>
      </c>
      <c r="B217" s="4">
        <v>2</v>
      </c>
      <c r="C217" s="4">
        <v>0</v>
      </c>
      <c r="D217" s="4">
        <v>1</v>
      </c>
      <c r="E217" s="4">
        <v>4</v>
      </c>
      <c r="F217" s="4">
        <v>2</v>
      </c>
      <c r="G217" s="4">
        <v>3</v>
      </c>
      <c r="H217" s="4">
        <v>4</v>
      </c>
      <c r="I217" s="4">
        <v>1.84337659996226</v>
      </c>
      <c r="J217" s="4">
        <v>-1.1968546984191499</v>
      </c>
      <c r="K217" s="4">
        <v>-0.64652190154311495</v>
      </c>
      <c r="L217" s="4">
        <v>1.1519739551655801</v>
      </c>
      <c r="M217" s="4">
        <v>0.34202313204127899</v>
      </c>
      <c r="N217" s="4">
        <v>2.6831022470925298E-2</v>
      </c>
      <c r="O217" s="4">
        <v>0.34932242732767899</v>
      </c>
      <c r="P217" s="4">
        <v>-0.54311750800014003</v>
      </c>
      <c r="Q217" s="4">
        <v>-1.3270330290053101</v>
      </c>
      <c r="R217" s="4">
        <v>-0.364398573717299</v>
      </c>
      <c r="S217" s="4">
        <v>-0.154929947441238</v>
      </c>
      <c r="T217" s="4">
        <v>0.130000664982553</v>
      </c>
      <c r="U217" s="4">
        <v>1.0398875826340199</v>
      </c>
      <c r="V217" s="4">
        <v>0.25772226800315201</v>
      </c>
      <c r="W217" s="4">
        <v>-0.90828199446118896</v>
      </c>
      <c r="X217" s="4">
        <v>1.1227947209831</v>
      </c>
      <c r="Y217" s="4">
        <v>-1.1227947209831</v>
      </c>
      <c r="Z217" s="4">
        <v>-4.88970682791612</v>
      </c>
    </row>
    <row r="218" spans="1:26" x14ac:dyDescent="0.2">
      <c r="A218" s="2" t="s">
        <v>45</v>
      </c>
      <c r="B218" s="4">
        <v>2</v>
      </c>
      <c r="C218" s="4">
        <v>1</v>
      </c>
      <c r="D218" s="4">
        <v>1</v>
      </c>
      <c r="E218" s="4">
        <v>5</v>
      </c>
      <c r="F218" s="4">
        <v>1</v>
      </c>
      <c r="G218" s="4">
        <v>2</v>
      </c>
      <c r="H218" s="4">
        <v>4</v>
      </c>
      <c r="I218" s="4">
        <v>0.62653327752521704</v>
      </c>
      <c r="J218" s="4">
        <v>-6.4989570001901004E-2</v>
      </c>
      <c r="K218" s="4">
        <v>-0.56154370752331395</v>
      </c>
      <c r="L218" s="4">
        <v>0.97355454409258702</v>
      </c>
      <c r="M218" s="4">
        <v>0.41443554395038801</v>
      </c>
      <c r="N218" s="4">
        <v>-0.51319729203459497</v>
      </c>
      <c r="O218" s="4">
        <v>-0.42921619070308997</v>
      </c>
      <c r="P218" s="4">
        <v>-0.10440168043478899</v>
      </c>
      <c r="Q218" s="4">
        <v>-0.341174924870501</v>
      </c>
      <c r="R218" s="4">
        <v>-0.802827958814749</v>
      </c>
      <c r="S218" s="4">
        <v>-0.57350343191891295</v>
      </c>
      <c r="T218" s="4">
        <v>0.568223266222874</v>
      </c>
      <c r="U218" s="4">
        <v>1.3921173850697299</v>
      </c>
      <c r="V218" s="4">
        <v>1.20622071397728</v>
      </c>
      <c r="W218" s="4">
        <v>-1.79022997453623</v>
      </c>
      <c r="X218" s="4">
        <v>1.9176740673058199</v>
      </c>
      <c r="Y218" s="4">
        <v>-1.9176740673058199</v>
      </c>
      <c r="Z218" s="4">
        <v>-5.4537858229066396</v>
      </c>
    </row>
    <row r="219" spans="1:26" x14ac:dyDescent="0.2">
      <c r="A219" s="2" t="s">
        <v>258</v>
      </c>
      <c r="B219" s="4">
        <v>1</v>
      </c>
      <c r="C219" s="4">
        <v>1</v>
      </c>
      <c r="D219" s="4">
        <v>2</v>
      </c>
      <c r="E219" s="4">
        <v>8</v>
      </c>
      <c r="F219" s="4">
        <v>1</v>
      </c>
      <c r="G219" s="4">
        <v>4</v>
      </c>
      <c r="H219" s="4">
        <v>1</v>
      </c>
      <c r="I219" s="4">
        <v>1.1492069765356201</v>
      </c>
      <c r="J219" s="4">
        <v>-0.21761551252275099</v>
      </c>
      <c r="K219" s="4">
        <v>-0.93159146401287496</v>
      </c>
      <c r="L219" s="4">
        <v>-7.9703509527201705E-2</v>
      </c>
      <c r="M219" s="4">
        <v>0.51496260241791603</v>
      </c>
      <c r="N219" s="4">
        <v>0.23807699614029401</v>
      </c>
      <c r="O219" s="4">
        <v>-1.32076970128997E-2</v>
      </c>
      <c r="P219" s="4">
        <v>-0.23242732349008399</v>
      </c>
      <c r="Q219" s="4">
        <v>-0.42770106852803003</v>
      </c>
      <c r="R219" s="4">
        <v>-4.7349070586490196</v>
      </c>
      <c r="S219" s="4">
        <v>-2.7589354642342898</v>
      </c>
      <c r="T219" s="4">
        <v>0.62551726389834605</v>
      </c>
      <c r="U219" s="4">
        <v>3.6923840292302801</v>
      </c>
      <c r="V219" s="4">
        <v>5.9658081637346196</v>
      </c>
      <c r="W219" s="4">
        <v>-2.78986693397994</v>
      </c>
      <c r="X219" s="4">
        <v>0.87747673077841204</v>
      </c>
      <c r="Y219" s="4">
        <v>-0.87747673077841204</v>
      </c>
      <c r="Z219" s="4">
        <v>-3.2589019978938301</v>
      </c>
    </row>
    <row r="220" spans="1:26" x14ac:dyDescent="0.2">
      <c r="A220" s="2" t="s">
        <v>336</v>
      </c>
      <c r="B220" s="4">
        <v>2</v>
      </c>
      <c r="C220" s="4">
        <v>1</v>
      </c>
      <c r="D220" s="4">
        <v>1</v>
      </c>
      <c r="E220" s="4">
        <v>7</v>
      </c>
      <c r="F220" s="4">
        <v>1</v>
      </c>
      <c r="G220" s="4">
        <v>1</v>
      </c>
      <c r="H220" s="4">
        <v>4</v>
      </c>
      <c r="I220" s="4">
        <v>0.113852069583795</v>
      </c>
      <c r="J220" s="4">
        <v>-0.57864516364284402</v>
      </c>
      <c r="K220" s="4">
        <v>0.464793094059054</v>
      </c>
      <c r="L220" s="4">
        <v>3.0770790420189198</v>
      </c>
      <c r="M220" s="4">
        <v>2.5590829803071702</v>
      </c>
      <c r="N220" s="4">
        <v>0.87639794290781803</v>
      </c>
      <c r="O220" s="4">
        <v>-0.85970350757726</v>
      </c>
      <c r="P220" s="4">
        <v>-2.43055437532177</v>
      </c>
      <c r="Q220" s="4">
        <v>-3.22230208233491</v>
      </c>
      <c r="R220" s="4">
        <v>-1.74703927235624</v>
      </c>
      <c r="S220" s="4">
        <v>-0.201995201437425</v>
      </c>
      <c r="T220" s="4">
        <v>0.52343327240730697</v>
      </c>
      <c r="U220" s="4">
        <v>0.65922912304417003</v>
      </c>
      <c r="V220" s="4">
        <v>0.56439487802857002</v>
      </c>
      <c r="W220" s="4">
        <v>0.20197720031361599</v>
      </c>
      <c r="X220" s="4">
        <v>0.58045054945430496</v>
      </c>
      <c r="Y220" s="4">
        <v>-0.58045054945430496</v>
      </c>
      <c r="Z220" s="4">
        <v>6.3556940135592503</v>
      </c>
    </row>
    <row r="221" spans="1:26" x14ac:dyDescent="0.2">
      <c r="A221" s="2" t="s">
        <v>158</v>
      </c>
      <c r="B221" s="4">
        <v>2</v>
      </c>
      <c r="C221" s="4">
        <v>1</v>
      </c>
      <c r="D221" s="4">
        <v>4</v>
      </c>
      <c r="E221" s="4">
        <v>4</v>
      </c>
      <c r="F221" s="4">
        <v>5</v>
      </c>
      <c r="G221" s="4">
        <v>6</v>
      </c>
      <c r="H221" s="4">
        <v>7</v>
      </c>
      <c r="I221" s="4">
        <v>-0.14426404155726999</v>
      </c>
      <c r="J221" s="4">
        <v>-1.5995908596084199E-2</v>
      </c>
      <c r="K221" s="4">
        <v>0.16025995015335601</v>
      </c>
      <c r="L221" s="4">
        <v>2.2334351464547999</v>
      </c>
      <c r="M221" s="4">
        <v>1.6070942724227799</v>
      </c>
      <c r="N221" s="4">
        <v>0.212468348199878</v>
      </c>
      <c r="O221" s="4">
        <v>-0.60790617106576905</v>
      </c>
      <c r="P221" s="4">
        <v>-1.1524717184356399</v>
      </c>
      <c r="Q221" s="4">
        <v>-2.2926198775761302</v>
      </c>
      <c r="R221" s="4">
        <v>-1.54091717260436</v>
      </c>
      <c r="S221" s="4">
        <v>-0.72289744683711199</v>
      </c>
      <c r="T221" s="4">
        <v>0.76771619586181405</v>
      </c>
      <c r="U221" s="4">
        <v>1.44273782230639</v>
      </c>
      <c r="V221" s="4">
        <v>1.4592515017352301</v>
      </c>
      <c r="W221" s="4">
        <v>-1.4058909004619899</v>
      </c>
      <c r="X221" s="4">
        <v>1.2661112826520899</v>
      </c>
      <c r="Y221" s="4">
        <v>-1.2661112826520899</v>
      </c>
      <c r="Z221" s="4">
        <v>-4.2680944971792503</v>
      </c>
    </row>
    <row r="222" spans="1:26" x14ac:dyDescent="0.2">
      <c r="A222" s="2" t="s">
        <v>314</v>
      </c>
      <c r="B222" s="4">
        <v>1</v>
      </c>
      <c r="C222" s="4">
        <v>1</v>
      </c>
      <c r="D222" s="4">
        <v>1</v>
      </c>
      <c r="E222" s="4">
        <v>3</v>
      </c>
      <c r="F222" s="4">
        <v>2</v>
      </c>
      <c r="G222" s="4">
        <v>3</v>
      </c>
      <c r="H222" s="4">
        <v>4</v>
      </c>
      <c r="I222" s="4">
        <v>-0.96289169261195495</v>
      </c>
      <c r="J222" s="4">
        <v>0.359114651710155</v>
      </c>
      <c r="K222" s="4">
        <v>0.60377704090178996</v>
      </c>
      <c r="L222" s="4">
        <v>0.241060117515351</v>
      </c>
      <c r="M222" s="4">
        <v>6.8733536244623805E-2</v>
      </c>
      <c r="N222" s="4">
        <v>-0.97185733576176703</v>
      </c>
      <c r="O222" s="4">
        <v>8.9814283917115406E-2</v>
      </c>
      <c r="P222" s="4">
        <v>0.84660806801696997</v>
      </c>
      <c r="Q222" s="4">
        <v>-0.27435866993228902</v>
      </c>
      <c r="R222" s="4">
        <v>-0.54579895478167895</v>
      </c>
      <c r="S222" s="4">
        <v>-0.83280662821821605</v>
      </c>
      <c r="T222" s="4">
        <v>-0.45819906827099</v>
      </c>
      <c r="U222" s="4">
        <v>0.58560200789825201</v>
      </c>
      <c r="V222" s="4">
        <v>1.3074414146487601</v>
      </c>
      <c r="W222" s="4">
        <v>-5.6238771276115998E-2</v>
      </c>
      <c r="X222" s="4">
        <v>-0.31202505632190097</v>
      </c>
      <c r="Y222" s="4">
        <v>0.31202505632190097</v>
      </c>
      <c r="Z222" s="4">
        <v>-0.65513968228632502</v>
      </c>
    </row>
    <row r="223" spans="1:26" x14ac:dyDescent="0.2">
      <c r="A223" s="2" t="s">
        <v>157</v>
      </c>
      <c r="B223" s="4">
        <v>2</v>
      </c>
      <c r="C223" s="4">
        <v>1</v>
      </c>
      <c r="D223" s="4">
        <v>2</v>
      </c>
      <c r="E223" s="4">
        <v>3</v>
      </c>
      <c r="F223" s="4">
        <v>4</v>
      </c>
      <c r="G223" s="4">
        <v>4</v>
      </c>
      <c r="H223" s="4">
        <v>4</v>
      </c>
      <c r="I223" s="4">
        <v>1.2646003785886599</v>
      </c>
      <c r="J223" s="4">
        <v>-0.913195452789899</v>
      </c>
      <c r="K223" s="4">
        <v>-0.35140492579874599</v>
      </c>
      <c r="L223" s="4">
        <v>1.18512865333838</v>
      </c>
      <c r="M223" s="4">
        <v>0.77600851189707598</v>
      </c>
      <c r="N223" s="4">
        <v>3.9709498018776902E-4</v>
      </c>
      <c r="O223" s="4">
        <v>0.29455934510794102</v>
      </c>
      <c r="P223" s="4">
        <v>-0.95319666884065402</v>
      </c>
      <c r="Q223" s="4">
        <v>-1.30289693648289</v>
      </c>
      <c r="R223" s="4">
        <v>-2.1561594729871101</v>
      </c>
      <c r="S223" s="4">
        <v>-0.80029874389809497</v>
      </c>
      <c r="T223" s="4">
        <v>-7.4524084146656205E-2</v>
      </c>
      <c r="U223" s="4">
        <v>1.0966173957429599</v>
      </c>
      <c r="V223" s="4">
        <v>2.8112402770110401</v>
      </c>
      <c r="W223" s="4">
        <v>-0.87687537172205199</v>
      </c>
      <c r="X223" s="4">
        <v>-0.343802146284998</v>
      </c>
      <c r="Y223" s="4">
        <v>0.343802146284998</v>
      </c>
      <c r="Z223" s="4">
        <v>0.64998312130648805</v>
      </c>
    </row>
    <row r="224" spans="1:26" x14ac:dyDescent="0.2">
      <c r="A224" s="2" t="s">
        <v>260</v>
      </c>
      <c r="B224" s="4">
        <v>2</v>
      </c>
      <c r="C224" s="4">
        <v>1</v>
      </c>
      <c r="D224" s="4">
        <v>1</v>
      </c>
      <c r="E224" s="4">
        <v>3</v>
      </c>
      <c r="F224" s="4">
        <v>1</v>
      </c>
      <c r="G224" s="4">
        <v>2</v>
      </c>
      <c r="H224" s="4">
        <v>4</v>
      </c>
      <c r="I224" s="4">
        <v>3.0013160016249101</v>
      </c>
      <c r="J224" s="4">
        <v>-1.67938936964251</v>
      </c>
      <c r="K224" s="4">
        <v>-1.3219266319823699</v>
      </c>
      <c r="L224" s="4">
        <v>1.00314136769171</v>
      </c>
      <c r="M224" s="4">
        <v>0.601249064836753</v>
      </c>
      <c r="N224" s="4">
        <v>0.24090953562425901</v>
      </c>
      <c r="O224" s="4">
        <v>0.20413397152212501</v>
      </c>
      <c r="P224" s="4">
        <v>-0.70178617568384705</v>
      </c>
      <c r="Q224" s="4">
        <v>-1.3476477639909901</v>
      </c>
      <c r="R224" s="4">
        <v>-0.70874752232991001</v>
      </c>
      <c r="S224" s="4">
        <v>9.3139335188311898E-2</v>
      </c>
      <c r="T224" s="4">
        <v>0.65466785242085901</v>
      </c>
      <c r="U224" s="4">
        <v>0.43664724850178699</v>
      </c>
      <c r="V224" s="4">
        <v>0.47731967132161301</v>
      </c>
      <c r="W224" s="4">
        <v>-0.95302658510267402</v>
      </c>
      <c r="X224" s="4">
        <v>0.63119743198796996</v>
      </c>
      <c r="Y224" s="4">
        <v>-0.63119743198796996</v>
      </c>
      <c r="Z224" s="4">
        <v>-3.8799770898730199</v>
      </c>
    </row>
    <row r="225" spans="1:26" x14ac:dyDescent="0.2">
      <c r="A225" s="2" t="s">
        <v>332</v>
      </c>
      <c r="B225" s="4">
        <v>2</v>
      </c>
      <c r="C225" s="4">
        <v>1</v>
      </c>
      <c r="D225" s="4">
        <v>1</v>
      </c>
      <c r="E225" s="4">
        <v>3</v>
      </c>
      <c r="F225" s="4">
        <v>4</v>
      </c>
      <c r="G225" s="4">
        <v>6</v>
      </c>
      <c r="H225" s="4">
        <v>4</v>
      </c>
      <c r="I225" s="4">
        <v>1.03895727445439</v>
      </c>
      <c r="J225" s="4">
        <v>-0.62809165378629805</v>
      </c>
      <c r="K225" s="4">
        <v>-0.41086562066807403</v>
      </c>
      <c r="L225" s="4">
        <v>0.48736806096635599</v>
      </c>
      <c r="M225" s="4">
        <v>0.85888549907738199</v>
      </c>
      <c r="N225" s="4">
        <v>0.49110644438786</v>
      </c>
      <c r="O225" s="4">
        <v>0.51036283906344604</v>
      </c>
      <c r="P225" s="4">
        <v>-0.90271638692506595</v>
      </c>
      <c r="Q225" s="4">
        <v>-1.4450064565699701</v>
      </c>
      <c r="R225" s="4">
        <v>-3.8525697357599999</v>
      </c>
      <c r="S225" s="4">
        <v>-1.8540006625186001</v>
      </c>
      <c r="T225" s="4">
        <v>0.69408644181705803</v>
      </c>
      <c r="U225" s="4">
        <v>3.3896972810333899</v>
      </c>
      <c r="V225" s="4">
        <v>3.8034627158664098</v>
      </c>
      <c r="W225" s="4">
        <v>-2.1806760404382102</v>
      </c>
      <c r="X225" s="4">
        <v>1.5284316962723701</v>
      </c>
      <c r="Y225" s="4">
        <v>-1.5284316962723701</v>
      </c>
      <c r="Z225" s="4">
        <v>-3.6135274086723799</v>
      </c>
    </row>
    <row r="226" spans="1:26" x14ac:dyDescent="0.2">
      <c r="A226" s="2" t="s">
        <v>56</v>
      </c>
      <c r="B226" s="4">
        <v>2</v>
      </c>
      <c r="C226" s="4">
        <v>1</v>
      </c>
      <c r="D226" s="4">
        <v>1</v>
      </c>
      <c r="E226" s="4">
        <v>5</v>
      </c>
      <c r="F226" s="4">
        <v>3</v>
      </c>
      <c r="G226" s="4">
        <v>6</v>
      </c>
      <c r="H226" s="4">
        <v>1</v>
      </c>
      <c r="I226" s="4">
        <v>-0.69037911871926305</v>
      </c>
      <c r="J226" s="4">
        <v>0.275675226634439</v>
      </c>
      <c r="K226" s="4">
        <v>0.41470389208483399</v>
      </c>
      <c r="L226" s="4">
        <v>1.0694663891951901</v>
      </c>
      <c r="M226" s="4">
        <v>0.550236251705987</v>
      </c>
      <c r="N226" s="4">
        <v>0.42495536159554798</v>
      </c>
      <c r="O226" s="4">
        <v>-0.18219059341673999</v>
      </c>
      <c r="P226" s="4">
        <v>-0.74838892404212098</v>
      </c>
      <c r="Q226" s="4">
        <v>-1.11407848503786</v>
      </c>
      <c r="R226" s="4">
        <v>-3.8459378215290401</v>
      </c>
      <c r="S226" s="4">
        <v>-1.6789121842204799</v>
      </c>
      <c r="T226" s="4">
        <v>-0.22843795742105899</v>
      </c>
      <c r="U226" s="4">
        <v>2.58776111049758</v>
      </c>
      <c r="V226" s="4">
        <v>4.9758088995669203</v>
      </c>
      <c r="W226" s="4">
        <v>-1.81028204689395</v>
      </c>
      <c r="X226" s="4">
        <v>2.66148191381997E-2</v>
      </c>
      <c r="Y226" s="4">
        <v>-2.66148191381997E-2</v>
      </c>
      <c r="Z226" s="4">
        <v>0.33576771862029398</v>
      </c>
    </row>
    <row r="227" spans="1:26" x14ac:dyDescent="0.2">
      <c r="A227" s="2" t="s">
        <v>154</v>
      </c>
      <c r="B227" s="4">
        <v>2</v>
      </c>
      <c r="C227" s="4">
        <v>0</v>
      </c>
      <c r="D227" s="4">
        <v>2</v>
      </c>
      <c r="E227" s="4">
        <v>9</v>
      </c>
      <c r="F227" s="4">
        <v>1</v>
      </c>
      <c r="G227" s="4">
        <v>5</v>
      </c>
      <c r="H227" s="4">
        <v>7</v>
      </c>
      <c r="I227" s="4">
        <v>0.654365765321412</v>
      </c>
      <c r="J227" s="4">
        <v>-0.34169102652938299</v>
      </c>
      <c r="K227" s="4">
        <v>-0.31267473879202301</v>
      </c>
      <c r="L227" s="4">
        <v>0.446739247329769</v>
      </c>
      <c r="M227" s="4">
        <v>0.66353606632375794</v>
      </c>
      <c r="N227" s="4">
        <v>-0.12873238196578399</v>
      </c>
      <c r="O227" s="4">
        <v>0.40062273171348001</v>
      </c>
      <c r="P227" s="4">
        <v>-0.90563132444913796</v>
      </c>
      <c r="Q227" s="4">
        <v>-0.47653433895209801</v>
      </c>
      <c r="R227" s="4">
        <v>-1.0598249412827601</v>
      </c>
      <c r="S227" s="4">
        <v>-1.03353752857457</v>
      </c>
      <c r="T227" s="4">
        <v>0.489531829711019</v>
      </c>
      <c r="U227" s="4">
        <v>1.1180900005983401</v>
      </c>
      <c r="V227" s="4">
        <v>0.95854166814394304</v>
      </c>
      <c r="W227" s="4">
        <v>-0.47280102859596401</v>
      </c>
      <c r="X227" s="4">
        <v>0.49566609688991198</v>
      </c>
      <c r="Y227" s="4">
        <v>-0.49566609688991198</v>
      </c>
      <c r="Z227" s="4">
        <v>4.0771353025306301</v>
      </c>
    </row>
    <row r="228" spans="1:26" x14ac:dyDescent="0.2">
      <c r="A228" s="2" t="s">
        <v>64</v>
      </c>
      <c r="B228" s="4">
        <v>2</v>
      </c>
      <c r="C228" s="4">
        <v>1</v>
      </c>
      <c r="D228" s="4">
        <v>2</v>
      </c>
      <c r="E228" s="4">
        <v>7</v>
      </c>
      <c r="F228" s="4">
        <v>4</v>
      </c>
      <c r="G228" s="4">
        <v>2</v>
      </c>
      <c r="H228" s="4">
        <v>3</v>
      </c>
      <c r="I228" s="4">
        <v>-0.46303258089437099</v>
      </c>
      <c r="J228" s="4">
        <v>0.77121667798398597</v>
      </c>
      <c r="K228" s="4">
        <v>-0.30818409708962602</v>
      </c>
      <c r="L228" s="4">
        <v>0.88975373070891395</v>
      </c>
      <c r="M228" s="4">
        <v>0.86938257649945005</v>
      </c>
      <c r="N228" s="4">
        <v>0.52867172182322497</v>
      </c>
      <c r="O228" s="4">
        <v>-0.29858604064507199</v>
      </c>
      <c r="P228" s="4">
        <v>-0.42271279541908602</v>
      </c>
      <c r="Q228" s="4">
        <v>-1.56650919296744</v>
      </c>
      <c r="R228" s="4">
        <v>-5.26135900188343</v>
      </c>
      <c r="S228" s="4">
        <v>-2.8491873364565299</v>
      </c>
      <c r="T228" s="4">
        <v>-0.13948725162628001</v>
      </c>
      <c r="U228" s="4">
        <v>3.68831695142178</v>
      </c>
      <c r="V228" s="4">
        <v>6.0793871576140104</v>
      </c>
      <c r="W228" s="4">
        <v>-1.5176705190695501</v>
      </c>
      <c r="X228" s="4">
        <v>1.08225943723226</v>
      </c>
      <c r="Y228" s="4">
        <v>-1.08225943723226</v>
      </c>
      <c r="Z228" s="4">
        <v>0.42866826750297099</v>
      </c>
    </row>
    <row r="229" spans="1:26" x14ac:dyDescent="0.2">
      <c r="A229" s="2" t="s">
        <v>175</v>
      </c>
      <c r="B229" s="4">
        <v>2</v>
      </c>
      <c r="C229" s="4">
        <v>1</v>
      </c>
      <c r="D229" s="4">
        <v>2</v>
      </c>
      <c r="E229" s="4">
        <v>5</v>
      </c>
      <c r="F229" s="4">
        <v>3</v>
      </c>
      <c r="G229" s="4">
        <v>6</v>
      </c>
      <c r="H229" s="4">
        <v>4</v>
      </c>
      <c r="I229" s="4">
        <v>1.0208748277092701</v>
      </c>
      <c r="J229" s="4">
        <v>-1.11131966261295</v>
      </c>
      <c r="K229" s="4">
        <v>9.0444834903690305E-2</v>
      </c>
      <c r="L229" s="4">
        <v>0.96000502328902804</v>
      </c>
      <c r="M229" s="4">
        <v>1.41812219345962</v>
      </c>
      <c r="N229" s="4">
        <v>6.3965447824659002E-2</v>
      </c>
      <c r="O229" s="4">
        <v>0.36553308329023199</v>
      </c>
      <c r="P229" s="4">
        <v>-1.27901567112527</v>
      </c>
      <c r="Q229" s="4">
        <v>-1.5286100767383</v>
      </c>
      <c r="R229" s="4">
        <v>-4.19054739003706</v>
      </c>
      <c r="S229" s="4">
        <v>-2.09840736156535</v>
      </c>
      <c r="T229" s="4">
        <v>3.2221988414234098E-2</v>
      </c>
      <c r="U229" s="4">
        <v>2.46762054714765</v>
      </c>
      <c r="V229" s="4">
        <v>4.7661529741597599</v>
      </c>
      <c r="W229" s="4">
        <v>-0.97704075811922197</v>
      </c>
      <c r="X229" s="4">
        <v>1.3065241680314199</v>
      </c>
      <c r="Y229" s="4">
        <v>-1.3065241680314199</v>
      </c>
      <c r="Z229" s="4">
        <v>3.68558169736824</v>
      </c>
    </row>
    <row r="230" spans="1:26" x14ac:dyDescent="0.2">
      <c r="A230" s="2" t="s">
        <v>261</v>
      </c>
      <c r="B230" s="4">
        <v>2</v>
      </c>
      <c r="C230" s="4">
        <v>0</v>
      </c>
      <c r="D230" s="4">
        <v>2</v>
      </c>
      <c r="E230" s="4">
        <v>4</v>
      </c>
      <c r="F230" s="4">
        <v>1</v>
      </c>
      <c r="G230" s="4">
        <v>2</v>
      </c>
      <c r="H230" s="4">
        <v>2</v>
      </c>
      <c r="I230" s="4">
        <v>-8.5616470108125703E-2</v>
      </c>
      <c r="J230" s="4">
        <v>0.228040112077811</v>
      </c>
      <c r="K230" s="4">
        <v>-0.14242364196968299</v>
      </c>
      <c r="L230" s="4">
        <v>-3.8627715710822901E-2</v>
      </c>
      <c r="M230" s="4">
        <v>1.6709647319643501E-3</v>
      </c>
      <c r="N230" s="4">
        <v>0.26068475905628502</v>
      </c>
      <c r="O230" s="4">
        <v>-0.23690012543101899</v>
      </c>
      <c r="P230" s="4">
        <v>3.0156310687636202E-3</v>
      </c>
      <c r="Q230" s="4">
        <v>1.0156486284832299E-2</v>
      </c>
      <c r="R230" s="4">
        <v>-2.5916984529976901</v>
      </c>
      <c r="S230" s="4">
        <v>-1.9604506431487501</v>
      </c>
      <c r="T230" s="4">
        <v>0.315782045054678</v>
      </c>
      <c r="U230" s="4">
        <v>2.2525760920935198</v>
      </c>
      <c r="V230" s="4">
        <v>3.1974512520799498</v>
      </c>
      <c r="W230" s="4">
        <v>-1.2136602930817</v>
      </c>
      <c r="X230" s="4">
        <v>1.61198201759463</v>
      </c>
      <c r="Y230" s="4">
        <v>-1.61198201759463</v>
      </c>
      <c r="Z230" s="4">
        <v>0.56955147466890799</v>
      </c>
    </row>
    <row r="231" spans="1:26" x14ac:dyDescent="0.2">
      <c r="A231" s="2" t="s">
        <v>24</v>
      </c>
      <c r="B231" s="4">
        <v>2</v>
      </c>
      <c r="C231" s="4">
        <v>0</v>
      </c>
      <c r="D231" s="4">
        <v>2</v>
      </c>
      <c r="E231" s="4">
        <v>6</v>
      </c>
      <c r="F231" s="4">
        <v>4</v>
      </c>
      <c r="G231" s="4">
        <v>6</v>
      </c>
      <c r="H231" s="4">
        <v>2</v>
      </c>
      <c r="I231" s="4">
        <v>0.51760016066954295</v>
      </c>
      <c r="J231" s="4">
        <v>-0.36659001542258401</v>
      </c>
      <c r="K231" s="4">
        <v>-0.15101014524695899</v>
      </c>
      <c r="L231" s="4">
        <v>0.37086226158290098</v>
      </c>
      <c r="M231" s="4">
        <v>0.61173695238798698</v>
      </c>
      <c r="N231" s="4">
        <v>0.29003491739298198</v>
      </c>
      <c r="O231" s="4">
        <v>0.48934461875490498</v>
      </c>
      <c r="P231" s="4">
        <v>-0.49240281386697599</v>
      </c>
      <c r="Q231" s="4">
        <v>-1.26957593625178</v>
      </c>
      <c r="R231" s="4">
        <v>-3.9757022309072001</v>
      </c>
      <c r="S231" s="4">
        <v>-2.1609862655943202</v>
      </c>
      <c r="T231" s="4">
        <v>0.52989278855074495</v>
      </c>
      <c r="U231" s="4">
        <v>3.95681672420681</v>
      </c>
      <c r="V231" s="4">
        <v>3.8873721247714701</v>
      </c>
      <c r="W231" s="4">
        <v>-2.2373931410274701</v>
      </c>
      <c r="X231" s="4">
        <v>1.16220218735297</v>
      </c>
      <c r="Y231" s="4">
        <v>-1.16220218735297</v>
      </c>
      <c r="Z231" s="4">
        <v>-3.16112055925193</v>
      </c>
    </row>
    <row r="232" spans="1:26" x14ac:dyDescent="0.2">
      <c r="A232" s="2" t="s">
        <v>355</v>
      </c>
      <c r="B232" s="4">
        <v>2</v>
      </c>
      <c r="C232" s="4">
        <v>1</v>
      </c>
      <c r="D232" s="4">
        <v>2</v>
      </c>
      <c r="E232" s="4">
        <v>4</v>
      </c>
      <c r="F232" s="4">
        <v>4</v>
      </c>
      <c r="G232" s="4">
        <v>6</v>
      </c>
      <c r="H232" s="4">
        <v>4</v>
      </c>
      <c r="I232" s="4">
        <v>-3.4180685092516601E-2</v>
      </c>
      <c r="J232" s="4">
        <v>0.47812343162578202</v>
      </c>
      <c r="K232" s="4">
        <v>-0.44394274653327098</v>
      </c>
      <c r="L232" s="4">
        <v>0.53735574802381703</v>
      </c>
      <c r="M232" s="4">
        <v>1.3461614752490501</v>
      </c>
      <c r="N232" s="4">
        <v>0.57292357563128704</v>
      </c>
      <c r="O232" s="4">
        <v>5.4442846216355603E-2</v>
      </c>
      <c r="P232" s="4">
        <v>-0.71560010066703095</v>
      </c>
      <c r="Q232" s="4">
        <v>-1.7952835444535</v>
      </c>
      <c r="R232" s="4">
        <v>-4.34017337413486</v>
      </c>
      <c r="S232" s="4">
        <v>-2.3317864309481502</v>
      </c>
      <c r="T232" s="4">
        <v>0.32145883029433497</v>
      </c>
      <c r="U232" s="4">
        <v>3.38839893597721</v>
      </c>
      <c r="V232" s="4">
        <v>4.9169099632142403</v>
      </c>
      <c r="W232" s="4">
        <v>-1.9548079244027401</v>
      </c>
      <c r="X232" s="4">
        <v>0.61834069718351803</v>
      </c>
      <c r="Y232" s="4">
        <v>-0.61834069718351803</v>
      </c>
      <c r="Z232" s="4">
        <v>-2.97576725120522</v>
      </c>
    </row>
    <row r="233" spans="1:26" x14ac:dyDescent="0.2">
      <c r="A233" s="2" t="s">
        <v>221</v>
      </c>
      <c r="B233" s="4">
        <v>2</v>
      </c>
      <c r="C233" s="4">
        <v>1</v>
      </c>
      <c r="D233" s="4">
        <v>1</v>
      </c>
      <c r="E233" s="4">
        <v>3</v>
      </c>
      <c r="F233" s="4">
        <v>3</v>
      </c>
      <c r="G233" s="4">
        <v>6</v>
      </c>
      <c r="H233" s="4">
        <v>7</v>
      </c>
      <c r="I233" s="4">
        <v>-0.31517591876288897</v>
      </c>
      <c r="J233" s="4">
        <v>-0.29054769147276799</v>
      </c>
      <c r="K233" s="4">
        <v>0.60572361023565802</v>
      </c>
      <c r="L233" s="4">
        <v>0.51953262251157994</v>
      </c>
      <c r="M233" s="4">
        <v>0.73344508284328402</v>
      </c>
      <c r="N233" s="4">
        <v>-0.58371357200515095</v>
      </c>
      <c r="O233" s="4">
        <v>-0.62910380190958304</v>
      </c>
      <c r="P233" s="4">
        <v>0.260565876935348</v>
      </c>
      <c r="Q233" s="4">
        <v>-0.30072620837548297</v>
      </c>
      <c r="R233" s="4">
        <v>0.200426859940323</v>
      </c>
      <c r="S233" s="4">
        <v>0.82129996411686901</v>
      </c>
      <c r="T233" s="4">
        <v>-0.13798296504656499</v>
      </c>
      <c r="U233" s="4">
        <v>-0.38425653358891099</v>
      </c>
      <c r="V233" s="4">
        <v>-1.1458774592309</v>
      </c>
      <c r="W233" s="4">
        <v>0.64639013380918897</v>
      </c>
      <c r="X233" s="4">
        <v>-0.31207941108704401</v>
      </c>
      <c r="Y233" s="4">
        <v>0.31207941108704401</v>
      </c>
      <c r="Z233" s="4">
        <v>-3.71284087159462</v>
      </c>
    </row>
    <row r="234" spans="1:26" x14ac:dyDescent="0.2">
      <c r="A234" s="2" t="s">
        <v>65</v>
      </c>
      <c r="B234" s="4">
        <v>2</v>
      </c>
      <c r="C234" s="4">
        <v>0</v>
      </c>
      <c r="D234" s="4">
        <v>1</v>
      </c>
      <c r="E234" s="4">
        <v>3</v>
      </c>
      <c r="F234" s="4">
        <v>3</v>
      </c>
      <c r="G234" s="4">
        <v>6</v>
      </c>
      <c r="H234" s="4">
        <v>4</v>
      </c>
      <c r="I234" s="4">
        <v>0.44093464214704298</v>
      </c>
      <c r="J234" s="4">
        <v>0.301332566708016</v>
      </c>
      <c r="K234" s="4">
        <v>-0.74226720885506303</v>
      </c>
      <c r="L234" s="4">
        <v>2.7657434635741098</v>
      </c>
      <c r="M234" s="4">
        <v>1.99316704990027</v>
      </c>
      <c r="N234" s="4">
        <v>1.1555450757652099</v>
      </c>
      <c r="O234" s="4">
        <v>-0.94279453218215703</v>
      </c>
      <c r="P234" s="4">
        <v>-2.19564643972193</v>
      </c>
      <c r="Q234" s="4">
        <v>-2.7760146173354601</v>
      </c>
      <c r="R234" s="4">
        <v>-3.7584338529007701</v>
      </c>
      <c r="S234" s="4">
        <v>-1.7095215714123599</v>
      </c>
      <c r="T234" s="4">
        <v>1.09038722792247</v>
      </c>
      <c r="U234" s="4">
        <v>1.7282822653818399</v>
      </c>
      <c r="V234" s="4">
        <v>2.9486181861610099</v>
      </c>
      <c r="W234" s="4">
        <v>-0.29933225515220002</v>
      </c>
      <c r="X234" s="4">
        <v>0.471270752596258</v>
      </c>
      <c r="Y234" s="4">
        <v>-0.471270752596258</v>
      </c>
      <c r="Z234" s="4">
        <v>9.1512042359526298</v>
      </c>
    </row>
    <row r="235" spans="1:26" x14ac:dyDescent="0.2">
      <c r="A235" s="2" t="s">
        <v>319</v>
      </c>
      <c r="B235" s="4">
        <v>2</v>
      </c>
      <c r="C235" s="4">
        <v>0</v>
      </c>
      <c r="D235" s="4">
        <v>1</v>
      </c>
      <c r="E235" s="4">
        <v>4</v>
      </c>
      <c r="F235" s="4">
        <v>3</v>
      </c>
      <c r="G235" s="4">
        <v>6</v>
      </c>
      <c r="H235" s="4">
        <v>1</v>
      </c>
      <c r="I235" s="4">
        <v>1.2816190952714499</v>
      </c>
      <c r="J235" s="4">
        <v>-0.98202418555154003</v>
      </c>
      <c r="K235" s="4">
        <v>-0.29959490971991398</v>
      </c>
      <c r="L235" s="4">
        <v>3.4777858564448798</v>
      </c>
      <c r="M235" s="4">
        <v>2.3321966337682798</v>
      </c>
      <c r="N235" s="4">
        <v>0.64187879908033896</v>
      </c>
      <c r="O235" s="4">
        <v>-0.52329998139051204</v>
      </c>
      <c r="P235" s="4">
        <v>-2.33896211510962</v>
      </c>
      <c r="Q235" s="4">
        <v>-3.5895991927934401</v>
      </c>
      <c r="R235" s="4">
        <v>-3.3772625301311301</v>
      </c>
      <c r="S235" s="4">
        <v>-1.0552769077227699</v>
      </c>
      <c r="T235" s="4">
        <v>0.78960173364183395</v>
      </c>
      <c r="U235" s="4">
        <v>1.9872010089785499</v>
      </c>
      <c r="V235" s="4">
        <v>2.55013299187415</v>
      </c>
      <c r="W235" s="4">
        <v>-0.89439629664060205</v>
      </c>
      <c r="X235" s="4">
        <v>0.80411038768236898</v>
      </c>
      <c r="Y235" s="4">
        <v>-0.80411038768236898</v>
      </c>
      <c r="Z235" s="4">
        <v>-4.0970090706486797</v>
      </c>
    </row>
    <row r="236" spans="1:26" x14ac:dyDescent="0.2">
      <c r="A236" s="2" t="s">
        <v>97</v>
      </c>
      <c r="B236" s="4">
        <v>2</v>
      </c>
      <c r="C236" s="4">
        <v>1</v>
      </c>
      <c r="D236" s="4">
        <v>2</v>
      </c>
      <c r="E236" s="4">
        <v>7</v>
      </c>
      <c r="F236" s="4">
        <v>4</v>
      </c>
      <c r="G236" s="4">
        <v>6</v>
      </c>
      <c r="H236" s="4">
        <v>7</v>
      </c>
      <c r="I236" s="4">
        <v>0.91578648933517404</v>
      </c>
      <c r="J236" s="4">
        <v>-0.56061365025447296</v>
      </c>
      <c r="K236" s="4">
        <v>-0.35517283908069502</v>
      </c>
      <c r="L236" s="4">
        <v>0.64487340059962495</v>
      </c>
      <c r="M236" s="4">
        <v>-0.30701764689977701</v>
      </c>
      <c r="N236" s="4">
        <v>8.7962855449632602E-2</v>
      </c>
      <c r="O236" s="4">
        <v>0.46770423235389702</v>
      </c>
      <c r="P236" s="4">
        <v>0.33842944189635599</v>
      </c>
      <c r="Q236" s="4">
        <v>-1.2319522833997401</v>
      </c>
      <c r="R236" s="4">
        <v>-1.3103039222750901</v>
      </c>
      <c r="S236" s="4">
        <v>-0.366171478256549</v>
      </c>
      <c r="T236" s="4">
        <v>-3.6858220882795403E-2</v>
      </c>
      <c r="U236" s="4">
        <v>1.23897296863275</v>
      </c>
      <c r="V236" s="4">
        <v>1.7063558321560801</v>
      </c>
      <c r="W236" s="4">
        <v>-1.23199517937436</v>
      </c>
      <c r="X236" s="4">
        <v>1.98215125405488</v>
      </c>
      <c r="Y236" s="4">
        <v>-1.98215125405488</v>
      </c>
      <c r="Z236" s="4">
        <v>-4.4391738840449797</v>
      </c>
    </row>
    <row r="237" spans="1:26" x14ac:dyDescent="0.2">
      <c r="A237" s="2" t="s">
        <v>247</v>
      </c>
      <c r="B237" s="4">
        <v>2</v>
      </c>
      <c r="C237" s="4">
        <v>0</v>
      </c>
      <c r="D237" s="4">
        <v>1</v>
      </c>
      <c r="E237" s="4">
        <v>4</v>
      </c>
      <c r="F237" s="4">
        <v>2</v>
      </c>
      <c r="G237" s="4">
        <v>2</v>
      </c>
      <c r="H237" s="4">
        <v>3</v>
      </c>
      <c r="I237" s="4">
        <v>0.66888233079541404</v>
      </c>
      <c r="J237" s="4">
        <v>-0.13802972064030999</v>
      </c>
      <c r="K237" s="4">
        <v>-0.53085261015511298</v>
      </c>
      <c r="L237" s="4">
        <v>8.31946439317202E-2</v>
      </c>
      <c r="M237" s="4">
        <v>0.608968455253041</v>
      </c>
      <c r="N237" s="4">
        <v>0.47289173041163002</v>
      </c>
      <c r="O237" s="4">
        <v>0.33251526311371599</v>
      </c>
      <c r="P237" s="4">
        <v>-0.28511120490828301</v>
      </c>
      <c r="Q237" s="4">
        <v>-1.2124588878018301</v>
      </c>
      <c r="R237" s="4">
        <v>0.84384789748816202</v>
      </c>
      <c r="S237" s="4">
        <v>0.59718806186309104</v>
      </c>
      <c r="T237" s="4">
        <v>0.310985469401519</v>
      </c>
      <c r="U237" s="4">
        <v>-0.38637470251911998</v>
      </c>
      <c r="V237" s="4">
        <v>-0.216648868627837</v>
      </c>
      <c r="W237" s="4">
        <v>-1.14899785760582</v>
      </c>
      <c r="X237" s="4">
        <v>0.63191673217572297</v>
      </c>
      <c r="Y237" s="4">
        <v>-0.63191673217572297</v>
      </c>
      <c r="Z237" s="4">
        <v>-4.4088194651874897</v>
      </c>
    </row>
    <row r="238" spans="1:26" x14ac:dyDescent="0.2">
      <c r="A238" s="2" t="s">
        <v>163</v>
      </c>
      <c r="B238" s="4">
        <v>2</v>
      </c>
      <c r="C238" s="4">
        <v>0</v>
      </c>
      <c r="D238" s="4">
        <v>1</v>
      </c>
      <c r="E238" s="4">
        <v>7</v>
      </c>
      <c r="F238" s="4">
        <v>2</v>
      </c>
      <c r="G238" s="4">
        <v>2</v>
      </c>
      <c r="H238" s="4">
        <v>4</v>
      </c>
      <c r="I238" s="4">
        <v>0.79879598958657505</v>
      </c>
      <c r="J238" s="4">
        <v>-0.42774461260627</v>
      </c>
      <c r="K238" s="4">
        <v>-0.37105137698030399</v>
      </c>
      <c r="L238" s="4">
        <v>1.6050986447490101</v>
      </c>
      <c r="M238" s="4">
        <v>0.81301098122317506</v>
      </c>
      <c r="N238" s="4">
        <v>0.516293668659208</v>
      </c>
      <c r="O238" s="4">
        <v>9.8221156595351106E-2</v>
      </c>
      <c r="P238" s="4">
        <v>-0.96993419391896096</v>
      </c>
      <c r="Q238" s="4">
        <v>-2.0626902573077799</v>
      </c>
      <c r="R238" s="4">
        <v>-4.2653635756228301</v>
      </c>
      <c r="S238" s="4">
        <v>-1.77252333034267</v>
      </c>
      <c r="T238" s="4">
        <v>1.0516006532717299</v>
      </c>
      <c r="U238" s="4">
        <v>3.33020540992311</v>
      </c>
      <c r="V238" s="4">
        <v>4.3406189611852497</v>
      </c>
      <c r="W238" s="4">
        <v>-2.6845381184146202</v>
      </c>
      <c r="X238" s="4">
        <v>1.9980374304750499</v>
      </c>
      <c r="Y238" s="4">
        <v>-1.9980374304750499</v>
      </c>
      <c r="Z238" s="4">
        <v>-3.9967563292268999</v>
      </c>
    </row>
    <row r="239" spans="1:26" x14ac:dyDescent="0.2">
      <c r="A239" s="2" t="s">
        <v>116</v>
      </c>
      <c r="B239" s="4">
        <v>2</v>
      </c>
      <c r="C239" s="4">
        <v>1</v>
      </c>
      <c r="D239" s="4">
        <v>1</v>
      </c>
      <c r="E239" s="4">
        <v>7</v>
      </c>
      <c r="F239" s="4">
        <v>3</v>
      </c>
      <c r="G239" s="4">
        <v>1</v>
      </c>
      <c r="H239" s="4">
        <v>2</v>
      </c>
      <c r="I239" s="4">
        <v>1.25051562693463</v>
      </c>
      <c r="J239" s="4">
        <v>-0.47389009188912301</v>
      </c>
      <c r="K239" s="4">
        <v>-0.77662553504550202</v>
      </c>
      <c r="L239" s="4">
        <v>1.9920621357770101</v>
      </c>
      <c r="M239" s="4">
        <v>1.93580282812319</v>
      </c>
      <c r="N239" s="4">
        <v>1.1737457477097</v>
      </c>
      <c r="O239" s="4">
        <v>-0.73885499433318202</v>
      </c>
      <c r="P239" s="4">
        <v>-1.8306381901608499</v>
      </c>
      <c r="Q239" s="4">
        <v>-2.53211752711587</v>
      </c>
      <c r="R239" s="4">
        <v>-2.7564409643564201</v>
      </c>
      <c r="S239" s="4">
        <v>-1.1080684629019499</v>
      </c>
      <c r="T239" s="4">
        <v>1.27147091709678</v>
      </c>
      <c r="U239" s="4">
        <v>1.5629958122461101</v>
      </c>
      <c r="V239" s="4">
        <v>2.1412801912111599</v>
      </c>
      <c r="W239" s="4">
        <v>-1.1112374932957101</v>
      </c>
      <c r="X239" s="4">
        <v>0.453126172191742</v>
      </c>
      <c r="Y239" s="4">
        <v>-0.453126172191742</v>
      </c>
      <c r="Z239" s="4">
        <v>5.4597333655435998</v>
      </c>
    </row>
    <row r="240" spans="1:26" x14ac:dyDescent="0.2">
      <c r="A240" s="2" t="s">
        <v>79</v>
      </c>
      <c r="B240" s="4">
        <v>2</v>
      </c>
      <c r="C240" s="4">
        <v>1</v>
      </c>
      <c r="D240" s="4">
        <v>2</v>
      </c>
      <c r="E240" s="4">
        <v>3</v>
      </c>
      <c r="F240" s="4">
        <v>1</v>
      </c>
      <c r="G240" s="4">
        <v>6</v>
      </c>
      <c r="H240" s="4">
        <v>4</v>
      </c>
      <c r="I240" s="4">
        <v>4.1269683049996703E-2</v>
      </c>
      <c r="J240" s="4">
        <v>0.32160366637503102</v>
      </c>
      <c r="K240" s="4">
        <v>-0.36287334942502802</v>
      </c>
      <c r="L240" s="4">
        <v>1.1716637905557299</v>
      </c>
      <c r="M240" s="4">
        <v>0.666665623975086</v>
      </c>
      <c r="N240" s="4">
        <v>0.69435637099864</v>
      </c>
      <c r="O240" s="4">
        <v>0.29186207050913099</v>
      </c>
      <c r="P240" s="4">
        <v>-1.02884819697373</v>
      </c>
      <c r="Q240" s="4">
        <v>-1.79569965906486</v>
      </c>
      <c r="R240" s="4">
        <v>-4.5991977755714801</v>
      </c>
      <c r="S240" s="4">
        <v>-2.51605751544639</v>
      </c>
      <c r="T240" s="4">
        <v>0.74215318942582498</v>
      </c>
      <c r="U240" s="4">
        <v>3.0134709407626099</v>
      </c>
      <c r="V240" s="4">
        <v>4.9476828543517799</v>
      </c>
      <c r="W240" s="4">
        <v>-1.5880516935223801</v>
      </c>
      <c r="X240" s="4">
        <v>0.91551086596549203</v>
      </c>
      <c r="Y240" s="4">
        <v>-0.91551086596549203</v>
      </c>
      <c r="Z240" s="4">
        <v>9.3158024453476305</v>
      </c>
    </row>
    <row r="241" spans="1:26" x14ac:dyDescent="0.2">
      <c r="A241" s="2" t="s">
        <v>200</v>
      </c>
      <c r="B241" s="4">
        <v>2</v>
      </c>
      <c r="C241" s="4">
        <v>1</v>
      </c>
      <c r="D241" s="4">
        <v>2</v>
      </c>
      <c r="E241" s="4">
        <v>7</v>
      </c>
      <c r="F241" s="4">
        <v>1</v>
      </c>
      <c r="G241" s="4">
        <v>1</v>
      </c>
      <c r="H241" s="4">
        <v>6</v>
      </c>
      <c r="I241" s="4">
        <v>1.3865696666289</v>
      </c>
      <c r="J241" s="4">
        <v>-0.87853925694116497</v>
      </c>
      <c r="K241" s="4">
        <v>-0.50803040968772895</v>
      </c>
      <c r="L241" s="4">
        <v>2.69345452937561</v>
      </c>
      <c r="M241" s="4">
        <v>2.0393797110647802</v>
      </c>
      <c r="N241" s="4">
        <v>0.29158829278562698</v>
      </c>
      <c r="O241" s="4">
        <v>-0.22531773612848999</v>
      </c>
      <c r="P241" s="4">
        <v>-2.0119794613328499</v>
      </c>
      <c r="Q241" s="4">
        <v>-2.7871253357646602</v>
      </c>
      <c r="R241" s="4">
        <v>-2.3473170617081398</v>
      </c>
      <c r="S241" s="4">
        <v>-1.3987330642406901</v>
      </c>
      <c r="T241" s="4">
        <v>0.73224563257819497</v>
      </c>
      <c r="U241" s="4">
        <v>2.1223688914368002</v>
      </c>
      <c r="V241" s="4">
        <v>1.76081833139852</v>
      </c>
      <c r="W241" s="4">
        <v>-0.86938272946467698</v>
      </c>
      <c r="X241" s="4">
        <v>1.1633279144673301</v>
      </c>
      <c r="Y241" s="4">
        <v>-1.1633279144673301</v>
      </c>
      <c r="Z241" s="4">
        <v>-4.3631176217130498</v>
      </c>
    </row>
    <row r="242" spans="1:26" x14ac:dyDescent="0.2">
      <c r="A242" s="2" t="s">
        <v>60</v>
      </c>
      <c r="B242" s="4">
        <v>2</v>
      </c>
      <c r="C242" s="4">
        <v>1</v>
      </c>
      <c r="D242" s="4">
        <v>2</v>
      </c>
      <c r="E242" s="4">
        <v>6</v>
      </c>
      <c r="F242" s="4">
        <v>3</v>
      </c>
      <c r="G242" s="4">
        <v>6</v>
      </c>
      <c r="H242" s="4">
        <v>7</v>
      </c>
      <c r="I242" s="4">
        <v>0.10167452614487001</v>
      </c>
      <c r="J242" s="4">
        <v>0.53484330420279802</v>
      </c>
      <c r="K242" s="4">
        <v>-0.63651783034767395</v>
      </c>
      <c r="L242" s="4">
        <v>0.21853517227335201</v>
      </c>
      <c r="M242" s="4">
        <v>0.86425743854385395</v>
      </c>
      <c r="N242" s="4">
        <v>-1.863520185123E-2</v>
      </c>
      <c r="O242" s="4">
        <v>9.0879381666271897E-3</v>
      </c>
      <c r="P242" s="4">
        <v>-0.47979482592849998</v>
      </c>
      <c r="Q242" s="4">
        <v>-0.59345052120410102</v>
      </c>
      <c r="R242" s="4">
        <v>-2.84767980217533</v>
      </c>
      <c r="S242" s="4">
        <v>-0.57310587488923603</v>
      </c>
      <c r="T242" s="4">
        <v>-2.73257425728675E-2</v>
      </c>
      <c r="U242" s="4">
        <v>2.15587299543136</v>
      </c>
      <c r="V242" s="4">
        <v>2.8599612269613002</v>
      </c>
      <c r="W242" s="4">
        <v>-1.5677228027551799</v>
      </c>
      <c r="X242" s="4">
        <v>1.3966324039507201</v>
      </c>
      <c r="Y242" s="4">
        <v>-1.3966324039507201</v>
      </c>
      <c r="Z242" s="4">
        <v>-3.4547036539360101</v>
      </c>
    </row>
    <row r="243" spans="1:26" x14ac:dyDescent="0.2">
      <c r="A243" s="2" t="s">
        <v>153</v>
      </c>
      <c r="B243" s="4">
        <v>2</v>
      </c>
      <c r="C243" s="4">
        <v>1</v>
      </c>
      <c r="D243" s="4">
        <v>1</v>
      </c>
      <c r="E243" s="4">
        <v>2</v>
      </c>
      <c r="F243" s="4">
        <v>3</v>
      </c>
      <c r="G243" s="4">
        <v>6</v>
      </c>
      <c r="H243" s="4">
        <v>4</v>
      </c>
      <c r="I243" s="4">
        <v>-5.3832940328441103E-2</v>
      </c>
      <c r="J243" s="4">
        <v>0.105638164869175</v>
      </c>
      <c r="K243" s="4">
        <v>-5.1805224540733698E-2</v>
      </c>
      <c r="L243" s="4">
        <v>0.82680838118102895</v>
      </c>
      <c r="M243" s="4">
        <v>-8.5904709243212904E-2</v>
      </c>
      <c r="N243" s="4">
        <v>0.154726094453702</v>
      </c>
      <c r="O243" s="4">
        <v>-9.4272130217161298E-2</v>
      </c>
      <c r="P243" s="4">
        <v>-0.20472929686291699</v>
      </c>
      <c r="Q243" s="4">
        <v>-0.59662833931144499</v>
      </c>
      <c r="R243" s="4">
        <v>-4.4732305742706497</v>
      </c>
      <c r="S243" s="4">
        <v>-2.2732991614323699</v>
      </c>
      <c r="T243" s="4">
        <v>0.52855424271210505</v>
      </c>
      <c r="U243" s="4">
        <v>3.4693022330881802</v>
      </c>
      <c r="V243" s="4">
        <v>5.8836571741757204</v>
      </c>
      <c r="W243" s="4">
        <v>-3.1349839142729499</v>
      </c>
      <c r="X243" s="4">
        <v>1.2229286925496801</v>
      </c>
      <c r="Y243" s="4">
        <v>-1.2229286925496801</v>
      </c>
      <c r="Z243" s="4">
        <v>-3.8967328374644299</v>
      </c>
    </row>
    <row r="244" spans="1:26" x14ac:dyDescent="0.2">
      <c r="A244" s="2" t="s">
        <v>209</v>
      </c>
      <c r="B244" s="4">
        <v>2</v>
      </c>
      <c r="C244" s="4">
        <v>1</v>
      </c>
      <c r="D244" s="4">
        <v>1</v>
      </c>
      <c r="E244" s="4">
        <v>6</v>
      </c>
      <c r="F244" s="4">
        <v>4</v>
      </c>
      <c r="G244" s="4">
        <v>6</v>
      </c>
      <c r="H244" s="4">
        <v>4</v>
      </c>
      <c r="I244" s="4">
        <v>0.406861490232305</v>
      </c>
      <c r="J244" s="4">
        <v>-0.45562686358792698</v>
      </c>
      <c r="K244" s="4">
        <v>4.8765373355623198E-2</v>
      </c>
      <c r="L244" s="4">
        <v>1.9305436998154801E-2</v>
      </c>
      <c r="M244" s="4">
        <v>1.3417032106137901</v>
      </c>
      <c r="N244" s="4">
        <v>0.35024823496018997</v>
      </c>
      <c r="O244" s="4">
        <v>0.68186403829560405</v>
      </c>
      <c r="P244" s="4">
        <v>-1.1676740676297901</v>
      </c>
      <c r="Q244" s="4">
        <v>-1.2254468532379399</v>
      </c>
      <c r="R244" s="4">
        <v>-3.5595030868453099</v>
      </c>
      <c r="S244" s="4">
        <v>-1.75256244620029</v>
      </c>
      <c r="T244" s="4">
        <v>0.29545623243781999</v>
      </c>
      <c r="U244" s="4">
        <v>2.2948830348054798</v>
      </c>
      <c r="V244" s="4">
        <v>4.0825910948116801</v>
      </c>
      <c r="W244" s="4">
        <v>-1.3608648290094101</v>
      </c>
      <c r="X244" s="4">
        <v>1.21306250577684</v>
      </c>
      <c r="Y244" s="4">
        <v>-1.21306250577684</v>
      </c>
      <c r="Z244" s="4">
        <v>3.8268500257246201</v>
      </c>
    </row>
    <row r="245" spans="1:26" x14ac:dyDescent="0.2">
      <c r="A245" s="2" t="s">
        <v>222</v>
      </c>
      <c r="B245" s="4">
        <v>1</v>
      </c>
      <c r="C245" s="4">
        <v>1</v>
      </c>
      <c r="D245" s="4">
        <v>2</v>
      </c>
      <c r="E245" s="4">
        <v>4</v>
      </c>
      <c r="F245" s="4">
        <v>1</v>
      </c>
      <c r="G245" s="4">
        <v>1</v>
      </c>
      <c r="H245" s="4">
        <v>5</v>
      </c>
      <c r="I245" s="4">
        <v>-9.5855034416887405E-2</v>
      </c>
      <c r="J245" s="4">
        <v>-0.42805348290707201</v>
      </c>
      <c r="K245" s="4">
        <v>0.52390851732396304</v>
      </c>
      <c r="L245" s="4">
        <v>1.53013708156629</v>
      </c>
      <c r="M245" s="4">
        <v>0.87456387136706404</v>
      </c>
      <c r="N245" s="4">
        <v>0.41414443868112399</v>
      </c>
      <c r="O245" s="4">
        <v>-0.19450146066504301</v>
      </c>
      <c r="P245" s="4">
        <v>-0.69558877633590599</v>
      </c>
      <c r="Q245" s="4">
        <v>-1.92875515461351</v>
      </c>
      <c r="R245" s="4">
        <v>-0.45938415308860397</v>
      </c>
      <c r="S245" s="4">
        <v>7.1166997397573801E-3</v>
      </c>
      <c r="T245" s="4">
        <v>0.31575847947124902</v>
      </c>
      <c r="U245" s="4">
        <v>0.17009141429438199</v>
      </c>
      <c r="V245" s="4">
        <v>0.17757118539584099</v>
      </c>
      <c r="W245" s="4">
        <v>-0.211153625812633</v>
      </c>
      <c r="X245" s="4">
        <v>0.37879560255574402</v>
      </c>
      <c r="Y245" s="4">
        <v>-0.37879560255574402</v>
      </c>
      <c r="Z245" s="4">
        <v>3.4445350837122999</v>
      </c>
    </row>
    <row r="246" spans="1:26" x14ac:dyDescent="0.2">
      <c r="A246" s="2" t="s">
        <v>38</v>
      </c>
      <c r="B246" s="4">
        <v>1</v>
      </c>
      <c r="C246" s="4">
        <v>1</v>
      </c>
      <c r="D246" s="4">
        <v>2</v>
      </c>
      <c r="E246" s="4">
        <v>7</v>
      </c>
      <c r="F246" s="4">
        <v>1</v>
      </c>
      <c r="G246" s="4">
        <v>5</v>
      </c>
      <c r="H246" s="4">
        <v>5</v>
      </c>
      <c r="I246" s="4">
        <v>-0.52653054957342305</v>
      </c>
      <c r="J246" s="4">
        <v>0.15833357483207799</v>
      </c>
      <c r="K246" s="4">
        <v>0.368196974741344</v>
      </c>
      <c r="L246" s="4">
        <v>1.2184206605350401</v>
      </c>
      <c r="M246" s="4">
        <v>1.3377515875508899E-2</v>
      </c>
      <c r="N246" s="4">
        <v>-0.28982263031540101</v>
      </c>
      <c r="O246" s="4">
        <v>-4.8686704079516703E-2</v>
      </c>
      <c r="P246" s="4">
        <v>-0.43795666225895802</v>
      </c>
      <c r="Q246" s="4">
        <v>-0.45533217975669099</v>
      </c>
      <c r="R246" s="4">
        <v>-0.36404775927990002</v>
      </c>
      <c r="S246" s="4">
        <v>-0.55707155167602196</v>
      </c>
      <c r="T246" s="4">
        <v>-0.24253069528895799</v>
      </c>
      <c r="U246" s="4">
        <v>0.64887220361394804</v>
      </c>
      <c r="V246" s="4">
        <v>1.13372965414136</v>
      </c>
      <c r="W246" s="4">
        <v>-0.61895185151043197</v>
      </c>
      <c r="X246" s="4">
        <v>0.36096099620137301</v>
      </c>
      <c r="Y246" s="4">
        <v>-0.36096099620137301</v>
      </c>
      <c r="Z246" s="4">
        <v>1.23668963253459</v>
      </c>
    </row>
    <row r="247" spans="1:26" x14ac:dyDescent="0.2">
      <c r="A247" s="2" t="s">
        <v>184</v>
      </c>
      <c r="B247" s="4">
        <v>1</v>
      </c>
      <c r="C247" s="4">
        <v>1</v>
      </c>
      <c r="D247" s="4">
        <v>2</v>
      </c>
      <c r="E247" s="4">
        <v>4</v>
      </c>
      <c r="F247" s="4">
        <v>5</v>
      </c>
      <c r="G247" s="4">
        <v>1</v>
      </c>
      <c r="H247" s="4">
        <v>6</v>
      </c>
      <c r="I247" s="4">
        <v>0.62634339315684595</v>
      </c>
      <c r="J247" s="4">
        <v>9.2730439958405395E-2</v>
      </c>
      <c r="K247" s="4">
        <v>-0.71907383311525397</v>
      </c>
      <c r="L247" s="4">
        <v>1.70855522451133</v>
      </c>
      <c r="M247" s="4">
        <v>1.30800499560249</v>
      </c>
      <c r="N247" s="4">
        <v>1.08168477836651</v>
      </c>
      <c r="O247" s="4">
        <v>-0.50405036750139898</v>
      </c>
      <c r="P247" s="4">
        <v>-1.47996884034493</v>
      </c>
      <c r="Q247" s="4">
        <v>-2.1142257906340198</v>
      </c>
      <c r="R247" s="4">
        <v>-5.8777253904698696</v>
      </c>
      <c r="S247" s="4">
        <v>-2.68530953583458</v>
      </c>
      <c r="T247" s="4">
        <v>0.87729849148945105</v>
      </c>
      <c r="U247" s="4">
        <v>4.8111852060971296</v>
      </c>
      <c r="V247" s="4">
        <v>5.8030454195506698</v>
      </c>
      <c r="W247" s="4">
        <v>-2.9284941908328399</v>
      </c>
      <c r="X247" s="4">
        <v>1.2966954770713499</v>
      </c>
      <c r="Y247" s="4">
        <v>-1.2966954770713499</v>
      </c>
      <c r="Z247" s="4">
        <v>0.660430552175444</v>
      </c>
    </row>
    <row r="248" spans="1:26" x14ac:dyDescent="0.2">
      <c r="A248" s="2" t="s">
        <v>61</v>
      </c>
      <c r="B248" s="4">
        <v>1</v>
      </c>
      <c r="C248" s="4">
        <v>1</v>
      </c>
      <c r="D248" s="4">
        <v>1</v>
      </c>
      <c r="E248" s="4">
        <v>4</v>
      </c>
      <c r="F248" s="4">
        <v>1</v>
      </c>
      <c r="G248" s="4">
        <v>2</v>
      </c>
      <c r="H248" s="4">
        <v>1</v>
      </c>
      <c r="I248" s="4">
        <v>0.54446858434201095</v>
      </c>
      <c r="J248" s="4">
        <v>4.4113373900310497E-2</v>
      </c>
      <c r="K248" s="4">
        <v>-0.58858195824231496</v>
      </c>
      <c r="L248" s="4">
        <v>1.93474669580095</v>
      </c>
      <c r="M248" s="4">
        <v>1.9284422354717401</v>
      </c>
      <c r="N248" s="4">
        <v>1.50280210515086</v>
      </c>
      <c r="O248" s="4">
        <v>-1.21819788519381</v>
      </c>
      <c r="P248" s="4">
        <v>-1.7502780552894699</v>
      </c>
      <c r="Q248" s="4">
        <v>-2.3975150959402498</v>
      </c>
      <c r="R248" s="4">
        <v>-4.43173423283719</v>
      </c>
      <c r="S248" s="4">
        <v>-1.98555593906768</v>
      </c>
      <c r="T248" s="4">
        <v>0.19611440198154201</v>
      </c>
      <c r="U248" s="4">
        <v>2.3523330693061899</v>
      </c>
      <c r="V248" s="4">
        <v>3.8231808360997701</v>
      </c>
      <c r="W248" s="4">
        <v>4.5661864517385499E-2</v>
      </c>
      <c r="X248" s="4">
        <v>0.799563891434666</v>
      </c>
      <c r="Y248" s="4">
        <v>-0.799563891434666</v>
      </c>
      <c r="Z248" s="4">
        <v>9.6361413807247995</v>
      </c>
    </row>
    <row r="249" spans="1:26" x14ac:dyDescent="0.2">
      <c r="A249" s="2" t="s">
        <v>296</v>
      </c>
      <c r="B249" s="4">
        <v>2</v>
      </c>
      <c r="C249" s="4">
        <v>1</v>
      </c>
      <c r="D249" s="4">
        <v>3</v>
      </c>
      <c r="E249" s="4">
        <v>4</v>
      </c>
      <c r="F249" s="4">
        <v>5</v>
      </c>
      <c r="G249" s="4">
        <v>6</v>
      </c>
      <c r="H249" s="4">
        <v>6</v>
      </c>
      <c r="I249" s="4">
        <v>2.8145670078101501</v>
      </c>
      <c r="J249" s="4">
        <v>-1.70649886416428</v>
      </c>
      <c r="K249" s="4">
        <v>-1.1080681436458999</v>
      </c>
      <c r="L249" s="4">
        <v>1.01574084188115</v>
      </c>
      <c r="M249" s="4">
        <v>1.1915527489727</v>
      </c>
      <c r="N249" s="4">
        <v>0.23083341815216399</v>
      </c>
      <c r="O249" s="4">
        <v>0.118386986268358</v>
      </c>
      <c r="P249" s="4">
        <v>-1.1201047451497901</v>
      </c>
      <c r="Q249" s="4">
        <v>-1.43640925012458</v>
      </c>
      <c r="R249" s="4">
        <v>-1.67959764796926</v>
      </c>
      <c r="S249" s="4">
        <v>-0.67075098706500402</v>
      </c>
      <c r="T249" s="4">
        <v>0.85284496341217897</v>
      </c>
      <c r="U249" s="4">
        <v>1.2794092818260201</v>
      </c>
      <c r="V249" s="4">
        <v>0.92803047967656505</v>
      </c>
      <c r="W249" s="4">
        <v>-0.70993608988050905</v>
      </c>
      <c r="X249" s="4">
        <v>0.87588078561843097</v>
      </c>
      <c r="Y249" s="4">
        <v>-0.87588078561843097</v>
      </c>
      <c r="Z249" s="4">
        <v>-3.62640000001957</v>
      </c>
    </row>
    <row r="250" spans="1:26" x14ac:dyDescent="0.2">
      <c r="A250" s="2" t="s">
        <v>139</v>
      </c>
      <c r="B250" s="4">
        <v>1</v>
      </c>
      <c r="C250" s="4">
        <v>1</v>
      </c>
      <c r="D250" s="4">
        <v>2</v>
      </c>
      <c r="E250" s="4">
        <v>2</v>
      </c>
      <c r="F250" s="4">
        <v>3</v>
      </c>
      <c r="G250" s="4">
        <v>6</v>
      </c>
      <c r="H250" s="4">
        <v>1</v>
      </c>
      <c r="I250" s="4">
        <v>0.32561722863827502</v>
      </c>
      <c r="J250" s="4">
        <v>-0.21695457580451799</v>
      </c>
      <c r="K250" s="4">
        <v>-0.108662652833759</v>
      </c>
      <c r="L250" s="4">
        <v>0.93609754384934596</v>
      </c>
      <c r="M250" s="4">
        <v>1.20693326414633</v>
      </c>
      <c r="N250" s="4">
        <v>-1.4754561249662301E-2</v>
      </c>
      <c r="O250" s="4">
        <v>-0.234303114742833</v>
      </c>
      <c r="P250" s="4">
        <v>-0.421520476081018</v>
      </c>
      <c r="Q250" s="4">
        <v>-1.47245265592217</v>
      </c>
      <c r="R250" s="4">
        <v>-3.8123283674225199</v>
      </c>
      <c r="S250" s="4">
        <v>-2.50492374211104</v>
      </c>
      <c r="T250" s="4">
        <v>3.48434174428899E-2</v>
      </c>
      <c r="U250" s="4">
        <v>3.0992362099677102</v>
      </c>
      <c r="V250" s="4">
        <v>5.1172704983767101</v>
      </c>
      <c r="W250" s="4">
        <v>-1.93409801625371</v>
      </c>
      <c r="X250" s="4">
        <v>0.63950702337502596</v>
      </c>
      <c r="Y250" s="4">
        <v>-0.63950702337502596</v>
      </c>
      <c r="Z250" s="4">
        <v>-3.40839572304154</v>
      </c>
    </row>
    <row r="251" spans="1:26" x14ac:dyDescent="0.2">
      <c r="A251" s="2" t="s">
        <v>36</v>
      </c>
      <c r="B251" s="4">
        <v>1</v>
      </c>
      <c r="C251" s="4">
        <v>0</v>
      </c>
      <c r="D251" s="4">
        <v>2</v>
      </c>
      <c r="E251" s="4">
        <v>7</v>
      </c>
      <c r="F251" s="4">
        <v>1</v>
      </c>
      <c r="G251" s="4">
        <v>3</v>
      </c>
      <c r="H251" s="4">
        <v>5</v>
      </c>
      <c r="I251" s="4">
        <v>-2.7005966920473901E-2</v>
      </c>
      <c r="J251" s="4">
        <v>1.19855961196464</v>
      </c>
      <c r="K251" s="4">
        <v>-1.1715536450441599</v>
      </c>
      <c r="L251" s="4">
        <v>1.2064166286740601</v>
      </c>
      <c r="M251" s="4">
        <v>1.0995044595796799</v>
      </c>
      <c r="N251" s="4">
        <v>1.02119966377566</v>
      </c>
      <c r="O251" s="4">
        <v>-0.21784354310760801</v>
      </c>
      <c r="P251" s="4">
        <v>-1.3810037648031199</v>
      </c>
      <c r="Q251" s="4">
        <v>-1.72827344411868</v>
      </c>
      <c r="R251" s="4">
        <v>-2.3880121094370899</v>
      </c>
      <c r="S251" s="4">
        <v>-1.1280849977087</v>
      </c>
      <c r="T251" s="4">
        <v>1.11009593463731</v>
      </c>
      <c r="U251" s="4">
        <v>2.02143547256843</v>
      </c>
      <c r="V251" s="4">
        <v>1.7653575651097699</v>
      </c>
      <c r="W251" s="4">
        <v>-1.38079186516971</v>
      </c>
      <c r="X251" s="4">
        <v>1.8967483230576401</v>
      </c>
      <c r="Y251" s="4">
        <v>-1.8967483230576401</v>
      </c>
      <c r="Z251" s="4">
        <v>-3.4779339777164902</v>
      </c>
    </row>
    <row r="252" spans="1:26" x14ac:dyDescent="0.2">
      <c r="A252" s="2" t="s">
        <v>183</v>
      </c>
      <c r="B252" s="4">
        <v>1</v>
      </c>
      <c r="C252" s="4">
        <v>1</v>
      </c>
      <c r="D252" s="4">
        <v>2</v>
      </c>
      <c r="E252" s="4">
        <v>2</v>
      </c>
      <c r="F252" s="4">
        <v>1</v>
      </c>
      <c r="G252" s="4">
        <v>1</v>
      </c>
      <c r="H252" s="4">
        <v>5</v>
      </c>
      <c r="I252" s="4">
        <v>0.35524621900708597</v>
      </c>
      <c r="J252" s="4">
        <v>0.17873899068656801</v>
      </c>
      <c r="K252" s="4">
        <v>-0.53398520969365304</v>
      </c>
      <c r="L252" s="4">
        <v>0.94967040407044101</v>
      </c>
      <c r="M252" s="4">
        <v>1.1992277074706099</v>
      </c>
      <c r="N252" s="4">
        <v>0.27810686694694797</v>
      </c>
      <c r="O252" s="4">
        <v>-0.23018289140971601</v>
      </c>
      <c r="P252" s="4">
        <v>-0.69392446052699996</v>
      </c>
      <c r="Q252" s="4">
        <v>-1.5028976265512699</v>
      </c>
      <c r="R252" s="4">
        <v>-5.07147261896157</v>
      </c>
      <c r="S252" s="4">
        <v>-2.6052087859215698</v>
      </c>
      <c r="T252" s="4">
        <v>0.31858474119879399</v>
      </c>
      <c r="U252" s="4">
        <v>3.9685565468487498</v>
      </c>
      <c r="V252" s="4">
        <v>5.4737053635094997</v>
      </c>
      <c r="W252" s="4">
        <v>-2.0841652466737699</v>
      </c>
      <c r="X252" s="4">
        <v>0.973439389653733</v>
      </c>
      <c r="Y252" s="4">
        <v>-0.973439389653733</v>
      </c>
      <c r="Z252" s="4">
        <v>1.2655407295907499</v>
      </c>
    </row>
    <row r="253" spans="1:26" x14ac:dyDescent="0.2">
      <c r="A253" s="2" t="s">
        <v>108</v>
      </c>
      <c r="B253" s="4">
        <v>1</v>
      </c>
      <c r="C253" s="4">
        <v>0</v>
      </c>
      <c r="D253" s="4">
        <v>2</v>
      </c>
      <c r="E253" s="4">
        <v>3</v>
      </c>
      <c r="F253" s="4">
        <v>1</v>
      </c>
      <c r="G253" s="4">
        <v>6</v>
      </c>
      <c r="H253" s="4">
        <v>4</v>
      </c>
      <c r="I253" s="4">
        <v>0.54919496165183801</v>
      </c>
      <c r="J253" s="4">
        <v>0.16576484390627799</v>
      </c>
      <c r="K253" s="4">
        <v>-0.714959805558123</v>
      </c>
      <c r="L253" s="4">
        <v>2.6515065237634099</v>
      </c>
      <c r="M253" s="4">
        <v>2.4910908722487402</v>
      </c>
      <c r="N253" s="4">
        <v>0.98556903622649805</v>
      </c>
      <c r="O253" s="4">
        <v>-1.4880894545008101</v>
      </c>
      <c r="P253" s="4">
        <v>-1.9603674470513199</v>
      </c>
      <c r="Q253" s="4">
        <v>-2.6797095306865399</v>
      </c>
      <c r="R253" s="4">
        <v>-3.8069423084694298</v>
      </c>
      <c r="S253" s="4">
        <v>-2.1499971805025901</v>
      </c>
      <c r="T253" s="4">
        <v>0.60541368451359201</v>
      </c>
      <c r="U253" s="4">
        <v>2.19021759385023</v>
      </c>
      <c r="V253" s="4">
        <v>4.3863025699606801</v>
      </c>
      <c r="W253" s="4">
        <v>-1.2249943593524599</v>
      </c>
      <c r="X253" s="4">
        <v>0.36182619757621398</v>
      </c>
      <c r="Y253" s="4">
        <v>-0.36182619757621398</v>
      </c>
      <c r="Z253" s="4">
        <v>4.2830761534376798</v>
      </c>
    </row>
    <row r="254" spans="1:26" x14ac:dyDescent="0.2">
      <c r="A254" s="2" t="s">
        <v>267</v>
      </c>
      <c r="B254" s="4">
        <v>1</v>
      </c>
      <c r="C254" s="4">
        <v>1</v>
      </c>
      <c r="D254" s="4">
        <v>2</v>
      </c>
      <c r="E254" s="4">
        <v>6</v>
      </c>
      <c r="F254" s="4">
        <v>5</v>
      </c>
      <c r="G254" s="4">
        <v>6</v>
      </c>
      <c r="H254" s="4">
        <v>4</v>
      </c>
      <c r="I254" s="4">
        <v>1.49163656818854</v>
      </c>
      <c r="J254" s="4">
        <v>-0.13308671508070599</v>
      </c>
      <c r="K254" s="4">
        <v>-1.3585498531078399</v>
      </c>
      <c r="L254" s="4">
        <v>1.71692422216896</v>
      </c>
      <c r="M254" s="4">
        <v>0.99960494550536505</v>
      </c>
      <c r="N254" s="4">
        <v>1.04647184873027</v>
      </c>
      <c r="O254" s="4">
        <v>-0.17314925102673101</v>
      </c>
      <c r="P254" s="4">
        <v>-1.6012062270848999</v>
      </c>
      <c r="Q254" s="4">
        <v>-1.98864553829295</v>
      </c>
      <c r="R254" s="4">
        <v>-3.9222896059809602</v>
      </c>
      <c r="S254" s="4">
        <v>-1.4994169404104201</v>
      </c>
      <c r="T254" s="4">
        <v>1.1617855355271001</v>
      </c>
      <c r="U254" s="4">
        <v>2.5907401398852801</v>
      </c>
      <c r="V254" s="4">
        <v>4.2507506006033298</v>
      </c>
      <c r="W254" s="4">
        <v>-2.58156972962436</v>
      </c>
      <c r="X254" s="4">
        <v>0.758172866681877</v>
      </c>
      <c r="Y254" s="4">
        <v>-0.758172866681877</v>
      </c>
      <c r="Z254" s="4">
        <v>-3.6704824132151899</v>
      </c>
    </row>
    <row r="255" spans="1:26" x14ac:dyDescent="0.2">
      <c r="A255" s="2" t="s">
        <v>111</v>
      </c>
      <c r="B255" s="4">
        <v>1</v>
      </c>
      <c r="C255" s="4">
        <v>1</v>
      </c>
      <c r="D255" s="4">
        <v>2</v>
      </c>
      <c r="E255" s="4">
        <v>7</v>
      </c>
      <c r="F255" s="4">
        <v>5</v>
      </c>
      <c r="G255" s="4">
        <v>5</v>
      </c>
      <c r="H255" s="4">
        <v>4</v>
      </c>
      <c r="I255" s="4">
        <v>0.52269179304159397</v>
      </c>
      <c r="J255" s="4">
        <v>-0.41040404805195002</v>
      </c>
      <c r="K255" s="4">
        <v>-0.112287744989643</v>
      </c>
      <c r="L255" s="4">
        <v>0.61929609260139695</v>
      </c>
      <c r="M255" s="4">
        <v>0.93198544470812394</v>
      </c>
      <c r="N255" s="4">
        <v>0.63617479023821</v>
      </c>
      <c r="O255" s="4">
        <v>0.242127873396358</v>
      </c>
      <c r="P255" s="4">
        <v>-1.16356116098875</v>
      </c>
      <c r="Q255" s="4">
        <v>-1.2660230399553301</v>
      </c>
      <c r="R255" s="4">
        <v>-0.49663100447486003</v>
      </c>
      <c r="S255" s="4">
        <v>0.144808080938054</v>
      </c>
      <c r="T255" s="4">
        <v>0.58396010521385699</v>
      </c>
      <c r="U255" s="4">
        <v>0.44609840248737398</v>
      </c>
      <c r="V255" s="4">
        <v>0.331674533332036</v>
      </c>
      <c r="W255" s="4">
        <v>-1.00991011749646</v>
      </c>
      <c r="X255" s="4">
        <v>-0.23344420178578401</v>
      </c>
      <c r="Y255" s="4">
        <v>0.23344420178578401</v>
      </c>
      <c r="Z255" s="4">
        <v>6.5701012357375799</v>
      </c>
    </row>
    <row r="256" spans="1:26" x14ac:dyDescent="0.2">
      <c r="A256" s="2" t="s">
        <v>304</v>
      </c>
      <c r="B256" s="4">
        <v>1</v>
      </c>
      <c r="C256" s="4">
        <v>1</v>
      </c>
      <c r="D256" s="4">
        <v>2</v>
      </c>
      <c r="E256" s="4">
        <v>4</v>
      </c>
      <c r="F256" s="4">
        <v>5</v>
      </c>
      <c r="G256" s="4">
        <v>6</v>
      </c>
      <c r="H256" s="4">
        <v>7</v>
      </c>
      <c r="I256" s="4">
        <v>0.41240596714828298</v>
      </c>
      <c r="J256" s="4">
        <v>-9.4878629340170301E-2</v>
      </c>
      <c r="K256" s="4">
        <v>-0.31752733780810999</v>
      </c>
      <c r="L256" s="4">
        <v>0.51266785499228795</v>
      </c>
      <c r="M256" s="4">
        <v>0.42374384139542998</v>
      </c>
      <c r="N256" s="4">
        <v>0.46926598304876699</v>
      </c>
      <c r="O256" s="4">
        <v>-0.115183172415873</v>
      </c>
      <c r="P256" s="4">
        <v>-0.29662011820492701</v>
      </c>
      <c r="Q256" s="4">
        <v>-0.99387438881568002</v>
      </c>
      <c r="R256" s="4">
        <v>-5.4886072756253999</v>
      </c>
      <c r="S256" s="4">
        <v>-2.9040367413335102</v>
      </c>
      <c r="T256" s="4">
        <v>0.206490227749865</v>
      </c>
      <c r="U256" s="4">
        <v>4.1024472671858101</v>
      </c>
      <c r="V256" s="4">
        <v>6.6850150853369001</v>
      </c>
      <c r="W256" s="4">
        <v>-2.6013085633136299</v>
      </c>
      <c r="X256" s="4">
        <v>0.74113164277315802</v>
      </c>
      <c r="Y256" s="4">
        <v>-0.74113164277315802</v>
      </c>
      <c r="Z256" s="4">
        <v>-2.0855609468877301</v>
      </c>
    </row>
    <row r="257" spans="1:26" x14ac:dyDescent="0.2">
      <c r="A257" s="2" t="s">
        <v>3</v>
      </c>
      <c r="B257" s="4">
        <v>1</v>
      </c>
      <c r="C257" s="4">
        <v>0</v>
      </c>
      <c r="D257" s="4">
        <v>2</v>
      </c>
      <c r="E257" s="4">
        <v>3</v>
      </c>
      <c r="F257" s="4">
        <v>4</v>
      </c>
      <c r="G257" s="4">
        <v>6</v>
      </c>
      <c r="H257" s="4">
        <v>4</v>
      </c>
      <c r="I257" s="4">
        <v>0.85240923346023001</v>
      </c>
      <c r="J257" s="4">
        <v>0.45181318726445002</v>
      </c>
      <c r="K257" s="4">
        <v>-1.30422242072466</v>
      </c>
      <c r="L257" s="4">
        <v>0.50578837784629005</v>
      </c>
      <c r="M257" s="4">
        <v>-8.8140169814034594E-2</v>
      </c>
      <c r="N257" s="4">
        <v>0.185690180410713</v>
      </c>
      <c r="O257" s="4">
        <v>-0.12889385782323901</v>
      </c>
      <c r="P257" s="4">
        <v>5.99203215942615E-2</v>
      </c>
      <c r="Q257" s="4">
        <v>-0.53436485221399299</v>
      </c>
      <c r="R257" s="4">
        <v>-0.62768484582213802</v>
      </c>
      <c r="S257" s="4">
        <v>-0.57980541583808698</v>
      </c>
      <c r="T257" s="4">
        <v>0.59427218742800003</v>
      </c>
      <c r="U257" s="4">
        <v>0.74613915555468602</v>
      </c>
      <c r="V257" s="4">
        <v>1.4711896130092801</v>
      </c>
      <c r="W257" s="4">
        <v>-1.6041106943317001</v>
      </c>
      <c r="X257" s="4">
        <v>0.63475664858174496</v>
      </c>
      <c r="Y257" s="4">
        <v>-0.63475664858174496</v>
      </c>
      <c r="Z257" s="4">
        <v>-0.73712530207791505</v>
      </c>
    </row>
    <row r="258" spans="1:26" x14ac:dyDescent="0.2">
      <c r="A258" s="2" t="s">
        <v>238</v>
      </c>
      <c r="B258" s="4">
        <v>1</v>
      </c>
      <c r="C258" s="4">
        <v>1</v>
      </c>
      <c r="D258" s="4">
        <v>1</v>
      </c>
      <c r="E258" s="4">
        <v>6</v>
      </c>
      <c r="F258" s="4">
        <v>1</v>
      </c>
      <c r="G258" s="4">
        <v>1</v>
      </c>
      <c r="H258" s="4">
        <v>3</v>
      </c>
      <c r="I258" s="4">
        <v>-7.4190011106267606E-2</v>
      </c>
      <c r="J258" s="4">
        <v>0.42108740836247299</v>
      </c>
      <c r="K258" s="4">
        <v>-0.34689739725620999</v>
      </c>
      <c r="L258" s="4">
        <v>2.9488488164787001</v>
      </c>
      <c r="M258" s="4">
        <v>1.970464886499</v>
      </c>
      <c r="N258" s="4">
        <v>1.27508996827073</v>
      </c>
      <c r="O258" s="4">
        <v>-0.69058554861283505</v>
      </c>
      <c r="P258" s="4">
        <v>-2.1811545091309199</v>
      </c>
      <c r="Q258" s="4">
        <v>-3.3226636135046901</v>
      </c>
      <c r="R258" s="4">
        <v>-5.2766719706982803</v>
      </c>
      <c r="S258" s="4">
        <v>-2.19106075413108</v>
      </c>
      <c r="T258" s="4">
        <v>1.0018848265225</v>
      </c>
      <c r="U258" s="4">
        <v>3.47139097515455</v>
      </c>
      <c r="V258" s="4">
        <v>4.06337098273361</v>
      </c>
      <c r="W258" s="4">
        <v>-1.06891405958134</v>
      </c>
      <c r="X258" s="4">
        <v>0.42920831007889498</v>
      </c>
      <c r="Y258" s="4">
        <v>-0.42920831007889498</v>
      </c>
      <c r="Z258" s="4">
        <v>5.8355740485927399</v>
      </c>
    </row>
    <row r="259" spans="1:26" x14ac:dyDescent="0.2">
      <c r="A259" s="2" t="s">
        <v>70</v>
      </c>
      <c r="B259" s="4">
        <v>1</v>
      </c>
      <c r="C259" s="4">
        <v>1</v>
      </c>
      <c r="D259" s="4">
        <v>4</v>
      </c>
      <c r="E259" s="4">
        <v>7</v>
      </c>
      <c r="F259" s="4">
        <v>2</v>
      </c>
      <c r="G259" s="4">
        <v>6</v>
      </c>
      <c r="H259" s="4">
        <v>5</v>
      </c>
      <c r="I259" s="4">
        <v>-0.83775380806918498</v>
      </c>
      <c r="J259" s="4">
        <v>0.56838140408166404</v>
      </c>
      <c r="K259" s="4">
        <v>0.26937240398753098</v>
      </c>
      <c r="L259" s="4">
        <v>2.0041236917819201</v>
      </c>
      <c r="M259" s="4">
        <v>1.19432620801073</v>
      </c>
      <c r="N259" s="4">
        <v>6.6504716812125497E-2</v>
      </c>
      <c r="O259" s="4">
        <v>-0.253739329047037</v>
      </c>
      <c r="P259" s="4">
        <v>-1.51676562863463</v>
      </c>
      <c r="Q259" s="4">
        <v>-1.49444965892308</v>
      </c>
      <c r="R259" s="4">
        <v>-3.8551061929779702</v>
      </c>
      <c r="S259" s="4">
        <v>-2.1914061301234602</v>
      </c>
      <c r="T259" s="4">
        <v>0.90731411905194403</v>
      </c>
      <c r="U259" s="4">
        <v>2.6494330430066402</v>
      </c>
      <c r="V259" s="4">
        <v>3.46102763864618</v>
      </c>
      <c r="W259" s="4">
        <v>-0.97126247760348505</v>
      </c>
      <c r="X259" s="4">
        <v>0.78864939118296196</v>
      </c>
      <c r="Y259" s="4">
        <v>-0.78864939118296196</v>
      </c>
      <c r="Z259" s="4">
        <v>3.6234395012576499</v>
      </c>
    </row>
    <row r="260" spans="1:26" x14ac:dyDescent="0.2">
      <c r="A260" s="2" t="s">
        <v>274</v>
      </c>
      <c r="B260" s="4">
        <v>1</v>
      </c>
      <c r="C260" s="4">
        <v>0</v>
      </c>
      <c r="D260" s="4">
        <v>1</v>
      </c>
      <c r="E260" s="4">
        <v>6</v>
      </c>
      <c r="F260" s="4">
        <v>1</v>
      </c>
      <c r="G260" s="4">
        <v>1</v>
      </c>
      <c r="H260" s="4">
        <v>4</v>
      </c>
      <c r="I260" s="4">
        <v>-0.59548700599359405</v>
      </c>
      <c r="J260" s="4">
        <v>0.54649221084340605</v>
      </c>
      <c r="K260" s="4">
        <v>4.8994795150191402E-2</v>
      </c>
      <c r="L260" s="4">
        <v>0.65703610444245397</v>
      </c>
      <c r="M260" s="4">
        <v>0.42666801928402298</v>
      </c>
      <c r="N260" s="4">
        <v>-1.30909471794876E-2</v>
      </c>
      <c r="O260" s="4">
        <v>0.323837306788053</v>
      </c>
      <c r="P260" s="4">
        <v>-0.67394550562818301</v>
      </c>
      <c r="Q260" s="4">
        <v>-0.72050497770688104</v>
      </c>
      <c r="R260" s="4">
        <v>0.771272152217226</v>
      </c>
      <c r="S260" s="4">
        <v>-0.66659831215251097</v>
      </c>
      <c r="T260" s="4">
        <v>0.434860700968702</v>
      </c>
      <c r="U260" s="4">
        <v>0.67238083124990899</v>
      </c>
      <c r="V260" s="4">
        <v>-0.31593489955371001</v>
      </c>
      <c r="W260" s="4">
        <v>-0.89598047272960202</v>
      </c>
      <c r="X260" s="4">
        <v>-0.91498404393599797</v>
      </c>
      <c r="Y260" s="4">
        <v>0.91498404393599797</v>
      </c>
      <c r="Z260" s="4">
        <v>0.18983074138008499</v>
      </c>
    </row>
    <row r="261" spans="1:26" x14ac:dyDescent="0.2">
      <c r="A261" s="2" t="s">
        <v>170</v>
      </c>
      <c r="B261" s="4">
        <v>1</v>
      </c>
      <c r="C261" s="4">
        <v>1</v>
      </c>
      <c r="D261" s="4">
        <v>4</v>
      </c>
      <c r="E261" s="4">
        <v>4</v>
      </c>
      <c r="F261" s="4">
        <v>2</v>
      </c>
      <c r="G261" s="4">
        <v>1</v>
      </c>
      <c r="H261" s="4">
        <v>5</v>
      </c>
      <c r="I261" s="4">
        <v>1.2407803487612401</v>
      </c>
      <c r="J261" s="4">
        <v>-0.44583287381293102</v>
      </c>
      <c r="K261" s="4">
        <v>-0.79494747494829399</v>
      </c>
      <c r="L261" s="4">
        <v>1.47191289130238</v>
      </c>
      <c r="M261" s="4">
        <v>1.9128284388472401</v>
      </c>
      <c r="N261" s="4">
        <v>0.38861779890454301</v>
      </c>
      <c r="O261" s="4">
        <v>7.9480746218997002E-4</v>
      </c>
      <c r="P261" s="4">
        <v>-1.4061297491014</v>
      </c>
      <c r="Q261" s="4">
        <v>-2.3680241874149202</v>
      </c>
      <c r="R261" s="4">
        <v>-2.7565082637936702</v>
      </c>
      <c r="S261" s="4">
        <v>-0.79091985096284101</v>
      </c>
      <c r="T261" s="4">
        <v>0.66899333170227904</v>
      </c>
      <c r="U261" s="4">
        <v>1.49251058545702</v>
      </c>
      <c r="V261" s="4">
        <v>1.8560136223266299</v>
      </c>
      <c r="W261" s="4">
        <v>-0.47008942472940402</v>
      </c>
      <c r="X261" s="4">
        <v>1.41913816539097</v>
      </c>
      <c r="Y261" s="4">
        <v>-1.41913816539097</v>
      </c>
      <c r="Z261" s="4">
        <v>3.4700597738992101</v>
      </c>
    </row>
    <row r="262" spans="1:26" x14ac:dyDescent="0.2">
      <c r="A262" s="2" t="s">
        <v>151</v>
      </c>
      <c r="B262" s="4">
        <v>1</v>
      </c>
      <c r="C262" s="4">
        <v>1</v>
      </c>
      <c r="D262" s="4">
        <v>2</v>
      </c>
      <c r="E262" s="4">
        <v>3</v>
      </c>
      <c r="F262" s="4">
        <v>1</v>
      </c>
      <c r="G262" s="4">
        <v>2</v>
      </c>
      <c r="H262" s="4">
        <v>2</v>
      </c>
      <c r="I262" s="4">
        <v>0.227496389479001</v>
      </c>
      <c r="J262" s="4">
        <v>-3.8571759647279102E-2</v>
      </c>
      <c r="K262" s="4">
        <v>-0.18892462983172101</v>
      </c>
      <c r="L262" s="4">
        <v>1.1557507213703</v>
      </c>
      <c r="M262" s="4">
        <v>0.75067784926256798</v>
      </c>
      <c r="N262" s="4">
        <v>0.119342836895659</v>
      </c>
      <c r="O262" s="4">
        <v>-0.317523313936239</v>
      </c>
      <c r="P262" s="4">
        <v>-0.827539532437091</v>
      </c>
      <c r="Q262" s="4">
        <v>-0.88070856115520102</v>
      </c>
      <c r="R262" s="4">
        <v>-3.5427292967652599</v>
      </c>
      <c r="S262" s="4">
        <v>-1.6244660309127701</v>
      </c>
      <c r="T262" s="4">
        <v>0.652096295345449</v>
      </c>
      <c r="U262" s="4">
        <v>1.7715336149681</v>
      </c>
      <c r="V262" s="4">
        <v>3.2040690704895298</v>
      </c>
      <c r="W262" s="4">
        <v>-0.46050365312504299</v>
      </c>
      <c r="X262" s="4">
        <v>1.55555182624016</v>
      </c>
      <c r="Y262" s="4">
        <v>-1.55555182624016</v>
      </c>
      <c r="Z262" s="4">
        <v>9.13519325640471</v>
      </c>
    </row>
    <row r="263" spans="1:26" x14ac:dyDescent="0.2">
      <c r="A263" s="2" t="s">
        <v>137</v>
      </c>
      <c r="B263" s="4">
        <v>1</v>
      </c>
      <c r="C263" s="4">
        <v>1</v>
      </c>
      <c r="D263" s="4">
        <v>1</v>
      </c>
      <c r="E263" s="4">
        <v>7</v>
      </c>
      <c r="F263" s="4">
        <v>2</v>
      </c>
      <c r="G263" s="4">
        <v>6</v>
      </c>
      <c r="H263" s="4">
        <v>5</v>
      </c>
      <c r="I263" s="4">
        <v>-1.3823240335859199</v>
      </c>
      <c r="J263" s="4">
        <v>1.98432803340473</v>
      </c>
      <c r="K263" s="4">
        <v>-0.60200399981876895</v>
      </c>
      <c r="L263" s="4">
        <v>0.50974093755100602</v>
      </c>
      <c r="M263" s="4">
        <v>0.397075373029804</v>
      </c>
      <c r="N263" s="4">
        <v>-0.210077596696533</v>
      </c>
      <c r="O263" s="4">
        <v>-0.20205038039860199</v>
      </c>
      <c r="P263" s="4">
        <v>-2.3437035265897101E-2</v>
      </c>
      <c r="Q263" s="4">
        <v>-0.47125129821978301</v>
      </c>
      <c r="R263" s="4">
        <v>-1.3098436867552301</v>
      </c>
      <c r="S263" s="4">
        <v>-1.03628271184218</v>
      </c>
      <c r="T263" s="4">
        <v>0.59146999361420105</v>
      </c>
      <c r="U263" s="4">
        <v>1.20258347896563</v>
      </c>
      <c r="V263" s="4">
        <v>1.9504649699605501</v>
      </c>
      <c r="W263" s="4">
        <v>-1.39839204394298</v>
      </c>
      <c r="X263" s="4">
        <v>0.44177942700595901</v>
      </c>
      <c r="Y263" s="4">
        <v>-0.44177942700595901</v>
      </c>
      <c r="Z263" s="4">
        <v>-3.70593181622483</v>
      </c>
    </row>
    <row r="264" spans="1:26" x14ac:dyDescent="0.2">
      <c r="A264" s="2" t="s">
        <v>149</v>
      </c>
      <c r="B264" s="4">
        <v>1</v>
      </c>
      <c r="C264" s="4">
        <v>1</v>
      </c>
      <c r="D264" s="4">
        <v>3</v>
      </c>
      <c r="E264" s="4">
        <v>3</v>
      </c>
      <c r="F264" s="4">
        <v>5</v>
      </c>
      <c r="G264" s="4">
        <v>6</v>
      </c>
      <c r="H264" s="4">
        <v>7</v>
      </c>
      <c r="I264" s="4">
        <v>0.53059193012013095</v>
      </c>
      <c r="J264" s="4">
        <v>-4.93236386072997E-2</v>
      </c>
      <c r="K264" s="4">
        <v>-0.48126829151283601</v>
      </c>
      <c r="L264" s="4">
        <v>-0.48577672547906697</v>
      </c>
      <c r="M264" s="4">
        <v>-0.27643293831709498</v>
      </c>
      <c r="N264" s="4">
        <v>0.41925367991359402</v>
      </c>
      <c r="O264" s="4">
        <v>0.59945929802596998</v>
      </c>
      <c r="P264" s="4">
        <v>7.9897266120475194E-2</v>
      </c>
      <c r="Q264" s="4">
        <v>-0.33640058026387298</v>
      </c>
      <c r="R264" s="4">
        <v>-3.1685411765626301</v>
      </c>
      <c r="S264" s="4">
        <v>-1.8458855202573801</v>
      </c>
      <c r="T264" s="4">
        <v>0.49859161400706298</v>
      </c>
      <c r="U264" s="4">
        <v>2.18620320490714</v>
      </c>
      <c r="V264" s="4">
        <v>3.7638713682428202</v>
      </c>
      <c r="W264" s="4">
        <v>-1.4342394903371101</v>
      </c>
      <c r="X264" s="4">
        <v>1.2619117058674201</v>
      </c>
      <c r="Y264" s="4">
        <v>-1.2619117058674201</v>
      </c>
      <c r="Z264" s="4">
        <v>-0.12570040114231201</v>
      </c>
    </row>
    <row r="265" spans="1:26" x14ac:dyDescent="0.2">
      <c r="A265" s="2" t="s">
        <v>331</v>
      </c>
      <c r="B265" s="4">
        <v>1</v>
      </c>
      <c r="C265" s="4">
        <v>1</v>
      </c>
      <c r="D265" s="4">
        <v>2</v>
      </c>
      <c r="E265" s="4">
        <v>4</v>
      </c>
      <c r="F265" s="4">
        <v>2</v>
      </c>
      <c r="G265" s="4">
        <v>6</v>
      </c>
      <c r="H265" s="4">
        <v>2</v>
      </c>
      <c r="I265" s="4">
        <v>0.57893696498882496</v>
      </c>
      <c r="J265" s="4">
        <v>-0.49997452550629801</v>
      </c>
      <c r="K265" s="4">
        <v>-7.8962439482534494E-2</v>
      </c>
      <c r="L265" s="4">
        <v>3.6226175038983399</v>
      </c>
      <c r="M265" s="4">
        <v>1.98287017037528</v>
      </c>
      <c r="N265" s="4">
        <v>0.60835327140291595</v>
      </c>
      <c r="O265" s="4">
        <v>-1.0186552878172099</v>
      </c>
      <c r="P265" s="4">
        <v>-2.1518551535262498</v>
      </c>
      <c r="Q265" s="4">
        <v>-3.0433305043330798</v>
      </c>
      <c r="R265" s="4">
        <v>-3.3820205937653398</v>
      </c>
      <c r="S265" s="4">
        <v>-0.38738954022926098</v>
      </c>
      <c r="T265" s="4">
        <v>0.409463437670122</v>
      </c>
      <c r="U265" s="4">
        <v>1.4403041551253899</v>
      </c>
      <c r="V265" s="4">
        <v>2.99312892798245</v>
      </c>
      <c r="W265" s="4">
        <v>-1.0734863867833599</v>
      </c>
      <c r="X265" s="4">
        <v>0.830282694910216</v>
      </c>
      <c r="Y265" s="4">
        <v>-0.830282694910216</v>
      </c>
      <c r="Z265" s="4">
        <v>-3.3935753263075998</v>
      </c>
    </row>
    <row r="266" spans="1:26" x14ac:dyDescent="0.2">
      <c r="A266" s="2" t="s">
        <v>276</v>
      </c>
      <c r="B266" s="4">
        <v>1</v>
      </c>
      <c r="C266" s="4">
        <v>1</v>
      </c>
      <c r="D266" s="4">
        <v>4</v>
      </c>
      <c r="E266" s="4">
        <v>7</v>
      </c>
      <c r="F266" s="4">
        <v>2</v>
      </c>
      <c r="G266" s="4">
        <v>1</v>
      </c>
      <c r="H266" s="4">
        <v>5</v>
      </c>
      <c r="I266" s="4">
        <v>0.122438754586774</v>
      </c>
      <c r="J266" s="4">
        <v>0.47065818262029802</v>
      </c>
      <c r="K266" s="4">
        <v>-0.59309693720706802</v>
      </c>
      <c r="L266" s="4">
        <v>0.54659208483521105</v>
      </c>
      <c r="M266" s="4">
        <v>0.36637045197857299</v>
      </c>
      <c r="N266" s="4">
        <v>0.828675347070575</v>
      </c>
      <c r="O266" s="4">
        <v>0.175090829693616</v>
      </c>
      <c r="P266" s="4">
        <v>-0.968891693096673</v>
      </c>
      <c r="Q266" s="4">
        <v>-0.94783702048130003</v>
      </c>
      <c r="R266" s="4">
        <v>-5.6008562607038002</v>
      </c>
      <c r="S266" s="4">
        <v>-2.6091673732418399</v>
      </c>
      <c r="T266" s="4">
        <v>0.41982766327557802</v>
      </c>
      <c r="U266" s="4">
        <v>4.4258163275568299</v>
      </c>
      <c r="V266" s="4">
        <v>6.3593990669577103</v>
      </c>
      <c r="W266" s="4">
        <v>-2.9950194238443899</v>
      </c>
      <c r="X266" s="4">
        <v>1.1806519449911199</v>
      </c>
      <c r="Y266" s="4">
        <v>-1.1806519449911199</v>
      </c>
      <c r="Z266" s="4">
        <v>3.0603647498609301</v>
      </c>
    </row>
    <row r="267" spans="1:26" x14ac:dyDescent="0.2">
      <c r="A267" s="2" t="s">
        <v>266</v>
      </c>
      <c r="B267" s="4">
        <v>1</v>
      </c>
      <c r="C267" s="4">
        <v>1</v>
      </c>
      <c r="D267" s="4">
        <v>3</v>
      </c>
      <c r="E267" s="4">
        <v>8</v>
      </c>
      <c r="F267" s="4">
        <v>1</v>
      </c>
      <c r="G267" s="4">
        <v>2</v>
      </c>
      <c r="H267" s="4">
        <v>4</v>
      </c>
      <c r="I267" s="4">
        <v>5.3866851974307996E-3</v>
      </c>
      <c r="J267" s="4">
        <v>-0.42008776481309701</v>
      </c>
      <c r="K267" s="4">
        <v>0.41470107961566299</v>
      </c>
      <c r="L267" s="4">
        <v>4.1855497226708103</v>
      </c>
      <c r="M267" s="4">
        <v>1.8997630137824</v>
      </c>
      <c r="N267" s="4">
        <v>5.6097649566692803E-2</v>
      </c>
      <c r="O267" s="4">
        <v>-0.90170046328740505</v>
      </c>
      <c r="P267" s="4">
        <v>-2.1605919095297401</v>
      </c>
      <c r="Q267" s="4">
        <v>-3.07911801320276</v>
      </c>
      <c r="R267" s="4">
        <v>-0.29466822686622901</v>
      </c>
      <c r="S267" s="4">
        <v>0.42355476153204702</v>
      </c>
      <c r="T267" s="4">
        <v>0.43441955206453498</v>
      </c>
      <c r="U267" s="4">
        <v>-0.119910273451539</v>
      </c>
      <c r="V267" s="4">
        <v>-0.30015305831793598</v>
      </c>
      <c r="W267" s="4">
        <v>-0.14324275496087399</v>
      </c>
      <c r="X267" s="4">
        <v>0.17366929783285601</v>
      </c>
      <c r="Y267" s="4">
        <v>-0.17366929783285601</v>
      </c>
      <c r="Z267" s="4">
        <v>-3.8382914977833602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67"/>
  <sheetViews>
    <sheetView zoomScaleNormal="100" workbookViewId="0"/>
  </sheetViews>
  <sheetFormatPr baseColWidth="10" defaultColWidth="9.1640625" defaultRowHeight="15" x14ac:dyDescent="0.2"/>
  <sheetData>
    <row r="1" spans="1:4" x14ac:dyDescent="0.2">
      <c r="A1" s="2" t="s">
        <v>306</v>
      </c>
      <c r="B1" s="2" t="s">
        <v>12</v>
      </c>
      <c r="C1" s="2" t="s">
        <v>187</v>
      </c>
      <c r="D1" s="2" t="s">
        <v>160</v>
      </c>
    </row>
    <row r="2" spans="1:4" x14ac:dyDescent="0.2">
      <c r="A2" s="4" t="str">
        <f>'Respondent Data'!A2</f>
        <v>2</v>
      </c>
      <c r="B2" s="2">
        <v>1</v>
      </c>
      <c r="C2" s="4">
        <f ca="1">IF(OR('Front Page'!B11=0,'Front Page'!B12=0,INDIRECT(CONCATENATE("'Respondent Data'!",ADDRESS(2,'Front Page'!B11+1,4)))='Front Page'!B12),1,0)</f>
        <v>1</v>
      </c>
      <c r="D2" s="4">
        <f t="shared" ref="D2:D65" ca="1" si="0">B2*C2</f>
        <v>1</v>
      </c>
    </row>
    <row r="3" spans="1:4" x14ac:dyDescent="0.2">
      <c r="A3" s="4" t="str">
        <f>'Respondent Data'!A3</f>
        <v>13</v>
      </c>
      <c r="B3" s="2">
        <v>1</v>
      </c>
      <c r="C3" s="4">
        <f ca="1">IF(OR('Front Page'!B11=0,'Front Page'!B12=0,INDIRECT(CONCATENATE("'Respondent Data'!",ADDRESS(3,'Front Page'!B11+1,4)))='Front Page'!B12),1,0)</f>
        <v>1</v>
      </c>
      <c r="D3" s="4">
        <f t="shared" ca="1" si="0"/>
        <v>1</v>
      </c>
    </row>
    <row r="4" spans="1:4" x14ac:dyDescent="0.2">
      <c r="A4" s="4" t="str">
        <f>'Respondent Data'!A4</f>
        <v>19</v>
      </c>
      <c r="B4" s="2">
        <v>1</v>
      </c>
      <c r="C4" s="4">
        <f ca="1">IF(OR('Front Page'!B11=0,'Front Page'!B12=0,INDIRECT(CONCATENATE("'Respondent Data'!",ADDRESS(4,'Front Page'!B11+1,4)))='Front Page'!B12),1,0)</f>
        <v>1</v>
      </c>
      <c r="D4" s="4">
        <f t="shared" ca="1" si="0"/>
        <v>1</v>
      </c>
    </row>
    <row r="5" spans="1:4" x14ac:dyDescent="0.2">
      <c r="A5" s="4" t="str">
        <f>'Respondent Data'!A5</f>
        <v>23</v>
      </c>
      <c r="B5" s="2">
        <v>1</v>
      </c>
      <c r="C5" s="4">
        <f ca="1">IF(OR('Front Page'!B11=0,'Front Page'!B12=0,INDIRECT(CONCATENATE("'Respondent Data'!",ADDRESS(5,'Front Page'!B11+1,4)))='Front Page'!B12),1,0)</f>
        <v>1</v>
      </c>
      <c r="D5" s="4">
        <f t="shared" ca="1" si="0"/>
        <v>1</v>
      </c>
    </row>
    <row r="6" spans="1:4" x14ac:dyDescent="0.2">
      <c r="A6" s="4" t="str">
        <f>'Respondent Data'!A6</f>
        <v>27</v>
      </c>
      <c r="B6" s="2">
        <v>1</v>
      </c>
      <c r="C6" s="4">
        <f ca="1">IF(OR('Front Page'!B11=0,'Front Page'!B12=0,INDIRECT(CONCATENATE("'Respondent Data'!",ADDRESS(6,'Front Page'!B11+1,4)))='Front Page'!B12),1,0)</f>
        <v>1</v>
      </c>
      <c r="D6" s="4">
        <f t="shared" ca="1" si="0"/>
        <v>1</v>
      </c>
    </row>
    <row r="7" spans="1:4" x14ac:dyDescent="0.2">
      <c r="A7" s="4" t="str">
        <f>'Respondent Data'!A7</f>
        <v>34</v>
      </c>
      <c r="B7" s="2">
        <v>1</v>
      </c>
      <c r="C7" s="4">
        <f ca="1">IF(OR('Front Page'!B11=0,'Front Page'!B12=0,INDIRECT(CONCATENATE("'Respondent Data'!",ADDRESS(7,'Front Page'!B11+1,4)))='Front Page'!B12),1,0)</f>
        <v>1</v>
      </c>
      <c r="D7" s="4">
        <f t="shared" ca="1" si="0"/>
        <v>1</v>
      </c>
    </row>
    <row r="8" spans="1:4" x14ac:dyDescent="0.2">
      <c r="A8" s="4" t="str">
        <f>'Respondent Data'!A8</f>
        <v>40</v>
      </c>
      <c r="B8" s="2">
        <v>1</v>
      </c>
      <c r="C8" s="4">
        <f ca="1">IF(OR('Front Page'!B11=0,'Front Page'!B12=0,INDIRECT(CONCATENATE("'Respondent Data'!",ADDRESS(8,'Front Page'!B11+1,4)))='Front Page'!B12),1,0)</f>
        <v>1</v>
      </c>
      <c r="D8" s="4">
        <f t="shared" ca="1" si="0"/>
        <v>1</v>
      </c>
    </row>
    <row r="9" spans="1:4" x14ac:dyDescent="0.2">
      <c r="A9" s="4" t="str">
        <f>'Respondent Data'!A9</f>
        <v>51</v>
      </c>
      <c r="B9" s="2">
        <v>1</v>
      </c>
      <c r="C9" s="4">
        <f ca="1">IF(OR('Front Page'!B11=0,'Front Page'!B12=0,INDIRECT(CONCATENATE("'Respondent Data'!",ADDRESS(9,'Front Page'!B11+1,4)))='Front Page'!B12),1,0)</f>
        <v>1</v>
      </c>
      <c r="D9" s="4">
        <f t="shared" ca="1" si="0"/>
        <v>1</v>
      </c>
    </row>
    <row r="10" spans="1:4" x14ac:dyDescent="0.2">
      <c r="A10" s="4" t="str">
        <f>'Respondent Data'!A10</f>
        <v>56</v>
      </c>
      <c r="B10" s="2">
        <v>1</v>
      </c>
      <c r="C10" s="4">
        <f ca="1">IF(OR('Front Page'!B11=0,'Front Page'!B12=0,INDIRECT(CONCATENATE("'Respondent Data'!",ADDRESS(10,'Front Page'!B11+1,4)))='Front Page'!B12),1,0)</f>
        <v>1</v>
      </c>
      <c r="D10" s="4">
        <f t="shared" ca="1" si="0"/>
        <v>1</v>
      </c>
    </row>
    <row r="11" spans="1:4" x14ac:dyDescent="0.2">
      <c r="A11" s="4" t="str">
        <f>'Respondent Data'!A11</f>
        <v>74</v>
      </c>
      <c r="B11" s="2">
        <v>1</v>
      </c>
      <c r="C11" s="4">
        <f ca="1">IF(OR('Front Page'!B11=0,'Front Page'!B12=0,INDIRECT(CONCATENATE("'Respondent Data'!",ADDRESS(11,'Front Page'!B11+1,4)))='Front Page'!B12),1,0)</f>
        <v>1</v>
      </c>
      <c r="D11" s="4">
        <f t="shared" ca="1" si="0"/>
        <v>1</v>
      </c>
    </row>
    <row r="12" spans="1:4" x14ac:dyDescent="0.2">
      <c r="A12" s="4" t="str">
        <f>'Respondent Data'!A12</f>
        <v>82</v>
      </c>
      <c r="B12" s="2">
        <v>1</v>
      </c>
      <c r="C12" s="4">
        <f ca="1">IF(OR('Front Page'!B11=0,'Front Page'!B12=0,INDIRECT(CONCATENATE("'Respondent Data'!",ADDRESS(12,'Front Page'!B11+1,4)))='Front Page'!B12),1,0)</f>
        <v>1</v>
      </c>
      <c r="D12" s="4">
        <f t="shared" ca="1" si="0"/>
        <v>1</v>
      </c>
    </row>
    <row r="13" spans="1:4" x14ac:dyDescent="0.2">
      <c r="A13" s="4" t="str">
        <f>'Respondent Data'!A13</f>
        <v>84</v>
      </c>
      <c r="B13" s="2">
        <v>1</v>
      </c>
      <c r="C13" s="4">
        <f ca="1">IF(OR('Front Page'!B11=0,'Front Page'!B12=0,INDIRECT(CONCATENATE("'Respondent Data'!",ADDRESS(13,'Front Page'!B11+1,4)))='Front Page'!B12),1,0)</f>
        <v>1</v>
      </c>
      <c r="D13" s="4">
        <f t="shared" ca="1" si="0"/>
        <v>1</v>
      </c>
    </row>
    <row r="14" spans="1:4" x14ac:dyDescent="0.2">
      <c r="A14" s="4" t="str">
        <f>'Respondent Data'!A14</f>
        <v>94</v>
      </c>
      <c r="B14" s="2">
        <v>1</v>
      </c>
      <c r="C14" s="4">
        <f ca="1">IF(OR('Front Page'!B11=0,'Front Page'!B12=0,INDIRECT(CONCATENATE("'Respondent Data'!",ADDRESS(14,'Front Page'!B11+1,4)))='Front Page'!B12),1,0)</f>
        <v>1</v>
      </c>
      <c r="D14" s="4">
        <f t="shared" ca="1" si="0"/>
        <v>1</v>
      </c>
    </row>
    <row r="15" spans="1:4" x14ac:dyDescent="0.2">
      <c r="A15" s="4" t="str">
        <f>'Respondent Data'!A15</f>
        <v>101</v>
      </c>
      <c r="B15" s="2">
        <v>1</v>
      </c>
      <c r="C15" s="4">
        <f ca="1">IF(OR('Front Page'!B11=0,'Front Page'!B12=0,INDIRECT(CONCATENATE("'Respondent Data'!",ADDRESS(15,'Front Page'!B11+1,4)))='Front Page'!B12),1,0)</f>
        <v>1</v>
      </c>
      <c r="D15" s="4">
        <f t="shared" ca="1" si="0"/>
        <v>1</v>
      </c>
    </row>
    <row r="16" spans="1:4" x14ac:dyDescent="0.2">
      <c r="A16" s="4" t="str">
        <f>'Respondent Data'!A16</f>
        <v>102</v>
      </c>
      <c r="B16" s="2">
        <v>1</v>
      </c>
      <c r="C16" s="4">
        <f ca="1">IF(OR('Front Page'!B11=0,'Front Page'!B12=0,INDIRECT(CONCATENATE("'Respondent Data'!",ADDRESS(16,'Front Page'!B11+1,4)))='Front Page'!B12),1,0)</f>
        <v>1</v>
      </c>
      <c r="D16" s="4">
        <f t="shared" ca="1" si="0"/>
        <v>1</v>
      </c>
    </row>
    <row r="17" spans="1:4" x14ac:dyDescent="0.2">
      <c r="A17" s="4" t="str">
        <f>'Respondent Data'!A17</f>
        <v>152</v>
      </c>
      <c r="B17" s="2">
        <v>1</v>
      </c>
      <c r="C17" s="4">
        <f ca="1">IF(OR('Front Page'!B11=0,'Front Page'!B12=0,INDIRECT(CONCATENATE("'Respondent Data'!",ADDRESS(17,'Front Page'!B11+1,4)))='Front Page'!B12),1,0)</f>
        <v>1</v>
      </c>
      <c r="D17" s="4">
        <f t="shared" ca="1" si="0"/>
        <v>1</v>
      </c>
    </row>
    <row r="18" spans="1:4" x14ac:dyDescent="0.2">
      <c r="A18" s="4" t="str">
        <f>'Respondent Data'!A18</f>
        <v>154</v>
      </c>
      <c r="B18" s="2">
        <v>1</v>
      </c>
      <c r="C18" s="4">
        <f ca="1">IF(OR('Front Page'!B11=0,'Front Page'!B12=0,INDIRECT(CONCATENATE("'Respondent Data'!",ADDRESS(18,'Front Page'!B11+1,4)))='Front Page'!B12),1,0)</f>
        <v>1</v>
      </c>
      <c r="D18" s="4">
        <f t="shared" ca="1" si="0"/>
        <v>1</v>
      </c>
    </row>
    <row r="19" spans="1:4" x14ac:dyDescent="0.2">
      <c r="A19" s="4" t="str">
        <f>'Respondent Data'!A19</f>
        <v>198</v>
      </c>
      <c r="B19" s="2">
        <v>1</v>
      </c>
      <c r="C19" s="4">
        <f ca="1">IF(OR('Front Page'!B11=0,'Front Page'!B12=0,INDIRECT(CONCATENATE("'Respondent Data'!",ADDRESS(19,'Front Page'!B11+1,4)))='Front Page'!B12),1,0)</f>
        <v>1</v>
      </c>
      <c r="D19" s="4">
        <f t="shared" ca="1" si="0"/>
        <v>1</v>
      </c>
    </row>
    <row r="20" spans="1:4" x14ac:dyDescent="0.2">
      <c r="A20" s="4" t="str">
        <f>'Respondent Data'!A20</f>
        <v>223</v>
      </c>
      <c r="B20" s="2">
        <v>1</v>
      </c>
      <c r="C20" s="4">
        <f ca="1">IF(OR('Front Page'!B11=0,'Front Page'!B12=0,INDIRECT(CONCATENATE("'Respondent Data'!",ADDRESS(20,'Front Page'!B11+1,4)))='Front Page'!B12),1,0)</f>
        <v>1</v>
      </c>
      <c r="D20" s="4">
        <f t="shared" ca="1" si="0"/>
        <v>1</v>
      </c>
    </row>
    <row r="21" spans="1:4" x14ac:dyDescent="0.2">
      <c r="A21" s="4" t="str">
        <f>'Respondent Data'!A21</f>
        <v>231</v>
      </c>
      <c r="B21" s="2">
        <v>1</v>
      </c>
      <c r="C21" s="4">
        <f ca="1">IF(OR('Front Page'!B11=0,'Front Page'!B12=0,INDIRECT(CONCATENATE("'Respondent Data'!",ADDRESS(21,'Front Page'!B11+1,4)))='Front Page'!B12),1,0)</f>
        <v>1</v>
      </c>
      <c r="D21" s="4">
        <f t="shared" ca="1" si="0"/>
        <v>1</v>
      </c>
    </row>
    <row r="22" spans="1:4" x14ac:dyDescent="0.2">
      <c r="A22" s="4" t="str">
        <f>'Respondent Data'!A22</f>
        <v>233</v>
      </c>
      <c r="B22" s="2">
        <v>1</v>
      </c>
      <c r="C22" s="4">
        <f ca="1">IF(OR('Front Page'!B11=0,'Front Page'!B12=0,INDIRECT(CONCATENATE("'Respondent Data'!",ADDRESS(22,'Front Page'!B11+1,4)))='Front Page'!B12),1,0)</f>
        <v>1</v>
      </c>
      <c r="D22" s="4">
        <f t="shared" ca="1" si="0"/>
        <v>1</v>
      </c>
    </row>
    <row r="23" spans="1:4" x14ac:dyDescent="0.2">
      <c r="A23" s="4" t="str">
        <f>'Respondent Data'!A23</f>
        <v>270</v>
      </c>
      <c r="B23" s="2">
        <v>1</v>
      </c>
      <c r="C23" s="4">
        <f ca="1">IF(OR('Front Page'!B11=0,'Front Page'!B12=0,INDIRECT(CONCATENATE("'Respondent Data'!",ADDRESS(23,'Front Page'!B11+1,4)))='Front Page'!B12),1,0)</f>
        <v>1</v>
      </c>
      <c r="D23" s="4">
        <f t="shared" ca="1" si="0"/>
        <v>1</v>
      </c>
    </row>
    <row r="24" spans="1:4" x14ac:dyDescent="0.2">
      <c r="A24" s="4" t="str">
        <f>'Respondent Data'!A24</f>
        <v>271</v>
      </c>
      <c r="B24" s="2">
        <v>1</v>
      </c>
      <c r="C24" s="4">
        <f ca="1">IF(OR('Front Page'!B11=0,'Front Page'!B12=0,INDIRECT(CONCATENATE("'Respondent Data'!",ADDRESS(24,'Front Page'!B11+1,4)))='Front Page'!B12),1,0)</f>
        <v>1</v>
      </c>
      <c r="D24" s="4">
        <f t="shared" ca="1" si="0"/>
        <v>1</v>
      </c>
    </row>
    <row r="25" spans="1:4" x14ac:dyDescent="0.2">
      <c r="A25" s="4" t="str">
        <f>'Respondent Data'!A25</f>
        <v>276</v>
      </c>
      <c r="B25" s="2">
        <v>1</v>
      </c>
      <c r="C25" s="4">
        <f ca="1">IF(OR('Front Page'!B11=0,'Front Page'!B12=0,INDIRECT(CONCATENATE("'Respondent Data'!",ADDRESS(25,'Front Page'!B11+1,4)))='Front Page'!B12),1,0)</f>
        <v>1</v>
      </c>
      <c r="D25" s="4">
        <f t="shared" ca="1" si="0"/>
        <v>1</v>
      </c>
    </row>
    <row r="26" spans="1:4" x14ac:dyDescent="0.2">
      <c r="A26" s="4" t="str">
        <f>'Respondent Data'!A26</f>
        <v>277</v>
      </c>
      <c r="B26" s="2">
        <v>1</v>
      </c>
      <c r="C26" s="4">
        <f ca="1">IF(OR('Front Page'!B11=0,'Front Page'!B12=0,INDIRECT(CONCATENATE("'Respondent Data'!",ADDRESS(26,'Front Page'!B11+1,4)))='Front Page'!B12),1,0)</f>
        <v>1</v>
      </c>
      <c r="D26" s="4">
        <f t="shared" ca="1" si="0"/>
        <v>1</v>
      </c>
    </row>
    <row r="27" spans="1:4" x14ac:dyDescent="0.2">
      <c r="A27" s="4" t="str">
        <f>'Respondent Data'!A27</f>
        <v>289</v>
      </c>
      <c r="B27" s="2">
        <v>1</v>
      </c>
      <c r="C27" s="4">
        <f ca="1">IF(OR('Front Page'!B11=0,'Front Page'!B12=0,INDIRECT(CONCATENATE("'Respondent Data'!",ADDRESS(27,'Front Page'!B11+1,4)))='Front Page'!B12),1,0)</f>
        <v>1</v>
      </c>
      <c r="D27" s="4">
        <f t="shared" ca="1" si="0"/>
        <v>1</v>
      </c>
    </row>
    <row r="28" spans="1:4" x14ac:dyDescent="0.2">
      <c r="A28" s="4" t="str">
        <f>'Respondent Data'!A28</f>
        <v>297</v>
      </c>
      <c r="B28" s="2">
        <v>1</v>
      </c>
      <c r="C28" s="4">
        <f ca="1">IF(OR('Front Page'!B11=0,'Front Page'!B12=0,INDIRECT(CONCATENATE("'Respondent Data'!",ADDRESS(28,'Front Page'!B11+1,4)))='Front Page'!B12),1,0)</f>
        <v>1</v>
      </c>
      <c r="D28" s="4">
        <f t="shared" ca="1" si="0"/>
        <v>1</v>
      </c>
    </row>
    <row r="29" spans="1:4" x14ac:dyDescent="0.2">
      <c r="A29" s="4" t="str">
        <f>'Respondent Data'!A29</f>
        <v>316</v>
      </c>
      <c r="B29" s="2">
        <v>1</v>
      </c>
      <c r="C29" s="4">
        <f ca="1">IF(OR('Front Page'!B11=0,'Front Page'!B12=0,INDIRECT(CONCATENATE("'Respondent Data'!",ADDRESS(29,'Front Page'!B11+1,4)))='Front Page'!B12),1,0)</f>
        <v>1</v>
      </c>
      <c r="D29" s="4">
        <f t="shared" ca="1" si="0"/>
        <v>1</v>
      </c>
    </row>
    <row r="30" spans="1:4" x14ac:dyDescent="0.2">
      <c r="A30" s="4" t="str">
        <f>'Respondent Data'!A30</f>
        <v>320</v>
      </c>
      <c r="B30" s="2">
        <v>1</v>
      </c>
      <c r="C30" s="4">
        <f ca="1">IF(OR('Front Page'!B11=0,'Front Page'!B12=0,INDIRECT(CONCATENATE("'Respondent Data'!",ADDRESS(30,'Front Page'!B11+1,4)))='Front Page'!B12),1,0)</f>
        <v>1</v>
      </c>
      <c r="D30" s="4">
        <f t="shared" ca="1" si="0"/>
        <v>1</v>
      </c>
    </row>
    <row r="31" spans="1:4" x14ac:dyDescent="0.2">
      <c r="A31" s="4" t="str">
        <f>'Respondent Data'!A31</f>
        <v>321</v>
      </c>
      <c r="B31" s="2">
        <v>1</v>
      </c>
      <c r="C31" s="4">
        <f ca="1">IF(OR('Front Page'!B11=0,'Front Page'!B12=0,INDIRECT(CONCATENATE("'Respondent Data'!",ADDRESS(31,'Front Page'!B11+1,4)))='Front Page'!B12),1,0)</f>
        <v>1</v>
      </c>
      <c r="D31" s="4">
        <f t="shared" ca="1" si="0"/>
        <v>1</v>
      </c>
    </row>
    <row r="32" spans="1:4" x14ac:dyDescent="0.2">
      <c r="A32" s="4" t="str">
        <f>'Respondent Data'!A32</f>
        <v>322</v>
      </c>
      <c r="B32" s="2">
        <v>1</v>
      </c>
      <c r="C32" s="4">
        <f ca="1">IF(OR('Front Page'!B11=0,'Front Page'!B12=0,INDIRECT(CONCATENATE("'Respondent Data'!",ADDRESS(32,'Front Page'!B11+1,4)))='Front Page'!B12),1,0)</f>
        <v>1</v>
      </c>
      <c r="D32" s="4">
        <f t="shared" ca="1" si="0"/>
        <v>1</v>
      </c>
    </row>
    <row r="33" spans="1:4" x14ac:dyDescent="0.2">
      <c r="A33" s="4" t="str">
        <f>'Respondent Data'!A33</f>
        <v>330</v>
      </c>
      <c r="B33" s="2">
        <v>1</v>
      </c>
      <c r="C33" s="4">
        <f ca="1">IF(OR('Front Page'!B11=0,'Front Page'!B12=0,INDIRECT(CONCATENATE("'Respondent Data'!",ADDRESS(33,'Front Page'!B11+1,4)))='Front Page'!B12),1,0)</f>
        <v>1</v>
      </c>
      <c r="D33" s="4">
        <f t="shared" ca="1" si="0"/>
        <v>1</v>
      </c>
    </row>
    <row r="34" spans="1:4" x14ac:dyDescent="0.2">
      <c r="A34" s="4" t="str">
        <f>'Respondent Data'!A34</f>
        <v>331</v>
      </c>
      <c r="B34" s="2">
        <v>1</v>
      </c>
      <c r="C34" s="4">
        <f ca="1">IF(OR('Front Page'!B11=0,'Front Page'!B12=0,INDIRECT(CONCATENATE("'Respondent Data'!",ADDRESS(34,'Front Page'!B11+1,4)))='Front Page'!B12),1,0)</f>
        <v>1</v>
      </c>
      <c r="D34" s="4">
        <f t="shared" ca="1" si="0"/>
        <v>1</v>
      </c>
    </row>
    <row r="35" spans="1:4" x14ac:dyDescent="0.2">
      <c r="A35" s="4" t="str">
        <f>'Respondent Data'!A35</f>
        <v>333</v>
      </c>
      <c r="B35" s="2">
        <v>1</v>
      </c>
      <c r="C35" s="4">
        <f ca="1">IF(OR('Front Page'!B11=0,'Front Page'!B12=0,INDIRECT(CONCATENATE("'Respondent Data'!",ADDRESS(35,'Front Page'!B11+1,4)))='Front Page'!B12),1,0)</f>
        <v>1</v>
      </c>
      <c r="D35" s="4">
        <f t="shared" ca="1" si="0"/>
        <v>1</v>
      </c>
    </row>
    <row r="36" spans="1:4" x14ac:dyDescent="0.2">
      <c r="A36" s="4" t="str">
        <f>'Respondent Data'!A36</f>
        <v>347</v>
      </c>
      <c r="B36" s="2">
        <v>1</v>
      </c>
      <c r="C36" s="4">
        <f ca="1">IF(OR('Front Page'!B11=0,'Front Page'!B12=0,INDIRECT(CONCATENATE("'Respondent Data'!",ADDRESS(36,'Front Page'!B11+1,4)))='Front Page'!B12),1,0)</f>
        <v>1</v>
      </c>
      <c r="D36" s="4">
        <f t="shared" ca="1" si="0"/>
        <v>1</v>
      </c>
    </row>
    <row r="37" spans="1:4" x14ac:dyDescent="0.2">
      <c r="A37" s="4" t="str">
        <f>'Respondent Data'!A37</f>
        <v>349</v>
      </c>
      <c r="B37" s="2">
        <v>1</v>
      </c>
      <c r="C37" s="4">
        <f ca="1">IF(OR('Front Page'!B11=0,'Front Page'!B12=0,INDIRECT(CONCATENATE("'Respondent Data'!",ADDRESS(37,'Front Page'!B11+1,4)))='Front Page'!B12),1,0)</f>
        <v>1</v>
      </c>
      <c r="D37" s="4">
        <f t="shared" ca="1" si="0"/>
        <v>1</v>
      </c>
    </row>
    <row r="38" spans="1:4" x14ac:dyDescent="0.2">
      <c r="A38" s="4" t="str">
        <f>'Respondent Data'!A38</f>
        <v>358</v>
      </c>
      <c r="B38" s="2">
        <v>1</v>
      </c>
      <c r="C38" s="4">
        <f ca="1">IF(OR('Front Page'!B11=0,'Front Page'!B12=0,INDIRECT(CONCATENATE("'Respondent Data'!",ADDRESS(38,'Front Page'!B11+1,4)))='Front Page'!B12),1,0)</f>
        <v>1</v>
      </c>
      <c r="D38" s="4">
        <f t="shared" ca="1" si="0"/>
        <v>1</v>
      </c>
    </row>
    <row r="39" spans="1:4" x14ac:dyDescent="0.2">
      <c r="A39" s="4" t="str">
        <f>'Respondent Data'!A39</f>
        <v>365</v>
      </c>
      <c r="B39" s="2">
        <v>1</v>
      </c>
      <c r="C39" s="4">
        <f ca="1">IF(OR('Front Page'!B11=0,'Front Page'!B12=0,INDIRECT(CONCATENATE("'Respondent Data'!",ADDRESS(39,'Front Page'!B11+1,4)))='Front Page'!B12),1,0)</f>
        <v>1</v>
      </c>
      <c r="D39" s="4">
        <f t="shared" ca="1" si="0"/>
        <v>1</v>
      </c>
    </row>
    <row r="40" spans="1:4" x14ac:dyDescent="0.2">
      <c r="A40" s="4" t="str">
        <f>'Respondent Data'!A40</f>
        <v>377</v>
      </c>
      <c r="B40" s="2">
        <v>1</v>
      </c>
      <c r="C40" s="4">
        <f ca="1">IF(OR('Front Page'!B11=0,'Front Page'!B12=0,INDIRECT(CONCATENATE("'Respondent Data'!",ADDRESS(40,'Front Page'!B11+1,4)))='Front Page'!B12),1,0)</f>
        <v>1</v>
      </c>
      <c r="D40" s="4">
        <f t="shared" ca="1" si="0"/>
        <v>1</v>
      </c>
    </row>
    <row r="41" spans="1:4" x14ac:dyDescent="0.2">
      <c r="A41" s="4" t="str">
        <f>'Respondent Data'!A41</f>
        <v>383</v>
      </c>
      <c r="B41" s="2">
        <v>1</v>
      </c>
      <c r="C41" s="4">
        <f ca="1">IF(OR('Front Page'!B11=0,'Front Page'!B12=0,INDIRECT(CONCATENATE("'Respondent Data'!",ADDRESS(41,'Front Page'!B11+1,4)))='Front Page'!B12),1,0)</f>
        <v>1</v>
      </c>
      <c r="D41" s="4">
        <f t="shared" ca="1" si="0"/>
        <v>1</v>
      </c>
    </row>
    <row r="42" spans="1:4" x14ac:dyDescent="0.2">
      <c r="A42" s="4" t="str">
        <f>'Respondent Data'!A42</f>
        <v>390</v>
      </c>
      <c r="B42" s="2">
        <v>1</v>
      </c>
      <c r="C42" s="4">
        <f ca="1">IF(OR('Front Page'!B11=0,'Front Page'!B12=0,INDIRECT(CONCATENATE("'Respondent Data'!",ADDRESS(42,'Front Page'!B11+1,4)))='Front Page'!B12),1,0)</f>
        <v>1</v>
      </c>
      <c r="D42" s="4">
        <f t="shared" ca="1" si="0"/>
        <v>1</v>
      </c>
    </row>
    <row r="43" spans="1:4" x14ac:dyDescent="0.2">
      <c r="A43" s="4" t="str">
        <f>'Respondent Data'!A43</f>
        <v>395</v>
      </c>
      <c r="B43" s="2">
        <v>1</v>
      </c>
      <c r="C43" s="4">
        <f ca="1">IF(OR('Front Page'!B11=0,'Front Page'!B12=0,INDIRECT(CONCATENATE("'Respondent Data'!",ADDRESS(43,'Front Page'!B11+1,4)))='Front Page'!B12),1,0)</f>
        <v>1</v>
      </c>
      <c r="D43" s="4">
        <f t="shared" ca="1" si="0"/>
        <v>1</v>
      </c>
    </row>
    <row r="44" spans="1:4" x14ac:dyDescent="0.2">
      <c r="A44" s="4" t="str">
        <f>'Respondent Data'!A44</f>
        <v>401</v>
      </c>
      <c r="B44" s="2">
        <v>1</v>
      </c>
      <c r="C44" s="4">
        <f ca="1">IF(OR('Front Page'!B11=0,'Front Page'!B12=0,INDIRECT(CONCATENATE("'Respondent Data'!",ADDRESS(44,'Front Page'!B11+1,4)))='Front Page'!B12),1,0)</f>
        <v>1</v>
      </c>
      <c r="D44" s="4">
        <f t="shared" ca="1" si="0"/>
        <v>1</v>
      </c>
    </row>
    <row r="45" spans="1:4" x14ac:dyDescent="0.2">
      <c r="A45" s="4" t="str">
        <f>'Respondent Data'!A45</f>
        <v>426</v>
      </c>
      <c r="B45" s="2">
        <v>1</v>
      </c>
      <c r="C45" s="4">
        <f ca="1">IF(OR('Front Page'!B11=0,'Front Page'!B12=0,INDIRECT(CONCATENATE("'Respondent Data'!",ADDRESS(45,'Front Page'!B11+1,4)))='Front Page'!B12),1,0)</f>
        <v>1</v>
      </c>
      <c r="D45" s="4">
        <f t="shared" ca="1" si="0"/>
        <v>1</v>
      </c>
    </row>
    <row r="46" spans="1:4" x14ac:dyDescent="0.2">
      <c r="A46" s="4" t="str">
        <f>'Respondent Data'!A46</f>
        <v>445</v>
      </c>
      <c r="B46" s="2">
        <v>1</v>
      </c>
      <c r="C46" s="4">
        <f ca="1">IF(OR('Front Page'!B11=0,'Front Page'!B12=0,INDIRECT(CONCATENATE("'Respondent Data'!",ADDRESS(46,'Front Page'!B11+1,4)))='Front Page'!B12),1,0)</f>
        <v>1</v>
      </c>
      <c r="D46" s="4">
        <f t="shared" ca="1" si="0"/>
        <v>1</v>
      </c>
    </row>
    <row r="47" spans="1:4" x14ac:dyDescent="0.2">
      <c r="A47" s="4" t="str">
        <f>'Respondent Data'!A47</f>
        <v>452</v>
      </c>
      <c r="B47" s="2">
        <v>1</v>
      </c>
      <c r="C47" s="4">
        <f ca="1">IF(OR('Front Page'!B11=0,'Front Page'!B12=0,INDIRECT(CONCATENATE("'Respondent Data'!",ADDRESS(47,'Front Page'!B11+1,4)))='Front Page'!B12),1,0)</f>
        <v>1</v>
      </c>
      <c r="D47" s="4">
        <f t="shared" ca="1" si="0"/>
        <v>1</v>
      </c>
    </row>
    <row r="48" spans="1:4" x14ac:dyDescent="0.2">
      <c r="A48" s="4" t="str">
        <f>'Respondent Data'!A48</f>
        <v>464</v>
      </c>
      <c r="B48" s="2">
        <v>1</v>
      </c>
      <c r="C48" s="4">
        <f ca="1">IF(OR('Front Page'!B11=0,'Front Page'!B12=0,INDIRECT(CONCATENATE("'Respondent Data'!",ADDRESS(48,'Front Page'!B11+1,4)))='Front Page'!B12),1,0)</f>
        <v>1</v>
      </c>
      <c r="D48" s="4">
        <f t="shared" ca="1" si="0"/>
        <v>1</v>
      </c>
    </row>
    <row r="49" spans="1:4" x14ac:dyDescent="0.2">
      <c r="A49" s="4" t="str">
        <f>'Respondent Data'!A49</f>
        <v>466</v>
      </c>
      <c r="B49" s="2">
        <v>1</v>
      </c>
      <c r="C49" s="4">
        <f ca="1">IF(OR('Front Page'!B11=0,'Front Page'!B12=0,INDIRECT(CONCATENATE("'Respondent Data'!",ADDRESS(49,'Front Page'!B11+1,4)))='Front Page'!B12),1,0)</f>
        <v>1</v>
      </c>
      <c r="D49" s="4">
        <f t="shared" ca="1" si="0"/>
        <v>1</v>
      </c>
    </row>
    <row r="50" spans="1:4" x14ac:dyDescent="0.2">
      <c r="A50" s="4" t="str">
        <f>'Respondent Data'!A50</f>
        <v>469</v>
      </c>
      <c r="B50" s="2">
        <v>1</v>
      </c>
      <c r="C50" s="4">
        <f ca="1">IF(OR('Front Page'!B11=0,'Front Page'!B12=0,INDIRECT(CONCATENATE("'Respondent Data'!",ADDRESS(50,'Front Page'!B11+1,4)))='Front Page'!B12),1,0)</f>
        <v>1</v>
      </c>
      <c r="D50" s="4">
        <f t="shared" ca="1" si="0"/>
        <v>1</v>
      </c>
    </row>
    <row r="51" spans="1:4" x14ac:dyDescent="0.2">
      <c r="A51" s="4" t="str">
        <f>'Respondent Data'!A51</f>
        <v>499</v>
      </c>
      <c r="B51" s="2">
        <v>1</v>
      </c>
      <c r="C51" s="4">
        <f ca="1">IF(OR('Front Page'!B11=0,'Front Page'!B12=0,INDIRECT(CONCATENATE("'Respondent Data'!",ADDRESS(51,'Front Page'!B11+1,4)))='Front Page'!B12),1,0)</f>
        <v>1</v>
      </c>
      <c r="D51" s="4">
        <f t="shared" ca="1" si="0"/>
        <v>1</v>
      </c>
    </row>
    <row r="52" spans="1:4" x14ac:dyDescent="0.2">
      <c r="A52" s="4" t="str">
        <f>'Respondent Data'!A52</f>
        <v>501</v>
      </c>
      <c r="B52" s="2">
        <v>1</v>
      </c>
      <c r="C52" s="4">
        <f ca="1">IF(OR('Front Page'!B11=0,'Front Page'!B12=0,INDIRECT(CONCATENATE("'Respondent Data'!",ADDRESS(52,'Front Page'!B11+1,4)))='Front Page'!B12),1,0)</f>
        <v>1</v>
      </c>
      <c r="D52" s="4">
        <f t="shared" ca="1" si="0"/>
        <v>1</v>
      </c>
    </row>
    <row r="53" spans="1:4" x14ac:dyDescent="0.2">
      <c r="A53" s="4" t="str">
        <f>'Respondent Data'!A53</f>
        <v>505</v>
      </c>
      <c r="B53" s="2">
        <v>1</v>
      </c>
      <c r="C53" s="4">
        <f ca="1">IF(OR('Front Page'!B11=0,'Front Page'!B12=0,INDIRECT(CONCATENATE("'Respondent Data'!",ADDRESS(53,'Front Page'!B11+1,4)))='Front Page'!B12),1,0)</f>
        <v>1</v>
      </c>
      <c r="D53" s="4">
        <f t="shared" ca="1" si="0"/>
        <v>1</v>
      </c>
    </row>
    <row r="54" spans="1:4" x14ac:dyDescent="0.2">
      <c r="A54" s="4" t="str">
        <f>'Respondent Data'!A54</f>
        <v>506</v>
      </c>
      <c r="B54" s="2">
        <v>1</v>
      </c>
      <c r="C54" s="4">
        <f ca="1">IF(OR('Front Page'!B11=0,'Front Page'!B12=0,INDIRECT(CONCATENATE("'Respondent Data'!",ADDRESS(54,'Front Page'!B11+1,4)))='Front Page'!B12),1,0)</f>
        <v>1</v>
      </c>
      <c r="D54" s="4">
        <f t="shared" ca="1" si="0"/>
        <v>1</v>
      </c>
    </row>
    <row r="55" spans="1:4" x14ac:dyDescent="0.2">
      <c r="A55" s="4" t="str">
        <f>'Respondent Data'!A55</f>
        <v>518</v>
      </c>
      <c r="B55" s="2">
        <v>1</v>
      </c>
      <c r="C55" s="4">
        <f ca="1">IF(OR('Front Page'!B11=0,'Front Page'!B12=0,INDIRECT(CONCATENATE("'Respondent Data'!",ADDRESS(55,'Front Page'!B11+1,4)))='Front Page'!B12),1,0)</f>
        <v>1</v>
      </c>
      <c r="D55" s="4">
        <f t="shared" ca="1" si="0"/>
        <v>1</v>
      </c>
    </row>
    <row r="56" spans="1:4" x14ac:dyDescent="0.2">
      <c r="A56" s="4" t="str">
        <f>'Respondent Data'!A56</f>
        <v>522</v>
      </c>
      <c r="B56" s="2">
        <v>1</v>
      </c>
      <c r="C56" s="4">
        <f ca="1">IF(OR('Front Page'!B11=0,'Front Page'!B12=0,INDIRECT(CONCATENATE("'Respondent Data'!",ADDRESS(56,'Front Page'!B11+1,4)))='Front Page'!B12),1,0)</f>
        <v>1</v>
      </c>
      <c r="D56" s="4">
        <f t="shared" ca="1" si="0"/>
        <v>1</v>
      </c>
    </row>
    <row r="57" spans="1:4" x14ac:dyDescent="0.2">
      <c r="A57" s="4" t="str">
        <f>'Respondent Data'!A57</f>
        <v>527</v>
      </c>
      <c r="B57" s="2">
        <v>1</v>
      </c>
      <c r="C57" s="4">
        <f ca="1">IF(OR('Front Page'!B11=0,'Front Page'!B12=0,INDIRECT(CONCATENATE("'Respondent Data'!",ADDRESS(57,'Front Page'!B11+1,4)))='Front Page'!B12),1,0)</f>
        <v>1</v>
      </c>
      <c r="D57" s="4">
        <f t="shared" ca="1" si="0"/>
        <v>1</v>
      </c>
    </row>
    <row r="58" spans="1:4" x14ac:dyDescent="0.2">
      <c r="A58" s="4" t="str">
        <f>'Respondent Data'!A58</f>
        <v>540</v>
      </c>
      <c r="B58" s="2">
        <v>1</v>
      </c>
      <c r="C58" s="4">
        <f ca="1">IF(OR('Front Page'!B11=0,'Front Page'!B12=0,INDIRECT(CONCATENATE("'Respondent Data'!",ADDRESS(58,'Front Page'!B11+1,4)))='Front Page'!B12),1,0)</f>
        <v>1</v>
      </c>
      <c r="D58" s="4">
        <f t="shared" ca="1" si="0"/>
        <v>1</v>
      </c>
    </row>
    <row r="59" spans="1:4" x14ac:dyDescent="0.2">
      <c r="A59" s="4" t="str">
        <f>'Respondent Data'!A59</f>
        <v>543</v>
      </c>
      <c r="B59" s="2">
        <v>1</v>
      </c>
      <c r="C59" s="4">
        <f ca="1">IF(OR('Front Page'!B11=0,'Front Page'!B12=0,INDIRECT(CONCATENATE("'Respondent Data'!",ADDRESS(59,'Front Page'!B11+1,4)))='Front Page'!B12),1,0)</f>
        <v>1</v>
      </c>
      <c r="D59" s="4">
        <f t="shared" ca="1" si="0"/>
        <v>1</v>
      </c>
    </row>
    <row r="60" spans="1:4" x14ac:dyDescent="0.2">
      <c r="A60" s="4" t="str">
        <f>'Respondent Data'!A60</f>
        <v>547</v>
      </c>
      <c r="B60" s="2">
        <v>1</v>
      </c>
      <c r="C60" s="4">
        <f ca="1">IF(OR('Front Page'!B11=0,'Front Page'!B12=0,INDIRECT(CONCATENATE("'Respondent Data'!",ADDRESS(60,'Front Page'!B11+1,4)))='Front Page'!B12),1,0)</f>
        <v>1</v>
      </c>
      <c r="D60" s="4">
        <f t="shared" ca="1" si="0"/>
        <v>1</v>
      </c>
    </row>
    <row r="61" spans="1:4" x14ac:dyDescent="0.2">
      <c r="A61" s="4" t="str">
        <f>'Respondent Data'!A61</f>
        <v>556</v>
      </c>
      <c r="B61" s="2">
        <v>1</v>
      </c>
      <c r="C61" s="4">
        <f ca="1">IF(OR('Front Page'!B11=0,'Front Page'!B12=0,INDIRECT(CONCATENATE("'Respondent Data'!",ADDRESS(61,'Front Page'!B11+1,4)))='Front Page'!B12),1,0)</f>
        <v>1</v>
      </c>
      <c r="D61" s="4">
        <f t="shared" ca="1" si="0"/>
        <v>1</v>
      </c>
    </row>
    <row r="62" spans="1:4" x14ac:dyDescent="0.2">
      <c r="A62" s="4" t="str">
        <f>'Respondent Data'!A62</f>
        <v>570</v>
      </c>
      <c r="B62" s="2">
        <v>1</v>
      </c>
      <c r="C62" s="4">
        <f ca="1">IF(OR('Front Page'!B11=0,'Front Page'!B12=0,INDIRECT(CONCATENATE("'Respondent Data'!",ADDRESS(62,'Front Page'!B11+1,4)))='Front Page'!B12),1,0)</f>
        <v>1</v>
      </c>
      <c r="D62" s="4">
        <f t="shared" ca="1" si="0"/>
        <v>1</v>
      </c>
    </row>
    <row r="63" spans="1:4" x14ac:dyDescent="0.2">
      <c r="A63" s="4" t="str">
        <f>'Respondent Data'!A63</f>
        <v>572</v>
      </c>
      <c r="B63" s="2">
        <v>1</v>
      </c>
      <c r="C63" s="4">
        <f ca="1">IF(OR('Front Page'!B11=0,'Front Page'!B12=0,INDIRECT(CONCATENATE("'Respondent Data'!",ADDRESS(63,'Front Page'!B11+1,4)))='Front Page'!B12),1,0)</f>
        <v>1</v>
      </c>
      <c r="D63" s="4">
        <f t="shared" ca="1" si="0"/>
        <v>1</v>
      </c>
    </row>
    <row r="64" spans="1:4" x14ac:dyDescent="0.2">
      <c r="A64" s="4" t="str">
        <f>'Respondent Data'!A64</f>
        <v>583</v>
      </c>
      <c r="B64" s="2">
        <v>1</v>
      </c>
      <c r="C64" s="4">
        <f ca="1">IF(OR('Front Page'!B11=0,'Front Page'!B12=0,INDIRECT(CONCATENATE("'Respondent Data'!",ADDRESS(64,'Front Page'!B11+1,4)))='Front Page'!B12),1,0)</f>
        <v>1</v>
      </c>
      <c r="D64" s="4">
        <f t="shared" ca="1" si="0"/>
        <v>1</v>
      </c>
    </row>
    <row r="65" spans="1:4" x14ac:dyDescent="0.2">
      <c r="A65" s="4" t="str">
        <f>'Respondent Data'!A65</f>
        <v>584</v>
      </c>
      <c r="B65" s="2">
        <v>1</v>
      </c>
      <c r="C65" s="4">
        <f ca="1">IF(OR('Front Page'!B11=0,'Front Page'!B12=0,INDIRECT(CONCATENATE("'Respondent Data'!",ADDRESS(65,'Front Page'!B11+1,4)))='Front Page'!B12),1,0)</f>
        <v>1</v>
      </c>
      <c r="D65" s="4">
        <f t="shared" ca="1" si="0"/>
        <v>1</v>
      </c>
    </row>
    <row r="66" spans="1:4" x14ac:dyDescent="0.2">
      <c r="A66" s="4" t="str">
        <f>'Respondent Data'!A66</f>
        <v>601</v>
      </c>
      <c r="B66" s="2">
        <v>1</v>
      </c>
      <c r="C66" s="4">
        <f ca="1">IF(OR('Front Page'!B11=0,'Front Page'!B12=0,INDIRECT(CONCATENATE("'Respondent Data'!",ADDRESS(66,'Front Page'!B11+1,4)))='Front Page'!B12),1,0)</f>
        <v>1</v>
      </c>
      <c r="D66" s="4">
        <f t="shared" ref="D66:D129" ca="1" si="1">B66*C66</f>
        <v>1</v>
      </c>
    </row>
    <row r="67" spans="1:4" x14ac:dyDescent="0.2">
      <c r="A67" s="4" t="str">
        <f>'Respondent Data'!A67</f>
        <v>604</v>
      </c>
      <c r="B67" s="2">
        <v>1</v>
      </c>
      <c r="C67" s="4">
        <f ca="1">IF(OR('Front Page'!B11=0,'Front Page'!B12=0,INDIRECT(CONCATENATE("'Respondent Data'!",ADDRESS(67,'Front Page'!B11+1,4)))='Front Page'!B12),1,0)</f>
        <v>1</v>
      </c>
      <c r="D67" s="4">
        <f t="shared" ca="1" si="1"/>
        <v>1</v>
      </c>
    </row>
    <row r="68" spans="1:4" x14ac:dyDescent="0.2">
      <c r="A68" s="4" t="str">
        <f>'Respondent Data'!A68</f>
        <v>620</v>
      </c>
      <c r="B68" s="2">
        <v>1</v>
      </c>
      <c r="C68" s="4">
        <f ca="1">IF(OR('Front Page'!B11=0,'Front Page'!B12=0,INDIRECT(CONCATENATE("'Respondent Data'!",ADDRESS(68,'Front Page'!B11+1,4)))='Front Page'!B12),1,0)</f>
        <v>1</v>
      </c>
      <c r="D68" s="4">
        <f t="shared" ca="1" si="1"/>
        <v>1</v>
      </c>
    </row>
    <row r="69" spans="1:4" x14ac:dyDescent="0.2">
      <c r="A69" s="4" t="str">
        <f>'Respondent Data'!A69</f>
        <v>630</v>
      </c>
      <c r="B69" s="2">
        <v>1</v>
      </c>
      <c r="C69" s="4">
        <f ca="1">IF(OR('Front Page'!B11=0,'Front Page'!B12=0,INDIRECT(CONCATENATE("'Respondent Data'!",ADDRESS(69,'Front Page'!B11+1,4)))='Front Page'!B12),1,0)</f>
        <v>1</v>
      </c>
      <c r="D69" s="4">
        <f t="shared" ca="1" si="1"/>
        <v>1</v>
      </c>
    </row>
    <row r="70" spans="1:4" x14ac:dyDescent="0.2">
      <c r="A70" s="4" t="str">
        <f>'Respondent Data'!A70</f>
        <v>638</v>
      </c>
      <c r="B70" s="2">
        <v>1</v>
      </c>
      <c r="C70" s="4">
        <f ca="1">IF(OR('Front Page'!B11=0,'Front Page'!B12=0,INDIRECT(CONCATENATE("'Respondent Data'!",ADDRESS(70,'Front Page'!B11+1,4)))='Front Page'!B12),1,0)</f>
        <v>1</v>
      </c>
      <c r="D70" s="4">
        <f t="shared" ca="1" si="1"/>
        <v>1</v>
      </c>
    </row>
    <row r="71" spans="1:4" x14ac:dyDescent="0.2">
      <c r="A71" s="4" t="str">
        <f>'Respondent Data'!A71</f>
        <v>641</v>
      </c>
      <c r="B71" s="2">
        <v>1</v>
      </c>
      <c r="C71" s="4">
        <f ca="1">IF(OR('Front Page'!B11=0,'Front Page'!B12=0,INDIRECT(CONCATENATE("'Respondent Data'!",ADDRESS(71,'Front Page'!B11+1,4)))='Front Page'!B12),1,0)</f>
        <v>1</v>
      </c>
      <c r="D71" s="4">
        <f t="shared" ca="1" si="1"/>
        <v>1</v>
      </c>
    </row>
    <row r="72" spans="1:4" x14ac:dyDescent="0.2">
      <c r="A72" s="4" t="str">
        <f>'Respondent Data'!A72</f>
        <v>643</v>
      </c>
      <c r="B72" s="2">
        <v>1</v>
      </c>
      <c r="C72" s="4">
        <f ca="1">IF(OR('Front Page'!B11=0,'Front Page'!B12=0,INDIRECT(CONCATENATE("'Respondent Data'!",ADDRESS(72,'Front Page'!B11+1,4)))='Front Page'!B12),1,0)</f>
        <v>1</v>
      </c>
      <c r="D72" s="4">
        <f t="shared" ca="1" si="1"/>
        <v>1</v>
      </c>
    </row>
    <row r="73" spans="1:4" x14ac:dyDescent="0.2">
      <c r="A73" s="4" t="str">
        <f>'Respondent Data'!A73</f>
        <v>644</v>
      </c>
      <c r="B73" s="2">
        <v>1</v>
      </c>
      <c r="C73" s="4">
        <f ca="1">IF(OR('Front Page'!B11=0,'Front Page'!B12=0,INDIRECT(CONCATENATE("'Respondent Data'!",ADDRESS(73,'Front Page'!B11+1,4)))='Front Page'!B12),1,0)</f>
        <v>1</v>
      </c>
      <c r="D73" s="4">
        <f t="shared" ca="1" si="1"/>
        <v>1</v>
      </c>
    </row>
    <row r="74" spans="1:4" x14ac:dyDescent="0.2">
      <c r="A74" s="4" t="str">
        <f>'Respondent Data'!A74</f>
        <v>647</v>
      </c>
      <c r="B74" s="2">
        <v>1</v>
      </c>
      <c r="C74" s="4">
        <f ca="1">IF(OR('Front Page'!B11=0,'Front Page'!B12=0,INDIRECT(CONCATENATE("'Respondent Data'!",ADDRESS(74,'Front Page'!B11+1,4)))='Front Page'!B12),1,0)</f>
        <v>1</v>
      </c>
      <c r="D74" s="4">
        <f t="shared" ca="1" si="1"/>
        <v>1</v>
      </c>
    </row>
    <row r="75" spans="1:4" x14ac:dyDescent="0.2">
      <c r="A75" s="4" t="str">
        <f>'Respondent Data'!A75</f>
        <v>652</v>
      </c>
      <c r="B75" s="2">
        <v>1</v>
      </c>
      <c r="C75" s="4">
        <f ca="1">IF(OR('Front Page'!B11=0,'Front Page'!B12=0,INDIRECT(CONCATENATE("'Respondent Data'!",ADDRESS(75,'Front Page'!B11+1,4)))='Front Page'!B12),1,0)</f>
        <v>1</v>
      </c>
      <c r="D75" s="4">
        <f t="shared" ca="1" si="1"/>
        <v>1</v>
      </c>
    </row>
    <row r="76" spans="1:4" x14ac:dyDescent="0.2">
      <c r="A76" s="4" t="str">
        <f>'Respondent Data'!A76</f>
        <v>655</v>
      </c>
      <c r="B76" s="2">
        <v>1</v>
      </c>
      <c r="C76" s="4">
        <f ca="1">IF(OR('Front Page'!B11=0,'Front Page'!B12=0,INDIRECT(CONCATENATE("'Respondent Data'!",ADDRESS(76,'Front Page'!B11+1,4)))='Front Page'!B12),1,0)</f>
        <v>1</v>
      </c>
      <c r="D76" s="4">
        <f t="shared" ca="1" si="1"/>
        <v>1</v>
      </c>
    </row>
    <row r="77" spans="1:4" x14ac:dyDescent="0.2">
      <c r="A77" s="4" t="str">
        <f>'Respondent Data'!A77</f>
        <v>663</v>
      </c>
      <c r="B77" s="2">
        <v>1</v>
      </c>
      <c r="C77" s="4">
        <f ca="1">IF(OR('Front Page'!B11=0,'Front Page'!B12=0,INDIRECT(CONCATENATE("'Respondent Data'!",ADDRESS(77,'Front Page'!B11+1,4)))='Front Page'!B12),1,0)</f>
        <v>1</v>
      </c>
      <c r="D77" s="4">
        <f t="shared" ca="1" si="1"/>
        <v>1</v>
      </c>
    </row>
    <row r="78" spans="1:4" x14ac:dyDescent="0.2">
      <c r="A78" s="4" t="str">
        <f>'Respondent Data'!A78</f>
        <v>680</v>
      </c>
      <c r="B78" s="2">
        <v>1</v>
      </c>
      <c r="C78" s="4">
        <f ca="1">IF(OR('Front Page'!B11=0,'Front Page'!B12=0,INDIRECT(CONCATENATE("'Respondent Data'!",ADDRESS(78,'Front Page'!B11+1,4)))='Front Page'!B12),1,0)</f>
        <v>1</v>
      </c>
      <c r="D78" s="4">
        <f t="shared" ca="1" si="1"/>
        <v>1</v>
      </c>
    </row>
    <row r="79" spans="1:4" x14ac:dyDescent="0.2">
      <c r="A79" s="4" t="str">
        <f>'Respondent Data'!A79</f>
        <v>681</v>
      </c>
      <c r="B79" s="2">
        <v>1</v>
      </c>
      <c r="C79" s="4">
        <f ca="1">IF(OR('Front Page'!B11=0,'Front Page'!B12=0,INDIRECT(CONCATENATE("'Respondent Data'!",ADDRESS(79,'Front Page'!B11+1,4)))='Front Page'!B12),1,0)</f>
        <v>1</v>
      </c>
      <c r="D79" s="4">
        <f t="shared" ca="1" si="1"/>
        <v>1</v>
      </c>
    </row>
    <row r="80" spans="1:4" x14ac:dyDescent="0.2">
      <c r="A80" s="4" t="str">
        <f>'Respondent Data'!A80</f>
        <v>684</v>
      </c>
      <c r="B80" s="2">
        <v>1</v>
      </c>
      <c r="C80" s="4">
        <f ca="1">IF(OR('Front Page'!B11=0,'Front Page'!B12=0,INDIRECT(CONCATENATE("'Respondent Data'!",ADDRESS(80,'Front Page'!B11+1,4)))='Front Page'!B12),1,0)</f>
        <v>1</v>
      </c>
      <c r="D80" s="4">
        <f t="shared" ca="1" si="1"/>
        <v>1</v>
      </c>
    </row>
    <row r="81" spans="1:4" x14ac:dyDescent="0.2">
      <c r="A81" s="4" t="str">
        <f>'Respondent Data'!A81</f>
        <v>686</v>
      </c>
      <c r="B81" s="2">
        <v>1</v>
      </c>
      <c r="C81" s="4">
        <f ca="1">IF(OR('Front Page'!B11=0,'Front Page'!B12=0,INDIRECT(CONCATENATE("'Respondent Data'!",ADDRESS(81,'Front Page'!B11+1,4)))='Front Page'!B12),1,0)</f>
        <v>1</v>
      </c>
      <c r="D81" s="4">
        <f t="shared" ca="1" si="1"/>
        <v>1</v>
      </c>
    </row>
    <row r="82" spans="1:4" x14ac:dyDescent="0.2">
      <c r="A82" s="4" t="str">
        <f>'Respondent Data'!A82</f>
        <v>697</v>
      </c>
      <c r="B82" s="2">
        <v>1</v>
      </c>
      <c r="C82" s="4">
        <f ca="1">IF(OR('Front Page'!B11=0,'Front Page'!B12=0,INDIRECT(CONCATENATE("'Respondent Data'!",ADDRESS(82,'Front Page'!B11+1,4)))='Front Page'!B12),1,0)</f>
        <v>1</v>
      </c>
      <c r="D82" s="4">
        <f t="shared" ca="1" si="1"/>
        <v>1</v>
      </c>
    </row>
    <row r="83" spans="1:4" x14ac:dyDescent="0.2">
      <c r="A83" s="4" t="str">
        <f>'Respondent Data'!A83</f>
        <v>698</v>
      </c>
      <c r="B83" s="2">
        <v>1</v>
      </c>
      <c r="C83" s="4">
        <f ca="1">IF(OR('Front Page'!B11=0,'Front Page'!B12=0,INDIRECT(CONCATENATE("'Respondent Data'!",ADDRESS(83,'Front Page'!B11+1,4)))='Front Page'!B12),1,0)</f>
        <v>1</v>
      </c>
      <c r="D83" s="4">
        <f t="shared" ca="1" si="1"/>
        <v>1</v>
      </c>
    </row>
    <row r="84" spans="1:4" x14ac:dyDescent="0.2">
      <c r="A84" s="4" t="str">
        <f>'Respondent Data'!A84</f>
        <v>699</v>
      </c>
      <c r="B84" s="2">
        <v>1</v>
      </c>
      <c r="C84" s="4">
        <f ca="1">IF(OR('Front Page'!B11=0,'Front Page'!B12=0,INDIRECT(CONCATENATE("'Respondent Data'!",ADDRESS(84,'Front Page'!B11+1,4)))='Front Page'!B12),1,0)</f>
        <v>1</v>
      </c>
      <c r="D84" s="4">
        <f t="shared" ca="1" si="1"/>
        <v>1</v>
      </c>
    </row>
    <row r="85" spans="1:4" x14ac:dyDescent="0.2">
      <c r="A85" s="4" t="str">
        <f>'Respondent Data'!A85</f>
        <v>701</v>
      </c>
      <c r="B85" s="2">
        <v>1</v>
      </c>
      <c r="C85" s="4">
        <f ca="1">IF(OR('Front Page'!B11=0,'Front Page'!B12=0,INDIRECT(CONCATENATE("'Respondent Data'!",ADDRESS(85,'Front Page'!B11+1,4)))='Front Page'!B12),1,0)</f>
        <v>1</v>
      </c>
      <c r="D85" s="4">
        <f t="shared" ca="1" si="1"/>
        <v>1</v>
      </c>
    </row>
    <row r="86" spans="1:4" x14ac:dyDescent="0.2">
      <c r="A86" s="4" t="str">
        <f>'Respondent Data'!A86</f>
        <v>702</v>
      </c>
      <c r="B86" s="2">
        <v>1</v>
      </c>
      <c r="C86" s="4">
        <f ca="1">IF(OR('Front Page'!B11=0,'Front Page'!B12=0,INDIRECT(CONCATENATE("'Respondent Data'!",ADDRESS(86,'Front Page'!B11+1,4)))='Front Page'!B12),1,0)</f>
        <v>1</v>
      </c>
      <c r="D86" s="4">
        <f t="shared" ca="1" si="1"/>
        <v>1</v>
      </c>
    </row>
    <row r="87" spans="1:4" x14ac:dyDescent="0.2">
      <c r="A87" s="4" t="str">
        <f>'Respondent Data'!A87</f>
        <v>704</v>
      </c>
      <c r="B87" s="2">
        <v>1</v>
      </c>
      <c r="C87" s="4">
        <f ca="1">IF(OR('Front Page'!B11=0,'Front Page'!B12=0,INDIRECT(CONCATENATE("'Respondent Data'!",ADDRESS(87,'Front Page'!B11+1,4)))='Front Page'!B12),1,0)</f>
        <v>1</v>
      </c>
      <c r="D87" s="4">
        <f t="shared" ca="1" si="1"/>
        <v>1</v>
      </c>
    </row>
    <row r="88" spans="1:4" x14ac:dyDescent="0.2">
      <c r="A88" s="4" t="str">
        <f>'Respondent Data'!A88</f>
        <v>715</v>
      </c>
      <c r="B88" s="2">
        <v>1</v>
      </c>
      <c r="C88" s="4">
        <f ca="1">IF(OR('Front Page'!B11=0,'Front Page'!B12=0,INDIRECT(CONCATENATE("'Respondent Data'!",ADDRESS(88,'Front Page'!B11+1,4)))='Front Page'!B12),1,0)</f>
        <v>1</v>
      </c>
      <c r="D88" s="4">
        <f t="shared" ca="1" si="1"/>
        <v>1</v>
      </c>
    </row>
    <row r="89" spans="1:4" x14ac:dyDescent="0.2">
      <c r="A89" s="4" t="str">
        <f>'Respondent Data'!A89</f>
        <v>718</v>
      </c>
      <c r="B89" s="2">
        <v>1</v>
      </c>
      <c r="C89" s="4">
        <f ca="1">IF(OR('Front Page'!B11=0,'Front Page'!B12=0,INDIRECT(CONCATENATE("'Respondent Data'!",ADDRESS(89,'Front Page'!B11+1,4)))='Front Page'!B12),1,0)</f>
        <v>1</v>
      </c>
      <c r="D89" s="4">
        <f t="shared" ca="1" si="1"/>
        <v>1</v>
      </c>
    </row>
    <row r="90" spans="1:4" x14ac:dyDescent="0.2">
      <c r="A90" s="4" t="str">
        <f>'Respondent Data'!A90</f>
        <v>724</v>
      </c>
      <c r="B90" s="2">
        <v>1</v>
      </c>
      <c r="C90" s="4">
        <f ca="1">IF(OR('Front Page'!B11=0,'Front Page'!B12=0,INDIRECT(CONCATENATE("'Respondent Data'!",ADDRESS(90,'Front Page'!B11+1,4)))='Front Page'!B12),1,0)</f>
        <v>1</v>
      </c>
      <c r="D90" s="4">
        <f t="shared" ca="1" si="1"/>
        <v>1</v>
      </c>
    </row>
    <row r="91" spans="1:4" x14ac:dyDescent="0.2">
      <c r="A91" s="4" t="str">
        <f>'Respondent Data'!A91</f>
        <v>731</v>
      </c>
      <c r="B91" s="2">
        <v>1</v>
      </c>
      <c r="C91" s="4">
        <f ca="1">IF(OR('Front Page'!B11=0,'Front Page'!B12=0,INDIRECT(CONCATENATE("'Respondent Data'!",ADDRESS(91,'Front Page'!B11+1,4)))='Front Page'!B12),1,0)</f>
        <v>1</v>
      </c>
      <c r="D91" s="4">
        <f t="shared" ca="1" si="1"/>
        <v>1</v>
      </c>
    </row>
    <row r="92" spans="1:4" x14ac:dyDescent="0.2">
      <c r="A92" s="4" t="str">
        <f>'Respondent Data'!A92</f>
        <v>745</v>
      </c>
      <c r="B92" s="2">
        <v>1</v>
      </c>
      <c r="C92" s="4">
        <f ca="1">IF(OR('Front Page'!B11=0,'Front Page'!B12=0,INDIRECT(CONCATENATE("'Respondent Data'!",ADDRESS(92,'Front Page'!B11+1,4)))='Front Page'!B12),1,0)</f>
        <v>1</v>
      </c>
      <c r="D92" s="4">
        <f t="shared" ca="1" si="1"/>
        <v>1</v>
      </c>
    </row>
    <row r="93" spans="1:4" x14ac:dyDescent="0.2">
      <c r="A93" s="4" t="str">
        <f>'Respondent Data'!A93</f>
        <v>776</v>
      </c>
      <c r="B93" s="2">
        <v>1</v>
      </c>
      <c r="C93" s="4">
        <f ca="1">IF(OR('Front Page'!B11=0,'Front Page'!B12=0,INDIRECT(CONCATENATE("'Respondent Data'!",ADDRESS(93,'Front Page'!B11+1,4)))='Front Page'!B12),1,0)</f>
        <v>1</v>
      </c>
      <c r="D93" s="4">
        <f t="shared" ca="1" si="1"/>
        <v>1</v>
      </c>
    </row>
    <row r="94" spans="1:4" x14ac:dyDescent="0.2">
      <c r="A94" s="4" t="str">
        <f>'Respondent Data'!A94</f>
        <v>780</v>
      </c>
      <c r="B94" s="2">
        <v>1</v>
      </c>
      <c r="C94" s="4">
        <f ca="1">IF(OR('Front Page'!B11=0,'Front Page'!B12=0,INDIRECT(CONCATENATE("'Respondent Data'!",ADDRESS(94,'Front Page'!B11+1,4)))='Front Page'!B12),1,0)</f>
        <v>1</v>
      </c>
      <c r="D94" s="4">
        <f t="shared" ca="1" si="1"/>
        <v>1</v>
      </c>
    </row>
    <row r="95" spans="1:4" x14ac:dyDescent="0.2">
      <c r="A95" s="4" t="str">
        <f>'Respondent Data'!A95</f>
        <v>792</v>
      </c>
      <c r="B95" s="2">
        <v>1</v>
      </c>
      <c r="C95" s="4">
        <f ca="1">IF(OR('Front Page'!B11=0,'Front Page'!B12=0,INDIRECT(CONCATENATE("'Respondent Data'!",ADDRESS(95,'Front Page'!B11+1,4)))='Front Page'!B12),1,0)</f>
        <v>1</v>
      </c>
      <c r="D95" s="4">
        <f t="shared" ca="1" si="1"/>
        <v>1</v>
      </c>
    </row>
    <row r="96" spans="1:4" x14ac:dyDescent="0.2">
      <c r="A96" s="4" t="str">
        <f>'Respondent Data'!A96</f>
        <v>795</v>
      </c>
      <c r="B96" s="2">
        <v>1</v>
      </c>
      <c r="C96" s="4">
        <f ca="1">IF(OR('Front Page'!B11=0,'Front Page'!B12=0,INDIRECT(CONCATENATE("'Respondent Data'!",ADDRESS(96,'Front Page'!B11+1,4)))='Front Page'!B12),1,0)</f>
        <v>1</v>
      </c>
      <c r="D96" s="4">
        <f t="shared" ca="1" si="1"/>
        <v>1</v>
      </c>
    </row>
    <row r="97" spans="1:4" x14ac:dyDescent="0.2">
      <c r="A97" s="4" t="str">
        <f>'Respondent Data'!A97</f>
        <v>798</v>
      </c>
      <c r="B97" s="2">
        <v>1</v>
      </c>
      <c r="C97" s="4">
        <f ca="1">IF(OR('Front Page'!B11=0,'Front Page'!B12=0,INDIRECT(CONCATENATE("'Respondent Data'!",ADDRESS(97,'Front Page'!B11+1,4)))='Front Page'!B12),1,0)</f>
        <v>1</v>
      </c>
      <c r="D97" s="4">
        <f t="shared" ca="1" si="1"/>
        <v>1</v>
      </c>
    </row>
    <row r="98" spans="1:4" x14ac:dyDescent="0.2">
      <c r="A98" s="4" t="str">
        <f>'Respondent Data'!A98</f>
        <v>799</v>
      </c>
      <c r="B98" s="2">
        <v>1</v>
      </c>
      <c r="C98" s="4">
        <f ca="1">IF(OR('Front Page'!B11=0,'Front Page'!B12=0,INDIRECT(CONCATENATE("'Respondent Data'!",ADDRESS(98,'Front Page'!B11+1,4)))='Front Page'!B12),1,0)</f>
        <v>1</v>
      </c>
      <c r="D98" s="4">
        <f t="shared" ca="1" si="1"/>
        <v>1</v>
      </c>
    </row>
    <row r="99" spans="1:4" x14ac:dyDescent="0.2">
      <c r="A99" s="4" t="str">
        <f>'Respondent Data'!A99</f>
        <v>805</v>
      </c>
      <c r="B99" s="2">
        <v>1</v>
      </c>
      <c r="C99" s="4">
        <f ca="1">IF(OR('Front Page'!B11=0,'Front Page'!B12=0,INDIRECT(CONCATENATE("'Respondent Data'!",ADDRESS(99,'Front Page'!B11+1,4)))='Front Page'!B12),1,0)</f>
        <v>1</v>
      </c>
      <c r="D99" s="4">
        <f t="shared" ca="1" si="1"/>
        <v>1</v>
      </c>
    </row>
    <row r="100" spans="1:4" x14ac:dyDescent="0.2">
      <c r="A100" s="4" t="str">
        <f>'Respondent Data'!A100</f>
        <v>817</v>
      </c>
      <c r="B100" s="2">
        <v>1</v>
      </c>
      <c r="C100" s="4">
        <f ca="1">IF(OR('Front Page'!B11=0,'Front Page'!B12=0,INDIRECT(CONCATENATE("'Respondent Data'!",ADDRESS(100,'Front Page'!B11+1,4)))='Front Page'!B12),1,0)</f>
        <v>1</v>
      </c>
      <c r="D100" s="4">
        <f t="shared" ca="1" si="1"/>
        <v>1</v>
      </c>
    </row>
    <row r="101" spans="1:4" x14ac:dyDescent="0.2">
      <c r="A101" s="4" t="str">
        <f>'Respondent Data'!A101</f>
        <v>822</v>
      </c>
      <c r="B101" s="2">
        <v>1</v>
      </c>
      <c r="C101" s="4">
        <f ca="1">IF(OR('Front Page'!B11=0,'Front Page'!B12=0,INDIRECT(CONCATENATE("'Respondent Data'!",ADDRESS(101,'Front Page'!B11+1,4)))='Front Page'!B12),1,0)</f>
        <v>1</v>
      </c>
      <c r="D101" s="4">
        <f t="shared" ca="1" si="1"/>
        <v>1</v>
      </c>
    </row>
    <row r="102" spans="1:4" x14ac:dyDescent="0.2">
      <c r="A102" s="4" t="str">
        <f>'Respondent Data'!A102</f>
        <v>823</v>
      </c>
      <c r="B102" s="2">
        <v>1</v>
      </c>
      <c r="C102" s="4">
        <f ca="1">IF(OR('Front Page'!B11=0,'Front Page'!B12=0,INDIRECT(CONCATENATE("'Respondent Data'!",ADDRESS(102,'Front Page'!B11+1,4)))='Front Page'!B12),1,0)</f>
        <v>1</v>
      </c>
      <c r="D102" s="4">
        <f t="shared" ca="1" si="1"/>
        <v>1</v>
      </c>
    </row>
    <row r="103" spans="1:4" x14ac:dyDescent="0.2">
      <c r="A103" s="4" t="str">
        <f>'Respondent Data'!A103</f>
        <v>830</v>
      </c>
      <c r="B103" s="2">
        <v>1</v>
      </c>
      <c r="C103" s="4">
        <f ca="1">IF(OR('Front Page'!B11=0,'Front Page'!B12=0,INDIRECT(CONCATENATE("'Respondent Data'!",ADDRESS(103,'Front Page'!B11+1,4)))='Front Page'!B12),1,0)</f>
        <v>1</v>
      </c>
      <c r="D103" s="4">
        <f t="shared" ca="1" si="1"/>
        <v>1</v>
      </c>
    </row>
    <row r="104" spans="1:4" x14ac:dyDescent="0.2">
      <c r="A104" s="4" t="str">
        <f>'Respondent Data'!A104</f>
        <v>840</v>
      </c>
      <c r="B104" s="2">
        <v>1</v>
      </c>
      <c r="C104" s="4">
        <f ca="1">IF(OR('Front Page'!B11=0,'Front Page'!B12=0,INDIRECT(CONCATENATE("'Respondent Data'!",ADDRESS(104,'Front Page'!B11+1,4)))='Front Page'!B12),1,0)</f>
        <v>1</v>
      </c>
      <c r="D104" s="4">
        <f t="shared" ca="1" si="1"/>
        <v>1</v>
      </c>
    </row>
    <row r="105" spans="1:4" x14ac:dyDescent="0.2">
      <c r="A105" s="4" t="str">
        <f>'Respondent Data'!A105</f>
        <v>867</v>
      </c>
      <c r="B105" s="2">
        <v>1</v>
      </c>
      <c r="C105" s="4">
        <f ca="1">IF(OR('Front Page'!B11=0,'Front Page'!B12=0,INDIRECT(CONCATENATE("'Respondent Data'!",ADDRESS(105,'Front Page'!B11+1,4)))='Front Page'!B12),1,0)</f>
        <v>1</v>
      </c>
      <c r="D105" s="4">
        <f t="shared" ca="1" si="1"/>
        <v>1</v>
      </c>
    </row>
    <row r="106" spans="1:4" x14ac:dyDescent="0.2">
      <c r="A106" s="4" t="str">
        <f>'Respondent Data'!A106</f>
        <v>874</v>
      </c>
      <c r="B106" s="2">
        <v>1</v>
      </c>
      <c r="C106" s="4">
        <f ca="1">IF(OR('Front Page'!B11=0,'Front Page'!B12=0,INDIRECT(CONCATENATE("'Respondent Data'!",ADDRESS(106,'Front Page'!B11+1,4)))='Front Page'!B12),1,0)</f>
        <v>1</v>
      </c>
      <c r="D106" s="4">
        <f t="shared" ca="1" si="1"/>
        <v>1</v>
      </c>
    </row>
    <row r="107" spans="1:4" x14ac:dyDescent="0.2">
      <c r="A107" s="4" t="str">
        <f>'Respondent Data'!A107</f>
        <v>876</v>
      </c>
      <c r="B107" s="2">
        <v>1</v>
      </c>
      <c r="C107" s="4">
        <f ca="1">IF(OR('Front Page'!B11=0,'Front Page'!B12=0,INDIRECT(CONCATENATE("'Respondent Data'!",ADDRESS(107,'Front Page'!B11+1,4)))='Front Page'!B12),1,0)</f>
        <v>1</v>
      </c>
      <c r="D107" s="4">
        <f t="shared" ca="1" si="1"/>
        <v>1</v>
      </c>
    </row>
    <row r="108" spans="1:4" x14ac:dyDescent="0.2">
      <c r="A108" s="4" t="str">
        <f>'Respondent Data'!A108</f>
        <v>890</v>
      </c>
      <c r="B108" s="2">
        <v>1</v>
      </c>
      <c r="C108" s="4">
        <f ca="1">IF(OR('Front Page'!B11=0,'Front Page'!B12=0,INDIRECT(CONCATENATE("'Respondent Data'!",ADDRESS(108,'Front Page'!B11+1,4)))='Front Page'!B12),1,0)</f>
        <v>1</v>
      </c>
      <c r="D108" s="4">
        <f t="shared" ca="1" si="1"/>
        <v>1</v>
      </c>
    </row>
    <row r="109" spans="1:4" x14ac:dyDescent="0.2">
      <c r="A109" s="4" t="str">
        <f>'Respondent Data'!A109</f>
        <v>899</v>
      </c>
      <c r="B109" s="2">
        <v>1</v>
      </c>
      <c r="C109" s="4">
        <f ca="1">IF(OR('Front Page'!B11=0,'Front Page'!B12=0,INDIRECT(CONCATENATE("'Respondent Data'!",ADDRESS(109,'Front Page'!B11+1,4)))='Front Page'!B12),1,0)</f>
        <v>1</v>
      </c>
      <c r="D109" s="4">
        <f t="shared" ca="1" si="1"/>
        <v>1</v>
      </c>
    </row>
    <row r="110" spans="1:4" x14ac:dyDescent="0.2">
      <c r="A110" s="4" t="str">
        <f>'Respondent Data'!A110</f>
        <v>903</v>
      </c>
      <c r="B110" s="2">
        <v>1</v>
      </c>
      <c r="C110" s="4">
        <f ca="1">IF(OR('Front Page'!B11=0,'Front Page'!B12=0,INDIRECT(CONCATENATE("'Respondent Data'!",ADDRESS(110,'Front Page'!B11+1,4)))='Front Page'!B12),1,0)</f>
        <v>1</v>
      </c>
      <c r="D110" s="4">
        <f t="shared" ca="1" si="1"/>
        <v>1</v>
      </c>
    </row>
    <row r="111" spans="1:4" x14ac:dyDescent="0.2">
      <c r="A111" s="4" t="str">
        <f>'Respondent Data'!A111</f>
        <v>909</v>
      </c>
      <c r="B111" s="2">
        <v>1</v>
      </c>
      <c r="C111" s="4">
        <f ca="1">IF(OR('Front Page'!B11=0,'Front Page'!B12=0,INDIRECT(CONCATENATE("'Respondent Data'!",ADDRESS(111,'Front Page'!B11+1,4)))='Front Page'!B12),1,0)</f>
        <v>1</v>
      </c>
      <c r="D111" s="4">
        <f t="shared" ca="1" si="1"/>
        <v>1</v>
      </c>
    </row>
    <row r="112" spans="1:4" x14ac:dyDescent="0.2">
      <c r="A112" s="4" t="str">
        <f>'Respondent Data'!A112</f>
        <v>917</v>
      </c>
      <c r="B112" s="2">
        <v>1</v>
      </c>
      <c r="C112" s="4">
        <f ca="1">IF(OR('Front Page'!B11=0,'Front Page'!B12=0,INDIRECT(CONCATENATE("'Respondent Data'!",ADDRESS(112,'Front Page'!B11+1,4)))='Front Page'!B12),1,0)</f>
        <v>1</v>
      </c>
      <c r="D112" s="4">
        <f t="shared" ca="1" si="1"/>
        <v>1</v>
      </c>
    </row>
    <row r="113" spans="1:4" x14ac:dyDescent="0.2">
      <c r="A113" s="4" t="str">
        <f>'Respondent Data'!A113</f>
        <v>920</v>
      </c>
      <c r="B113" s="2">
        <v>1</v>
      </c>
      <c r="C113" s="4">
        <f ca="1">IF(OR('Front Page'!B11=0,'Front Page'!B12=0,INDIRECT(CONCATENATE("'Respondent Data'!",ADDRESS(113,'Front Page'!B11+1,4)))='Front Page'!B12),1,0)</f>
        <v>1</v>
      </c>
      <c r="D113" s="4">
        <f t="shared" ca="1" si="1"/>
        <v>1</v>
      </c>
    </row>
    <row r="114" spans="1:4" x14ac:dyDescent="0.2">
      <c r="A114" s="4" t="str">
        <f>'Respondent Data'!A114</f>
        <v>934</v>
      </c>
      <c r="B114" s="2">
        <v>1</v>
      </c>
      <c r="C114" s="4">
        <f ca="1">IF(OR('Front Page'!B11=0,'Front Page'!B12=0,INDIRECT(CONCATENATE("'Respondent Data'!",ADDRESS(114,'Front Page'!B11+1,4)))='Front Page'!B12),1,0)</f>
        <v>1</v>
      </c>
      <c r="D114" s="4">
        <f t="shared" ca="1" si="1"/>
        <v>1</v>
      </c>
    </row>
    <row r="115" spans="1:4" x14ac:dyDescent="0.2">
      <c r="A115" s="4" t="str">
        <f>'Respondent Data'!A115</f>
        <v>954</v>
      </c>
      <c r="B115" s="2">
        <v>1</v>
      </c>
      <c r="C115" s="4">
        <f ca="1">IF(OR('Front Page'!B11=0,'Front Page'!B12=0,INDIRECT(CONCATENATE("'Respondent Data'!",ADDRESS(115,'Front Page'!B11+1,4)))='Front Page'!B12),1,0)</f>
        <v>1</v>
      </c>
      <c r="D115" s="4">
        <f t="shared" ca="1" si="1"/>
        <v>1</v>
      </c>
    </row>
    <row r="116" spans="1:4" x14ac:dyDescent="0.2">
      <c r="A116" s="4" t="str">
        <f>'Respondent Data'!A116</f>
        <v>966</v>
      </c>
      <c r="B116" s="2">
        <v>1</v>
      </c>
      <c r="C116" s="4">
        <f ca="1">IF(OR('Front Page'!B11=0,'Front Page'!B12=0,INDIRECT(CONCATENATE("'Respondent Data'!",ADDRESS(116,'Front Page'!B11+1,4)))='Front Page'!B12),1,0)</f>
        <v>1</v>
      </c>
      <c r="D116" s="4">
        <f t="shared" ca="1" si="1"/>
        <v>1</v>
      </c>
    </row>
    <row r="117" spans="1:4" x14ac:dyDescent="0.2">
      <c r="A117" s="4" t="str">
        <f>'Respondent Data'!A117</f>
        <v>980</v>
      </c>
      <c r="B117" s="2">
        <v>1</v>
      </c>
      <c r="C117" s="4">
        <f ca="1">IF(OR('Front Page'!B11=0,'Front Page'!B12=0,INDIRECT(CONCATENATE("'Respondent Data'!",ADDRESS(117,'Front Page'!B11+1,4)))='Front Page'!B12),1,0)</f>
        <v>1</v>
      </c>
      <c r="D117" s="4">
        <f t="shared" ca="1" si="1"/>
        <v>1</v>
      </c>
    </row>
    <row r="118" spans="1:4" x14ac:dyDescent="0.2">
      <c r="A118" s="4" t="str">
        <f>'Respondent Data'!A118</f>
        <v>991</v>
      </c>
      <c r="B118" s="2">
        <v>1</v>
      </c>
      <c r="C118" s="4">
        <f ca="1">IF(OR('Front Page'!B11=0,'Front Page'!B12=0,INDIRECT(CONCATENATE("'Respondent Data'!",ADDRESS(118,'Front Page'!B11+1,4)))='Front Page'!B12),1,0)</f>
        <v>1</v>
      </c>
      <c r="D118" s="4">
        <f t="shared" ca="1" si="1"/>
        <v>1</v>
      </c>
    </row>
    <row r="119" spans="1:4" x14ac:dyDescent="0.2">
      <c r="A119" s="4" t="str">
        <f>'Respondent Data'!A119</f>
        <v>1017</v>
      </c>
      <c r="B119" s="2">
        <v>1</v>
      </c>
      <c r="C119" s="4">
        <f ca="1">IF(OR('Front Page'!B11=0,'Front Page'!B12=0,INDIRECT(CONCATENATE("'Respondent Data'!",ADDRESS(119,'Front Page'!B11+1,4)))='Front Page'!B12),1,0)</f>
        <v>1</v>
      </c>
      <c r="D119" s="4">
        <f t="shared" ca="1" si="1"/>
        <v>1</v>
      </c>
    </row>
    <row r="120" spans="1:4" x14ac:dyDescent="0.2">
      <c r="A120" s="4" t="str">
        <f>'Respondent Data'!A120</f>
        <v>1030</v>
      </c>
      <c r="B120" s="2">
        <v>1</v>
      </c>
      <c r="C120" s="4">
        <f ca="1">IF(OR('Front Page'!B11=0,'Front Page'!B12=0,INDIRECT(CONCATENATE("'Respondent Data'!",ADDRESS(120,'Front Page'!B11+1,4)))='Front Page'!B12),1,0)</f>
        <v>1</v>
      </c>
      <c r="D120" s="4">
        <f t="shared" ca="1" si="1"/>
        <v>1</v>
      </c>
    </row>
    <row r="121" spans="1:4" x14ac:dyDescent="0.2">
      <c r="A121" s="4" t="str">
        <f>'Respondent Data'!A121</f>
        <v>1034</v>
      </c>
      <c r="B121" s="2">
        <v>1</v>
      </c>
      <c r="C121" s="4">
        <f ca="1">IF(OR('Front Page'!B11=0,'Front Page'!B12=0,INDIRECT(CONCATENATE("'Respondent Data'!",ADDRESS(121,'Front Page'!B11+1,4)))='Front Page'!B12),1,0)</f>
        <v>1</v>
      </c>
      <c r="D121" s="4">
        <f t="shared" ca="1" si="1"/>
        <v>1</v>
      </c>
    </row>
    <row r="122" spans="1:4" x14ac:dyDescent="0.2">
      <c r="A122" s="4" t="str">
        <f>'Respondent Data'!A122</f>
        <v>1035</v>
      </c>
      <c r="B122" s="2">
        <v>1</v>
      </c>
      <c r="C122" s="4">
        <f ca="1">IF(OR('Front Page'!B11=0,'Front Page'!B12=0,INDIRECT(CONCATENATE("'Respondent Data'!",ADDRESS(122,'Front Page'!B11+1,4)))='Front Page'!B12),1,0)</f>
        <v>1</v>
      </c>
      <c r="D122" s="4">
        <f t="shared" ca="1" si="1"/>
        <v>1</v>
      </c>
    </row>
    <row r="123" spans="1:4" x14ac:dyDescent="0.2">
      <c r="A123" s="4" t="str">
        <f>'Respondent Data'!A123</f>
        <v>1042</v>
      </c>
      <c r="B123" s="2">
        <v>1</v>
      </c>
      <c r="C123" s="4">
        <f ca="1">IF(OR('Front Page'!B11=0,'Front Page'!B12=0,INDIRECT(CONCATENATE("'Respondent Data'!",ADDRESS(123,'Front Page'!B11+1,4)))='Front Page'!B12),1,0)</f>
        <v>1</v>
      </c>
      <c r="D123" s="4">
        <f t="shared" ca="1" si="1"/>
        <v>1</v>
      </c>
    </row>
    <row r="124" spans="1:4" x14ac:dyDescent="0.2">
      <c r="A124" s="4" t="str">
        <f>'Respondent Data'!A124</f>
        <v>1048</v>
      </c>
      <c r="B124" s="2">
        <v>1</v>
      </c>
      <c r="C124" s="4">
        <f ca="1">IF(OR('Front Page'!B11=0,'Front Page'!B12=0,INDIRECT(CONCATENATE("'Respondent Data'!",ADDRESS(124,'Front Page'!B11+1,4)))='Front Page'!B12),1,0)</f>
        <v>1</v>
      </c>
      <c r="D124" s="4">
        <f t="shared" ca="1" si="1"/>
        <v>1</v>
      </c>
    </row>
    <row r="125" spans="1:4" x14ac:dyDescent="0.2">
      <c r="A125" s="4" t="str">
        <f>'Respondent Data'!A125</f>
        <v>1051</v>
      </c>
      <c r="B125" s="2">
        <v>1</v>
      </c>
      <c r="C125" s="4">
        <f ca="1">IF(OR('Front Page'!B11=0,'Front Page'!B12=0,INDIRECT(CONCATENATE("'Respondent Data'!",ADDRESS(125,'Front Page'!B11+1,4)))='Front Page'!B12),1,0)</f>
        <v>1</v>
      </c>
      <c r="D125" s="4">
        <f t="shared" ca="1" si="1"/>
        <v>1</v>
      </c>
    </row>
    <row r="126" spans="1:4" x14ac:dyDescent="0.2">
      <c r="A126" s="4" t="str">
        <f>'Respondent Data'!A126</f>
        <v>1066</v>
      </c>
      <c r="B126" s="2">
        <v>1</v>
      </c>
      <c r="C126" s="4">
        <f ca="1">IF(OR('Front Page'!B11=0,'Front Page'!B12=0,INDIRECT(CONCATENATE("'Respondent Data'!",ADDRESS(126,'Front Page'!B11+1,4)))='Front Page'!B12),1,0)</f>
        <v>1</v>
      </c>
      <c r="D126" s="4">
        <f t="shared" ca="1" si="1"/>
        <v>1</v>
      </c>
    </row>
    <row r="127" spans="1:4" x14ac:dyDescent="0.2">
      <c r="A127" s="4" t="str">
        <f>'Respondent Data'!A127</f>
        <v>1069</v>
      </c>
      <c r="B127" s="2">
        <v>1</v>
      </c>
      <c r="C127" s="4">
        <f ca="1">IF(OR('Front Page'!B11=0,'Front Page'!B12=0,INDIRECT(CONCATENATE("'Respondent Data'!",ADDRESS(127,'Front Page'!B11+1,4)))='Front Page'!B12),1,0)</f>
        <v>1</v>
      </c>
      <c r="D127" s="4">
        <f t="shared" ca="1" si="1"/>
        <v>1</v>
      </c>
    </row>
    <row r="128" spans="1:4" x14ac:dyDescent="0.2">
      <c r="A128" s="4" t="str">
        <f>'Respondent Data'!A128</f>
        <v>1074</v>
      </c>
      <c r="B128" s="2">
        <v>1</v>
      </c>
      <c r="C128" s="4">
        <f ca="1">IF(OR('Front Page'!B11=0,'Front Page'!B12=0,INDIRECT(CONCATENATE("'Respondent Data'!",ADDRESS(128,'Front Page'!B11+1,4)))='Front Page'!B12),1,0)</f>
        <v>1</v>
      </c>
      <c r="D128" s="4">
        <f t="shared" ca="1" si="1"/>
        <v>1</v>
      </c>
    </row>
    <row r="129" spans="1:4" x14ac:dyDescent="0.2">
      <c r="A129" s="4" t="str">
        <f>'Respondent Data'!A129</f>
        <v>1076</v>
      </c>
      <c r="B129" s="2">
        <v>1</v>
      </c>
      <c r="C129" s="4">
        <f ca="1">IF(OR('Front Page'!B11=0,'Front Page'!B12=0,INDIRECT(CONCATENATE("'Respondent Data'!",ADDRESS(129,'Front Page'!B11+1,4)))='Front Page'!B12),1,0)</f>
        <v>1</v>
      </c>
      <c r="D129" s="4">
        <f t="shared" ca="1" si="1"/>
        <v>1</v>
      </c>
    </row>
    <row r="130" spans="1:4" x14ac:dyDescent="0.2">
      <c r="A130" s="4" t="str">
        <f>'Respondent Data'!A130</f>
        <v>1079</v>
      </c>
      <c r="B130" s="2">
        <v>1</v>
      </c>
      <c r="C130" s="4">
        <f ca="1">IF(OR('Front Page'!B11=0,'Front Page'!B12=0,INDIRECT(CONCATENATE("'Respondent Data'!",ADDRESS(130,'Front Page'!B11+1,4)))='Front Page'!B12),1,0)</f>
        <v>1</v>
      </c>
      <c r="D130" s="4">
        <f t="shared" ref="D130:D193" ca="1" si="2">B130*C130</f>
        <v>1</v>
      </c>
    </row>
    <row r="131" spans="1:4" x14ac:dyDescent="0.2">
      <c r="A131" s="4" t="str">
        <f>'Respondent Data'!A131</f>
        <v>1083</v>
      </c>
      <c r="B131" s="2">
        <v>1</v>
      </c>
      <c r="C131" s="4">
        <f ca="1">IF(OR('Front Page'!B11=0,'Front Page'!B12=0,INDIRECT(CONCATENATE("'Respondent Data'!",ADDRESS(131,'Front Page'!B11+1,4)))='Front Page'!B12),1,0)</f>
        <v>1</v>
      </c>
      <c r="D131" s="4">
        <f t="shared" ca="1" si="2"/>
        <v>1</v>
      </c>
    </row>
    <row r="132" spans="1:4" x14ac:dyDescent="0.2">
      <c r="A132" s="4" t="str">
        <f>'Respondent Data'!A132</f>
        <v>1090</v>
      </c>
      <c r="B132" s="2">
        <v>1</v>
      </c>
      <c r="C132" s="4">
        <f ca="1">IF(OR('Front Page'!B11=0,'Front Page'!B12=0,INDIRECT(CONCATENATE("'Respondent Data'!",ADDRESS(132,'Front Page'!B11+1,4)))='Front Page'!B12),1,0)</f>
        <v>1</v>
      </c>
      <c r="D132" s="4">
        <f t="shared" ca="1" si="2"/>
        <v>1</v>
      </c>
    </row>
    <row r="133" spans="1:4" x14ac:dyDescent="0.2">
      <c r="A133" s="4" t="str">
        <f>'Respondent Data'!A133</f>
        <v>1094</v>
      </c>
      <c r="B133" s="2">
        <v>1</v>
      </c>
      <c r="C133" s="4">
        <f ca="1">IF(OR('Front Page'!B11=0,'Front Page'!B12=0,INDIRECT(CONCATENATE("'Respondent Data'!",ADDRESS(133,'Front Page'!B11+1,4)))='Front Page'!B12),1,0)</f>
        <v>1</v>
      </c>
      <c r="D133" s="4">
        <f t="shared" ca="1" si="2"/>
        <v>1</v>
      </c>
    </row>
    <row r="134" spans="1:4" x14ac:dyDescent="0.2">
      <c r="A134" s="4" t="str">
        <f>'Respondent Data'!A134</f>
        <v>1095</v>
      </c>
      <c r="B134" s="2">
        <v>1</v>
      </c>
      <c r="C134" s="4">
        <f ca="1">IF(OR('Front Page'!B11=0,'Front Page'!B12=0,INDIRECT(CONCATENATE("'Respondent Data'!",ADDRESS(134,'Front Page'!B11+1,4)))='Front Page'!B12),1,0)</f>
        <v>1</v>
      </c>
      <c r="D134" s="4">
        <f t="shared" ca="1" si="2"/>
        <v>1</v>
      </c>
    </row>
    <row r="135" spans="1:4" x14ac:dyDescent="0.2">
      <c r="A135" s="4" t="str">
        <f>'Respondent Data'!A135</f>
        <v>1113</v>
      </c>
      <c r="B135" s="2">
        <v>1</v>
      </c>
      <c r="C135" s="4">
        <f ca="1">IF(OR('Front Page'!B11=0,'Front Page'!B12=0,INDIRECT(CONCATENATE("'Respondent Data'!",ADDRESS(135,'Front Page'!B11+1,4)))='Front Page'!B12),1,0)</f>
        <v>1</v>
      </c>
      <c r="D135" s="4">
        <f t="shared" ca="1" si="2"/>
        <v>1</v>
      </c>
    </row>
    <row r="136" spans="1:4" x14ac:dyDescent="0.2">
      <c r="A136" s="4" t="str">
        <f>'Respondent Data'!A136</f>
        <v>1128</v>
      </c>
      <c r="B136" s="2">
        <v>1</v>
      </c>
      <c r="C136" s="4">
        <f ca="1">IF(OR('Front Page'!B11=0,'Front Page'!B12=0,INDIRECT(CONCATENATE("'Respondent Data'!",ADDRESS(136,'Front Page'!B11+1,4)))='Front Page'!B12),1,0)</f>
        <v>1</v>
      </c>
      <c r="D136" s="4">
        <f t="shared" ca="1" si="2"/>
        <v>1</v>
      </c>
    </row>
    <row r="137" spans="1:4" x14ac:dyDescent="0.2">
      <c r="A137" s="4" t="str">
        <f>'Respondent Data'!A137</f>
        <v>1136</v>
      </c>
      <c r="B137" s="2">
        <v>1</v>
      </c>
      <c r="C137" s="4">
        <f ca="1">IF(OR('Front Page'!B11=0,'Front Page'!B12=0,INDIRECT(CONCATENATE("'Respondent Data'!",ADDRESS(137,'Front Page'!B11+1,4)))='Front Page'!B12),1,0)</f>
        <v>1</v>
      </c>
      <c r="D137" s="4">
        <f t="shared" ca="1" si="2"/>
        <v>1</v>
      </c>
    </row>
    <row r="138" spans="1:4" x14ac:dyDescent="0.2">
      <c r="A138" s="4" t="str">
        <f>'Respondent Data'!A138</f>
        <v>1138</v>
      </c>
      <c r="B138" s="2">
        <v>1</v>
      </c>
      <c r="C138" s="4">
        <f ca="1">IF(OR('Front Page'!B11=0,'Front Page'!B12=0,INDIRECT(CONCATENATE("'Respondent Data'!",ADDRESS(138,'Front Page'!B11+1,4)))='Front Page'!B12),1,0)</f>
        <v>1</v>
      </c>
      <c r="D138" s="4">
        <f t="shared" ca="1" si="2"/>
        <v>1</v>
      </c>
    </row>
    <row r="139" spans="1:4" x14ac:dyDescent="0.2">
      <c r="A139" s="4" t="str">
        <f>'Respondent Data'!A139</f>
        <v>1142</v>
      </c>
      <c r="B139" s="2">
        <v>1</v>
      </c>
      <c r="C139" s="4">
        <f ca="1">IF(OR('Front Page'!B11=0,'Front Page'!B12=0,INDIRECT(CONCATENATE("'Respondent Data'!",ADDRESS(139,'Front Page'!B11+1,4)))='Front Page'!B12),1,0)</f>
        <v>1</v>
      </c>
      <c r="D139" s="4">
        <f t="shared" ca="1" si="2"/>
        <v>1</v>
      </c>
    </row>
    <row r="140" spans="1:4" x14ac:dyDescent="0.2">
      <c r="A140" s="4" t="str">
        <f>'Respondent Data'!A140</f>
        <v>1154</v>
      </c>
      <c r="B140" s="2">
        <v>1</v>
      </c>
      <c r="C140" s="4">
        <f ca="1">IF(OR('Front Page'!B11=0,'Front Page'!B12=0,INDIRECT(CONCATENATE("'Respondent Data'!",ADDRESS(140,'Front Page'!B11+1,4)))='Front Page'!B12),1,0)</f>
        <v>1</v>
      </c>
      <c r="D140" s="4">
        <f t="shared" ca="1" si="2"/>
        <v>1</v>
      </c>
    </row>
    <row r="141" spans="1:4" x14ac:dyDescent="0.2">
      <c r="A141" s="4" t="str">
        <f>'Respondent Data'!A141</f>
        <v>1155</v>
      </c>
      <c r="B141" s="2">
        <v>1</v>
      </c>
      <c r="C141" s="4">
        <f ca="1">IF(OR('Front Page'!B11=0,'Front Page'!B12=0,INDIRECT(CONCATENATE("'Respondent Data'!",ADDRESS(141,'Front Page'!B11+1,4)))='Front Page'!B12),1,0)</f>
        <v>1</v>
      </c>
      <c r="D141" s="4">
        <f t="shared" ca="1" si="2"/>
        <v>1</v>
      </c>
    </row>
    <row r="142" spans="1:4" x14ac:dyDescent="0.2">
      <c r="A142" s="4" t="str">
        <f>'Respondent Data'!A142</f>
        <v>1172</v>
      </c>
      <c r="B142" s="2">
        <v>1</v>
      </c>
      <c r="C142" s="4">
        <f ca="1">IF(OR('Front Page'!B11=0,'Front Page'!B12=0,INDIRECT(CONCATENATE("'Respondent Data'!",ADDRESS(142,'Front Page'!B11+1,4)))='Front Page'!B12),1,0)</f>
        <v>1</v>
      </c>
      <c r="D142" s="4">
        <f t="shared" ca="1" si="2"/>
        <v>1</v>
      </c>
    </row>
    <row r="143" spans="1:4" x14ac:dyDescent="0.2">
      <c r="A143" s="4" t="str">
        <f>'Respondent Data'!A143</f>
        <v>1178</v>
      </c>
      <c r="B143" s="2">
        <v>1</v>
      </c>
      <c r="C143" s="4">
        <f ca="1">IF(OR('Front Page'!B11=0,'Front Page'!B12=0,INDIRECT(CONCATENATE("'Respondent Data'!",ADDRESS(143,'Front Page'!B11+1,4)))='Front Page'!B12),1,0)</f>
        <v>1</v>
      </c>
      <c r="D143" s="4">
        <f t="shared" ca="1" si="2"/>
        <v>1</v>
      </c>
    </row>
    <row r="144" spans="1:4" x14ac:dyDescent="0.2">
      <c r="A144" s="4" t="str">
        <f>'Respondent Data'!A144</f>
        <v>1186</v>
      </c>
      <c r="B144" s="2">
        <v>1</v>
      </c>
      <c r="C144" s="4">
        <f ca="1">IF(OR('Front Page'!B11=0,'Front Page'!B12=0,INDIRECT(CONCATENATE("'Respondent Data'!",ADDRESS(144,'Front Page'!B11+1,4)))='Front Page'!B12),1,0)</f>
        <v>1</v>
      </c>
      <c r="D144" s="4">
        <f t="shared" ca="1" si="2"/>
        <v>1</v>
      </c>
    </row>
    <row r="145" spans="1:4" x14ac:dyDescent="0.2">
      <c r="A145" s="4" t="str">
        <f>'Respondent Data'!A145</f>
        <v>1190</v>
      </c>
      <c r="B145" s="2">
        <v>1</v>
      </c>
      <c r="C145" s="4">
        <f ca="1">IF(OR('Front Page'!B11=0,'Front Page'!B12=0,INDIRECT(CONCATENATE("'Respondent Data'!",ADDRESS(145,'Front Page'!B11+1,4)))='Front Page'!B12),1,0)</f>
        <v>1</v>
      </c>
      <c r="D145" s="4">
        <f t="shared" ca="1" si="2"/>
        <v>1</v>
      </c>
    </row>
    <row r="146" spans="1:4" x14ac:dyDescent="0.2">
      <c r="A146" s="4" t="str">
        <f>'Respondent Data'!A146</f>
        <v>1192</v>
      </c>
      <c r="B146" s="2">
        <v>1</v>
      </c>
      <c r="C146" s="4">
        <f ca="1">IF(OR('Front Page'!B11=0,'Front Page'!B12=0,INDIRECT(CONCATENATE("'Respondent Data'!",ADDRESS(146,'Front Page'!B11+1,4)))='Front Page'!B12),1,0)</f>
        <v>1</v>
      </c>
      <c r="D146" s="4">
        <f t="shared" ca="1" si="2"/>
        <v>1</v>
      </c>
    </row>
    <row r="147" spans="1:4" x14ac:dyDescent="0.2">
      <c r="A147" s="4" t="str">
        <f>'Respondent Data'!A147</f>
        <v>1208</v>
      </c>
      <c r="B147" s="2">
        <v>1</v>
      </c>
      <c r="C147" s="4">
        <f ca="1">IF(OR('Front Page'!B11=0,'Front Page'!B12=0,INDIRECT(CONCATENATE("'Respondent Data'!",ADDRESS(147,'Front Page'!B11+1,4)))='Front Page'!B12),1,0)</f>
        <v>1</v>
      </c>
      <c r="D147" s="4">
        <f t="shared" ca="1" si="2"/>
        <v>1</v>
      </c>
    </row>
    <row r="148" spans="1:4" x14ac:dyDescent="0.2">
      <c r="A148" s="4" t="str">
        <f>'Respondent Data'!A148</f>
        <v>1210</v>
      </c>
      <c r="B148" s="2">
        <v>1</v>
      </c>
      <c r="C148" s="4">
        <f ca="1">IF(OR('Front Page'!B11=0,'Front Page'!B12=0,INDIRECT(CONCATENATE("'Respondent Data'!",ADDRESS(148,'Front Page'!B11+1,4)))='Front Page'!B12),1,0)</f>
        <v>1</v>
      </c>
      <c r="D148" s="4">
        <f t="shared" ca="1" si="2"/>
        <v>1</v>
      </c>
    </row>
    <row r="149" spans="1:4" x14ac:dyDescent="0.2">
      <c r="A149" s="4" t="str">
        <f>'Respondent Data'!A149</f>
        <v>1217</v>
      </c>
      <c r="B149" s="2">
        <v>1</v>
      </c>
      <c r="C149" s="4">
        <f ca="1">IF(OR('Front Page'!B11=0,'Front Page'!B12=0,INDIRECT(CONCATENATE("'Respondent Data'!",ADDRESS(149,'Front Page'!B11+1,4)))='Front Page'!B12),1,0)</f>
        <v>1</v>
      </c>
      <c r="D149" s="4">
        <f t="shared" ca="1" si="2"/>
        <v>1</v>
      </c>
    </row>
    <row r="150" spans="1:4" x14ac:dyDescent="0.2">
      <c r="A150" s="4" t="str">
        <f>'Respondent Data'!A150</f>
        <v>1226</v>
      </c>
      <c r="B150" s="2">
        <v>1</v>
      </c>
      <c r="C150" s="4">
        <f ca="1">IF(OR('Front Page'!B11=0,'Front Page'!B12=0,INDIRECT(CONCATENATE("'Respondent Data'!",ADDRESS(150,'Front Page'!B11+1,4)))='Front Page'!B12),1,0)</f>
        <v>1</v>
      </c>
      <c r="D150" s="4">
        <f t="shared" ca="1" si="2"/>
        <v>1</v>
      </c>
    </row>
    <row r="151" spans="1:4" x14ac:dyDescent="0.2">
      <c r="A151" s="4" t="str">
        <f>'Respondent Data'!A151</f>
        <v>1231</v>
      </c>
      <c r="B151" s="2">
        <v>1</v>
      </c>
      <c r="C151" s="4">
        <f ca="1">IF(OR('Front Page'!B11=0,'Front Page'!B12=0,INDIRECT(CONCATENATE("'Respondent Data'!",ADDRESS(151,'Front Page'!B11+1,4)))='Front Page'!B12),1,0)</f>
        <v>1</v>
      </c>
      <c r="D151" s="4">
        <f t="shared" ca="1" si="2"/>
        <v>1</v>
      </c>
    </row>
    <row r="152" spans="1:4" x14ac:dyDescent="0.2">
      <c r="A152" s="4" t="str">
        <f>'Respondent Data'!A152</f>
        <v>1254</v>
      </c>
      <c r="B152" s="2">
        <v>1</v>
      </c>
      <c r="C152" s="4">
        <f ca="1">IF(OR('Front Page'!B11=0,'Front Page'!B12=0,INDIRECT(CONCATENATE("'Respondent Data'!",ADDRESS(152,'Front Page'!B11+1,4)))='Front Page'!B12),1,0)</f>
        <v>1</v>
      </c>
      <c r="D152" s="4">
        <f t="shared" ca="1" si="2"/>
        <v>1</v>
      </c>
    </row>
    <row r="153" spans="1:4" x14ac:dyDescent="0.2">
      <c r="A153" s="4" t="str">
        <f>'Respondent Data'!A153</f>
        <v>1262</v>
      </c>
      <c r="B153" s="2">
        <v>1</v>
      </c>
      <c r="C153" s="4">
        <f ca="1">IF(OR('Front Page'!B11=0,'Front Page'!B12=0,INDIRECT(CONCATENATE("'Respondent Data'!",ADDRESS(153,'Front Page'!B11+1,4)))='Front Page'!B12),1,0)</f>
        <v>1</v>
      </c>
      <c r="D153" s="4">
        <f t="shared" ca="1" si="2"/>
        <v>1</v>
      </c>
    </row>
    <row r="154" spans="1:4" x14ac:dyDescent="0.2">
      <c r="A154" s="4" t="str">
        <f>'Respondent Data'!A154</f>
        <v>1269</v>
      </c>
      <c r="B154" s="2">
        <v>1</v>
      </c>
      <c r="C154" s="4">
        <f ca="1">IF(OR('Front Page'!B11=0,'Front Page'!B12=0,INDIRECT(CONCATENATE("'Respondent Data'!",ADDRESS(154,'Front Page'!B11+1,4)))='Front Page'!B12),1,0)</f>
        <v>1</v>
      </c>
      <c r="D154" s="4">
        <f t="shared" ca="1" si="2"/>
        <v>1</v>
      </c>
    </row>
    <row r="155" spans="1:4" x14ac:dyDescent="0.2">
      <c r="A155" s="4" t="str">
        <f>'Respondent Data'!A155</f>
        <v>1270</v>
      </c>
      <c r="B155" s="2">
        <v>1</v>
      </c>
      <c r="C155" s="4">
        <f ca="1">IF(OR('Front Page'!B11=0,'Front Page'!B12=0,INDIRECT(CONCATENATE("'Respondent Data'!",ADDRESS(155,'Front Page'!B11+1,4)))='Front Page'!B12),1,0)</f>
        <v>1</v>
      </c>
      <c r="D155" s="4">
        <f t="shared" ca="1" si="2"/>
        <v>1</v>
      </c>
    </row>
    <row r="156" spans="1:4" x14ac:dyDescent="0.2">
      <c r="A156" s="4" t="str">
        <f>'Respondent Data'!A156</f>
        <v>1271</v>
      </c>
      <c r="B156" s="2">
        <v>1</v>
      </c>
      <c r="C156" s="4">
        <f ca="1">IF(OR('Front Page'!B11=0,'Front Page'!B12=0,INDIRECT(CONCATENATE("'Respondent Data'!",ADDRESS(156,'Front Page'!B11+1,4)))='Front Page'!B12),1,0)</f>
        <v>1</v>
      </c>
      <c r="D156" s="4">
        <f t="shared" ca="1" si="2"/>
        <v>1</v>
      </c>
    </row>
    <row r="157" spans="1:4" x14ac:dyDescent="0.2">
      <c r="A157" s="4" t="str">
        <f>'Respondent Data'!A157</f>
        <v>1274</v>
      </c>
      <c r="B157" s="2">
        <v>1</v>
      </c>
      <c r="C157" s="4">
        <f ca="1">IF(OR('Front Page'!B11=0,'Front Page'!B12=0,INDIRECT(CONCATENATE("'Respondent Data'!",ADDRESS(157,'Front Page'!B11+1,4)))='Front Page'!B12),1,0)</f>
        <v>1</v>
      </c>
      <c r="D157" s="4">
        <f t="shared" ca="1" si="2"/>
        <v>1</v>
      </c>
    </row>
    <row r="158" spans="1:4" x14ac:dyDescent="0.2">
      <c r="A158" s="4" t="str">
        <f>'Respondent Data'!A158</f>
        <v>1283</v>
      </c>
      <c r="B158" s="2">
        <v>1</v>
      </c>
      <c r="C158" s="4">
        <f ca="1">IF(OR('Front Page'!B11=0,'Front Page'!B12=0,INDIRECT(CONCATENATE("'Respondent Data'!",ADDRESS(158,'Front Page'!B11+1,4)))='Front Page'!B12),1,0)</f>
        <v>1</v>
      </c>
      <c r="D158" s="4">
        <f t="shared" ca="1" si="2"/>
        <v>1</v>
      </c>
    </row>
    <row r="159" spans="1:4" x14ac:dyDescent="0.2">
      <c r="A159" s="4" t="str">
        <f>'Respondent Data'!A159</f>
        <v>1288</v>
      </c>
      <c r="B159" s="2">
        <v>1</v>
      </c>
      <c r="C159" s="4">
        <f ca="1">IF(OR('Front Page'!B11=0,'Front Page'!B12=0,INDIRECT(CONCATENATE("'Respondent Data'!",ADDRESS(159,'Front Page'!B11+1,4)))='Front Page'!B12),1,0)</f>
        <v>1</v>
      </c>
      <c r="D159" s="4">
        <f t="shared" ca="1" si="2"/>
        <v>1</v>
      </c>
    </row>
    <row r="160" spans="1:4" x14ac:dyDescent="0.2">
      <c r="A160" s="4" t="str">
        <f>'Respondent Data'!A160</f>
        <v>1291</v>
      </c>
      <c r="B160" s="2">
        <v>1</v>
      </c>
      <c r="C160" s="4">
        <f ca="1">IF(OR('Front Page'!B11=0,'Front Page'!B12=0,INDIRECT(CONCATENATE("'Respondent Data'!",ADDRESS(160,'Front Page'!B11+1,4)))='Front Page'!B12),1,0)</f>
        <v>1</v>
      </c>
      <c r="D160" s="4">
        <f t="shared" ca="1" si="2"/>
        <v>1</v>
      </c>
    </row>
    <row r="161" spans="1:4" x14ac:dyDescent="0.2">
      <c r="A161" s="4" t="str">
        <f>'Respondent Data'!A161</f>
        <v>1305</v>
      </c>
      <c r="B161" s="2">
        <v>1</v>
      </c>
      <c r="C161" s="4">
        <f ca="1">IF(OR('Front Page'!B11=0,'Front Page'!B12=0,INDIRECT(CONCATENATE("'Respondent Data'!",ADDRESS(161,'Front Page'!B11+1,4)))='Front Page'!B12),1,0)</f>
        <v>1</v>
      </c>
      <c r="D161" s="4">
        <f t="shared" ca="1" si="2"/>
        <v>1</v>
      </c>
    </row>
    <row r="162" spans="1:4" x14ac:dyDescent="0.2">
      <c r="A162" s="4" t="str">
        <f>'Respondent Data'!A162</f>
        <v>1311</v>
      </c>
      <c r="B162" s="2">
        <v>1</v>
      </c>
      <c r="C162" s="4">
        <f ca="1">IF(OR('Front Page'!B11=0,'Front Page'!B12=0,INDIRECT(CONCATENATE("'Respondent Data'!",ADDRESS(162,'Front Page'!B11+1,4)))='Front Page'!B12),1,0)</f>
        <v>1</v>
      </c>
      <c r="D162" s="4">
        <f t="shared" ca="1" si="2"/>
        <v>1</v>
      </c>
    </row>
    <row r="163" spans="1:4" x14ac:dyDescent="0.2">
      <c r="A163" s="4" t="str">
        <f>'Respondent Data'!A163</f>
        <v>1334</v>
      </c>
      <c r="B163" s="2">
        <v>1</v>
      </c>
      <c r="C163" s="4">
        <f ca="1">IF(OR('Front Page'!B11=0,'Front Page'!B12=0,INDIRECT(CONCATENATE("'Respondent Data'!",ADDRESS(163,'Front Page'!B11+1,4)))='Front Page'!B12),1,0)</f>
        <v>1</v>
      </c>
      <c r="D163" s="4">
        <f t="shared" ca="1" si="2"/>
        <v>1</v>
      </c>
    </row>
    <row r="164" spans="1:4" x14ac:dyDescent="0.2">
      <c r="A164" s="4" t="str">
        <f>'Respondent Data'!A164</f>
        <v>1349</v>
      </c>
      <c r="B164" s="2">
        <v>1</v>
      </c>
      <c r="C164" s="4">
        <f ca="1">IF(OR('Front Page'!B11=0,'Front Page'!B12=0,INDIRECT(CONCATENATE("'Respondent Data'!",ADDRESS(164,'Front Page'!B11+1,4)))='Front Page'!B12),1,0)</f>
        <v>1</v>
      </c>
      <c r="D164" s="4">
        <f t="shared" ca="1" si="2"/>
        <v>1</v>
      </c>
    </row>
    <row r="165" spans="1:4" x14ac:dyDescent="0.2">
      <c r="A165" s="4" t="str">
        <f>'Respondent Data'!A165</f>
        <v>1355</v>
      </c>
      <c r="B165" s="2">
        <v>1</v>
      </c>
      <c r="C165" s="4">
        <f ca="1">IF(OR('Front Page'!B11=0,'Front Page'!B12=0,INDIRECT(CONCATENATE("'Respondent Data'!",ADDRESS(165,'Front Page'!B11+1,4)))='Front Page'!B12),1,0)</f>
        <v>1</v>
      </c>
      <c r="D165" s="4">
        <f t="shared" ca="1" si="2"/>
        <v>1</v>
      </c>
    </row>
    <row r="166" spans="1:4" x14ac:dyDescent="0.2">
      <c r="A166" s="4" t="str">
        <f>'Respondent Data'!A166</f>
        <v>1362</v>
      </c>
      <c r="B166" s="2">
        <v>1</v>
      </c>
      <c r="C166" s="4">
        <f ca="1">IF(OR('Front Page'!B11=0,'Front Page'!B12=0,INDIRECT(CONCATENATE("'Respondent Data'!",ADDRESS(166,'Front Page'!B11+1,4)))='Front Page'!B12),1,0)</f>
        <v>1</v>
      </c>
      <c r="D166" s="4">
        <f t="shared" ca="1" si="2"/>
        <v>1</v>
      </c>
    </row>
    <row r="167" spans="1:4" x14ac:dyDescent="0.2">
      <c r="A167" s="4" t="str">
        <f>'Respondent Data'!A167</f>
        <v>1378</v>
      </c>
      <c r="B167" s="2">
        <v>1</v>
      </c>
      <c r="C167" s="4">
        <f ca="1">IF(OR('Front Page'!B11=0,'Front Page'!B12=0,INDIRECT(CONCATENATE("'Respondent Data'!",ADDRESS(167,'Front Page'!B11+1,4)))='Front Page'!B12),1,0)</f>
        <v>1</v>
      </c>
      <c r="D167" s="4">
        <f t="shared" ca="1" si="2"/>
        <v>1</v>
      </c>
    </row>
    <row r="168" spans="1:4" x14ac:dyDescent="0.2">
      <c r="A168" s="4" t="str">
        <f>'Respondent Data'!A168</f>
        <v>1387</v>
      </c>
      <c r="B168" s="2">
        <v>1</v>
      </c>
      <c r="C168" s="4">
        <f ca="1">IF(OR('Front Page'!B11=0,'Front Page'!B12=0,INDIRECT(CONCATENATE("'Respondent Data'!",ADDRESS(168,'Front Page'!B11+1,4)))='Front Page'!B12),1,0)</f>
        <v>1</v>
      </c>
      <c r="D168" s="4">
        <f t="shared" ca="1" si="2"/>
        <v>1</v>
      </c>
    </row>
    <row r="169" spans="1:4" x14ac:dyDescent="0.2">
      <c r="A169" s="4" t="str">
        <f>'Respondent Data'!A169</f>
        <v>1389</v>
      </c>
      <c r="B169" s="2">
        <v>1</v>
      </c>
      <c r="C169" s="4">
        <f ca="1">IF(OR('Front Page'!B11=0,'Front Page'!B12=0,INDIRECT(CONCATENATE("'Respondent Data'!",ADDRESS(169,'Front Page'!B11+1,4)))='Front Page'!B12),1,0)</f>
        <v>1</v>
      </c>
      <c r="D169" s="4">
        <f t="shared" ca="1" si="2"/>
        <v>1</v>
      </c>
    </row>
    <row r="170" spans="1:4" x14ac:dyDescent="0.2">
      <c r="A170" s="4" t="str">
        <f>'Respondent Data'!A170</f>
        <v>1406</v>
      </c>
      <c r="B170" s="2">
        <v>1</v>
      </c>
      <c r="C170" s="4">
        <f ca="1">IF(OR('Front Page'!B11=0,'Front Page'!B12=0,INDIRECT(CONCATENATE("'Respondent Data'!",ADDRESS(170,'Front Page'!B11+1,4)))='Front Page'!B12),1,0)</f>
        <v>1</v>
      </c>
      <c r="D170" s="4">
        <f t="shared" ca="1" si="2"/>
        <v>1</v>
      </c>
    </row>
    <row r="171" spans="1:4" x14ac:dyDescent="0.2">
      <c r="A171" s="4" t="str">
        <f>'Respondent Data'!A171</f>
        <v>1409</v>
      </c>
      <c r="B171" s="2">
        <v>1</v>
      </c>
      <c r="C171" s="4">
        <f ca="1">IF(OR('Front Page'!B11=0,'Front Page'!B12=0,INDIRECT(CONCATENATE("'Respondent Data'!",ADDRESS(171,'Front Page'!B11+1,4)))='Front Page'!B12),1,0)</f>
        <v>1</v>
      </c>
      <c r="D171" s="4">
        <f t="shared" ca="1" si="2"/>
        <v>1</v>
      </c>
    </row>
    <row r="172" spans="1:4" x14ac:dyDescent="0.2">
      <c r="A172" s="4" t="str">
        <f>'Respondent Data'!A172</f>
        <v>1413</v>
      </c>
      <c r="B172" s="2">
        <v>1</v>
      </c>
      <c r="C172" s="4">
        <f ca="1">IF(OR('Front Page'!B11=0,'Front Page'!B12=0,INDIRECT(CONCATENATE("'Respondent Data'!",ADDRESS(172,'Front Page'!B11+1,4)))='Front Page'!B12),1,0)</f>
        <v>1</v>
      </c>
      <c r="D172" s="4">
        <f t="shared" ca="1" si="2"/>
        <v>1</v>
      </c>
    </row>
    <row r="173" spans="1:4" x14ac:dyDescent="0.2">
      <c r="A173" s="4" t="str">
        <f>'Respondent Data'!A173</f>
        <v>1415</v>
      </c>
      <c r="B173" s="2">
        <v>1</v>
      </c>
      <c r="C173" s="4">
        <f ca="1">IF(OR('Front Page'!B11=0,'Front Page'!B12=0,INDIRECT(CONCATENATE("'Respondent Data'!",ADDRESS(173,'Front Page'!B11+1,4)))='Front Page'!B12),1,0)</f>
        <v>1</v>
      </c>
      <c r="D173" s="4">
        <f t="shared" ca="1" si="2"/>
        <v>1</v>
      </c>
    </row>
    <row r="174" spans="1:4" x14ac:dyDescent="0.2">
      <c r="A174" s="4" t="str">
        <f>'Respondent Data'!A174</f>
        <v>1416</v>
      </c>
      <c r="B174" s="2">
        <v>1</v>
      </c>
      <c r="C174" s="4">
        <f ca="1">IF(OR('Front Page'!B11=0,'Front Page'!B12=0,INDIRECT(CONCATENATE("'Respondent Data'!",ADDRESS(174,'Front Page'!B11+1,4)))='Front Page'!B12),1,0)</f>
        <v>1</v>
      </c>
      <c r="D174" s="4">
        <f t="shared" ca="1" si="2"/>
        <v>1</v>
      </c>
    </row>
    <row r="175" spans="1:4" x14ac:dyDescent="0.2">
      <c r="A175" s="4" t="str">
        <f>'Respondent Data'!A175</f>
        <v>1437</v>
      </c>
      <c r="B175" s="2">
        <v>1</v>
      </c>
      <c r="C175" s="4">
        <f ca="1">IF(OR('Front Page'!B11=0,'Front Page'!B12=0,INDIRECT(CONCATENATE("'Respondent Data'!",ADDRESS(175,'Front Page'!B11+1,4)))='Front Page'!B12),1,0)</f>
        <v>1</v>
      </c>
      <c r="D175" s="4">
        <f t="shared" ca="1" si="2"/>
        <v>1</v>
      </c>
    </row>
    <row r="176" spans="1:4" x14ac:dyDescent="0.2">
      <c r="A176" s="4" t="str">
        <f>'Respondent Data'!A176</f>
        <v>1446</v>
      </c>
      <c r="B176" s="2">
        <v>1</v>
      </c>
      <c r="C176" s="4">
        <f ca="1">IF(OR('Front Page'!B11=0,'Front Page'!B12=0,INDIRECT(CONCATENATE("'Respondent Data'!",ADDRESS(176,'Front Page'!B11+1,4)))='Front Page'!B12),1,0)</f>
        <v>1</v>
      </c>
      <c r="D176" s="4">
        <f t="shared" ca="1" si="2"/>
        <v>1</v>
      </c>
    </row>
    <row r="177" spans="1:4" x14ac:dyDescent="0.2">
      <c r="A177" s="4" t="str">
        <f>'Respondent Data'!A177</f>
        <v>1449</v>
      </c>
      <c r="B177" s="2">
        <v>1</v>
      </c>
      <c r="C177" s="4">
        <f ca="1">IF(OR('Front Page'!B11=0,'Front Page'!B12=0,INDIRECT(CONCATENATE("'Respondent Data'!",ADDRESS(177,'Front Page'!B11+1,4)))='Front Page'!B12),1,0)</f>
        <v>1</v>
      </c>
      <c r="D177" s="4">
        <f t="shared" ca="1" si="2"/>
        <v>1</v>
      </c>
    </row>
    <row r="178" spans="1:4" x14ac:dyDescent="0.2">
      <c r="A178" s="4" t="str">
        <f>'Respondent Data'!A178</f>
        <v>1466</v>
      </c>
      <c r="B178" s="2">
        <v>1</v>
      </c>
      <c r="C178" s="4">
        <f ca="1">IF(OR('Front Page'!B11=0,'Front Page'!B12=0,INDIRECT(CONCATENATE("'Respondent Data'!",ADDRESS(178,'Front Page'!B11+1,4)))='Front Page'!B12),1,0)</f>
        <v>1</v>
      </c>
      <c r="D178" s="4">
        <f t="shared" ca="1" si="2"/>
        <v>1</v>
      </c>
    </row>
    <row r="179" spans="1:4" x14ac:dyDescent="0.2">
      <c r="A179" s="4" t="str">
        <f>'Respondent Data'!A179</f>
        <v>1469</v>
      </c>
      <c r="B179" s="2">
        <v>1</v>
      </c>
      <c r="C179" s="4">
        <f ca="1">IF(OR('Front Page'!B11=0,'Front Page'!B12=0,INDIRECT(CONCATENATE("'Respondent Data'!",ADDRESS(179,'Front Page'!B11+1,4)))='Front Page'!B12),1,0)</f>
        <v>1</v>
      </c>
      <c r="D179" s="4">
        <f t="shared" ca="1" si="2"/>
        <v>1</v>
      </c>
    </row>
    <row r="180" spans="1:4" x14ac:dyDescent="0.2">
      <c r="A180" s="4" t="str">
        <f>'Respondent Data'!A180</f>
        <v>1470</v>
      </c>
      <c r="B180" s="2">
        <v>1</v>
      </c>
      <c r="C180" s="4">
        <f ca="1">IF(OR('Front Page'!B11=0,'Front Page'!B12=0,INDIRECT(CONCATENATE("'Respondent Data'!",ADDRESS(180,'Front Page'!B11+1,4)))='Front Page'!B12),1,0)</f>
        <v>1</v>
      </c>
      <c r="D180" s="4">
        <f t="shared" ca="1" si="2"/>
        <v>1</v>
      </c>
    </row>
    <row r="181" spans="1:4" x14ac:dyDescent="0.2">
      <c r="A181" s="4" t="str">
        <f>'Respondent Data'!A181</f>
        <v>1473</v>
      </c>
      <c r="B181" s="2">
        <v>1</v>
      </c>
      <c r="C181" s="4">
        <f ca="1">IF(OR('Front Page'!B11=0,'Front Page'!B12=0,INDIRECT(CONCATENATE("'Respondent Data'!",ADDRESS(181,'Front Page'!B11+1,4)))='Front Page'!B12),1,0)</f>
        <v>1</v>
      </c>
      <c r="D181" s="4">
        <f t="shared" ca="1" si="2"/>
        <v>1</v>
      </c>
    </row>
    <row r="182" spans="1:4" x14ac:dyDescent="0.2">
      <c r="A182" s="4" t="str">
        <f>'Respondent Data'!A182</f>
        <v>1475</v>
      </c>
      <c r="B182" s="2">
        <v>1</v>
      </c>
      <c r="C182" s="4">
        <f ca="1">IF(OR('Front Page'!B11=0,'Front Page'!B12=0,INDIRECT(CONCATENATE("'Respondent Data'!",ADDRESS(182,'Front Page'!B11+1,4)))='Front Page'!B12),1,0)</f>
        <v>1</v>
      </c>
      <c r="D182" s="4">
        <f t="shared" ca="1" si="2"/>
        <v>1</v>
      </c>
    </row>
    <row r="183" spans="1:4" x14ac:dyDescent="0.2">
      <c r="A183" s="4" t="str">
        <f>'Respondent Data'!A183</f>
        <v>1486</v>
      </c>
      <c r="B183" s="2">
        <v>1</v>
      </c>
      <c r="C183" s="4">
        <f ca="1">IF(OR('Front Page'!B11=0,'Front Page'!B12=0,INDIRECT(CONCATENATE("'Respondent Data'!",ADDRESS(183,'Front Page'!B11+1,4)))='Front Page'!B12),1,0)</f>
        <v>1</v>
      </c>
      <c r="D183" s="4">
        <f t="shared" ca="1" si="2"/>
        <v>1</v>
      </c>
    </row>
    <row r="184" spans="1:4" x14ac:dyDescent="0.2">
      <c r="A184" s="4" t="str">
        <f>'Respondent Data'!A184</f>
        <v>1491</v>
      </c>
      <c r="B184" s="2">
        <v>1</v>
      </c>
      <c r="C184" s="4">
        <f ca="1">IF(OR('Front Page'!B11=0,'Front Page'!B12=0,INDIRECT(CONCATENATE("'Respondent Data'!",ADDRESS(184,'Front Page'!B11+1,4)))='Front Page'!B12),1,0)</f>
        <v>1</v>
      </c>
      <c r="D184" s="4">
        <f t="shared" ca="1" si="2"/>
        <v>1</v>
      </c>
    </row>
    <row r="185" spans="1:4" x14ac:dyDescent="0.2">
      <c r="A185" s="4" t="str">
        <f>'Respondent Data'!A185</f>
        <v>1522</v>
      </c>
      <c r="B185" s="2">
        <v>1</v>
      </c>
      <c r="C185" s="4">
        <f ca="1">IF(OR('Front Page'!B11=0,'Front Page'!B12=0,INDIRECT(CONCATENATE("'Respondent Data'!",ADDRESS(185,'Front Page'!B11+1,4)))='Front Page'!B12),1,0)</f>
        <v>1</v>
      </c>
      <c r="D185" s="4">
        <f t="shared" ca="1" si="2"/>
        <v>1</v>
      </c>
    </row>
    <row r="186" spans="1:4" x14ac:dyDescent="0.2">
      <c r="A186" s="4" t="str">
        <f>'Respondent Data'!A186</f>
        <v>1524</v>
      </c>
      <c r="B186" s="2">
        <v>1</v>
      </c>
      <c r="C186" s="4">
        <f ca="1">IF(OR('Front Page'!B11=0,'Front Page'!B12=0,INDIRECT(CONCATENATE("'Respondent Data'!",ADDRESS(186,'Front Page'!B11+1,4)))='Front Page'!B12),1,0)</f>
        <v>1</v>
      </c>
      <c r="D186" s="4">
        <f t="shared" ca="1" si="2"/>
        <v>1</v>
      </c>
    </row>
    <row r="187" spans="1:4" x14ac:dyDescent="0.2">
      <c r="A187" s="4" t="str">
        <f>'Respondent Data'!A187</f>
        <v>1535</v>
      </c>
      <c r="B187" s="2">
        <v>1</v>
      </c>
      <c r="C187" s="4">
        <f ca="1">IF(OR('Front Page'!B11=0,'Front Page'!B12=0,INDIRECT(CONCATENATE("'Respondent Data'!",ADDRESS(187,'Front Page'!B11+1,4)))='Front Page'!B12),1,0)</f>
        <v>1</v>
      </c>
      <c r="D187" s="4">
        <f t="shared" ca="1" si="2"/>
        <v>1</v>
      </c>
    </row>
    <row r="188" spans="1:4" x14ac:dyDescent="0.2">
      <c r="A188" s="4" t="str">
        <f>'Respondent Data'!A188</f>
        <v>1536</v>
      </c>
      <c r="B188" s="2">
        <v>1</v>
      </c>
      <c r="C188" s="4">
        <f ca="1">IF(OR('Front Page'!B11=0,'Front Page'!B12=0,INDIRECT(CONCATENATE("'Respondent Data'!",ADDRESS(188,'Front Page'!B11+1,4)))='Front Page'!B12),1,0)</f>
        <v>1</v>
      </c>
      <c r="D188" s="4">
        <f t="shared" ca="1" si="2"/>
        <v>1</v>
      </c>
    </row>
    <row r="189" spans="1:4" x14ac:dyDescent="0.2">
      <c r="A189" s="4" t="str">
        <f>'Respondent Data'!A189</f>
        <v>1537</v>
      </c>
      <c r="B189" s="2">
        <v>1</v>
      </c>
      <c r="C189" s="4">
        <f ca="1">IF(OR('Front Page'!B11=0,'Front Page'!B12=0,INDIRECT(CONCATENATE("'Respondent Data'!",ADDRESS(189,'Front Page'!B11+1,4)))='Front Page'!B12),1,0)</f>
        <v>1</v>
      </c>
      <c r="D189" s="4">
        <f t="shared" ca="1" si="2"/>
        <v>1</v>
      </c>
    </row>
    <row r="190" spans="1:4" x14ac:dyDescent="0.2">
      <c r="A190" s="4" t="str">
        <f>'Respondent Data'!A190</f>
        <v>1538</v>
      </c>
      <c r="B190" s="2">
        <v>1</v>
      </c>
      <c r="C190" s="4">
        <f ca="1">IF(OR('Front Page'!B11=0,'Front Page'!B12=0,INDIRECT(CONCATENATE("'Respondent Data'!",ADDRESS(190,'Front Page'!B11+1,4)))='Front Page'!B12),1,0)</f>
        <v>1</v>
      </c>
      <c r="D190" s="4">
        <f t="shared" ca="1" si="2"/>
        <v>1</v>
      </c>
    </row>
    <row r="191" spans="1:4" x14ac:dyDescent="0.2">
      <c r="A191" s="4" t="str">
        <f>'Respondent Data'!A191</f>
        <v>1548</v>
      </c>
      <c r="B191" s="2">
        <v>1</v>
      </c>
      <c r="C191" s="4">
        <f ca="1">IF(OR('Front Page'!B11=0,'Front Page'!B12=0,INDIRECT(CONCATENATE("'Respondent Data'!",ADDRESS(191,'Front Page'!B11+1,4)))='Front Page'!B12),1,0)</f>
        <v>1</v>
      </c>
      <c r="D191" s="4">
        <f t="shared" ca="1" si="2"/>
        <v>1</v>
      </c>
    </row>
    <row r="192" spans="1:4" x14ac:dyDescent="0.2">
      <c r="A192" s="4" t="str">
        <f>'Respondent Data'!A192</f>
        <v>1562</v>
      </c>
      <c r="B192" s="2">
        <v>1</v>
      </c>
      <c r="C192" s="4">
        <f ca="1">IF(OR('Front Page'!B11=0,'Front Page'!B12=0,INDIRECT(CONCATENATE("'Respondent Data'!",ADDRESS(192,'Front Page'!B11+1,4)))='Front Page'!B12),1,0)</f>
        <v>1</v>
      </c>
      <c r="D192" s="4">
        <f t="shared" ca="1" si="2"/>
        <v>1</v>
      </c>
    </row>
    <row r="193" spans="1:4" x14ac:dyDescent="0.2">
      <c r="A193" s="4" t="str">
        <f>'Respondent Data'!A193</f>
        <v>1567</v>
      </c>
      <c r="B193" s="2">
        <v>1</v>
      </c>
      <c r="C193" s="4">
        <f ca="1">IF(OR('Front Page'!B11=0,'Front Page'!B12=0,INDIRECT(CONCATENATE("'Respondent Data'!",ADDRESS(193,'Front Page'!B11+1,4)))='Front Page'!B12),1,0)</f>
        <v>1</v>
      </c>
      <c r="D193" s="4">
        <f t="shared" ca="1" si="2"/>
        <v>1</v>
      </c>
    </row>
    <row r="194" spans="1:4" x14ac:dyDescent="0.2">
      <c r="A194" s="4" t="str">
        <f>'Respondent Data'!A194</f>
        <v>1581</v>
      </c>
      <c r="B194" s="2">
        <v>1</v>
      </c>
      <c r="C194" s="4">
        <f ca="1">IF(OR('Front Page'!B11=0,'Front Page'!B12=0,INDIRECT(CONCATENATE("'Respondent Data'!",ADDRESS(194,'Front Page'!B11+1,4)))='Front Page'!B12),1,0)</f>
        <v>1</v>
      </c>
      <c r="D194" s="4">
        <f t="shared" ref="D194:D257" ca="1" si="3">B194*C194</f>
        <v>1</v>
      </c>
    </row>
    <row r="195" spans="1:4" x14ac:dyDescent="0.2">
      <c r="A195" s="4" t="str">
        <f>'Respondent Data'!A195</f>
        <v>1584</v>
      </c>
      <c r="B195" s="2">
        <v>1</v>
      </c>
      <c r="C195" s="4">
        <f ca="1">IF(OR('Front Page'!B11=0,'Front Page'!B12=0,INDIRECT(CONCATENATE("'Respondent Data'!",ADDRESS(195,'Front Page'!B11+1,4)))='Front Page'!B12),1,0)</f>
        <v>1</v>
      </c>
      <c r="D195" s="4">
        <f t="shared" ca="1" si="3"/>
        <v>1</v>
      </c>
    </row>
    <row r="196" spans="1:4" x14ac:dyDescent="0.2">
      <c r="A196" s="4" t="str">
        <f>'Respondent Data'!A196</f>
        <v>1587</v>
      </c>
      <c r="B196" s="2">
        <v>1</v>
      </c>
      <c r="C196" s="4">
        <f ca="1">IF(OR('Front Page'!B11=0,'Front Page'!B12=0,INDIRECT(CONCATENATE("'Respondent Data'!",ADDRESS(196,'Front Page'!B11+1,4)))='Front Page'!B12),1,0)</f>
        <v>1</v>
      </c>
      <c r="D196" s="4">
        <f t="shared" ca="1" si="3"/>
        <v>1</v>
      </c>
    </row>
    <row r="197" spans="1:4" x14ac:dyDescent="0.2">
      <c r="A197" s="4" t="str">
        <f>'Respondent Data'!A197</f>
        <v>1589</v>
      </c>
      <c r="B197" s="2">
        <v>1</v>
      </c>
      <c r="C197" s="4">
        <f ca="1">IF(OR('Front Page'!B11=0,'Front Page'!B12=0,INDIRECT(CONCATENATE("'Respondent Data'!",ADDRESS(197,'Front Page'!B11+1,4)))='Front Page'!B12),1,0)</f>
        <v>1</v>
      </c>
      <c r="D197" s="4">
        <f t="shared" ca="1" si="3"/>
        <v>1</v>
      </c>
    </row>
    <row r="198" spans="1:4" x14ac:dyDescent="0.2">
      <c r="A198" s="4" t="str">
        <f>'Respondent Data'!A198</f>
        <v>1603</v>
      </c>
      <c r="B198" s="2">
        <v>1</v>
      </c>
      <c r="C198" s="4">
        <f ca="1">IF(OR('Front Page'!B11=0,'Front Page'!B12=0,INDIRECT(CONCATENATE("'Respondent Data'!",ADDRESS(198,'Front Page'!B11+1,4)))='Front Page'!B12),1,0)</f>
        <v>1</v>
      </c>
      <c r="D198" s="4">
        <f t="shared" ca="1" si="3"/>
        <v>1</v>
      </c>
    </row>
    <row r="199" spans="1:4" x14ac:dyDescent="0.2">
      <c r="A199" s="4" t="str">
        <f>'Respondent Data'!A199</f>
        <v>1612</v>
      </c>
      <c r="B199" s="2">
        <v>1</v>
      </c>
      <c r="C199" s="4">
        <f ca="1">IF(OR('Front Page'!B11=0,'Front Page'!B12=0,INDIRECT(CONCATENATE("'Respondent Data'!",ADDRESS(199,'Front Page'!B11+1,4)))='Front Page'!B12),1,0)</f>
        <v>1</v>
      </c>
      <c r="D199" s="4">
        <f t="shared" ca="1" si="3"/>
        <v>1</v>
      </c>
    </row>
    <row r="200" spans="1:4" x14ac:dyDescent="0.2">
      <c r="A200" s="4" t="str">
        <f>'Respondent Data'!A200</f>
        <v>1625</v>
      </c>
      <c r="B200" s="2">
        <v>1</v>
      </c>
      <c r="C200" s="4">
        <f ca="1">IF(OR('Front Page'!B11=0,'Front Page'!B12=0,INDIRECT(CONCATENATE("'Respondent Data'!",ADDRESS(200,'Front Page'!B11+1,4)))='Front Page'!B12),1,0)</f>
        <v>1</v>
      </c>
      <c r="D200" s="4">
        <f t="shared" ca="1" si="3"/>
        <v>1</v>
      </c>
    </row>
    <row r="201" spans="1:4" x14ac:dyDescent="0.2">
      <c r="A201" s="4" t="str">
        <f>'Respondent Data'!A201</f>
        <v>1636</v>
      </c>
      <c r="B201" s="2">
        <v>1</v>
      </c>
      <c r="C201" s="4">
        <f ca="1">IF(OR('Front Page'!B11=0,'Front Page'!B12=0,INDIRECT(CONCATENATE("'Respondent Data'!",ADDRESS(201,'Front Page'!B11+1,4)))='Front Page'!B12),1,0)</f>
        <v>1</v>
      </c>
      <c r="D201" s="4">
        <f t="shared" ca="1" si="3"/>
        <v>1</v>
      </c>
    </row>
    <row r="202" spans="1:4" x14ac:dyDescent="0.2">
      <c r="A202" s="4" t="str">
        <f>'Respondent Data'!A202</f>
        <v>1649</v>
      </c>
      <c r="B202" s="2">
        <v>1</v>
      </c>
      <c r="C202" s="4">
        <f ca="1">IF(OR('Front Page'!B11=0,'Front Page'!B12=0,INDIRECT(CONCATENATE("'Respondent Data'!",ADDRESS(202,'Front Page'!B11+1,4)))='Front Page'!B12),1,0)</f>
        <v>1</v>
      </c>
      <c r="D202" s="4">
        <f t="shared" ca="1" si="3"/>
        <v>1</v>
      </c>
    </row>
    <row r="203" spans="1:4" x14ac:dyDescent="0.2">
      <c r="A203" s="4" t="str">
        <f>'Respondent Data'!A203</f>
        <v>1661</v>
      </c>
      <c r="B203" s="2">
        <v>1</v>
      </c>
      <c r="C203" s="4">
        <f ca="1">IF(OR('Front Page'!B11=0,'Front Page'!B12=0,INDIRECT(CONCATENATE("'Respondent Data'!",ADDRESS(203,'Front Page'!B11+1,4)))='Front Page'!B12),1,0)</f>
        <v>1</v>
      </c>
      <c r="D203" s="4">
        <f t="shared" ca="1" si="3"/>
        <v>1</v>
      </c>
    </row>
    <row r="204" spans="1:4" x14ac:dyDescent="0.2">
      <c r="A204" s="4" t="str">
        <f>'Respondent Data'!A204</f>
        <v>1683</v>
      </c>
      <c r="B204" s="2">
        <v>1</v>
      </c>
      <c r="C204" s="4">
        <f ca="1">IF(OR('Front Page'!B11=0,'Front Page'!B12=0,INDIRECT(CONCATENATE("'Respondent Data'!",ADDRESS(204,'Front Page'!B11+1,4)))='Front Page'!B12),1,0)</f>
        <v>1</v>
      </c>
      <c r="D204" s="4">
        <f t="shared" ca="1" si="3"/>
        <v>1</v>
      </c>
    </row>
    <row r="205" spans="1:4" x14ac:dyDescent="0.2">
      <c r="A205" s="4" t="str">
        <f>'Respondent Data'!A205</f>
        <v>1705</v>
      </c>
      <c r="B205" s="2">
        <v>1</v>
      </c>
      <c r="C205" s="4">
        <f ca="1">IF(OR('Front Page'!B11=0,'Front Page'!B12=0,INDIRECT(CONCATENATE("'Respondent Data'!",ADDRESS(205,'Front Page'!B11+1,4)))='Front Page'!B12),1,0)</f>
        <v>1</v>
      </c>
      <c r="D205" s="4">
        <f t="shared" ca="1" si="3"/>
        <v>1</v>
      </c>
    </row>
    <row r="206" spans="1:4" x14ac:dyDescent="0.2">
      <c r="A206" s="4" t="str">
        <f>'Respondent Data'!A206</f>
        <v>1723</v>
      </c>
      <c r="B206" s="2">
        <v>1</v>
      </c>
      <c r="C206" s="4">
        <f ca="1">IF(OR('Front Page'!B11=0,'Front Page'!B12=0,INDIRECT(CONCATENATE("'Respondent Data'!",ADDRESS(206,'Front Page'!B11+1,4)))='Front Page'!B12),1,0)</f>
        <v>1</v>
      </c>
      <c r="D206" s="4">
        <f t="shared" ca="1" si="3"/>
        <v>1</v>
      </c>
    </row>
    <row r="207" spans="1:4" x14ac:dyDescent="0.2">
      <c r="A207" s="4" t="str">
        <f>'Respondent Data'!A207</f>
        <v>1728</v>
      </c>
      <c r="B207" s="2">
        <v>1</v>
      </c>
      <c r="C207" s="4">
        <f ca="1">IF(OR('Front Page'!B11=0,'Front Page'!B12=0,INDIRECT(CONCATENATE("'Respondent Data'!",ADDRESS(207,'Front Page'!B11+1,4)))='Front Page'!B12),1,0)</f>
        <v>1</v>
      </c>
      <c r="D207" s="4">
        <f t="shared" ca="1" si="3"/>
        <v>1</v>
      </c>
    </row>
    <row r="208" spans="1:4" x14ac:dyDescent="0.2">
      <c r="A208" s="4" t="str">
        <f>'Respondent Data'!A208</f>
        <v>1737</v>
      </c>
      <c r="B208" s="2">
        <v>1</v>
      </c>
      <c r="C208" s="4">
        <f ca="1">IF(OR('Front Page'!B11=0,'Front Page'!B12=0,INDIRECT(CONCATENATE("'Respondent Data'!",ADDRESS(208,'Front Page'!B11+1,4)))='Front Page'!B12),1,0)</f>
        <v>1</v>
      </c>
      <c r="D208" s="4">
        <f t="shared" ca="1" si="3"/>
        <v>1</v>
      </c>
    </row>
    <row r="209" spans="1:4" x14ac:dyDescent="0.2">
      <c r="A209" s="4" t="str">
        <f>'Respondent Data'!A209</f>
        <v>1757</v>
      </c>
      <c r="B209" s="2">
        <v>1</v>
      </c>
      <c r="C209" s="4">
        <f ca="1">IF(OR('Front Page'!B11=0,'Front Page'!B12=0,INDIRECT(CONCATENATE("'Respondent Data'!",ADDRESS(209,'Front Page'!B11+1,4)))='Front Page'!B12),1,0)</f>
        <v>1</v>
      </c>
      <c r="D209" s="4">
        <f t="shared" ca="1" si="3"/>
        <v>1</v>
      </c>
    </row>
    <row r="210" spans="1:4" x14ac:dyDescent="0.2">
      <c r="A210" s="4" t="str">
        <f>'Respondent Data'!A210</f>
        <v>1759</v>
      </c>
      <c r="B210" s="2">
        <v>1</v>
      </c>
      <c r="C210" s="4">
        <f ca="1">IF(OR('Front Page'!B11=0,'Front Page'!B12=0,INDIRECT(CONCATENATE("'Respondent Data'!",ADDRESS(210,'Front Page'!B11+1,4)))='Front Page'!B12),1,0)</f>
        <v>1</v>
      </c>
      <c r="D210" s="4">
        <f t="shared" ca="1" si="3"/>
        <v>1</v>
      </c>
    </row>
    <row r="211" spans="1:4" x14ac:dyDescent="0.2">
      <c r="A211" s="4" t="str">
        <f>'Respondent Data'!A211</f>
        <v>1765</v>
      </c>
      <c r="B211" s="2">
        <v>1</v>
      </c>
      <c r="C211" s="4">
        <f ca="1">IF(OR('Front Page'!B11=0,'Front Page'!B12=0,INDIRECT(CONCATENATE("'Respondent Data'!",ADDRESS(211,'Front Page'!B11+1,4)))='Front Page'!B12),1,0)</f>
        <v>1</v>
      </c>
      <c r="D211" s="4">
        <f t="shared" ca="1" si="3"/>
        <v>1</v>
      </c>
    </row>
    <row r="212" spans="1:4" x14ac:dyDescent="0.2">
      <c r="A212" s="4" t="str">
        <f>'Respondent Data'!A212</f>
        <v>1780</v>
      </c>
      <c r="B212" s="2">
        <v>1</v>
      </c>
      <c r="C212" s="4">
        <f ca="1">IF(OR('Front Page'!B11=0,'Front Page'!B12=0,INDIRECT(CONCATENATE("'Respondent Data'!",ADDRESS(212,'Front Page'!B11+1,4)))='Front Page'!B12),1,0)</f>
        <v>1</v>
      </c>
      <c r="D212" s="4">
        <f t="shared" ca="1" si="3"/>
        <v>1</v>
      </c>
    </row>
    <row r="213" spans="1:4" x14ac:dyDescent="0.2">
      <c r="A213" s="4" t="str">
        <f>'Respondent Data'!A213</f>
        <v>1784</v>
      </c>
      <c r="B213" s="2">
        <v>1</v>
      </c>
      <c r="C213" s="4">
        <f ca="1">IF(OR('Front Page'!B11=0,'Front Page'!B12=0,INDIRECT(CONCATENATE("'Respondent Data'!",ADDRESS(213,'Front Page'!B11+1,4)))='Front Page'!B12),1,0)</f>
        <v>1</v>
      </c>
      <c r="D213" s="4">
        <f t="shared" ca="1" si="3"/>
        <v>1</v>
      </c>
    </row>
    <row r="214" spans="1:4" x14ac:dyDescent="0.2">
      <c r="A214" s="4" t="str">
        <f>'Respondent Data'!A214</f>
        <v>1786</v>
      </c>
      <c r="B214" s="2">
        <v>1</v>
      </c>
      <c r="C214" s="4">
        <f ca="1">IF(OR('Front Page'!B11=0,'Front Page'!B12=0,INDIRECT(CONCATENATE("'Respondent Data'!",ADDRESS(214,'Front Page'!B11+1,4)))='Front Page'!B12),1,0)</f>
        <v>1</v>
      </c>
      <c r="D214" s="4">
        <f t="shared" ca="1" si="3"/>
        <v>1</v>
      </c>
    </row>
    <row r="215" spans="1:4" x14ac:dyDescent="0.2">
      <c r="A215" s="4" t="str">
        <f>'Respondent Data'!A215</f>
        <v>1800</v>
      </c>
      <c r="B215" s="2">
        <v>1</v>
      </c>
      <c r="C215" s="4">
        <f ca="1">IF(OR('Front Page'!B11=0,'Front Page'!B12=0,INDIRECT(CONCATENATE("'Respondent Data'!",ADDRESS(215,'Front Page'!B11+1,4)))='Front Page'!B12),1,0)</f>
        <v>1</v>
      </c>
      <c r="D215" s="4">
        <f t="shared" ca="1" si="3"/>
        <v>1</v>
      </c>
    </row>
    <row r="216" spans="1:4" x14ac:dyDescent="0.2">
      <c r="A216" s="4" t="str">
        <f>'Respondent Data'!A216</f>
        <v>1803</v>
      </c>
      <c r="B216" s="2">
        <v>1</v>
      </c>
      <c r="C216" s="4">
        <f ca="1">IF(OR('Front Page'!B11=0,'Front Page'!B12=0,INDIRECT(CONCATENATE("'Respondent Data'!",ADDRESS(216,'Front Page'!B11+1,4)))='Front Page'!B12),1,0)</f>
        <v>1</v>
      </c>
      <c r="D216" s="4">
        <f t="shared" ca="1" si="3"/>
        <v>1</v>
      </c>
    </row>
    <row r="217" spans="1:4" x14ac:dyDescent="0.2">
      <c r="A217" s="4" t="str">
        <f>'Respondent Data'!A217</f>
        <v>1816</v>
      </c>
      <c r="B217" s="2">
        <v>1</v>
      </c>
      <c r="C217" s="4">
        <f ca="1">IF(OR('Front Page'!B11=0,'Front Page'!B12=0,INDIRECT(CONCATENATE("'Respondent Data'!",ADDRESS(217,'Front Page'!B11+1,4)))='Front Page'!B12),1,0)</f>
        <v>1</v>
      </c>
      <c r="D217" s="4">
        <f t="shared" ca="1" si="3"/>
        <v>1</v>
      </c>
    </row>
    <row r="218" spans="1:4" x14ac:dyDescent="0.2">
      <c r="A218" s="4" t="str">
        <f>'Respondent Data'!A218</f>
        <v>1824</v>
      </c>
      <c r="B218" s="2">
        <v>1</v>
      </c>
      <c r="C218" s="4">
        <f ca="1">IF(OR('Front Page'!B11=0,'Front Page'!B12=0,INDIRECT(CONCATENATE("'Respondent Data'!",ADDRESS(218,'Front Page'!B11+1,4)))='Front Page'!B12),1,0)</f>
        <v>1</v>
      </c>
      <c r="D218" s="4">
        <f t="shared" ca="1" si="3"/>
        <v>1</v>
      </c>
    </row>
    <row r="219" spans="1:4" x14ac:dyDescent="0.2">
      <c r="A219" s="4" t="str">
        <f>'Respondent Data'!A219</f>
        <v>1830</v>
      </c>
      <c r="B219" s="2">
        <v>1</v>
      </c>
      <c r="C219" s="4">
        <f ca="1">IF(OR('Front Page'!B11=0,'Front Page'!B12=0,INDIRECT(CONCATENATE("'Respondent Data'!",ADDRESS(219,'Front Page'!B11+1,4)))='Front Page'!B12),1,0)</f>
        <v>1</v>
      </c>
      <c r="D219" s="4">
        <f t="shared" ca="1" si="3"/>
        <v>1</v>
      </c>
    </row>
    <row r="220" spans="1:4" x14ac:dyDescent="0.2">
      <c r="A220" s="4" t="str">
        <f>'Respondent Data'!A220</f>
        <v>1844</v>
      </c>
      <c r="B220" s="2">
        <v>1</v>
      </c>
      <c r="C220" s="4">
        <f ca="1">IF(OR('Front Page'!B11=0,'Front Page'!B12=0,INDIRECT(CONCATENATE("'Respondent Data'!",ADDRESS(220,'Front Page'!B11+1,4)))='Front Page'!B12),1,0)</f>
        <v>1</v>
      </c>
      <c r="D220" s="4">
        <f t="shared" ca="1" si="3"/>
        <v>1</v>
      </c>
    </row>
    <row r="221" spans="1:4" x14ac:dyDescent="0.2">
      <c r="A221" s="4" t="str">
        <f>'Respondent Data'!A221</f>
        <v>1857</v>
      </c>
      <c r="B221" s="2">
        <v>1</v>
      </c>
      <c r="C221" s="4">
        <f ca="1">IF(OR('Front Page'!B11=0,'Front Page'!B12=0,INDIRECT(CONCATENATE("'Respondent Data'!",ADDRESS(221,'Front Page'!B11+1,4)))='Front Page'!B12),1,0)</f>
        <v>1</v>
      </c>
      <c r="D221" s="4">
        <f t="shared" ca="1" si="3"/>
        <v>1</v>
      </c>
    </row>
    <row r="222" spans="1:4" x14ac:dyDescent="0.2">
      <c r="A222" s="4" t="str">
        <f>'Respondent Data'!A222</f>
        <v>1858</v>
      </c>
      <c r="B222" s="2">
        <v>1</v>
      </c>
      <c r="C222" s="4">
        <f ca="1">IF(OR('Front Page'!B11=0,'Front Page'!B12=0,INDIRECT(CONCATENATE("'Respondent Data'!",ADDRESS(222,'Front Page'!B11+1,4)))='Front Page'!B12),1,0)</f>
        <v>1</v>
      </c>
      <c r="D222" s="4">
        <f t="shared" ca="1" si="3"/>
        <v>1</v>
      </c>
    </row>
    <row r="223" spans="1:4" x14ac:dyDescent="0.2">
      <c r="A223" s="4" t="str">
        <f>'Respondent Data'!A223</f>
        <v>1904</v>
      </c>
      <c r="B223" s="2">
        <v>1</v>
      </c>
      <c r="C223" s="4">
        <f ca="1">IF(OR('Front Page'!B11=0,'Front Page'!B12=0,INDIRECT(CONCATENATE("'Respondent Data'!",ADDRESS(223,'Front Page'!B11+1,4)))='Front Page'!B12),1,0)</f>
        <v>1</v>
      </c>
      <c r="D223" s="4">
        <f t="shared" ca="1" si="3"/>
        <v>1</v>
      </c>
    </row>
    <row r="224" spans="1:4" x14ac:dyDescent="0.2">
      <c r="A224" s="4" t="str">
        <f>'Respondent Data'!A224</f>
        <v>1907</v>
      </c>
      <c r="B224" s="2">
        <v>1</v>
      </c>
      <c r="C224" s="4">
        <f ca="1">IF(OR('Front Page'!B11=0,'Front Page'!B12=0,INDIRECT(CONCATENATE("'Respondent Data'!",ADDRESS(224,'Front Page'!B11+1,4)))='Front Page'!B12),1,0)</f>
        <v>1</v>
      </c>
      <c r="D224" s="4">
        <f t="shared" ca="1" si="3"/>
        <v>1</v>
      </c>
    </row>
    <row r="225" spans="1:4" x14ac:dyDescent="0.2">
      <c r="A225" s="4" t="str">
        <f>'Respondent Data'!A225</f>
        <v>1936</v>
      </c>
      <c r="B225" s="2">
        <v>1</v>
      </c>
      <c r="C225" s="4">
        <f ca="1">IF(OR('Front Page'!B11=0,'Front Page'!B12=0,INDIRECT(CONCATENATE("'Respondent Data'!",ADDRESS(225,'Front Page'!B11+1,4)))='Front Page'!B12),1,0)</f>
        <v>1</v>
      </c>
      <c r="D225" s="4">
        <f t="shared" ca="1" si="3"/>
        <v>1</v>
      </c>
    </row>
    <row r="226" spans="1:4" x14ac:dyDescent="0.2">
      <c r="A226" s="4" t="str">
        <f>'Respondent Data'!A226</f>
        <v>1940</v>
      </c>
      <c r="B226" s="2">
        <v>1</v>
      </c>
      <c r="C226" s="4">
        <f ca="1">IF(OR('Front Page'!B11=0,'Front Page'!B12=0,INDIRECT(CONCATENATE("'Respondent Data'!",ADDRESS(226,'Front Page'!B11+1,4)))='Front Page'!B12),1,0)</f>
        <v>1</v>
      </c>
      <c r="D226" s="4">
        <f t="shared" ca="1" si="3"/>
        <v>1</v>
      </c>
    </row>
    <row r="227" spans="1:4" x14ac:dyDescent="0.2">
      <c r="A227" s="4" t="str">
        <f>'Respondent Data'!A227</f>
        <v>1948</v>
      </c>
      <c r="B227" s="2">
        <v>1</v>
      </c>
      <c r="C227" s="4">
        <f ca="1">IF(OR('Front Page'!B11=0,'Front Page'!B12=0,INDIRECT(CONCATENATE("'Respondent Data'!",ADDRESS(227,'Front Page'!B11+1,4)))='Front Page'!B12),1,0)</f>
        <v>1</v>
      </c>
      <c r="D227" s="4">
        <f t="shared" ca="1" si="3"/>
        <v>1</v>
      </c>
    </row>
    <row r="228" spans="1:4" x14ac:dyDescent="0.2">
      <c r="A228" s="4" t="str">
        <f>'Respondent Data'!A228</f>
        <v>1955</v>
      </c>
      <c r="B228" s="2">
        <v>1</v>
      </c>
      <c r="C228" s="4">
        <f ca="1">IF(OR('Front Page'!B11=0,'Front Page'!B12=0,INDIRECT(CONCATENATE("'Respondent Data'!",ADDRESS(228,'Front Page'!B11+1,4)))='Front Page'!B12),1,0)</f>
        <v>1</v>
      </c>
      <c r="D228" s="4">
        <f t="shared" ca="1" si="3"/>
        <v>1</v>
      </c>
    </row>
    <row r="229" spans="1:4" x14ac:dyDescent="0.2">
      <c r="A229" s="4" t="str">
        <f>'Respondent Data'!A229</f>
        <v>1957</v>
      </c>
      <c r="B229" s="2">
        <v>1</v>
      </c>
      <c r="C229" s="4">
        <f ca="1">IF(OR('Front Page'!B11=0,'Front Page'!B12=0,INDIRECT(CONCATENATE("'Respondent Data'!",ADDRESS(229,'Front Page'!B11+1,4)))='Front Page'!B12),1,0)</f>
        <v>1</v>
      </c>
      <c r="D229" s="4">
        <f t="shared" ca="1" si="3"/>
        <v>1</v>
      </c>
    </row>
    <row r="230" spans="1:4" x14ac:dyDescent="0.2">
      <c r="A230" s="4" t="str">
        <f>'Respondent Data'!A230</f>
        <v>1959</v>
      </c>
      <c r="B230" s="2">
        <v>1</v>
      </c>
      <c r="C230" s="4">
        <f ca="1">IF(OR('Front Page'!B11=0,'Front Page'!B12=0,INDIRECT(CONCATENATE("'Respondent Data'!",ADDRESS(230,'Front Page'!B11+1,4)))='Front Page'!B12),1,0)</f>
        <v>1</v>
      </c>
      <c r="D230" s="4">
        <f t="shared" ca="1" si="3"/>
        <v>1</v>
      </c>
    </row>
    <row r="231" spans="1:4" x14ac:dyDescent="0.2">
      <c r="A231" s="4" t="str">
        <f>'Respondent Data'!A231</f>
        <v>1975</v>
      </c>
      <c r="B231" s="2">
        <v>1</v>
      </c>
      <c r="C231" s="4">
        <f ca="1">IF(OR('Front Page'!B11=0,'Front Page'!B12=0,INDIRECT(CONCATENATE("'Respondent Data'!",ADDRESS(231,'Front Page'!B11+1,4)))='Front Page'!B12),1,0)</f>
        <v>1</v>
      </c>
      <c r="D231" s="4">
        <f t="shared" ca="1" si="3"/>
        <v>1</v>
      </c>
    </row>
    <row r="232" spans="1:4" x14ac:dyDescent="0.2">
      <c r="A232" s="4" t="str">
        <f>'Respondent Data'!A232</f>
        <v>1979</v>
      </c>
      <c r="B232" s="2">
        <v>1</v>
      </c>
      <c r="C232" s="4">
        <f ca="1">IF(OR('Front Page'!B11=0,'Front Page'!B12=0,INDIRECT(CONCATENATE("'Respondent Data'!",ADDRESS(232,'Front Page'!B11+1,4)))='Front Page'!B12),1,0)</f>
        <v>1</v>
      </c>
      <c r="D232" s="4">
        <f t="shared" ca="1" si="3"/>
        <v>1</v>
      </c>
    </row>
    <row r="233" spans="1:4" x14ac:dyDescent="0.2">
      <c r="A233" s="4" t="str">
        <f>'Respondent Data'!A233</f>
        <v>1986</v>
      </c>
      <c r="B233" s="2">
        <v>1</v>
      </c>
      <c r="C233" s="4">
        <f ca="1">IF(OR('Front Page'!B11=0,'Front Page'!B12=0,INDIRECT(CONCATENATE("'Respondent Data'!",ADDRESS(233,'Front Page'!B11+1,4)))='Front Page'!B12),1,0)</f>
        <v>1</v>
      </c>
      <c r="D233" s="4">
        <f t="shared" ca="1" si="3"/>
        <v>1</v>
      </c>
    </row>
    <row r="234" spans="1:4" x14ac:dyDescent="0.2">
      <c r="A234" s="4" t="str">
        <f>'Respondent Data'!A234</f>
        <v>1988</v>
      </c>
      <c r="B234" s="2">
        <v>1</v>
      </c>
      <c r="C234" s="4">
        <f ca="1">IF(OR('Front Page'!B11=0,'Front Page'!B12=0,INDIRECT(CONCATENATE("'Respondent Data'!",ADDRESS(234,'Front Page'!B11+1,4)))='Front Page'!B12),1,0)</f>
        <v>1</v>
      </c>
      <c r="D234" s="4">
        <f t="shared" ca="1" si="3"/>
        <v>1</v>
      </c>
    </row>
    <row r="235" spans="1:4" x14ac:dyDescent="0.2">
      <c r="A235" s="4" t="str">
        <f>'Respondent Data'!A235</f>
        <v>1991</v>
      </c>
      <c r="B235" s="2">
        <v>1</v>
      </c>
      <c r="C235" s="4">
        <f ca="1">IF(OR('Front Page'!B11=0,'Front Page'!B12=0,INDIRECT(CONCATENATE("'Respondent Data'!",ADDRESS(235,'Front Page'!B11+1,4)))='Front Page'!B12),1,0)</f>
        <v>1</v>
      </c>
      <c r="D235" s="4">
        <f t="shared" ca="1" si="3"/>
        <v>1</v>
      </c>
    </row>
    <row r="236" spans="1:4" x14ac:dyDescent="0.2">
      <c r="A236" s="4" t="str">
        <f>'Respondent Data'!A236</f>
        <v>1994</v>
      </c>
      <c r="B236" s="2">
        <v>1</v>
      </c>
      <c r="C236" s="4">
        <f ca="1">IF(OR('Front Page'!B11=0,'Front Page'!B12=0,INDIRECT(CONCATENATE("'Respondent Data'!",ADDRESS(236,'Front Page'!B11+1,4)))='Front Page'!B12),1,0)</f>
        <v>1</v>
      </c>
      <c r="D236" s="4">
        <f t="shared" ca="1" si="3"/>
        <v>1</v>
      </c>
    </row>
    <row r="237" spans="1:4" x14ac:dyDescent="0.2">
      <c r="A237" s="4" t="str">
        <f>'Respondent Data'!A237</f>
        <v>1999</v>
      </c>
      <c r="B237" s="2">
        <v>1</v>
      </c>
      <c r="C237" s="4">
        <f ca="1">IF(OR('Front Page'!B11=0,'Front Page'!B12=0,INDIRECT(CONCATENATE("'Respondent Data'!",ADDRESS(237,'Front Page'!B11+1,4)))='Front Page'!B12),1,0)</f>
        <v>1</v>
      </c>
      <c r="D237" s="4">
        <f t="shared" ca="1" si="3"/>
        <v>1</v>
      </c>
    </row>
    <row r="238" spans="1:4" x14ac:dyDescent="0.2">
      <c r="A238" s="4" t="str">
        <f>'Respondent Data'!A238</f>
        <v>2000</v>
      </c>
      <c r="B238" s="2">
        <v>1</v>
      </c>
      <c r="C238" s="4">
        <f ca="1">IF(OR('Front Page'!B11=0,'Front Page'!B12=0,INDIRECT(CONCATENATE("'Respondent Data'!",ADDRESS(238,'Front Page'!B11+1,4)))='Front Page'!B12),1,0)</f>
        <v>1</v>
      </c>
      <c r="D238" s="4">
        <f t="shared" ca="1" si="3"/>
        <v>1</v>
      </c>
    </row>
    <row r="239" spans="1:4" x14ac:dyDescent="0.2">
      <c r="A239" s="4" t="str">
        <f>'Respondent Data'!A239</f>
        <v>2005</v>
      </c>
      <c r="B239" s="2">
        <v>1</v>
      </c>
      <c r="C239" s="4">
        <f ca="1">IF(OR('Front Page'!B11=0,'Front Page'!B12=0,INDIRECT(CONCATENATE("'Respondent Data'!",ADDRESS(239,'Front Page'!B11+1,4)))='Front Page'!B12),1,0)</f>
        <v>1</v>
      </c>
      <c r="D239" s="4">
        <f t="shared" ca="1" si="3"/>
        <v>1</v>
      </c>
    </row>
    <row r="240" spans="1:4" x14ac:dyDescent="0.2">
      <c r="A240" s="4" t="str">
        <f>'Respondent Data'!A240</f>
        <v>2011</v>
      </c>
      <c r="B240" s="2">
        <v>1</v>
      </c>
      <c r="C240" s="4">
        <f ca="1">IF(OR('Front Page'!B11=0,'Front Page'!B12=0,INDIRECT(CONCATENATE("'Respondent Data'!",ADDRESS(240,'Front Page'!B11+1,4)))='Front Page'!B12),1,0)</f>
        <v>1</v>
      </c>
      <c r="D240" s="4">
        <f t="shared" ca="1" si="3"/>
        <v>1</v>
      </c>
    </row>
    <row r="241" spans="1:4" x14ac:dyDescent="0.2">
      <c r="A241" s="4" t="str">
        <f>'Respondent Data'!A241</f>
        <v>2019</v>
      </c>
      <c r="B241" s="2">
        <v>1</v>
      </c>
      <c r="C241" s="4">
        <f ca="1">IF(OR('Front Page'!B11=0,'Front Page'!B12=0,INDIRECT(CONCATENATE("'Respondent Data'!",ADDRESS(241,'Front Page'!B11+1,4)))='Front Page'!B12),1,0)</f>
        <v>1</v>
      </c>
      <c r="D241" s="4">
        <f t="shared" ca="1" si="3"/>
        <v>1</v>
      </c>
    </row>
    <row r="242" spans="1:4" x14ac:dyDescent="0.2">
      <c r="A242" s="4" t="str">
        <f>'Respondent Data'!A242</f>
        <v>2032</v>
      </c>
      <c r="B242" s="2">
        <v>1</v>
      </c>
      <c r="C242" s="4">
        <f ca="1">IF(OR('Front Page'!B11=0,'Front Page'!B12=0,INDIRECT(CONCATENATE("'Respondent Data'!",ADDRESS(242,'Front Page'!B11+1,4)))='Front Page'!B12),1,0)</f>
        <v>1</v>
      </c>
      <c r="D242" s="4">
        <f t="shared" ca="1" si="3"/>
        <v>1</v>
      </c>
    </row>
    <row r="243" spans="1:4" x14ac:dyDescent="0.2">
      <c r="A243" s="4" t="str">
        <f>'Respondent Data'!A243</f>
        <v>2036</v>
      </c>
      <c r="B243" s="2">
        <v>1</v>
      </c>
      <c r="C243" s="4">
        <f ca="1">IF(OR('Front Page'!B11=0,'Front Page'!B12=0,INDIRECT(CONCATENATE("'Respondent Data'!",ADDRESS(243,'Front Page'!B11+1,4)))='Front Page'!B12),1,0)</f>
        <v>1</v>
      </c>
      <c r="D243" s="4">
        <f t="shared" ca="1" si="3"/>
        <v>1</v>
      </c>
    </row>
    <row r="244" spans="1:4" x14ac:dyDescent="0.2">
      <c r="A244" s="4" t="str">
        <f>'Respondent Data'!A244</f>
        <v>2038</v>
      </c>
      <c r="B244" s="2">
        <v>1</v>
      </c>
      <c r="C244" s="4">
        <f ca="1">IF(OR('Front Page'!B11=0,'Front Page'!B12=0,INDIRECT(CONCATENATE("'Respondent Data'!",ADDRESS(244,'Front Page'!B11+1,4)))='Front Page'!B12),1,0)</f>
        <v>1</v>
      </c>
      <c r="D244" s="4">
        <f t="shared" ca="1" si="3"/>
        <v>1</v>
      </c>
    </row>
    <row r="245" spans="1:4" x14ac:dyDescent="0.2">
      <c r="A245" s="4" t="str">
        <f>'Respondent Data'!A245</f>
        <v>2039</v>
      </c>
      <c r="B245" s="2">
        <v>1</v>
      </c>
      <c r="C245" s="4">
        <f ca="1">IF(OR('Front Page'!B11=0,'Front Page'!B12=0,INDIRECT(CONCATENATE("'Respondent Data'!",ADDRESS(245,'Front Page'!B11+1,4)))='Front Page'!B12),1,0)</f>
        <v>1</v>
      </c>
      <c r="D245" s="4">
        <f t="shared" ca="1" si="3"/>
        <v>1</v>
      </c>
    </row>
    <row r="246" spans="1:4" x14ac:dyDescent="0.2">
      <c r="A246" s="4" t="str">
        <f>'Respondent Data'!A246</f>
        <v>2076</v>
      </c>
      <c r="B246" s="2">
        <v>1</v>
      </c>
      <c r="C246" s="4">
        <f ca="1">IF(OR('Front Page'!B11=0,'Front Page'!B12=0,INDIRECT(CONCATENATE("'Respondent Data'!",ADDRESS(246,'Front Page'!B11+1,4)))='Front Page'!B12),1,0)</f>
        <v>1</v>
      </c>
      <c r="D246" s="4">
        <f t="shared" ca="1" si="3"/>
        <v>1</v>
      </c>
    </row>
    <row r="247" spans="1:4" x14ac:dyDescent="0.2">
      <c r="A247" s="4" t="str">
        <f>'Respondent Data'!A247</f>
        <v>2079</v>
      </c>
      <c r="B247" s="2">
        <v>1</v>
      </c>
      <c r="C247" s="4">
        <f ca="1">IF(OR('Front Page'!B11=0,'Front Page'!B12=0,INDIRECT(CONCATENATE("'Respondent Data'!",ADDRESS(247,'Front Page'!B11+1,4)))='Front Page'!B12),1,0)</f>
        <v>1</v>
      </c>
      <c r="D247" s="4">
        <f t="shared" ca="1" si="3"/>
        <v>1</v>
      </c>
    </row>
    <row r="248" spans="1:4" x14ac:dyDescent="0.2">
      <c r="A248" s="4" t="str">
        <f>'Respondent Data'!A248</f>
        <v>2107</v>
      </c>
      <c r="B248" s="2">
        <v>1</v>
      </c>
      <c r="C248" s="4">
        <f ca="1">IF(OR('Front Page'!B11=0,'Front Page'!B12=0,INDIRECT(CONCATENATE("'Respondent Data'!",ADDRESS(248,'Front Page'!B11+1,4)))='Front Page'!B12),1,0)</f>
        <v>1</v>
      </c>
      <c r="D248" s="4">
        <f t="shared" ca="1" si="3"/>
        <v>1</v>
      </c>
    </row>
    <row r="249" spans="1:4" x14ac:dyDescent="0.2">
      <c r="A249" s="4" t="str">
        <f>'Respondent Data'!A249</f>
        <v>2115</v>
      </c>
      <c r="B249" s="2">
        <v>1</v>
      </c>
      <c r="C249" s="4">
        <f ca="1">IF(OR('Front Page'!B11=0,'Front Page'!B12=0,INDIRECT(CONCATENATE("'Respondent Data'!",ADDRESS(249,'Front Page'!B11+1,4)))='Front Page'!B12),1,0)</f>
        <v>1</v>
      </c>
      <c r="D249" s="4">
        <f t="shared" ca="1" si="3"/>
        <v>1</v>
      </c>
    </row>
    <row r="250" spans="1:4" x14ac:dyDescent="0.2">
      <c r="A250" s="4" t="str">
        <f>'Respondent Data'!A250</f>
        <v>2121</v>
      </c>
      <c r="B250" s="2">
        <v>1</v>
      </c>
      <c r="C250" s="4">
        <f ca="1">IF(OR('Front Page'!B11=0,'Front Page'!B12=0,INDIRECT(CONCATENATE("'Respondent Data'!",ADDRESS(250,'Front Page'!B11+1,4)))='Front Page'!B12),1,0)</f>
        <v>1</v>
      </c>
      <c r="D250" s="4">
        <f t="shared" ca="1" si="3"/>
        <v>1</v>
      </c>
    </row>
    <row r="251" spans="1:4" x14ac:dyDescent="0.2">
      <c r="A251" s="4" t="str">
        <f>'Respondent Data'!A251</f>
        <v>2130</v>
      </c>
      <c r="B251" s="2">
        <v>1</v>
      </c>
      <c r="C251" s="4">
        <f ca="1">IF(OR('Front Page'!B11=0,'Front Page'!B12=0,INDIRECT(CONCATENATE("'Respondent Data'!",ADDRESS(251,'Front Page'!B11+1,4)))='Front Page'!B12),1,0)</f>
        <v>1</v>
      </c>
      <c r="D251" s="4">
        <f t="shared" ca="1" si="3"/>
        <v>1</v>
      </c>
    </row>
    <row r="252" spans="1:4" x14ac:dyDescent="0.2">
      <c r="A252" s="4" t="str">
        <f>'Respondent Data'!A252</f>
        <v>2134</v>
      </c>
      <c r="B252" s="2">
        <v>1</v>
      </c>
      <c r="C252" s="4">
        <f ca="1">IF(OR('Front Page'!B11=0,'Front Page'!B12=0,INDIRECT(CONCATENATE("'Respondent Data'!",ADDRESS(252,'Front Page'!B11+1,4)))='Front Page'!B12),1,0)</f>
        <v>1</v>
      </c>
      <c r="D252" s="4">
        <f t="shared" ca="1" si="3"/>
        <v>1</v>
      </c>
    </row>
    <row r="253" spans="1:4" x14ac:dyDescent="0.2">
      <c r="A253" s="4" t="str">
        <f>'Respondent Data'!A253</f>
        <v>2156</v>
      </c>
      <c r="B253" s="2">
        <v>1</v>
      </c>
      <c r="C253" s="4">
        <f ca="1">IF(OR('Front Page'!B11=0,'Front Page'!B12=0,INDIRECT(CONCATENATE("'Respondent Data'!",ADDRESS(253,'Front Page'!B11+1,4)))='Front Page'!B12),1,0)</f>
        <v>1</v>
      </c>
      <c r="D253" s="4">
        <f t="shared" ca="1" si="3"/>
        <v>1</v>
      </c>
    </row>
    <row r="254" spans="1:4" x14ac:dyDescent="0.2">
      <c r="A254" s="4" t="str">
        <f>'Respondent Data'!A254</f>
        <v>2170</v>
      </c>
      <c r="B254" s="2">
        <v>1</v>
      </c>
      <c r="C254" s="4">
        <f ca="1">IF(OR('Front Page'!B11=0,'Front Page'!B12=0,INDIRECT(CONCATENATE("'Respondent Data'!",ADDRESS(254,'Front Page'!B11+1,4)))='Front Page'!B12),1,0)</f>
        <v>1</v>
      </c>
      <c r="D254" s="4">
        <f t="shared" ca="1" si="3"/>
        <v>1</v>
      </c>
    </row>
    <row r="255" spans="1:4" x14ac:dyDescent="0.2">
      <c r="A255" s="4" t="str">
        <f>'Respondent Data'!A255</f>
        <v>2175</v>
      </c>
      <c r="B255" s="2">
        <v>1</v>
      </c>
      <c r="C255" s="4">
        <f ca="1">IF(OR('Front Page'!B11=0,'Front Page'!B12=0,INDIRECT(CONCATENATE("'Respondent Data'!",ADDRESS(255,'Front Page'!B11+1,4)))='Front Page'!B12),1,0)</f>
        <v>1</v>
      </c>
      <c r="D255" s="4">
        <f t="shared" ca="1" si="3"/>
        <v>1</v>
      </c>
    </row>
    <row r="256" spans="1:4" x14ac:dyDescent="0.2">
      <c r="A256" s="4" t="str">
        <f>'Respondent Data'!A256</f>
        <v>2182</v>
      </c>
      <c r="B256" s="2">
        <v>1</v>
      </c>
      <c r="C256" s="4">
        <f ca="1">IF(OR('Front Page'!B11=0,'Front Page'!B12=0,INDIRECT(CONCATENATE("'Respondent Data'!",ADDRESS(256,'Front Page'!B11+1,4)))='Front Page'!B12),1,0)</f>
        <v>1</v>
      </c>
      <c r="D256" s="4">
        <f t="shared" ca="1" si="3"/>
        <v>1</v>
      </c>
    </row>
    <row r="257" spans="1:4" x14ac:dyDescent="0.2">
      <c r="A257" s="4" t="str">
        <f>'Respondent Data'!A257</f>
        <v>2187</v>
      </c>
      <c r="B257" s="2">
        <v>1</v>
      </c>
      <c r="C257" s="4">
        <f ca="1">IF(OR('Front Page'!B11=0,'Front Page'!B12=0,INDIRECT(CONCATENATE("'Respondent Data'!",ADDRESS(257,'Front Page'!B11+1,4)))='Front Page'!B12),1,0)</f>
        <v>1</v>
      </c>
      <c r="D257" s="4">
        <f t="shared" ca="1" si="3"/>
        <v>1</v>
      </c>
    </row>
    <row r="258" spans="1:4" x14ac:dyDescent="0.2">
      <c r="A258" s="4" t="str">
        <f>'Respondent Data'!A258</f>
        <v>2188</v>
      </c>
      <c r="B258" s="2">
        <v>1</v>
      </c>
      <c r="C258" s="4">
        <f ca="1">IF(OR('Front Page'!B11=0,'Front Page'!B12=0,INDIRECT(CONCATENATE("'Respondent Data'!",ADDRESS(258,'Front Page'!B11+1,4)))='Front Page'!B12),1,0)</f>
        <v>1</v>
      </c>
      <c r="D258" s="4">
        <f t="shared" ref="D258:D267" ca="1" si="4">B258*C258</f>
        <v>1</v>
      </c>
    </row>
    <row r="259" spans="1:4" x14ac:dyDescent="0.2">
      <c r="A259" s="4" t="str">
        <f>'Respondent Data'!A259</f>
        <v>2194</v>
      </c>
      <c r="B259" s="2">
        <v>1</v>
      </c>
      <c r="C259" s="4">
        <f ca="1">IF(OR('Front Page'!B11=0,'Front Page'!B12=0,INDIRECT(CONCATENATE("'Respondent Data'!",ADDRESS(259,'Front Page'!B11+1,4)))='Front Page'!B12),1,0)</f>
        <v>1</v>
      </c>
      <c r="D259" s="4">
        <f t="shared" ca="1" si="4"/>
        <v>1</v>
      </c>
    </row>
    <row r="260" spans="1:4" x14ac:dyDescent="0.2">
      <c r="A260" s="4" t="str">
        <f>'Respondent Data'!A260</f>
        <v>2198</v>
      </c>
      <c r="B260" s="2">
        <v>1</v>
      </c>
      <c r="C260" s="4">
        <f ca="1">IF(OR('Front Page'!B11=0,'Front Page'!B12=0,INDIRECT(CONCATENATE("'Respondent Data'!",ADDRESS(260,'Front Page'!B11+1,4)))='Front Page'!B12),1,0)</f>
        <v>1</v>
      </c>
      <c r="D260" s="4">
        <f t="shared" ca="1" si="4"/>
        <v>1</v>
      </c>
    </row>
    <row r="261" spans="1:4" x14ac:dyDescent="0.2">
      <c r="A261" s="4" t="str">
        <f>'Respondent Data'!A261</f>
        <v>2206</v>
      </c>
      <c r="B261" s="2">
        <v>1</v>
      </c>
      <c r="C261" s="4">
        <f ca="1">IF(OR('Front Page'!B11=0,'Front Page'!B12=0,INDIRECT(CONCATENATE("'Respondent Data'!",ADDRESS(261,'Front Page'!B11+1,4)))='Front Page'!B12),1,0)</f>
        <v>1</v>
      </c>
      <c r="D261" s="4">
        <f t="shared" ca="1" si="4"/>
        <v>1</v>
      </c>
    </row>
    <row r="262" spans="1:4" x14ac:dyDescent="0.2">
      <c r="A262" s="4" t="str">
        <f>'Respondent Data'!A262</f>
        <v>2213</v>
      </c>
      <c r="B262" s="2">
        <v>1</v>
      </c>
      <c r="C262" s="4">
        <f ca="1">IF(OR('Front Page'!B11=0,'Front Page'!B12=0,INDIRECT(CONCATENATE("'Respondent Data'!",ADDRESS(262,'Front Page'!B11+1,4)))='Front Page'!B12),1,0)</f>
        <v>1</v>
      </c>
      <c r="D262" s="4">
        <f t="shared" ca="1" si="4"/>
        <v>1</v>
      </c>
    </row>
    <row r="263" spans="1:4" x14ac:dyDescent="0.2">
      <c r="A263" s="4" t="str">
        <f>'Respondent Data'!A263</f>
        <v>2219</v>
      </c>
      <c r="B263" s="2">
        <v>1</v>
      </c>
      <c r="C263" s="4">
        <f ca="1">IF(OR('Front Page'!B11=0,'Front Page'!B12=0,INDIRECT(CONCATENATE("'Respondent Data'!",ADDRESS(263,'Front Page'!B11+1,4)))='Front Page'!B12),1,0)</f>
        <v>1</v>
      </c>
      <c r="D263" s="4">
        <f t="shared" ca="1" si="4"/>
        <v>1</v>
      </c>
    </row>
    <row r="264" spans="1:4" x14ac:dyDescent="0.2">
      <c r="A264" s="4" t="str">
        <f>'Respondent Data'!A264</f>
        <v>2227</v>
      </c>
      <c r="B264" s="2">
        <v>1</v>
      </c>
      <c r="C264" s="4">
        <f ca="1">IF(OR('Front Page'!B11=0,'Front Page'!B12=0,INDIRECT(CONCATENATE("'Respondent Data'!",ADDRESS(264,'Front Page'!B11+1,4)))='Front Page'!B12),1,0)</f>
        <v>1</v>
      </c>
      <c r="D264" s="4">
        <f t="shared" ca="1" si="4"/>
        <v>1</v>
      </c>
    </row>
    <row r="265" spans="1:4" x14ac:dyDescent="0.2">
      <c r="A265" s="4" t="str">
        <f>'Respondent Data'!A265</f>
        <v>2269</v>
      </c>
      <c r="B265" s="2">
        <v>1</v>
      </c>
      <c r="C265" s="4">
        <f ca="1">IF(OR('Front Page'!B11=0,'Front Page'!B12=0,INDIRECT(CONCATENATE("'Respondent Data'!",ADDRESS(265,'Front Page'!B11+1,4)))='Front Page'!B12),1,0)</f>
        <v>1</v>
      </c>
      <c r="D265" s="4">
        <f t="shared" ca="1" si="4"/>
        <v>1</v>
      </c>
    </row>
    <row r="266" spans="1:4" x14ac:dyDescent="0.2">
      <c r="A266" s="4" t="str">
        <f>'Respondent Data'!A266</f>
        <v>2277</v>
      </c>
      <c r="B266" s="2">
        <v>1</v>
      </c>
      <c r="C266" s="4">
        <f ca="1">IF(OR('Front Page'!B11=0,'Front Page'!B12=0,INDIRECT(CONCATENATE("'Respondent Data'!",ADDRESS(266,'Front Page'!B11+1,4)))='Front Page'!B12),1,0)</f>
        <v>1</v>
      </c>
      <c r="D266" s="4">
        <f t="shared" ca="1" si="4"/>
        <v>1</v>
      </c>
    </row>
    <row r="267" spans="1:4" x14ac:dyDescent="0.2">
      <c r="A267" s="4" t="str">
        <f>'Respondent Data'!A267</f>
        <v>2279</v>
      </c>
      <c r="B267" s="2">
        <v>1</v>
      </c>
      <c r="C267" s="4">
        <f ca="1">IF(OR('Front Page'!B11=0,'Front Page'!B12=0,INDIRECT(CONCATENATE("'Respondent Data'!",ADDRESS(267,'Front Page'!B11+1,4)))='Front Page'!B12),1,0)</f>
        <v>1</v>
      </c>
      <c r="D267" s="4">
        <f t="shared" ca="1" si="4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R172"/>
  <sheetViews>
    <sheetView zoomScaleNormal="100" workbookViewId="0"/>
  </sheetViews>
  <sheetFormatPr baseColWidth="10" defaultColWidth="9.1640625" defaultRowHeight="15" x14ac:dyDescent="0.2"/>
  <sheetData>
    <row r="1" spans="1:6" x14ac:dyDescent="0.2">
      <c r="A1" s="2">
        <v>4</v>
      </c>
    </row>
    <row r="2" spans="1:6" x14ac:dyDescent="0.2">
      <c r="A2" s="2">
        <v>1</v>
      </c>
      <c r="B2" s="2">
        <v>3</v>
      </c>
      <c r="C2" s="2" t="s">
        <v>120</v>
      </c>
      <c r="D2" s="2" t="b">
        <v>0</v>
      </c>
      <c r="E2" s="2" t="b">
        <v>0</v>
      </c>
      <c r="F2" s="2" t="s">
        <v>30</v>
      </c>
    </row>
    <row r="3" spans="1:6" x14ac:dyDescent="0.2">
      <c r="A3" s="2">
        <v>2</v>
      </c>
      <c r="B3" s="2">
        <v>6</v>
      </c>
      <c r="C3" s="2" t="s">
        <v>120</v>
      </c>
      <c r="D3" s="2" t="b">
        <v>0</v>
      </c>
      <c r="E3" s="2" t="b">
        <v>0</v>
      </c>
      <c r="F3" s="2" t="s">
        <v>62</v>
      </c>
    </row>
    <row r="4" spans="1:6" x14ac:dyDescent="0.2">
      <c r="A4" s="2">
        <v>3</v>
      </c>
      <c r="B4" s="2">
        <v>6</v>
      </c>
      <c r="C4" s="2" t="s">
        <v>120</v>
      </c>
      <c r="D4" s="2" t="b">
        <v>0</v>
      </c>
      <c r="E4" s="2" t="b">
        <v>0</v>
      </c>
      <c r="F4" s="2" t="s">
        <v>119</v>
      </c>
    </row>
    <row r="5" spans="1:6" x14ac:dyDescent="0.2">
      <c r="A5" s="2">
        <v>4</v>
      </c>
      <c r="B5" s="2">
        <v>2</v>
      </c>
      <c r="C5" s="2" t="s">
        <v>120</v>
      </c>
      <c r="D5" s="2" t="b">
        <v>0</v>
      </c>
      <c r="E5" s="2" t="b">
        <v>0</v>
      </c>
      <c r="F5" s="2" t="s">
        <v>216</v>
      </c>
    </row>
    <row r="6" spans="1:6" x14ac:dyDescent="0.2">
      <c r="A6" s="2">
        <v>1</v>
      </c>
      <c r="B6" s="2">
        <v>1</v>
      </c>
      <c r="C6" s="2" t="s">
        <v>26</v>
      </c>
      <c r="D6" s="4">
        <v>1</v>
      </c>
    </row>
    <row r="7" spans="1:6" x14ac:dyDescent="0.2">
      <c r="A7" s="2">
        <v>1</v>
      </c>
      <c r="B7" s="2">
        <v>2</v>
      </c>
      <c r="C7" s="2" t="s">
        <v>201</v>
      </c>
      <c r="D7" s="4">
        <v>2</v>
      </c>
    </row>
    <row r="8" spans="1:6" x14ac:dyDescent="0.2">
      <c r="A8" s="2">
        <v>1</v>
      </c>
      <c r="B8" s="2">
        <v>3</v>
      </c>
      <c r="C8" s="2" t="s">
        <v>203</v>
      </c>
      <c r="D8" s="4">
        <v>3</v>
      </c>
    </row>
    <row r="9" spans="1:6" x14ac:dyDescent="0.2">
      <c r="A9" s="2">
        <v>2</v>
      </c>
      <c r="B9" s="2">
        <v>1</v>
      </c>
      <c r="C9" s="2" t="s">
        <v>104</v>
      </c>
      <c r="D9" s="4">
        <v>1</v>
      </c>
    </row>
    <row r="10" spans="1:6" x14ac:dyDescent="0.2">
      <c r="A10" s="2">
        <v>2</v>
      </c>
      <c r="B10" s="2">
        <v>2</v>
      </c>
      <c r="C10" s="2" t="s">
        <v>268</v>
      </c>
      <c r="D10" s="4">
        <v>2</v>
      </c>
    </row>
    <row r="11" spans="1:6" x14ac:dyDescent="0.2">
      <c r="A11" s="2">
        <v>2</v>
      </c>
      <c r="B11" s="2">
        <v>3</v>
      </c>
      <c r="C11" s="2" t="s">
        <v>370</v>
      </c>
      <c r="D11" s="4">
        <v>3</v>
      </c>
    </row>
    <row r="12" spans="1:6" x14ac:dyDescent="0.2">
      <c r="A12" s="2">
        <v>2</v>
      </c>
      <c r="B12" s="2">
        <v>4</v>
      </c>
      <c r="C12" s="2" t="s">
        <v>121</v>
      </c>
      <c r="D12" s="4">
        <v>4</v>
      </c>
    </row>
    <row r="13" spans="1:6" x14ac:dyDescent="0.2">
      <c r="A13" s="2">
        <v>2</v>
      </c>
      <c r="B13" s="2">
        <v>5</v>
      </c>
      <c r="C13" s="2" t="s">
        <v>368</v>
      </c>
      <c r="D13" s="4">
        <v>5</v>
      </c>
    </row>
    <row r="14" spans="1:6" x14ac:dyDescent="0.2">
      <c r="A14" s="2">
        <v>2</v>
      </c>
      <c r="B14" s="2">
        <v>6</v>
      </c>
      <c r="C14" s="2" t="s">
        <v>359</v>
      </c>
      <c r="D14" s="4">
        <v>6</v>
      </c>
    </row>
    <row r="15" spans="1:6" x14ac:dyDescent="0.2">
      <c r="A15" s="2">
        <v>3</v>
      </c>
      <c r="B15" s="2">
        <v>1</v>
      </c>
      <c r="C15" s="2" t="s">
        <v>245</v>
      </c>
      <c r="D15" s="4">
        <v>1</v>
      </c>
    </row>
    <row r="16" spans="1:6" x14ac:dyDescent="0.2">
      <c r="A16" s="2">
        <v>3</v>
      </c>
      <c r="B16" s="2">
        <v>2</v>
      </c>
      <c r="C16" s="2" t="s">
        <v>233</v>
      </c>
      <c r="D16" s="4">
        <v>2</v>
      </c>
    </row>
    <row r="17" spans="1:4" x14ac:dyDescent="0.2">
      <c r="A17" s="2">
        <v>3</v>
      </c>
      <c r="B17" s="2">
        <v>3</v>
      </c>
      <c r="C17" s="2" t="s">
        <v>257</v>
      </c>
      <c r="D17" s="4">
        <v>3</v>
      </c>
    </row>
    <row r="18" spans="1:4" x14ac:dyDescent="0.2">
      <c r="A18" s="2">
        <v>3</v>
      </c>
      <c r="B18" s="2">
        <v>4</v>
      </c>
      <c r="C18" s="2" t="s">
        <v>11</v>
      </c>
      <c r="D18" s="4">
        <v>4</v>
      </c>
    </row>
    <row r="19" spans="1:4" x14ac:dyDescent="0.2">
      <c r="A19" s="2">
        <v>3</v>
      </c>
      <c r="B19" s="2">
        <v>5</v>
      </c>
      <c r="C19" s="2" t="s">
        <v>128</v>
      </c>
      <c r="D19" s="4">
        <v>5</v>
      </c>
    </row>
    <row r="20" spans="1:4" x14ac:dyDescent="0.2">
      <c r="A20" s="2">
        <v>3</v>
      </c>
      <c r="B20" s="2">
        <v>6</v>
      </c>
      <c r="C20" s="2" t="s">
        <v>322</v>
      </c>
      <c r="D20" s="4">
        <v>6</v>
      </c>
    </row>
    <row r="21" spans="1:4" x14ac:dyDescent="0.2">
      <c r="A21" s="2">
        <v>4</v>
      </c>
      <c r="B21" s="2">
        <v>1</v>
      </c>
      <c r="C21" s="2" t="s">
        <v>347</v>
      </c>
      <c r="D21" s="4">
        <v>1</v>
      </c>
    </row>
    <row r="22" spans="1:4" x14ac:dyDescent="0.2">
      <c r="A22" s="2">
        <v>4</v>
      </c>
      <c r="B22" s="2">
        <v>2</v>
      </c>
      <c r="C22" s="2" t="s">
        <v>173</v>
      </c>
      <c r="D22" s="4">
        <v>2</v>
      </c>
    </row>
    <row r="23" spans="1:4" x14ac:dyDescent="0.2">
      <c r="A23" s="2">
        <v>0</v>
      </c>
    </row>
    <row r="26" spans="1:4" x14ac:dyDescent="0.2">
      <c r="A26" s="4">
        <f>IF(NOT(ISNUMBER('Front Page'!B3)),"N/A",'Front Page'!B3)</f>
        <v>1</v>
      </c>
      <c r="B26" s="4">
        <f>IF(NOT(ISNUMBER('Front Page'!B4)),"N/A",'Front Page'!B4)</f>
        <v>1</v>
      </c>
      <c r="C26" s="4">
        <f>IF(NOT(ISNUMBER('Front Page'!B5)),"N/A",'Front Page'!B5)</f>
        <v>6</v>
      </c>
      <c r="D26" s="4">
        <f>IF(NOT(ISNUMBER('Front Page'!B6)),"N/A",'Front Page'!B6)</f>
        <v>1</v>
      </c>
    </row>
    <row r="27" spans="1:4" x14ac:dyDescent="0.2">
      <c r="A27" s="4">
        <f>IF(NOT(ISNUMBER('Front Page'!C3)),"N/A",'Front Page'!C3)</f>
        <v>1</v>
      </c>
      <c r="B27" s="4">
        <f>IF(NOT(ISNUMBER('Front Page'!C4)),"N/A",'Front Page'!C4)</f>
        <v>2</v>
      </c>
      <c r="C27" s="4">
        <f>IF(NOT(ISNUMBER('Front Page'!C5)),"N/A",'Front Page'!C5)</f>
        <v>6</v>
      </c>
      <c r="D27" s="4">
        <f>IF(NOT(ISNUMBER('Front Page'!C6)),"N/A",'Front Page'!C6)</f>
        <v>1</v>
      </c>
    </row>
    <row r="28" spans="1:4" x14ac:dyDescent="0.2">
      <c r="A28" s="4">
        <f>IF(NOT(ISNUMBER('Front Page'!D3)),"N/A",'Front Page'!D3)</f>
        <v>1</v>
      </c>
      <c r="B28" s="4">
        <f>IF(NOT(ISNUMBER('Front Page'!D4)),"N/A",'Front Page'!D4)</f>
        <v>3</v>
      </c>
      <c r="C28" s="4">
        <f>IF(NOT(ISNUMBER('Front Page'!D5)),"N/A",'Front Page'!D5)</f>
        <v>6</v>
      </c>
      <c r="D28" s="4">
        <f>IF(NOT(ISNUMBER('Front Page'!D6)),"N/A",'Front Page'!D6)</f>
        <v>1</v>
      </c>
    </row>
    <row r="29" spans="1:4" x14ac:dyDescent="0.2">
      <c r="A29" s="4">
        <f>IF(NOT(ISNUMBER('Front Page'!E3)),"N/A",'Front Page'!E3)</f>
        <v>1</v>
      </c>
      <c r="B29" s="4">
        <f>IF(NOT(ISNUMBER('Front Page'!E4)),"N/A",'Front Page'!E4)</f>
        <v>4</v>
      </c>
      <c r="C29" s="4">
        <f>IF(NOT(ISNUMBER('Front Page'!E5)),"N/A",'Front Page'!E5)</f>
        <v>6</v>
      </c>
      <c r="D29" s="4">
        <f>IF(NOT(ISNUMBER('Front Page'!E6)),"N/A",'Front Page'!E6)</f>
        <v>1</v>
      </c>
    </row>
    <row r="30" spans="1:4" x14ac:dyDescent="0.2">
      <c r="A30" s="4">
        <f>IF(NOT(ISNUMBER('Front Page'!F3)),"N/A",'Front Page'!F3)</f>
        <v>1</v>
      </c>
      <c r="B30" s="4">
        <f>IF(NOT(ISNUMBER('Front Page'!F4)),"N/A",'Front Page'!F4)</f>
        <v>5</v>
      </c>
      <c r="C30" s="4">
        <f>IF(NOT(ISNUMBER('Front Page'!F5)),"N/A",'Front Page'!F5)</f>
        <v>6</v>
      </c>
      <c r="D30" s="4">
        <f>IF(NOT(ISNUMBER('Front Page'!F6)),"N/A",'Front Page'!F6)</f>
        <v>1</v>
      </c>
    </row>
    <row r="31" spans="1:4" x14ac:dyDescent="0.2">
      <c r="A31" s="4">
        <f>IF(NOT(ISNUMBER('Front Page'!G3)),"N/A",'Front Page'!G3)</f>
        <v>1</v>
      </c>
      <c r="B31" s="4">
        <f>IF(NOT(ISNUMBER('Front Page'!G4)),"N/A",'Front Page'!G4)</f>
        <v>6</v>
      </c>
      <c r="C31" s="4">
        <f>IF(NOT(ISNUMBER('Front Page'!G5)),"N/A",'Front Page'!G5)</f>
        <v>6</v>
      </c>
      <c r="D31" s="4">
        <f>IF(NOT(ISNUMBER('Front Page'!G6)),"N/A",'Front Page'!G6)</f>
        <v>1</v>
      </c>
    </row>
    <row r="32" spans="1:4" x14ac:dyDescent="0.2">
      <c r="A32" s="4">
        <f>IF(NOT(ISNUMBER('Front Page'!H3)),"N/A",'Front Page'!H3)</f>
        <v>1</v>
      </c>
      <c r="B32" s="4">
        <f>IF(NOT(ISNUMBER('Front Page'!H4)),"N/A",'Front Page'!H4)</f>
        <v>1</v>
      </c>
      <c r="C32" s="4">
        <f>IF(NOT(ISNUMBER('Front Page'!H5)),"N/A",'Front Page'!H5)</f>
        <v>6</v>
      </c>
      <c r="D32" s="4">
        <f>IF(NOT(ISNUMBER('Front Page'!H6)),"N/A",'Front Page'!H6)</f>
        <v>2</v>
      </c>
    </row>
    <row r="33" spans="1:4" x14ac:dyDescent="0.2">
      <c r="A33" s="4">
        <f>IF(NOT(ISNUMBER('Front Page'!I3)),"N/A",'Front Page'!I3)</f>
        <v>1</v>
      </c>
      <c r="B33" s="4">
        <f>IF(NOT(ISNUMBER('Front Page'!I4)),"N/A",'Front Page'!I4)</f>
        <v>2</v>
      </c>
      <c r="C33" s="4">
        <f>IF(NOT(ISNUMBER('Front Page'!I5)),"N/A",'Front Page'!I5)</f>
        <v>6</v>
      </c>
      <c r="D33" s="4">
        <f>IF(NOT(ISNUMBER('Front Page'!I6)),"N/A",'Front Page'!I6)</f>
        <v>2</v>
      </c>
    </row>
    <row r="34" spans="1:4" x14ac:dyDescent="0.2">
      <c r="A34" s="4">
        <f>IF(NOT(ISNUMBER('Front Page'!J3)),"N/A",'Front Page'!J3)</f>
        <v>1</v>
      </c>
      <c r="B34" s="4">
        <f>IF(NOT(ISNUMBER('Front Page'!J4)),"N/A",'Front Page'!J4)</f>
        <v>3</v>
      </c>
      <c r="C34" s="4">
        <f>IF(NOT(ISNUMBER('Front Page'!J5)),"N/A",'Front Page'!J5)</f>
        <v>6</v>
      </c>
      <c r="D34" s="4">
        <f>IF(NOT(ISNUMBER('Front Page'!J6)),"N/A",'Front Page'!J6)</f>
        <v>2</v>
      </c>
    </row>
    <row r="35" spans="1:4" x14ac:dyDescent="0.2">
      <c r="A35" s="4">
        <f>IF(NOT(ISNUMBER('Front Page'!K3)),"N/A",'Front Page'!K3)</f>
        <v>1</v>
      </c>
      <c r="B35" s="4">
        <f>IF(NOT(ISNUMBER('Front Page'!K4)),"N/A",'Front Page'!K4)</f>
        <v>4</v>
      </c>
      <c r="C35" s="4">
        <f>IF(NOT(ISNUMBER('Front Page'!K5)),"N/A",'Front Page'!K5)</f>
        <v>6</v>
      </c>
      <c r="D35" s="4">
        <f>IF(NOT(ISNUMBER('Front Page'!K6)),"N/A",'Front Page'!K6)</f>
        <v>2</v>
      </c>
    </row>
    <row r="36" spans="1:4" x14ac:dyDescent="0.2">
      <c r="A36" s="4">
        <f>IF(NOT(ISNUMBER('Front Page'!L3)),"N/A",'Front Page'!L3)</f>
        <v>1</v>
      </c>
      <c r="B36" s="4">
        <f>IF(NOT(ISNUMBER('Front Page'!L4)),"N/A",'Front Page'!L4)</f>
        <v>5</v>
      </c>
      <c r="C36" s="4">
        <f>IF(NOT(ISNUMBER('Front Page'!L5)),"N/A",'Front Page'!L5)</f>
        <v>6</v>
      </c>
      <c r="D36" s="4">
        <f>IF(NOT(ISNUMBER('Front Page'!L6)),"N/A",'Front Page'!L6)</f>
        <v>2</v>
      </c>
    </row>
    <row r="37" spans="1:4" x14ac:dyDescent="0.2">
      <c r="A37" s="4">
        <f>IF(NOT(ISNUMBER('Front Page'!M3)),"N/A",'Front Page'!M3)</f>
        <v>1</v>
      </c>
      <c r="B37" s="4">
        <f>IF(NOT(ISNUMBER('Front Page'!M4)),"N/A",'Front Page'!M4)</f>
        <v>6</v>
      </c>
      <c r="C37" s="4">
        <f>IF(NOT(ISNUMBER('Front Page'!M5)),"N/A",'Front Page'!M5)</f>
        <v>6</v>
      </c>
      <c r="D37" s="4">
        <f>IF(NOT(ISNUMBER('Front Page'!M6)),"N/A",'Front Page'!M6)</f>
        <v>2</v>
      </c>
    </row>
    <row r="38" spans="1:4" x14ac:dyDescent="0.2">
      <c r="A38" s="4">
        <f>IF(NOT(ISNUMBER('Front Page'!N3)),"N/A",'Front Page'!N3)</f>
        <v>1</v>
      </c>
      <c r="B38" s="4">
        <f>IF(NOT(ISNUMBER('Front Page'!N4)),"N/A",'Front Page'!N4)</f>
        <v>1</v>
      </c>
      <c r="C38" s="4">
        <f>IF(NOT(ISNUMBER('Front Page'!N5)),"N/A",'Front Page'!N5)</f>
        <v>1</v>
      </c>
      <c r="D38" s="4">
        <f>IF(NOT(ISNUMBER('Front Page'!N6)),"N/A",'Front Page'!N6)</f>
        <v>1</v>
      </c>
    </row>
    <row r="39" spans="1:4" x14ac:dyDescent="0.2">
      <c r="A39" s="4">
        <f>IF(NOT(ISNUMBER('Front Page'!O3)),"N/A",'Front Page'!O3)</f>
        <v>1</v>
      </c>
      <c r="B39" s="4">
        <f>IF(NOT(ISNUMBER('Front Page'!O4)),"N/A",'Front Page'!O4)</f>
        <v>2</v>
      </c>
      <c r="C39" s="4">
        <f>IF(NOT(ISNUMBER('Front Page'!O5)),"N/A",'Front Page'!O5)</f>
        <v>1</v>
      </c>
      <c r="D39" s="4">
        <f>IF(NOT(ISNUMBER('Front Page'!O6)),"N/A",'Front Page'!O6)</f>
        <v>1</v>
      </c>
    </row>
    <row r="40" spans="1:4" x14ac:dyDescent="0.2">
      <c r="A40" s="4">
        <f>IF(NOT(ISNUMBER('Front Page'!P3)),"N/A",'Front Page'!P3)</f>
        <v>1</v>
      </c>
      <c r="B40" s="4">
        <f>IF(NOT(ISNUMBER('Front Page'!P4)),"N/A",'Front Page'!P4)</f>
        <v>3</v>
      </c>
      <c r="C40" s="4">
        <f>IF(NOT(ISNUMBER('Front Page'!P5)),"N/A",'Front Page'!P5)</f>
        <v>1</v>
      </c>
      <c r="D40" s="4">
        <f>IF(NOT(ISNUMBER('Front Page'!P6)),"N/A",'Front Page'!P6)</f>
        <v>1</v>
      </c>
    </row>
    <row r="41" spans="1:4" x14ac:dyDescent="0.2">
      <c r="A41" s="4">
        <f>IF(NOT(ISNUMBER('Front Page'!Q3)),"N/A",'Front Page'!Q3)</f>
        <v>1</v>
      </c>
      <c r="B41" s="4">
        <f>IF(NOT(ISNUMBER('Front Page'!Q4)),"N/A",'Front Page'!Q4)</f>
        <v>4</v>
      </c>
      <c r="C41" s="4">
        <f>IF(NOT(ISNUMBER('Front Page'!Q5)),"N/A",'Front Page'!Q5)</f>
        <v>1</v>
      </c>
      <c r="D41" s="4">
        <f>IF(NOT(ISNUMBER('Front Page'!Q6)),"N/A",'Front Page'!Q6)</f>
        <v>1</v>
      </c>
    </row>
    <row r="42" spans="1:4" x14ac:dyDescent="0.2">
      <c r="A42" s="4">
        <f>IF(NOT(ISNUMBER('Front Page'!R3)),"N/A",'Front Page'!R3)</f>
        <v>1</v>
      </c>
      <c r="B42" s="4">
        <f>IF(NOT(ISNUMBER('Front Page'!R4)),"N/A",'Front Page'!R4)</f>
        <v>5</v>
      </c>
      <c r="C42" s="4">
        <f>IF(NOT(ISNUMBER('Front Page'!R5)),"N/A",'Front Page'!R5)</f>
        <v>1</v>
      </c>
      <c r="D42" s="4">
        <f>IF(NOT(ISNUMBER('Front Page'!R6)),"N/A",'Front Page'!R6)</f>
        <v>1</v>
      </c>
    </row>
    <row r="43" spans="1:4" x14ac:dyDescent="0.2">
      <c r="A43" s="4">
        <f>IF(NOT(ISNUMBER('Front Page'!S3)),"N/A",'Front Page'!S3)</f>
        <v>1</v>
      </c>
      <c r="B43" s="4">
        <f>IF(NOT(ISNUMBER('Front Page'!S4)),"N/A",'Front Page'!S4)</f>
        <v>6</v>
      </c>
      <c r="C43" s="4">
        <f>IF(NOT(ISNUMBER('Front Page'!S5)),"N/A",'Front Page'!S5)</f>
        <v>1</v>
      </c>
      <c r="D43" s="4">
        <f>IF(NOT(ISNUMBER('Front Page'!S6)),"N/A",'Front Page'!S6)</f>
        <v>1</v>
      </c>
    </row>
    <row r="44" spans="1:4" x14ac:dyDescent="0.2">
      <c r="A44" s="4">
        <f>IF(NOT(ISNUMBER('Front Page'!T3)),"N/A",'Front Page'!T3)</f>
        <v>1</v>
      </c>
      <c r="B44" s="4">
        <f>IF(NOT(ISNUMBER('Front Page'!T4)),"N/A",'Front Page'!T4)</f>
        <v>1</v>
      </c>
      <c r="C44" s="4">
        <f>IF(NOT(ISNUMBER('Front Page'!T5)),"N/A",'Front Page'!T5)</f>
        <v>1</v>
      </c>
      <c r="D44" s="4">
        <f>IF(NOT(ISNUMBER('Front Page'!T6)),"N/A",'Front Page'!T6)</f>
        <v>2</v>
      </c>
    </row>
    <row r="45" spans="1:4" x14ac:dyDescent="0.2">
      <c r="A45" s="4">
        <f>IF(NOT(ISNUMBER('Front Page'!U3)),"N/A",'Front Page'!U3)</f>
        <v>1</v>
      </c>
      <c r="B45" s="4">
        <f>IF(NOT(ISNUMBER('Front Page'!U4)),"N/A",'Front Page'!U4)</f>
        <v>2</v>
      </c>
      <c r="C45" s="4">
        <f>IF(NOT(ISNUMBER('Front Page'!U5)),"N/A",'Front Page'!U5)</f>
        <v>1</v>
      </c>
      <c r="D45" s="4">
        <f>IF(NOT(ISNUMBER('Front Page'!U6)),"N/A",'Front Page'!U6)</f>
        <v>2</v>
      </c>
    </row>
    <row r="46" spans="1:4" x14ac:dyDescent="0.2">
      <c r="A46" s="4">
        <f>IF(NOT(ISNUMBER('Front Page'!V3)),"N/A",'Front Page'!V3)</f>
        <v>1</v>
      </c>
      <c r="B46" s="4">
        <f>IF(NOT(ISNUMBER('Front Page'!V4)),"N/A",'Front Page'!V4)</f>
        <v>3</v>
      </c>
      <c r="C46" s="4">
        <f>IF(NOT(ISNUMBER('Front Page'!V5)),"N/A",'Front Page'!V5)</f>
        <v>1</v>
      </c>
      <c r="D46" s="4">
        <f>IF(NOT(ISNUMBER('Front Page'!V6)),"N/A",'Front Page'!V6)</f>
        <v>2</v>
      </c>
    </row>
    <row r="47" spans="1:4" x14ac:dyDescent="0.2">
      <c r="A47" s="4">
        <f>IF(NOT(ISNUMBER('Front Page'!W3)),"N/A",'Front Page'!W3)</f>
        <v>1</v>
      </c>
      <c r="B47" s="4">
        <f>IF(NOT(ISNUMBER('Front Page'!W4)),"N/A",'Front Page'!W4)</f>
        <v>4</v>
      </c>
      <c r="C47" s="4">
        <f>IF(NOT(ISNUMBER('Front Page'!W5)),"N/A",'Front Page'!W5)</f>
        <v>1</v>
      </c>
      <c r="D47" s="4">
        <f>IF(NOT(ISNUMBER('Front Page'!W6)),"N/A",'Front Page'!W6)</f>
        <v>2</v>
      </c>
    </row>
    <row r="48" spans="1:4" x14ac:dyDescent="0.2">
      <c r="A48" s="4">
        <f>IF(NOT(ISNUMBER('Front Page'!X3)),"N/A",'Front Page'!X3)</f>
        <v>1</v>
      </c>
      <c r="B48" s="4">
        <f>IF(NOT(ISNUMBER('Front Page'!X4)),"N/A",'Front Page'!X4)</f>
        <v>5</v>
      </c>
      <c r="C48" s="4">
        <f>IF(NOT(ISNUMBER('Front Page'!X5)),"N/A",'Front Page'!X5)</f>
        <v>1</v>
      </c>
      <c r="D48" s="4">
        <f>IF(NOT(ISNUMBER('Front Page'!X6)),"N/A",'Front Page'!X6)</f>
        <v>2</v>
      </c>
    </row>
    <row r="49" spans="1:4" x14ac:dyDescent="0.2">
      <c r="A49" s="4">
        <f>IF(NOT(ISNUMBER('Front Page'!Y3)),"N/A",'Front Page'!Y3)</f>
        <v>1</v>
      </c>
      <c r="B49" s="4">
        <f>IF(NOT(ISNUMBER('Front Page'!Y4)),"N/A",'Front Page'!Y4)</f>
        <v>6</v>
      </c>
      <c r="C49" s="4">
        <f>IF(NOT(ISNUMBER('Front Page'!Y5)),"N/A",'Front Page'!Y5)</f>
        <v>1</v>
      </c>
      <c r="D49" s="4">
        <f>IF(NOT(ISNUMBER('Front Page'!Y6)),"N/A",'Front Page'!Y6)</f>
        <v>2</v>
      </c>
    </row>
    <row r="50" spans="1:4" x14ac:dyDescent="0.2">
      <c r="A50" s="4">
        <f>IF(NOT(ISNUMBER('Front Page'!Z3)),"N/A",'Front Page'!Z3)</f>
        <v>1</v>
      </c>
      <c r="B50" s="4">
        <f>IF(NOT(ISNUMBER('Front Page'!Z4)),"N/A",'Front Page'!Z4)</f>
        <v>1</v>
      </c>
      <c r="C50" s="4">
        <f>IF(NOT(ISNUMBER('Front Page'!Z5)),"N/A",'Front Page'!Z5)</f>
        <v>2</v>
      </c>
      <c r="D50" s="4">
        <f>IF(NOT(ISNUMBER('Front Page'!Z6)),"N/A",'Front Page'!Z6)</f>
        <v>1</v>
      </c>
    </row>
    <row r="51" spans="1:4" x14ac:dyDescent="0.2">
      <c r="A51" s="4">
        <f>IF(NOT(ISNUMBER('Front Page'!AA3)),"N/A",'Front Page'!AA3)</f>
        <v>1</v>
      </c>
      <c r="B51" s="4">
        <f>IF(NOT(ISNUMBER('Front Page'!AA4)),"N/A",'Front Page'!AA4)</f>
        <v>2</v>
      </c>
      <c r="C51" s="4">
        <f>IF(NOT(ISNUMBER('Front Page'!AA5)),"N/A",'Front Page'!AA5)</f>
        <v>2</v>
      </c>
      <c r="D51" s="4">
        <f>IF(NOT(ISNUMBER('Front Page'!AA6)),"N/A",'Front Page'!AA6)</f>
        <v>1</v>
      </c>
    </row>
    <row r="52" spans="1:4" x14ac:dyDescent="0.2">
      <c r="A52" s="4">
        <f>IF(NOT(ISNUMBER('Front Page'!AB3)),"N/A",'Front Page'!AB3)</f>
        <v>1</v>
      </c>
      <c r="B52" s="4">
        <f>IF(NOT(ISNUMBER('Front Page'!AB4)),"N/A",'Front Page'!AB4)</f>
        <v>3</v>
      </c>
      <c r="C52" s="4">
        <f>IF(NOT(ISNUMBER('Front Page'!AB5)),"N/A",'Front Page'!AB5)</f>
        <v>2</v>
      </c>
      <c r="D52" s="4">
        <f>IF(NOT(ISNUMBER('Front Page'!AB6)),"N/A",'Front Page'!AB6)</f>
        <v>1</v>
      </c>
    </row>
    <row r="53" spans="1:4" x14ac:dyDescent="0.2">
      <c r="A53" s="4">
        <f>IF(NOT(ISNUMBER('Front Page'!AC3)),"N/A",'Front Page'!AC3)</f>
        <v>1</v>
      </c>
      <c r="B53" s="4">
        <f>IF(NOT(ISNUMBER('Front Page'!AC4)),"N/A",'Front Page'!AC4)</f>
        <v>4</v>
      </c>
      <c r="C53" s="4">
        <f>IF(NOT(ISNUMBER('Front Page'!AC5)),"N/A",'Front Page'!AC5)</f>
        <v>2</v>
      </c>
      <c r="D53" s="4">
        <f>IF(NOT(ISNUMBER('Front Page'!AC6)),"N/A",'Front Page'!AC6)</f>
        <v>1</v>
      </c>
    </row>
    <row r="54" spans="1:4" x14ac:dyDescent="0.2">
      <c r="A54" s="4">
        <f>IF(NOT(ISNUMBER('Front Page'!AD3)),"N/A",'Front Page'!AD3)</f>
        <v>1</v>
      </c>
      <c r="B54" s="4">
        <f>IF(NOT(ISNUMBER('Front Page'!AD4)),"N/A",'Front Page'!AD4)</f>
        <v>5</v>
      </c>
      <c r="C54" s="4">
        <f>IF(NOT(ISNUMBER('Front Page'!AD5)),"N/A",'Front Page'!AD5)</f>
        <v>2</v>
      </c>
      <c r="D54" s="4">
        <f>IF(NOT(ISNUMBER('Front Page'!AD6)),"N/A",'Front Page'!AD6)</f>
        <v>1</v>
      </c>
    </row>
    <row r="55" spans="1:4" x14ac:dyDescent="0.2">
      <c r="A55" s="4">
        <f>IF(NOT(ISNUMBER('Front Page'!AE3)),"N/A",'Front Page'!AE3)</f>
        <v>1</v>
      </c>
      <c r="B55" s="4">
        <f>IF(NOT(ISNUMBER('Front Page'!AE4)),"N/A",'Front Page'!AE4)</f>
        <v>6</v>
      </c>
      <c r="C55" s="4">
        <f>IF(NOT(ISNUMBER('Front Page'!AE5)),"N/A",'Front Page'!AE5)</f>
        <v>2</v>
      </c>
      <c r="D55" s="4">
        <f>IF(NOT(ISNUMBER('Front Page'!AE6)),"N/A",'Front Page'!AE6)</f>
        <v>1</v>
      </c>
    </row>
    <row r="56" spans="1:4" x14ac:dyDescent="0.2">
      <c r="A56" s="4">
        <f>IF(NOT(ISNUMBER('Front Page'!AF3)),"N/A",'Front Page'!AF3)</f>
        <v>1</v>
      </c>
      <c r="B56" s="4">
        <f>IF(NOT(ISNUMBER('Front Page'!AF4)),"N/A",'Front Page'!AF4)</f>
        <v>1</v>
      </c>
      <c r="C56" s="4">
        <f>IF(NOT(ISNUMBER('Front Page'!AF5)),"N/A",'Front Page'!AF5)</f>
        <v>2</v>
      </c>
      <c r="D56" s="4">
        <f>IF(NOT(ISNUMBER('Front Page'!AF6)),"N/A",'Front Page'!AF6)</f>
        <v>2</v>
      </c>
    </row>
    <row r="57" spans="1:4" x14ac:dyDescent="0.2">
      <c r="A57" s="4">
        <f>IF(NOT(ISNUMBER('Front Page'!AG3)),"N/A",'Front Page'!AG3)</f>
        <v>1</v>
      </c>
      <c r="B57" s="4">
        <f>IF(NOT(ISNUMBER('Front Page'!AG4)),"N/A",'Front Page'!AG4)</f>
        <v>2</v>
      </c>
      <c r="C57" s="4">
        <f>IF(NOT(ISNUMBER('Front Page'!AG5)),"N/A",'Front Page'!AG5)</f>
        <v>2</v>
      </c>
      <c r="D57" s="4">
        <f>IF(NOT(ISNUMBER('Front Page'!AG6)),"N/A",'Front Page'!AG6)</f>
        <v>2</v>
      </c>
    </row>
    <row r="58" spans="1:4" x14ac:dyDescent="0.2">
      <c r="A58" s="4">
        <f>IF(NOT(ISNUMBER('Front Page'!AH3)),"N/A",'Front Page'!AH3)</f>
        <v>1</v>
      </c>
      <c r="B58" s="4">
        <f>IF(NOT(ISNUMBER('Front Page'!AH4)),"N/A",'Front Page'!AH4)</f>
        <v>3</v>
      </c>
      <c r="C58" s="4">
        <f>IF(NOT(ISNUMBER('Front Page'!AH5)),"N/A",'Front Page'!AH5)</f>
        <v>2</v>
      </c>
      <c r="D58" s="4">
        <f>IF(NOT(ISNUMBER('Front Page'!AH6)),"N/A",'Front Page'!AH6)</f>
        <v>2</v>
      </c>
    </row>
    <row r="59" spans="1:4" x14ac:dyDescent="0.2">
      <c r="A59" s="4">
        <f>IF(NOT(ISNUMBER('Front Page'!AI3)),"N/A",'Front Page'!AI3)</f>
        <v>1</v>
      </c>
      <c r="B59" s="4">
        <f>IF(NOT(ISNUMBER('Front Page'!AI4)),"N/A",'Front Page'!AI4)</f>
        <v>4</v>
      </c>
      <c r="C59" s="4">
        <f>IF(NOT(ISNUMBER('Front Page'!AI5)),"N/A",'Front Page'!AI5)</f>
        <v>2</v>
      </c>
      <c r="D59" s="4">
        <f>IF(NOT(ISNUMBER('Front Page'!AI6)),"N/A",'Front Page'!AI6)</f>
        <v>2</v>
      </c>
    </row>
    <row r="60" spans="1:4" x14ac:dyDescent="0.2">
      <c r="A60" s="4">
        <f>IF(NOT(ISNUMBER('Front Page'!AJ3)),"N/A",'Front Page'!AJ3)</f>
        <v>1</v>
      </c>
      <c r="B60" s="4">
        <f>IF(NOT(ISNUMBER('Front Page'!AJ4)),"N/A",'Front Page'!AJ4)</f>
        <v>5</v>
      </c>
      <c r="C60" s="4">
        <f>IF(NOT(ISNUMBER('Front Page'!AJ5)),"N/A",'Front Page'!AJ5)</f>
        <v>2</v>
      </c>
      <c r="D60" s="4">
        <f>IF(NOT(ISNUMBER('Front Page'!AJ6)),"N/A",'Front Page'!AJ6)</f>
        <v>2</v>
      </c>
    </row>
    <row r="61" spans="1:4" x14ac:dyDescent="0.2">
      <c r="A61" s="4">
        <f>IF(NOT(ISNUMBER('Front Page'!AK3)),"N/A",'Front Page'!AK3)</f>
        <v>1</v>
      </c>
      <c r="B61" s="4">
        <f>IF(NOT(ISNUMBER('Front Page'!AK4)),"N/A",'Front Page'!AK4)</f>
        <v>6</v>
      </c>
      <c r="C61" s="4">
        <f>IF(NOT(ISNUMBER('Front Page'!AK5)),"N/A",'Front Page'!AK5)</f>
        <v>2</v>
      </c>
      <c r="D61" s="4">
        <f>IF(NOT(ISNUMBER('Front Page'!AK6)),"N/A",'Front Page'!AK6)</f>
        <v>2</v>
      </c>
    </row>
    <row r="62" spans="1:4" x14ac:dyDescent="0.2">
      <c r="A62" s="4">
        <f>IF(NOT(ISNUMBER('Front Page'!AL3)),"N/A",'Front Page'!AL3)</f>
        <v>1</v>
      </c>
      <c r="B62" s="4">
        <f>IF(NOT(ISNUMBER('Front Page'!AL4)),"N/A",'Front Page'!AL4)</f>
        <v>1</v>
      </c>
      <c r="C62" s="4">
        <f>IF(NOT(ISNUMBER('Front Page'!AL5)),"N/A",'Front Page'!AL5)</f>
        <v>3</v>
      </c>
      <c r="D62" s="4">
        <f>IF(NOT(ISNUMBER('Front Page'!AL6)),"N/A",'Front Page'!AL6)</f>
        <v>1</v>
      </c>
    </row>
    <row r="63" spans="1:4" x14ac:dyDescent="0.2">
      <c r="A63" s="4">
        <f>IF(NOT(ISNUMBER('Front Page'!AM3)),"N/A",'Front Page'!AM3)</f>
        <v>1</v>
      </c>
      <c r="B63" s="4">
        <f>IF(NOT(ISNUMBER('Front Page'!AM4)),"N/A",'Front Page'!AM4)</f>
        <v>2</v>
      </c>
      <c r="C63" s="4">
        <f>IF(NOT(ISNUMBER('Front Page'!AM5)),"N/A",'Front Page'!AM5)</f>
        <v>3</v>
      </c>
      <c r="D63" s="4">
        <f>IF(NOT(ISNUMBER('Front Page'!AM6)),"N/A",'Front Page'!AM6)</f>
        <v>1</v>
      </c>
    </row>
    <row r="64" spans="1:4" x14ac:dyDescent="0.2">
      <c r="A64" s="4">
        <f>IF(NOT(ISNUMBER('Front Page'!AN3)),"N/A",'Front Page'!AN3)</f>
        <v>1</v>
      </c>
      <c r="B64" s="4">
        <f>IF(NOT(ISNUMBER('Front Page'!AN4)),"N/A",'Front Page'!AN4)</f>
        <v>3</v>
      </c>
      <c r="C64" s="4">
        <f>IF(NOT(ISNUMBER('Front Page'!AN5)),"N/A",'Front Page'!AN5)</f>
        <v>3</v>
      </c>
      <c r="D64" s="4">
        <f>IF(NOT(ISNUMBER('Front Page'!AN6)),"N/A",'Front Page'!AN6)</f>
        <v>1</v>
      </c>
    </row>
    <row r="65" spans="1:4" x14ac:dyDescent="0.2">
      <c r="A65" s="4">
        <f>IF(NOT(ISNUMBER('Front Page'!AO3)),"N/A",'Front Page'!AO3)</f>
        <v>1</v>
      </c>
      <c r="B65" s="4">
        <f>IF(NOT(ISNUMBER('Front Page'!AO4)),"N/A",'Front Page'!AO4)</f>
        <v>4</v>
      </c>
      <c r="C65" s="4">
        <f>IF(NOT(ISNUMBER('Front Page'!AO5)),"N/A",'Front Page'!AO5)</f>
        <v>3</v>
      </c>
      <c r="D65" s="4">
        <f>IF(NOT(ISNUMBER('Front Page'!AO6)),"N/A",'Front Page'!AO6)</f>
        <v>1</v>
      </c>
    </row>
    <row r="66" spans="1:4" x14ac:dyDescent="0.2">
      <c r="A66" s="4">
        <f>IF(NOT(ISNUMBER('Front Page'!AP3)),"N/A",'Front Page'!AP3)</f>
        <v>1</v>
      </c>
      <c r="B66" s="4">
        <f>IF(NOT(ISNUMBER('Front Page'!AP4)),"N/A",'Front Page'!AP4)</f>
        <v>5</v>
      </c>
      <c r="C66" s="4">
        <f>IF(NOT(ISNUMBER('Front Page'!AP5)),"N/A",'Front Page'!AP5)</f>
        <v>3</v>
      </c>
      <c r="D66" s="4">
        <f>IF(NOT(ISNUMBER('Front Page'!AP6)),"N/A",'Front Page'!AP6)</f>
        <v>1</v>
      </c>
    </row>
    <row r="67" spans="1:4" x14ac:dyDescent="0.2">
      <c r="A67" s="4">
        <f>IF(NOT(ISNUMBER('Front Page'!AQ3)),"N/A",'Front Page'!AQ3)</f>
        <v>1</v>
      </c>
      <c r="B67" s="4">
        <f>IF(NOT(ISNUMBER('Front Page'!AQ4)),"N/A",'Front Page'!AQ4)</f>
        <v>6</v>
      </c>
      <c r="C67" s="4">
        <f>IF(NOT(ISNUMBER('Front Page'!AQ5)),"N/A",'Front Page'!AQ5)</f>
        <v>3</v>
      </c>
      <c r="D67" s="4">
        <f>IF(NOT(ISNUMBER('Front Page'!AQ6)),"N/A",'Front Page'!AQ6)</f>
        <v>1</v>
      </c>
    </row>
    <row r="68" spans="1:4" x14ac:dyDescent="0.2">
      <c r="A68" s="4">
        <f>IF(NOT(ISNUMBER('Front Page'!AR3)),"N/A",'Front Page'!AR3)</f>
        <v>1</v>
      </c>
      <c r="B68" s="4">
        <f>IF(NOT(ISNUMBER('Front Page'!AR4)),"N/A",'Front Page'!AR4)</f>
        <v>1</v>
      </c>
      <c r="C68" s="4">
        <f>IF(NOT(ISNUMBER('Front Page'!AR5)),"N/A",'Front Page'!AR5)</f>
        <v>3</v>
      </c>
      <c r="D68" s="4">
        <f>IF(NOT(ISNUMBER('Front Page'!AR6)),"N/A",'Front Page'!AR6)</f>
        <v>2</v>
      </c>
    </row>
    <row r="69" spans="1:4" x14ac:dyDescent="0.2">
      <c r="A69" s="4">
        <f>IF(NOT(ISNUMBER('Front Page'!AS3)),"N/A",'Front Page'!AS3)</f>
        <v>1</v>
      </c>
      <c r="B69" s="4">
        <f>IF(NOT(ISNUMBER('Front Page'!AS4)),"N/A",'Front Page'!AS4)</f>
        <v>2</v>
      </c>
      <c r="C69" s="4">
        <f>IF(NOT(ISNUMBER('Front Page'!AS5)),"N/A",'Front Page'!AS5)</f>
        <v>3</v>
      </c>
      <c r="D69" s="4">
        <f>IF(NOT(ISNUMBER('Front Page'!AS6)),"N/A",'Front Page'!AS6)</f>
        <v>2</v>
      </c>
    </row>
    <row r="70" spans="1:4" x14ac:dyDescent="0.2">
      <c r="A70" s="4">
        <f>IF(NOT(ISNUMBER('Front Page'!AT3)),"N/A",'Front Page'!AT3)</f>
        <v>1</v>
      </c>
      <c r="B70" s="4">
        <f>IF(NOT(ISNUMBER('Front Page'!AT4)),"N/A",'Front Page'!AT4)</f>
        <v>3</v>
      </c>
      <c r="C70" s="4">
        <f>IF(NOT(ISNUMBER('Front Page'!AT5)),"N/A",'Front Page'!AT5)</f>
        <v>3</v>
      </c>
      <c r="D70" s="4">
        <f>IF(NOT(ISNUMBER('Front Page'!AT6)),"N/A",'Front Page'!AT6)</f>
        <v>2</v>
      </c>
    </row>
    <row r="71" spans="1:4" x14ac:dyDescent="0.2">
      <c r="A71" s="4">
        <f>IF(NOT(ISNUMBER('Front Page'!AU3)),"N/A",'Front Page'!AU3)</f>
        <v>1</v>
      </c>
      <c r="B71" s="4">
        <f>IF(NOT(ISNUMBER('Front Page'!AU4)),"N/A",'Front Page'!AU4)</f>
        <v>4</v>
      </c>
      <c r="C71" s="4">
        <f>IF(NOT(ISNUMBER('Front Page'!AU5)),"N/A",'Front Page'!AU5)</f>
        <v>3</v>
      </c>
      <c r="D71" s="4">
        <f>IF(NOT(ISNUMBER('Front Page'!AU6)),"N/A",'Front Page'!AU6)</f>
        <v>2</v>
      </c>
    </row>
    <row r="72" spans="1:4" x14ac:dyDescent="0.2">
      <c r="A72" s="4">
        <f>IF(NOT(ISNUMBER('Front Page'!AV3)),"N/A",'Front Page'!AV3)</f>
        <v>1</v>
      </c>
      <c r="B72" s="4">
        <f>IF(NOT(ISNUMBER('Front Page'!AV4)),"N/A",'Front Page'!AV4)</f>
        <v>5</v>
      </c>
      <c r="C72" s="4">
        <f>IF(NOT(ISNUMBER('Front Page'!AV5)),"N/A",'Front Page'!AV5)</f>
        <v>3</v>
      </c>
      <c r="D72" s="4">
        <f>IF(NOT(ISNUMBER('Front Page'!AV6)),"N/A",'Front Page'!AV6)</f>
        <v>2</v>
      </c>
    </row>
    <row r="73" spans="1:4" x14ac:dyDescent="0.2">
      <c r="A73" s="4">
        <f>IF(NOT(ISNUMBER('Front Page'!AW3)),"N/A",'Front Page'!AW3)</f>
        <v>1</v>
      </c>
      <c r="B73" s="4">
        <f>IF(NOT(ISNUMBER('Front Page'!AW4)),"N/A",'Front Page'!AW4)</f>
        <v>6</v>
      </c>
      <c r="C73" s="4">
        <f>IF(NOT(ISNUMBER('Front Page'!AW5)),"N/A",'Front Page'!AW5)</f>
        <v>3</v>
      </c>
      <c r="D73" s="4">
        <f>IF(NOT(ISNUMBER('Front Page'!AW6)),"N/A",'Front Page'!AW6)</f>
        <v>2</v>
      </c>
    </row>
    <row r="74" spans="1:4" x14ac:dyDescent="0.2">
      <c r="A74" s="4">
        <f>IF(NOT(ISNUMBER('Front Page'!AX3)),"N/A",'Front Page'!AX3)</f>
        <v>1</v>
      </c>
      <c r="B74" s="4">
        <f>IF(NOT(ISNUMBER('Front Page'!AX4)),"N/A",'Front Page'!AX4)</f>
        <v>1</v>
      </c>
      <c r="C74" s="4">
        <f>IF(NOT(ISNUMBER('Front Page'!AX5)),"N/A",'Front Page'!AX5)</f>
        <v>4</v>
      </c>
      <c r="D74" s="4">
        <f>IF(NOT(ISNUMBER('Front Page'!AX6)),"N/A",'Front Page'!AX6)</f>
        <v>1</v>
      </c>
    </row>
    <row r="75" spans="1:4" x14ac:dyDescent="0.2">
      <c r="A75" s="4">
        <f>IF(NOT(ISNUMBER('Front Page'!AY3)),"N/A",'Front Page'!AY3)</f>
        <v>1</v>
      </c>
      <c r="B75" s="4">
        <f>IF(NOT(ISNUMBER('Front Page'!AY4)),"N/A",'Front Page'!AY4)</f>
        <v>2</v>
      </c>
      <c r="C75" s="4">
        <f>IF(NOT(ISNUMBER('Front Page'!AY5)),"N/A",'Front Page'!AY5)</f>
        <v>4</v>
      </c>
      <c r="D75" s="4">
        <f>IF(NOT(ISNUMBER('Front Page'!AY6)),"N/A",'Front Page'!AY6)</f>
        <v>1</v>
      </c>
    </row>
    <row r="76" spans="1:4" x14ac:dyDescent="0.2">
      <c r="A76" s="4">
        <f>IF(NOT(ISNUMBER('Front Page'!AZ3)),"N/A",'Front Page'!AZ3)</f>
        <v>1</v>
      </c>
      <c r="B76" s="4">
        <f>IF(NOT(ISNUMBER('Front Page'!AZ4)),"N/A",'Front Page'!AZ4)</f>
        <v>3</v>
      </c>
      <c r="C76" s="4">
        <f>IF(NOT(ISNUMBER('Front Page'!AZ5)),"N/A",'Front Page'!AZ5)</f>
        <v>4</v>
      </c>
      <c r="D76" s="4">
        <f>IF(NOT(ISNUMBER('Front Page'!AZ6)),"N/A",'Front Page'!AZ6)</f>
        <v>1</v>
      </c>
    </row>
    <row r="77" spans="1:4" x14ac:dyDescent="0.2">
      <c r="A77" s="4">
        <f>IF(NOT(ISNUMBER('Front Page'!BA3)),"N/A",'Front Page'!BA3)</f>
        <v>1</v>
      </c>
      <c r="B77" s="4">
        <f>IF(NOT(ISNUMBER('Front Page'!BA4)),"N/A",'Front Page'!BA4)</f>
        <v>4</v>
      </c>
      <c r="C77" s="4">
        <f>IF(NOT(ISNUMBER('Front Page'!BA5)),"N/A",'Front Page'!BA5)</f>
        <v>4</v>
      </c>
      <c r="D77" s="4">
        <f>IF(NOT(ISNUMBER('Front Page'!BA6)),"N/A",'Front Page'!BA6)</f>
        <v>1</v>
      </c>
    </row>
    <row r="78" spans="1:4" x14ac:dyDescent="0.2">
      <c r="A78" s="4">
        <f>IF(NOT(ISNUMBER('Front Page'!BB3)),"N/A",'Front Page'!BB3)</f>
        <v>1</v>
      </c>
      <c r="B78" s="4">
        <f>IF(NOT(ISNUMBER('Front Page'!BB4)),"N/A",'Front Page'!BB4)</f>
        <v>5</v>
      </c>
      <c r="C78" s="4">
        <f>IF(NOT(ISNUMBER('Front Page'!BB5)),"N/A",'Front Page'!BB5)</f>
        <v>4</v>
      </c>
      <c r="D78" s="4">
        <f>IF(NOT(ISNUMBER('Front Page'!BB6)),"N/A",'Front Page'!BB6)</f>
        <v>1</v>
      </c>
    </row>
    <row r="79" spans="1:4" x14ac:dyDescent="0.2">
      <c r="A79" s="4">
        <f>IF(NOT(ISNUMBER('Front Page'!BC3)),"N/A",'Front Page'!BC3)</f>
        <v>1</v>
      </c>
      <c r="B79" s="4">
        <f>IF(NOT(ISNUMBER('Front Page'!BC4)),"N/A",'Front Page'!BC4)</f>
        <v>6</v>
      </c>
      <c r="C79" s="4">
        <f>IF(NOT(ISNUMBER('Front Page'!BC5)),"N/A",'Front Page'!BC5)</f>
        <v>4</v>
      </c>
      <c r="D79" s="4">
        <f>IF(NOT(ISNUMBER('Front Page'!BC6)),"N/A",'Front Page'!BC6)</f>
        <v>1</v>
      </c>
    </row>
    <row r="80" spans="1:4" x14ac:dyDescent="0.2">
      <c r="A80" s="4">
        <f>IF(NOT(ISNUMBER('Front Page'!BD3)),"N/A",'Front Page'!BD3)</f>
        <v>1</v>
      </c>
      <c r="B80" s="4">
        <f>IF(NOT(ISNUMBER('Front Page'!BD4)),"N/A",'Front Page'!BD4)</f>
        <v>1</v>
      </c>
      <c r="C80" s="4">
        <f>IF(NOT(ISNUMBER('Front Page'!BD5)),"N/A",'Front Page'!BD5)</f>
        <v>4</v>
      </c>
      <c r="D80" s="4">
        <f>IF(NOT(ISNUMBER('Front Page'!BD6)),"N/A",'Front Page'!BD6)</f>
        <v>2</v>
      </c>
    </row>
    <row r="81" spans="1:4" x14ac:dyDescent="0.2">
      <c r="A81" s="4">
        <f>IF(NOT(ISNUMBER('Front Page'!BE3)),"N/A",'Front Page'!BE3)</f>
        <v>1</v>
      </c>
      <c r="B81" s="4">
        <f>IF(NOT(ISNUMBER('Front Page'!BE4)),"N/A",'Front Page'!BE4)</f>
        <v>2</v>
      </c>
      <c r="C81" s="4">
        <f>IF(NOT(ISNUMBER('Front Page'!BE5)),"N/A",'Front Page'!BE5)</f>
        <v>4</v>
      </c>
      <c r="D81" s="4">
        <f>IF(NOT(ISNUMBER('Front Page'!BE6)),"N/A",'Front Page'!BE6)</f>
        <v>2</v>
      </c>
    </row>
    <row r="82" spans="1:4" x14ac:dyDescent="0.2">
      <c r="A82" s="4">
        <f>IF(NOT(ISNUMBER('Front Page'!BF3)),"N/A",'Front Page'!BF3)</f>
        <v>1</v>
      </c>
      <c r="B82" s="4">
        <f>IF(NOT(ISNUMBER('Front Page'!BF4)),"N/A",'Front Page'!BF4)</f>
        <v>3</v>
      </c>
      <c r="C82" s="4">
        <f>IF(NOT(ISNUMBER('Front Page'!BF5)),"N/A",'Front Page'!BF5)</f>
        <v>4</v>
      </c>
      <c r="D82" s="4">
        <f>IF(NOT(ISNUMBER('Front Page'!BF6)),"N/A",'Front Page'!BF6)</f>
        <v>2</v>
      </c>
    </row>
    <row r="83" spans="1:4" x14ac:dyDescent="0.2">
      <c r="A83" s="4">
        <f>IF(NOT(ISNUMBER('Front Page'!BG3)),"N/A",'Front Page'!BG3)</f>
        <v>1</v>
      </c>
      <c r="B83" s="4">
        <f>IF(NOT(ISNUMBER('Front Page'!BG4)),"N/A",'Front Page'!BG4)</f>
        <v>4</v>
      </c>
      <c r="C83" s="4">
        <f>IF(NOT(ISNUMBER('Front Page'!BG5)),"N/A",'Front Page'!BG5)</f>
        <v>4</v>
      </c>
      <c r="D83" s="4">
        <f>IF(NOT(ISNUMBER('Front Page'!BG6)),"N/A",'Front Page'!BG6)</f>
        <v>2</v>
      </c>
    </row>
    <row r="84" spans="1:4" x14ac:dyDescent="0.2">
      <c r="A84" s="4">
        <f>IF(NOT(ISNUMBER('Front Page'!BH3)),"N/A",'Front Page'!BH3)</f>
        <v>1</v>
      </c>
      <c r="B84" s="4">
        <f>IF(NOT(ISNUMBER('Front Page'!BH4)),"N/A",'Front Page'!BH4)</f>
        <v>5</v>
      </c>
      <c r="C84" s="4">
        <f>IF(NOT(ISNUMBER('Front Page'!BH5)),"N/A",'Front Page'!BH5)</f>
        <v>4</v>
      </c>
      <c r="D84" s="4">
        <f>IF(NOT(ISNUMBER('Front Page'!BH6)),"N/A",'Front Page'!BH6)</f>
        <v>2</v>
      </c>
    </row>
    <row r="85" spans="1:4" x14ac:dyDescent="0.2">
      <c r="A85" s="4">
        <f>IF(NOT(ISNUMBER('Front Page'!BI3)),"N/A",'Front Page'!BI3)</f>
        <v>1</v>
      </c>
      <c r="B85" s="4">
        <f>IF(NOT(ISNUMBER('Front Page'!BI4)),"N/A",'Front Page'!BI4)</f>
        <v>6</v>
      </c>
      <c r="C85" s="4">
        <f>IF(NOT(ISNUMBER('Front Page'!BI5)),"N/A",'Front Page'!BI5)</f>
        <v>4</v>
      </c>
      <c r="D85" s="4">
        <f>IF(NOT(ISNUMBER('Front Page'!BI6)),"N/A",'Front Page'!BI6)</f>
        <v>2</v>
      </c>
    </row>
    <row r="86" spans="1:4" x14ac:dyDescent="0.2">
      <c r="A86" s="4">
        <f>IF(NOT(ISNUMBER('Front Page'!BJ3)),"N/A",'Front Page'!BJ3)</f>
        <v>1</v>
      </c>
      <c r="B86" s="4">
        <f>IF(NOT(ISNUMBER('Front Page'!BJ4)),"N/A",'Front Page'!BJ4)</f>
        <v>1</v>
      </c>
      <c r="C86" s="4">
        <f>IF(NOT(ISNUMBER('Front Page'!BJ5)),"N/A",'Front Page'!BJ5)</f>
        <v>5</v>
      </c>
      <c r="D86" s="4">
        <f>IF(NOT(ISNUMBER('Front Page'!BJ6)),"N/A",'Front Page'!BJ6)</f>
        <v>1</v>
      </c>
    </row>
    <row r="87" spans="1:4" x14ac:dyDescent="0.2">
      <c r="A87" s="4">
        <f>IF(NOT(ISNUMBER('Front Page'!BK3)),"N/A",'Front Page'!BK3)</f>
        <v>1</v>
      </c>
      <c r="B87" s="4">
        <f>IF(NOT(ISNUMBER('Front Page'!BK4)),"N/A",'Front Page'!BK4)</f>
        <v>2</v>
      </c>
      <c r="C87" s="4">
        <f>IF(NOT(ISNUMBER('Front Page'!BK5)),"N/A",'Front Page'!BK5)</f>
        <v>5</v>
      </c>
      <c r="D87" s="4">
        <f>IF(NOT(ISNUMBER('Front Page'!BK6)),"N/A",'Front Page'!BK6)</f>
        <v>1</v>
      </c>
    </row>
    <row r="88" spans="1:4" x14ac:dyDescent="0.2">
      <c r="A88" s="4">
        <f>IF(NOT(ISNUMBER('Front Page'!BL3)),"N/A",'Front Page'!BL3)</f>
        <v>1</v>
      </c>
      <c r="B88" s="4">
        <f>IF(NOT(ISNUMBER('Front Page'!BL4)),"N/A",'Front Page'!BL4)</f>
        <v>3</v>
      </c>
      <c r="C88" s="4">
        <f>IF(NOT(ISNUMBER('Front Page'!BL5)),"N/A",'Front Page'!BL5)</f>
        <v>5</v>
      </c>
      <c r="D88" s="4">
        <f>IF(NOT(ISNUMBER('Front Page'!BL6)),"N/A",'Front Page'!BL6)</f>
        <v>1</v>
      </c>
    </row>
    <row r="89" spans="1:4" x14ac:dyDescent="0.2">
      <c r="A89" s="4">
        <f>IF(NOT(ISNUMBER('Front Page'!BM3)),"N/A",'Front Page'!BM3)</f>
        <v>1</v>
      </c>
      <c r="B89" s="4">
        <f>IF(NOT(ISNUMBER('Front Page'!BM4)),"N/A",'Front Page'!BM4)</f>
        <v>4</v>
      </c>
      <c r="C89" s="4">
        <f>IF(NOT(ISNUMBER('Front Page'!BM5)),"N/A",'Front Page'!BM5)</f>
        <v>5</v>
      </c>
      <c r="D89" s="4">
        <f>IF(NOT(ISNUMBER('Front Page'!BM6)),"N/A",'Front Page'!BM6)</f>
        <v>1</v>
      </c>
    </row>
    <row r="90" spans="1:4" x14ac:dyDescent="0.2">
      <c r="A90" s="4">
        <f>IF(NOT(ISNUMBER('Front Page'!BN3)),"N/A",'Front Page'!BN3)</f>
        <v>1</v>
      </c>
      <c r="B90" s="4">
        <f>IF(NOT(ISNUMBER('Front Page'!BN4)),"N/A",'Front Page'!BN4)</f>
        <v>5</v>
      </c>
      <c r="C90" s="4">
        <f>IF(NOT(ISNUMBER('Front Page'!BN5)),"N/A",'Front Page'!BN5)</f>
        <v>5</v>
      </c>
      <c r="D90" s="4">
        <f>IF(NOT(ISNUMBER('Front Page'!BN6)),"N/A",'Front Page'!BN6)</f>
        <v>1</v>
      </c>
    </row>
    <row r="91" spans="1:4" x14ac:dyDescent="0.2">
      <c r="A91" s="4">
        <f>IF(NOT(ISNUMBER('Front Page'!BO3)),"N/A",'Front Page'!BO3)</f>
        <v>1</v>
      </c>
      <c r="B91" s="4">
        <f>IF(NOT(ISNUMBER('Front Page'!BO4)),"N/A",'Front Page'!BO4)</f>
        <v>6</v>
      </c>
      <c r="C91" s="4">
        <f>IF(NOT(ISNUMBER('Front Page'!BO5)),"N/A",'Front Page'!BO5)</f>
        <v>5</v>
      </c>
      <c r="D91" s="4">
        <f>IF(NOT(ISNUMBER('Front Page'!BO6)),"N/A",'Front Page'!BO6)</f>
        <v>1</v>
      </c>
    </row>
    <row r="92" spans="1:4" x14ac:dyDescent="0.2">
      <c r="A92" s="4">
        <f>IF(NOT(ISNUMBER('Front Page'!BP3)),"N/A",'Front Page'!BP3)</f>
        <v>1</v>
      </c>
      <c r="B92" s="4">
        <f>IF(NOT(ISNUMBER('Front Page'!BP4)),"N/A",'Front Page'!BP4)</f>
        <v>1</v>
      </c>
      <c r="C92" s="4">
        <f>IF(NOT(ISNUMBER('Front Page'!BP5)),"N/A",'Front Page'!BP5)</f>
        <v>5</v>
      </c>
      <c r="D92" s="4">
        <f>IF(NOT(ISNUMBER('Front Page'!BP6)),"N/A",'Front Page'!BP6)</f>
        <v>2</v>
      </c>
    </row>
    <row r="93" spans="1:4" x14ac:dyDescent="0.2">
      <c r="A93" s="4">
        <f>IF(NOT(ISNUMBER('Front Page'!BQ3)),"N/A",'Front Page'!BQ3)</f>
        <v>1</v>
      </c>
      <c r="B93" s="4">
        <f>IF(NOT(ISNUMBER('Front Page'!BQ4)),"N/A",'Front Page'!BQ4)</f>
        <v>2</v>
      </c>
      <c r="C93" s="4">
        <f>IF(NOT(ISNUMBER('Front Page'!BQ5)),"N/A",'Front Page'!BQ5)</f>
        <v>5</v>
      </c>
      <c r="D93" s="4">
        <f>IF(NOT(ISNUMBER('Front Page'!BQ6)),"N/A",'Front Page'!BQ6)</f>
        <v>2</v>
      </c>
    </row>
    <row r="94" spans="1:4" x14ac:dyDescent="0.2">
      <c r="A94" s="4">
        <f>IF(NOT(ISNUMBER('Front Page'!BR3)),"N/A",'Front Page'!BR3)</f>
        <v>1</v>
      </c>
      <c r="B94" s="4">
        <f>IF(NOT(ISNUMBER('Front Page'!BR4)),"N/A",'Front Page'!BR4)</f>
        <v>3</v>
      </c>
      <c r="C94" s="4">
        <f>IF(NOT(ISNUMBER('Front Page'!BR5)),"N/A",'Front Page'!BR5)</f>
        <v>5</v>
      </c>
      <c r="D94" s="4">
        <f>IF(NOT(ISNUMBER('Front Page'!BR6)),"N/A",'Front Page'!BR6)</f>
        <v>2</v>
      </c>
    </row>
    <row r="95" spans="1:4" x14ac:dyDescent="0.2">
      <c r="A95" s="4">
        <f>IF(NOT(ISNUMBER('Front Page'!BS3)),"N/A",'Front Page'!BS3)</f>
        <v>1</v>
      </c>
      <c r="B95" s="4">
        <f>IF(NOT(ISNUMBER('Front Page'!BS4)),"N/A",'Front Page'!BS4)</f>
        <v>4</v>
      </c>
      <c r="C95" s="4">
        <f>IF(NOT(ISNUMBER('Front Page'!BS5)),"N/A",'Front Page'!BS5)</f>
        <v>5</v>
      </c>
      <c r="D95" s="4">
        <f>IF(NOT(ISNUMBER('Front Page'!BS6)),"N/A",'Front Page'!BS6)</f>
        <v>2</v>
      </c>
    </row>
    <row r="96" spans="1:4" x14ac:dyDescent="0.2">
      <c r="A96" s="4">
        <f>IF(NOT(ISNUMBER('Front Page'!BT3)),"N/A",'Front Page'!BT3)</f>
        <v>1</v>
      </c>
      <c r="B96" s="4">
        <f>IF(NOT(ISNUMBER('Front Page'!BT4)),"N/A",'Front Page'!BT4)</f>
        <v>5</v>
      </c>
      <c r="C96" s="4">
        <f>IF(NOT(ISNUMBER('Front Page'!BT5)),"N/A",'Front Page'!BT5)</f>
        <v>5</v>
      </c>
      <c r="D96" s="4">
        <f>IF(NOT(ISNUMBER('Front Page'!BT6)),"N/A",'Front Page'!BT6)</f>
        <v>2</v>
      </c>
    </row>
    <row r="97" spans="1:18" x14ac:dyDescent="0.2">
      <c r="A97" s="4">
        <f>IF(NOT(ISNUMBER('Front Page'!BU3)),"N/A",'Front Page'!BU3)</f>
        <v>1</v>
      </c>
      <c r="B97" s="4">
        <f>IF(NOT(ISNUMBER('Front Page'!BU4)),"N/A",'Front Page'!BU4)</f>
        <v>6</v>
      </c>
      <c r="C97" s="4">
        <f>IF(NOT(ISNUMBER('Front Page'!BU5)),"N/A",'Front Page'!BU5)</f>
        <v>5</v>
      </c>
      <c r="D97" s="4">
        <f>IF(NOT(ISNUMBER('Front Page'!BU6)),"N/A",'Front Page'!BU6)</f>
        <v>2</v>
      </c>
    </row>
    <row r="100" spans="1:18" x14ac:dyDescent="0.2">
      <c r="A100" s="4">
        <f>IF(NOT(ISNUMBER($A$26)),0,IF($A$26=$D$6,1,IF($A$26&lt;$D$7,ABS($D$7-$A$26)/ABS($D$7-$D$6),0)))</f>
        <v>1</v>
      </c>
      <c r="B100" s="4">
        <f>IF(NOT(ISNUMBER($A$26)),0,IF(AND($A$26&lt;$D$7,$A$26&gt;$D$6),1-$A$100,IF($A$26=$D$7,1,IF(AND($A$26&lt;$D$8,$A$26&gt;$D$7),($D$8-$A$26)/($D$8-$D$7),0))))</f>
        <v>0</v>
      </c>
      <c r="C100" s="4">
        <f>IF(NOT(ISNUMBER($A$26)),0,IF(AND($A$26&lt;$D$8,$A$26&gt;$D$7),1-$B$100,IF($A$26=$D$8,1,0)))</f>
        <v>0</v>
      </c>
      <c r="D100" s="4">
        <f>IF(NOT(ISNUMBER($B$26)),0,IF($B$26=$D$9,1,IF($B$26&lt;$D$10,ABS($D$10-$B$26)/ABS($D$10-$D$9),0)))</f>
        <v>1</v>
      </c>
      <c r="E100" s="4">
        <f>IF(NOT(ISNUMBER($B$26)),0,IF(AND($B$26&lt;$D$10,$B$26&gt;$D$9),1-$D$100,IF($B$26=$D$10,1,IF(AND($B$26&lt;$D$11,$B$26&gt;$D$10),($D$11-$B$26)/($D$11-$D$10),0))))</f>
        <v>0</v>
      </c>
      <c r="F100" s="4">
        <f>IF(NOT(ISNUMBER($B$26)),0,IF(AND($B$26&lt;$D$11,$B$26&gt;$D$10),1-$E$100,IF($B$26=$D$11,1,IF(AND($B$26&lt;$D$12,$B$26&gt;$D$11),($D$12-$B$26)/($D$12-$D$11),0))))</f>
        <v>0</v>
      </c>
      <c r="G100" s="4">
        <f>IF(NOT(ISNUMBER($B$26)),0,IF(AND($B$26&lt;$D$12,$B$26&gt;$D$11),1-$F$100,IF($B$26=$D$12,1,IF(AND($B$26&lt;$D$13,$B$26&gt;$D$12),($D$13-$B$26)/($D$13-$D$12),0))))</f>
        <v>0</v>
      </c>
      <c r="H100" s="4">
        <f>IF(NOT(ISNUMBER($B$26)),0,IF(AND($B$26&lt;$D$13,$B$26&gt;$D$12),1-$G$100,IF($B$26=$D$13,1,IF(AND($B$26&lt;$D$14,$B$26&gt;$D$13),($D$14-$B$26)/($D$14-$D$13),0))))</f>
        <v>0</v>
      </c>
      <c r="I100" s="4">
        <f>IF(NOT(ISNUMBER($B$26)),0,IF(AND($B$26&lt;$D$14,$B$26&gt;$D$13),1-$H$100,IF($B$26=$D$14,1,0)))</f>
        <v>0</v>
      </c>
      <c r="J100" s="4">
        <f>IF(NOT(ISNUMBER($C$26)),0,IF($C$26=$D$15,1,IF($C$26&lt;$D$16,ABS($D$16-$C$26)/ABS($D$16-$D$15),0)))</f>
        <v>0</v>
      </c>
      <c r="K100" s="4">
        <f>IF(NOT(ISNUMBER($C$26)),0,IF(AND($C$26&lt;$D$16,$C$26&gt;$D$15),1-$J$100,IF($C$26=$D$16,1,IF(AND($C$26&lt;$D$17,$C$26&gt;$D$16),($D$17-$C$26)/($D$17-$D$16),0))))</f>
        <v>0</v>
      </c>
      <c r="L100" s="4">
        <f>IF(NOT(ISNUMBER($C$26)),0,IF(AND($C$26&lt;$D$17,$C$26&gt;$D$16),1-$K$100,IF($C$26=$D$17,1,IF(AND($C$26&lt;$D$18,$C$26&gt;$D$17),($D$18-$C$26)/($D$18-$D$17),0))))</f>
        <v>0</v>
      </c>
      <c r="M100" s="4">
        <f>IF(NOT(ISNUMBER($C$26)),0,IF(AND($C$26&lt;$D$18,$C$26&gt;$D$17),1-$L$100,IF($C$26=$D$18,1,IF(AND($C$26&lt;$D$19,$C$26&gt;$D$18),($D$19-$C$26)/($D$19-$D$18),0))))</f>
        <v>0</v>
      </c>
      <c r="N100" s="4">
        <f>IF(NOT(ISNUMBER($C$26)),0,IF(AND($C$26&lt;$D$19,$C$26&gt;$D$18),1-$M$100,IF($C$26=$D$19,1,IF(AND($C$26&lt;$D$20,$C$26&gt;$D$19),($D$20-$C$26)/($D$20-$D$19),0))))</f>
        <v>0</v>
      </c>
      <c r="O100" s="4">
        <f>IF(NOT(ISNUMBER($C$26)),0,IF(AND($C$26&lt;$D$20,$C$26&gt;$D$19),1-$N$100,IF($C$26=$D$20,1,0)))</f>
        <v>1</v>
      </c>
      <c r="P100" s="4">
        <f>IF(NOT(ISNUMBER($D$26)),0,IF($D$26=$D$21,1,IF($D$26&lt;$D$22,ABS($D$22-$D$26)/ABS($D$22-$D$21),0)))</f>
        <v>1</v>
      </c>
      <c r="Q100" s="4">
        <f>IF(NOT(ISNUMBER($D$26)),0,IF(AND($D$26&lt;$D$22,$D$26&gt;$D$21),1-$P$100,IF($D$26=$D$22,1,0)))</f>
        <v>0</v>
      </c>
      <c r="R100" s="2">
        <v>0</v>
      </c>
    </row>
    <row r="101" spans="1:18" x14ac:dyDescent="0.2">
      <c r="A101" s="4">
        <f>IF(NOT(ISNUMBER($A$27)),0,IF($A$27=$D$6,1,IF($A$27&lt;$D$7,ABS($D$7-$A$27)/ABS($D$7-$D$6),0)))</f>
        <v>1</v>
      </c>
      <c r="B101" s="4">
        <f>IF(NOT(ISNUMBER($A$27)),0,IF(AND($A$27&lt;$D$7,$A$27&gt;$D$6),1-$A$101,IF($A$27=$D$7,1,IF(AND($A$27&lt;$D$8,$A$27&gt;$D$7),($D$8-$A$27)/($D$8-$D$7),0))))</f>
        <v>0</v>
      </c>
      <c r="C101" s="4">
        <f>IF(NOT(ISNUMBER($A$27)),0,IF(AND($A$27&lt;$D$8,$A$27&gt;$D$7),1-$B$101,IF($A$27=$D$8,1,0)))</f>
        <v>0</v>
      </c>
      <c r="D101" s="4">
        <f>IF(NOT(ISNUMBER($B$27)),0,IF($B$27=$D$9,1,IF($B$27&lt;$D$10,ABS($D$10-$B$27)/ABS($D$10-$D$9),0)))</f>
        <v>0</v>
      </c>
      <c r="E101" s="4">
        <f>IF(NOT(ISNUMBER($B$27)),0,IF(AND($B$27&lt;$D$10,$B$27&gt;$D$9),1-$D$101,IF($B$27=$D$10,1,IF(AND($B$27&lt;$D$11,$B$27&gt;$D$10),($D$11-$B$27)/($D$11-$D$10),0))))</f>
        <v>1</v>
      </c>
      <c r="F101" s="4">
        <f>IF(NOT(ISNUMBER($B$27)),0,IF(AND($B$27&lt;$D$11,$B$27&gt;$D$10),1-$E$101,IF($B$27=$D$11,1,IF(AND($B$27&lt;$D$12,$B$27&gt;$D$11),($D$12-$B$27)/($D$12-$D$11),0))))</f>
        <v>0</v>
      </c>
      <c r="G101" s="4">
        <f>IF(NOT(ISNUMBER($B$27)),0,IF(AND($B$27&lt;$D$12,$B$27&gt;$D$11),1-$F$101,IF($B$27=$D$12,1,IF(AND($B$27&lt;$D$13,$B$27&gt;$D$12),($D$13-$B$27)/($D$13-$D$12),0))))</f>
        <v>0</v>
      </c>
      <c r="H101" s="4">
        <f>IF(NOT(ISNUMBER($B$27)),0,IF(AND($B$27&lt;$D$13,$B$27&gt;$D$12),1-$G$101,IF($B$27=$D$13,1,IF(AND($B$27&lt;$D$14,$B$27&gt;$D$13),($D$14-$B$27)/($D$14-$D$13),0))))</f>
        <v>0</v>
      </c>
      <c r="I101" s="4">
        <f>IF(NOT(ISNUMBER($B$27)),0,IF(AND($B$27&lt;$D$14,$B$27&gt;$D$13),1-$H$101,IF($B$27=$D$14,1,0)))</f>
        <v>0</v>
      </c>
      <c r="J101" s="4">
        <f>IF(NOT(ISNUMBER($C$27)),0,IF($C$27=$D$15,1,IF($C$27&lt;$D$16,ABS($D$16-$C$27)/ABS($D$16-$D$15),0)))</f>
        <v>0</v>
      </c>
      <c r="K101" s="4">
        <f>IF(NOT(ISNUMBER($C$27)),0,IF(AND($C$27&lt;$D$16,$C$27&gt;$D$15),1-$J$101,IF($C$27=$D$16,1,IF(AND($C$27&lt;$D$17,$C$27&gt;$D$16),($D$17-$C$27)/($D$17-$D$16),0))))</f>
        <v>0</v>
      </c>
      <c r="L101" s="4">
        <f>IF(NOT(ISNUMBER($C$27)),0,IF(AND($C$27&lt;$D$17,$C$27&gt;$D$16),1-$K$101,IF($C$27=$D$17,1,IF(AND($C$27&lt;$D$18,$C$27&gt;$D$17),($D$18-$C$27)/($D$18-$D$17),0))))</f>
        <v>0</v>
      </c>
      <c r="M101" s="4">
        <f>IF(NOT(ISNUMBER($C$27)),0,IF(AND($C$27&lt;$D$18,$C$27&gt;$D$17),1-$L$101,IF($C$27=$D$18,1,IF(AND($C$27&lt;$D$19,$C$27&gt;$D$18),($D$19-$C$27)/($D$19-$D$18),0))))</f>
        <v>0</v>
      </c>
      <c r="N101" s="4">
        <f>IF(NOT(ISNUMBER($C$27)),0,IF(AND($C$27&lt;$D$19,$C$27&gt;$D$18),1-$M$101,IF($C$27=$D$19,1,IF(AND($C$27&lt;$D$20,$C$27&gt;$D$19),($D$20-$C$27)/($D$20-$D$19),0))))</f>
        <v>0</v>
      </c>
      <c r="O101" s="4">
        <f>IF(NOT(ISNUMBER($C$27)),0,IF(AND($C$27&lt;$D$20,$C$27&gt;$D$19),1-$N$101,IF($C$27=$D$20,1,0)))</f>
        <v>1</v>
      </c>
      <c r="P101" s="4">
        <f>IF(NOT(ISNUMBER($D$27)),0,IF($D$27=$D$21,1,IF($D$27&lt;$D$22,ABS($D$22-$D$27)/ABS($D$22-$D$21),0)))</f>
        <v>1</v>
      </c>
      <c r="Q101" s="4">
        <f>IF(NOT(ISNUMBER($D$27)),0,IF(AND($D$27&lt;$D$22,$D$27&gt;$D$21),1-$P$101,IF($D$27=$D$22,1,0)))</f>
        <v>0</v>
      </c>
      <c r="R101" s="2">
        <v>0</v>
      </c>
    </row>
    <row r="102" spans="1:18" x14ac:dyDescent="0.2">
      <c r="A102" s="4">
        <f>IF(NOT(ISNUMBER($A$28)),0,IF($A$28=$D$6,1,IF($A$28&lt;$D$7,ABS($D$7-$A$28)/ABS($D$7-$D$6),0)))</f>
        <v>1</v>
      </c>
      <c r="B102" s="4">
        <f>IF(NOT(ISNUMBER($A$28)),0,IF(AND($A$28&lt;$D$7,$A$28&gt;$D$6),1-$A$102,IF($A$28=$D$7,1,IF(AND($A$28&lt;$D$8,$A$28&gt;$D$7),($D$8-$A$28)/($D$8-$D$7),0))))</f>
        <v>0</v>
      </c>
      <c r="C102" s="4">
        <f>IF(NOT(ISNUMBER($A$28)),0,IF(AND($A$28&lt;$D$8,$A$28&gt;$D$7),1-$B$102,IF($A$28=$D$8,1,0)))</f>
        <v>0</v>
      </c>
      <c r="D102" s="4">
        <f>IF(NOT(ISNUMBER($B$28)),0,IF($B$28=$D$9,1,IF($B$28&lt;$D$10,ABS($D$10-$B$28)/ABS($D$10-$D$9),0)))</f>
        <v>0</v>
      </c>
      <c r="E102" s="4">
        <f>IF(NOT(ISNUMBER($B$28)),0,IF(AND($B$28&lt;$D$10,$B$28&gt;$D$9),1-$D$102,IF($B$28=$D$10,1,IF(AND($B$28&lt;$D$11,$B$28&gt;$D$10),($D$11-$B$28)/($D$11-$D$10),0))))</f>
        <v>0</v>
      </c>
      <c r="F102" s="4">
        <f>IF(NOT(ISNUMBER($B$28)),0,IF(AND($B$28&lt;$D$11,$B$28&gt;$D$10),1-$E$102,IF($B$28=$D$11,1,IF(AND($B$28&lt;$D$12,$B$28&gt;$D$11),($D$12-$B$28)/($D$12-$D$11),0))))</f>
        <v>1</v>
      </c>
      <c r="G102" s="4">
        <f>IF(NOT(ISNUMBER($B$28)),0,IF(AND($B$28&lt;$D$12,$B$28&gt;$D$11),1-$F$102,IF($B$28=$D$12,1,IF(AND($B$28&lt;$D$13,$B$28&gt;$D$12),($D$13-$B$28)/($D$13-$D$12),0))))</f>
        <v>0</v>
      </c>
      <c r="H102" s="4">
        <f>IF(NOT(ISNUMBER($B$28)),0,IF(AND($B$28&lt;$D$13,$B$28&gt;$D$12),1-$G$102,IF($B$28=$D$13,1,IF(AND($B$28&lt;$D$14,$B$28&gt;$D$13),($D$14-$B$28)/($D$14-$D$13),0))))</f>
        <v>0</v>
      </c>
      <c r="I102" s="4">
        <f>IF(NOT(ISNUMBER($B$28)),0,IF(AND($B$28&lt;$D$14,$B$28&gt;$D$13),1-$H$102,IF($B$28=$D$14,1,0)))</f>
        <v>0</v>
      </c>
      <c r="J102" s="4">
        <f>IF(NOT(ISNUMBER($C$28)),0,IF($C$28=$D$15,1,IF($C$28&lt;$D$16,ABS($D$16-$C$28)/ABS($D$16-$D$15),0)))</f>
        <v>0</v>
      </c>
      <c r="K102" s="4">
        <f>IF(NOT(ISNUMBER($C$28)),0,IF(AND($C$28&lt;$D$16,$C$28&gt;$D$15),1-$J$102,IF($C$28=$D$16,1,IF(AND($C$28&lt;$D$17,$C$28&gt;$D$16),($D$17-$C$28)/($D$17-$D$16),0))))</f>
        <v>0</v>
      </c>
      <c r="L102" s="4">
        <f>IF(NOT(ISNUMBER($C$28)),0,IF(AND($C$28&lt;$D$17,$C$28&gt;$D$16),1-$K$102,IF($C$28=$D$17,1,IF(AND($C$28&lt;$D$18,$C$28&gt;$D$17),($D$18-$C$28)/($D$18-$D$17),0))))</f>
        <v>0</v>
      </c>
      <c r="M102" s="4">
        <f>IF(NOT(ISNUMBER($C$28)),0,IF(AND($C$28&lt;$D$18,$C$28&gt;$D$17),1-$L$102,IF($C$28=$D$18,1,IF(AND($C$28&lt;$D$19,$C$28&gt;$D$18),($D$19-$C$28)/($D$19-$D$18),0))))</f>
        <v>0</v>
      </c>
      <c r="N102" s="4">
        <f>IF(NOT(ISNUMBER($C$28)),0,IF(AND($C$28&lt;$D$19,$C$28&gt;$D$18),1-$M$102,IF($C$28=$D$19,1,IF(AND($C$28&lt;$D$20,$C$28&gt;$D$19),($D$20-$C$28)/($D$20-$D$19),0))))</f>
        <v>0</v>
      </c>
      <c r="O102" s="4">
        <f>IF(NOT(ISNUMBER($C$28)),0,IF(AND($C$28&lt;$D$20,$C$28&gt;$D$19),1-$N$102,IF($C$28=$D$20,1,0)))</f>
        <v>1</v>
      </c>
      <c r="P102" s="4">
        <f>IF(NOT(ISNUMBER($D$28)),0,IF($D$28=$D$21,1,IF($D$28&lt;$D$22,ABS($D$22-$D$28)/ABS($D$22-$D$21),0)))</f>
        <v>1</v>
      </c>
      <c r="Q102" s="4">
        <f>IF(NOT(ISNUMBER($D$28)),0,IF(AND($D$28&lt;$D$22,$D$28&gt;$D$21),1-$P$102,IF($D$28=$D$22,1,0)))</f>
        <v>0</v>
      </c>
      <c r="R102" s="2">
        <v>0</v>
      </c>
    </row>
    <row r="103" spans="1:18" x14ac:dyDescent="0.2">
      <c r="A103" s="4">
        <f>IF(NOT(ISNUMBER($A$29)),0,IF($A$29=$D$6,1,IF($A$29&lt;$D$7,ABS($D$7-$A$29)/ABS($D$7-$D$6),0)))</f>
        <v>1</v>
      </c>
      <c r="B103" s="4">
        <f>IF(NOT(ISNUMBER($A$29)),0,IF(AND($A$29&lt;$D$7,$A$29&gt;$D$6),1-$A$103,IF($A$29=$D$7,1,IF(AND($A$29&lt;$D$8,$A$29&gt;$D$7),($D$8-$A$29)/($D$8-$D$7),0))))</f>
        <v>0</v>
      </c>
      <c r="C103" s="4">
        <f>IF(NOT(ISNUMBER($A$29)),0,IF(AND($A$29&lt;$D$8,$A$29&gt;$D$7),1-$B$103,IF($A$29=$D$8,1,0)))</f>
        <v>0</v>
      </c>
      <c r="D103" s="4">
        <f>IF(NOT(ISNUMBER($B$29)),0,IF($B$29=$D$9,1,IF($B$29&lt;$D$10,ABS($D$10-$B$29)/ABS($D$10-$D$9),0)))</f>
        <v>0</v>
      </c>
      <c r="E103" s="4">
        <f>IF(NOT(ISNUMBER($B$29)),0,IF(AND($B$29&lt;$D$10,$B$29&gt;$D$9),1-$D$103,IF($B$29=$D$10,1,IF(AND($B$29&lt;$D$11,$B$29&gt;$D$10),($D$11-$B$29)/($D$11-$D$10),0))))</f>
        <v>0</v>
      </c>
      <c r="F103" s="4">
        <f>IF(NOT(ISNUMBER($B$29)),0,IF(AND($B$29&lt;$D$11,$B$29&gt;$D$10),1-$E$103,IF($B$29=$D$11,1,IF(AND($B$29&lt;$D$12,$B$29&gt;$D$11),($D$12-$B$29)/($D$12-$D$11),0))))</f>
        <v>0</v>
      </c>
      <c r="G103" s="4">
        <f>IF(NOT(ISNUMBER($B$29)),0,IF(AND($B$29&lt;$D$12,$B$29&gt;$D$11),1-$F$103,IF($B$29=$D$12,1,IF(AND($B$29&lt;$D$13,$B$29&gt;$D$12),($D$13-$B$29)/($D$13-$D$12),0))))</f>
        <v>1</v>
      </c>
      <c r="H103" s="4">
        <f>IF(NOT(ISNUMBER($B$29)),0,IF(AND($B$29&lt;$D$13,$B$29&gt;$D$12),1-$G$103,IF($B$29=$D$13,1,IF(AND($B$29&lt;$D$14,$B$29&gt;$D$13),($D$14-$B$29)/($D$14-$D$13),0))))</f>
        <v>0</v>
      </c>
      <c r="I103" s="4">
        <f>IF(NOT(ISNUMBER($B$29)),0,IF(AND($B$29&lt;$D$14,$B$29&gt;$D$13),1-$H$103,IF($B$29=$D$14,1,0)))</f>
        <v>0</v>
      </c>
      <c r="J103" s="4">
        <f>IF(NOT(ISNUMBER($C$29)),0,IF($C$29=$D$15,1,IF($C$29&lt;$D$16,ABS($D$16-$C$29)/ABS($D$16-$D$15),0)))</f>
        <v>0</v>
      </c>
      <c r="K103" s="4">
        <f>IF(NOT(ISNUMBER($C$29)),0,IF(AND($C$29&lt;$D$16,$C$29&gt;$D$15),1-$J$103,IF($C$29=$D$16,1,IF(AND($C$29&lt;$D$17,$C$29&gt;$D$16),($D$17-$C$29)/($D$17-$D$16),0))))</f>
        <v>0</v>
      </c>
      <c r="L103" s="4">
        <f>IF(NOT(ISNUMBER($C$29)),0,IF(AND($C$29&lt;$D$17,$C$29&gt;$D$16),1-$K$103,IF($C$29=$D$17,1,IF(AND($C$29&lt;$D$18,$C$29&gt;$D$17),($D$18-$C$29)/($D$18-$D$17),0))))</f>
        <v>0</v>
      </c>
      <c r="M103" s="4">
        <f>IF(NOT(ISNUMBER($C$29)),0,IF(AND($C$29&lt;$D$18,$C$29&gt;$D$17),1-$L$103,IF($C$29=$D$18,1,IF(AND($C$29&lt;$D$19,$C$29&gt;$D$18),($D$19-$C$29)/($D$19-$D$18),0))))</f>
        <v>0</v>
      </c>
      <c r="N103" s="4">
        <f>IF(NOT(ISNUMBER($C$29)),0,IF(AND($C$29&lt;$D$19,$C$29&gt;$D$18),1-$M$103,IF($C$29=$D$19,1,IF(AND($C$29&lt;$D$20,$C$29&gt;$D$19),($D$20-$C$29)/($D$20-$D$19),0))))</f>
        <v>0</v>
      </c>
      <c r="O103" s="4">
        <f>IF(NOT(ISNUMBER($C$29)),0,IF(AND($C$29&lt;$D$20,$C$29&gt;$D$19),1-$N$103,IF($C$29=$D$20,1,0)))</f>
        <v>1</v>
      </c>
      <c r="P103" s="4">
        <f>IF(NOT(ISNUMBER($D$29)),0,IF($D$29=$D$21,1,IF($D$29&lt;$D$22,ABS($D$22-$D$29)/ABS($D$22-$D$21),0)))</f>
        <v>1</v>
      </c>
      <c r="Q103" s="4">
        <f>IF(NOT(ISNUMBER($D$29)),0,IF(AND($D$29&lt;$D$22,$D$29&gt;$D$21),1-$P$103,IF($D$29=$D$22,1,0)))</f>
        <v>0</v>
      </c>
      <c r="R103" s="2">
        <v>0</v>
      </c>
    </row>
    <row r="104" spans="1:18" x14ac:dyDescent="0.2">
      <c r="A104" s="4">
        <f>IF(NOT(ISNUMBER($A$30)),0,IF($A$30=$D$6,1,IF($A$30&lt;$D$7,ABS($D$7-$A$30)/ABS($D$7-$D$6),0)))</f>
        <v>1</v>
      </c>
      <c r="B104" s="4">
        <f>IF(NOT(ISNUMBER($A$30)),0,IF(AND($A$30&lt;$D$7,$A$30&gt;$D$6),1-$A$104,IF($A$30=$D$7,1,IF(AND($A$30&lt;$D$8,$A$30&gt;$D$7),($D$8-$A$30)/($D$8-$D$7),0))))</f>
        <v>0</v>
      </c>
      <c r="C104" s="4">
        <f>IF(NOT(ISNUMBER($A$30)),0,IF(AND($A$30&lt;$D$8,$A$30&gt;$D$7),1-$B$104,IF($A$30=$D$8,1,0)))</f>
        <v>0</v>
      </c>
      <c r="D104" s="4">
        <f>IF(NOT(ISNUMBER($B$30)),0,IF($B$30=$D$9,1,IF($B$30&lt;$D$10,ABS($D$10-$B$30)/ABS($D$10-$D$9),0)))</f>
        <v>0</v>
      </c>
      <c r="E104" s="4">
        <f>IF(NOT(ISNUMBER($B$30)),0,IF(AND($B$30&lt;$D$10,$B$30&gt;$D$9),1-$D$104,IF($B$30=$D$10,1,IF(AND($B$30&lt;$D$11,$B$30&gt;$D$10),($D$11-$B$30)/($D$11-$D$10),0))))</f>
        <v>0</v>
      </c>
      <c r="F104" s="4">
        <f>IF(NOT(ISNUMBER($B$30)),0,IF(AND($B$30&lt;$D$11,$B$30&gt;$D$10),1-$E$104,IF($B$30=$D$11,1,IF(AND($B$30&lt;$D$12,$B$30&gt;$D$11),($D$12-$B$30)/($D$12-$D$11),0))))</f>
        <v>0</v>
      </c>
      <c r="G104" s="4">
        <f>IF(NOT(ISNUMBER($B$30)),0,IF(AND($B$30&lt;$D$12,$B$30&gt;$D$11),1-$F$104,IF($B$30=$D$12,1,IF(AND($B$30&lt;$D$13,$B$30&gt;$D$12),($D$13-$B$30)/($D$13-$D$12),0))))</f>
        <v>0</v>
      </c>
      <c r="H104" s="4">
        <f>IF(NOT(ISNUMBER($B$30)),0,IF(AND($B$30&lt;$D$13,$B$30&gt;$D$12),1-$G$104,IF($B$30=$D$13,1,IF(AND($B$30&lt;$D$14,$B$30&gt;$D$13),($D$14-$B$30)/($D$14-$D$13),0))))</f>
        <v>1</v>
      </c>
      <c r="I104" s="4">
        <f>IF(NOT(ISNUMBER($B$30)),0,IF(AND($B$30&lt;$D$14,$B$30&gt;$D$13),1-$H$104,IF($B$30=$D$14,1,0)))</f>
        <v>0</v>
      </c>
      <c r="J104" s="4">
        <f>IF(NOT(ISNUMBER($C$30)),0,IF($C$30=$D$15,1,IF($C$30&lt;$D$16,ABS($D$16-$C$30)/ABS($D$16-$D$15),0)))</f>
        <v>0</v>
      </c>
      <c r="K104" s="4">
        <f>IF(NOT(ISNUMBER($C$30)),0,IF(AND($C$30&lt;$D$16,$C$30&gt;$D$15),1-$J$104,IF($C$30=$D$16,1,IF(AND($C$30&lt;$D$17,$C$30&gt;$D$16),($D$17-$C$30)/($D$17-$D$16),0))))</f>
        <v>0</v>
      </c>
      <c r="L104" s="4">
        <f>IF(NOT(ISNUMBER($C$30)),0,IF(AND($C$30&lt;$D$17,$C$30&gt;$D$16),1-$K$104,IF($C$30=$D$17,1,IF(AND($C$30&lt;$D$18,$C$30&gt;$D$17),($D$18-$C$30)/($D$18-$D$17),0))))</f>
        <v>0</v>
      </c>
      <c r="M104" s="4">
        <f>IF(NOT(ISNUMBER($C$30)),0,IF(AND($C$30&lt;$D$18,$C$30&gt;$D$17),1-$L$104,IF($C$30=$D$18,1,IF(AND($C$30&lt;$D$19,$C$30&gt;$D$18),($D$19-$C$30)/($D$19-$D$18),0))))</f>
        <v>0</v>
      </c>
      <c r="N104" s="4">
        <f>IF(NOT(ISNUMBER($C$30)),0,IF(AND($C$30&lt;$D$19,$C$30&gt;$D$18),1-$M$104,IF($C$30=$D$19,1,IF(AND($C$30&lt;$D$20,$C$30&gt;$D$19),($D$20-$C$30)/($D$20-$D$19),0))))</f>
        <v>0</v>
      </c>
      <c r="O104" s="4">
        <f>IF(NOT(ISNUMBER($C$30)),0,IF(AND($C$30&lt;$D$20,$C$30&gt;$D$19),1-$N$104,IF($C$30=$D$20,1,0)))</f>
        <v>1</v>
      </c>
      <c r="P104" s="4">
        <f>IF(NOT(ISNUMBER($D$30)),0,IF($D$30=$D$21,1,IF($D$30&lt;$D$22,ABS($D$22-$D$30)/ABS($D$22-$D$21),0)))</f>
        <v>1</v>
      </c>
      <c r="Q104" s="4">
        <f>IF(NOT(ISNUMBER($D$30)),0,IF(AND($D$30&lt;$D$22,$D$30&gt;$D$21),1-$P$104,IF($D$30=$D$22,1,0)))</f>
        <v>0</v>
      </c>
      <c r="R104" s="2">
        <v>0</v>
      </c>
    </row>
    <row r="105" spans="1:18" x14ac:dyDescent="0.2">
      <c r="A105" s="4">
        <f>IF(NOT(ISNUMBER($A$31)),0,IF($A$31=$D$6,1,IF($A$31&lt;$D$7,ABS($D$7-$A$31)/ABS($D$7-$D$6),0)))</f>
        <v>1</v>
      </c>
      <c r="B105" s="4">
        <f>IF(NOT(ISNUMBER($A$31)),0,IF(AND($A$31&lt;$D$7,$A$31&gt;$D$6),1-$A$105,IF($A$31=$D$7,1,IF(AND($A$31&lt;$D$8,$A$31&gt;$D$7),($D$8-$A$31)/($D$8-$D$7),0))))</f>
        <v>0</v>
      </c>
      <c r="C105" s="4">
        <f>IF(NOT(ISNUMBER($A$31)),0,IF(AND($A$31&lt;$D$8,$A$31&gt;$D$7),1-$B$105,IF($A$31=$D$8,1,0)))</f>
        <v>0</v>
      </c>
      <c r="D105" s="4">
        <f>IF(NOT(ISNUMBER($B$31)),0,IF($B$31=$D$9,1,IF($B$31&lt;$D$10,ABS($D$10-$B$31)/ABS($D$10-$D$9),0)))</f>
        <v>0</v>
      </c>
      <c r="E105" s="4">
        <f>IF(NOT(ISNUMBER($B$31)),0,IF(AND($B$31&lt;$D$10,$B$31&gt;$D$9),1-$D$105,IF($B$31=$D$10,1,IF(AND($B$31&lt;$D$11,$B$31&gt;$D$10),($D$11-$B$31)/($D$11-$D$10),0))))</f>
        <v>0</v>
      </c>
      <c r="F105" s="4">
        <f>IF(NOT(ISNUMBER($B$31)),0,IF(AND($B$31&lt;$D$11,$B$31&gt;$D$10),1-$E$105,IF($B$31=$D$11,1,IF(AND($B$31&lt;$D$12,$B$31&gt;$D$11),($D$12-$B$31)/($D$12-$D$11),0))))</f>
        <v>0</v>
      </c>
      <c r="G105" s="4">
        <f>IF(NOT(ISNUMBER($B$31)),0,IF(AND($B$31&lt;$D$12,$B$31&gt;$D$11),1-$F$105,IF($B$31=$D$12,1,IF(AND($B$31&lt;$D$13,$B$31&gt;$D$12),($D$13-$B$31)/($D$13-$D$12),0))))</f>
        <v>0</v>
      </c>
      <c r="H105" s="4">
        <f>IF(NOT(ISNUMBER($B$31)),0,IF(AND($B$31&lt;$D$13,$B$31&gt;$D$12),1-$G$105,IF($B$31=$D$13,1,IF(AND($B$31&lt;$D$14,$B$31&gt;$D$13),($D$14-$B$31)/($D$14-$D$13),0))))</f>
        <v>0</v>
      </c>
      <c r="I105" s="4">
        <f>IF(NOT(ISNUMBER($B$31)),0,IF(AND($B$31&lt;$D$14,$B$31&gt;$D$13),1-$H$105,IF($B$31=$D$14,1,0)))</f>
        <v>1</v>
      </c>
      <c r="J105" s="4">
        <f>IF(NOT(ISNUMBER($C$31)),0,IF($C$31=$D$15,1,IF($C$31&lt;$D$16,ABS($D$16-$C$31)/ABS($D$16-$D$15),0)))</f>
        <v>0</v>
      </c>
      <c r="K105" s="4">
        <f>IF(NOT(ISNUMBER($C$31)),0,IF(AND($C$31&lt;$D$16,$C$31&gt;$D$15),1-$J$105,IF($C$31=$D$16,1,IF(AND($C$31&lt;$D$17,$C$31&gt;$D$16),($D$17-$C$31)/($D$17-$D$16),0))))</f>
        <v>0</v>
      </c>
      <c r="L105" s="4">
        <f>IF(NOT(ISNUMBER($C$31)),0,IF(AND($C$31&lt;$D$17,$C$31&gt;$D$16),1-$K$105,IF($C$31=$D$17,1,IF(AND($C$31&lt;$D$18,$C$31&gt;$D$17),($D$18-$C$31)/($D$18-$D$17),0))))</f>
        <v>0</v>
      </c>
      <c r="M105" s="4">
        <f>IF(NOT(ISNUMBER($C$31)),0,IF(AND($C$31&lt;$D$18,$C$31&gt;$D$17),1-$L$105,IF($C$31=$D$18,1,IF(AND($C$31&lt;$D$19,$C$31&gt;$D$18),($D$19-$C$31)/($D$19-$D$18),0))))</f>
        <v>0</v>
      </c>
      <c r="N105" s="4">
        <f>IF(NOT(ISNUMBER($C$31)),0,IF(AND($C$31&lt;$D$19,$C$31&gt;$D$18),1-$M$105,IF($C$31=$D$19,1,IF(AND($C$31&lt;$D$20,$C$31&gt;$D$19),($D$20-$C$31)/($D$20-$D$19),0))))</f>
        <v>0</v>
      </c>
      <c r="O105" s="4">
        <f>IF(NOT(ISNUMBER($C$31)),0,IF(AND($C$31&lt;$D$20,$C$31&gt;$D$19),1-$N$105,IF($C$31=$D$20,1,0)))</f>
        <v>1</v>
      </c>
      <c r="P105" s="4">
        <f>IF(NOT(ISNUMBER($D$31)),0,IF($D$31=$D$21,1,IF($D$31&lt;$D$22,ABS($D$22-$D$31)/ABS($D$22-$D$21),0)))</f>
        <v>1</v>
      </c>
      <c r="Q105" s="4">
        <f>IF(NOT(ISNUMBER($D$31)),0,IF(AND($D$31&lt;$D$22,$D$31&gt;$D$21),1-$P$105,IF($D$31=$D$22,1,0)))</f>
        <v>0</v>
      </c>
      <c r="R105" s="2">
        <v>0</v>
      </c>
    </row>
    <row r="106" spans="1:18" x14ac:dyDescent="0.2">
      <c r="A106" s="4">
        <f>IF(NOT(ISNUMBER($A$32)),0,IF($A$32=$D$6,1,IF($A$32&lt;$D$7,ABS($D$7-$A$32)/ABS($D$7-$D$6),0)))</f>
        <v>1</v>
      </c>
      <c r="B106" s="4">
        <f>IF(NOT(ISNUMBER($A$32)),0,IF(AND($A$32&lt;$D$7,$A$32&gt;$D$6),1-$A$106,IF($A$32=$D$7,1,IF(AND($A$32&lt;$D$8,$A$32&gt;$D$7),($D$8-$A$32)/($D$8-$D$7),0))))</f>
        <v>0</v>
      </c>
      <c r="C106" s="4">
        <f>IF(NOT(ISNUMBER($A$32)),0,IF(AND($A$32&lt;$D$8,$A$32&gt;$D$7),1-$B$106,IF($A$32=$D$8,1,0)))</f>
        <v>0</v>
      </c>
      <c r="D106" s="4">
        <f>IF(NOT(ISNUMBER($B$32)),0,IF($B$32=$D$9,1,IF($B$32&lt;$D$10,ABS($D$10-$B$32)/ABS($D$10-$D$9),0)))</f>
        <v>1</v>
      </c>
      <c r="E106" s="4">
        <f>IF(NOT(ISNUMBER($B$32)),0,IF(AND($B$32&lt;$D$10,$B$32&gt;$D$9),1-$D$106,IF($B$32=$D$10,1,IF(AND($B$32&lt;$D$11,$B$32&gt;$D$10),($D$11-$B$32)/($D$11-$D$10),0))))</f>
        <v>0</v>
      </c>
      <c r="F106" s="4">
        <f>IF(NOT(ISNUMBER($B$32)),0,IF(AND($B$32&lt;$D$11,$B$32&gt;$D$10),1-$E$106,IF($B$32=$D$11,1,IF(AND($B$32&lt;$D$12,$B$32&gt;$D$11),($D$12-$B$32)/($D$12-$D$11),0))))</f>
        <v>0</v>
      </c>
      <c r="G106" s="4">
        <f>IF(NOT(ISNUMBER($B$32)),0,IF(AND($B$32&lt;$D$12,$B$32&gt;$D$11),1-$F$106,IF($B$32=$D$12,1,IF(AND($B$32&lt;$D$13,$B$32&gt;$D$12),($D$13-$B$32)/($D$13-$D$12),0))))</f>
        <v>0</v>
      </c>
      <c r="H106" s="4">
        <f>IF(NOT(ISNUMBER($B$32)),0,IF(AND($B$32&lt;$D$13,$B$32&gt;$D$12),1-$G$106,IF($B$32=$D$13,1,IF(AND($B$32&lt;$D$14,$B$32&gt;$D$13),($D$14-$B$32)/($D$14-$D$13),0))))</f>
        <v>0</v>
      </c>
      <c r="I106" s="4">
        <f>IF(NOT(ISNUMBER($B$32)),0,IF(AND($B$32&lt;$D$14,$B$32&gt;$D$13),1-$H$106,IF($B$32=$D$14,1,0)))</f>
        <v>0</v>
      </c>
      <c r="J106" s="4">
        <f>IF(NOT(ISNUMBER($C$32)),0,IF($C$32=$D$15,1,IF($C$32&lt;$D$16,ABS($D$16-$C$32)/ABS($D$16-$D$15),0)))</f>
        <v>0</v>
      </c>
      <c r="K106" s="4">
        <f>IF(NOT(ISNUMBER($C$32)),0,IF(AND($C$32&lt;$D$16,$C$32&gt;$D$15),1-$J$106,IF($C$32=$D$16,1,IF(AND($C$32&lt;$D$17,$C$32&gt;$D$16),($D$17-$C$32)/($D$17-$D$16),0))))</f>
        <v>0</v>
      </c>
      <c r="L106" s="4">
        <f>IF(NOT(ISNUMBER($C$32)),0,IF(AND($C$32&lt;$D$17,$C$32&gt;$D$16),1-$K$106,IF($C$32=$D$17,1,IF(AND($C$32&lt;$D$18,$C$32&gt;$D$17),($D$18-$C$32)/($D$18-$D$17),0))))</f>
        <v>0</v>
      </c>
      <c r="M106" s="4">
        <f>IF(NOT(ISNUMBER($C$32)),0,IF(AND($C$32&lt;$D$18,$C$32&gt;$D$17),1-$L$106,IF($C$32=$D$18,1,IF(AND($C$32&lt;$D$19,$C$32&gt;$D$18),($D$19-$C$32)/($D$19-$D$18),0))))</f>
        <v>0</v>
      </c>
      <c r="N106" s="4">
        <f>IF(NOT(ISNUMBER($C$32)),0,IF(AND($C$32&lt;$D$19,$C$32&gt;$D$18),1-$M$106,IF($C$32=$D$19,1,IF(AND($C$32&lt;$D$20,$C$32&gt;$D$19),($D$20-$C$32)/($D$20-$D$19),0))))</f>
        <v>0</v>
      </c>
      <c r="O106" s="4">
        <f>IF(NOT(ISNUMBER($C$32)),0,IF(AND($C$32&lt;$D$20,$C$32&gt;$D$19),1-$N$106,IF($C$32=$D$20,1,0)))</f>
        <v>1</v>
      </c>
      <c r="P106" s="4">
        <f>IF(NOT(ISNUMBER($D$32)),0,IF($D$32=$D$21,1,IF($D$32&lt;$D$22,ABS($D$22-$D$32)/ABS($D$22-$D$21),0)))</f>
        <v>0</v>
      </c>
      <c r="Q106" s="4">
        <f>IF(NOT(ISNUMBER($D$32)),0,IF(AND($D$32&lt;$D$22,$D$32&gt;$D$21),1-$P$106,IF($D$32=$D$22,1,0)))</f>
        <v>1</v>
      </c>
      <c r="R106" s="2">
        <v>0</v>
      </c>
    </row>
    <row r="107" spans="1:18" x14ac:dyDescent="0.2">
      <c r="A107" s="4">
        <f>IF(NOT(ISNUMBER($A$33)),0,IF($A$33=$D$6,1,IF($A$33&lt;$D$7,ABS($D$7-$A$33)/ABS($D$7-$D$6),0)))</f>
        <v>1</v>
      </c>
      <c r="B107" s="4">
        <f>IF(NOT(ISNUMBER($A$33)),0,IF(AND($A$33&lt;$D$7,$A$33&gt;$D$6),1-$A$107,IF($A$33=$D$7,1,IF(AND($A$33&lt;$D$8,$A$33&gt;$D$7),($D$8-$A$33)/($D$8-$D$7),0))))</f>
        <v>0</v>
      </c>
      <c r="C107" s="4">
        <f>IF(NOT(ISNUMBER($A$33)),0,IF(AND($A$33&lt;$D$8,$A$33&gt;$D$7),1-$B$107,IF($A$33=$D$8,1,0)))</f>
        <v>0</v>
      </c>
      <c r="D107" s="4">
        <f>IF(NOT(ISNUMBER($B$33)),0,IF($B$33=$D$9,1,IF($B$33&lt;$D$10,ABS($D$10-$B$33)/ABS($D$10-$D$9),0)))</f>
        <v>0</v>
      </c>
      <c r="E107" s="4">
        <f>IF(NOT(ISNUMBER($B$33)),0,IF(AND($B$33&lt;$D$10,$B$33&gt;$D$9),1-$D$107,IF($B$33=$D$10,1,IF(AND($B$33&lt;$D$11,$B$33&gt;$D$10),($D$11-$B$33)/($D$11-$D$10),0))))</f>
        <v>1</v>
      </c>
      <c r="F107" s="4">
        <f>IF(NOT(ISNUMBER($B$33)),0,IF(AND($B$33&lt;$D$11,$B$33&gt;$D$10),1-$E$107,IF($B$33=$D$11,1,IF(AND($B$33&lt;$D$12,$B$33&gt;$D$11),($D$12-$B$33)/($D$12-$D$11),0))))</f>
        <v>0</v>
      </c>
      <c r="G107" s="4">
        <f>IF(NOT(ISNUMBER($B$33)),0,IF(AND($B$33&lt;$D$12,$B$33&gt;$D$11),1-$F$107,IF($B$33=$D$12,1,IF(AND($B$33&lt;$D$13,$B$33&gt;$D$12),($D$13-$B$33)/($D$13-$D$12),0))))</f>
        <v>0</v>
      </c>
      <c r="H107" s="4">
        <f>IF(NOT(ISNUMBER($B$33)),0,IF(AND($B$33&lt;$D$13,$B$33&gt;$D$12),1-$G$107,IF($B$33=$D$13,1,IF(AND($B$33&lt;$D$14,$B$33&gt;$D$13),($D$14-$B$33)/($D$14-$D$13),0))))</f>
        <v>0</v>
      </c>
      <c r="I107" s="4">
        <f>IF(NOT(ISNUMBER($B$33)),0,IF(AND($B$33&lt;$D$14,$B$33&gt;$D$13),1-$H$107,IF($B$33=$D$14,1,0)))</f>
        <v>0</v>
      </c>
      <c r="J107" s="4">
        <f>IF(NOT(ISNUMBER($C$33)),0,IF($C$33=$D$15,1,IF($C$33&lt;$D$16,ABS($D$16-$C$33)/ABS($D$16-$D$15),0)))</f>
        <v>0</v>
      </c>
      <c r="K107" s="4">
        <f>IF(NOT(ISNUMBER($C$33)),0,IF(AND($C$33&lt;$D$16,$C$33&gt;$D$15),1-$J$107,IF($C$33=$D$16,1,IF(AND($C$33&lt;$D$17,$C$33&gt;$D$16),($D$17-$C$33)/($D$17-$D$16),0))))</f>
        <v>0</v>
      </c>
      <c r="L107" s="4">
        <f>IF(NOT(ISNUMBER($C$33)),0,IF(AND($C$33&lt;$D$17,$C$33&gt;$D$16),1-$K$107,IF($C$33=$D$17,1,IF(AND($C$33&lt;$D$18,$C$33&gt;$D$17),($D$18-$C$33)/($D$18-$D$17),0))))</f>
        <v>0</v>
      </c>
      <c r="M107" s="4">
        <f>IF(NOT(ISNUMBER($C$33)),0,IF(AND($C$33&lt;$D$18,$C$33&gt;$D$17),1-$L$107,IF($C$33=$D$18,1,IF(AND($C$33&lt;$D$19,$C$33&gt;$D$18),($D$19-$C$33)/($D$19-$D$18),0))))</f>
        <v>0</v>
      </c>
      <c r="N107" s="4">
        <f>IF(NOT(ISNUMBER($C$33)),0,IF(AND($C$33&lt;$D$19,$C$33&gt;$D$18),1-$M$107,IF($C$33=$D$19,1,IF(AND($C$33&lt;$D$20,$C$33&gt;$D$19),($D$20-$C$33)/($D$20-$D$19),0))))</f>
        <v>0</v>
      </c>
      <c r="O107" s="4">
        <f>IF(NOT(ISNUMBER($C$33)),0,IF(AND($C$33&lt;$D$20,$C$33&gt;$D$19),1-$N$107,IF($C$33=$D$20,1,0)))</f>
        <v>1</v>
      </c>
      <c r="P107" s="4">
        <f>IF(NOT(ISNUMBER($D$33)),0,IF($D$33=$D$21,1,IF($D$33&lt;$D$22,ABS($D$22-$D$33)/ABS($D$22-$D$21),0)))</f>
        <v>0</v>
      </c>
      <c r="Q107" s="4">
        <f>IF(NOT(ISNUMBER($D$33)),0,IF(AND($D$33&lt;$D$22,$D$33&gt;$D$21),1-$P$107,IF($D$33=$D$22,1,0)))</f>
        <v>1</v>
      </c>
      <c r="R107" s="2">
        <v>0</v>
      </c>
    </row>
    <row r="108" spans="1:18" x14ac:dyDescent="0.2">
      <c r="A108" s="4">
        <f>IF(NOT(ISNUMBER($A$34)),0,IF($A$34=$D$6,1,IF($A$34&lt;$D$7,ABS($D$7-$A$34)/ABS($D$7-$D$6),0)))</f>
        <v>1</v>
      </c>
      <c r="B108" s="4">
        <f>IF(NOT(ISNUMBER($A$34)),0,IF(AND($A$34&lt;$D$7,$A$34&gt;$D$6),1-$A$108,IF($A$34=$D$7,1,IF(AND($A$34&lt;$D$8,$A$34&gt;$D$7),($D$8-$A$34)/($D$8-$D$7),0))))</f>
        <v>0</v>
      </c>
      <c r="C108" s="4">
        <f>IF(NOT(ISNUMBER($A$34)),0,IF(AND($A$34&lt;$D$8,$A$34&gt;$D$7),1-$B$108,IF($A$34=$D$8,1,0)))</f>
        <v>0</v>
      </c>
      <c r="D108" s="4">
        <f>IF(NOT(ISNUMBER($B$34)),0,IF($B$34=$D$9,1,IF($B$34&lt;$D$10,ABS($D$10-$B$34)/ABS($D$10-$D$9),0)))</f>
        <v>0</v>
      </c>
      <c r="E108" s="4">
        <f>IF(NOT(ISNUMBER($B$34)),0,IF(AND($B$34&lt;$D$10,$B$34&gt;$D$9),1-$D$108,IF($B$34=$D$10,1,IF(AND($B$34&lt;$D$11,$B$34&gt;$D$10),($D$11-$B$34)/($D$11-$D$10),0))))</f>
        <v>0</v>
      </c>
      <c r="F108" s="4">
        <f>IF(NOT(ISNUMBER($B$34)),0,IF(AND($B$34&lt;$D$11,$B$34&gt;$D$10),1-$E$108,IF($B$34=$D$11,1,IF(AND($B$34&lt;$D$12,$B$34&gt;$D$11),($D$12-$B$34)/($D$12-$D$11),0))))</f>
        <v>1</v>
      </c>
      <c r="G108" s="4">
        <f>IF(NOT(ISNUMBER($B$34)),0,IF(AND($B$34&lt;$D$12,$B$34&gt;$D$11),1-$F$108,IF($B$34=$D$12,1,IF(AND($B$34&lt;$D$13,$B$34&gt;$D$12),($D$13-$B$34)/($D$13-$D$12),0))))</f>
        <v>0</v>
      </c>
      <c r="H108" s="4">
        <f>IF(NOT(ISNUMBER($B$34)),0,IF(AND($B$34&lt;$D$13,$B$34&gt;$D$12),1-$G$108,IF($B$34=$D$13,1,IF(AND($B$34&lt;$D$14,$B$34&gt;$D$13),($D$14-$B$34)/($D$14-$D$13),0))))</f>
        <v>0</v>
      </c>
      <c r="I108" s="4">
        <f>IF(NOT(ISNUMBER($B$34)),0,IF(AND($B$34&lt;$D$14,$B$34&gt;$D$13),1-$H$108,IF($B$34=$D$14,1,0)))</f>
        <v>0</v>
      </c>
      <c r="J108" s="4">
        <f>IF(NOT(ISNUMBER($C$34)),0,IF($C$34=$D$15,1,IF($C$34&lt;$D$16,ABS($D$16-$C$34)/ABS($D$16-$D$15),0)))</f>
        <v>0</v>
      </c>
      <c r="K108" s="4">
        <f>IF(NOT(ISNUMBER($C$34)),0,IF(AND($C$34&lt;$D$16,$C$34&gt;$D$15),1-$J$108,IF($C$34=$D$16,1,IF(AND($C$34&lt;$D$17,$C$34&gt;$D$16),($D$17-$C$34)/($D$17-$D$16),0))))</f>
        <v>0</v>
      </c>
      <c r="L108" s="4">
        <f>IF(NOT(ISNUMBER($C$34)),0,IF(AND($C$34&lt;$D$17,$C$34&gt;$D$16),1-$K$108,IF($C$34=$D$17,1,IF(AND($C$34&lt;$D$18,$C$34&gt;$D$17),($D$18-$C$34)/($D$18-$D$17),0))))</f>
        <v>0</v>
      </c>
      <c r="M108" s="4">
        <f>IF(NOT(ISNUMBER($C$34)),0,IF(AND($C$34&lt;$D$18,$C$34&gt;$D$17),1-$L$108,IF($C$34=$D$18,1,IF(AND($C$34&lt;$D$19,$C$34&gt;$D$18),($D$19-$C$34)/($D$19-$D$18),0))))</f>
        <v>0</v>
      </c>
      <c r="N108" s="4">
        <f>IF(NOT(ISNUMBER($C$34)),0,IF(AND($C$34&lt;$D$19,$C$34&gt;$D$18),1-$M$108,IF($C$34=$D$19,1,IF(AND($C$34&lt;$D$20,$C$34&gt;$D$19),($D$20-$C$34)/($D$20-$D$19),0))))</f>
        <v>0</v>
      </c>
      <c r="O108" s="4">
        <f>IF(NOT(ISNUMBER($C$34)),0,IF(AND($C$34&lt;$D$20,$C$34&gt;$D$19),1-$N$108,IF($C$34=$D$20,1,0)))</f>
        <v>1</v>
      </c>
      <c r="P108" s="4">
        <f>IF(NOT(ISNUMBER($D$34)),0,IF($D$34=$D$21,1,IF($D$34&lt;$D$22,ABS($D$22-$D$34)/ABS($D$22-$D$21),0)))</f>
        <v>0</v>
      </c>
      <c r="Q108" s="4">
        <f>IF(NOT(ISNUMBER($D$34)),0,IF(AND($D$34&lt;$D$22,$D$34&gt;$D$21),1-$P$108,IF($D$34=$D$22,1,0)))</f>
        <v>1</v>
      </c>
      <c r="R108" s="2">
        <v>0</v>
      </c>
    </row>
    <row r="109" spans="1:18" x14ac:dyDescent="0.2">
      <c r="A109" s="4">
        <f>IF(NOT(ISNUMBER($A$35)),0,IF($A$35=$D$6,1,IF($A$35&lt;$D$7,ABS($D$7-$A$35)/ABS($D$7-$D$6),0)))</f>
        <v>1</v>
      </c>
      <c r="B109" s="4">
        <f>IF(NOT(ISNUMBER($A$35)),0,IF(AND($A$35&lt;$D$7,$A$35&gt;$D$6),1-$A$109,IF($A$35=$D$7,1,IF(AND($A$35&lt;$D$8,$A$35&gt;$D$7),($D$8-$A$35)/($D$8-$D$7),0))))</f>
        <v>0</v>
      </c>
      <c r="C109" s="4">
        <f>IF(NOT(ISNUMBER($A$35)),0,IF(AND($A$35&lt;$D$8,$A$35&gt;$D$7),1-$B$109,IF($A$35=$D$8,1,0)))</f>
        <v>0</v>
      </c>
      <c r="D109" s="4">
        <f>IF(NOT(ISNUMBER($B$35)),0,IF($B$35=$D$9,1,IF($B$35&lt;$D$10,ABS($D$10-$B$35)/ABS($D$10-$D$9),0)))</f>
        <v>0</v>
      </c>
      <c r="E109" s="4">
        <f>IF(NOT(ISNUMBER($B$35)),0,IF(AND($B$35&lt;$D$10,$B$35&gt;$D$9),1-$D$109,IF($B$35=$D$10,1,IF(AND($B$35&lt;$D$11,$B$35&gt;$D$10),($D$11-$B$35)/($D$11-$D$10),0))))</f>
        <v>0</v>
      </c>
      <c r="F109" s="4">
        <f>IF(NOT(ISNUMBER($B$35)),0,IF(AND($B$35&lt;$D$11,$B$35&gt;$D$10),1-$E$109,IF($B$35=$D$11,1,IF(AND($B$35&lt;$D$12,$B$35&gt;$D$11),($D$12-$B$35)/($D$12-$D$11),0))))</f>
        <v>0</v>
      </c>
      <c r="G109" s="4">
        <f>IF(NOT(ISNUMBER($B$35)),0,IF(AND($B$35&lt;$D$12,$B$35&gt;$D$11),1-$F$109,IF($B$35=$D$12,1,IF(AND($B$35&lt;$D$13,$B$35&gt;$D$12),($D$13-$B$35)/($D$13-$D$12),0))))</f>
        <v>1</v>
      </c>
      <c r="H109" s="4">
        <f>IF(NOT(ISNUMBER($B$35)),0,IF(AND($B$35&lt;$D$13,$B$35&gt;$D$12),1-$G$109,IF($B$35=$D$13,1,IF(AND($B$35&lt;$D$14,$B$35&gt;$D$13),($D$14-$B$35)/($D$14-$D$13),0))))</f>
        <v>0</v>
      </c>
      <c r="I109" s="4">
        <f>IF(NOT(ISNUMBER($B$35)),0,IF(AND($B$35&lt;$D$14,$B$35&gt;$D$13),1-$H$109,IF($B$35=$D$14,1,0)))</f>
        <v>0</v>
      </c>
      <c r="J109" s="4">
        <f>IF(NOT(ISNUMBER($C$35)),0,IF($C$35=$D$15,1,IF($C$35&lt;$D$16,ABS($D$16-$C$35)/ABS($D$16-$D$15),0)))</f>
        <v>0</v>
      </c>
      <c r="K109" s="4">
        <f>IF(NOT(ISNUMBER($C$35)),0,IF(AND($C$35&lt;$D$16,$C$35&gt;$D$15),1-$J$109,IF($C$35=$D$16,1,IF(AND($C$35&lt;$D$17,$C$35&gt;$D$16),($D$17-$C$35)/($D$17-$D$16),0))))</f>
        <v>0</v>
      </c>
      <c r="L109" s="4">
        <f>IF(NOT(ISNUMBER($C$35)),0,IF(AND($C$35&lt;$D$17,$C$35&gt;$D$16),1-$K$109,IF($C$35=$D$17,1,IF(AND($C$35&lt;$D$18,$C$35&gt;$D$17),($D$18-$C$35)/($D$18-$D$17),0))))</f>
        <v>0</v>
      </c>
      <c r="M109" s="4">
        <f>IF(NOT(ISNUMBER($C$35)),0,IF(AND($C$35&lt;$D$18,$C$35&gt;$D$17),1-$L$109,IF($C$35=$D$18,1,IF(AND($C$35&lt;$D$19,$C$35&gt;$D$18),($D$19-$C$35)/($D$19-$D$18),0))))</f>
        <v>0</v>
      </c>
      <c r="N109" s="4">
        <f>IF(NOT(ISNUMBER($C$35)),0,IF(AND($C$35&lt;$D$19,$C$35&gt;$D$18),1-$M$109,IF($C$35=$D$19,1,IF(AND($C$35&lt;$D$20,$C$35&gt;$D$19),($D$20-$C$35)/($D$20-$D$19),0))))</f>
        <v>0</v>
      </c>
      <c r="O109" s="4">
        <f>IF(NOT(ISNUMBER($C$35)),0,IF(AND($C$35&lt;$D$20,$C$35&gt;$D$19),1-$N$109,IF($C$35=$D$20,1,0)))</f>
        <v>1</v>
      </c>
      <c r="P109" s="4">
        <f>IF(NOT(ISNUMBER($D$35)),0,IF($D$35=$D$21,1,IF($D$35&lt;$D$22,ABS($D$22-$D$35)/ABS($D$22-$D$21),0)))</f>
        <v>0</v>
      </c>
      <c r="Q109" s="4">
        <f>IF(NOT(ISNUMBER($D$35)),0,IF(AND($D$35&lt;$D$22,$D$35&gt;$D$21),1-$P$109,IF($D$35=$D$22,1,0)))</f>
        <v>1</v>
      </c>
      <c r="R109" s="2">
        <v>0</v>
      </c>
    </row>
    <row r="110" spans="1:18" x14ac:dyDescent="0.2">
      <c r="A110" s="4">
        <f>IF(NOT(ISNUMBER($A$36)),0,IF($A$36=$D$6,1,IF($A$36&lt;$D$7,ABS($D$7-$A$36)/ABS($D$7-$D$6),0)))</f>
        <v>1</v>
      </c>
      <c r="B110" s="4">
        <f>IF(NOT(ISNUMBER($A$36)),0,IF(AND($A$36&lt;$D$7,$A$36&gt;$D$6),1-$A$110,IF($A$36=$D$7,1,IF(AND($A$36&lt;$D$8,$A$36&gt;$D$7),($D$8-$A$36)/($D$8-$D$7),0))))</f>
        <v>0</v>
      </c>
      <c r="C110" s="4">
        <f>IF(NOT(ISNUMBER($A$36)),0,IF(AND($A$36&lt;$D$8,$A$36&gt;$D$7),1-$B$110,IF($A$36=$D$8,1,0)))</f>
        <v>0</v>
      </c>
      <c r="D110" s="4">
        <f>IF(NOT(ISNUMBER($B$36)),0,IF($B$36=$D$9,1,IF($B$36&lt;$D$10,ABS($D$10-$B$36)/ABS($D$10-$D$9),0)))</f>
        <v>0</v>
      </c>
      <c r="E110" s="4">
        <f>IF(NOT(ISNUMBER($B$36)),0,IF(AND($B$36&lt;$D$10,$B$36&gt;$D$9),1-$D$110,IF($B$36=$D$10,1,IF(AND($B$36&lt;$D$11,$B$36&gt;$D$10),($D$11-$B$36)/($D$11-$D$10),0))))</f>
        <v>0</v>
      </c>
      <c r="F110" s="4">
        <f>IF(NOT(ISNUMBER($B$36)),0,IF(AND($B$36&lt;$D$11,$B$36&gt;$D$10),1-$E$110,IF($B$36=$D$11,1,IF(AND($B$36&lt;$D$12,$B$36&gt;$D$11),($D$12-$B$36)/($D$12-$D$11),0))))</f>
        <v>0</v>
      </c>
      <c r="G110" s="4">
        <f>IF(NOT(ISNUMBER($B$36)),0,IF(AND($B$36&lt;$D$12,$B$36&gt;$D$11),1-$F$110,IF($B$36=$D$12,1,IF(AND($B$36&lt;$D$13,$B$36&gt;$D$12),($D$13-$B$36)/($D$13-$D$12),0))))</f>
        <v>0</v>
      </c>
      <c r="H110" s="4">
        <f>IF(NOT(ISNUMBER($B$36)),0,IF(AND($B$36&lt;$D$13,$B$36&gt;$D$12),1-$G$110,IF($B$36=$D$13,1,IF(AND($B$36&lt;$D$14,$B$36&gt;$D$13),($D$14-$B$36)/($D$14-$D$13),0))))</f>
        <v>1</v>
      </c>
      <c r="I110" s="4">
        <f>IF(NOT(ISNUMBER($B$36)),0,IF(AND($B$36&lt;$D$14,$B$36&gt;$D$13),1-$H$110,IF($B$36=$D$14,1,0)))</f>
        <v>0</v>
      </c>
      <c r="J110" s="4">
        <f>IF(NOT(ISNUMBER($C$36)),0,IF($C$36=$D$15,1,IF($C$36&lt;$D$16,ABS($D$16-$C$36)/ABS($D$16-$D$15),0)))</f>
        <v>0</v>
      </c>
      <c r="K110" s="4">
        <f>IF(NOT(ISNUMBER($C$36)),0,IF(AND($C$36&lt;$D$16,$C$36&gt;$D$15),1-$J$110,IF($C$36=$D$16,1,IF(AND($C$36&lt;$D$17,$C$36&gt;$D$16),($D$17-$C$36)/($D$17-$D$16),0))))</f>
        <v>0</v>
      </c>
      <c r="L110" s="4">
        <f>IF(NOT(ISNUMBER($C$36)),0,IF(AND($C$36&lt;$D$17,$C$36&gt;$D$16),1-$K$110,IF($C$36=$D$17,1,IF(AND($C$36&lt;$D$18,$C$36&gt;$D$17),($D$18-$C$36)/($D$18-$D$17),0))))</f>
        <v>0</v>
      </c>
      <c r="M110" s="4">
        <f>IF(NOT(ISNUMBER($C$36)),0,IF(AND($C$36&lt;$D$18,$C$36&gt;$D$17),1-$L$110,IF($C$36=$D$18,1,IF(AND($C$36&lt;$D$19,$C$36&gt;$D$18),($D$19-$C$36)/($D$19-$D$18),0))))</f>
        <v>0</v>
      </c>
      <c r="N110" s="4">
        <f>IF(NOT(ISNUMBER($C$36)),0,IF(AND($C$36&lt;$D$19,$C$36&gt;$D$18),1-$M$110,IF($C$36=$D$19,1,IF(AND($C$36&lt;$D$20,$C$36&gt;$D$19),($D$20-$C$36)/($D$20-$D$19),0))))</f>
        <v>0</v>
      </c>
      <c r="O110" s="4">
        <f>IF(NOT(ISNUMBER($C$36)),0,IF(AND($C$36&lt;$D$20,$C$36&gt;$D$19),1-$N$110,IF($C$36=$D$20,1,0)))</f>
        <v>1</v>
      </c>
      <c r="P110" s="4">
        <f>IF(NOT(ISNUMBER($D$36)),0,IF($D$36=$D$21,1,IF($D$36&lt;$D$22,ABS($D$22-$D$36)/ABS($D$22-$D$21),0)))</f>
        <v>0</v>
      </c>
      <c r="Q110" s="4">
        <f>IF(NOT(ISNUMBER($D$36)),0,IF(AND($D$36&lt;$D$22,$D$36&gt;$D$21),1-$P$110,IF($D$36=$D$22,1,0)))</f>
        <v>1</v>
      </c>
      <c r="R110" s="2">
        <v>0</v>
      </c>
    </row>
    <row r="111" spans="1:18" x14ac:dyDescent="0.2">
      <c r="A111" s="4">
        <f>IF(NOT(ISNUMBER($A$37)),0,IF($A$37=$D$6,1,IF($A$37&lt;$D$7,ABS($D$7-$A$37)/ABS($D$7-$D$6),0)))</f>
        <v>1</v>
      </c>
      <c r="B111" s="4">
        <f>IF(NOT(ISNUMBER($A$37)),0,IF(AND($A$37&lt;$D$7,$A$37&gt;$D$6),1-$A$111,IF($A$37=$D$7,1,IF(AND($A$37&lt;$D$8,$A$37&gt;$D$7),($D$8-$A$37)/($D$8-$D$7),0))))</f>
        <v>0</v>
      </c>
      <c r="C111" s="4">
        <f>IF(NOT(ISNUMBER($A$37)),0,IF(AND($A$37&lt;$D$8,$A$37&gt;$D$7),1-$B$111,IF($A$37=$D$8,1,0)))</f>
        <v>0</v>
      </c>
      <c r="D111" s="4">
        <f>IF(NOT(ISNUMBER($B$37)),0,IF($B$37=$D$9,1,IF($B$37&lt;$D$10,ABS($D$10-$B$37)/ABS($D$10-$D$9),0)))</f>
        <v>0</v>
      </c>
      <c r="E111" s="4">
        <f>IF(NOT(ISNUMBER($B$37)),0,IF(AND($B$37&lt;$D$10,$B$37&gt;$D$9),1-$D$111,IF($B$37=$D$10,1,IF(AND($B$37&lt;$D$11,$B$37&gt;$D$10),($D$11-$B$37)/($D$11-$D$10),0))))</f>
        <v>0</v>
      </c>
      <c r="F111" s="4">
        <f>IF(NOT(ISNUMBER($B$37)),0,IF(AND($B$37&lt;$D$11,$B$37&gt;$D$10),1-$E$111,IF($B$37=$D$11,1,IF(AND($B$37&lt;$D$12,$B$37&gt;$D$11),($D$12-$B$37)/($D$12-$D$11),0))))</f>
        <v>0</v>
      </c>
      <c r="G111" s="4">
        <f>IF(NOT(ISNUMBER($B$37)),0,IF(AND($B$37&lt;$D$12,$B$37&gt;$D$11),1-$F$111,IF($B$37=$D$12,1,IF(AND($B$37&lt;$D$13,$B$37&gt;$D$12),($D$13-$B$37)/($D$13-$D$12),0))))</f>
        <v>0</v>
      </c>
      <c r="H111" s="4">
        <f>IF(NOT(ISNUMBER($B$37)),0,IF(AND($B$37&lt;$D$13,$B$37&gt;$D$12),1-$G$111,IF($B$37=$D$13,1,IF(AND($B$37&lt;$D$14,$B$37&gt;$D$13),($D$14-$B$37)/($D$14-$D$13),0))))</f>
        <v>0</v>
      </c>
      <c r="I111" s="4">
        <f>IF(NOT(ISNUMBER($B$37)),0,IF(AND($B$37&lt;$D$14,$B$37&gt;$D$13),1-$H$111,IF($B$37=$D$14,1,0)))</f>
        <v>1</v>
      </c>
      <c r="J111" s="4">
        <f>IF(NOT(ISNUMBER($C$37)),0,IF($C$37=$D$15,1,IF($C$37&lt;$D$16,ABS($D$16-$C$37)/ABS($D$16-$D$15),0)))</f>
        <v>0</v>
      </c>
      <c r="K111" s="4">
        <f>IF(NOT(ISNUMBER($C$37)),0,IF(AND($C$37&lt;$D$16,$C$37&gt;$D$15),1-$J$111,IF($C$37=$D$16,1,IF(AND($C$37&lt;$D$17,$C$37&gt;$D$16),($D$17-$C$37)/($D$17-$D$16),0))))</f>
        <v>0</v>
      </c>
      <c r="L111" s="4">
        <f>IF(NOT(ISNUMBER($C$37)),0,IF(AND($C$37&lt;$D$17,$C$37&gt;$D$16),1-$K$111,IF($C$37=$D$17,1,IF(AND($C$37&lt;$D$18,$C$37&gt;$D$17),($D$18-$C$37)/($D$18-$D$17),0))))</f>
        <v>0</v>
      </c>
      <c r="M111" s="4">
        <f>IF(NOT(ISNUMBER($C$37)),0,IF(AND($C$37&lt;$D$18,$C$37&gt;$D$17),1-$L$111,IF($C$37=$D$18,1,IF(AND($C$37&lt;$D$19,$C$37&gt;$D$18),($D$19-$C$37)/($D$19-$D$18),0))))</f>
        <v>0</v>
      </c>
      <c r="N111" s="4">
        <f>IF(NOT(ISNUMBER($C$37)),0,IF(AND($C$37&lt;$D$19,$C$37&gt;$D$18),1-$M$111,IF($C$37=$D$19,1,IF(AND($C$37&lt;$D$20,$C$37&gt;$D$19),($D$20-$C$37)/($D$20-$D$19),0))))</f>
        <v>0</v>
      </c>
      <c r="O111" s="4">
        <f>IF(NOT(ISNUMBER($C$37)),0,IF(AND($C$37&lt;$D$20,$C$37&gt;$D$19),1-$N$111,IF($C$37=$D$20,1,0)))</f>
        <v>1</v>
      </c>
      <c r="P111" s="4">
        <f>IF(NOT(ISNUMBER($D$37)),0,IF($D$37=$D$21,1,IF($D$37&lt;$D$22,ABS($D$22-$D$37)/ABS($D$22-$D$21),0)))</f>
        <v>0</v>
      </c>
      <c r="Q111" s="4">
        <f>IF(NOT(ISNUMBER($D$37)),0,IF(AND($D$37&lt;$D$22,$D$37&gt;$D$21),1-$P$111,IF($D$37=$D$22,1,0)))</f>
        <v>1</v>
      </c>
      <c r="R111" s="2">
        <v>0</v>
      </c>
    </row>
    <row r="112" spans="1:18" x14ac:dyDescent="0.2">
      <c r="A112" s="4">
        <f>IF(NOT(ISNUMBER($A$38)),0,IF($A$38=$D$6,1,IF($A$38&lt;$D$7,ABS($D$7-$A$38)/ABS($D$7-$D$6),0)))</f>
        <v>1</v>
      </c>
      <c r="B112" s="4">
        <f>IF(NOT(ISNUMBER($A$38)),0,IF(AND($A$38&lt;$D$7,$A$38&gt;$D$6),1-$A$112,IF($A$38=$D$7,1,IF(AND($A$38&lt;$D$8,$A$38&gt;$D$7),($D$8-$A$38)/($D$8-$D$7),0))))</f>
        <v>0</v>
      </c>
      <c r="C112" s="4">
        <f>IF(NOT(ISNUMBER($A$38)),0,IF(AND($A$38&lt;$D$8,$A$38&gt;$D$7),1-$B$112,IF($A$38=$D$8,1,0)))</f>
        <v>0</v>
      </c>
      <c r="D112" s="4">
        <f>IF(NOT(ISNUMBER($B$38)),0,IF($B$38=$D$9,1,IF($B$38&lt;$D$10,ABS($D$10-$B$38)/ABS($D$10-$D$9),0)))</f>
        <v>1</v>
      </c>
      <c r="E112" s="4">
        <f>IF(NOT(ISNUMBER($B$38)),0,IF(AND($B$38&lt;$D$10,$B$38&gt;$D$9),1-$D$112,IF($B$38=$D$10,1,IF(AND($B$38&lt;$D$11,$B$38&gt;$D$10),($D$11-$B$38)/($D$11-$D$10),0))))</f>
        <v>0</v>
      </c>
      <c r="F112" s="4">
        <f>IF(NOT(ISNUMBER($B$38)),0,IF(AND($B$38&lt;$D$11,$B$38&gt;$D$10),1-$E$112,IF($B$38=$D$11,1,IF(AND($B$38&lt;$D$12,$B$38&gt;$D$11),($D$12-$B$38)/($D$12-$D$11),0))))</f>
        <v>0</v>
      </c>
      <c r="G112" s="4">
        <f>IF(NOT(ISNUMBER($B$38)),0,IF(AND($B$38&lt;$D$12,$B$38&gt;$D$11),1-$F$112,IF($B$38=$D$12,1,IF(AND($B$38&lt;$D$13,$B$38&gt;$D$12),($D$13-$B$38)/($D$13-$D$12),0))))</f>
        <v>0</v>
      </c>
      <c r="H112" s="4">
        <f>IF(NOT(ISNUMBER($B$38)),0,IF(AND($B$38&lt;$D$13,$B$38&gt;$D$12),1-$G$112,IF($B$38=$D$13,1,IF(AND($B$38&lt;$D$14,$B$38&gt;$D$13),($D$14-$B$38)/($D$14-$D$13),0))))</f>
        <v>0</v>
      </c>
      <c r="I112" s="4">
        <f>IF(NOT(ISNUMBER($B$38)),0,IF(AND($B$38&lt;$D$14,$B$38&gt;$D$13),1-$H$112,IF($B$38=$D$14,1,0)))</f>
        <v>0</v>
      </c>
      <c r="J112" s="4">
        <f>IF(NOT(ISNUMBER($C$38)),0,IF($C$38=$D$15,1,IF($C$38&lt;$D$16,ABS($D$16-$C$38)/ABS($D$16-$D$15),0)))</f>
        <v>1</v>
      </c>
      <c r="K112" s="4">
        <f>IF(NOT(ISNUMBER($C$38)),0,IF(AND($C$38&lt;$D$16,$C$38&gt;$D$15),1-$J$112,IF($C$38=$D$16,1,IF(AND($C$38&lt;$D$17,$C$38&gt;$D$16),($D$17-$C$38)/($D$17-$D$16),0))))</f>
        <v>0</v>
      </c>
      <c r="L112" s="4">
        <f>IF(NOT(ISNUMBER($C$38)),0,IF(AND($C$38&lt;$D$17,$C$38&gt;$D$16),1-$K$112,IF($C$38=$D$17,1,IF(AND($C$38&lt;$D$18,$C$38&gt;$D$17),($D$18-$C$38)/($D$18-$D$17),0))))</f>
        <v>0</v>
      </c>
      <c r="M112" s="4">
        <f>IF(NOT(ISNUMBER($C$38)),0,IF(AND($C$38&lt;$D$18,$C$38&gt;$D$17),1-$L$112,IF($C$38=$D$18,1,IF(AND($C$38&lt;$D$19,$C$38&gt;$D$18),($D$19-$C$38)/($D$19-$D$18),0))))</f>
        <v>0</v>
      </c>
      <c r="N112" s="4">
        <f>IF(NOT(ISNUMBER($C$38)),0,IF(AND($C$38&lt;$D$19,$C$38&gt;$D$18),1-$M$112,IF($C$38=$D$19,1,IF(AND($C$38&lt;$D$20,$C$38&gt;$D$19),($D$20-$C$38)/($D$20-$D$19),0))))</f>
        <v>0</v>
      </c>
      <c r="O112" s="4">
        <f>IF(NOT(ISNUMBER($C$38)),0,IF(AND($C$38&lt;$D$20,$C$38&gt;$D$19),1-$N$112,IF($C$38=$D$20,1,0)))</f>
        <v>0</v>
      </c>
      <c r="P112" s="4">
        <f>IF(NOT(ISNUMBER($D$38)),0,IF($D$38=$D$21,1,IF($D$38&lt;$D$22,ABS($D$22-$D$38)/ABS($D$22-$D$21),0)))</f>
        <v>1</v>
      </c>
      <c r="Q112" s="4">
        <f>IF(NOT(ISNUMBER($D$38)),0,IF(AND($D$38&lt;$D$22,$D$38&gt;$D$21),1-$P$112,IF($D$38=$D$22,1,0)))</f>
        <v>0</v>
      </c>
      <c r="R112" s="2">
        <v>0</v>
      </c>
    </row>
    <row r="113" spans="1:18" x14ac:dyDescent="0.2">
      <c r="A113" s="4">
        <f>IF(NOT(ISNUMBER($A$39)),0,IF($A$39=$D$6,1,IF($A$39&lt;$D$7,ABS($D$7-$A$39)/ABS($D$7-$D$6),0)))</f>
        <v>1</v>
      </c>
      <c r="B113" s="4">
        <f>IF(NOT(ISNUMBER($A$39)),0,IF(AND($A$39&lt;$D$7,$A$39&gt;$D$6),1-$A$113,IF($A$39=$D$7,1,IF(AND($A$39&lt;$D$8,$A$39&gt;$D$7),($D$8-$A$39)/($D$8-$D$7),0))))</f>
        <v>0</v>
      </c>
      <c r="C113" s="4">
        <f>IF(NOT(ISNUMBER($A$39)),0,IF(AND($A$39&lt;$D$8,$A$39&gt;$D$7),1-$B$113,IF($A$39=$D$8,1,0)))</f>
        <v>0</v>
      </c>
      <c r="D113" s="4">
        <f>IF(NOT(ISNUMBER($B$39)),0,IF($B$39=$D$9,1,IF($B$39&lt;$D$10,ABS($D$10-$B$39)/ABS($D$10-$D$9),0)))</f>
        <v>0</v>
      </c>
      <c r="E113" s="4">
        <f>IF(NOT(ISNUMBER($B$39)),0,IF(AND($B$39&lt;$D$10,$B$39&gt;$D$9),1-$D$113,IF($B$39=$D$10,1,IF(AND($B$39&lt;$D$11,$B$39&gt;$D$10),($D$11-$B$39)/($D$11-$D$10),0))))</f>
        <v>1</v>
      </c>
      <c r="F113" s="4">
        <f>IF(NOT(ISNUMBER($B$39)),0,IF(AND($B$39&lt;$D$11,$B$39&gt;$D$10),1-$E$113,IF($B$39=$D$11,1,IF(AND($B$39&lt;$D$12,$B$39&gt;$D$11),($D$12-$B$39)/($D$12-$D$11),0))))</f>
        <v>0</v>
      </c>
      <c r="G113" s="4">
        <f>IF(NOT(ISNUMBER($B$39)),0,IF(AND($B$39&lt;$D$12,$B$39&gt;$D$11),1-$F$113,IF($B$39=$D$12,1,IF(AND($B$39&lt;$D$13,$B$39&gt;$D$12),($D$13-$B$39)/($D$13-$D$12),0))))</f>
        <v>0</v>
      </c>
      <c r="H113" s="4">
        <f>IF(NOT(ISNUMBER($B$39)),0,IF(AND($B$39&lt;$D$13,$B$39&gt;$D$12),1-$G$113,IF($B$39=$D$13,1,IF(AND($B$39&lt;$D$14,$B$39&gt;$D$13),($D$14-$B$39)/($D$14-$D$13),0))))</f>
        <v>0</v>
      </c>
      <c r="I113" s="4">
        <f>IF(NOT(ISNUMBER($B$39)),0,IF(AND($B$39&lt;$D$14,$B$39&gt;$D$13),1-$H$113,IF($B$39=$D$14,1,0)))</f>
        <v>0</v>
      </c>
      <c r="J113" s="4">
        <f>IF(NOT(ISNUMBER($C$39)),0,IF($C$39=$D$15,1,IF($C$39&lt;$D$16,ABS($D$16-$C$39)/ABS($D$16-$D$15),0)))</f>
        <v>1</v>
      </c>
      <c r="K113" s="4">
        <f>IF(NOT(ISNUMBER($C$39)),0,IF(AND($C$39&lt;$D$16,$C$39&gt;$D$15),1-$J$113,IF($C$39=$D$16,1,IF(AND($C$39&lt;$D$17,$C$39&gt;$D$16),($D$17-$C$39)/($D$17-$D$16),0))))</f>
        <v>0</v>
      </c>
      <c r="L113" s="4">
        <f>IF(NOT(ISNUMBER($C$39)),0,IF(AND($C$39&lt;$D$17,$C$39&gt;$D$16),1-$K$113,IF($C$39=$D$17,1,IF(AND($C$39&lt;$D$18,$C$39&gt;$D$17),($D$18-$C$39)/($D$18-$D$17),0))))</f>
        <v>0</v>
      </c>
      <c r="M113" s="4">
        <f>IF(NOT(ISNUMBER($C$39)),0,IF(AND($C$39&lt;$D$18,$C$39&gt;$D$17),1-$L$113,IF($C$39=$D$18,1,IF(AND($C$39&lt;$D$19,$C$39&gt;$D$18),($D$19-$C$39)/($D$19-$D$18),0))))</f>
        <v>0</v>
      </c>
      <c r="N113" s="4">
        <f>IF(NOT(ISNUMBER($C$39)),0,IF(AND($C$39&lt;$D$19,$C$39&gt;$D$18),1-$M$113,IF($C$39=$D$19,1,IF(AND($C$39&lt;$D$20,$C$39&gt;$D$19),($D$20-$C$39)/($D$20-$D$19),0))))</f>
        <v>0</v>
      </c>
      <c r="O113" s="4">
        <f>IF(NOT(ISNUMBER($C$39)),0,IF(AND($C$39&lt;$D$20,$C$39&gt;$D$19),1-$N$113,IF($C$39=$D$20,1,0)))</f>
        <v>0</v>
      </c>
      <c r="P113" s="4">
        <f>IF(NOT(ISNUMBER($D$39)),0,IF($D$39=$D$21,1,IF($D$39&lt;$D$22,ABS($D$22-$D$39)/ABS($D$22-$D$21),0)))</f>
        <v>1</v>
      </c>
      <c r="Q113" s="4">
        <f>IF(NOT(ISNUMBER($D$39)),0,IF(AND($D$39&lt;$D$22,$D$39&gt;$D$21),1-$P$113,IF($D$39=$D$22,1,0)))</f>
        <v>0</v>
      </c>
      <c r="R113" s="2">
        <v>0</v>
      </c>
    </row>
    <row r="114" spans="1:18" x14ac:dyDescent="0.2">
      <c r="A114" s="4">
        <f>IF(NOT(ISNUMBER($A$40)),0,IF($A$40=$D$6,1,IF($A$40&lt;$D$7,ABS($D$7-$A$40)/ABS($D$7-$D$6),0)))</f>
        <v>1</v>
      </c>
      <c r="B114" s="4">
        <f>IF(NOT(ISNUMBER($A$40)),0,IF(AND($A$40&lt;$D$7,$A$40&gt;$D$6),1-$A$114,IF($A$40=$D$7,1,IF(AND($A$40&lt;$D$8,$A$40&gt;$D$7),($D$8-$A$40)/($D$8-$D$7),0))))</f>
        <v>0</v>
      </c>
      <c r="C114" s="4">
        <f>IF(NOT(ISNUMBER($A$40)),0,IF(AND($A$40&lt;$D$8,$A$40&gt;$D$7),1-$B$114,IF($A$40=$D$8,1,0)))</f>
        <v>0</v>
      </c>
      <c r="D114" s="4">
        <f>IF(NOT(ISNUMBER($B$40)),0,IF($B$40=$D$9,1,IF($B$40&lt;$D$10,ABS($D$10-$B$40)/ABS($D$10-$D$9),0)))</f>
        <v>0</v>
      </c>
      <c r="E114" s="4">
        <f>IF(NOT(ISNUMBER($B$40)),0,IF(AND($B$40&lt;$D$10,$B$40&gt;$D$9),1-$D$114,IF($B$40=$D$10,1,IF(AND($B$40&lt;$D$11,$B$40&gt;$D$10),($D$11-$B$40)/($D$11-$D$10),0))))</f>
        <v>0</v>
      </c>
      <c r="F114" s="4">
        <f>IF(NOT(ISNUMBER($B$40)),0,IF(AND($B$40&lt;$D$11,$B$40&gt;$D$10),1-$E$114,IF($B$40=$D$11,1,IF(AND($B$40&lt;$D$12,$B$40&gt;$D$11),($D$12-$B$40)/($D$12-$D$11),0))))</f>
        <v>1</v>
      </c>
      <c r="G114" s="4">
        <f>IF(NOT(ISNUMBER($B$40)),0,IF(AND($B$40&lt;$D$12,$B$40&gt;$D$11),1-$F$114,IF($B$40=$D$12,1,IF(AND($B$40&lt;$D$13,$B$40&gt;$D$12),($D$13-$B$40)/($D$13-$D$12),0))))</f>
        <v>0</v>
      </c>
      <c r="H114" s="4">
        <f>IF(NOT(ISNUMBER($B$40)),0,IF(AND($B$40&lt;$D$13,$B$40&gt;$D$12),1-$G$114,IF($B$40=$D$13,1,IF(AND($B$40&lt;$D$14,$B$40&gt;$D$13),($D$14-$B$40)/($D$14-$D$13),0))))</f>
        <v>0</v>
      </c>
      <c r="I114" s="4">
        <f>IF(NOT(ISNUMBER($B$40)),0,IF(AND($B$40&lt;$D$14,$B$40&gt;$D$13),1-$H$114,IF($B$40=$D$14,1,0)))</f>
        <v>0</v>
      </c>
      <c r="J114" s="4">
        <f>IF(NOT(ISNUMBER($C$40)),0,IF($C$40=$D$15,1,IF($C$40&lt;$D$16,ABS($D$16-$C$40)/ABS($D$16-$D$15),0)))</f>
        <v>1</v>
      </c>
      <c r="K114" s="4">
        <f>IF(NOT(ISNUMBER($C$40)),0,IF(AND($C$40&lt;$D$16,$C$40&gt;$D$15),1-$J$114,IF($C$40=$D$16,1,IF(AND($C$40&lt;$D$17,$C$40&gt;$D$16),($D$17-$C$40)/($D$17-$D$16),0))))</f>
        <v>0</v>
      </c>
      <c r="L114" s="4">
        <f>IF(NOT(ISNUMBER($C$40)),0,IF(AND($C$40&lt;$D$17,$C$40&gt;$D$16),1-$K$114,IF($C$40=$D$17,1,IF(AND($C$40&lt;$D$18,$C$40&gt;$D$17),($D$18-$C$40)/($D$18-$D$17),0))))</f>
        <v>0</v>
      </c>
      <c r="M114" s="4">
        <f>IF(NOT(ISNUMBER($C$40)),0,IF(AND($C$40&lt;$D$18,$C$40&gt;$D$17),1-$L$114,IF($C$40=$D$18,1,IF(AND($C$40&lt;$D$19,$C$40&gt;$D$18),($D$19-$C$40)/($D$19-$D$18),0))))</f>
        <v>0</v>
      </c>
      <c r="N114" s="4">
        <f>IF(NOT(ISNUMBER($C$40)),0,IF(AND($C$40&lt;$D$19,$C$40&gt;$D$18),1-$M$114,IF($C$40=$D$19,1,IF(AND($C$40&lt;$D$20,$C$40&gt;$D$19),($D$20-$C$40)/($D$20-$D$19),0))))</f>
        <v>0</v>
      </c>
      <c r="O114" s="4">
        <f>IF(NOT(ISNUMBER($C$40)),0,IF(AND($C$40&lt;$D$20,$C$40&gt;$D$19),1-$N$114,IF($C$40=$D$20,1,0)))</f>
        <v>0</v>
      </c>
      <c r="P114" s="4">
        <f>IF(NOT(ISNUMBER($D$40)),0,IF($D$40=$D$21,1,IF($D$40&lt;$D$22,ABS($D$22-$D$40)/ABS($D$22-$D$21),0)))</f>
        <v>1</v>
      </c>
      <c r="Q114" s="4">
        <f>IF(NOT(ISNUMBER($D$40)),0,IF(AND($D$40&lt;$D$22,$D$40&gt;$D$21),1-$P$114,IF($D$40=$D$22,1,0)))</f>
        <v>0</v>
      </c>
      <c r="R114" s="2">
        <v>0</v>
      </c>
    </row>
    <row r="115" spans="1:18" x14ac:dyDescent="0.2">
      <c r="A115" s="4">
        <f>IF(NOT(ISNUMBER($A$41)),0,IF($A$41=$D$6,1,IF($A$41&lt;$D$7,ABS($D$7-$A$41)/ABS($D$7-$D$6),0)))</f>
        <v>1</v>
      </c>
      <c r="B115" s="4">
        <f>IF(NOT(ISNUMBER($A$41)),0,IF(AND($A$41&lt;$D$7,$A$41&gt;$D$6),1-$A$115,IF($A$41=$D$7,1,IF(AND($A$41&lt;$D$8,$A$41&gt;$D$7),($D$8-$A$41)/($D$8-$D$7),0))))</f>
        <v>0</v>
      </c>
      <c r="C115" s="4">
        <f>IF(NOT(ISNUMBER($A$41)),0,IF(AND($A$41&lt;$D$8,$A$41&gt;$D$7),1-$B$115,IF($A$41=$D$8,1,0)))</f>
        <v>0</v>
      </c>
      <c r="D115" s="4">
        <f>IF(NOT(ISNUMBER($B$41)),0,IF($B$41=$D$9,1,IF($B$41&lt;$D$10,ABS($D$10-$B$41)/ABS($D$10-$D$9),0)))</f>
        <v>0</v>
      </c>
      <c r="E115" s="4">
        <f>IF(NOT(ISNUMBER($B$41)),0,IF(AND($B$41&lt;$D$10,$B$41&gt;$D$9),1-$D$115,IF($B$41=$D$10,1,IF(AND($B$41&lt;$D$11,$B$41&gt;$D$10),($D$11-$B$41)/($D$11-$D$10),0))))</f>
        <v>0</v>
      </c>
      <c r="F115" s="4">
        <f>IF(NOT(ISNUMBER($B$41)),0,IF(AND($B$41&lt;$D$11,$B$41&gt;$D$10),1-$E$115,IF($B$41=$D$11,1,IF(AND($B$41&lt;$D$12,$B$41&gt;$D$11),($D$12-$B$41)/($D$12-$D$11),0))))</f>
        <v>0</v>
      </c>
      <c r="G115" s="4">
        <f>IF(NOT(ISNUMBER($B$41)),0,IF(AND($B$41&lt;$D$12,$B$41&gt;$D$11),1-$F$115,IF($B$41=$D$12,1,IF(AND($B$41&lt;$D$13,$B$41&gt;$D$12),($D$13-$B$41)/($D$13-$D$12),0))))</f>
        <v>1</v>
      </c>
      <c r="H115" s="4">
        <f>IF(NOT(ISNUMBER($B$41)),0,IF(AND($B$41&lt;$D$13,$B$41&gt;$D$12),1-$G$115,IF($B$41=$D$13,1,IF(AND($B$41&lt;$D$14,$B$41&gt;$D$13),($D$14-$B$41)/($D$14-$D$13),0))))</f>
        <v>0</v>
      </c>
      <c r="I115" s="4">
        <f>IF(NOT(ISNUMBER($B$41)),0,IF(AND($B$41&lt;$D$14,$B$41&gt;$D$13),1-$H$115,IF($B$41=$D$14,1,0)))</f>
        <v>0</v>
      </c>
      <c r="J115" s="4">
        <f>IF(NOT(ISNUMBER($C$41)),0,IF($C$41=$D$15,1,IF($C$41&lt;$D$16,ABS($D$16-$C$41)/ABS($D$16-$D$15),0)))</f>
        <v>1</v>
      </c>
      <c r="K115" s="4">
        <f>IF(NOT(ISNUMBER($C$41)),0,IF(AND($C$41&lt;$D$16,$C$41&gt;$D$15),1-$J$115,IF($C$41=$D$16,1,IF(AND($C$41&lt;$D$17,$C$41&gt;$D$16),($D$17-$C$41)/($D$17-$D$16),0))))</f>
        <v>0</v>
      </c>
      <c r="L115" s="4">
        <f>IF(NOT(ISNUMBER($C$41)),0,IF(AND($C$41&lt;$D$17,$C$41&gt;$D$16),1-$K$115,IF($C$41=$D$17,1,IF(AND($C$41&lt;$D$18,$C$41&gt;$D$17),($D$18-$C$41)/($D$18-$D$17),0))))</f>
        <v>0</v>
      </c>
      <c r="M115" s="4">
        <f>IF(NOT(ISNUMBER($C$41)),0,IF(AND($C$41&lt;$D$18,$C$41&gt;$D$17),1-$L$115,IF($C$41=$D$18,1,IF(AND($C$41&lt;$D$19,$C$41&gt;$D$18),($D$19-$C$41)/($D$19-$D$18),0))))</f>
        <v>0</v>
      </c>
      <c r="N115" s="4">
        <f>IF(NOT(ISNUMBER($C$41)),0,IF(AND($C$41&lt;$D$19,$C$41&gt;$D$18),1-$M$115,IF($C$41=$D$19,1,IF(AND($C$41&lt;$D$20,$C$41&gt;$D$19),($D$20-$C$41)/($D$20-$D$19),0))))</f>
        <v>0</v>
      </c>
      <c r="O115" s="4">
        <f>IF(NOT(ISNUMBER($C$41)),0,IF(AND($C$41&lt;$D$20,$C$41&gt;$D$19),1-$N$115,IF($C$41=$D$20,1,0)))</f>
        <v>0</v>
      </c>
      <c r="P115" s="4">
        <f>IF(NOT(ISNUMBER($D$41)),0,IF($D$41=$D$21,1,IF($D$41&lt;$D$22,ABS($D$22-$D$41)/ABS($D$22-$D$21),0)))</f>
        <v>1</v>
      </c>
      <c r="Q115" s="4">
        <f>IF(NOT(ISNUMBER($D$41)),0,IF(AND($D$41&lt;$D$22,$D$41&gt;$D$21),1-$P$115,IF($D$41=$D$22,1,0)))</f>
        <v>0</v>
      </c>
      <c r="R115" s="2">
        <v>0</v>
      </c>
    </row>
    <row r="116" spans="1:18" x14ac:dyDescent="0.2">
      <c r="A116" s="4">
        <f>IF(NOT(ISNUMBER($A$42)),0,IF($A$42=$D$6,1,IF($A$42&lt;$D$7,ABS($D$7-$A$42)/ABS($D$7-$D$6),0)))</f>
        <v>1</v>
      </c>
      <c r="B116" s="4">
        <f>IF(NOT(ISNUMBER($A$42)),0,IF(AND($A$42&lt;$D$7,$A$42&gt;$D$6),1-$A$116,IF($A$42=$D$7,1,IF(AND($A$42&lt;$D$8,$A$42&gt;$D$7),($D$8-$A$42)/($D$8-$D$7),0))))</f>
        <v>0</v>
      </c>
      <c r="C116" s="4">
        <f>IF(NOT(ISNUMBER($A$42)),0,IF(AND($A$42&lt;$D$8,$A$42&gt;$D$7),1-$B$116,IF($A$42=$D$8,1,0)))</f>
        <v>0</v>
      </c>
      <c r="D116" s="4">
        <f>IF(NOT(ISNUMBER($B$42)),0,IF($B$42=$D$9,1,IF($B$42&lt;$D$10,ABS($D$10-$B$42)/ABS($D$10-$D$9),0)))</f>
        <v>0</v>
      </c>
      <c r="E116" s="4">
        <f>IF(NOT(ISNUMBER($B$42)),0,IF(AND($B$42&lt;$D$10,$B$42&gt;$D$9),1-$D$116,IF($B$42=$D$10,1,IF(AND($B$42&lt;$D$11,$B$42&gt;$D$10),($D$11-$B$42)/($D$11-$D$10),0))))</f>
        <v>0</v>
      </c>
      <c r="F116" s="4">
        <f>IF(NOT(ISNUMBER($B$42)),0,IF(AND($B$42&lt;$D$11,$B$42&gt;$D$10),1-$E$116,IF($B$42=$D$11,1,IF(AND($B$42&lt;$D$12,$B$42&gt;$D$11),($D$12-$B$42)/($D$12-$D$11),0))))</f>
        <v>0</v>
      </c>
      <c r="G116" s="4">
        <f>IF(NOT(ISNUMBER($B$42)),0,IF(AND($B$42&lt;$D$12,$B$42&gt;$D$11),1-$F$116,IF($B$42=$D$12,1,IF(AND($B$42&lt;$D$13,$B$42&gt;$D$12),($D$13-$B$42)/($D$13-$D$12),0))))</f>
        <v>0</v>
      </c>
      <c r="H116" s="4">
        <f>IF(NOT(ISNUMBER($B$42)),0,IF(AND($B$42&lt;$D$13,$B$42&gt;$D$12),1-$G$116,IF($B$42=$D$13,1,IF(AND($B$42&lt;$D$14,$B$42&gt;$D$13),($D$14-$B$42)/($D$14-$D$13),0))))</f>
        <v>1</v>
      </c>
      <c r="I116" s="4">
        <f>IF(NOT(ISNUMBER($B$42)),0,IF(AND($B$42&lt;$D$14,$B$42&gt;$D$13),1-$H$116,IF($B$42=$D$14,1,0)))</f>
        <v>0</v>
      </c>
      <c r="J116" s="4">
        <f>IF(NOT(ISNUMBER($C$42)),0,IF($C$42=$D$15,1,IF($C$42&lt;$D$16,ABS($D$16-$C$42)/ABS($D$16-$D$15),0)))</f>
        <v>1</v>
      </c>
      <c r="K116" s="4">
        <f>IF(NOT(ISNUMBER($C$42)),0,IF(AND($C$42&lt;$D$16,$C$42&gt;$D$15),1-$J$116,IF($C$42=$D$16,1,IF(AND($C$42&lt;$D$17,$C$42&gt;$D$16),($D$17-$C$42)/($D$17-$D$16),0))))</f>
        <v>0</v>
      </c>
      <c r="L116" s="4">
        <f>IF(NOT(ISNUMBER($C$42)),0,IF(AND($C$42&lt;$D$17,$C$42&gt;$D$16),1-$K$116,IF($C$42=$D$17,1,IF(AND($C$42&lt;$D$18,$C$42&gt;$D$17),($D$18-$C$42)/($D$18-$D$17),0))))</f>
        <v>0</v>
      </c>
      <c r="M116" s="4">
        <f>IF(NOT(ISNUMBER($C$42)),0,IF(AND($C$42&lt;$D$18,$C$42&gt;$D$17),1-$L$116,IF($C$42=$D$18,1,IF(AND($C$42&lt;$D$19,$C$42&gt;$D$18),($D$19-$C$42)/($D$19-$D$18),0))))</f>
        <v>0</v>
      </c>
      <c r="N116" s="4">
        <f>IF(NOT(ISNUMBER($C$42)),0,IF(AND($C$42&lt;$D$19,$C$42&gt;$D$18),1-$M$116,IF($C$42=$D$19,1,IF(AND($C$42&lt;$D$20,$C$42&gt;$D$19),($D$20-$C$42)/($D$20-$D$19),0))))</f>
        <v>0</v>
      </c>
      <c r="O116" s="4">
        <f>IF(NOT(ISNUMBER($C$42)),0,IF(AND($C$42&lt;$D$20,$C$42&gt;$D$19),1-$N$116,IF($C$42=$D$20,1,0)))</f>
        <v>0</v>
      </c>
      <c r="P116" s="4">
        <f>IF(NOT(ISNUMBER($D$42)),0,IF($D$42=$D$21,1,IF($D$42&lt;$D$22,ABS($D$22-$D$42)/ABS($D$22-$D$21),0)))</f>
        <v>1</v>
      </c>
      <c r="Q116" s="4">
        <f>IF(NOT(ISNUMBER($D$42)),0,IF(AND($D$42&lt;$D$22,$D$42&gt;$D$21),1-$P$116,IF($D$42=$D$22,1,0)))</f>
        <v>0</v>
      </c>
      <c r="R116" s="2">
        <v>0</v>
      </c>
    </row>
    <row r="117" spans="1:18" x14ac:dyDescent="0.2">
      <c r="A117" s="4">
        <f>IF(NOT(ISNUMBER($A$43)),0,IF($A$43=$D$6,1,IF($A$43&lt;$D$7,ABS($D$7-$A$43)/ABS($D$7-$D$6),0)))</f>
        <v>1</v>
      </c>
      <c r="B117" s="4">
        <f>IF(NOT(ISNUMBER($A$43)),0,IF(AND($A$43&lt;$D$7,$A$43&gt;$D$6),1-$A$117,IF($A$43=$D$7,1,IF(AND($A$43&lt;$D$8,$A$43&gt;$D$7),($D$8-$A$43)/($D$8-$D$7),0))))</f>
        <v>0</v>
      </c>
      <c r="C117" s="4">
        <f>IF(NOT(ISNUMBER($A$43)),0,IF(AND($A$43&lt;$D$8,$A$43&gt;$D$7),1-$B$117,IF($A$43=$D$8,1,0)))</f>
        <v>0</v>
      </c>
      <c r="D117" s="4">
        <f>IF(NOT(ISNUMBER($B$43)),0,IF($B$43=$D$9,1,IF($B$43&lt;$D$10,ABS($D$10-$B$43)/ABS($D$10-$D$9),0)))</f>
        <v>0</v>
      </c>
      <c r="E117" s="4">
        <f>IF(NOT(ISNUMBER($B$43)),0,IF(AND($B$43&lt;$D$10,$B$43&gt;$D$9),1-$D$117,IF($B$43=$D$10,1,IF(AND($B$43&lt;$D$11,$B$43&gt;$D$10),($D$11-$B$43)/($D$11-$D$10),0))))</f>
        <v>0</v>
      </c>
      <c r="F117" s="4">
        <f>IF(NOT(ISNUMBER($B$43)),0,IF(AND($B$43&lt;$D$11,$B$43&gt;$D$10),1-$E$117,IF($B$43=$D$11,1,IF(AND($B$43&lt;$D$12,$B$43&gt;$D$11),($D$12-$B$43)/($D$12-$D$11),0))))</f>
        <v>0</v>
      </c>
      <c r="G117" s="4">
        <f>IF(NOT(ISNUMBER($B$43)),0,IF(AND($B$43&lt;$D$12,$B$43&gt;$D$11),1-$F$117,IF($B$43=$D$12,1,IF(AND($B$43&lt;$D$13,$B$43&gt;$D$12),($D$13-$B$43)/($D$13-$D$12),0))))</f>
        <v>0</v>
      </c>
      <c r="H117" s="4">
        <f>IF(NOT(ISNUMBER($B$43)),0,IF(AND($B$43&lt;$D$13,$B$43&gt;$D$12),1-$G$117,IF($B$43=$D$13,1,IF(AND($B$43&lt;$D$14,$B$43&gt;$D$13),($D$14-$B$43)/($D$14-$D$13),0))))</f>
        <v>0</v>
      </c>
      <c r="I117" s="4">
        <f>IF(NOT(ISNUMBER($B$43)),0,IF(AND($B$43&lt;$D$14,$B$43&gt;$D$13),1-$H$117,IF($B$43=$D$14,1,0)))</f>
        <v>1</v>
      </c>
      <c r="J117" s="4">
        <f>IF(NOT(ISNUMBER($C$43)),0,IF($C$43=$D$15,1,IF($C$43&lt;$D$16,ABS($D$16-$C$43)/ABS($D$16-$D$15),0)))</f>
        <v>1</v>
      </c>
      <c r="K117" s="4">
        <f>IF(NOT(ISNUMBER($C$43)),0,IF(AND($C$43&lt;$D$16,$C$43&gt;$D$15),1-$J$117,IF($C$43=$D$16,1,IF(AND($C$43&lt;$D$17,$C$43&gt;$D$16),($D$17-$C$43)/($D$17-$D$16),0))))</f>
        <v>0</v>
      </c>
      <c r="L117" s="4">
        <f>IF(NOT(ISNUMBER($C$43)),0,IF(AND($C$43&lt;$D$17,$C$43&gt;$D$16),1-$K$117,IF($C$43=$D$17,1,IF(AND($C$43&lt;$D$18,$C$43&gt;$D$17),($D$18-$C$43)/($D$18-$D$17),0))))</f>
        <v>0</v>
      </c>
      <c r="M117" s="4">
        <f>IF(NOT(ISNUMBER($C$43)),0,IF(AND($C$43&lt;$D$18,$C$43&gt;$D$17),1-$L$117,IF($C$43=$D$18,1,IF(AND($C$43&lt;$D$19,$C$43&gt;$D$18),($D$19-$C$43)/($D$19-$D$18),0))))</f>
        <v>0</v>
      </c>
      <c r="N117" s="4">
        <f>IF(NOT(ISNUMBER($C$43)),0,IF(AND($C$43&lt;$D$19,$C$43&gt;$D$18),1-$M$117,IF($C$43=$D$19,1,IF(AND($C$43&lt;$D$20,$C$43&gt;$D$19),($D$20-$C$43)/($D$20-$D$19),0))))</f>
        <v>0</v>
      </c>
      <c r="O117" s="4">
        <f>IF(NOT(ISNUMBER($C$43)),0,IF(AND($C$43&lt;$D$20,$C$43&gt;$D$19),1-$N$117,IF($C$43=$D$20,1,0)))</f>
        <v>0</v>
      </c>
      <c r="P117" s="4">
        <f>IF(NOT(ISNUMBER($D$43)),0,IF($D$43=$D$21,1,IF($D$43&lt;$D$22,ABS($D$22-$D$43)/ABS($D$22-$D$21),0)))</f>
        <v>1</v>
      </c>
      <c r="Q117" s="4">
        <f>IF(NOT(ISNUMBER($D$43)),0,IF(AND($D$43&lt;$D$22,$D$43&gt;$D$21),1-$P$117,IF($D$43=$D$22,1,0)))</f>
        <v>0</v>
      </c>
      <c r="R117" s="2">
        <v>0</v>
      </c>
    </row>
    <row r="118" spans="1:18" x14ac:dyDescent="0.2">
      <c r="A118" s="4">
        <f>IF(NOT(ISNUMBER($A$44)),0,IF($A$44=$D$6,1,IF($A$44&lt;$D$7,ABS($D$7-$A$44)/ABS($D$7-$D$6),0)))</f>
        <v>1</v>
      </c>
      <c r="B118" s="4">
        <f>IF(NOT(ISNUMBER($A$44)),0,IF(AND($A$44&lt;$D$7,$A$44&gt;$D$6),1-$A$118,IF($A$44=$D$7,1,IF(AND($A$44&lt;$D$8,$A$44&gt;$D$7),($D$8-$A$44)/($D$8-$D$7),0))))</f>
        <v>0</v>
      </c>
      <c r="C118" s="4">
        <f>IF(NOT(ISNUMBER($A$44)),0,IF(AND($A$44&lt;$D$8,$A$44&gt;$D$7),1-$B$118,IF($A$44=$D$8,1,0)))</f>
        <v>0</v>
      </c>
      <c r="D118" s="4">
        <f>IF(NOT(ISNUMBER($B$44)),0,IF($B$44=$D$9,1,IF($B$44&lt;$D$10,ABS($D$10-$B$44)/ABS($D$10-$D$9),0)))</f>
        <v>1</v>
      </c>
      <c r="E118" s="4">
        <f>IF(NOT(ISNUMBER($B$44)),0,IF(AND($B$44&lt;$D$10,$B$44&gt;$D$9),1-$D$118,IF($B$44=$D$10,1,IF(AND($B$44&lt;$D$11,$B$44&gt;$D$10),($D$11-$B$44)/($D$11-$D$10),0))))</f>
        <v>0</v>
      </c>
      <c r="F118" s="4">
        <f>IF(NOT(ISNUMBER($B$44)),0,IF(AND($B$44&lt;$D$11,$B$44&gt;$D$10),1-$E$118,IF($B$44=$D$11,1,IF(AND($B$44&lt;$D$12,$B$44&gt;$D$11),($D$12-$B$44)/($D$12-$D$11),0))))</f>
        <v>0</v>
      </c>
      <c r="G118" s="4">
        <f>IF(NOT(ISNUMBER($B$44)),0,IF(AND($B$44&lt;$D$12,$B$44&gt;$D$11),1-$F$118,IF($B$44=$D$12,1,IF(AND($B$44&lt;$D$13,$B$44&gt;$D$12),($D$13-$B$44)/($D$13-$D$12),0))))</f>
        <v>0</v>
      </c>
      <c r="H118" s="4">
        <f>IF(NOT(ISNUMBER($B$44)),0,IF(AND($B$44&lt;$D$13,$B$44&gt;$D$12),1-$G$118,IF($B$44=$D$13,1,IF(AND($B$44&lt;$D$14,$B$44&gt;$D$13),($D$14-$B$44)/($D$14-$D$13),0))))</f>
        <v>0</v>
      </c>
      <c r="I118" s="4">
        <f>IF(NOT(ISNUMBER($B$44)),0,IF(AND($B$44&lt;$D$14,$B$44&gt;$D$13),1-$H$118,IF($B$44=$D$14,1,0)))</f>
        <v>0</v>
      </c>
      <c r="J118" s="4">
        <f>IF(NOT(ISNUMBER($C$44)),0,IF($C$44=$D$15,1,IF($C$44&lt;$D$16,ABS($D$16-$C$44)/ABS($D$16-$D$15),0)))</f>
        <v>1</v>
      </c>
      <c r="K118" s="4">
        <f>IF(NOT(ISNUMBER($C$44)),0,IF(AND($C$44&lt;$D$16,$C$44&gt;$D$15),1-$J$118,IF($C$44=$D$16,1,IF(AND($C$44&lt;$D$17,$C$44&gt;$D$16),($D$17-$C$44)/($D$17-$D$16),0))))</f>
        <v>0</v>
      </c>
      <c r="L118" s="4">
        <f>IF(NOT(ISNUMBER($C$44)),0,IF(AND($C$44&lt;$D$17,$C$44&gt;$D$16),1-$K$118,IF($C$44=$D$17,1,IF(AND($C$44&lt;$D$18,$C$44&gt;$D$17),($D$18-$C$44)/($D$18-$D$17),0))))</f>
        <v>0</v>
      </c>
      <c r="M118" s="4">
        <f>IF(NOT(ISNUMBER($C$44)),0,IF(AND($C$44&lt;$D$18,$C$44&gt;$D$17),1-$L$118,IF($C$44=$D$18,1,IF(AND($C$44&lt;$D$19,$C$44&gt;$D$18),($D$19-$C$44)/($D$19-$D$18),0))))</f>
        <v>0</v>
      </c>
      <c r="N118" s="4">
        <f>IF(NOT(ISNUMBER($C$44)),0,IF(AND($C$44&lt;$D$19,$C$44&gt;$D$18),1-$M$118,IF($C$44=$D$19,1,IF(AND($C$44&lt;$D$20,$C$44&gt;$D$19),($D$20-$C$44)/($D$20-$D$19),0))))</f>
        <v>0</v>
      </c>
      <c r="O118" s="4">
        <f>IF(NOT(ISNUMBER($C$44)),0,IF(AND($C$44&lt;$D$20,$C$44&gt;$D$19),1-$N$118,IF($C$44=$D$20,1,0)))</f>
        <v>0</v>
      </c>
      <c r="P118" s="4">
        <f>IF(NOT(ISNUMBER($D$44)),0,IF($D$44=$D$21,1,IF($D$44&lt;$D$22,ABS($D$22-$D$44)/ABS($D$22-$D$21),0)))</f>
        <v>0</v>
      </c>
      <c r="Q118" s="4">
        <f>IF(NOT(ISNUMBER($D$44)),0,IF(AND($D$44&lt;$D$22,$D$44&gt;$D$21),1-$P$118,IF($D$44=$D$22,1,0)))</f>
        <v>1</v>
      </c>
      <c r="R118" s="2">
        <v>0</v>
      </c>
    </row>
    <row r="119" spans="1:18" x14ac:dyDescent="0.2">
      <c r="A119" s="4">
        <f>IF(NOT(ISNUMBER($A$45)),0,IF($A$45=$D$6,1,IF($A$45&lt;$D$7,ABS($D$7-$A$45)/ABS($D$7-$D$6),0)))</f>
        <v>1</v>
      </c>
      <c r="B119" s="4">
        <f>IF(NOT(ISNUMBER($A$45)),0,IF(AND($A$45&lt;$D$7,$A$45&gt;$D$6),1-$A$119,IF($A$45=$D$7,1,IF(AND($A$45&lt;$D$8,$A$45&gt;$D$7),($D$8-$A$45)/($D$8-$D$7),0))))</f>
        <v>0</v>
      </c>
      <c r="C119" s="4">
        <f>IF(NOT(ISNUMBER($A$45)),0,IF(AND($A$45&lt;$D$8,$A$45&gt;$D$7),1-$B$119,IF($A$45=$D$8,1,0)))</f>
        <v>0</v>
      </c>
      <c r="D119" s="4">
        <f>IF(NOT(ISNUMBER($B$45)),0,IF($B$45=$D$9,1,IF($B$45&lt;$D$10,ABS($D$10-$B$45)/ABS($D$10-$D$9),0)))</f>
        <v>0</v>
      </c>
      <c r="E119" s="4">
        <f>IF(NOT(ISNUMBER($B$45)),0,IF(AND($B$45&lt;$D$10,$B$45&gt;$D$9),1-$D$119,IF($B$45=$D$10,1,IF(AND($B$45&lt;$D$11,$B$45&gt;$D$10),($D$11-$B$45)/($D$11-$D$10),0))))</f>
        <v>1</v>
      </c>
      <c r="F119" s="4">
        <f>IF(NOT(ISNUMBER($B$45)),0,IF(AND($B$45&lt;$D$11,$B$45&gt;$D$10),1-$E$119,IF($B$45=$D$11,1,IF(AND($B$45&lt;$D$12,$B$45&gt;$D$11),($D$12-$B$45)/($D$12-$D$11),0))))</f>
        <v>0</v>
      </c>
      <c r="G119" s="4">
        <f>IF(NOT(ISNUMBER($B$45)),0,IF(AND($B$45&lt;$D$12,$B$45&gt;$D$11),1-$F$119,IF($B$45=$D$12,1,IF(AND($B$45&lt;$D$13,$B$45&gt;$D$12),($D$13-$B$45)/($D$13-$D$12),0))))</f>
        <v>0</v>
      </c>
      <c r="H119" s="4">
        <f>IF(NOT(ISNUMBER($B$45)),0,IF(AND($B$45&lt;$D$13,$B$45&gt;$D$12),1-$G$119,IF($B$45=$D$13,1,IF(AND($B$45&lt;$D$14,$B$45&gt;$D$13),($D$14-$B$45)/($D$14-$D$13),0))))</f>
        <v>0</v>
      </c>
      <c r="I119" s="4">
        <f>IF(NOT(ISNUMBER($B$45)),0,IF(AND($B$45&lt;$D$14,$B$45&gt;$D$13),1-$H$119,IF($B$45=$D$14,1,0)))</f>
        <v>0</v>
      </c>
      <c r="J119" s="4">
        <f>IF(NOT(ISNUMBER($C$45)),0,IF($C$45=$D$15,1,IF($C$45&lt;$D$16,ABS($D$16-$C$45)/ABS($D$16-$D$15),0)))</f>
        <v>1</v>
      </c>
      <c r="K119" s="4">
        <f>IF(NOT(ISNUMBER($C$45)),0,IF(AND($C$45&lt;$D$16,$C$45&gt;$D$15),1-$J$119,IF($C$45=$D$16,1,IF(AND($C$45&lt;$D$17,$C$45&gt;$D$16),($D$17-$C$45)/($D$17-$D$16),0))))</f>
        <v>0</v>
      </c>
      <c r="L119" s="4">
        <f>IF(NOT(ISNUMBER($C$45)),0,IF(AND($C$45&lt;$D$17,$C$45&gt;$D$16),1-$K$119,IF($C$45=$D$17,1,IF(AND($C$45&lt;$D$18,$C$45&gt;$D$17),($D$18-$C$45)/($D$18-$D$17),0))))</f>
        <v>0</v>
      </c>
      <c r="M119" s="4">
        <f>IF(NOT(ISNUMBER($C$45)),0,IF(AND($C$45&lt;$D$18,$C$45&gt;$D$17),1-$L$119,IF($C$45=$D$18,1,IF(AND($C$45&lt;$D$19,$C$45&gt;$D$18),($D$19-$C$45)/($D$19-$D$18),0))))</f>
        <v>0</v>
      </c>
      <c r="N119" s="4">
        <f>IF(NOT(ISNUMBER($C$45)),0,IF(AND($C$45&lt;$D$19,$C$45&gt;$D$18),1-$M$119,IF($C$45=$D$19,1,IF(AND($C$45&lt;$D$20,$C$45&gt;$D$19),($D$20-$C$45)/($D$20-$D$19),0))))</f>
        <v>0</v>
      </c>
      <c r="O119" s="4">
        <f>IF(NOT(ISNUMBER($C$45)),0,IF(AND($C$45&lt;$D$20,$C$45&gt;$D$19),1-$N$119,IF($C$45=$D$20,1,0)))</f>
        <v>0</v>
      </c>
      <c r="P119" s="4">
        <f>IF(NOT(ISNUMBER($D$45)),0,IF($D$45=$D$21,1,IF($D$45&lt;$D$22,ABS($D$22-$D$45)/ABS($D$22-$D$21),0)))</f>
        <v>0</v>
      </c>
      <c r="Q119" s="4">
        <f>IF(NOT(ISNUMBER($D$45)),0,IF(AND($D$45&lt;$D$22,$D$45&gt;$D$21),1-$P$119,IF($D$45=$D$22,1,0)))</f>
        <v>1</v>
      </c>
      <c r="R119" s="2">
        <v>0</v>
      </c>
    </row>
    <row r="120" spans="1:18" x14ac:dyDescent="0.2">
      <c r="A120" s="4">
        <f>IF(NOT(ISNUMBER($A$46)),0,IF($A$46=$D$6,1,IF($A$46&lt;$D$7,ABS($D$7-$A$46)/ABS($D$7-$D$6),0)))</f>
        <v>1</v>
      </c>
      <c r="B120" s="4">
        <f>IF(NOT(ISNUMBER($A$46)),0,IF(AND($A$46&lt;$D$7,$A$46&gt;$D$6),1-$A$120,IF($A$46=$D$7,1,IF(AND($A$46&lt;$D$8,$A$46&gt;$D$7),($D$8-$A$46)/($D$8-$D$7),0))))</f>
        <v>0</v>
      </c>
      <c r="C120" s="4">
        <f>IF(NOT(ISNUMBER($A$46)),0,IF(AND($A$46&lt;$D$8,$A$46&gt;$D$7),1-$B$120,IF($A$46=$D$8,1,0)))</f>
        <v>0</v>
      </c>
      <c r="D120" s="4">
        <f>IF(NOT(ISNUMBER($B$46)),0,IF($B$46=$D$9,1,IF($B$46&lt;$D$10,ABS($D$10-$B$46)/ABS($D$10-$D$9),0)))</f>
        <v>0</v>
      </c>
      <c r="E120" s="4">
        <f>IF(NOT(ISNUMBER($B$46)),0,IF(AND($B$46&lt;$D$10,$B$46&gt;$D$9),1-$D$120,IF($B$46=$D$10,1,IF(AND($B$46&lt;$D$11,$B$46&gt;$D$10),($D$11-$B$46)/($D$11-$D$10),0))))</f>
        <v>0</v>
      </c>
      <c r="F120" s="4">
        <f>IF(NOT(ISNUMBER($B$46)),0,IF(AND($B$46&lt;$D$11,$B$46&gt;$D$10),1-$E$120,IF($B$46=$D$11,1,IF(AND($B$46&lt;$D$12,$B$46&gt;$D$11),($D$12-$B$46)/($D$12-$D$11),0))))</f>
        <v>1</v>
      </c>
      <c r="G120" s="4">
        <f>IF(NOT(ISNUMBER($B$46)),0,IF(AND($B$46&lt;$D$12,$B$46&gt;$D$11),1-$F$120,IF($B$46=$D$12,1,IF(AND($B$46&lt;$D$13,$B$46&gt;$D$12),($D$13-$B$46)/($D$13-$D$12),0))))</f>
        <v>0</v>
      </c>
      <c r="H120" s="4">
        <f>IF(NOT(ISNUMBER($B$46)),0,IF(AND($B$46&lt;$D$13,$B$46&gt;$D$12),1-$G$120,IF($B$46=$D$13,1,IF(AND($B$46&lt;$D$14,$B$46&gt;$D$13),($D$14-$B$46)/($D$14-$D$13),0))))</f>
        <v>0</v>
      </c>
      <c r="I120" s="4">
        <f>IF(NOT(ISNUMBER($B$46)),0,IF(AND($B$46&lt;$D$14,$B$46&gt;$D$13),1-$H$120,IF($B$46=$D$14,1,0)))</f>
        <v>0</v>
      </c>
      <c r="J120" s="4">
        <f>IF(NOT(ISNUMBER($C$46)),0,IF($C$46=$D$15,1,IF($C$46&lt;$D$16,ABS($D$16-$C$46)/ABS($D$16-$D$15),0)))</f>
        <v>1</v>
      </c>
      <c r="K120" s="4">
        <f>IF(NOT(ISNUMBER($C$46)),0,IF(AND($C$46&lt;$D$16,$C$46&gt;$D$15),1-$J$120,IF($C$46=$D$16,1,IF(AND($C$46&lt;$D$17,$C$46&gt;$D$16),($D$17-$C$46)/($D$17-$D$16),0))))</f>
        <v>0</v>
      </c>
      <c r="L120" s="4">
        <f>IF(NOT(ISNUMBER($C$46)),0,IF(AND($C$46&lt;$D$17,$C$46&gt;$D$16),1-$K$120,IF($C$46=$D$17,1,IF(AND($C$46&lt;$D$18,$C$46&gt;$D$17),($D$18-$C$46)/($D$18-$D$17),0))))</f>
        <v>0</v>
      </c>
      <c r="M120" s="4">
        <f>IF(NOT(ISNUMBER($C$46)),0,IF(AND($C$46&lt;$D$18,$C$46&gt;$D$17),1-$L$120,IF($C$46=$D$18,1,IF(AND($C$46&lt;$D$19,$C$46&gt;$D$18),($D$19-$C$46)/($D$19-$D$18),0))))</f>
        <v>0</v>
      </c>
      <c r="N120" s="4">
        <f>IF(NOT(ISNUMBER($C$46)),0,IF(AND($C$46&lt;$D$19,$C$46&gt;$D$18),1-$M$120,IF($C$46=$D$19,1,IF(AND($C$46&lt;$D$20,$C$46&gt;$D$19),($D$20-$C$46)/($D$20-$D$19),0))))</f>
        <v>0</v>
      </c>
      <c r="O120" s="4">
        <f>IF(NOT(ISNUMBER($C$46)),0,IF(AND($C$46&lt;$D$20,$C$46&gt;$D$19),1-$N$120,IF($C$46=$D$20,1,0)))</f>
        <v>0</v>
      </c>
      <c r="P120" s="4">
        <f>IF(NOT(ISNUMBER($D$46)),0,IF($D$46=$D$21,1,IF($D$46&lt;$D$22,ABS($D$22-$D$46)/ABS($D$22-$D$21),0)))</f>
        <v>0</v>
      </c>
      <c r="Q120" s="4">
        <f>IF(NOT(ISNUMBER($D$46)),0,IF(AND($D$46&lt;$D$22,$D$46&gt;$D$21),1-$P$120,IF($D$46=$D$22,1,0)))</f>
        <v>1</v>
      </c>
      <c r="R120" s="2">
        <v>0</v>
      </c>
    </row>
    <row r="121" spans="1:18" x14ac:dyDescent="0.2">
      <c r="A121" s="4">
        <f>IF(NOT(ISNUMBER($A$47)),0,IF($A$47=$D$6,1,IF($A$47&lt;$D$7,ABS($D$7-$A$47)/ABS($D$7-$D$6),0)))</f>
        <v>1</v>
      </c>
      <c r="B121" s="4">
        <f>IF(NOT(ISNUMBER($A$47)),0,IF(AND($A$47&lt;$D$7,$A$47&gt;$D$6),1-$A$121,IF($A$47=$D$7,1,IF(AND($A$47&lt;$D$8,$A$47&gt;$D$7),($D$8-$A$47)/($D$8-$D$7),0))))</f>
        <v>0</v>
      </c>
      <c r="C121" s="4">
        <f>IF(NOT(ISNUMBER($A$47)),0,IF(AND($A$47&lt;$D$8,$A$47&gt;$D$7),1-$B$121,IF($A$47=$D$8,1,0)))</f>
        <v>0</v>
      </c>
      <c r="D121" s="4">
        <f>IF(NOT(ISNUMBER($B$47)),0,IF($B$47=$D$9,1,IF($B$47&lt;$D$10,ABS($D$10-$B$47)/ABS($D$10-$D$9),0)))</f>
        <v>0</v>
      </c>
      <c r="E121" s="4">
        <f>IF(NOT(ISNUMBER($B$47)),0,IF(AND($B$47&lt;$D$10,$B$47&gt;$D$9),1-$D$121,IF($B$47=$D$10,1,IF(AND($B$47&lt;$D$11,$B$47&gt;$D$10),($D$11-$B$47)/($D$11-$D$10),0))))</f>
        <v>0</v>
      </c>
      <c r="F121" s="4">
        <f>IF(NOT(ISNUMBER($B$47)),0,IF(AND($B$47&lt;$D$11,$B$47&gt;$D$10),1-$E$121,IF($B$47=$D$11,1,IF(AND($B$47&lt;$D$12,$B$47&gt;$D$11),($D$12-$B$47)/($D$12-$D$11),0))))</f>
        <v>0</v>
      </c>
      <c r="G121" s="4">
        <f>IF(NOT(ISNUMBER($B$47)),0,IF(AND($B$47&lt;$D$12,$B$47&gt;$D$11),1-$F$121,IF($B$47=$D$12,1,IF(AND($B$47&lt;$D$13,$B$47&gt;$D$12),($D$13-$B$47)/($D$13-$D$12),0))))</f>
        <v>1</v>
      </c>
      <c r="H121" s="4">
        <f>IF(NOT(ISNUMBER($B$47)),0,IF(AND($B$47&lt;$D$13,$B$47&gt;$D$12),1-$G$121,IF($B$47=$D$13,1,IF(AND($B$47&lt;$D$14,$B$47&gt;$D$13),($D$14-$B$47)/($D$14-$D$13),0))))</f>
        <v>0</v>
      </c>
      <c r="I121" s="4">
        <f>IF(NOT(ISNUMBER($B$47)),0,IF(AND($B$47&lt;$D$14,$B$47&gt;$D$13),1-$H$121,IF($B$47=$D$14,1,0)))</f>
        <v>0</v>
      </c>
      <c r="J121" s="4">
        <f>IF(NOT(ISNUMBER($C$47)),0,IF($C$47=$D$15,1,IF($C$47&lt;$D$16,ABS($D$16-$C$47)/ABS($D$16-$D$15),0)))</f>
        <v>1</v>
      </c>
      <c r="K121" s="4">
        <f>IF(NOT(ISNUMBER($C$47)),0,IF(AND($C$47&lt;$D$16,$C$47&gt;$D$15),1-$J$121,IF($C$47=$D$16,1,IF(AND($C$47&lt;$D$17,$C$47&gt;$D$16),($D$17-$C$47)/($D$17-$D$16),0))))</f>
        <v>0</v>
      </c>
      <c r="L121" s="4">
        <f>IF(NOT(ISNUMBER($C$47)),0,IF(AND($C$47&lt;$D$17,$C$47&gt;$D$16),1-$K$121,IF($C$47=$D$17,1,IF(AND($C$47&lt;$D$18,$C$47&gt;$D$17),($D$18-$C$47)/($D$18-$D$17),0))))</f>
        <v>0</v>
      </c>
      <c r="M121" s="4">
        <f>IF(NOT(ISNUMBER($C$47)),0,IF(AND($C$47&lt;$D$18,$C$47&gt;$D$17),1-$L$121,IF($C$47=$D$18,1,IF(AND($C$47&lt;$D$19,$C$47&gt;$D$18),($D$19-$C$47)/($D$19-$D$18),0))))</f>
        <v>0</v>
      </c>
      <c r="N121" s="4">
        <f>IF(NOT(ISNUMBER($C$47)),0,IF(AND($C$47&lt;$D$19,$C$47&gt;$D$18),1-$M$121,IF($C$47=$D$19,1,IF(AND($C$47&lt;$D$20,$C$47&gt;$D$19),($D$20-$C$47)/($D$20-$D$19),0))))</f>
        <v>0</v>
      </c>
      <c r="O121" s="4">
        <f>IF(NOT(ISNUMBER($C$47)),0,IF(AND($C$47&lt;$D$20,$C$47&gt;$D$19),1-$N$121,IF($C$47=$D$20,1,0)))</f>
        <v>0</v>
      </c>
      <c r="P121" s="4">
        <f>IF(NOT(ISNUMBER($D$47)),0,IF($D$47=$D$21,1,IF($D$47&lt;$D$22,ABS($D$22-$D$47)/ABS($D$22-$D$21),0)))</f>
        <v>0</v>
      </c>
      <c r="Q121" s="4">
        <f>IF(NOT(ISNUMBER($D$47)),0,IF(AND($D$47&lt;$D$22,$D$47&gt;$D$21),1-$P$121,IF($D$47=$D$22,1,0)))</f>
        <v>1</v>
      </c>
      <c r="R121" s="2">
        <v>0</v>
      </c>
    </row>
    <row r="122" spans="1:18" x14ac:dyDescent="0.2">
      <c r="A122" s="4">
        <f>IF(NOT(ISNUMBER($A$48)),0,IF($A$48=$D$6,1,IF($A$48&lt;$D$7,ABS($D$7-$A$48)/ABS($D$7-$D$6),0)))</f>
        <v>1</v>
      </c>
      <c r="B122" s="4">
        <f>IF(NOT(ISNUMBER($A$48)),0,IF(AND($A$48&lt;$D$7,$A$48&gt;$D$6),1-$A$122,IF($A$48=$D$7,1,IF(AND($A$48&lt;$D$8,$A$48&gt;$D$7),($D$8-$A$48)/($D$8-$D$7),0))))</f>
        <v>0</v>
      </c>
      <c r="C122" s="4">
        <f>IF(NOT(ISNUMBER($A$48)),0,IF(AND($A$48&lt;$D$8,$A$48&gt;$D$7),1-$B$122,IF($A$48=$D$8,1,0)))</f>
        <v>0</v>
      </c>
      <c r="D122" s="4">
        <f>IF(NOT(ISNUMBER($B$48)),0,IF($B$48=$D$9,1,IF($B$48&lt;$D$10,ABS($D$10-$B$48)/ABS($D$10-$D$9),0)))</f>
        <v>0</v>
      </c>
      <c r="E122" s="4">
        <f>IF(NOT(ISNUMBER($B$48)),0,IF(AND($B$48&lt;$D$10,$B$48&gt;$D$9),1-$D$122,IF($B$48=$D$10,1,IF(AND($B$48&lt;$D$11,$B$48&gt;$D$10),($D$11-$B$48)/($D$11-$D$10),0))))</f>
        <v>0</v>
      </c>
      <c r="F122" s="4">
        <f>IF(NOT(ISNUMBER($B$48)),0,IF(AND($B$48&lt;$D$11,$B$48&gt;$D$10),1-$E$122,IF($B$48=$D$11,1,IF(AND($B$48&lt;$D$12,$B$48&gt;$D$11),($D$12-$B$48)/($D$12-$D$11),0))))</f>
        <v>0</v>
      </c>
      <c r="G122" s="4">
        <f>IF(NOT(ISNUMBER($B$48)),0,IF(AND($B$48&lt;$D$12,$B$48&gt;$D$11),1-$F$122,IF($B$48=$D$12,1,IF(AND($B$48&lt;$D$13,$B$48&gt;$D$12),($D$13-$B$48)/($D$13-$D$12),0))))</f>
        <v>0</v>
      </c>
      <c r="H122" s="4">
        <f>IF(NOT(ISNUMBER($B$48)),0,IF(AND($B$48&lt;$D$13,$B$48&gt;$D$12),1-$G$122,IF($B$48=$D$13,1,IF(AND($B$48&lt;$D$14,$B$48&gt;$D$13),($D$14-$B$48)/($D$14-$D$13),0))))</f>
        <v>1</v>
      </c>
      <c r="I122" s="4">
        <f>IF(NOT(ISNUMBER($B$48)),0,IF(AND($B$48&lt;$D$14,$B$48&gt;$D$13),1-$H$122,IF($B$48=$D$14,1,0)))</f>
        <v>0</v>
      </c>
      <c r="J122" s="4">
        <f>IF(NOT(ISNUMBER($C$48)),0,IF($C$48=$D$15,1,IF($C$48&lt;$D$16,ABS($D$16-$C$48)/ABS($D$16-$D$15),0)))</f>
        <v>1</v>
      </c>
      <c r="K122" s="4">
        <f>IF(NOT(ISNUMBER($C$48)),0,IF(AND($C$48&lt;$D$16,$C$48&gt;$D$15),1-$J$122,IF($C$48=$D$16,1,IF(AND($C$48&lt;$D$17,$C$48&gt;$D$16),($D$17-$C$48)/($D$17-$D$16),0))))</f>
        <v>0</v>
      </c>
      <c r="L122" s="4">
        <f>IF(NOT(ISNUMBER($C$48)),0,IF(AND($C$48&lt;$D$17,$C$48&gt;$D$16),1-$K$122,IF($C$48=$D$17,1,IF(AND($C$48&lt;$D$18,$C$48&gt;$D$17),($D$18-$C$48)/($D$18-$D$17),0))))</f>
        <v>0</v>
      </c>
      <c r="M122" s="4">
        <f>IF(NOT(ISNUMBER($C$48)),0,IF(AND($C$48&lt;$D$18,$C$48&gt;$D$17),1-$L$122,IF($C$48=$D$18,1,IF(AND($C$48&lt;$D$19,$C$48&gt;$D$18),($D$19-$C$48)/($D$19-$D$18),0))))</f>
        <v>0</v>
      </c>
      <c r="N122" s="4">
        <f>IF(NOT(ISNUMBER($C$48)),0,IF(AND($C$48&lt;$D$19,$C$48&gt;$D$18),1-$M$122,IF($C$48=$D$19,1,IF(AND($C$48&lt;$D$20,$C$48&gt;$D$19),($D$20-$C$48)/($D$20-$D$19),0))))</f>
        <v>0</v>
      </c>
      <c r="O122" s="4">
        <f>IF(NOT(ISNUMBER($C$48)),0,IF(AND($C$48&lt;$D$20,$C$48&gt;$D$19),1-$N$122,IF($C$48=$D$20,1,0)))</f>
        <v>0</v>
      </c>
      <c r="P122" s="4">
        <f>IF(NOT(ISNUMBER($D$48)),0,IF($D$48=$D$21,1,IF($D$48&lt;$D$22,ABS($D$22-$D$48)/ABS($D$22-$D$21),0)))</f>
        <v>0</v>
      </c>
      <c r="Q122" s="4">
        <f>IF(NOT(ISNUMBER($D$48)),0,IF(AND($D$48&lt;$D$22,$D$48&gt;$D$21),1-$P$122,IF($D$48=$D$22,1,0)))</f>
        <v>1</v>
      </c>
      <c r="R122" s="2">
        <v>0</v>
      </c>
    </row>
    <row r="123" spans="1:18" x14ac:dyDescent="0.2">
      <c r="A123" s="4">
        <f>IF(NOT(ISNUMBER($A$49)),0,IF($A$49=$D$6,1,IF($A$49&lt;$D$7,ABS($D$7-$A$49)/ABS($D$7-$D$6),0)))</f>
        <v>1</v>
      </c>
      <c r="B123" s="4">
        <f>IF(NOT(ISNUMBER($A$49)),0,IF(AND($A$49&lt;$D$7,$A$49&gt;$D$6),1-$A$123,IF($A$49=$D$7,1,IF(AND($A$49&lt;$D$8,$A$49&gt;$D$7),($D$8-$A$49)/($D$8-$D$7),0))))</f>
        <v>0</v>
      </c>
      <c r="C123" s="4">
        <f>IF(NOT(ISNUMBER($A$49)),0,IF(AND($A$49&lt;$D$8,$A$49&gt;$D$7),1-$B$123,IF($A$49=$D$8,1,0)))</f>
        <v>0</v>
      </c>
      <c r="D123" s="4">
        <f>IF(NOT(ISNUMBER($B$49)),0,IF($B$49=$D$9,1,IF($B$49&lt;$D$10,ABS($D$10-$B$49)/ABS($D$10-$D$9),0)))</f>
        <v>0</v>
      </c>
      <c r="E123" s="4">
        <f>IF(NOT(ISNUMBER($B$49)),0,IF(AND($B$49&lt;$D$10,$B$49&gt;$D$9),1-$D$123,IF($B$49=$D$10,1,IF(AND($B$49&lt;$D$11,$B$49&gt;$D$10),($D$11-$B$49)/($D$11-$D$10),0))))</f>
        <v>0</v>
      </c>
      <c r="F123" s="4">
        <f>IF(NOT(ISNUMBER($B$49)),0,IF(AND($B$49&lt;$D$11,$B$49&gt;$D$10),1-$E$123,IF($B$49=$D$11,1,IF(AND($B$49&lt;$D$12,$B$49&gt;$D$11),($D$12-$B$49)/($D$12-$D$11),0))))</f>
        <v>0</v>
      </c>
      <c r="G123" s="4">
        <f>IF(NOT(ISNUMBER($B$49)),0,IF(AND($B$49&lt;$D$12,$B$49&gt;$D$11),1-$F$123,IF($B$49=$D$12,1,IF(AND($B$49&lt;$D$13,$B$49&gt;$D$12),($D$13-$B$49)/($D$13-$D$12),0))))</f>
        <v>0</v>
      </c>
      <c r="H123" s="4">
        <f>IF(NOT(ISNUMBER($B$49)),0,IF(AND($B$49&lt;$D$13,$B$49&gt;$D$12),1-$G$123,IF($B$49=$D$13,1,IF(AND($B$49&lt;$D$14,$B$49&gt;$D$13),($D$14-$B$49)/($D$14-$D$13),0))))</f>
        <v>0</v>
      </c>
      <c r="I123" s="4">
        <f>IF(NOT(ISNUMBER($B$49)),0,IF(AND($B$49&lt;$D$14,$B$49&gt;$D$13),1-$H$123,IF($B$49=$D$14,1,0)))</f>
        <v>1</v>
      </c>
      <c r="J123" s="4">
        <f>IF(NOT(ISNUMBER($C$49)),0,IF($C$49=$D$15,1,IF($C$49&lt;$D$16,ABS($D$16-$C$49)/ABS($D$16-$D$15),0)))</f>
        <v>1</v>
      </c>
      <c r="K123" s="4">
        <f>IF(NOT(ISNUMBER($C$49)),0,IF(AND($C$49&lt;$D$16,$C$49&gt;$D$15),1-$J$123,IF($C$49=$D$16,1,IF(AND($C$49&lt;$D$17,$C$49&gt;$D$16),($D$17-$C$49)/($D$17-$D$16),0))))</f>
        <v>0</v>
      </c>
      <c r="L123" s="4">
        <f>IF(NOT(ISNUMBER($C$49)),0,IF(AND($C$49&lt;$D$17,$C$49&gt;$D$16),1-$K$123,IF($C$49=$D$17,1,IF(AND($C$49&lt;$D$18,$C$49&gt;$D$17),($D$18-$C$49)/($D$18-$D$17),0))))</f>
        <v>0</v>
      </c>
      <c r="M123" s="4">
        <f>IF(NOT(ISNUMBER($C$49)),0,IF(AND($C$49&lt;$D$18,$C$49&gt;$D$17),1-$L$123,IF($C$49=$D$18,1,IF(AND($C$49&lt;$D$19,$C$49&gt;$D$18),($D$19-$C$49)/($D$19-$D$18),0))))</f>
        <v>0</v>
      </c>
      <c r="N123" s="4">
        <f>IF(NOT(ISNUMBER($C$49)),0,IF(AND($C$49&lt;$D$19,$C$49&gt;$D$18),1-$M$123,IF($C$49=$D$19,1,IF(AND($C$49&lt;$D$20,$C$49&gt;$D$19),($D$20-$C$49)/($D$20-$D$19),0))))</f>
        <v>0</v>
      </c>
      <c r="O123" s="4">
        <f>IF(NOT(ISNUMBER($C$49)),0,IF(AND($C$49&lt;$D$20,$C$49&gt;$D$19),1-$N$123,IF($C$49=$D$20,1,0)))</f>
        <v>0</v>
      </c>
      <c r="P123" s="4">
        <f>IF(NOT(ISNUMBER($D$49)),0,IF($D$49=$D$21,1,IF($D$49&lt;$D$22,ABS($D$22-$D$49)/ABS($D$22-$D$21),0)))</f>
        <v>0</v>
      </c>
      <c r="Q123" s="4">
        <f>IF(NOT(ISNUMBER($D$49)),0,IF(AND($D$49&lt;$D$22,$D$49&gt;$D$21),1-$P$123,IF($D$49=$D$22,1,0)))</f>
        <v>1</v>
      </c>
      <c r="R123" s="2">
        <v>0</v>
      </c>
    </row>
    <row r="124" spans="1:18" x14ac:dyDescent="0.2">
      <c r="A124" s="4">
        <f>IF(NOT(ISNUMBER($A$50)),0,IF($A$50=$D$6,1,IF($A$50&lt;$D$7,ABS($D$7-$A$50)/ABS($D$7-$D$6),0)))</f>
        <v>1</v>
      </c>
      <c r="B124" s="4">
        <f>IF(NOT(ISNUMBER($A$50)),0,IF(AND($A$50&lt;$D$7,$A$50&gt;$D$6),1-$A$124,IF($A$50=$D$7,1,IF(AND($A$50&lt;$D$8,$A$50&gt;$D$7),($D$8-$A$50)/($D$8-$D$7),0))))</f>
        <v>0</v>
      </c>
      <c r="C124" s="4">
        <f>IF(NOT(ISNUMBER($A$50)),0,IF(AND($A$50&lt;$D$8,$A$50&gt;$D$7),1-$B$124,IF($A$50=$D$8,1,0)))</f>
        <v>0</v>
      </c>
      <c r="D124" s="4">
        <f>IF(NOT(ISNUMBER($B$50)),0,IF($B$50=$D$9,1,IF($B$50&lt;$D$10,ABS($D$10-$B$50)/ABS($D$10-$D$9),0)))</f>
        <v>1</v>
      </c>
      <c r="E124" s="4">
        <f>IF(NOT(ISNUMBER($B$50)),0,IF(AND($B$50&lt;$D$10,$B$50&gt;$D$9),1-$D$124,IF($B$50=$D$10,1,IF(AND($B$50&lt;$D$11,$B$50&gt;$D$10),($D$11-$B$50)/($D$11-$D$10),0))))</f>
        <v>0</v>
      </c>
      <c r="F124" s="4">
        <f>IF(NOT(ISNUMBER($B$50)),0,IF(AND($B$50&lt;$D$11,$B$50&gt;$D$10),1-$E$124,IF($B$50=$D$11,1,IF(AND($B$50&lt;$D$12,$B$50&gt;$D$11),($D$12-$B$50)/($D$12-$D$11),0))))</f>
        <v>0</v>
      </c>
      <c r="G124" s="4">
        <f>IF(NOT(ISNUMBER($B$50)),0,IF(AND($B$50&lt;$D$12,$B$50&gt;$D$11),1-$F$124,IF($B$50=$D$12,1,IF(AND($B$50&lt;$D$13,$B$50&gt;$D$12),($D$13-$B$50)/($D$13-$D$12),0))))</f>
        <v>0</v>
      </c>
      <c r="H124" s="4">
        <f>IF(NOT(ISNUMBER($B$50)),0,IF(AND($B$50&lt;$D$13,$B$50&gt;$D$12),1-$G$124,IF($B$50=$D$13,1,IF(AND($B$50&lt;$D$14,$B$50&gt;$D$13),($D$14-$B$50)/($D$14-$D$13),0))))</f>
        <v>0</v>
      </c>
      <c r="I124" s="4">
        <f>IF(NOT(ISNUMBER($B$50)),0,IF(AND($B$50&lt;$D$14,$B$50&gt;$D$13),1-$H$124,IF($B$50=$D$14,1,0)))</f>
        <v>0</v>
      </c>
      <c r="J124" s="4">
        <f>IF(NOT(ISNUMBER($C$50)),0,IF($C$50=$D$15,1,IF($C$50&lt;$D$16,ABS($D$16-$C$50)/ABS($D$16-$D$15),0)))</f>
        <v>0</v>
      </c>
      <c r="K124" s="4">
        <f>IF(NOT(ISNUMBER($C$50)),0,IF(AND($C$50&lt;$D$16,$C$50&gt;$D$15),1-$J$124,IF($C$50=$D$16,1,IF(AND($C$50&lt;$D$17,$C$50&gt;$D$16),($D$17-$C$50)/($D$17-$D$16),0))))</f>
        <v>1</v>
      </c>
      <c r="L124" s="4">
        <f>IF(NOT(ISNUMBER($C$50)),0,IF(AND($C$50&lt;$D$17,$C$50&gt;$D$16),1-$K$124,IF($C$50=$D$17,1,IF(AND($C$50&lt;$D$18,$C$50&gt;$D$17),($D$18-$C$50)/($D$18-$D$17),0))))</f>
        <v>0</v>
      </c>
      <c r="M124" s="4">
        <f>IF(NOT(ISNUMBER($C$50)),0,IF(AND($C$50&lt;$D$18,$C$50&gt;$D$17),1-$L$124,IF($C$50=$D$18,1,IF(AND($C$50&lt;$D$19,$C$50&gt;$D$18),($D$19-$C$50)/($D$19-$D$18),0))))</f>
        <v>0</v>
      </c>
      <c r="N124" s="4">
        <f>IF(NOT(ISNUMBER($C$50)),0,IF(AND($C$50&lt;$D$19,$C$50&gt;$D$18),1-$M$124,IF($C$50=$D$19,1,IF(AND($C$50&lt;$D$20,$C$50&gt;$D$19),($D$20-$C$50)/($D$20-$D$19),0))))</f>
        <v>0</v>
      </c>
      <c r="O124" s="4">
        <f>IF(NOT(ISNUMBER($C$50)),0,IF(AND($C$50&lt;$D$20,$C$50&gt;$D$19),1-$N$124,IF($C$50=$D$20,1,0)))</f>
        <v>0</v>
      </c>
      <c r="P124" s="4">
        <f>IF(NOT(ISNUMBER($D$50)),0,IF($D$50=$D$21,1,IF($D$50&lt;$D$22,ABS($D$22-$D$50)/ABS($D$22-$D$21),0)))</f>
        <v>1</v>
      </c>
      <c r="Q124" s="4">
        <f>IF(NOT(ISNUMBER($D$50)),0,IF(AND($D$50&lt;$D$22,$D$50&gt;$D$21),1-$P$124,IF($D$50=$D$22,1,0)))</f>
        <v>0</v>
      </c>
      <c r="R124" s="2">
        <v>0</v>
      </c>
    </row>
    <row r="125" spans="1:18" x14ac:dyDescent="0.2">
      <c r="A125" s="4">
        <f>IF(NOT(ISNUMBER($A$51)),0,IF($A$51=$D$6,1,IF($A$51&lt;$D$7,ABS($D$7-$A$51)/ABS($D$7-$D$6),0)))</f>
        <v>1</v>
      </c>
      <c r="B125" s="4">
        <f>IF(NOT(ISNUMBER($A$51)),0,IF(AND($A$51&lt;$D$7,$A$51&gt;$D$6),1-$A$125,IF($A$51=$D$7,1,IF(AND($A$51&lt;$D$8,$A$51&gt;$D$7),($D$8-$A$51)/($D$8-$D$7),0))))</f>
        <v>0</v>
      </c>
      <c r="C125" s="4">
        <f>IF(NOT(ISNUMBER($A$51)),0,IF(AND($A$51&lt;$D$8,$A$51&gt;$D$7),1-$B$125,IF($A$51=$D$8,1,0)))</f>
        <v>0</v>
      </c>
      <c r="D125" s="4">
        <f>IF(NOT(ISNUMBER($B$51)),0,IF($B$51=$D$9,1,IF($B$51&lt;$D$10,ABS($D$10-$B$51)/ABS($D$10-$D$9),0)))</f>
        <v>0</v>
      </c>
      <c r="E125" s="4">
        <f>IF(NOT(ISNUMBER($B$51)),0,IF(AND($B$51&lt;$D$10,$B$51&gt;$D$9),1-$D$125,IF($B$51=$D$10,1,IF(AND($B$51&lt;$D$11,$B$51&gt;$D$10),($D$11-$B$51)/($D$11-$D$10),0))))</f>
        <v>1</v>
      </c>
      <c r="F125" s="4">
        <f>IF(NOT(ISNUMBER($B$51)),0,IF(AND($B$51&lt;$D$11,$B$51&gt;$D$10),1-$E$125,IF($B$51=$D$11,1,IF(AND($B$51&lt;$D$12,$B$51&gt;$D$11),($D$12-$B$51)/($D$12-$D$11),0))))</f>
        <v>0</v>
      </c>
      <c r="G125" s="4">
        <f>IF(NOT(ISNUMBER($B$51)),0,IF(AND($B$51&lt;$D$12,$B$51&gt;$D$11),1-$F$125,IF($B$51=$D$12,1,IF(AND($B$51&lt;$D$13,$B$51&gt;$D$12),($D$13-$B$51)/($D$13-$D$12),0))))</f>
        <v>0</v>
      </c>
      <c r="H125" s="4">
        <f>IF(NOT(ISNUMBER($B$51)),0,IF(AND($B$51&lt;$D$13,$B$51&gt;$D$12),1-$G$125,IF($B$51=$D$13,1,IF(AND($B$51&lt;$D$14,$B$51&gt;$D$13),($D$14-$B$51)/($D$14-$D$13),0))))</f>
        <v>0</v>
      </c>
      <c r="I125" s="4">
        <f>IF(NOT(ISNUMBER($B$51)),0,IF(AND($B$51&lt;$D$14,$B$51&gt;$D$13),1-$H$125,IF($B$51=$D$14,1,0)))</f>
        <v>0</v>
      </c>
      <c r="J125" s="4">
        <f>IF(NOT(ISNUMBER($C$51)),0,IF($C$51=$D$15,1,IF($C$51&lt;$D$16,ABS($D$16-$C$51)/ABS($D$16-$D$15),0)))</f>
        <v>0</v>
      </c>
      <c r="K125" s="4">
        <f>IF(NOT(ISNUMBER($C$51)),0,IF(AND($C$51&lt;$D$16,$C$51&gt;$D$15),1-$J$125,IF($C$51=$D$16,1,IF(AND($C$51&lt;$D$17,$C$51&gt;$D$16),($D$17-$C$51)/($D$17-$D$16),0))))</f>
        <v>1</v>
      </c>
      <c r="L125" s="4">
        <f>IF(NOT(ISNUMBER($C$51)),0,IF(AND($C$51&lt;$D$17,$C$51&gt;$D$16),1-$K$125,IF($C$51=$D$17,1,IF(AND($C$51&lt;$D$18,$C$51&gt;$D$17),($D$18-$C$51)/($D$18-$D$17),0))))</f>
        <v>0</v>
      </c>
      <c r="M125" s="4">
        <f>IF(NOT(ISNUMBER($C$51)),0,IF(AND($C$51&lt;$D$18,$C$51&gt;$D$17),1-$L$125,IF($C$51=$D$18,1,IF(AND($C$51&lt;$D$19,$C$51&gt;$D$18),($D$19-$C$51)/($D$19-$D$18),0))))</f>
        <v>0</v>
      </c>
      <c r="N125" s="4">
        <f>IF(NOT(ISNUMBER($C$51)),0,IF(AND($C$51&lt;$D$19,$C$51&gt;$D$18),1-$M$125,IF($C$51=$D$19,1,IF(AND($C$51&lt;$D$20,$C$51&gt;$D$19),($D$20-$C$51)/($D$20-$D$19),0))))</f>
        <v>0</v>
      </c>
      <c r="O125" s="4">
        <f>IF(NOT(ISNUMBER($C$51)),0,IF(AND($C$51&lt;$D$20,$C$51&gt;$D$19),1-$N$125,IF($C$51=$D$20,1,0)))</f>
        <v>0</v>
      </c>
      <c r="P125" s="4">
        <f>IF(NOT(ISNUMBER($D$51)),0,IF($D$51=$D$21,1,IF($D$51&lt;$D$22,ABS($D$22-$D$51)/ABS($D$22-$D$21),0)))</f>
        <v>1</v>
      </c>
      <c r="Q125" s="4">
        <f>IF(NOT(ISNUMBER($D$51)),0,IF(AND($D$51&lt;$D$22,$D$51&gt;$D$21),1-$P$125,IF($D$51=$D$22,1,0)))</f>
        <v>0</v>
      </c>
      <c r="R125" s="2">
        <v>0</v>
      </c>
    </row>
    <row r="126" spans="1:18" x14ac:dyDescent="0.2">
      <c r="A126" s="4">
        <f>IF(NOT(ISNUMBER($A$52)),0,IF($A$52=$D$6,1,IF($A$52&lt;$D$7,ABS($D$7-$A$52)/ABS($D$7-$D$6),0)))</f>
        <v>1</v>
      </c>
      <c r="B126" s="4">
        <f>IF(NOT(ISNUMBER($A$52)),0,IF(AND($A$52&lt;$D$7,$A$52&gt;$D$6),1-$A$126,IF($A$52=$D$7,1,IF(AND($A$52&lt;$D$8,$A$52&gt;$D$7),($D$8-$A$52)/($D$8-$D$7),0))))</f>
        <v>0</v>
      </c>
      <c r="C126" s="4">
        <f>IF(NOT(ISNUMBER($A$52)),0,IF(AND($A$52&lt;$D$8,$A$52&gt;$D$7),1-$B$126,IF($A$52=$D$8,1,0)))</f>
        <v>0</v>
      </c>
      <c r="D126" s="4">
        <f>IF(NOT(ISNUMBER($B$52)),0,IF($B$52=$D$9,1,IF($B$52&lt;$D$10,ABS($D$10-$B$52)/ABS($D$10-$D$9),0)))</f>
        <v>0</v>
      </c>
      <c r="E126" s="4">
        <f>IF(NOT(ISNUMBER($B$52)),0,IF(AND($B$52&lt;$D$10,$B$52&gt;$D$9),1-$D$126,IF($B$52=$D$10,1,IF(AND($B$52&lt;$D$11,$B$52&gt;$D$10),($D$11-$B$52)/($D$11-$D$10),0))))</f>
        <v>0</v>
      </c>
      <c r="F126" s="4">
        <f>IF(NOT(ISNUMBER($B$52)),0,IF(AND($B$52&lt;$D$11,$B$52&gt;$D$10),1-$E$126,IF($B$52=$D$11,1,IF(AND($B$52&lt;$D$12,$B$52&gt;$D$11),($D$12-$B$52)/($D$12-$D$11),0))))</f>
        <v>1</v>
      </c>
      <c r="G126" s="4">
        <f>IF(NOT(ISNUMBER($B$52)),0,IF(AND($B$52&lt;$D$12,$B$52&gt;$D$11),1-$F$126,IF($B$52=$D$12,1,IF(AND($B$52&lt;$D$13,$B$52&gt;$D$12),($D$13-$B$52)/($D$13-$D$12),0))))</f>
        <v>0</v>
      </c>
      <c r="H126" s="4">
        <f>IF(NOT(ISNUMBER($B$52)),0,IF(AND($B$52&lt;$D$13,$B$52&gt;$D$12),1-$G$126,IF($B$52=$D$13,1,IF(AND($B$52&lt;$D$14,$B$52&gt;$D$13),($D$14-$B$52)/($D$14-$D$13),0))))</f>
        <v>0</v>
      </c>
      <c r="I126" s="4">
        <f>IF(NOT(ISNUMBER($B$52)),0,IF(AND($B$52&lt;$D$14,$B$52&gt;$D$13),1-$H$126,IF($B$52=$D$14,1,0)))</f>
        <v>0</v>
      </c>
      <c r="J126" s="4">
        <f>IF(NOT(ISNUMBER($C$52)),0,IF($C$52=$D$15,1,IF($C$52&lt;$D$16,ABS($D$16-$C$52)/ABS($D$16-$D$15),0)))</f>
        <v>0</v>
      </c>
      <c r="K126" s="4">
        <f>IF(NOT(ISNUMBER($C$52)),0,IF(AND($C$52&lt;$D$16,$C$52&gt;$D$15),1-$J$126,IF($C$52=$D$16,1,IF(AND($C$52&lt;$D$17,$C$52&gt;$D$16),($D$17-$C$52)/($D$17-$D$16),0))))</f>
        <v>1</v>
      </c>
      <c r="L126" s="4">
        <f>IF(NOT(ISNUMBER($C$52)),0,IF(AND($C$52&lt;$D$17,$C$52&gt;$D$16),1-$K$126,IF($C$52=$D$17,1,IF(AND($C$52&lt;$D$18,$C$52&gt;$D$17),($D$18-$C$52)/($D$18-$D$17),0))))</f>
        <v>0</v>
      </c>
      <c r="M126" s="4">
        <f>IF(NOT(ISNUMBER($C$52)),0,IF(AND($C$52&lt;$D$18,$C$52&gt;$D$17),1-$L$126,IF($C$52=$D$18,1,IF(AND($C$52&lt;$D$19,$C$52&gt;$D$18),($D$19-$C$52)/($D$19-$D$18),0))))</f>
        <v>0</v>
      </c>
      <c r="N126" s="4">
        <f>IF(NOT(ISNUMBER($C$52)),0,IF(AND($C$52&lt;$D$19,$C$52&gt;$D$18),1-$M$126,IF($C$52=$D$19,1,IF(AND($C$52&lt;$D$20,$C$52&gt;$D$19),($D$20-$C$52)/($D$20-$D$19),0))))</f>
        <v>0</v>
      </c>
      <c r="O126" s="4">
        <f>IF(NOT(ISNUMBER($C$52)),0,IF(AND($C$52&lt;$D$20,$C$52&gt;$D$19),1-$N$126,IF($C$52=$D$20,1,0)))</f>
        <v>0</v>
      </c>
      <c r="P126" s="4">
        <f>IF(NOT(ISNUMBER($D$52)),0,IF($D$52=$D$21,1,IF($D$52&lt;$D$22,ABS($D$22-$D$52)/ABS($D$22-$D$21),0)))</f>
        <v>1</v>
      </c>
      <c r="Q126" s="4">
        <f>IF(NOT(ISNUMBER($D$52)),0,IF(AND($D$52&lt;$D$22,$D$52&gt;$D$21),1-$P$126,IF($D$52=$D$22,1,0)))</f>
        <v>0</v>
      </c>
      <c r="R126" s="2">
        <v>0</v>
      </c>
    </row>
    <row r="127" spans="1:18" x14ac:dyDescent="0.2">
      <c r="A127" s="4">
        <f>IF(NOT(ISNUMBER($A$53)),0,IF($A$53=$D$6,1,IF($A$53&lt;$D$7,ABS($D$7-$A$53)/ABS($D$7-$D$6),0)))</f>
        <v>1</v>
      </c>
      <c r="B127" s="4">
        <f>IF(NOT(ISNUMBER($A$53)),0,IF(AND($A$53&lt;$D$7,$A$53&gt;$D$6),1-$A$127,IF($A$53=$D$7,1,IF(AND($A$53&lt;$D$8,$A$53&gt;$D$7),($D$8-$A$53)/($D$8-$D$7),0))))</f>
        <v>0</v>
      </c>
      <c r="C127" s="4">
        <f>IF(NOT(ISNUMBER($A$53)),0,IF(AND($A$53&lt;$D$8,$A$53&gt;$D$7),1-$B$127,IF($A$53=$D$8,1,0)))</f>
        <v>0</v>
      </c>
      <c r="D127" s="4">
        <f>IF(NOT(ISNUMBER($B$53)),0,IF($B$53=$D$9,1,IF($B$53&lt;$D$10,ABS($D$10-$B$53)/ABS($D$10-$D$9),0)))</f>
        <v>0</v>
      </c>
      <c r="E127" s="4">
        <f>IF(NOT(ISNUMBER($B$53)),0,IF(AND($B$53&lt;$D$10,$B$53&gt;$D$9),1-$D$127,IF($B$53=$D$10,1,IF(AND($B$53&lt;$D$11,$B$53&gt;$D$10),($D$11-$B$53)/($D$11-$D$10),0))))</f>
        <v>0</v>
      </c>
      <c r="F127" s="4">
        <f>IF(NOT(ISNUMBER($B$53)),0,IF(AND($B$53&lt;$D$11,$B$53&gt;$D$10),1-$E$127,IF($B$53=$D$11,1,IF(AND($B$53&lt;$D$12,$B$53&gt;$D$11),($D$12-$B$53)/($D$12-$D$11),0))))</f>
        <v>0</v>
      </c>
      <c r="G127" s="4">
        <f>IF(NOT(ISNUMBER($B$53)),0,IF(AND($B$53&lt;$D$12,$B$53&gt;$D$11),1-$F$127,IF($B$53=$D$12,1,IF(AND($B$53&lt;$D$13,$B$53&gt;$D$12),($D$13-$B$53)/($D$13-$D$12),0))))</f>
        <v>1</v>
      </c>
      <c r="H127" s="4">
        <f>IF(NOT(ISNUMBER($B$53)),0,IF(AND($B$53&lt;$D$13,$B$53&gt;$D$12),1-$G$127,IF($B$53=$D$13,1,IF(AND($B$53&lt;$D$14,$B$53&gt;$D$13),($D$14-$B$53)/($D$14-$D$13),0))))</f>
        <v>0</v>
      </c>
      <c r="I127" s="4">
        <f>IF(NOT(ISNUMBER($B$53)),0,IF(AND($B$53&lt;$D$14,$B$53&gt;$D$13),1-$H$127,IF($B$53=$D$14,1,0)))</f>
        <v>0</v>
      </c>
      <c r="J127" s="4">
        <f>IF(NOT(ISNUMBER($C$53)),0,IF($C$53=$D$15,1,IF($C$53&lt;$D$16,ABS($D$16-$C$53)/ABS($D$16-$D$15),0)))</f>
        <v>0</v>
      </c>
      <c r="K127" s="4">
        <f>IF(NOT(ISNUMBER($C$53)),0,IF(AND($C$53&lt;$D$16,$C$53&gt;$D$15),1-$J$127,IF($C$53=$D$16,1,IF(AND($C$53&lt;$D$17,$C$53&gt;$D$16),($D$17-$C$53)/($D$17-$D$16),0))))</f>
        <v>1</v>
      </c>
      <c r="L127" s="4">
        <f>IF(NOT(ISNUMBER($C$53)),0,IF(AND($C$53&lt;$D$17,$C$53&gt;$D$16),1-$K$127,IF($C$53=$D$17,1,IF(AND($C$53&lt;$D$18,$C$53&gt;$D$17),($D$18-$C$53)/($D$18-$D$17),0))))</f>
        <v>0</v>
      </c>
      <c r="M127" s="4">
        <f>IF(NOT(ISNUMBER($C$53)),0,IF(AND($C$53&lt;$D$18,$C$53&gt;$D$17),1-$L$127,IF($C$53=$D$18,1,IF(AND($C$53&lt;$D$19,$C$53&gt;$D$18),($D$19-$C$53)/($D$19-$D$18),0))))</f>
        <v>0</v>
      </c>
      <c r="N127" s="4">
        <f>IF(NOT(ISNUMBER($C$53)),0,IF(AND($C$53&lt;$D$19,$C$53&gt;$D$18),1-$M$127,IF($C$53=$D$19,1,IF(AND($C$53&lt;$D$20,$C$53&gt;$D$19),($D$20-$C$53)/($D$20-$D$19),0))))</f>
        <v>0</v>
      </c>
      <c r="O127" s="4">
        <f>IF(NOT(ISNUMBER($C$53)),0,IF(AND($C$53&lt;$D$20,$C$53&gt;$D$19),1-$N$127,IF($C$53=$D$20,1,0)))</f>
        <v>0</v>
      </c>
      <c r="P127" s="4">
        <f>IF(NOT(ISNUMBER($D$53)),0,IF($D$53=$D$21,1,IF($D$53&lt;$D$22,ABS($D$22-$D$53)/ABS($D$22-$D$21),0)))</f>
        <v>1</v>
      </c>
      <c r="Q127" s="4">
        <f>IF(NOT(ISNUMBER($D$53)),0,IF(AND($D$53&lt;$D$22,$D$53&gt;$D$21),1-$P$127,IF($D$53=$D$22,1,0)))</f>
        <v>0</v>
      </c>
      <c r="R127" s="2">
        <v>0</v>
      </c>
    </row>
    <row r="128" spans="1:18" x14ac:dyDescent="0.2">
      <c r="A128" s="4">
        <f>IF(NOT(ISNUMBER($A$54)),0,IF($A$54=$D$6,1,IF($A$54&lt;$D$7,ABS($D$7-$A$54)/ABS($D$7-$D$6),0)))</f>
        <v>1</v>
      </c>
      <c r="B128" s="4">
        <f>IF(NOT(ISNUMBER($A$54)),0,IF(AND($A$54&lt;$D$7,$A$54&gt;$D$6),1-$A$128,IF($A$54=$D$7,1,IF(AND($A$54&lt;$D$8,$A$54&gt;$D$7),($D$8-$A$54)/($D$8-$D$7),0))))</f>
        <v>0</v>
      </c>
      <c r="C128" s="4">
        <f>IF(NOT(ISNUMBER($A$54)),0,IF(AND($A$54&lt;$D$8,$A$54&gt;$D$7),1-$B$128,IF($A$54=$D$8,1,0)))</f>
        <v>0</v>
      </c>
      <c r="D128" s="4">
        <f>IF(NOT(ISNUMBER($B$54)),0,IF($B$54=$D$9,1,IF($B$54&lt;$D$10,ABS($D$10-$B$54)/ABS($D$10-$D$9),0)))</f>
        <v>0</v>
      </c>
      <c r="E128" s="4">
        <f>IF(NOT(ISNUMBER($B$54)),0,IF(AND($B$54&lt;$D$10,$B$54&gt;$D$9),1-$D$128,IF($B$54=$D$10,1,IF(AND($B$54&lt;$D$11,$B$54&gt;$D$10),($D$11-$B$54)/($D$11-$D$10),0))))</f>
        <v>0</v>
      </c>
      <c r="F128" s="4">
        <f>IF(NOT(ISNUMBER($B$54)),0,IF(AND($B$54&lt;$D$11,$B$54&gt;$D$10),1-$E$128,IF($B$54=$D$11,1,IF(AND($B$54&lt;$D$12,$B$54&gt;$D$11),($D$12-$B$54)/($D$12-$D$11),0))))</f>
        <v>0</v>
      </c>
      <c r="G128" s="4">
        <f>IF(NOT(ISNUMBER($B$54)),0,IF(AND($B$54&lt;$D$12,$B$54&gt;$D$11),1-$F$128,IF($B$54=$D$12,1,IF(AND($B$54&lt;$D$13,$B$54&gt;$D$12),($D$13-$B$54)/($D$13-$D$12),0))))</f>
        <v>0</v>
      </c>
      <c r="H128" s="4">
        <f>IF(NOT(ISNUMBER($B$54)),0,IF(AND($B$54&lt;$D$13,$B$54&gt;$D$12),1-$G$128,IF($B$54=$D$13,1,IF(AND($B$54&lt;$D$14,$B$54&gt;$D$13),($D$14-$B$54)/($D$14-$D$13),0))))</f>
        <v>1</v>
      </c>
      <c r="I128" s="4">
        <f>IF(NOT(ISNUMBER($B$54)),0,IF(AND($B$54&lt;$D$14,$B$54&gt;$D$13),1-$H$128,IF($B$54=$D$14,1,0)))</f>
        <v>0</v>
      </c>
      <c r="J128" s="4">
        <f>IF(NOT(ISNUMBER($C$54)),0,IF($C$54=$D$15,1,IF($C$54&lt;$D$16,ABS($D$16-$C$54)/ABS($D$16-$D$15),0)))</f>
        <v>0</v>
      </c>
      <c r="K128" s="4">
        <f>IF(NOT(ISNUMBER($C$54)),0,IF(AND($C$54&lt;$D$16,$C$54&gt;$D$15),1-$J$128,IF($C$54=$D$16,1,IF(AND($C$54&lt;$D$17,$C$54&gt;$D$16),($D$17-$C$54)/($D$17-$D$16),0))))</f>
        <v>1</v>
      </c>
      <c r="L128" s="4">
        <f>IF(NOT(ISNUMBER($C$54)),0,IF(AND($C$54&lt;$D$17,$C$54&gt;$D$16),1-$K$128,IF($C$54=$D$17,1,IF(AND($C$54&lt;$D$18,$C$54&gt;$D$17),($D$18-$C$54)/($D$18-$D$17),0))))</f>
        <v>0</v>
      </c>
      <c r="M128" s="4">
        <f>IF(NOT(ISNUMBER($C$54)),0,IF(AND($C$54&lt;$D$18,$C$54&gt;$D$17),1-$L$128,IF($C$54=$D$18,1,IF(AND($C$54&lt;$D$19,$C$54&gt;$D$18),($D$19-$C$54)/($D$19-$D$18),0))))</f>
        <v>0</v>
      </c>
      <c r="N128" s="4">
        <f>IF(NOT(ISNUMBER($C$54)),0,IF(AND($C$54&lt;$D$19,$C$54&gt;$D$18),1-$M$128,IF($C$54=$D$19,1,IF(AND($C$54&lt;$D$20,$C$54&gt;$D$19),($D$20-$C$54)/($D$20-$D$19),0))))</f>
        <v>0</v>
      </c>
      <c r="O128" s="4">
        <f>IF(NOT(ISNUMBER($C$54)),0,IF(AND($C$54&lt;$D$20,$C$54&gt;$D$19),1-$N$128,IF($C$54=$D$20,1,0)))</f>
        <v>0</v>
      </c>
      <c r="P128" s="4">
        <f>IF(NOT(ISNUMBER($D$54)),0,IF($D$54=$D$21,1,IF($D$54&lt;$D$22,ABS($D$22-$D$54)/ABS($D$22-$D$21),0)))</f>
        <v>1</v>
      </c>
      <c r="Q128" s="4">
        <f>IF(NOT(ISNUMBER($D$54)),0,IF(AND($D$54&lt;$D$22,$D$54&gt;$D$21),1-$P$128,IF($D$54=$D$22,1,0)))</f>
        <v>0</v>
      </c>
      <c r="R128" s="2">
        <v>0</v>
      </c>
    </row>
    <row r="129" spans="1:18" x14ac:dyDescent="0.2">
      <c r="A129" s="4">
        <f>IF(NOT(ISNUMBER($A$55)),0,IF($A$55=$D$6,1,IF($A$55&lt;$D$7,ABS($D$7-$A$55)/ABS($D$7-$D$6),0)))</f>
        <v>1</v>
      </c>
      <c r="B129" s="4">
        <f>IF(NOT(ISNUMBER($A$55)),0,IF(AND($A$55&lt;$D$7,$A$55&gt;$D$6),1-$A$129,IF($A$55=$D$7,1,IF(AND($A$55&lt;$D$8,$A$55&gt;$D$7),($D$8-$A$55)/($D$8-$D$7),0))))</f>
        <v>0</v>
      </c>
      <c r="C129" s="4">
        <f>IF(NOT(ISNUMBER($A$55)),0,IF(AND($A$55&lt;$D$8,$A$55&gt;$D$7),1-$B$129,IF($A$55=$D$8,1,0)))</f>
        <v>0</v>
      </c>
      <c r="D129" s="4">
        <f>IF(NOT(ISNUMBER($B$55)),0,IF($B$55=$D$9,1,IF($B$55&lt;$D$10,ABS($D$10-$B$55)/ABS($D$10-$D$9),0)))</f>
        <v>0</v>
      </c>
      <c r="E129" s="4">
        <f>IF(NOT(ISNUMBER($B$55)),0,IF(AND($B$55&lt;$D$10,$B$55&gt;$D$9),1-$D$129,IF($B$55=$D$10,1,IF(AND($B$55&lt;$D$11,$B$55&gt;$D$10),($D$11-$B$55)/($D$11-$D$10),0))))</f>
        <v>0</v>
      </c>
      <c r="F129" s="4">
        <f>IF(NOT(ISNUMBER($B$55)),0,IF(AND($B$55&lt;$D$11,$B$55&gt;$D$10),1-$E$129,IF($B$55=$D$11,1,IF(AND($B$55&lt;$D$12,$B$55&gt;$D$11),($D$12-$B$55)/($D$12-$D$11),0))))</f>
        <v>0</v>
      </c>
      <c r="G129" s="4">
        <f>IF(NOT(ISNUMBER($B$55)),0,IF(AND($B$55&lt;$D$12,$B$55&gt;$D$11),1-$F$129,IF($B$55=$D$12,1,IF(AND($B$55&lt;$D$13,$B$55&gt;$D$12),($D$13-$B$55)/($D$13-$D$12),0))))</f>
        <v>0</v>
      </c>
      <c r="H129" s="4">
        <f>IF(NOT(ISNUMBER($B$55)),0,IF(AND($B$55&lt;$D$13,$B$55&gt;$D$12),1-$G$129,IF($B$55=$D$13,1,IF(AND($B$55&lt;$D$14,$B$55&gt;$D$13),($D$14-$B$55)/($D$14-$D$13),0))))</f>
        <v>0</v>
      </c>
      <c r="I129" s="4">
        <f>IF(NOT(ISNUMBER($B$55)),0,IF(AND($B$55&lt;$D$14,$B$55&gt;$D$13),1-$H$129,IF($B$55=$D$14,1,0)))</f>
        <v>1</v>
      </c>
      <c r="J129" s="4">
        <f>IF(NOT(ISNUMBER($C$55)),0,IF($C$55=$D$15,1,IF($C$55&lt;$D$16,ABS($D$16-$C$55)/ABS($D$16-$D$15),0)))</f>
        <v>0</v>
      </c>
      <c r="K129" s="4">
        <f>IF(NOT(ISNUMBER($C$55)),0,IF(AND($C$55&lt;$D$16,$C$55&gt;$D$15),1-$J$129,IF($C$55=$D$16,1,IF(AND($C$55&lt;$D$17,$C$55&gt;$D$16),($D$17-$C$55)/($D$17-$D$16),0))))</f>
        <v>1</v>
      </c>
      <c r="L129" s="4">
        <f>IF(NOT(ISNUMBER($C$55)),0,IF(AND($C$55&lt;$D$17,$C$55&gt;$D$16),1-$K$129,IF($C$55=$D$17,1,IF(AND($C$55&lt;$D$18,$C$55&gt;$D$17),($D$18-$C$55)/($D$18-$D$17),0))))</f>
        <v>0</v>
      </c>
      <c r="M129" s="4">
        <f>IF(NOT(ISNUMBER($C$55)),0,IF(AND($C$55&lt;$D$18,$C$55&gt;$D$17),1-$L$129,IF($C$55=$D$18,1,IF(AND($C$55&lt;$D$19,$C$55&gt;$D$18),($D$19-$C$55)/($D$19-$D$18),0))))</f>
        <v>0</v>
      </c>
      <c r="N129" s="4">
        <f>IF(NOT(ISNUMBER($C$55)),0,IF(AND($C$55&lt;$D$19,$C$55&gt;$D$18),1-$M$129,IF($C$55=$D$19,1,IF(AND($C$55&lt;$D$20,$C$55&gt;$D$19),($D$20-$C$55)/($D$20-$D$19),0))))</f>
        <v>0</v>
      </c>
      <c r="O129" s="4">
        <f>IF(NOT(ISNUMBER($C$55)),0,IF(AND($C$55&lt;$D$20,$C$55&gt;$D$19),1-$N$129,IF($C$55=$D$20,1,0)))</f>
        <v>0</v>
      </c>
      <c r="P129" s="4">
        <f>IF(NOT(ISNUMBER($D$55)),0,IF($D$55=$D$21,1,IF($D$55&lt;$D$22,ABS($D$22-$D$55)/ABS($D$22-$D$21),0)))</f>
        <v>1</v>
      </c>
      <c r="Q129" s="4">
        <f>IF(NOT(ISNUMBER($D$55)),0,IF(AND($D$55&lt;$D$22,$D$55&gt;$D$21),1-$P$129,IF($D$55=$D$22,1,0)))</f>
        <v>0</v>
      </c>
      <c r="R129" s="2">
        <v>0</v>
      </c>
    </row>
    <row r="130" spans="1:18" x14ac:dyDescent="0.2">
      <c r="A130" s="4">
        <f>IF(NOT(ISNUMBER($A$56)),0,IF($A$56=$D$6,1,IF($A$56&lt;$D$7,ABS($D$7-$A$56)/ABS($D$7-$D$6),0)))</f>
        <v>1</v>
      </c>
      <c r="B130" s="4">
        <f>IF(NOT(ISNUMBER($A$56)),0,IF(AND($A$56&lt;$D$7,$A$56&gt;$D$6),1-$A$130,IF($A$56=$D$7,1,IF(AND($A$56&lt;$D$8,$A$56&gt;$D$7),($D$8-$A$56)/($D$8-$D$7),0))))</f>
        <v>0</v>
      </c>
      <c r="C130" s="4">
        <f>IF(NOT(ISNUMBER($A$56)),0,IF(AND($A$56&lt;$D$8,$A$56&gt;$D$7),1-$B$130,IF($A$56=$D$8,1,0)))</f>
        <v>0</v>
      </c>
      <c r="D130" s="4">
        <f>IF(NOT(ISNUMBER($B$56)),0,IF($B$56=$D$9,1,IF($B$56&lt;$D$10,ABS($D$10-$B$56)/ABS($D$10-$D$9),0)))</f>
        <v>1</v>
      </c>
      <c r="E130" s="4">
        <f>IF(NOT(ISNUMBER($B$56)),0,IF(AND($B$56&lt;$D$10,$B$56&gt;$D$9),1-$D$130,IF($B$56=$D$10,1,IF(AND($B$56&lt;$D$11,$B$56&gt;$D$10),($D$11-$B$56)/($D$11-$D$10),0))))</f>
        <v>0</v>
      </c>
      <c r="F130" s="4">
        <f>IF(NOT(ISNUMBER($B$56)),0,IF(AND($B$56&lt;$D$11,$B$56&gt;$D$10),1-$E$130,IF($B$56=$D$11,1,IF(AND($B$56&lt;$D$12,$B$56&gt;$D$11),($D$12-$B$56)/($D$12-$D$11),0))))</f>
        <v>0</v>
      </c>
      <c r="G130" s="4">
        <f>IF(NOT(ISNUMBER($B$56)),0,IF(AND($B$56&lt;$D$12,$B$56&gt;$D$11),1-$F$130,IF($B$56=$D$12,1,IF(AND($B$56&lt;$D$13,$B$56&gt;$D$12),($D$13-$B$56)/($D$13-$D$12),0))))</f>
        <v>0</v>
      </c>
      <c r="H130" s="4">
        <f>IF(NOT(ISNUMBER($B$56)),0,IF(AND($B$56&lt;$D$13,$B$56&gt;$D$12),1-$G$130,IF($B$56=$D$13,1,IF(AND($B$56&lt;$D$14,$B$56&gt;$D$13),($D$14-$B$56)/($D$14-$D$13),0))))</f>
        <v>0</v>
      </c>
      <c r="I130" s="4">
        <f>IF(NOT(ISNUMBER($B$56)),0,IF(AND($B$56&lt;$D$14,$B$56&gt;$D$13),1-$H$130,IF($B$56=$D$14,1,0)))</f>
        <v>0</v>
      </c>
      <c r="J130" s="4">
        <f>IF(NOT(ISNUMBER($C$56)),0,IF($C$56=$D$15,1,IF($C$56&lt;$D$16,ABS($D$16-$C$56)/ABS($D$16-$D$15),0)))</f>
        <v>0</v>
      </c>
      <c r="K130" s="4">
        <f>IF(NOT(ISNUMBER($C$56)),0,IF(AND($C$56&lt;$D$16,$C$56&gt;$D$15),1-$J$130,IF($C$56=$D$16,1,IF(AND($C$56&lt;$D$17,$C$56&gt;$D$16),($D$17-$C$56)/($D$17-$D$16),0))))</f>
        <v>1</v>
      </c>
      <c r="L130" s="4">
        <f>IF(NOT(ISNUMBER($C$56)),0,IF(AND($C$56&lt;$D$17,$C$56&gt;$D$16),1-$K$130,IF($C$56=$D$17,1,IF(AND($C$56&lt;$D$18,$C$56&gt;$D$17),($D$18-$C$56)/($D$18-$D$17),0))))</f>
        <v>0</v>
      </c>
      <c r="M130" s="4">
        <f>IF(NOT(ISNUMBER($C$56)),0,IF(AND($C$56&lt;$D$18,$C$56&gt;$D$17),1-$L$130,IF($C$56=$D$18,1,IF(AND($C$56&lt;$D$19,$C$56&gt;$D$18),($D$19-$C$56)/($D$19-$D$18),0))))</f>
        <v>0</v>
      </c>
      <c r="N130" s="4">
        <f>IF(NOT(ISNUMBER($C$56)),0,IF(AND($C$56&lt;$D$19,$C$56&gt;$D$18),1-$M$130,IF($C$56=$D$19,1,IF(AND($C$56&lt;$D$20,$C$56&gt;$D$19),($D$20-$C$56)/($D$20-$D$19),0))))</f>
        <v>0</v>
      </c>
      <c r="O130" s="4">
        <f>IF(NOT(ISNUMBER($C$56)),0,IF(AND($C$56&lt;$D$20,$C$56&gt;$D$19),1-$N$130,IF($C$56=$D$20,1,0)))</f>
        <v>0</v>
      </c>
      <c r="P130" s="4">
        <f>IF(NOT(ISNUMBER($D$56)),0,IF($D$56=$D$21,1,IF($D$56&lt;$D$22,ABS($D$22-$D$56)/ABS($D$22-$D$21),0)))</f>
        <v>0</v>
      </c>
      <c r="Q130" s="4">
        <f>IF(NOT(ISNUMBER($D$56)),0,IF(AND($D$56&lt;$D$22,$D$56&gt;$D$21),1-$P$130,IF($D$56=$D$22,1,0)))</f>
        <v>1</v>
      </c>
      <c r="R130" s="2">
        <v>0</v>
      </c>
    </row>
    <row r="131" spans="1:18" x14ac:dyDescent="0.2">
      <c r="A131" s="4">
        <f>IF(NOT(ISNUMBER($A$57)),0,IF($A$57=$D$6,1,IF($A$57&lt;$D$7,ABS($D$7-$A$57)/ABS($D$7-$D$6),0)))</f>
        <v>1</v>
      </c>
      <c r="B131" s="4">
        <f>IF(NOT(ISNUMBER($A$57)),0,IF(AND($A$57&lt;$D$7,$A$57&gt;$D$6),1-$A$131,IF($A$57=$D$7,1,IF(AND($A$57&lt;$D$8,$A$57&gt;$D$7),($D$8-$A$57)/($D$8-$D$7),0))))</f>
        <v>0</v>
      </c>
      <c r="C131" s="4">
        <f>IF(NOT(ISNUMBER($A$57)),0,IF(AND($A$57&lt;$D$8,$A$57&gt;$D$7),1-$B$131,IF($A$57=$D$8,1,0)))</f>
        <v>0</v>
      </c>
      <c r="D131" s="4">
        <f>IF(NOT(ISNUMBER($B$57)),0,IF($B$57=$D$9,1,IF($B$57&lt;$D$10,ABS($D$10-$B$57)/ABS($D$10-$D$9),0)))</f>
        <v>0</v>
      </c>
      <c r="E131" s="4">
        <f>IF(NOT(ISNUMBER($B$57)),0,IF(AND($B$57&lt;$D$10,$B$57&gt;$D$9),1-$D$131,IF($B$57=$D$10,1,IF(AND($B$57&lt;$D$11,$B$57&gt;$D$10),($D$11-$B$57)/($D$11-$D$10),0))))</f>
        <v>1</v>
      </c>
      <c r="F131" s="4">
        <f>IF(NOT(ISNUMBER($B$57)),0,IF(AND($B$57&lt;$D$11,$B$57&gt;$D$10),1-$E$131,IF($B$57=$D$11,1,IF(AND($B$57&lt;$D$12,$B$57&gt;$D$11),($D$12-$B$57)/($D$12-$D$11),0))))</f>
        <v>0</v>
      </c>
      <c r="G131" s="4">
        <f>IF(NOT(ISNUMBER($B$57)),0,IF(AND($B$57&lt;$D$12,$B$57&gt;$D$11),1-$F$131,IF($B$57=$D$12,1,IF(AND($B$57&lt;$D$13,$B$57&gt;$D$12),($D$13-$B$57)/($D$13-$D$12),0))))</f>
        <v>0</v>
      </c>
      <c r="H131" s="4">
        <f>IF(NOT(ISNUMBER($B$57)),0,IF(AND($B$57&lt;$D$13,$B$57&gt;$D$12),1-$G$131,IF($B$57=$D$13,1,IF(AND($B$57&lt;$D$14,$B$57&gt;$D$13),($D$14-$B$57)/($D$14-$D$13),0))))</f>
        <v>0</v>
      </c>
      <c r="I131" s="4">
        <f>IF(NOT(ISNUMBER($B$57)),0,IF(AND($B$57&lt;$D$14,$B$57&gt;$D$13),1-$H$131,IF($B$57=$D$14,1,0)))</f>
        <v>0</v>
      </c>
      <c r="J131" s="4">
        <f>IF(NOT(ISNUMBER($C$57)),0,IF($C$57=$D$15,1,IF($C$57&lt;$D$16,ABS($D$16-$C$57)/ABS($D$16-$D$15),0)))</f>
        <v>0</v>
      </c>
      <c r="K131" s="4">
        <f>IF(NOT(ISNUMBER($C$57)),0,IF(AND($C$57&lt;$D$16,$C$57&gt;$D$15),1-$J$131,IF($C$57=$D$16,1,IF(AND($C$57&lt;$D$17,$C$57&gt;$D$16),($D$17-$C$57)/($D$17-$D$16),0))))</f>
        <v>1</v>
      </c>
      <c r="L131" s="4">
        <f>IF(NOT(ISNUMBER($C$57)),0,IF(AND($C$57&lt;$D$17,$C$57&gt;$D$16),1-$K$131,IF($C$57=$D$17,1,IF(AND($C$57&lt;$D$18,$C$57&gt;$D$17),($D$18-$C$57)/($D$18-$D$17),0))))</f>
        <v>0</v>
      </c>
      <c r="M131" s="4">
        <f>IF(NOT(ISNUMBER($C$57)),0,IF(AND($C$57&lt;$D$18,$C$57&gt;$D$17),1-$L$131,IF($C$57=$D$18,1,IF(AND($C$57&lt;$D$19,$C$57&gt;$D$18),($D$19-$C$57)/($D$19-$D$18),0))))</f>
        <v>0</v>
      </c>
      <c r="N131" s="4">
        <f>IF(NOT(ISNUMBER($C$57)),0,IF(AND($C$57&lt;$D$19,$C$57&gt;$D$18),1-$M$131,IF($C$57=$D$19,1,IF(AND($C$57&lt;$D$20,$C$57&gt;$D$19),($D$20-$C$57)/($D$20-$D$19),0))))</f>
        <v>0</v>
      </c>
      <c r="O131" s="4">
        <f>IF(NOT(ISNUMBER($C$57)),0,IF(AND($C$57&lt;$D$20,$C$57&gt;$D$19),1-$N$131,IF($C$57=$D$20,1,0)))</f>
        <v>0</v>
      </c>
      <c r="P131" s="4">
        <f>IF(NOT(ISNUMBER($D$57)),0,IF($D$57=$D$21,1,IF($D$57&lt;$D$22,ABS($D$22-$D$57)/ABS($D$22-$D$21),0)))</f>
        <v>0</v>
      </c>
      <c r="Q131" s="4">
        <f>IF(NOT(ISNUMBER($D$57)),0,IF(AND($D$57&lt;$D$22,$D$57&gt;$D$21),1-$P$131,IF($D$57=$D$22,1,0)))</f>
        <v>1</v>
      </c>
      <c r="R131" s="2">
        <v>0</v>
      </c>
    </row>
    <row r="132" spans="1:18" x14ac:dyDescent="0.2">
      <c r="A132" s="4">
        <f>IF(NOT(ISNUMBER($A$58)),0,IF($A$58=$D$6,1,IF($A$58&lt;$D$7,ABS($D$7-$A$58)/ABS($D$7-$D$6),0)))</f>
        <v>1</v>
      </c>
      <c r="B132" s="4">
        <f>IF(NOT(ISNUMBER($A$58)),0,IF(AND($A$58&lt;$D$7,$A$58&gt;$D$6),1-$A$132,IF($A$58=$D$7,1,IF(AND($A$58&lt;$D$8,$A$58&gt;$D$7),($D$8-$A$58)/($D$8-$D$7),0))))</f>
        <v>0</v>
      </c>
      <c r="C132" s="4">
        <f>IF(NOT(ISNUMBER($A$58)),0,IF(AND($A$58&lt;$D$8,$A$58&gt;$D$7),1-$B$132,IF($A$58=$D$8,1,0)))</f>
        <v>0</v>
      </c>
      <c r="D132" s="4">
        <f>IF(NOT(ISNUMBER($B$58)),0,IF($B$58=$D$9,1,IF($B$58&lt;$D$10,ABS($D$10-$B$58)/ABS($D$10-$D$9),0)))</f>
        <v>0</v>
      </c>
      <c r="E132" s="4">
        <f>IF(NOT(ISNUMBER($B$58)),0,IF(AND($B$58&lt;$D$10,$B$58&gt;$D$9),1-$D$132,IF($B$58=$D$10,1,IF(AND($B$58&lt;$D$11,$B$58&gt;$D$10),($D$11-$B$58)/($D$11-$D$10),0))))</f>
        <v>0</v>
      </c>
      <c r="F132" s="4">
        <f>IF(NOT(ISNUMBER($B$58)),0,IF(AND($B$58&lt;$D$11,$B$58&gt;$D$10),1-$E$132,IF($B$58=$D$11,1,IF(AND($B$58&lt;$D$12,$B$58&gt;$D$11),($D$12-$B$58)/($D$12-$D$11),0))))</f>
        <v>1</v>
      </c>
      <c r="G132" s="4">
        <f>IF(NOT(ISNUMBER($B$58)),0,IF(AND($B$58&lt;$D$12,$B$58&gt;$D$11),1-$F$132,IF($B$58=$D$12,1,IF(AND($B$58&lt;$D$13,$B$58&gt;$D$12),($D$13-$B$58)/($D$13-$D$12),0))))</f>
        <v>0</v>
      </c>
      <c r="H132" s="4">
        <f>IF(NOT(ISNUMBER($B$58)),0,IF(AND($B$58&lt;$D$13,$B$58&gt;$D$12),1-$G$132,IF($B$58=$D$13,1,IF(AND($B$58&lt;$D$14,$B$58&gt;$D$13),($D$14-$B$58)/($D$14-$D$13),0))))</f>
        <v>0</v>
      </c>
      <c r="I132" s="4">
        <f>IF(NOT(ISNUMBER($B$58)),0,IF(AND($B$58&lt;$D$14,$B$58&gt;$D$13),1-$H$132,IF($B$58=$D$14,1,0)))</f>
        <v>0</v>
      </c>
      <c r="J132" s="4">
        <f>IF(NOT(ISNUMBER($C$58)),0,IF($C$58=$D$15,1,IF($C$58&lt;$D$16,ABS($D$16-$C$58)/ABS($D$16-$D$15),0)))</f>
        <v>0</v>
      </c>
      <c r="K132" s="4">
        <f>IF(NOT(ISNUMBER($C$58)),0,IF(AND($C$58&lt;$D$16,$C$58&gt;$D$15),1-$J$132,IF($C$58=$D$16,1,IF(AND($C$58&lt;$D$17,$C$58&gt;$D$16),($D$17-$C$58)/($D$17-$D$16),0))))</f>
        <v>1</v>
      </c>
      <c r="L132" s="4">
        <f>IF(NOT(ISNUMBER($C$58)),0,IF(AND($C$58&lt;$D$17,$C$58&gt;$D$16),1-$K$132,IF($C$58=$D$17,1,IF(AND($C$58&lt;$D$18,$C$58&gt;$D$17),($D$18-$C$58)/($D$18-$D$17),0))))</f>
        <v>0</v>
      </c>
      <c r="M132" s="4">
        <f>IF(NOT(ISNUMBER($C$58)),0,IF(AND($C$58&lt;$D$18,$C$58&gt;$D$17),1-$L$132,IF($C$58=$D$18,1,IF(AND($C$58&lt;$D$19,$C$58&gt;$D$18),($D$19-$C$58)/($D$19-$D$18),0))))</f>
        <v>0</v>
      </c>
      <c r="N132" s="4">
        <f>IF(NOT(ISNUMBER($C$58)),0,IF(AND($C$58&lt;$D$19,$C$58&gt;$D$18),1-$M$132,IF($C$58=$D$19,1,IF(AND($C$58&lt;$D$20,$C$58&gt;$D$19),($D$20-$C$58)/($D$20-$D$19),0))))</f>
        <v>0</v>
      </c>
      <c r="O132" s="4">
        <f>IF(NOT(ISNUMBER($C$58)),0,IF(AND($C$58&lt;$D$20,$C$58&gt;$D$19),1-$N$132,IF($C$58=$D$20,1,0)))</f>
        <v>0</v>
      </c>
      <c r="P132" s="4">
        <f>IF(NOT(ISNUMBER($D$58)),0,IF($D$58=$D$21,1,IF($D$58&lt;$D$22,ABS($D$22-$D$58)/ABS($D$22-$D$21),0)))</f>
        <v>0</v>
      </c>
      <c r="Q132" s="4">
        <f>IF(NOT(ISNUMBER($D$58)),0,IF(AND($D$58&lt;$D$22,$D$58&gt;$D$21),1-$P$132,IF($D$58=$D$22,1,0)))</f>
        <v>1</v>
      </c>
      <c r="R132" s="2">
        <v>0</v>
      </c>
    </row>
    <row r="133" spans="1:18" x14ac:dyDescent="0.2">
      <c r="A133" s="4">
        <f>IF(NOT(ISNUMBER($A$59)),0,IF($A$59=$D$6,1,IF($A$59&lt;$D$7,ABS($D$7-$A$59)/ABS($D$7-$D$6),0)))</f>
        <v>1</v>
      </c>
      <c r="B133" s="4">
        <f>IF(NOT(ISNUMBER($A$59)),0,IF(AND($A$59&lt;$D$7,$A$59&gt;$D$6),1-$A$133,IF($A$59=$D$7,1,IF(AND($A$59&lt;$D$8,$A$59&gt;$D$7),($D$8-$A$59)/($D$8-$D$7),0))))</f>
        <v>0</v>
      </c>
      <c r="C133" s="4">
        <f>IF(NOT(ISNUMBER($A$59)),0,IF(AND($A$59&lt;$D$8,$A$59&gt;$D$7),1-$B$133,IF($A$59=$D$8,1,0)))</f>
        <v>0</v>
      </c>
      <c r="D133" s="4">
        <f>IF(NOT(ISNUMBER($B$59)),0,IF($B$59=$D$9,1,IF($B$59&lt;$D$10,ABS($D$10-$B$59)/ABS($D$10-$D$9),0)))</f>
        <v>0</v>
      </c>
      <c r="E133" s="4">
        <f>IF(NOT(ISNUMBER($B$59)),0,IF(AND($B$59&lt;$D$10,$B$59&gt;$D$9),1-$D$133,IF($B$59=$D$10,1,IF(AND($B$59&lt;$D$11,$B$59&gt;$D$10),($D$11-$B$59)/($D$11-$D$10),0))))</f>
        <v>0</v>
      </c>
      <c r="F133" s="4">
        <f>IF(NOT(ISNUMBER($B$59)),0,IF(AND($B$59&lt;$D$11,$B$59&gt;$D$10),1-$E$133,IF($B$59=$D$11,1,IF(AND($B$59&lt;$D$12,$B$59&gt;$D$11),($D$12-$B$59)/($D$12-$D$11),0))))</f>
        <v>0</v>
      </c>
      <c r="G133" s="4">
        <f>IF(NOT(ISNUMBER($B$59)),0,IF(AND($B$59&lt;$D$12,$B$59&gt;$D$11),1-$F$133,IF($B$59=$D$12,1,IF(AND($B$59&lt;$D$13,$B$59&gt;$D$12),($D$13-$B$59)/($D$13-$D$12),0))))</f>
        <v>1</v>
      </c>
      <c r="H133" s="4">
        <f>IF(NOT(ISNUMBER($B$59)),0,IF(AND($B$59&lt;$D$13,$B$59&gt;$D$12),1-$G$133,IF($B$59=$D$13,1,IF(AND($B$59&lt;$D$14,$B$59&gt;$D$13),($D$14-$B$59)/($D$14-$D$13),0))))</f>
        <v>0</v>
      </c>
      <c r="I133" s="4">
        <f>IF(NOT(ISNUMBER($B$59)),0,IF(AND($B$59&lt;$D$14,$B$59&gt;$D$13),1-$H$133,IF($B$59=$D$14,1,0)))</f>
        <v>0</v>
      </c>
      <c r="J133" s="4">
        <f>IF(NOT(ISNUMBER($C$59)),0,IF($C$59=$D$15,1,IF($C$59&lt;$D$16,ABS($D$16-$C$59)/ABS($D$16-$D$15),0)))</f>
        <v>0</v>
      </c>
      <c r="K133" s="4">
        <f>IF(NOT(ISNUMBER($C$59)),0,IF(AND($C$59&lt;$D$16,$C$59&gt;$D$15),1-$J$133,IF($C$59=$D$16,1,IF(AND($C$59&lt;$D$17,$C$59&gt;$D$16),($D$17-$C$59)/($D$17-$D$16),0))))</f>
        <v>1</v>
      </c>
      <c r="L133" s="4">
        <f>IF(NOT(ISNUMBER($C$59)),0,IF(AND($C$59&lt;$D$17,$C$59&gt;$D$16),1-$K$133,IF($C$59=$D$17,1,IF(AND($C$59&lt;$D$18,$C$59&gt;$D$17),($D$18-$C$59)/($D$18-$D$17),0))))</f>
        <v>0</v>
      </c>
      <c r="M133" s="4">
        <f>IF(NOT(ISNUMBER($C$59)),0,IF(AND($C$59&lt;$D$18,$C$59&gt;$D$17),1-$L$133,IF($C$59=$D$18,1,IF(AND($C$59&lt;$D$19,$C$59&gt;$D$18),($D$19-$C$59)/($D$19-$D$18),0))))</f>
        <v>0</v>
      </c>
      <c r="N133" s="4">
        <f>IF(NOT(ISNUMBER($C$59)),0,IF(AND($C$59&lt;$D$19,$C$59&gt;$D$18),1-$M$133,IF($C$59=$D$19,1,IF(AND($C$59&lt;$D$20,$C$59&gt;$D$19),($D$20-$C$59)/($D$20-$D$19),0))))</f>
        <v>0</v>
      </c>
      <c r="O133" s="4">
        <f>IF(NOT(ISNUMBER($C$59)),0,IF(AND($C$59&lt;$D$20,$C$59&gt;$D$19),1-$N$133,IF($C$59=$D$20,1,0)))</f>
        <v>0</v>
      </c>
      <c r="P133" s="4">
        <f>IF(NOT(ISNUMBER($D$59)),0,IF($D$59=$D$21,1,IF($D$59&lt;$D$22,ABS($D$22-$D$59)/ABS($D$22-$D$21),0)))</f>
        <v>0</v>
      </c>
      <c r="Q133" s="4">
        <f>IF(NOT(ISNUMBER($D$59)),0,IF(AND($D$59&lt;$D$22,$D$59&gt;$D$21),1-$P$133,IF($D$59=$D$22,1,0)))</f>
        <v>1</v>
      </c>
      <c r="R133" s="2">
        <v>0</v>
      </c>
    </row>
    <row r="134" spans="1:18" x14ac:dyDescent="0.2">
      <c r="A134" s="4">
        <f>IF(NOT(ISNUMBER($A$60)),0,IF($A$60=$D$6,1,IF($A$60&lt;$D$7,ABS($D$7-$A$60)/ABS($D$7-$D$6),0)))</f>
        <v>1</v>
      </c>
      <c r="B134" s="4">
        <f>IF(NOT(ISNUMBER($A$60)),0,IF(AND($A$60&lt;$D$7,$A$60&gt;$D$6),1-$A$134,IF($A$60=$D$7,1,IF(AND($A$60&lt;$D$8,$A$60&gt;$D$7),($D$8-$A$60)/($D$8-$D$7),0))))</f>
        <v>0</v>
      </c>
      <c r="C134" s="4">
        <f>IF(NOT(ISNUMBER($A$60)),0,IF(AND($A$60&lt;$D$8,$A$60&gt;$D$7),1-$B$134,IF($A$60=$D$8,1,0)))</f>
        <v>0</v>
      </c>
      <c r="D134" s="4">
        <f>IF(NOT(ISNUMBER($B$60)),0,IF($B$60=$D$9,1,IF($B$60&lt;$D$10,ABS($D$10-$B$60)/ABS($D$10-$D$9),0)))</f>
        <v>0</v>
      </c>
      <c r="E134" s="4">
        <f>IF(NOT(ISNUMBER($B$60)),0,IF(AND($B$60&lt;$D$10,$B$60&gt;$D$9),1-$D$134,IF($B$60=$D$10,1,IF(AND($B$60&lt;$D$11,$B$60&gt;$D$10),($D$11-$B$60)/($D$11-$D$10),0))))</f>
        <v>0</v>
      </c>
      <c r="F134" s="4">
        <f>IF(NOT(ISNUMBER($B$60)),0,IF(AND($B$60&lt;$D$11,$B$60&gt;$D$10),1-$E$134,IF($B$60=$D$11,1,IF(AND($B$60&lt;$D$12,$B$60&gt;$D$11),($D$12-$B$60)/($D$12-$D$11),0))))</f>
        <v>0</v>
      </c>
      <c r="G134" s="4">
        <f>IF(NOT(ISNUMBER($B$60)),0,IF(AND($B$60&lt;$D$12,$B$60&gt;$D$11),1-$F$134,IF($B$60=$D$12,1,IF(AND($B$60&lt;$D$13,$B$60&gt;$D$12),($D$13-$B$60)/($D$13-$D$12),0))))</f>
        <v>0</v>
      </c>
      <c r="H134" s="4">
        <f>IF(NOT(ISNUMBER($B$60)),0,IF(AND($B$60&lt;$D$13,$B$60&gt;$D$12),1-$G$134,IF($B$60=$D$13,1,IF(AND($B$60&lt;$D$14,$B$60&gt;$D$13),($D$14-$B$60)/($D$14-$D$13),0))))</f>
        <v>1</v>
      </c>
      <c r="I134" s="4">
        <f>IF(NOT(ISNUMBER($B$60)),0,IF(AND($B$60&lt;$D$14,$B$60&gt;$D$13),1-$H$134,IF($B$60=$D$14,1,0)))</f>
        <v>0</v>
      </c>
      <c r="J134" s="4">
        <f>IF(NOT(ISNUMBER($C$60)),0,IF($C$60=$D$15,1,IF($C$60&lt;$D$16,ABS($D$16-$C$60)/ABS($D$16-$D$15),0)))</f>
        <v>0</v>
      </c>
      <c r="K134" s="4">
        <f>IF(NOT(ISNUMBER($C$60)),0,IF(AND($C$60&lt;$D$16,$C$60&gt;$D$15),1-$J$134,IF($C$60=$D$16,1,IF(AND($C$60&lt;$D$17,$C$60&gt;$D$16),($D$17-$C$60)/($D$17-$D$16),0))))</f>
        <v>1</v>
      </c>
      <c r="L134" s="4">
        <f>IF(NOT(ISNUMBER($C$60)),0,IF(AND($C$60&lt;$D$17,$C$60&gt;$D$16),1-$K$134,IF($C$60=$D$17,1,IF(AND($C$60&lt;$D$18,$C$60&gt;$D$17),($D$18-$C$60)/($D$18-$D$17),0))))</f>
        <v>0</v>
      </c>
      <c r="M134" s="4">
        <f>IF(NOT(ISNUMBER($C$60)),0,IF(AND($C$60&lt;$D$18,$C$60&gt;$D$17),1-$L$134,IF($C$60=$D$18,1,IF(AND($C$60&lt;$D$19,$C$60&gt;$D$18),($D$19-$C$60)/($D$19-$D$18),0))))</f>
        <v>0</v>
      </c>
      <c r="N134" s="4">
        <f>IF(NOT(ISNUMBER($C$60)),0,IF(AND($C$60&lt;$D$19,$C$60&gt;$D$18),1-$M$134,IF($C$60=$D$19,1,IF(AND($C$60&lt;$D$20,$C$60&gt;$D$19),($D$20-$C$60)/($D$20-$D$19),0))))</f>
        <v>0</v>
      </c>
      <c r="O134" s="4">
        <f>IF(NOT(ISNUMBER($C$60)),0,IF(AND($C$60&lt;$D$20,$C$60&gt;$D$19),1-$N$134,IF($C$60=$D$20,1,0)))</f>
        <v>0</v>
      </c>
      <c r="P134" s="4">
        <f>IF(NOT(ISNUMBER($D$60)),0,IF($D$60=$D$21,1,IF($D$60&lt;$D$22,ABS($D$22-$D$60)/ABS($D$22-$D$21),0)))</f>
        <v>0</v>
      </c>
      <c r="Q134" s="4">
        <f>IF(NOT(ISNUMBER($D$60)),0,IF(AND($D$60&lt;$D$22,$D$60&gt;$D$21),1-$P$134,IF($D$60=$D$22,1,0)))</f>
        <v>1</v>
      </c>
      <c r="R134" s="2">
        <v>0</v>
      </c>
    </row>
    <row r="135" spans="1:18" x14ac:dyDescent="0.2">
      <c r="A135" s="4">
        <f>IF(NOT(ISNUMBER($A$61)),0,IF($A$61=$D$6,1,IF($A$61&lt;$D$7,ABS($D$7-$A$61)/ABS($D$7-$D$6),0)))</f>
        <v>1</v>
      </c>
      <c r="B135" s="4">
        <f>IF(NOT(ISNUMBER($A$61)),0,IF(AND($A$61&lt;$D$7,$A$61&gt;$D$6),1-$A$135,IF($A$61=$D$7,1,IF(AND($A$61&lt;$D$8,$A$61&gt;$D$7),($D$8-$A$61)/($D$8-$D$7),0))))</f>
        <v>0</v>
      </c>
      <c r="C135" s="4">
        <f>IF(NOT(ISNUMBER($A$61)),0,IF(AND($A$61&lt;$D$8,$A$61&gt;$D$7),1-$B$135,IF($A$61=$D$8,1,0)))</f>
        <v>0</v>
      </c>
      <c r="D135" s="4">
        <f>IF(NOT(ISNUMBER($B$61)),0,IF($B$61=$D$9,1,IF($B$61&lt;$D$10,ABS($D$10-$B$61)/ABS($D$10-$D$9),0)))</f>
        <v>0</v>
      </c>
      <c r="E135" s="4">
        <f>IF(NOT(ISNUMBER($B$61)),0,IF(AND($B$61&lt;$D$10,$B$61&gt;$D$9),1-$D$135,IF($B$61=$D$10,1,IF(AND($B$61&lt;$D$11,$B$61&gt;$D$10),($D$11-$B$61)/($D$11-$D$10),0))))</f>
        <v>0</v>
      </c>
      <c r="F135" s="4">
        <f>IF(NOT(ISNUMBER($B$61)),0,IF(AND($B$61&lt;$D$11,$B$61&gt;$D$10),1-$E$135,IF($B$61=$D$11,1,IF(AND($B$61&lt;$D$12,$B$61&gt;$D$11),($D$12-$B$61)/($D$12-$D$11),0))))</f>
        <v>0</v>
      </c>
      <c r="G135" s="4">
        <f>IF(NOT(ISNUMBER($B$61)),0,IF(AND($B$61&lt;$D$12,$B$61&gt;$D$11),1-$F$135,IF($B$61=$D$12,1,IF(AND($B$61&lt;$D$13,$B$61&gt;$D$12),($D$13-$B$61)/($D$13-$D$12),0))))</f>
        <v>0</v>
      </c>
      <c r="H135" s="4">
        <f>IF(NOT(ISNUMBER($B$61)),0,IF(AND($B$61&lt;$D$13,$B$61&gt;$D$12),1-$G$135,IF($B$61=$D$13,1,IF(AND($B$61&lt;$D$14,$B$61&gt;$D$13),($D$14-$B$61)/($D$14-$D$13),0))))</f>
        <v>0</v>
      </c>
      <c r="I135" s="4">
        <f>IF(NOT(ISNUMBER($B$61)),0,IF(AND($B$61&lt;$D$14,$B$61&gt;$D$13),1-$H$135,IF($B$61=$D$14,1,0)))</f>
        <v>1</v>
      </c>
      <c r="J135" s="4">
        <f>IF(NOT(ISNUMBER($C$61)),0,IF($C$61=$D$15,1,IF($C$61&lt;$D$16,ABS($D$16-$C$61)/ABS($D$16-$D$15),0)))</f>
        <v>0</v>
      </c>
      <c r="K135" s="4">
        <f>IF(NOT(ISNUMBER($C$61)),0,IF(AND($C$61&lt;$D$16,$C$61&gt;$D$15),1-$J$135,IF($C$61=$D$16,1,IF(AND($C$61&lt;$D$17,$C$61&gt;$D$16),($D$17-$C$61)/($D$17-$D$16),0))))</f>
        <v>1</v>
      </c>
      <c r="L135" s="4">
        <f>IF(NOT(ISNUMBER($C$61)),0,IF(AND($C$61&lt;$D$17,$C$61&gt;$D$16),1-$K$135,IF($C$61=$D$17,1,IF(AND($C$61&lt;$D$18,$C$61&gt;$D$17),($D$18-$C$61)/($D$18-$D$17),0))))</f>
        <v>0</v>
      </c>
      <c r="M135" s="4">
        <f>IF(NOT(ISNUMBER($C$61)),0,IF(AND($C$61&lt;$D$18,$C$61&gt;$D$17),1-$L$135,IF($C$61=$D$18,1,IF(AND($C$61&lt;$D$19,$C$61&gt;$D$18),($D$19-$C$61)/($D$19-$D$18),0))))</f>
        <v>0</v>
      </c>
      <c r="N135" s="4">
        <f>IF(NOT(ISNUMBER($C$61)),0,IF(AND($C$61&lt;$D$19,$C$61&gt;$D$18),1-$M$135,IF($C$61=$D$19,1,IF(AND($C$61&lt;$D$20,$C$61&gt;$D$19),($D$20-$C$61)/($D$20-$D$19),0))))</f>
        <v>0</v>
      </c>
      <c r="O135" s="4">
        <f>IF(NOT(ISNUMBER($C$61)),0,IF(AND($C$61&lt;$D$20,$C$61&gt;$D$19),1-$N$135,IF($C$61=$D$20,1,0)))</f>
        <v>0</v>
      </c>
      <c r="P135" s="4">
        <f>IF(NOT(ISNUMBER($D$61)),0,IF($D$61=$D$21,1,IF($D$61&lt;$D$22,ABS($D$22-$D$61)/ABS($D$22-$D$21),0)))</f>
        <v>0</v>
      </c>
      <c r="Q135" s="4">
        <f>IF(NOT(ISNUMBER($D$61)),0,IF(AND($D$61&lt;$D$22,$D$61&gt;$D$21),1-$P$135,IF($D$61=$D$22,1,0)))</f>
        <v>1</v>
      </c>
      <c r="R135" s="2">
        <v>0</v>
      </c>
    </row>
    <row r="136" spans="1:18" x14ac:dyDescent="0.2">
      <c r="A136" s="4">
        <f>IF(NOT(ISNUMBER($A$62)),0,IF($A$62=$D$6,1,IF($A$62&lt;$D$7,ABS($D$7-$A$62)/ABS($D$7-$D$6),0)))</f>
        <v>1</v>
      </c>
      <c r="B136" s="4">
        <f>IF(NOT(ISNUMBER($A$62)),0,IF(AND($A$62&lt;$D$7,$A$62&gt;$D$6),1-$A$136,IF($A$62=$D$7,1,IF(AND($A$62&lt;$D$8,$A$62&gt;$D$7),($D$8-$A$62)/($D$8-$D$7),0))))</f>
        <v>0</v>
      </c>
      <c r="C136" s="4">
        <f>IF(NOT(ISNUMBER($A$62)),0,IF(AND($A$62&lt;$D$8,$A$62&gt;$D$7),1-$B$136,IF($A$62=$D$8,1,0)))</f>
        <v>0</v>
      </c>
      <c r="D136" s="4">
        <f>IF(NOT(ISNUMBER($B$62)),0,IF($B$62=$D$9,1,IF($B$62&lt;$D$10,ABS($D$10-$B$62)/ABS($D$10-$D$9),0)))</f>
        <v>1</v>
      </c>
      <c r="E136" s="4">
        <f>IF(NOT(ISNUMBER($B$62)),0,IF(AND($B$62&lt;$D$10,$B$62&gt;$D$9),1-$D$136,IF($B$62=$D$10,1,IF(AND($B$62&lt;$D$11,$B$62&gt;$D$10),($D$11-$B$62)/($D$11-$D$10),0))))</f>
        <v>0</v>
      </c>
      <c r="F136" s="4">
        <f>IF(NOT(ISNUMBER($B$62)),0,IF(AND($B$62&lt;$D$11,$B$62&gt;$D$10),1-$E$136,IF($B$62=$D$11,1,IF(AND($B$62&lt;$D$12,$B$62&gt;$D$11),($D$12-$B$62)/($D$12-$D$11),0))))</f>
        <v>0</v>
      </c>
      <c r="G136" s="4">
        <f>IF(NOT(ISNUMBER($B$62)),0,IF(AND($B$62&lt;$D$12,$B$62&gt;$D$11),1-$F$136,IF($B$62=$D$12,1,IF(AND($B$62&lt;$D$13,$B$62&gt;$D$12),($D$13-$B$62)/($D$13-$D$12),0))))</f>
        <v>0</v>
      </c>
      <c r="H136" s="4">
        <f>IF(NOT(ISNUMBER($B$62)),0,IF(AND($B$62&lt;$D$13,$B$62&gt;$D$12),1-$G$136,IF($B$62=$D$13,1,IF(AND($B$62&lt;$D$14,$B$62&gt;$D$13),($D$14-$B$62)/($D$14-$D$13),0))))</f>
        <v>0</v>
      </c>
      <c r="I136" s="4">
        <f>IF(NOT(ISNUMBER($B$62)),0,IF(AND($B$62&lt;$D$14,$B$62&gt;$D$13),1-$H$136,IF($B$62=$D$14,1,0)))</f>
        <v>0</v>
      </c>
      <c r="J136" s="4">
        <f>IF(NOT(ISNUMBER($C$62)),0,IF($C$62=$D$15,1,IF($C$62&lt;$D$16,ABS($D$16-$C$62)/ABS($D$16-$D$15),0)))</f>
        <v>0</v>
      </c>
      <c r="K136" s="4">
        <f>IF(NOT(ISNUMBER($C$62)),0,IF(AND($C$62&lt;$D$16,$C$62&gt;$D$15),1-$J$136,IF($C$62=$D$16,1,IF(AND($C$62&lt;$D$17,$C$62&gt;$D$16),($D$17-$C$62)/($D$17-$D$16),0))))</f>
        <v>0</v>
      </c>
      <c r="L136" s="4">
        <f>IF(NOT(ISNUMBER($C$62)),0,IF(AND($C$62&lt;$D$17,$C$62&gt;$D$16),1-$K$136,IF($C$62=$D$17,1,IF(AND($C$62&lt;$D$18,$C$62&gt;$D$17),($D$18-$C$62)/($D$18-$D$17),0))))</f>
        <v>1</v>
      </c>
      <c r="M136" s="4">
        <f>IF(NOT(ISNUMBER($C$62)),0,IF(AND($C$62&lt;$D$18,$C$62&gt;$D$17),1-$L$136,IF($C$62=$D$18,1,IF(AND($C$62&lt;$D$19,$C$62&gt;$D$18),($D$19-$C$62)/($D$19-$D$18),0))))</f>
        <v>0</v>
      </c>
      <c r="N136" s="4">
        <f>IF(NOT(ISNUMBER($C$62)),0,IF(AND($C$62&lt;$D$19,$C$62&gt;$D$18),1-$M$136,IF($C$62=$D$19,1,IF(AND($C$62&lt;$D$20,$C$62&gt;$D$19),($D$20-$C$62)/($D$20-$D$19),0))))</f>
        <v>0</v>
      </c>
      <c r="O136" s="4">
        <f>IF(NOT(ISNUMBER($C$62)),0,IF(AND($C$62&lt;$D$20,$C$62&gt;$D$19),1-$N$136,IF($C$62=$D$20,1,0)))</f>
        <v>0</v>
      </c>
      <c r="P136" s="4">
        <f>IF(NOT(ISNUMBER($D$62)),0,IF($D$62=$D$21,1,IF($D$62&lt;$D$22,ABS($D$22-$D$62)/ABS($D$22-$D$21),0)))</f>
        <v>1</v>
      </c>
      <c r="Q136" s="4">
        <f>IF(NOT(ISNUMBER($D$62)),0,IF(AND($D$62&lt;$D$22,$D$62&gt;$D$21),1-$P$136,IF($D$62=$D$22,1,0)))</f>
        <v>0</v>
      </c>
      <c r="R136" s="2">
        <v>0</v>
      </c>
    </row>
    <row r="137" spans="1:18" x14ac:dyDescent="0.2">
      <c r="A137" s="4">
        <f>IF(NOT(ISNUMBER($A$63)),0,IF($A$63=$D$6,1,IF($A$63&lt;$D$7,ABS($D$7-$A$63)/ABS($D$7-$D$6),0)))</f>
        <v>1</v>
      </c>
      <c r="B137" s="4">
        <f>IF(NOT(ISNUMBER($A$63)),0,IF(AND($A$63&lt;$D$7,$A$63&gt;$D$6),1-$A$137,IF($A$63=$D$7,1,IF(AND($A$63&lt;$D$8,$A$63&gt;$D$7),($D$8-$A$63)/($D$8-$D$7),0))))</f>
        <v>0</v>
      </c>
      <c r="C137" s="4">
        <f>IF(NOT(ISNUMBER($A$63)),0,IF(AND($A$63&lt;$D$8,$A$63&gt;$D$7),1-$B$137,IF($A$63=$D$8,1,0)))</f>
        <v>0</v>
      </c>
      <c r="D137" s="4">
        <f>IF(NOT(ISNUMBER($B$63)),0,IF($B$63=$D$9,1,IF($B$63&lt;$D$10,ABS($D$10-$B$63)/ABS($D$10-$D$9),0)))</f>
        <v>0</v>
      </c>
      <c r="E137" s="4">
        <f>IF(NOT(ISNUMBER($B$63)),0,IF(AND($B$63&lt;$D$10,$B$63&gt;$D$9),1-$D$137,IF($B$63=$D$10,1,IF(AND($B$63&lt;$D$11,$B$63&gt;$D$10),($D$11-$B$63)/($D$11-$D$10),0))))</f>
        <v>1</v>
      </c>
      <c r="F137" s="4">
        <f>IF(NOT(ISNUMBER($B$63)),0,IF(AND($B$63&lt;$D$11,$B$63&gt;$D$10),1-$E$137,IF($B$63=$D$11,1,IF(AND($B$63&lt;$D$12,$B$63&gt;$D$11),($D$12-$B$63)/($D$12-$D$11),0))))</f>
        <v>0</v>
      </c>
      <c r="G137" s="4">
        <f>IF(NOT(ISNUMBER($B$63)),0,IF(AND($B$63&lt;$D$12,$B$63&gt;$D$11),1-$F$137,IF($B$63=$D$12,1,IF(AND($B$63&lt;$D$13,$B$63&gt;$D$12),($D$13-$B$63)/($D$13-$D$12),0))))</f>
        <v>0</v>
      </c>
      <c r="H137" s="4">
        <f>IF(NOT(ISNUMBER($B$63)),0,IF(AND($B$63&lt;$D$13,$B$63&gt;$D$12),1-$G$137,IF($B$63=$D$13,1,IF(AND($B$63&lt;$D$14,$B$63&gt;$D$13),($D$14-$B$63)/($D$14-$D$13),0))))</f>
        <v>0</v>
      </c>
      <c r="I137" s="4">
        <f>IF(NOT(ISNUMBER($B$63)),0,IF(AND($B$63&lt;$D$14,$B$63&gt;$D$13),1-$H$137,IF($B$63=$D$14,1,0)))</f>
        <v>0</v>
      </c>
      <c r="J137" s="4">
        <f>IF(NOT(ISNUMBER($C$63)),0,IF($C$63=$D$15,1,IF($C$63&lt;$D$16,ABS($D$16-$C$63)/ABS($D$16-$D$15),0)))</f>
        <v>0</v>
      </c>
      <c r="K137" s="4">
        <f>IF(NOT(ISNUMBER($C$63)),0,IF(AND($C$63&lt;$D$16,$C$63&gt;$D$15),1-$J$137,IF($C$63=$D$16,1,IF(AND($C$63&lt;$D$17,$C$63&gt;$D$16),($D$17-$C$63)/($D$17-$D$16),0))))</f>
        <v>0</v>
      </c>
      <c r="L137" s="4">
        <f>IF(NOT(ISNUMBER($C$63)),0,IF(AND($C$63&lt;$D$17,$C$63&gt;$D$16),1-$K$137,IF($C$63=$D$17,1,IF(AND($C$63&lt;$D$18,$C$63&gt;$D$17),($D$18-$C$63)/($D$18-$D$17),0))))</f>
        <v>1</v>
      </c>
      <c r="M137" s="4">
        <f>IF(NOT(ISNUMBER($C$63)),0,IF(AND($C$63&lt;$D$18,$C$63&gt;$D$17),1-$L$137,IF($C$63=$D$18,1,IF(AND($C$63&lt;$D$19,$C$63&gt;$D$18),($D$19-$C$63)/($D$19-$D$18),0))))</f>
        <v>0</v>
      </c>
      <c r="N137" s="4">
        <f>IF(NOT(ISNUMBER($C$63)),0,IF(AND($C$63&lt;$D$19,$C$63&gt;$D$18),1-$M$137,IF($C$63=$D$19,1,IF(AND($C$63&lt;$D$20,$C$63&gt;$D$19),($D$20-$C$63)/($D$20-$D$19),0))))</f>
        <v>0</v>
      </c>
      <c r="O137" s="4">
        <f>IF(NOT(ISNUMBER($C$63)),0,IF(AND($C$63&lt;$D$20,$C$63&gt;$D$19),1-$N$137,IF($C$63=$D$20,1,0)))</f>
        <v>0</v>
      </c>
      <c r="P137" s="4">
        <f>IF(NOT(ISNUMBER($D$63)),0,IF($D$63=$D$21,1,IF($D$63&lt;$D$22,ABS($D$22-$D$63)/ABS($D$22-$D$21),0)))</f>
        <v>1</v>
      </c>
      <c r="Q137" s="4">
        <f>IF(NOT(ISNUMBER($D$63)),0,IF(AND($D$63&lt;$D$22,$D$63&gt;$D$21),1-$P$137,IF($D$63=$D$22,1,0)))</f>
        <v>0</v>
      </c>
      <c r="R137" s="2">
        <v>0</v>
      </c>
    </row>
    <row r="138" spans="1:18" x14ac:dyDescent="0.2">
      <c r="A138" s="4">
        <f>IF(NOT(ISNUMBER($A$64)),0,IF($A$64=$D$6,1,IF($A$64&lt;$D$7,ABS($D$7-$A$64)/ABS($D$7-$D$6),0)))</f>
        <v>1</v>
      </c>
      <c r="B138" s="4">
        <f>IF(NOT(ISNUMBER($A$64)),0,IF(AND($A$64&lt;$D$7,$A$64&gt;$D$6),1-$A$138,IF($A$64=$D$7,1,IF(AND($A$64&lt;$D$8,$A$64&gt;$D$7),($D$8-$A$64)/($D$8-$D$7),0))))</f>
        <v>0</v>
      </c>
      <c r="C138" s="4">
        <f>IF(NOT(ISNUMBER($A$64)),0,IF(AND($A$64&lt;$D$8,$A$64&gt;$D$7),1-$B$138,IF($A$64=$D$8,1,0)))</f>
        <v>0</v>
      </c>
      <c r="D138" s="4">
        <f>IF(NOT(ISNUMBER($B$64)),0,IF($B$64=$D$9,1,IF($B$64&lt;$D$10,ABS($D$10-$B$64)/ABS($D$10-$D$9),0)))</f>
        <v>0</v>
      </c>
      <c r="E138" s="4">
        <f>IF(NOT(ISNUMBER($B$64)),0,IF(AND($B$64&lt;$D$10,$B$64&gt;$D$9),1-$D$138,IF($B$64=$D$10,1,IF(AND($B$64&lt;$D$11,$B$64&gt;$D$10),($D$11-$B$64)/($D$11-$D$10),0))))</f>
        <v>0</v>
      </c>
      <c r="F138" s="4">
        <f>IF(NOT(ISNUMBER($B$64)),0,IF(AND($B$64&lt;$D$11,$B$64&gt;$D$10),1-$E$138,IF($B$64=$D$11,1,IF(AND($B$64&lt;$D$12,$B$64&gt;$D$11),($D$12-$B$64)/($D$12-$D$11),0))))</f>
        <v>1</v>
      </c>
      <c r="G138" s="4">
        <f>IF(NOT(ISNUMBER($B$64)),0,IF(AND($B$64&lt;$D$12,$B$64&gt;$D$11),1-$F$138,IF($B$64=$D$12,1,IF(AND($B$64&lt;$D$13,$B$64&gt;$D$12),($D$13-$B$64)/($D$13-$D$12),0))))</f>
        <v>0</v>
      </c>
      <c r="H138" s="4">
        <f>IF(NOT(ISNUMBER($B$64)),0,IF(AND($B$64&lt;$D$13,$B$64&gt;$D$12),1-$G$138,IF($B$64=$D$13,1,IF(AND($B$64&lt;$D$14,$B$64&gt;$D$13),($D$14-$B$64)/($D$14-$D$13),0))))</f>
        <v>0</v>
      </c>
      <c r="I138" s="4">
        <f>IF(NOT(ISNUMBER($B$64)),0,IF(AND($B$64&lt;$D$14,$B$64&gt;$D$13),1-$H$138,IF($B$64=$D$14,1,0)))</f>
        <v>0</v>
      </c>
      <c r="J138" s="4">
        <f>IF(NOT(ISNUMBER($C$64)),0,IF($C$64=$D$15,1,IF($C$64&lt;$D$16,ABS($D$16-$C$64)/ABS($D$16-$D$15),0)))</f>
        <v>0</v>
      </c>
      <c r="K138" s="4">
        <f>IF(NOT(ISNUMBER($C$64)),0,IF(AND($C$64&lt;$D$16,$C$64&gt;$D$15),1-$J$138,IF($C$64=$D$16,1,IF(AND($C$64&lt;$D$17,$C$64&gt;$D$16),($D$17-$C$64)/($D$17-$D$16),0))))</f>
        <v>0</v>
      </c>
      <c r="L138" s="4">
        <f>IF(NOT(ISNUMBER($C$64)),0,IF(AND($C$64&lt;$D$17,$C$64&gt;$D$16),1-$K$138,IF($C$64=$D$17,1,IF(AND($C$64&lt;$D$18,$C$64&gt;$D$17),($D$18-$C$64)/($D$18-$D$17),0))))</f>
        <v>1</v>
      </c>
      <c r="M138" s="4">
        <f>IF(NOT(ISNUMBER($C$64)),0,IF(AND($C$64&lt;$D$18,$C$64&gt;$D$17),1-$L$138,IF($C$64=$D$18,1,IF(AND($C$64&lt;$D$19,$C$64&gt;$D$18),($D$19-$C$64)/($D$19-$D$18),0))))</f>
        <v>0</v>
      </c>
      <c r="N138" s="4">
        <f>IF(NOT(ISNUMBER($C$64)),0,IF(AND($C$64&lt;$D$19,$C$64&gt;$D$18),1-$M$138,IF($C$64=$D$19,1,IF(AND($C$64&lt;$D$20,$C$64&gt;$D$19),($D$20-$C$64)/($D$20-$D$19),0))))</f>
        <v>0</v>
      </c>
      <c r="O138" s="4">
        <f>IF(NOT(ISNUMBER($C$64)),0,IF(AND($C$64&lt;$D$20,$C$64&gt;$D$19),1-$N$138,IF($C$64=$D$20,1,0)))</f>
        <v>0</v>
      </c>
      <c r="P138" s="4">
        <f>IF(NOT(ISNUMBER($D$64)),0,IF($D$64=$D$21,1,IF($D$64&lt;$D$22,ABS($D$22-$D$64)/ABS($D$22-$D$21),0)))</f>
        <v>1</v>
      </c>
      <c r="Q138" s="4">
        <f>IF(NOT(ISNUMBER($D$64)),0,IF(AND($D$64&lt;$D$22,$D$64&gt;$D$21),1-$P$138,IF($D$64=$D$22,1,0)))</f>
        <v>0</v>
      </c>
      <c r="R138" s="2">
        <v>0</v>
      </c>
    </row>
    <row r="139" spans="1:18" x14ac:dyDescent="0.2">
      <c r="A139" s="4">
        <f>IF(NOT(ISNUMBER($A$65)),0,IF($A$65=$D$6,1,IF($A$65&lt;$D$7,ABS($D$7-$A$65)/ABS($D$7-$D$6),0)))</f>
        <v>1</v>
      </c>
      <c r="B139" s="4">
        <f>IF(NOT(ISNUMBER($A$65)),0,IF(AND($A$65&lt;$D$7,$A$65&gt;$D$6),1-$A$139,IF($A$65=$D$7,1,IF(AND($A$65&lt;$D$8,$A$65&gt;$D$7),($D$8-$A$65)/($D$8-$D$7),0))))</f>
        <v>0</v>
      </c>
      <c r="C139" s="4">
        <f>IF(NOT(ISNUMBER($A$65)),0,IF(AND($A$65&lt;$D$8,$A$65&gt;$D$7),1-$B$139,IF($A$65=$D$8,1,0)))</f>
        <v>0</v>
      </c>
      <c r="D139" s="4">
        <f>IF(NOT(ISNUMBER($B$65)),0,IF($B$65=$D$9,1,IF($B$65&lt;$D$10,ABS($D$10-$B$65)/ABS($D$10-$D$9),0)))</f>
        <v>0</v>
      </c>
      <c r="E139" s="4">
        <f>IF(NOT(ISNUMBER($B$65)),0,IF(AND($B$65&lt;$D$10,$B$65&gt;$D$9),1-$D$139,IF($B$65=$D$10,1,IF(AND($B$65&lt;$D$11,$B$65&gt;$D$10),($D$11-$B$65)/($D$11-$D$10),0))))</f>
        <v>0</v>
      </c>
      <c r="F139" s="4">
        <f>IF(NOT(ISNUMBER($B$65)),0,IF(AND($B$65&lt;$D$11,$B$65&gt;$D$10),1-$E$139,IF($B$65=$D$11,1,IF(AND($B$65&lt;$D$12,$B$65&gt;$D$11),($D$12-$B$65)/($D$12-$D$11),0))))</f>
        <v>0</v>
      </c>
      <c r="G139" s="4">
        <f>IF(NOT(ISNUMBER($B$65)),0,IF(AND($B$65&lt;$D$12,$B$65&gt;$D$11),1-$F$139,IF($B$65=$D$12,1,IF(AND($B$65&lt;$D$13,$B$65&gt;$D$12),($D$13-$B$65)/($D$13-$D$12),0))))</f>
        <v>1</v>
      </c>
      <c r="H139" s="4">
        <f>IF(NOT(ISNUMBER($B$65)),0,IF(AND($B$65&lt;$D$13,$B$65&gt;$D$12),1-$G$139,IF($B$65=$D$13,1,IF(AND($B$65&lt;$D$14,$B$65&gt;$D$13),($D$14-$B$65)/($D$14-$D$13),0))))</f>
        <v>0</v>
      </c>
      <c r="I139" s="4">
        <f>IF(NOT(ISNUMBER($B$65)),0,IF(AND($B$65&lt;$D$14,$B$65&gt;$D$13),1-$H$139,IF($B$65=$D$14,1,0)))</f>
        <v>0</v>
      </c>
      <c r="J139" s="4">
        <f>IF(NOT(ISNUMBER($C$65)),0,IF($C$65=$D$15,1,IF($C$65&lt;$D$16,ABS($D$16-$C$65)/ABS($D$16-$D$15),0)))</f>
        <v>0</v>
      </c>
      <c r="K139" s="4">
        <f>IF(NOT(ISNUMBER($C$65)),0,IF(AND($C$65&lt;$D$16,$C$65&gt;$D$15),1-$J$139,IF($C$65=$D$16,1,IF(AND($C$65&lt;$D$17,$C$65&gt;$D$16),($D$17-$C$65)/($D$17-$D$16),0))))</f>
        <v>0</v>
      </c>
      <c r="L139" s="4">
        <f>IF(NOT(ISNUMBER($C$65)),0,IF(AND($C$65&lt;$D$17,$C$65&gt;$D$16),1-$K$139,IF($C$65=$D$17,1,IF(AND($C$65&lt;$D$18,$C$65&gt;$D$17),($D$18-$C$65)/($D$18-$D$17),0))))</f>
        <v>1</v>
      </c>
      <c r="M139" s="4">
        <f>IF(NOT(ISNUMBER($C$65)),0,IF(AND($C$65&lt;$D$18,$C$65&gt;$D$17),1-$L$139,IF($C$65=$D$18,1,IF(AND($C$65&lt;$D$19,$C$65&gt;$D$18),($D$19-$C$65)/($D$19-$D$18),0))))</f>
        <v>0</v>
      </c>
      <c r="N139" s="4">
        <f>IF(NOT(ISNUMBER($C$65)),0,IF(AND($C$65&lt;$D$19,$C$65&gt;$D$18),1-$M$139,IF($C$65=$D$19,1,IF(AND($C$65&lt;$D$20,$C$65&gt;$D$19),($D$20-$C$65)/($D$20-$D$19),0))))</f>
        <v>0</v>
      </c>
      <c r="O139" s="4">
        <f>IF(NOT(ISNUMBER($C$65)),0,IF(AND($C$65&lt;$D$20,$C$65&gt;$D$19),1-$N$139,IF($C$65=$D$20,1,0)))</f>
        <v>0</v>
      </c>
      <c r="P139" s="4">
        <f>IF(NOT(ISNUMBER($D$65)),0,IF($D$65=$D$21,1,IF($D$65&lt;$D$22,ABS($D$22-$D$65)/ABS($D$22-$D$21),0)))</f>
        <v>1</v>
      </c>
      <c r="Q139" s="4">
        <f>IF(NOT(ISNUMBER($D$65)),0,IF(AND($D$65&lt;$D$22,$D$65&gt;$D$21),1-$P$139,IF($D$65=$D$22,1,0)))</f>
        <v>0</v>
      </c>
      <c r="R139" s="2">
        <v>0</v>
      </c>
    </row>
    <row r="140" spans="1:18" x14ac:dyDescent="0.2">
      <c r="A140" s="4">
        <f>IF(NOT(ISNUMBER($A$66)),0,IF($A$66=$D$6,1,IF($A$66&lt;$D$7,ABS($D$7-$A$66)/ABS($D$7-$D$6),0)))</f>
        <v>1</v>
      </c>
      <c r="B140" s="4">
        <f>IF(NOT(ISNUMBER($A$66)),0,IF(AND($A$66&lt;$D$7,$A$66&gt;$D$6),1-$A$140,IF($A$66=$D$7,1,IF(AND($A$66&lt;$D$8,$A$66&gt;$D$7),($D$8-$A$66)/($D$8-$D$7),0))))</f>
        <v>0</v>
      </c>
      <c r="C140" s="4">
        <f>IF(NOT(ISNUMBER($A$66)),0,IF(AND($A$66&lt;$D$8,$A$66&gt;$D$7),1-$B$140,IF($A$66=$D$8,1,0)))</f>
        <v>0</v>
      </c>
      <c r="D140" s="4">
        <f>IF(NOT(ISNUMBER($B$66)),0,IF($B$66=$D$9,1,IF($B$66&lt;$D$10,ABS($D$10-$B$66)/ABS($D$10-$D$9),0)))</f>
        <v>0</v>
      </c>
      <c r="E140" s="4">
        <f>IF(NOT(ISNUMBER($B$66)),0,IF(AND($B$66&lt;$D$10,$B$66&gt;$D$9),1-$D$140,IF($B$66=$D$10,1,IF(AND($B$66&lt;$D$11,$B$66&gt;$D$10),($D$11-$B$66)/($D$11-$D$10),0))))</f>
        <v>0</v>
      </c>
      <c r="F140" s="4">
        <f>IF(NOT(ISNUMBER($B$66)),0,IF(AND($B$66&lt;$D$11,$B$66&gt;$D$10),1-$E$140,IF($B$66=$D$11,1,IF(AND($B$66&lt;$D$12,$B$66&gt;$D$11),($D$12-$B$66)/($D$12-$D$11),0))))</f>
        <v>0</v>
      </c>
      <c r="G140" s="4">
        <f>IF(NOT(ISNUMBER($B$66)),0,IF(AND($B$66&lt;$D$12,$B$66&gt;$D$11),1-$F$140,IF($B$66=$D$12,1,IF(AND($B$66&lt;$D$13,$B$66&gt;$D$12),($D$13-$B$66)/($D$13-$D$12),0))))</f>
        <v>0</v>
      </c>
      <c r="H140" s="4">
        <f>IF(NOT(ISNUMBER($B$66)),0,IF(AND($B$66&lt;$D$13,$B$66&gt;$D$12),1-$G$140,IF($B$66=$D$13,1,IF(AND($B$66&lt;$D$14,$B$66&gt;$D$13),($D$14-$B$66)/($D$14-$D$13),0))))</f>
        <v>1</v>
      </c>
      <c r="I140" s="4">
        <f>IF(NOT(ISNUMBER($B$66)),0,IF(AND($B$66&lt;$D$14,$B$66&gt;$D$13),1-$H$140,IF($B$66=$D$14,1,0)))</f>
        <v>0</v>
      </c>
      <c r="J140" s="4">
        <f>IF(NOT(ISNUMBER($C$66)),0,IF($C$66=$D$15,1,IF($C$66&lt;$D$16,ABS($D$16-$C$66)/ABS($D$16-$D$15),0)))</f>
        <v>0</v>
      </c>
      <c r="K140" s="4">
        <f>IF(NOT(ISNUMBER($C$66)),0,IF(AND($C$66&lt;$D$16,$C$66&gt;$D$15),1-$J$140,IF($C$66=$D$16,1,IF(AND($C$66&lt;$D$17,$C$66&gt;$D$16),($D$17-$C$66)/($D$17-$D$16),0))))</f>
        <v>0</v>
      </c>
      <c r="L140" s="4">
        <f>IF(NOT(ISNUMBER($C$66)),0,IF(AND($C$66&lt;$D$17,$C$66&gt;$D$16),1-$K$140,IF($C$66=$D$17,1,IF(AND($C$66&lt;$D$18,$C$66&gt;$D$17),($D$18-$C$66)/($D$18-$D$17),0))))</f>
        <v>1</v>
      </c>
      <c r="M140" s="4">
        <f>IF(NOT(ISNUMBER($C$66)),0,IF(AND($C$66&lt;$D$18,$C$66&gt;$D$17),1-$L$140,IF($C$66=$D$18,1,IF(AND($C$66&lt;$D$19,$C$66&gt;$D$18),($D$19-$C$66)/($D$19-$D$18),0))))</f>
        <v>0</v>
      </c>
      <c r="N140" s="4">
        <f>IF(NOT(ISNUMBER($C$66)),0,IF(AND($C$66&lt;$D$19,$C$66&gt;$D$18),1-$M$140,IF($C$66=$D$19,1,IF(AND($C$66&lt;$D$20,$C$66&gt;$D$19),($D$20-$C$66)/($D$20-$D$19),0))))</f>
        <v>0</v>
      </c>
      <c r="O140" s="4">
        <f>IF(NOT(ISNUMBER($C$66)),0,IF(AND($C$66&lt;$D$20,$C$66&gt;$D$19),1-$N$140,IF($C$66=$D$20,1,0)))</f>
        <v>0</v>
      </c>
      <c r="P140" s="4">
        <f>IF(NOT(ISNUMBER($D$66)),0,IF($D$66=$D$21,1,IF($D$66&lt;$D$22,ABS($D$22-$D$66)/ABS($D$22-$D$21),0)))</f>
        <v>1</v>
      </c>
      <c r="Q140" s="4">
        <f>IF(NOT(ISNUMBER($D$66)),0,IF(AND($D$66&lt;$D$22,$D$66&gt;$D$21),1-$P$140,IF($D$66=$D$22,1,0)))</f>
        <v>0</v>
      </c>
      <c r="R140" s="2">
        <v>0</v>
      </c>
    </row>
    <row r="141" spans="1:18" x14ac:dyDescent="0.2">
      <c r="A141" s="4">
        <f>IF(NOT(ISNUMBER($A$67)),0,IF($A$67=$D$6,1,IF($A$67&lt;$D$7,ABS($D$7-$A$67)/ABS($D$7-$D$6),0)))</f>
        <v>1</v>
      </c>
      <c r="B141" s="4">
        <f>IF(NOT(ISNUMBER($A$67)),0,IF(AND($A$67&lt;$D$7,$A$67&gt;$D$6),1-$A$141,IF($A$67=$D$7,1,IF(AND($A$67&lt;$D$8,$A$67&gt;$D$7),($D$8-$A$67)/($D$8-$D$7),0))))</f>
        <v>0</v>
      </c>
      <c r="C141" s="4">
        <f>IF(NOT(ISNUMBER($A$67)),0,IF(AND($A$67&lt;$D$8,$A$67&gt;$D$7),1-$B$141,IF($A$67=$D$8,1,0)))</f>
        <v>0</v>
      </c>
      <c r="D141" s="4">
        <f>IF(NOT(ISNUMBER($B$67)),0,IF($B$67=$D$9,1,IF($B$67&lt;$D$10,ABS($D$10-$B$67)/ABS($D$10-$D$9),0)))</f>
        <v>0</v>
      </c>
      <c r="E141" s="4">
        <f>IF(NOT(ISNUMBER($B$67)),0,IF(AND($B$67&lt;$D$10,$B$67&gt;$D$9),1-$D$141,IF($B$67=$D$10,1,IF(AND($B$67&lt;$D$11,$B$67&gt;$D$10),($D$11-$B$67)/($D$11-$D$10),0))))</f>
        <v>0</v>
      </c>
      <c r="F141" s="4">
        <f>IF(NOT(ISNUMBER($B$67)),0,IF(AND($B$67&lt;$D$11,$B$67&gt;$D$10),1-$E$141,IF($B$67=$D$11,1,IF(AND($B$67&lt;$D$12,$B$67&gt;$D$11),($D$12-$B$67)/($D$12-$D$11),0))))</f>
        <v>0</v>
      </c>
      <c r="G141" s="4">
        <f>IF(NOT(ISNUMBER($B$67)),0,IF(AND($B$67&lt;$D$12,$B$67&gt;$D$11),1-$F$141,IF($B$67=$D$12,1,IF(AND($B$67&lt;$D$13,$B$67&gt;$D$12),($D$13-$B$67)/($D$13-$D$12),0))))</f>
        <v>0</v>
      </c>
      <c r="H141" s="4">
        <f>IF(NOT(ISNUMBER($B$67)),0,IF(AND($B$67&lt;$D$13,$B$67&gt;$D$12),1-$G$141,IF($B$67=$D$13,1,IF(AND($B$67&lt;$D$14,$B$67&gt;$D$13),($D$14-$B$67)/($D$14-$D$13),0))))</f>
        <v>0</v>
      </c>
      <c r="I141" s="4">
        <f>IF(NOT(ISNUMBER($B$67)),0,IF(AND($B$67&lt;$D$14,$B$67&gt;$D$13),1-$H$141,IF($B$67=$D$14,1,0)))</f>
        <v>1</v>
      </c>
      <c r="J141" s="4">
        <f>IF(NOT(ISNUMBER($C$67)),0,IF($C$67=$D$15,1,IF($C$67&lt;$D$16,ABS($D$16-$C$67)/ABS($D$16-$D$15),0)))</f>
        <v>0</v>
      </c>
      <c r="K141" s="4">
        <f>IF(NOT(ISNUMBER($C$67)),0,IF(AND($C$67&lt;$D$16,$C$67&gt;$D$15),1-$J$141,IF($C$67=$D$16,1,IF(AND($C$67&lt;$D$17,$C$67&gt;$D$16),($D$17-$C$67)/($D$17-$D$16),0))))</f>
        <v>0</v>
      </c>
      <c r="L141" s="4">
        <f>IF(NOT(ISNUMBER($C$67)),0,IF(AND($C$67&lt;$D$17,$C$67&gt;$D$16),1-$K$141,IF($C$67=$D$17,1,IF(AND($C$67&lt;$D$18,$C$67&gt;$D$17),($D$18-$C$67)/($D$18-$D$17),0))))</f>
        <v>1</v>
      </c>
      <c r="M141" s="4">
        <f>IF(NOT(ISNUMBER($C$67)),0,IF(AND($C$67&lt;$D$18,$C$67&gt;$D$17),1-$L$141,IF($C$67=$D$18,1,IF(AND($C$67&lt;$D$19,$C$67&gt;$D$18),($D$19-$C$67)/($D$19-$D$18),0))))</f>
        <v>0</v>
      </c>
      <c r="N141" s="4">
        <f>IF(NOT(ISNUMBER($C$67)),0,IF(AND($C$67&lt;$D$19,$C$67&gt;$D$18),1-$M$141,IF($C$67=$D$19,1,IF(AND($C$67&lt;$D$20,$C$67&gt;$D$19),($D$20-$C$67)/($D$20-$D$19),0))))</f>
        <v>0</v>
      </c>
      <c r="O141" s="4">
        <f>IF(NOT(ISNUMBER($C$67)),0,IF(AND($C$67&lt;$D$20,$C$67&gt;$D$19),1-$N$141,IF($C$67=$D$20,1,0)))</f>
        <v>0</v>
      </c>
      <c r="P141" s="4">
        <f>IF(NOT(ISNUMBER($D$67)),0,IF($D$67=$D$21,1,IF($D$67&lt;$D$22,ABS($D$22-$D$67)/ABS($D$22-$D$21),0)))</f>
        <v>1</v>
      </c>
      <c r="Q141" s="4">
        <f>IF(NOT(ISNUMBER($D$67)),0,IF(AND($D$67&lt;$D$22,$D$67&gt;$D$21),1-$P$141,IF($D$67=$D$22,1,0)))</f>
        <v>0</v>
      </c>
      <c r="R141" s="2">
        <v>0</v>
      </c>
    </row>
    <row r="142" spans="1:18" x14ac:dyDescent="0.2">
      <c r="A142" s="4">
        <f>IF(NOT(ISNUMBER($A$68)),0,IF($A$68=$D$6,1,IF($A$68&lt;$D$7,ABS($D$7-$A$68)/ABS($D$7-$D$6),0)))</f>
        <v>1</v>
      </c>
      <c r="B142" s="4">
        <f>IF(NOT(ISNUMBER($A$68)),0,IF(AND($A$68&lt;$D$7,$A$68&gt;$D$6),1-$A$142,IF($A$68=$D$7,1,IF(AND($A$68&lt;$D$8,$A$68&gt;$D$7),($D$8-$A$68)/($D$8-$D$7),0))))</f>
        <v>0</v>
      </c>
      <c r="C142" s="4">
        <f>IF(NOT(ISNUMBER($A$68)),0,IF(AND($A$68&lt;$D$8,$A$68&gt;$D$7),1-$B$142,IF($A$68=$D$8,1,0)))</f>
        <v>0</v>
      </c>
      <c r="D142" s="4">
        <f>IF(NOT(ISNUMBER($B$68)),0,IF($B$68=$D$9,1,IF($B$68&lt;$D$10,ABS($D$10-$B$68)/ABS($D$10-$D$9),0)))</f>
        <v>1</v>
      </c>
      <c r="E142" s="4">
        <f>IF(NOT(ISNUMBER($B$68)),0,IF(AND($B$68&lt;$D$10,$B$68&gt;$D$9),1-$D$142,IF($B$68=$D$10,1,IF(AND($B$68&lt;$D$11,$B$68&gt;$D$10),($D$11-$B$68)/($D$11-$D$10),0))))</f>
        <v>0</v>
      </c>
      <c r="F142" s="4">
        <f>IF(NOT(ISNUMBER($B$68)),0,IF(AND($B$68&lt;$D$11,$B$68&gt;$D$10),1-$E$142,IF($B$68=$D$11,1,IF(AND($B$68&lt;$D$12,$B$68&gt;$D$11),($D$12-$B$68)/($D$12-$D$11),0))))</f>
        <v>0</v>
      </c>
      <c r="G142" s="4">
        <f>IF(NOT(ISNUMBER($B$68)),0,IF(AND($B$68&lt;$D$12,$B$68&gt;$D$11),1-$F$142,IF($B$68=$D$12,1,IF(AND($B$68&lt;$D$13,$B$68&gt;$D$12),($D$13-$B$68)/($D$13-$D$12),0))))</f>
        <v>0</v>
      </c>
      <c r="H142" s="4">
        <f>IF(NOT(ISNUMBER($B$68)),0,IF(AND($B$68&lt;$D$13,$B$68&gt;$D$12),1-$G$142,IF($B$68=$D$13,1,IF(AND($B$68&lt;$D$14,$B$68&gt;$D$13),($D$14-$B$68)/($D$14-$D$13),0))))</f>
        <v>0</v>
      </c>
      <c r="I142" s="4">
        <f>IF(NOT(ISNUMBER($B$68)),0,IF(AND($B$68&lt;$D$14,$B$68&gt;$D$13),1-$H$142,IF($B$68=$D$14,1,0)))</f>
        <v>0</v>
      </c>
      <c r="J142" s="4">
        <f>IF(NOT(ISNUMBER($C$68)),0,IF($C$68=$D$15,1,IF($C$68&lt;$D$16,ABS($D$16-$C$68)/ABS($D$16-$D$15),0)))</f>
        <v>0</v>
      </c>
      <c r="K142" s="4">
        <f>IF(NOT(ISNUMBER($C$68)),0,IF(AND($C$68&lt;$D$16,$C$68&gt;$D$15),1-$J$142,IF($C$68=$D$16,1,IF(AND($C$68&lt;$D$17,$C$68&gt;$D$16),($D$17-$C$68)/($D$17-$D$16),0))))</f>
        <v>0</v>
      </c>
      <c r="L142" s="4">
        <f>IF(NOT(ISNUMBER($C$68)),0,IF(AND($C$68&lt;$D$17,$C$68&gt;$D$16),1-$K$142,IF($C$68=$D$17,1,IF(AND($C$68&lt;$D$18,$C$68&gt;$D$17),($D$18-$C$68)/($D$18-$D$17),0))))</f>
        <v>1</v>
      </c>
      <c r="M142" s="4">
        <f>IF(NOT(ISNUMBER($C$68)),0,IF(AND($C$68&lt;$D$18,$C$68&gt;$D$17),1-$L$142,IF($C$68=$D$18,1,IF(AND($C$68&lt;$D$19,$C$68&gt;$D$18),($D$19-$C$68)/($D$19-$D$18),0))))</f>
        <v>0</v>
      </c>
      <c r="N142" s="4">
        <f>IF(NOT(ISNUMBER($C$68)),0,IF(AND($C$68&lt;$D$19,$C$68&gt;$D$18),1-$M$142,IF($C$68=$D$19,1,IF(AND($C$68&lt;$D$20,$C$68&gt;$D$19),($D$20-$C$68)/($D$20-$D$19),0))))</f>
        <v>0</v>
      </c>
      <c r="O142" s="4">
        <f>IF(NOT(ISNUMBER($C$68)),0,IF(AND($C$68&lt;$D$20,$C$68&gt;$D$19),1-$N$142,IF($C$68=$D$20,1,0)))</f>
        <v>0</v>
      </c>
      <c r="P142" s="4">
        <f>IF(NOT(ISNUMBER($D$68)),0,IF($D$68=$D$21,1,IF($D$68&lt;$D$22,ABS($D$22-$D$68)/ABS($D$22-$D$21),0)))</f>
        <v>0</v>
      </c>
      <c r="Q142" s="4">
        <f>IF(NOT(ISNUMBER($D$68)),0,IF(AND($D$68&lt;$D$22,$D$68&gt;$D$21),1-$P$142,IF($D$68=$D$22,1,0)))</f>
        <v>1</v>
      </c>
      <c r="R142" s="2">
        <v>0</v>
      </c>
    </row>
    <row r="143" spans="1:18" x14ac:dyDescent="0.2">
      <c r="A143" s="4">
        <f>IF(NOT(ISNUMBER($A$69)),0,IF($A$69=$D$6,1,IF($A$69&lt;$D$7,ABS($D$7-$A$69)/ABS($D$7-$D$6),0)))</f>
        <v>1</v>
      </c>
      <c r="B143" s="4">
        <f>IF(NOT(ISNUMBER($A$69)),0,IF(AND($A$69&lt;$D$7,$A$69&gt;$D$6),1-$A$143,IF($A$69=$D$7,1,IF(AND($A$69&lt;$D$8,$A$69&gt;$D$7),($D$8-$A$69)/($D$8-$D$7),0))))</f>
        <v>0</v>
      </c>
      <c r="C143" s="4">
        <f>IF(NOT(ISNUMBER($A$69)),0,IF(AND($A$69&lt;$D$8,$A$69&gt;$D$7),1-$B$143,IF($A$69=$D$8,1,0)))</f>
        <v>0</v>
      </c>
      <c r="D143" s="4">
        <f>IF(NOT(ISNUMBER($B$69)),0,IF($B$69=$D$9,1,IF($B$69&lt;$D$10,ABS($D$10-$B$69)/ABS($D$10-$D$9),0)))</f>
        <v>0</v>
      </c>
      <c r="E143" s="4">
        <f>IF(NOT(ISNUMBER($B$69)),0,IF(AND($B$69&lt;$D$10,$B$69&gt;$D$9),1-$D$143,IF($B$69=$D$10,1,IF(AND($B$69&lt;$D$11,$B$69&gt;$D$10),($D$11-$B$69)/($D$11-$D$10),0))))</f>
        <v>1</v>
      </c>
      <c r="F143" s="4">
        <f>IF(NOT(ISNUMBER($B$69)),0,IF(AND($B$69&lt;$D$11,$B$69&gt;$D$10),1-$E$143,IF($B$69=$D$11,1,IF(AND($B$69&lt;$D$12,$B$69&gt;$D$11),($D$12-$B$69)/($D$12-$D$11),0))))</f>
        <v>0</v>
      </c>
      <c r="G143" s="4">
        <f>IF(NOT(ISNUMBER($B$69)),0,IF(AND($B$69&lt;$D$12,$B$69&gt;$D$11),1-$F$143,IF($B$69=$D$12,1,IF(AND($B$69&lt;$D$13,$B$69&gt;$D$12),($D$13-$B$69)/($D$13-$D$12),0))))</f>
        <v>0</v>
      </c>
      <c r="H143" s="4">
        <f>IF(NOT(ISNUMBER($B$69)),0,IF(AND($B$69&lt;$D$13,$B$69&gt;$D$12),1-$G$143,IF($B$69=$D$13,1,IF(AND($B$69&lt;$D$14,$B$69&gt;$D$13),($D$14-$B$69)/($D$14-$D$13),0))))</f>
        <v>0</v>
      </c>
      <c r="I143" s="4">
        <f>IF(NOT(ISNUMBER($B$69)),0,IF(AND($B$69&lt;$D$14,$B$69&gt;$D$13),1-$H$143,IF($B$69=$D$14,1,0)))</f>
        <v>0</v>
      </c>
      <c r="J143" s="4">
        <f>IF(NOT(ISNUMBER($C$69)),0,IF($C$69=$D$15,1,IF($C$69&lt;$D$16,ABS($D$16-$C$69)/ABS($D$16-$D$15),0)))</f>
        <v>0</v>
      </c>
      <c r="K143" s="4">
        <f>IF(NOT(ISNUMBER($C$69)),0,IF(AND($C$69&lt;$D$16,$C$69&gt;$D$15),1-$J$143,IF($C$69=$D$16,1,IF(AND($C$69&lt;$D$17,$C$69&gt;$D$16),($D$17-$C$69)/($D$17-$D$16),0))))</f>
        <v>0</v>
      </c>
      <c r="L143" s="4">
        <f>IF(NOT(ISNUMBER($C$69)),0,IF(AND($C$69&lt;$D$17,$C$69&gt;$D$16),1-$K$143,IF($C$69=$D$17,1,IF(AND($C$69&lt;$D$18,$C$69&gt;$D$17),($D$18-$C$69)/($D$18-$D$17),0))))</f>
        <v>1</v>
      </c>
      <c r="M143" s="4">
        <f>IF(NOT(ISNUMBER($C$69)),0,IF(AND($C$69&lt;$D$18,$C$69&gt;$D$17),1-$L$143,IF($C$69=$D$18,1,IF(AND($C$69&lt;$D$19,$C$69&gt;$D$18),($D$19-$C$69)/($D$19-$D$18),0))))</f>
        <v>0</v>
      </c>
      <c r="N143" s="4">
        <f>IF(NOT(ISNUMBER($C$69)),0,IF(AND($C$69&lt;$D$19,$C$69&gt;$D$18),1-$M$143,IF($C$69=$D$19,1,IF(AND($C$69&lt;$D$20,$C$69&gt;$D$19),($D$20-$C$69)/($D$20-$D$19),0))))</f>
        <v>0</v>
      </c>
      <c r="O143" s="4">
        <f>IF(NOT(ISNUMBER($C$69)),0,IF(AND($C$69&lt;$D$20,$C$69&gt;$D$19),1-$N$143,IF($C$69=$D$20,1,0)))</f>
        <v>0</v>
      </c>
      <c r="P143" s="4">
        <f>IF(NOT(ISNUMBER($D$69)),0,IF($D$69=$D$21,1,IF($D$69&lt;$D$22,ABS($D$22-$D$69)/ABS($D$22-$D$21),0)))</f>
        <v>0</v>
      </c>
      <c r="Q143" s="4">
        <f>IF(NOT(ISNUMBER($D$69)),0,IF(AND($D$69&lt;$D$22,$D$69&gt;$D$21),1-$P$143,IF($D$69=$D$22,1,0)))</f>
        <v>1</v>
      </c>
      <c r="R143" s="2">
        <v>0</v>
      </c>
    </row>
    <row r="144" spans="1:18" x14ac:dyDescent="0.2">
      <c r="A144" s="4">
        <f>IF(NOT(ISNUMBER($A$70)),0,IF($A$70=$D$6,1,IF($A$70&lt;$D$7,ABS($D$7-$A$70)/ABS($D$7-$D$6),0)))</f>
        <v>1</v>
      </c>
      <c r="B144" s="4">
        <f>IF(NOT(ISNUMBER($A$70)),0,IF(AND($A$70&lt;$D$7,$A$70&gt;$D$6),1-$A$144,IF($A$70=$D$7,1,IF(AND($A$70&lt;$D$8,$A$70&gt;$D$7),($D$8-$A$70)/($D$8-$D$7),0))))</f>
        <v>0</v>
      </c>
      <c r="C144" s="4">
        <f>IF(NOT(ISNUMBER($A$70)),0,IF(AND($A$70&lt;$D$8,$A$70&gt;$D$7),1-$B$144,IF($A$70=$D$8,1,0)))</f>
        <v>0</v>
      </c>
      <c r="D144" s="4">
        <f>IF(NOT(ISNUMBER($B$70)),0,IF($B$70=$D$9,1,IF($B$70&lt;$D$10,ABS($D$10-$B$70)/ABS($D$10-$D$9),0)))</f>
        <v>0</v>
      </c>
      <c r="E144" s="4">
        <f>IF(NOT(ISNUMBER($B$70)),0,IF(AND($B$70&lt;$D$10,$B$70&gt;$D$9),1-$D$144,IF($B$70=$D$10,1,IF(AND($B$70&lt;$D$11,$B$70&gt;$D$10),($D$11-$B$70)/($D$11-$D$10),0))))</f>
        <v>0</v>
      </c>
      <c r="F144" s="4">
        <f>IF(NOT(ISNUMBER($B$70)),0,IF(AND($B$70&lt;$D$11,$B$70&gt;$D$10),1-$E$144,IF($B$70=$D$11,1,IF(AND($B$70&lt;$D$12,$B$70&gt;$D$11),($D$12-$B$70)/($D$12-$D$11),0))))</f>
        <v>1</v>
      </c>
      <c r="G144" s="4">
        <f>IF(NOT(ISNUMBER($B$70)),0,IF(AND($B$70&lt;$D$12,$B$70&gt;$D$11),1-$F$144,IF($B$70=$D$12,1,IF(AND($B$70&lt;$D$13,$B$70&gt;$D$12),($D$13-$B$70)/($D$13-$D$12),0))))</f>
        <v>0</v>
      </c>
      <c r="H144" s="4">
        <f>IF(NOT(ISNUMBER($B$70)),0,IF(AND($B$70&lt;$D$13,$B$70&gt;$D$12),1-$G$144,IF($B$70=$D$13,1,IF(AND($B$70&lt;$D$14,$B$70&gt;$D$13),($D$14-$B$70)/($D$14-$D$13),0))))</f>
        <v>0</v>
      </c>
      <c r="I144" s="4">
        <f>IF(NOT(ISNUMBER($B$70)),0,IF(AND($B$70&lt;$D$14,$B$70&gt;$D$13),1-$H$144,IF($B$70=$D$14,1,0)))</f>
        <v>0</v>
      </c>
      <c r="J144" s="4">
        <f>IF(NOT(ISNUMBER($C$70)),0,IF($C$70=$D$15,1,IF($C$70&lt;$D$16,ABS($D$16-$C$70)/ABS($D$16-$D$15),0)))</f>
        <v>0</v>
      </c>
      <c r="K144" s="4">
        <f>IF(NOT(ISNUMBER($C$70)),0,IF(AND($C$70&lt;$D$16,$C$70&gt;$D$15),1-$J$144,IF($C$70=$D$16,1,IF(AND($C$70&lt;$D$17,$C$70&gt;$D$16),($D$17-$C$70)/($D$17-$D$16),0))))</f>
        <v>0</v>
      </c>
      <c r="L144" s="4">
        <f>IF(NOT(ISNUMBER($C$70)),0,IF(AND($C$70&lt;$D$17,$C$70&gt;$D$16),1-$K$144,IF($C$70=$D$17,1,IF(AND($C$70&lt;$D$18,$C$70&gt;$D$17),($D$18-$C$70)/($D$18-$D$17),0))))</f>
        <v>1</v>
      </c>
      <c r="M144" s="4">
        <f>IF(NOT(ISNUMBER($C$70)),0,IF(AND($C$70&lt;$D$18,$C$70&gt;$D$17),1-$L$144,IF($C$70=$D$18,1,IF(AND($C$70&lt;$D$19,$C$70&gt;$D$18),($D$19-$C$70)/($D$19-$D$18),0))))</f>
        <v>0</v>
      </c>
      <c r="N144" s="4">
        <f>IF(NOT(ISNUMBER($C$70)),0,IF(AND($C$70&lt;$D$19,$C$70&gt;$D$18),1-$M$144,IF($C$70=$D$19,1,IF(AND($C$70&lt;$D$20,$C$70&gt;$D$19),($D$20-$C$70)/($D$20-$D$19),0))))</f>
        <v>0</v>
      </c>
      <c r="O144" s="4">
        <f>IF(NOT(ISNUMBER($C$70)),0,IF(AND($C$70&lt;$D$20,$C$70&gt;$D$19),1-$N$144,IF($C$70=$D$20,1,0)))</f>
        <v>0</v>
      </c>
      <c r="P144" s="4">
        <f>IF(NOT(ISNUMBER($D$70)),0,IF($D$70=$D$21,1,IF($D$70&lt;$D$22,ABS($D$22-$D$70)/ABS($D$22-$D$21),0)))</f>
        <v>0</v>
      </c>
      <c r="Q144" s="4">
        <f>IF(NOT(ISNUMBER($D$70)),0,IF(AND($D$70&lt;$D$22,$D$70&gt;$D$21),1-$P$144,IF($D$70=$D$22,1,0)))</f>
        <v>1</v>
      </c>
      <c r="R144" s="2">
        <v>0</v>
      </c>
    </row>
    <row r="145" spans="1:18" x14ac:dyDescent="0.2">
      <c r="A145" s="4">
        <f>IF(NOT(ISNUMBER($A$71)),0,IF($A$71=$D$6,1,IF($A$71&lt;$D$7,ABS($D$7-$A$71)/ABS($D$7-$D$6),0)))</f>
        <v>1</v>
      </c>
      <c r="B145" s="4">
        <f>IF(NOT(ISNUMBER($A$71)),0,IF(AND($A$71&lt;$D$7,$A$71&gt;$D$6),1-$A$145,IF($A$71=$D$7,1,IF(AND($A$71&lt;$D$8,$A$71&gt;$D$7),($D$8-$A$71)/($D$8-$D$7),0))))</f>
        <v>0</v>
      </c>
      <c r="C145" s="4">
        <f>IF(NOT(ISNUMBER($A$71)),0,IF(AND($A$71&lt;$D$8,$A$71&gt;$D$7),1-$B$145,IF($A$71=$D$8,1,0)))</f>
        <v>0</v>
      </c>
      <c r="D145" s="4">
        <f>IF(NOT(ISNUMBER($B$71)),0,IF($B$71=$D$9,1,IF($B$71&lt;$D$10,ABS($D$10-$B$71)/ABS($D$10-$D$9),0)))</f>
        <v>0</v>
      </c>
      <c r="E145" s="4">
        <f>IF(NOT(ISNUMBER($B$71)),0,IF(AND($B$71&lt;$D$10,$B$71&gt;$D$9),1-$D$145,IF($B$71=$D$10,1,IF(AND($B$71&lt;$D$11,$B$71&gt;$D$10),($D$11-$B$71)/($D$11-$D$10),0))))</f>
        <v>0</v>
      </c>
      <c r="F145" s="4">
        <f>IF(NOT(ISNUMBER($B$71)),0,IF(AND($B$71&lt;$D$11,$B$71&gt;$D$10),1-$E$145,IF($B$71=$D$11,1,IF(AND($B$71&lt;$D$12,$B$71&gt;$D$11),($D$12-$B$71)/($D$12-$D$11),0))))</f>
        <v>0</v>
      </c>
      <c r="G145" s="4">
        <f>IF(NOT(ISNUMBER($B$71)),0,IF(AND($B$71&lt;$D$12,$B$71&gt;$D$11),1-$F$145,IF($B$71=$D$12,1,IF(AND($B$71&lt;$D$13,$B$71&gt;$D$12),($D$13-$B$71)/($D$13-$D$12),0))))</f>
        <v>1</v>
      </c>
      <c r="H145" s="4">
        <f>IF(NOT(ISNUMBER($B$71)),0,IF(AND($B$71&lt;$D$13,$B$71&gt;$D$12),1-$G$145,IF($B$71=$D$13,1,IF(AND($B$71&lt;$D$14,$B$71&gt;$D$13),($D$14-$B$71)/($D$14-$D$13),0))))</f>
        <v>0</v>
      </c>
      <c r="I145" s="4">
        <f>IF(NOT(ISNUMBER($B$71)),0,IF(AND($B$71&lt;$D$14,$B$71&gt;$D$13),1-$H$145,IF($B$71=$D$14,1,0)))</f>
        <v>0</v>
      </c>
      <c r="J145" s="4">
        <f>IF(NOT(ISNUMBER($C$71)),0,IF($C$71=$D$15,1,IF($C$71&lt;$D$16,ABS($D$16-$C$71)/ABS($D$16-$D$15),0)))</f>
        <v>0</v>
      </c>
      <c r="K145" s="4">
        <f>IF(NOT(ISNUMBER($C$71)),0,IF(AND($C$71&lt;$D$16,$C$71&gt;$D$15),1-$J$145,IF($C$71=$D$16,1,IF(AND($C$71&lt;$D$17,$C$71&gt;$D$16),($D$17-$C$71)/($D$17-$D$16),0))))</f>
        <v>0</v>
      </c>
      <c r="L145" s="4">
        <f>IF(NOT(ISNUMBER($C$71)),0,IF(AND($C$71&lt;$D$17,$C$71&gt;$D$16),1-$K$145,IF($C$71=$D$17,1,IF(AND($C$71&lt;$D$18,$C$71&gt;$D$17),($D$18-$C$71)/($D$18-$D$17),0))))</f>
        <v>1</v>
      </c>
      <c r="M145" s="4">
        <f>IF(NOT(ISNUMBER($C$71)),0,IF(AND($C$71&lt;$D$18,$C$71&gt;$D$17),1-$L$145,IF($C$71=$D$18,1,IF(AND($C$71&lt;$D$19,$C$71&gt;$D$18),($D$19-$C$71)/($D$19-$D$18),0))))</f>
        <v>0</v>
      </c>
      <c r="N145" s="4">
        <f>IF(NOT(ISNUMBER($C$71)),0,IF(AND($C$71&lt;$D$19,$C$71&gt;$D$18),1-$M$145,IF($C$71=$D$19,1,IF(AND($C$71&lt;$D$20,$C$71&gt;$D$19),($D$20-$C$71)/($D$20-$D$19),0))))</f>
        <v>0</v>
      </c>
      <c r="O145" s="4">
        <f>IF(NOT(ISNUMBER($C$71)),0,IF(AND($C$71&lt;$D$20,$C$71&gt;$D$19),1-$N$145,IF($C$71=$D$20,1,0)))</f>
        <v>0</v>
      </c>
      <c r="P145" s="4">
        <f>IF(NOT(ISNUMBER($D$71)),0,IF($D$71=$D$21,1,IF($D$71&lt;$D$22,ABS($D$22-$D$71)/ABS($D$22-$D$21),0)))</f>
        <v>0</v>
      </c>
      <c r="Q145" s="4">
        <f>IF(NOT(ISNUMBER($D$71)),0,IF(AND($D$71&lt;$D$22,$D$71&gt;$D$21),1-$P$145,IF($D$71=$D$22,1,0)))</f>
        <v>1</v>
      </c>
      <c r="R145" s="2">
        <v>0</v>
      </c>
    </row>
    <row r="146" spans="1:18" x14ac:dyDescent="0.2">
      <c r="A146" s="4">
        <f>IF(NOT(ISNUMBER($A$72)),0,IF($A$72=$D$6,1,IF($A$72&lt;$D$7,ABS($D$7-$A$72)/ABS($D$7-$D$6),0)))</f>
        <v>1</v>
      </c>
      <c r="B146" s="4">
        <f>IF(NOT(ISNUMBER($A$72)),0,IF(AND($A$72&lt;$D$7,$A$72&gt;$D$6),1-$A$146,IF($A$72=$D$7,1,IF(AND($A$72&lt;$D$8,$A$72&gt;$D$7),($D$8-$A$72)/($D$8-$D$7),0))))</f>
        <v>0</v>
      </c>
      <c r="C146" s="4">
        <f>IF(NOT(ISNUMBER($A$72)),0,IF(AND($A$72&lt;$D$8,$A$72&gt;$D$7),1-$B$146,IF($A$72=$D$8,1,0)))</f>
        <v>0</v>
      </c>
      <c r="D146" s="4">
        <f>IF(NOT(ISNUMBER($B$72)),0,IF($B$72=$D$9,1,IF($B$72&lt;$D$10,ABS($D$10-$B$72)/ABS($D$10-$D$9),0)))</f>
        <v>0</v>
      </c>
      <c r="E146" s="4">
        <f>IF(NOT(ISNUMBER($B$72)),0,IF(AND($B$72&lt;$D$10,$B$72&gt;$D$9),1-$D$146,IF($B$72=$D$10,1,IF(AND($B$72&lt;$D$11,$B$72&gt;$D$10),($D$11-$B$72)/($D$11-$D$10),0))))</f>
        <v>0</v>
      </c>
      <c r="F146" s="4">
        <f>IF(NOT(ISNUMBER($B$72)),0,IF(AND($B$72&lt;$D$11,$B$72&gt;$D$10),1-$E$146,IF($B$72=$D$11,1,IF(AND($B$72&lt;$D$12,$B$72&gt;$D$11),($D$12-$B$72)/($D$12-$D$11),0))))</f>
        <v>0</v>
      </c>
      <c r="G146" s="4">
        <f>IF(NOT(ISNUMBER($B$72)),0,IF(AND($B$72&lt;$D$12,$B$72&gt;$D$11),1-$F$146,IF($B$72=$D$12,1,IF(AND($B$72&lt;$D$13,$B$72&gt;$D$12),($D$13-$B$72)/($D$13-$D$12),0))))</f>
        <v>0</v>
      </c>
      <c r="H146" s="4">
        <f>IF(NOT(ISNUMBER($B$72)),0,IF(AND($B$72&lt;$D$13,$B$72&gt;$D$12),1-$G$146,IF($B$72=$D$13,1,IF(AND($B$72&lt;$D$14,$B$72&gt;$D$13),($D$14-$B$72)/($D$14-$D$13),0))))</f>
        <v>1</v>
      </c>
      <c r="I146" s="4">
        <f>IF(NOT(ISNUMBER($B$72)),0,IF(AND($B$72&lt;$D$14,$B$72&gt;$D$13),1-$H$146,IF($B$72=$D$14,1,0)))</f>
        <v>0</v>
      </c>
      <c r="J146" s="4">
        <f>IF(NOT(ISNUMBER($C$72)),0,IF($C$72=$D$15,1,IF($C$72&lt;$D$16,ABS($D$16-$C$72)/ABS($D$16-$D$15),0)))</f>
        <v>0</v>
      </c>
      <c r="K146" s="4">
        <f>IF(NOT(ISNUMBER($C$72)),0,IF(AND($C$72&lt;$D$16,$C$72&gt;$D$15),1-$J$146,IF($C$72=$D$16,1,IF(AND($C$72&lt;$D$17,$C$72&gt;$D$16),($D$17-$C$72)/($D$17-$D$16),0))))</f>
        <v>0</v>
      </c>
      <c r="L146" s="4">
        <f>IF(NOT(ISNUMBER($C$72)),0,IF(AND($C$72&lt;$D$17,$C$72&gt;$D$16),1-$K$146,IF($C$72=$D$17,1,IF(AND($C$72&lt;$D$18,$C$72&gt;$D$17),($D$18-$C$72)/($D$18-$D$17),0))))</f>
        <v>1</v>
      </c>
      <c r="M146" s="4">
        <f>IF(NOT(ISNUMBER($C$72)),0,IF(AND($C$72&lt;$D$18,$C$72&gt;$D$17),1-$L$146,IF($C$72=$D$18,1,IF(AND($C$72&lt;$D$19,$C$72&gt;$D$18),($D$19-$C$72)/($D$19-$D$18),0))))</f>
        <v>0</v>
      </c>
      <c r="N146" s="4">
        <f>IF(NOT(ISNUMBER($C$72)),0,IF(AND($C$72&lt;$D$19,$C$72&gt;$D$18),1-$M$146,IF($C$72=$D$19,1,IF(AND($C$72&lt;$D$20,$C$72&gt;$D$19),($D$20-$C$72)/($D$20-$D$19),0))))</f>
        <v>0</v>
      </c>
      <c r="O146" s="4">
        <f>IF(NOT(ISNUMBER($C$72)),0,IF(AND($C$72&lt;$D$20,$C$72&gt;$D$19),1-$N$146,IF($C$72=$D$20,1,0)))</f>
        <v>0</v>
      </c>
      <c r="P146" s="4">
        <f>IF(NOT(ISNUMBER($D$72)),0,IF($D$72=$D$21,1,IF($D$72&lt;$D$22,ABS($D$22-$D$72)/ABS($D$22-$D$21),0)))</f>
        <v>0</v>
      </c>
      <c r="Q146" s="4">
        <f>IF(NOT(ISNUMBER($D$72)),0,IF(AND($D$72&lt;$D$22,$D$72&gt;$D$21),1-$P$146,IF($D$72=$D$22,1,0)))</f>
        <v>1</v>
      </c>
      <c r="R146" s="2">
        <v>0</v>
      </c>
    </row>
    <row r="147" spans="1:18" x14ac:dyDescent="0.2">
      <c r="A147" s="4">
        <f>IF(NOT(ISNUMBER($A$73)),0,IF($A$73=$D$6,1,IF($A$73&lt;$D$7,ABS($D$7-$A$73)/ABS($D$7-$D$6),0)))</f>
        <v>1</v>
      </c>
      <c r="B147" s="4">
        <f>IF(NOT(ISNUMBER($A$73)),0,IF(AND($A$73&lt;$D$7,$A$73&gt;$D$6),1-$A$147,IF($A$73=$D$7,1,IF(AND($A$73&lt;$D$8,$A$73&gt;$D$7),($D$8-$A$73)/($D$8-$D$7),0))))</f>
        <v>0</v>
      </c>
      <c r="C147" s="4">
        <f>IF(NOT(ISNUMBER($A$73)),0,IF(AND($A$73&lt;$D$8,$A$73&gt;$D$7),1-$B$147,IF($A$73=$D$8,1,0)))</f>
        <v>0</v>
      </c>
      <c r="D147" s="4">
        <f>IF(NOT(ISNUMBER($B$73)),0,IF($B$73=$D$9,1,IF($B$73&lt;$D$10,ABS($D$10-$B$73)/ABS($D$10-$D$9),0)))</f>
        <v>0</v>
      </c>
      <c r="E147" s="4">
        <f>IF(NOT(ISNUMBER($B$73)),0,IF(AND($B$73&lt;$D$10,$B$73&gt;$D$9),1-$D$147,IF($B$73=$D$10,1,IF(AND($B$73&lt;$D$11,$B$73&gt;$D$10),($D$11-$B$73)/($D$11-$D$10),0))))</f>
        <v>0</v>
      </c>
      <c r="F147" s="4">
        <f>IF(NOT(ISNUMBER($B$73)),0,IF(AND($B$73&lt;$D$11,$B$73&gt;$D$10),1-$E$147,IF($B$73=$D$11,1,IF(AND($B$73&lt;$D$12,$B$73&gt;$D$11),($D$12-$B$73)/($D$12-$D$11),0))))</f>
        <v>0</v>
      </c>
      <c r="G147" s="4">
        <f>IF(NOT(ISNUMBER($B$73)),0,IF(AND($B$73&lt;$D$12,$B$73&gt;$D$11),1-$F$147,IF($B$73=$D$12,1,IF(AND($B$73&lt;$D$13,$B$73&gt;$D$12),($D$13-$B$73)/($D$13-$D$12),0))))</f>
        <v>0</v>
      </c>
      <c r="H147" s="4">
        <f>IF(NOT(ISNUMBER($B$73)),0,IF(AND($B$73&lt;$D$13,$B$73&gt;$D$12),1-$G$147,IF($B$73=$D$13,1,IF(AND($B$73&lt;$D$14,$B$73&gt;$D$13),($D$14-$B$73)/($D$14-$D$13),0))))</f>
        <v>0</v>
      </c>
      <c r="I147" s="4">
        <f>IF(NOT(ISNUMBER($B$73)),0,IF(AND($B$73&lt;$D$14,$B$73&gt;$D$13),1-$H$147,IF($B$73=$D$14,1,0)))</f>
        <v>1</v>
      </c>
      <c r="J147" s="4">
        <f>IF(NOT(ISNUMBER($C$73)),0,IF($C$73=$D$15,1,IF($C$73&lt;$D$16,ABS($D$16-$C$73)/ABS($D$16-$D$15),0)))</f>
        <v>0</v>
      </c>
      <c r="K147" s="4">
        <f>IF(NOT(ISNUMBER($C$73)),0,IF(AND($C$73&lt;$D$16,$C$73&gt;$D$15),1-$J$147,IF($C$73=$D$16,1,IF(AND($C$73&lt;$D$17,$C$73&gt;$D$16),($D$17-$C$73)/($D$17-$D$16),0))))</f>
        <v>0</v>
      </c>
      <c r="L147" s="4">
        <f>IF(NOT(ISNUMBER($C$73)),0,IF(AND($C$73&lt;$D$17,$C$73&gt;$D$16),1-$K$147,IF($C$73=$D$17,1,IF(AND($C$73&lt;$D$18,$C$73&gt;$D$17),($D$18-$C$73)/($D$18-$D$17),0))))</f>
        <v>1</v>
      </c>
      <c r="M147" s="4">
        <f>IF(NOT(ISNUMBER($C$73)),0,IF(AND($C$73&lt;$D$18,$C$73&gt;$D$17),1-$L$147,IF($C$73=$D$18,1,IF(AND($C$73&lt;$D$19,$C$73&gt;$D$18),($D$19-$C$73)/($D$19-$D$18),0))))</f>
        <v>0</v>
      </c>
      <c r="N147" s="4">
        <f>IF(NOT(ISNUMBER($C$73)),0,IF(AND($C$73&lt;$D$19,$C$73&gt;$D$18),1-$M$147,IF($C$73=$D$19,1,IF(AND($C$73&lt;$D$20,$C$73&gt;$D$19),($D$20-$C$73)/($D$20-$D$19),0))))</f>
        <v>0</v>
      </c>
      <c r="O147" s="4">
        <f>IF(NOT(ISNUMBER($C$73)),0,IF(AND($C$73&lt;$D$20,$C$73&gt;$D$19),1-$N$147,IF($C$73=$D$20,1,0)))</f>
        <v>0</v>
      </c>
      <c r="P147" s="4">
        <f>IF(NOT(ISNUMBER($D$73)),0,IF($D$73=$D$21,1,IF($D$73&lt;$D$22,ABS($D$22-$D$73)/ABS($D$22-$D$21),0)))</f>
        <v>0</v>
      </c>
      <c r="Q147" s="4">
        <f>IF(NOT(ISNUMBER($D$73)),0,IF(AND($D$73&lt;$D$22,$D$73&gt;$D$21),1-$P$147,IF($D$73=$D$22,1,0)))</f>
        <v>1</v>
      </c>
      <c r="R147" s="2">
        <v>0</v>
      </c>
    </row>
    <row r="148" spans="1:18" x14ac:dyDescent="0.2">
      <c r="A148" s="4">
        <f>IF(NOT(ISNUMBER($A$74)),0,IF($A$74=$D$6,1,IF($A$74&lt;$D$7,ABS($D$7-$A$74)/ABS($D$7-$D$6),0)))</f>
        <v>1</v>
      </c>
      <c r="B148" s="4">
        <f>IF(NOT(ISNUMBER($A$74)),0,IF(AND($A$74&lt;$D$7,$A$74&gt;$D$6),1-$A$148,IF($A$74=$D$7,1,IF(AND($A$74&lt;$D$8,$A$74&gt;$D$7),($D$8-$A$74)/($D$8-$D$7),0))))</f>
        <v>0</v>
      </c>
      <c r="C148" s="4">
        <f>IF(NOT(ISNUMBER($A$74)),0,IF(AND($A$74&lt;$D$8,$A$74&gt;$D$7),1-$B$148,IF($A$74=$D$8,1,0)))</f>
        <v>0</v>
      </c>
      <c r="D148" s="4">
        <f>IF(NOT(ISNUMBER($B$74)),0,IF($B$74=$D$9,1,IF($B$74&lt;$D$10,ABS($D$10-$B$74)/ABS($D$10-$D$9),0)))</f>
        <v>1</v>
      </c>
      <c r="E148" s="4">
        <f>IF(NOT(ISNUMBER($B$74)),0,IF(AND($B$74&lt;$D$10,$B$74&gt;$D$9),1-$D$148,IF($B$74=$D$10,1,IF(AND($B$74&lt;$D$11,$B$74&gt;$D$10),($D$11-$B$74)/($D$11-$D$10),0))))</f>
        <v>0</v>
      </c>
      <c r="F148" s="4">
        <f>IF(NOT(ISNUMBER($B$74)),0,IF(AND($B$74&lt;$D$11,$B$74&gt;$D$10),1-$E$148,IF($B$74=$D$11,1,IF(AND($B$74&lt;$D$12,$B$74&gt;$D$11),($D$12-$B$74)/($D$12-$D$11),0))))</f>
        <v>0</v>
      </c>
      <c r="G148" s="4">
        <f>IF(NOT(ISNUMBER($B$74)),0,IF(AND($B$74&lt;$D$12,$B$74&gt;$D$11),1-$F$148,IF($B$74=$D$12,1,IF(AND($B$74&lt;$D$13,$B$74&gt;$D$12),($D$13-$B$74)/($D$13-$D$12),0))))</f>
        <v>0</v>
      </c>
      <c r="H148" s="4">
        <f>IF(NOT(ISNUMBER($B$74)),0,IF(AND($B$74&lt;$D$13,$B$74&gt;$D$12),1-$G$148,IF($B$74=$D$13,1,IF(AND($B$74&lt;$D$14,$B$74&gt;$D$13),($D$14-$B$74)/($D$14-$D$13),0))))</f>
        <v>0</v>
      </c>
      <c r="I148" s="4">
        <f>IF(NOT(ISNUMBER($B$74)),0,IF(AND($B$74&lt;$D$14,$B$74&gt;$D$13),1-$H$148,IF($B$74=$D$14,1,0)))</f>
        <v>0</v>
      </c>
      <c r="J148" s="4">
        <f>IF(NOT(ISNUMBER($C$74)),0,IF($C$74=$D$15,1,IF($C$74&lt;$D$16,ABS($D$16-$C$74)/ABS($D$16-$D$15),0)))</f>
        <v>0</v>
      </c>
      <c r="K148" s="4">
        <f>IF(NOT(ISNUMBER($C$74)),0,IF(AND($C$74&lt;$D$16,$C$74&gt;$D$15),1-$J$148,IF($C$74=$D$16,1,IF(AND($C$74&lt;$D$17,$C$74&gt;$D$16),($D$17-$C$74)/($D$17-$D$16),0))))</f>
        <v>0</v>
      </c>
      <c r="L148" s="4">
        <f>IF(NOT(ISNUMBER($C$74)),0,IF(AND($C$74&lt;$D$17,$C$74&gt;$D$16),1-$K$148,IF($C$74=$D$17,1,IF(AND($C$74&lt;$D$18,$C$74&gt;$D$17),($D$18-$C$74)/($D$18-$D$17),0))))</f>
        <v>0</v>
      </c>
      <c r="M148" s="4">
        <f>IF(NOT(ISNUMBER($C$74)),0,IF(AND($C$74&lt;$D$18,$C$74&gt;$D$17),1-$L$148,IF($C$74=$D$18,1,IF(AND($C$74&lt;$D$19,$C$74&gt;$D$18),($D$19-$C$74)/($D$19-$D$18),0))))</f>
        <v>1</v>
      </c>
      <c r="N148" s="4">
        <f>IF(NOT(ISNUMBER($C$74)),0,IF(AND($C$74&lt;$D$19,$C$74&gt;$D$18),1-$M$148,IF($C$74=$D$19,1,IF(AND($C$74&lt;$D$20,$C$74&gt;$D$19),($D$20-$C$74)/($D$20-$D$19),0))))</f>
        <v>0</v>
      </c>
      <c r="O148" s="4">
        <f>IF(NOT(ISNUMBER($C$74)),0,IF(AND($C$74&lt;$D$20,$C$74&gt;$D$19),1-$N$148,IF($C$74=$D$20,1,0)))</f>
        <v>0</v>
      </c>
      <c r="P148" s="4">
        <f>IF(NOT(ISNUMBER($D$74)),0,IF($D$74=$D$21,1,IF($D$74&lt;$D$22,ABS($D$22-$D$74)/ABS($D$22-$D$21),0)))</f>
        <v>1</v>
      </c>
      <c r="Q148" s="4">
        <f>IF(NOT(ISNUMBER($D$74)),0,IF(AND($D$74&lt;$D$22,$D$74&gt;$D$21),1-$P$148,IF($D$74=$D$22,1,0)))</f>
        <v>0</v>
      </c>
      <c r="R148" s="2">
        <v>0</v>
      </c>
    </row>
    <row r="149" spans="1:18" x14ac:dyDescent="0.2">
      <c r="A149" s="4">
        <f>IF(NOT(ISNUMBER($A$75)),0,IF($A$75=$D$6,1,IF($A$75&lt;$D$7,ABS($D$7-$A$75)/ABS($D$7-$D$6),0)))</f>
        <v>1</v>
      </c>
      <c r="B149" s="4">
        <f>IF(NOT(ISNUMBER($A$75)),0,IF(AND($A$75&lt;$D$7,$A$75&gt;$D$6),1-$A$149,IF($A$75=$D$7,1,IF(AND($A$75&lt;$D$8,$A$75&gt;$D$7),($D$8-$A$75)/($D$8-$D$7),0))))</f>
        <v>0</v>
      </c>
      <c r="C149" s="4">
        <f>IF(NOT(ISNUMBER($A$75)),0,IF(AND($A$75&lt;$D$8,$A$75&gt;$D$7),1-$B$149,IF($A$75=$D$8,1,0)))</f>
        <v>0</v>
      </c>
      <c r="D149" s="4">
        <f>IF(NOT(ISNUMBER($B$75)),0,IF($B$75=$D$9,1,IF($B$75&lt;$D$10,ABS($D$10-$B$75)/ABS($D$10-$D$9),0)))</f>
        <v>0</v>
      </c>
      <c r="E149" s="4">
        <f>IF(NOT(ISNUMBER($B$75)),0,IF(AND($B$75&lt;$D$10,$B$75&gt;$D$9),1-$D$149,IF($B$75=$D$10,1,IF(AND($B$75&lt;$D$11,$B$75&gt;$D$10),($D$11-$B$75)/($D$11-$D$10),0))))</f>
        <v>1</v>
      </c>
      <c r="F149" s="4">
        <f>IF(NOT(ISNUMBER($B$75)),0,IF(AND($B$75&lt;$D$11,$B$75&gt;$D$10),1-$E$149,IF($B$75=$D$11,1,IF(AND($B$75&lt;$D$12,$B$75&gt;$D$11),($D$12-$B$75)/($D$12-$D$11),0))))</f>
        <v>0</v>
      </c>
      <c r="G149" s="4">
        <f>IF(NOT(ISNUMBER($B$75)),0,IF(AND($B$75&lt;$D$12,$B$75&gt;$D$11),1-$F$149,IF($B$75=$D$12,1,IF(AND($B$75&lt;$D$13,$B$75&gt;$D$12),($D$13-$B$75)/($D$13-$D$12),0))))</f>
        <v>0</v>
      </c>
      <c r="H149" s="4">
        <f>IF(NOT(ISNUMBER($B$75)),0,IF(AND($B$75&lt;$D$13,$B$75&gt;$D$12),1-$G$149,IF($B$75=$D$13,1,IF(AND($B$75&lt;$D$14,$B$75&gt;$D$13),($D$14-$B$75)/($D$14-$D$13),0))))</f>
        <v>0</v>
      </c>
      <c r="I149" s="4">
        <f>IF(NOT(ISNUMBER($B$75)),0,IF(AND($B$75&lt;$D$14,$B$75&gt;$D$13),1-$H$149,IF($B$75=$D$14,1,0)))</f>
        <v>0</v>
      </c>
      <c r="J149" s="4">
        <f>IF(NOT(ISNUMBER($C$75)),0,IF($C$75=$D$15,1,IF($C$75&lt;$D$16,ABS($D$16-$C$75)/ABS($D$16-$D$15),0)))</f>
        <v>0</v>
      </c>
      <c r="K149" s="4">
        <f>IF(NOT(ISNUMBER($C$75)),0,IF(AND($C$75&lt;$D$16,$C$75&gt;$D$15),1-$J$149,IF($C$75=$D$16,1,IF(AND($C$75&lt;$D$17,$C$75&gt;$D$16),($D$17-$C$75)/($D$17-$D$16),0))))</f>
        <v>0</v>
      </c>
      <c r="L149" s="4">
        <f>IF(NOT(ISNUMBER($C$75)),0,IF(AND($C$75&lt;$D$17,$C$75&gt;$D$16),1-$K$149,IF($C$75=$D$17,1,IF(AND($C$75&lt;$D$18,$C$75&gt;$D$17),($D$18-$C$75)/($D$18-$D$17),0))))</f>
        <v>0</v>
      </c>
      <c r="M149" s="4">
        <f>IF(NOT(ISNUMBER($C$75)),0,IF(AND($C$75&lt;$D$18,$C$75&gt;$D$17),1-$L$149,IF($C$75=$D$18,1,IF(AND($C$75&lt;$D$19,$C$75&gt;$D$18),($D$19-$C$75)/($D$19-$D$18),0))))</f>
        <v>1</v>
      </c>
      <c r="N149" s="4">
        <f>IF(NOT(ISNUMBER($C$75)),0,IF(AND($C$75&lt;$D$19,$C$75&gt;$D$18),1-$M$149,IF($C$75=$D$19,1,IF(AND($C$75&lt;$D$20,$C$75&gt;$D$19),($D$20-$C$75)/($D$20-$D$19),0))))</f>
        <v>0</v>
      </c>
      <c r="O149" s="4">
        <f>IF(NOT(ISNUMBER($C$75)),0,IF(AND($C$75&lt;$D$20,$C$75&gt;$D$19),1-$N$149,IF($C$75=$D$20,1,0)))</f>
        <v>0</v>
      </c>
      <c r="P149" s="4">
        <f>IF(NOT(ISNUMBER($D$75)),0,IF($D$75=$D$21,1,IF($D$75&lt;$D$22,ABS($D$22-$D$75)/ABS($D$22-$D$21),0)))</f>
        <v>1</v>
      </c>
      <c r="Q149" s="4">
        <f>IF(NOT(ISNUMBER($D$75)),0,IF(AND($D$75&lt;$D$22,$D$75&gt;$D$21),1-$P$149,IF($D$75=$D$22,1,0)))</f>
        <v>0</v>
      </c>
      <c r="R149" s="2">
        <v>0</v>
      </c>
    </row>
    <row r="150" spans="1:18" x14ac:dyDescent="0.2">
      <c r="A150" s="4">
        <f>IF(NOT(ISNUMBER($A$76)),0,IF($A$76=$D$6,1,IF($A$76&lt;$D$7,ABS($D$7-$A$76)/ABS($D$7-$D$6),0)))</f>
        <v>1</v>
      </c>
      <c r="B150" s="4">
        <f>IF(NOT(ISNUMBER($A$76)),0,IF(AND($A$76&lt;$D$7,$A$76&gt;$D$6),1-$A$150,IF($A$76=$D$7,1,IF(AND($A$76&lt;$D$8,$A$76&gt;$D$7),($D$8-$A$76)/($D$8-$D$7),0))))</f>
        <v>0</v>
      </c>
      <c r="C150" s="4">
        <f>IF(NOT(ISNUMBER($A$76)),0,IF(AND($A$76&lt;$D$8,$A$76&gt;$D$7),1-$B$150,IF($A$76=$D$8,1,0)))</f>
        <v>0</v>
      </c>
      <c r="D150" s="4">
        <f>IF(NOT(ISNUMBER($B$76)),0,IF($B$76=$D$9,1,IF($B$76&lt;$D$10,ABS($D$10-$B$76)/ABS($D$10-$D$9),0)))</f>
        <v>0</v>
      </c>
      <c r="E150" s="4">
        <f>IF(NOT(ISNUMBER($B$76)),0,IF(AND($B$76&lt;$D$10,$B$76&gt;$D$9),1-$D$150,IF($B$76=$D$10,1,IF(AND($B$76&lt;$D$11,$B$76&gt;$D$10),($D$11-$B$76)/($D$11-$D$10),0))))</f>
        <v>0</v>
      </c>
      <c r="F150" s="4">
        <f>IF(NOT(ISNUMBER($B$76)),0,IF(AND($B$76&lt;$D$11,$B$76&gt;$D$10),1-$E$150,IF($B$76=$D$11,1,IF(AND($B$76&lt;$D$12,$B$76&gt;$D$11),($D$12-$B$76)/($D$12-$D$11),0))))</f>
        <v>1</v>
      </c>
      <c r="G150" s="4">
        <f>IF(NOT(ISNUMBER($B$76)),0,IF(AND($B$76&lt;$D$12,$B$76&gt;$D$11),1-$F$150,IF($B$76=$D$12,1,IF(AND($B$76&lt;$D$13,$B$76&gt;$D$12),($D$13-$B$76)/($D$13-$D$12),0))))</f>
        <v>0</v>
      </c>
      <c r="H150" s="4">
        <f>IF(NOT(ISNUMBER($B$76)),0,IF(AND($B$76&lt;$D$13,$B$76&gt;$D$12),1-$G$150,IF($B$76=$D$13,1,IF(AND($B$76&lt;$D$14,$B$76&gt;$D$13),($D$14-$B$76)/($D$14-$D$13),0))))</f>
        <v>0</v>
      </c>
      <c r="I150" s="4">
        <f>IF(NOT(ISNUMBER($B$76)),0,IF(AND($B$76&lt;$D$14,$B$76&gt;$D$13),1-$H$150,IF($B$76=$D$14,1,0)))</f>
        <v>0</v>
      </c>
      <c r="J150" s="4">
        <f>IF(NOT(ISNUMBER($C$76)),0,IF($C$76=$D$15,1,IF($C$76&lt;$D$16,ABS($D$16-$C$76)/ABS($D$16-$D$15),0)))</f>
        <v>0</v>
      </c>
      <c r="K150" s="4">
        <f>IF(NOT(ISNUMBER($C$76)),0,IF(AND($C$76&lt;$D$16,$C$76&gt;$D$15),1-$J$150,IF($C$76=$D$16,1,IF(AND($C$76&lt;$D$17,$C$76&gt;$D$16),($D$17-$C$76)/($D$17-$D$16),0))))</f>
        <v>0</v>
      </c>
      <c r="L150" s="4">
        <f>IF(NOT(ISNUMBER($C$76)),0,IF(AND($C$76&lt;$D$17,$C$76&gt;$D$16),1-$K$150,IF($C$76=$D$17,1,IF(AND($C$76&lt;$D$18,$C$76&gt;$D$17),($D$18-$C$76)/($D$18-$D$17),0))))</f>
        <v>0</v>
      </c>
      <c r="M150" s="4">
        <f>IF(NOT(ISNUMBER($C$76)),0,IF(AND($C$76&lt;$D$18,$C$76&gt;$D$17),1-$L$150,IF($C$76=$D$18,1,IF(AND($C$76&lt;$D$19,$C$76&gt;$D$18),($D$19-$C$76)/($D$19-$D$18),0))))</f>
        <v>1</v>
      </c>
      <c r="N150" s="4">
        <f>IF(NOT(ISNUMBER($C$76)),0,IF(AND($C$76&lt;$D$19,$C$76&gt;$D$18),1-$M$150,IF($C$76=$D$19,1,IF(AND($C$76&lt;$D$20,$C$76&gt;$D$19),($D$20-$C$76)/($D$20-$D$19),0))))</f>
        <v>0</v>
      </c>
      <c r="O150" s="4">
        <f>IF(NOT(ISNUMBER($C$76)),0,IF(AND($C$76&lt;$D$20,$C$76&gt;$D$19),1-$N$150,IF($C$76=$D$20,1,0)))</f>
        <v>0</v>
      </c>
      <c r="P150" s="4">
        <f>IF(NOT(ISNUMBER($D$76)),0,IF($D$76=$D$21,1,IF($D$76&lt;$D$22,ABS($D$22-$D$76)/ABS($D$22-$D$21),0)))</f>
        <v>1</v>
      </c>
      <c r="Q150" s="4">
        <f>IF(NOT(ISNUMBER($D$76)),0,IF(AND($D$76&lt;$D$22,$D$76&gt;$D$21),1-$P$150,IF($D$76=$D$22,1,0)))</f>
        <v>0</v>
      </c>
      <c r="R150" s="2">
        <v>0</v>
      </c>
    </row>
    <row r="151" spans="1:18" x14ac:dyDescent="0.2">
      <c r="A151" s="4">
        <f>IF(NOT(ISNUMBER($A$77)),0,IF($A$77=$D$6,1,IF($A$77&lt;$D$7,ABS($D$7-$A$77)/ABS($D$7-$D$6),0)))</f>
        <v>1</v>
      </c>
      <c r="B151" s="4">
        <f>IF(NOT(ISNUMBER($A$77)),0,IF(AND($A$77&lt;$D$7,$A$77&gt;$D$6),1-$A$151,IF($A$77=$D$7,1,IF(AND($A$77&lt;$D$8,$A$77&gt;$D$7),($D$8-$A$77)/($D$8-$D$7),0))))</f>
        <v>0</v>
      </c>
      <c r="C151" s="4">
        <f>IF(NOT(ISNUMBER($A$77)),0,IF(AND($A$77&lt;$D$8,$A$77&gt;$D$7),1-$B$151,IF($A$77=$D$8,1,0)))</f>
        <v>0</v>
      </c>
      <c r="D151" s="4">
        <f>IF(NOT(ISNUMBER($B$77)),0,IF($B$77=$D$9,1,IF($B$77&lt;$D$10,ABS($D$10-$B$77)/ABS($D$10-$D$9),0)))</f>
        <v>0</v>
      </c>
      <c r="E151" s="4">
        <f>IF(NOT(ISNUMBER($B$77)),0,IF(AND($B$77&lt;$D$10,$B$77&gt;$D$9),1-$D$151,IF($B$77=$D$10,1,IF(AND($B$77&lt;$D$11,$B$77&gt;$D$10),($D$11-$B$77)/($D$11-$D$10),0))))</f>
        <v>0</v>
      </c>
      <c r="F151" s="4">
        <f>IF(NOT(ISNUMBER($B$77)),0,IF(AND($B$77&lt;$D$11,$B$77&gt;$D$10),1-$E$151,IF($B$77=$D$11,1,IF(AND($B$77&lt;$D$12,$B$77&gt;$D$11),($D$12-$B$77)/($D$12-$D$11),0))))</f>
        <v>0</v>
      </c>
      <c r="G151" s="4">
        <f>IF(NOT(ISNUMBER($B$77)),0,IF(AND($B$77&lt;$D$12,$B$77&gt;$D$11),1-$F$151,IF($B$77=$D$12,1,IF(AND($B$77&lt;$D$13,$B$77&gt;$D$12),($D$13-$B$77)/($D$13-$D$12),0))))</f>
        <v>1</v>
      </c>
      <c r="H151" s="4">
        <f>IF(NOT(ISNUMBER($B$77)),0,IF(AND($B$77&lt;$D$13,$B$77&gt;$D$12),1-$G$151,IF($B$77=$D$13,1,IF(AND($B$77&lt;$D$14,$B$77&gt;$D$13),($D$14-$B$77)/($D$14-$D$13),0))))</f>
        <v>0</v>
      </c>
      <c r="I151" s="4">
        <f>IF(NOT(ISNUMBER($B$77)),0,IF(AND($B$77&lt;$D$14,$B$77&gt;$D$13),1-$H$151,IF($B$77=$D$14,1,0)))</f>
        <v>0</v>
      </c>
      <c r="J151" s="4">
        <f>IF(NOT(ISNUMBER($C$77)),0,IF($C$77=$D$15,1,IF($C$77&lt;$D$16,ABS($D$16-$C$77)/ABS($D$16-$D$15),0)))</f>
        <v>0</v>
      </c>
      <c r="K151" s="4">
        <f>IF(NOT(ISNUMBER($C$77)),0,IF(AND($C$77&lt;$D$16,$C$77&gt;$D$15),1-$J$151,IF($C$77=$D$16,1,IF(AND($C$77&lt;$D$17,$C$77&gt;$D$16),($D$17-$C$77)/($D$17-$D$16),0))))</f>
        <v>0</v>
      </c>
      <c r="L151" s="4">
        <f>IF(NOT(ISNUMBER($C$77)),0,IF(AND($C$77&lt;$D$17,$C$77&gt;$D$16),1-$K$151,IF($C$77=$D$17,1,IF(AND($C$77&lt;$D$18,$C$77&gt;$D$17),($D$18-$C$77)/($D$18-$D$17),0))))</f>
        <v>0</v>
      </c>
      <c r="M151" s="4">
        <f>IF(NOT(ISNUMBER($C$77)),0,IF(AND($C$77&lt;$D$18,$C$77&gt;$D$17),1-$L$151,IF($C$77=$D$18,1,IF(AND($C$77&lt;$D$19,$C$77&gt;$D$18),($D$19-$C$77)/($D$19-$D$18),0))))</f>
        <v>1</v>
      </c>
      <c r="N151" s="4">
        <f>IF(NOT(ISNUMBER($C$77)),0,IF(AND($C$77&lt;$D$19,$C$77&gt;$D$18),1-$M$151,IF($C$77=$D$19,1,IF(AND($C$77&lt;$D$20,$C$77&gt;$D$19),($D$20-$C$77)/($D$20-$D$19),0))))</f>
        <v>0</v>
      </c>
      <c r="O151" s="4">
        <f>IF(NOT(ISNUMBER($C$77)),0,IF(AND($C$77&lt;$D$20,$C$77&gt;$D$19),1-$N$151,IF($C$77=$D$20,1,0)))</f>
        <v>0</v>
      </c>
      <c r="P151" s="4">
        <f>IF(NOT(ISNUMBER($D$77)),0,IF($D$77=$D$21,1,IF($D$77&lt;$D$22,ABS($D$22-$D$77)/ABS($D$22-$D$21),0)))</f>
        <v>1</v>
      </c>
      <c r="Q151" s="4">
        <f>IF(NOT(ISNUMBER($D$77)),0,IF(AND($D$77&lt;$D$22,$D$77&gt;$D$21),1-$P$151,IF($D$77=$D$22,1,0)))</f>
        <v>0</v>
      </c>
      <c r="R151" s="2">
        <v>0</v>
      </c>
    </row>
    <row r="152" spans="1:18" x14ac:dyDescent="0.2">
      <c r="A152" s="4">
        <f>IF(NOT(ISNUMBER($A$78)),0,IF($A$78=$D$6,1,IF($A$78&lt;$D$7,ABS($D$7-$A$78)/ABS($D$7-$D$6),0)))</f>
        <v>1</v>
      </c>
      <c r="B152" s="4">
        <f>IF(NOT(ISNUMBER($A$78)),0,IF(AND($A$78&lt;$D$7,$A$78&gt;$D$6),1-$A$152,IF($A$78=$D$7,1,IF(AND($A$78&lt;$D$8,$A$78&gt;$D$7),($D$8-$A$78)/($D$8-$D$7),0))))</f>
        <v>0</v>
      </c>
      <c r="C152" s="4">
        <f>IF(NOT(ISNUMBER($A$78)),0,IF(AND($A$78&lt;$D$8,$A$78&gt;$D$7),1-$B$152,IF($A$78=$D$8,1,0)))</f>
        <v>0</v>
      </c>
      <c r="D152" s="4">
        <f>IF(NOT(ISNUMBER($B$78)),0,IF($B$78=$D$9,1,IF($B$78&lt;$D$10,ABS($D$10-$B$78)/ABS($D$10-$D$9),0)))</f>
        <v>0</v>
      </c>
      <c r="E152" s="4">
        <f>IF(NOT(ISNUMBER($B$78)),0,IF(AND($B$78&lt;$D$10,$B$78&gt;$D$9),1-$D$152,IF($B$78=$D$10,1,IF(AND($B$78&lt;$D$11,$B$78&gt;$D$10),($D$11-$B$78)/($D$11-$D$10),0))))</f>
        <v>0</v>
      </c>
      <c r="F152" s="4">
        <f>IF(NOT(ISNUMBER($B$78)),0,IF(AND($B$78&lt;$D$11,$B$78&gt;$D$10),1-$E$152,IF($B$78=$D$11,1,IF(AND($B$78&lt;$D$12,$B$78&gt;$D$11),($D$12-$B$78)/($D$12-$D$11),0))))</f>
        <v>0</v>
      </c>
      <c r="G152" s="4">
        <f>IF(NOT(ISNUMBER($B$78)),0,IF(AND($B$78&lt;$D$12,$B$78&gt;$D$11),1-$F$152,IF($B$78=$D$12,1,IF(AND($B$78&lt;$D$13,$B$78&gt;$D$12),($D$13-$B$78)/($D$13-$D$12),0))))</f>
        <v>0</v>
      </c>
      <c r="H152" s="4">
        <f>IF(NOT(ISNUMBER($B$78)),0,IF(AND($B$78&lt;$D$13,$B$78&gt;$D$12),1-$G$152,IF($B$78=$D$13,1,IF(AND($B$78&lt;$D$14,$B$78&gt;$D$13),($D$14-$B$78)/($D$14-$D$13),0))))</f>
        <v>1</v>
      </c>
      <c r="I152" s="4">
        <f>IF(NOT(ISNUMBER($B$78)),0,IF(AND($B$78&lt;$D$14,$B$78&gt;$D$13),1-$H$152,IF($B$78=$D$14,1,0)))</f>
        <v>0</v>
      </c>
      <c r="J152" s="4">
        <f>IF(NOT(ISNUMBER($C$78)),0,IF($C$78=$D$15,1,IF($C$78&lt;$D$16,ABS($D$16-$C$78)/ABS($D$16-$D$15),0)))</f>
        <v>0</v>
      </c>
      <c r="K152" s="4">
        <f>IF(NOT(ISNUMBER($C$78)),0,IF(AND($C$78&lt;$D$16,$C$78&gt;$D$15),1-$J$152,IF($C$78=$D$16,1,IF(AND($C$78&lt;$D$17,$C$78&gt;$D$16),($D$17-$C$78)/($D$17-$D$16),0))))</f>
        <v>0</v>
      </c>
      <c r="L152" s="4">
        <f>IF(NOT(ISNUMBER($C$78)),0,IF(AND($C$78&lt;$D$17,$C$78&gt;$D$16),1-$K$152,IF($C$78=$D$17,1,IF(AND($C$78&lt;$D$18,$C$78&gt;$D$17),($D$18-$C$78)/($D$18-$D$17),0))))</f>
        <v>0</v>
      </c>
      <c r="M152" s="4">
        <f>IF(NOT(ISNUMBER($C$78)),0,IF(AND($C$78&lt;$D$18,$C$78&gt;$D$17),1-$L$152,IF($C$78=$D$18,1,IF(AND($C$78&lt;$D$19,$C$78&gt;$D$18),($D$19-$C$78)/($D$19-$D$18),0))))</f>
        <v>1</v>
      </c>
      <c r="N152" s="4">
        <f>IF(NOT(ISNUMBER($C$78)),0,IF(AND($C$78&lt;$D$19,$C$78&gt;$D$18),1-$M$152,IF($C$78=$D$19,1,IF(AND($C$78&lt;$D$20,$C$78&gt;$D$19),($D$20-$C$78)/($D$20-$D$19),0))))</f>
        <v>0</v>
      </c>
      <c r="O152" s="4">
        <f>IF(NOT(ISNUMBER($C$78)),0,IF(AND($C$78&lt;$D$20,$C$78&gt;$D$19),1-$N$152,IF($C$78=$D$20,1,0)))</f>
        <v>0</v>
      </c>
      <c r="P152" s="4">
        <f>IF(NOT(ISNUMBER($D$78)),0,IF($D$78=$D$21,1,IF($D$78&lt;$D$22,ABS($D$22-$D$78)/ABS($D$22-$D$21),0)))</f>
        <v>1</v>
      </c>
      <c r="Q152" s="4">
        <f>IF(NOT(ISNUMBER($D$78)),0,IF(AND($D$78&lt;$D$22,$D$78&gt;$D$21),1-$P$152,IF($D$78=$D$22,1,0)))</f>
        <v>0</v>
      </c>
      <c r="R152" s="2">
        <v>0</v>
      </c>
    </row>
    <row r="153" spans="1:18" x14ac:dyDescent="0.2">
      <c r="A153" s="4">
        <f>IF(NOT(ISNUMBER($A$79)),0,IF($A$79=$D$6,1,IF($A$79&lt;$D$7,ABS($D$7-$A$79)/ABS($D$7-$D$6),0)))</f>
        <v>1</v>
      </c>
      <c r="B153" s="4">
        <f>IF(NOT(ISNUMBER($A$79)),0,IF(AND($A$79&lt;$D$7,$A$79&gt;$D$6),1-$A$153,IF($A$79=$D$7,1,IF(AND($A$79&lt;$D$8,$A$79&gt;$D$7),($D$8-$A$79)/($D$8-$D$7),0))))</f>
        <v>0</v>
      </c>
      <c r="C153" s="4">
        <f>IF(NOT(ISNUMBER($A$79)),0,IF(AND($A$79&lt;$D$8,$A$79&gt;$D$7),1-$B$153,IF($A$79=$D$8,1,0)))</f>
        <v>0</v>
      </c>
      <c r="D153" s="4">
        <f>IF(NOT(ISNUMBER($B$79)),0,IF($B$79=$D$9,1,IF($B$79&lt;$D$10,ABS($D$10-$B$79)/ABS($D$10-$D$9),0)))</f>
        <v>0</v>
      </c>
      <c r="E153" s="4">
        <f>IF(NOT(ISNUMBER($B$79)),0,IF(AND($B$79&lt;$D$10,$B$79&gt;$D$9),1-$D$153,IF($B$79=$D$10,1,IF(AND($B$79&lt;$D$11,$B$79&gt;$D$10),($D$11-$B$79)/($D$11-$D$10),0))))</f>
        <v>0</v>
      </c>
      <c r="F153" s="4">
        <f>IF(NOT(ISNUMBER($B$79)),0,IF(AND($B$79&lt;$D$11,$B$79&gt;$D$10),1-$E$153,IF($B$79=$D$11,1,IF(AND($B$79&lt;$D$12,$B$79&gt;$D$11),($D$12-$B$79)/($D$12-$D$11),0))))</f>
        <v>0</v>
      </c>
      <c r="G153" s="4">
        <f>IF(NOT(ISNUMBER($B$79)),0,IF(AND($B$79&lt;$D$12,$B$79&gt;$D$11),1-$F$153,IF($B$79=$D$12,1,IF(AND($B$79&lt;$D$13,$B$79&gt;$D$12),($D$13-$B$79)/($D$13-$D$12),0))))</f>
        <v>0</v>
      </c>
      <c r="H153" s="4">
        <f>IF(NOT(ISNUMBER($B$79)),0,IF(AND($B$79&lt;$D$13,$B$79&gt;$D$12),1-$G$153,IF($B$79=$D$13,1,IF(AND($B$79&lt;$D$14,$B$79&gt;$D$13),($D$14-$B$79)/($D$14-$D$13),0))))</f>
        <v>0</v>
      </c>
      <c r="I153" s="4">
        <f>IF(NOT(ISNUMBER($B$79)),0,IF(AND($B$79&lt;$D$14,$B$79&gt;$D$13),1-$H$153,IF($B$79=$D$14,1,0)))</f>
        <v>1</v>
      </c>
      <c r="J153" s="4">
        <f>IF(NOT(ISNUMBER($C$79)),0,IF($C$79=$D$15,1,IF($C$79&lt;$D$16,ABS($D$16-$C$79)/ABS($D$16-$D$15),0)))</f>
        <v>0</v>
      </c>
      <c r="K153" s="4">
        <f>IF(NOT(ISNUMBER($C$79)),0,IF(AND($C$79&lt;$D$16,$C$79&gt;$D$15),1-$J$153,IF($C$79=$D$16,1,IF(AND($C$79&lt;$D$17,$C$79&gt;$D$16),($D$17-$C$79)/($D$17-$D$16),0))))</f>
        <v>0</v>
      </c>
      <c r="L153" s="4">
        <f>IF(NOT(ISNUMBER($C$79)),0,IF(AND($C$79&lt;$D$17,$C$79&gt;$D$16),1-$K$153,IF($C$79=$D$17,1,IF(AND($C$79&lt;$D$18,$C$79&gt;$D$17),($D$18-$C$79)/($D$18-$D$17),0))))</f>
        <v>0</v>
      </c>
      <c r="M153" s="4">
        <f>IF(NOT(ISNUMBER($C$79)),0,IF(AND($C$79&lt;$D$18,$C$79&gt;$D$17),1-$L$153,IF($C$79=$D$18,1,IF(AND($C$79&lt;$D$19,$C$79&gt;$D$18),($D$19-$C$79)/($D$19-$D$18),0))))</f>
        <v>1</v>
      </c>
      <c r="N153" s="4">
        <f>IF(NOT(ISNUMBER($C$79)),0,IF(AND($C$79&lt;$D$19,$C$79&gt;$D$18),1-$M$153,IF($C$79=$D$19,1,IF(AND($C$79&lt;$D$20,$C$79&gt;$D$19),($D$20-$C$79)/($D$20-$D$19),0))))</f>
        <v>0</v>
      </c>
      <c r="O153" s="4">
        <f>IF(NOT(ISNUMBER($C$79)),0,IF(AND($C$79&lt;$D$20,$C$79&gt;$D$19),1-$N$153,IF($C$79=$D$20,1,0)))</f>
        <v>0</v>
      </c>
      <c r="P153" s="4">
        <f>IF(NOT(ISNUMBER($D$79)),0,IF($D$79=$D$21,1,IF($D$79&lt;$D$22,ABS($D$22-$D$79)/ABS($D$22-$D$21),0)))</f>
        <v>1</v>
      </c>
      <c r="Q153" s="4">
        <f>IF(NOT(ISNUMBER($D$79)),0,IF(AND($D$79&lt;$D$22,$D$79&gt;$D$21),1-$P$153,IF($D$79=$D$22,1,0)))</f>
        <v>0</v>
      </c>
      <c r="R153" s="2">
        <v>0</v>
      </c>
    </row>
    <row r="154" spans="1:18" x14ac:dyDescent="0.2">
      <c r="A154" s="4">
        <f>IF(NOT(ISNUMBER($A$80)),0,IF($A$80=$D$6,1,IF($A$80&lt;$D$7,ABS($D$7-$A$80)/ABS($D$7-$D$6),0)))</f>
        <v>1</v>
      </c>
      <c r="B154" s="4">
        <f>IF(NOT(ISNUMBER($A$80)),0,IF(AND($A$80&lt;$D$7,$A$80&gt;$D$6),1-$A$154,IF($A$80=$D$7,1,IF(AND($A$80&lt;$D$8,$A$80&gt;$D$7),($D$8-$A$80)/($D$8-$D$7),0))))</f>
        <v>0</v>
      </c>
      <c r="C154" s="4">
        <f>IF(NOT(ISNUMBER($A$80)),0,IF(AND($A$80&lt;$D$8,$A$80&gt;$D$7),1-$B$154,IF($A$80=$D$8,1,0)))</f>
        <v>0</v>
      </c>
      <c r="D154" s="4">
        <f>IF(NOT(ISNUMBER($B$80)),0,IF($B$80=$D$9,1,IF($B$80&lt;$D$10,ABS($D$10-$B$80)/ABS($D$10-$D$9),0)))</f>
        <v>1</v>
      </c>
      <c r="E154" s="4">
        <f>IF(NOT(ISNUMBER($B$80)),0,IF(AND($B$80&lt;$D$10,$B$80&gt;$D$9),1-$D$154,IF($B$80=$D$10,1,IF(AND($B$80&lt;$D$11,$B$80&gt;$D$10),($D$11-$B$80)/($D$11-$D$10),0))))</f>
        <v>0</v>
      </c>
      <c r="F154" s="4">
        <f>IF(NOT(ISNUMBER($B$80)),0,IF(AND($B$80&lt;$D$11,$B$80&gt;$D$10),1-$E$154,IF($B$80=$D$11,1,IF(AND($B$80&lt;$D$12,$B$80&gt;$D$11),($D$12-$B$80)/($D$12-$D$11),0))))</f>
        <v>0</v>
      </c>
      <c r="G154" s="4">
        <f>IF(NOT(ISNUMBER($B$80)),0,IF(AND($B$80&lt;$D$12,$B$80&gt;$D$11),1-$F$154,IF($B$80=$D$12,1,IF(AND($B$80&lt;$D$13,$B$80&gt;$D$12),($D$13-$B$80)/($D$13-$D$12),0))))</f>
        <v>0</v>
      </c>
      <c r="H154" s="4">
        <f>IF(NOT(ISNUMBER($B$80)),0,IF(AND($B$80&lt;$D$13,$B$80&gt;$D$12),1-$G$154,IF($B$80=$D$13,1,IF(AND($B$80&lt;$D$14,$B$80&gt;$D$13),($D$14-$B$80)/($D$14-$D$13),0))))</f>
        <v>0</v>
      </c>
      <c r="I154" s="4">
        <f>IF(NOT(ISNUMBER($B$80)),0,IF(AND($B$80&lt;$D$14,$B$80&gt;$D$13),1-$H$154,IF($B$80=$D$14,1,0)))</f>
        <v>0</v>
      </c>
      <c r="J154" s="4">
        <f>IF(NOT(ISNUMBER($C$80)),0,IF($C$80=$D$15,1,IF($C$80&lt;$D$16,ABS($D$16-$C$80)/ABS($D$16-$D$15),0)))</f>
        <v>0</v>
      </c>
      <c r="K154" s="4">
        <f>IF(NOT(ISNUMBER($C$80)),0,IF(AND($C$80&lt;$D$16,$C$80&gt;$D$15),1-$J$154,IF($C$80=$D$16,1,IF(AND($C$80&lt;$D$17,$C$80&gt;$D$16),($D$17-$C$80)/($D$17-$D$16),0))))</f>
        <v>0</v>
      </c>
      <c r="L154" s="4">
        <f>IF(NOT(ISNUMBER($C$80)),0,IF(AND($C$80&lt;$D$17,$C$80&gt;$D$16),1-$K$154,IF($C$80=$D$17,1,IF(AND($C$80&lt;$D$18,$C$80&gt;$D$17),($D$18-$C$80)/($D$18-$D$17),0))))</f>
        <v>0</v>
      </c>
      <c r="M154" s="4">
        <f>IF(NOT(ISNUMBER($C$80)),0,IF(AND($C$80&lt;$D$18,$C$80&gt;$D$17),1-$L$154,IF($C$80=$D$18,1,IF(AND($C$80&lt;$D$19,$C$80&gt;$D$18),($D$19-$C$80)/($D$19-$D$18),0))))</f>
        <v>1</v>
      </c>
      <c r="N154" s="4">
        <f>IF(NOT(ISNUMBER($C$80)),0,IF(AND($C$80&lt;$D$19,$C$80&gt;$D$18),1-$M$154,IF($C$80=$D$19,1,IF(AND($C$80&lt;$D$20,$C$80&gt;$D$19),($D$20-$C$80)/($D$20-$D$19),0))))</f>
        <v>0</v>
      </c>
      <c r="O154" s="4">
        <f>IF(NOT(ISNUMBER($C$80)),0,IF(AND($C$80&lt;$D$20,$C$80&gt;$D$19),1-$N$154,IF($C$80=$D$20,1,0)))</f>
        <v>0</v>
      </c>
      <c r="P154" s="4">
        <f>IF(NOT(ISNUMBER($D$80)),0,IF($D$80=$D$21,1,IF($D$80&lt;$D$22,ABS($D$22-$D$80)/ABS($D$22-$D$21),0)))</f>
        <v>0</v>
      </c>
      <c r="Q154" s="4">
        <f>IF(NOT(ISNUMBER($D$80)),0,IF(AND($D$80&lt;$D$22,$D$80&gt;$D$21),1-$P$154,IF($D$80=$D$22,1,0)))</f>
        <v>1</v>
      </c>
      <c r="R154" s="2">
        <v>0</v>
      </c>
    </row>
    <row r="155" spans="1:18" x14ac:dyDescent="0.2">
      <c r="A155" s="4">
        <f>IF(NOT(ISNUMBER($A$81)),0,IF($A$81=$D$6,1,IF($A$81&lt;$D$7,ABS($D$7-$A$81)/ABS($D$7-$D$6),0)))</f>
        <v>1</v>
      </c>
      <c r="B155" s="4">
        <f>IF(NOT(ISNUMBER($A$81)),0,IF(AND($A$81&lt;$D$7,$A$81&gt;$D$6),1-$A$155,IF($A$81=$D$7,1,IF(AND($A$81&lt;$D$8,$A$81&gt;$D$7),($D$8-$A$81)/($D$8-$D$7),0))))</f>
        <v>0</v>
      </c>
      <c r="C155" s="4">
        <f>IF(NOT(ISNUMBER($A$81)),0,IF(AND($A$81&lt;$D$8,$A$81&gt;$D$7),1-$B$155,IF($A$81=$D$8,1,0)))</f>
        <v>0</v>
      </c>
      <c r="D155" s="4">
        <f>IF(NOT(ISNUMBER($B$81)),0,IF($B$81=$D$9,1,IF($B$81&lt;$D$10,ABS($D$10-$B$81)/ABS($D$10-$D$9),0)))</f>
        <v>0</v>
      </c>
      <c r="E155" s="4">
        <f>IF(NOT(ISNUMBER($B$81)),0,IF(AND($B$81&lt;$D$10,$B$81&gt;$D$9),1-$D$155,IF($B$81=$D$10,1,IF(AND($B$81&lt;$D$11,$B$81&gt;$D$10),($D$11-$B$81)/($D$11-$D$10),0))))</f>
        <v>1</v>
      </c>
      <c r="F155" s="4">
        <f>IF(NOT(ISNUMBER($B$81)),0,IF(AND($B$81&lt;$D$11,$B$81&gt;$D$10),1-$E$155,IF($B$81=$D$11,1,IF(AND($B$81&lt;$D$12,$B$81&gt;$D$11),($D$12-$B$81)/($D$12-$D$11),0))))</f>
        <v>0</v>
      </c>
      <c r="G155" s="4">
        <f>IF(NOT(ISNUMBER($B$81)),0,IF(AND($B$81&lt;$D$12,$B$81&gt;$D$11),1-$F$155,IF($B$81=$D$12,1,IF(AND($B$81&lt;$D$13,$B$81&gt;$D$12),($D$13-$B$81)/($D$13-$D$12),0))))</f>
        <v>0</v>
      </c>
      <c r="H155" s="4">
        <f>IF(NOT(ISNUMBER($B$81)),0,IF(AND($B$81&lt;$D$13,$B$81&gt;$D$12),1-$G$155,IF($B$81=$D$13,1,IF(AND($B$81&lt;$D$14,$B$81&gt;$D$13),($D$14-$B$81)/($D$14-$D$13),0))))</f>
        <v>0</v>
      </c>
      <c r="I155" s="4">
        <f>IF(NOT(ISNUMBER($B$81)),0,IF(AND($B$81&lt;$D$14,$B$81&gt;$D$13),1-$H$155,IF($B$81=$D$14,1,0)))</f>
        <v>0</v>
      </c>
      <c r="J155" s="4">
        <f>IF(NOT(ISNUMBER($C$81)),0,IF($C$81=$D$15,1,IF($C$81&lt;$D$16,ABS($D$16-$C$81)/ABS($D$16-$D$15),0)))</f>
        <v>0</v>
      </c>
      <c r="K155" s="4">
        <f>IF(NOT(ISNUMBER($C$81)),0,IF(AND($C$81&lt;$D$16,$C$81&gt;$D$15),1-$J$155,IF($C$81=$D$16,1,IF(AND($C$81&lt;$D$17,$C$81&gt;$D$16),($D$17-$C$81)/($D$17-$D$16),0))))</f>
        <v>0</v>
      </c>
      <c r="L155" s="4">
        <f>IF(NOT(ISNUMBER($C$81)),0,IF(AND($C$81&lt;$D$17,$C$81&gt;$D$16),1-$K$155,IF($C$81=$D$17,1,IF(AND($C$81&lt;$D$18,$C$81&gt;$D$17),($D$18-$C$81)/($D$18-$D$17),0))))</f>
        <v>0</v>
      </c>
      <c r="M155" s="4">
        <f>IF(NOT(ISNUMBER($C$81)),0,IF(AND($C$81&lt;$D$18,$C$81&gt;$D$17),1-$L$155,IF($C$81=$D$18,1,IF(AND($C$81&lt;$D$19,$C$81&gt;$D$18),($D$19-$C$81)/($D$19-$D$18),0))))</f>
        <v>1</v>
      </c>
      <c r="N155" s="4">
        <f>IF(NOT(ISNUMBER($C$81)),0,IF(AND($C$81&lt;$D$19,$C$81&gt;$D$18),1-$M$155,IF($C$81=$D$19,1,IF(AND($C$81&lt;$D$20,$C$81&gt;$D$19),($D$20-$C$81)/($D$20-$D$19),0))))</f>
        <v>0</v>
      </c>
      <c r="O155" s="4">
        <f>IF(NOT(ISNUMBER($C$81)),0,IF(AND($C$81&lt;$D$20,$C$81&gt;$D$19),1-$N$155,IF($C$81=$D$20,1,0)))</f>
        <v>0</v>
      </c>
      <c r="P155" s="4">
        <f>IF(NOT(ISNUMBER($D$81)),0,IF($D$81=$D$21,1,IF($D$81&lt;$D$22,ABS($D$22-$D$81)/ABS($D$22-$D$21),0)))</f>
        <v>0</v>
      </c>
      <c r="Q155" s="4">
        <f>IF(NOT(ISNUMBER($D$81)),0,IF(AND($D$81&lt;$D$22,$D$81&gt;$D$21),1-$P$155,IF($D$81=$D$22,1,0)))</f>
        <v>1</v>
      </c>
      <c r="R155" s="2">
        <v>0</v>
      </c>
    </row>
    <row r="156" spans="1:18" x14ac:dyDescent="0.2">
      <c r="A156" s="4">
        <f>IF(NOT(ISNUMBER($A$82)),0,IF($A$82=$D$6,1,IF($A$82&lt;$D$7,ABS($D$7-$A$82)/ABS($D$7-$D$6),0)))</f>
        <v>1</v>
      </c>
      <c r="B156" s="4">
        <f>IF(NOT(ISNUMBER($A$82)),0,IF(AND($A$82&lt;$D$7,$A$82&gt;$D$6),1-$A$156,IF($A$82=$D$7,1,IF(AND($A$82&lt;$D$8,$A$82&gt;$D$7),($D$8-$A$82)/($D$8-$D$7),0))))</f>
        <v>0</v>
      </c>
      <c r="C156" s="4">
        <f>IF(NOT(ISNUMBER($A$82)),0,IF(AND($A$82&lt;$D$8,$A$82&gt;$D$7),1-$B$156,IF($A$82=$D$8,1,0)))</f>
        <v>0</v>
      </c>
      <c r="D156" s="4">
        <f>IF(NOT(ISNUMBER($B$82)),0,IF($B$82=$D$9,1,IF($B$82&lt;$D$10,ABS($D$10-$B$82)/ABS($D$10-$D$9),0)))</f>
        <v>0</v>
      </c>
      <c r="E156" s="4">
        <f>IF(NOT(ISNUMBER($B$82)),0,IF(AND($B$82&lt;$D$10,$B$82&gt;$D$9),1-$D$156,IF($B$82=$D$10,1,IF(AND($B$82&lt;$D$11,$B$82&gt;$D$10),($D$11-$B$82)/($D$11-$D$10),0))))</f>
        <v>0</v>
      </c>
      <c r="F156" s="4">
        <f>IF(NOT(ISNUMBER($B$82)),0,IF(AND($B$82&lt;$D$11,$B$82&gt;$D$10),1-$E$156,IF($B$82=$D$11,1,IF(AND($B$82&lt;$D$12,$B$82&gt;$D$11),($D$12-$B$82)/($D$12-$D$11),0))))</f>
        <v>1</v>
      </c>
      <c r="G156" s="4">
        <f>IF(NOT(ISNUMBER($B$82)),0,IF(AND($B$82&lt;$D$12,$B$82&gt;$D$11),1-$F$156,IF($B$82=$D$12,1,IF(AND($B$82&lt;$D$13,$B$82&gt;$D$12),($D$13-$B$82)/($D$13-$D$12),0))))</f>
        <v>0</v>
      </c>
      <c r="H156" s="4">
        <f>IF(NOT(ISNUMBER($B$82)),0,IF(AND($B$82&lt;$D$13,$B$82&gt;$D$12),1-$G$156,IF($B$82=$D$13,1,IF(AND($B$82&lt;$D$14,$B$82&gt;$D$13),($D$14-$B$82)/($D$14-$D$13),0))))</f>
        <v>0</v>
      </c>
      <c r="I156" s="4">
        <f>IF(NOT(ISNUMBER($B$82)),0,IF(AND($B$82&lt;$D$14,$B$82&gt;$D$13),1-$H$156,IF($B$82=$D$14,1,0)))</f>
        <v>0</v>
      </c>
      <c r="J156" s="4">
        <f>IF(NOT(ISNUMBER($C$82)),0,IF($C$82=$D$15,1,IF($C$82&lt;$D$16,ABS($D$16-$C$82)/ABS($D$16-$D$15),0)))</f>
        <v>0</v>
      </c>
      <c r="K156" s="4">
        <f>IF(NOT(ISNUMBER($C$82)),0,IF(AND($C$82&lt;$D$16,$C$82&gt;$D$15),1-$J$156,IF($C$82=$D$16,1,IF(AND($C$82&lt;$D$17,$C$82&gt;$D$16),($D$17-$C$82)/($D$17-$D$16),0))))</f>
        <v>0</v>
      </c>
      <c r="L156" s="4">
        <f>IF(NOT(ISNUMBER($C$82)),0,IF(AND($C$82&lt;$D$17,$C$82&gt;$D$16),1-$K$156,IF($C$82=$D$17,1,IF(AND($C$82&lt;$D$18,$C$82&gt;$D$17),($D$18-$C$82)/($D$18-$D$17),0))))</f>
        <v>0</v>
      </c>
      <c r="M156" s="4">
        <f>IF(NOT(ISNUMBER($C$82)),0,IF(AND($C$82&lt;$D$18,$C$82&gt;$D$17),1-$L$156,IF($C$82=$D$18,1,IF(AND($C$82&lt;$D$19,$C$82&gt;$D$18),($D$19-$C$82)/($D$19-$D$18),0))))</f>
        <v>1</v>
      </c>
      <c r="N156" s="4">
        <f>IF(NOT(ISNUMBER($C$82)),0,IF(AND($C$82&lt;$D$19,$C$82&gt;$D$18),1-$M$156,IF($C$82=$D$19,1,IF(AND($C$82&lt;$D$20,$C$82&gt;$D$19),($D$20-$C$82)/($D$20-$D$19),0))))</f>
        <v>0</v>
      </c>
      <c r="O156" s="4">
        <f>IF(NOT(ISNUMBER($C$82)),0,IF(AND($C$82&lt;$D$20,$C$82&gt;$D$19),1-$N$156,IF($C$82=$D$20,1,0)))</f>
        <v>0</v>
      </c>
      <c r="P156" s="4">
        <f>IF(NOT(ISNUMBER($D$82)),0,IF($D$82=$D$21,1,IF($D$82&lt;$D$22,ABS($D$22-$D$82)/ABS($D$22-$D$21),0)))</f>
        <v>0</v>
      </c>
      <c r="Q156" s="4">
        <f>IF(NOT(ISNUMBER($D$82)),0,IF(AND($D$82&lt;$D$22,$D$82&gt;$D$21),1-$P$156,IF($D$82=$D$22,1,0)))</f>
        <v>1</v>
      </c>
      <c r="R156" s="2">
        <v>0</v>
      </c>
    </row>
    <row r="157" spans="1:18" x14ac:dyDescent="0.2">
      <c r="A157" s="4">
        <f>IF(NOT(ISNUMBER($A$83)),0,IF($A$83=$D$6,1,IF($A$83&lt;$D$7,ABS($D$7-$A$83)/ABS($D$7-$D$6),0)))</f>
        <v>1</v>
      </c>
      <c r="B157" s="4">
        <f>IF(NOT(ISNUMBER($A$83)),0,IF(AND($A$83&lt;$D$7,$A$83&gt;$D$6),1-$A$157,IF($A$83=$D$7,1,IF(AND($A$83&lt;$D$8,$A$83&gt;$D$7),($D$8-$A$83)/($D$8-$D$7),0))))</f>
        <v>0</v>
      </c>
      <c r="C157" s="4">
        <f>IF(NOT(ISNUMBER($A$83)),0,IF(AND($A$83&lt;$D$8,$A$83&gt;$D$7),1-$B$157,IF($A$83=$D$8,1,0)))</f>
        <v>0</v>
      </c>
      <c r="D157" s="4">
        <f>IF(NOT(ISNUMBER($B$83)),0,IF($B$83=$D$9,1,IF($B$83&lt;$D$10,ABS($D$10-$B$83)/ABS($D$10-$D$9),0)))</f>
        <v>0</v>
      </c>
      <c r="E157" s="4">
        <f>IF(NOT(ISNUMBER($B$83)),0,IF(AND($B$83&lt;$D$10,$B$83&gt;$D$9),1-$D$157,IF($B$83=$D$10,1,IF(AND($B$83&lt;$D$11,$B$83&gt;$D$10),($D$11-$B$83)/($D$11-$D$10),0))))</f>
        <v>0</v>
      </c>
      <c r="F157" s="4">
        <f>IF(NOT(ISNUMBER($B$83)),0,IF(AND($B$83&lt;$D$11,$B$83&gt;$D$10),1-$E$157,IF($B$83=$D$11,1,IF(AND($B$83&lt;$D$12,$B$83&gt;$D$11),($D$12-$B$83)/($D$12-$D$11),0))))</f>
        <v>0</v>
      </c>
      <c r="G157" s="4">
        <f>IF(NOT(ISNUMBER($B$83)),0,IF(AND($B$83&lt;$D$12,$B$83&gt;$D$11),1-$F$157,IF($B$83=$D$12,1,IF(AND($B$83&lt;$D$13,$B$83&gt;$D$12),($D$13-$B$83)/($D$13-$D$12),0))))</f>
        <v>1</v>
      </c>
      <c r="H157" s="4">
        <f>IF(NOT(ISNUMBER($B$83)),0,IF(AND($B$83&lt;$D$13,$B$83&gt;$D$12),1-$G$157,IF($B$83=$D$13,1,IF(AND($B$83&lt;$D$14,$B$83&gt;$D$13),($D$14-$B$83)/($D$14-$D$13),0))))</f>
        <v>0</v>
      </c>
      <c r="I157" s="4">
        <f>IF(NOT(ISNUMBER($B$83)),0,IF(AND($B$83&lt;$D$14,$B$83&gt;$D$13),1-$H$157,IF($B$83=$D$14,1,0)))</f>
        <v>0</v>
      </c>
      <c r="J157" s="4">
        <f>IF(NOT(ISNUMBER($C$83)),0,IF($C$83=$D$15,1,IF($C$83&lt;$D$16,ABS($D$16-$C$83)/ABS($D$16-$D$15),0)))</f>
        <v>0</v>
      </c>
      <c r="K157" s="4">
        <f>IF(NOT(ISNUMBER($C$83)),0,IF(AND($C$83&lt;$D$16,$C$83&gt;$D$15),1-$J$157,IF($C$83=$D$16,1,IF(AND($C$83&lt;$D$17,$C$83&gt;$D$16),($D$17-$C$83)/($D$17-$D$16),0))))</f>
        <v>0</v>
      </c>
      <c r="L157" s="4">
        <f>IF(NOT(ISNUMBER($C$83)),0,IF(AND($C$83&lt;$D$17,$C$83&gt;$D$16),1-$K$157,IF($C$83=$D$17,1,IF(AND($C$83&lt;$D$18,$C$83&gt;$D$17),($D$18-$C$83)/($D$18-$D$17),0))))</f>
        <v>0</v>
      </c>
      <c r="M157" s="4">
        <f>IF(NOT(ISNUMBER($C$83)),0,IF(AND($C$83&lt;$D$18,$C$83&gt;$D$17),1-$L$157,IF($C$83=$D$18,1,IF(AND($C$83&lt;$D$19,$C$83&gt;$D$18),($D$19-$C$83)/($D$19-$D$18),0))))</f>
        <v>1</v>
      </c>
      <c r="N157" s="4">
        <f>IF(NOT(ISNUMBER($C$83)),0,IF(AND($C$83&lt;$D$19,$C$83&gt;$D$18),1-$M$157,IF($C$83=$D$19,1,IF(AND($C$83&lt;$D$20,$C$83&gt;$D$19),($D$20-$C$83)/($D$20-$D$19),0))))</f>
        <v>0</v>
      </c>
      <c r="O157" s="4">
        <f>IF(NOT(ISNUMBER($C$83)),0,IF(AND($C$83&lt;$D$20,$C$83&gt;$D$19),1-$N$157,IF($C$83=$D$20,1,0)))</f>
        <v>0</v>
      </c>
      <c r="P157" s="4">
        <f>IF(NOT(ISNUMBER($D$83)),0,IF($D$83=$D$21,1,IF($D$83&lt;$D$22,ABS($D$22-$D$83)/ABS($D$22-$D$21),0)))</f>
        <v>0</v>
      </c>
      <c r="Q157" s="4">
        <f>IF(NOT(ISNUMBER($D$83)),0,IF(AND($D$83&lt;$D$22,$D$83&gt;$D$21),1-$P$157,IF($D$83=$D$22,1,0)))</f>
        <v>1</v>
      </c>
      <c r="R157" s="2">
        <v>0</v>
      </c>
    </row>
    <row r="158" spans="1:18" x14ac:dyDescent="0.2">
      <c r="A158" s="4">
        <f>IF(NOT(ISNUMBER($A$84)),0,IF($A$84=$D$6,1,IF($A$84&lt;$D$7,ABS($D$7-$A$84)/ABS($D$7-$D$6),0)))</f>
        <v>1</v>
      </c>
      <c r="B158" s="4">
        <f>IF(NOT(ISNUMBER($A$84)),0,IF(AND($A$84&lt;$D$7,$A$84&gt;$D$6),1-$A$158,IF($A$84=$D$7,1,IF(AND($A$84&lt;$D$8,$A$84&gt;$D$7),($D$8-$A$84)/($D$8-$D$7),0))))</f>
        <v>0</v>
      </c>
      <c r="C158" s="4">
        <f>IF(NOT(ISNUMBER($A$84)),0,IF(AND($A$84&lt;$D$8,$A$84&gt;$D$7),1-$B$158,IF($A$84=$D$8,1,0)))</f>
        <v>0</v>
      </c>
      <c r="D158" s="4">
        <f>IF(NOT(ISNUMBER($B$84)),0,IF($B$84=$D$9,1,IF($B$84&lt;$D$10,ABS($D$10-$B$84)/ABS($D$10-$D$9),0)))</f>
        <v>0</v>
      </c>
      <c r="E158" s="4">
        <f>IF(NOT(ISNUMBER($B$84)),0,IF(AND($B$84&lt;$D$10,$B$84&gt;$D$9),1-$D$158,IF($B$84=$D$10,1,IF(AND($B$84&lt;$D$11,$B$84&gt;$D$10),($D$11-$B$84)/($D$11-$D$10),0))))</f>
        <v>0</v>
      </c>
      <c r="F158" s="4">
        <f>IF(NOT(ISNUMBER($B$84)),0,IF(AND($B$84&lt;$D$11,$B$84&gt;$D$10),1-$E$158,IF($B$84=$D$11,1,IF(AND($B$84&lt;$D$12,$B$84&gt;$D$11),($D$12-$B$84)/($D$12-$D$11),0))))</f>
        <v>0</v>
      </c>
      <c r="G158" s="4">
        <f>IF(NOT(ISNUMBER($B$84)),0,IF(AND($B$84&lt;$D$12,$B$84&gt;$D$11),1-$F$158,IF($B$84=$D$12,1,IF(AND($B$84&lt;$D$13,$B$84&gt;$D$12),($D$13-$B$84)/($D$13-$D$12),0))))</f>
        <v>0</v>
      </c>
      <c r="H158" s="4">
        <f>IF(NOT(ISNUMBER($B$84)),0,IF(AND($B$84&lt;$D$13,$B$84&gt;$D$12),1-$G$158,IF($B$84=$D$13,1,IF(AND($B$84&lt;$D$14,$B$84&gt;$D$13),($D$14-$B$84)/($D$14-$D$13),0))))</f>
        <v>1</v>
      </c>
      <c r="I158" s="4">
        <f>IF(NOT(ISNUMBER($B$84)),0,IF(AND($B$84&lt;$D$14,$B$84&gt;$D$13),1-$H$158,IF($B$84=$D$14,1,0)))</f>
        <v>0</v>
      </c>
      <c r="J158" s="4">
        <f>IF(NOT(ISNUMBER($C$84)),0,IF($C$84=$D$15,1,IF($C$84&lt;$D$16,ABS($D$16-$C$84)/ABS($D$16-$D$15),0)))</f>
        <v>0</v>
      </c>
      <c r="K158" s="4">
        <f>IF(NOT(ISNUMBER($C$84)),0,IF(AND($C$84&lt;$D$16,$C$84&gt;$D$15),1-$J$158,IF($C$84=$D$16,1,IF(AND($C$84&lt;$D$17,$C$84&gt;$D$16),($D$17-$C$84)/($D$17-$D$16),0))))</f>
        <v>0</v>
      </c>
      <c r="L158" s="4">
        <f>IF(NOT(ISNUMBER($C$84)),0,IF(AND($C$84&lt;$D$17,$C$84&gt;$D$16),1-$K$158,IF($C$84=$D$17,1,IF(AND($C$84&lt;$D$18,$C$84&gt;$D$17),($D$18-$C$84)/($D$18-$D$17),0))))</f>
        <v>0</v>
      </c>
      <c r="M158" s="4">
        <f>IF(NOT(ISNUMBER($C$84)),0,IF(AND($C$84&lt;$D$18,$C$84&gt;$D$17),1-$L$158,IF($C$84=$D$18,1,IF(AND($C$84&lt;$D$19,$C$84&gt;$D$18),($D$19-$C$84)/($D$19-$D$18),0))))</f>
        <v>1</v>
      </c>
      <c r="N158" s="4">
        <f>IF(NOT(ISNUMBER($C$84)),0,IF(AND($C$84&lt;$D$19,$C$84&gt;$D$18),1-$M$158,IF($C$84=$D$19,1,IF(AND($C$84&lt;$D$20,$C$84&gt;$D$19),($D$20-$C$84)/($D$20-$D$19),0))))</f>
        <v>0</v>
      </c>
      <c r="O158" s="4">
        <f>IF(NOT(ISNUMBER($C$84)),0,IF(AND($C$84&lt;$D$20,$C$84&gt;$D$19),1-$N$158,IF($C$84=$D$20,1,0)))</f>
        <v>0</v>
      </c>
      <c r="P158" s="4">
        <f>IF(NOT(ISNUMBER($D$84)),0,IF($D$84=$D$21,1,IF($D$84&lt;$D$22,ABS($D$22-$D$84)/ABS($D$22-$D$21),0)))</f>
        <v>0</v>
      </c>
      <c r="Q158" s="4">
        <f>IF(NOT(ISNUMBER($D$84)),0,IF(AND($D$84&lt;$D$22,$D$84&gt;$D$21),1-$P$158,IF($D$84=$D$22,1,0)))</f>
        <v>1</v>
      </c>
      <c r="R158" s="2">
        <v>0</v>
      </c>
    </row>
    <row r="159" spans="1:18" x14ac:dyDescent="0.2">
      <c r="A159" s="4">
        <f>IF(NOT(ISNUMBER($A$85)),0,IF($A$85=$D$6,1,IF($A$85&lt;$D$7,ABS($D$7-$A$85)/ABS($D$7-$D$6),0)))</f>
        <v>1</v>
      </c>
      <c r="B159" s="4">
        <f>IF(NOT(ISNUMBER($A$85)),0,IF(AND($A$85&lt;$D$7,$A$85&gt;$D$6),1-$A$159,IF($A$85=$D$7,1,IF(AND($A$85&lt;$D$8,$A$85&gt;$D$7),($D$8-$A$85)/($D$8-$D$7),0))))</f>
        <v>0</v>
      </c>
      <c r="C159" s="4">
        <f>IF(NOT(ISNUMBER($A$85)),0,IF(AND($A$85&lt;$D$8,$A$85&gt;$D$7),1-$B$159,IF($A$85=$D$8,1,0)))</f>
        <v>0</v>
      </c>
      <c r="D159" s="4">
        <f>IF(NOT(ISNUMBER($B$85)),0,IF($B$85=$D$9,1,IF($B$85&lt;$D$10,ABS($D$10-$B$85)/ABS($D$10-$D$9),0)))</f>
        <v>0</v>
      </c>
      <c r="E159" s="4">
        <f>IF(NOT(ISNUMBER($B$85)),0,IF(AND($B$85&lt;$D$10,$B$85&gt;$D$9),1-$D$159,IF($B$85=$D$10,1,IF(AND($B$85&lt;$D$11,$B$85&gt;$D$10),($D$11-$B$85)/($D$11-$D$10),0))))</f>
        <v>0</v>
      </c>
      <c r="F159" s="4">
        <f>IF(NOT(ISNUMBER($B$85)),0,IF(AND($B$85&lt;$D$11,$B$85&gt;$D$10),1-$E$159,IF($B$85=$D$11,1,IF(AND($B$85&lt;$D$12,$B$85&gt;$D$11),($D$12-$B$85)/($D$12-$D$11),0))))</f>
        <v>0</v>
      </c>
      <c r="G159" s="4">
        <f>IF(NOT(ISNUMBER($B$85)),0,IF(AND($B$85&lt;$D$12,$B$85&gt;$D$11),1-$F$159,IF($B$85=$D$12,1,IF(AND($B$85&lt;$D$13,$B$85&gt;$D$12),($D$13-$B$85)/($D$13-$D$12),0))))</f>
        <v>0</v>
      </c>
      <c r="H159" s="4">
        <f>IF(NOT(ISNUMBER($B$85)),0,IF(AND($B$85&lt;$D$13,$B$85&gt;$D$12),1-$G$159,IF($B$85=$D$13,1,IF(AND($B$85&lt;$D$14,$B$85&gt;$D$13),($D$14-$B$85)/($D$14-$D$13),0))))</f>
        <v>0</v>
      </c>
      <c r="I159" s="4">
        <f>IF(NOT(ISNUMBER($B$85)),0,IF(AND($B$85&lt;$D$14,$B$85&gt;$D$13),1-$H$159,IF($B$85=$D$14,1,0)))</f>
        <v>1</v>
      </c>
      <c r="J159" s="4">
        <f>IF(NOT(ISNUMBER($C$85)),0,IF($C$85=$D$15,1,IF($C$85&lt;$D$16,ABS($D$16-$C$85)/ABS($D$16-$D$15),0)))</f>
        <v>0</v>
      </c>
      <c r="K159" s="4">
        <f>IF(NOT(ISNUMBER($C$85)),0,IF(AND($C$85&lt;$D$16,$C$85&gt;$D$15),1-$J$159,IF($C$85=$D$16,1,IF(AND($C$85&lt;$D$17,$C$85&gt;$D$16),($D$17-$C$85)/($D$17-$D$16),0))))</f>
        <v>0</v>
      </c>
      <c r="L159" s="4">
        <f>IF(NOT(ISNUMBER($C$85)),0,IF(AND($C$85&lt;$D$17,$C$85&gt;$D$16),1-$K$159,IF($C$85=$D$17,1,IF(AND($C$85&lt;$D$18,$C$85&gt;$D$17),($D$18-$C$85)/($D$18-$D$17),0))))</f>
        <v>0</v>
      </c>
      <c r="M159" s="4">
        <f>IF(NOT(ISNUMBER($C$85)),0,IF(AND($C$85&lt;$D$18,$C$85&gt;$D$17),1-$L$159,IF($C$85=$D$18,1,IF(AND($C$85&lt;$D$19,$C$85&gt;$D$18),($D$19-$C$85)/($D$19-$D$18),0))))</f>
        <v>1</v>
      </c>
      <c r="N159" s="4">
        <f>IF(NOT(ISNUMBER($C$85)),0,IF(AND($C$85&lt;$D$19,$C$85&gt;$D$18),1-$M$159,IF($C$85=$D$19,1,IF(AND($C$85&lt;$D$20,$C$85&gt;$D$19),($D$20-$C$85)/($D$20-$D$19),0))))</f>
        <v>0</v>
      </c>
      <c r="O159" s="4">
        <f>IF(NOT(ISNUMBER($C$85)),0,IF(AND($C$85&lt;$D$20,$C$85&gt;$D$19),1-$N$159,IF($C$85=$D$20,1,0)))</f>
        <v>0</v>
      </c>
      <c r="P159" s="4">
        <f>IF(NOT(ISNUMBER($D$85)),0,IF($D$85=$D$21,1,IF($D$85&lt;$D$22,ABS($D$22-$D$85)/ABS($D$22-$D$21),0)))</f>
        <v>0</v>
      </c>
      <c r="Q159" s="4">
        <f>IF(NOT(ISNUMBER($D$85)),0,IF(AND($D$85&lt;$D$22,$D$85&gt;$D$21),1-$P$159,IF($D$85=$D$22,1,0)))</f>
        <v>1</v>
      </c>
      <c r="R159" s="2">
        <v>0</v>
      </c>
    </row>
    <row r="160" spans="1:18" x14ac:dyDescent="0.2">
      <c r="A160" s="4">
        <f>IF(NOT(ISNUMBER($A$86)),0,IF($A$86=$D$6,1,IF($A$86&lt;$D$7,ABS($D$7-$A$86)/ABS($D$7-$D$6),0)))</f>
        <v>1</v>
      </c>
      <c r="B160" s="4">
        <f>IF(NOT(ISNUMBER($A$86)),0,IF(AND($A$86&lt;$D$7,$A$86&gt;$D$6),1-$A$160,IF($A$86=$D$7,1,IF(AND($A$86&lt;$D$8,$A$86&gt;$D$7),($D$8-$A$86)/($D$8-$D$7),0))))</f>
        <v>0</v>
      </c>
      <c r="C160" s="4">
        <f>IF(NOT(ISNUMBER($A$86)),0,IF(AND($A$86&lt;$D$8,$A$86&gt;$D$7),1-$B$160,IF($A$86=$D$8,1,0)))</f>
        <v>0</v>
      </c>
      <c r="D160" s="4">
        <f>IF(NOT(ISNUMBER($B$86)),0,IF($B$86=$D$9,1,IF($B$86&lt;$D$10,ABS($D$10-$B$86)/ABS($D$10-$D$9),0)))</f>
        <v>1</v>
      </c>
      <c r="E160" s="4">
        <f>IF(NOT(ISNUMBER($B$86)),0,IF(AND($B$86&lt;$D$10,$B$86&gt;$D$9),1-$D$160,IF($B$86=$D$10,1,IF(AND($B$86&lt;$D$11,$B$86&gt;$D$10),($D$11-$B$86)/($D$11-$D$10),0))))</f>
        <v>0</v>
      </c>
      <c r="F160" s="4">
        <f>IF(NOT(ISNUMBER($B$86)),0,IF(AND($B$86&lt;$D$11,$B$86&gt;$D$10),1-$E$160,IF($B$86=$D$11,1,IF(AND($B$86&lt;$D$12,$B$86&gt;$D$11),($D$12-$B$86)/($D$12-$D$11),0))))</f>
        <v>0</v>
      </c>
      <c r="G160" s="4">
        <f>IF(NOT(ISNUMBER($B$86)),0,IF(AND($B$86&lt;$D$12,$B$86&gt;$D$11),1-$F$160,IF($B$86=$D$12,1,IF(AND($B$86&lt;$D$13,$B$86&gt;$D$12),($D$13-$B$86)/($D$13-$D$12),0))))</f>
        <v>0</v>
      </c>
      <c r="H160" s="4">
        <f>IF(NOT(ISNUMBER($B$86)),0,IF(AND($B$86&lt;$D$13,$B$86&gt;$D$12),1-$G$160,IF($B$86=$D$13,1,IF(AND($B$86&lt;$D$14,$B$86&gt;$D$13),($D$14-$B$86)/($D$14-$D$13),0))))</f>
        <v>0</v>
      </c>
      <c r="I160" s="4">
        <f>IF(NOT(ISNUMBER($B$86)),0,IF(AND($B$86&lt;$D$14,$B$86&gt;$D$13),1-$H$160,IF($B$86=$D$14,1,0)))</f>
        <v>0</v>
      </c>
      <c r="J160" s="4">
        <f>IF(NOT(ISNUMBER($C$86)),0,IF($C$86=$D$15,1,IF($C$86&lt;$D$16,ABS($D$16-$C$86)/ABS($D$16-$D$15),0)))</f>
        <v>0</v>
      </c>
      <c r="K160" s="4">
        <f>IF(NOT(ISNUMBER($C$86)),0,IF(AND($C$86&lt;$D$16,$C$86&gt;$D$15),1-$J$160,IF($C$86=$D$16,1,IF(AND($C$86&lt;$D$17,$C$86&gt;$D$16),($D$17-$C$86)/($D$17-$D$16),0))))</f>
        <v>0</v>
      </c>
      <c r="L160" s="4">
        <f>IF(NOT(ISNUMBER($C$86)),0,IF(AND($C$86&lt;$D$17,$C$86&gt;$D$16),1-$K$160,IF($C$86=$D$17,1,IF(AND($C$86&lt;$D$18,$C$86&gt;$D$17),($D$18-$C$86)/($D$18-$D$17),0))))</f>
        <v>0</v>
      </c>
      <c r="M160" s="4">
        <f>IF(NOT(ISNUMBER($C$86)),0,IF(AND($C$86&lt;$D$18,$C$86&gt;$D$17),1-$L$160,IF($C$86=$D$18,1,IF(AND($C$86&lt;$D$19,$C$86&gt;$D$18),($D$19-$C$86)/($D$19-$D$18),0))))</f>
        <v>0</v>
      </c>
      <c r="N160" s="4">
        <f>IF(NOT(ISNUMBER($C$86)),0,IF(AND($C$86&lt;$D$19,$C$86&gt;$D$18),1-$M$160,IF($C$86=$D$19,1,IF(AND($C$86&lt;$D$20,$C$86&gt;$D$19),($D$20-$C$86)/($D$20-$D$19),0))))</f>
        <v>1</v>
      </c>
      <c r="O160" s="4">
        <f>IF(NOT(ISNUMBER($C$86)),0,IF(AND($C$86&lt;$D$20,$C$86&gt;$D$19),1-$N$160,IF($C$86=$D$20,1,0)))</f>
        <v>0</v>
      </c>
      <c r="P160" s="4">
        <f>IF(NOT(ISNUMBER($D$86)),0,IF($D$86=$D$21,1,IF($D$86&lt;$D$22,ABS($D$22-$D$86)/ABS($D$22-$D$21),0)))</f>
        <v>1</v>
      </c>
      <c r="Q160" s="4">
        <f>IF(NOT(ISNUMBER($D$86)),0,IF(AND($D$86&lt;$D$22,$D$86&gt;$D$21),1-$P$160,IF($D$86=$D$22,1,0)))</f>
        <v>0</v>
      </c>
      <c r="R160" s="2">
        <v>0</v>
      </c>
    </row>
    <row r="161" spans="1:18" x14ac:dyDescent="0.2">
      <c r="A161" s="4">
        <f>IF(NOT(ISNUMBER($A$87)),0,IF($A$87=$D$6,1,IF($A$87&lt;$D$7,ABS($D$7-$A$87)/ABS($D$7-$D$6),0)))</f>
        <v>1</v>
      </c>
      <c r="B161" s="4">
        <f>IF(NOT(ISNUMBER($A$87)),0,IF(AND($A$87&lt;$D$7,$A$87&gt;$D$6),1-$A$161,IF($A$87=$D$7,1,IF(AND($A$87&lt;$D$8,$A$87&gt;$D$7),($D$8-$A$87)/($D$8-$D$7),0))))</f>
        <v>0</v>
      </c>
      <c r="C161" s="4">
        <f>IF(NOT(ISNUMBER($A$87)),0,IF(AND($A$87&lt;$D$8,$A$87&gt;$D$7),1-$B$161,IF($A$87=$D$8,1,0)))</f>
        <v>0</v>
      </c>
      <c r="D161" s="4">
        <f>IF(NOT(ISNUMBER($B$87)),0,IF($B$87=$D$9,1,IF($B$87&lt;$D$10,ABS($D$10-$B$87)/ABS($D$10-$D$9),0)))</f>
        <v>0</v>
      </c>
      <c r="E161" s="4">
        <f>IF(NOT(ISNUMBER($B$87)),0,IF(AND($B$87&lt;$D$10,$B$87&gt;$D$9),1-$D$161,IF($B$87=$D$10,1,IF(AND($B$87&lt;$D$11,$B$87&gt;$D$10),($D$11-$B$87)/($D$11-$D$10),0))))</f>
        <v>1</v>
      </c>
      <c r="F161" s="4">
        <f>IF(NOT(ISNUMBER($B$87)),0,IF(AND($B$87&lt;$D$11,$B$87&gt;$D$10),1-$E$161,IF($B$87=$D$11,1,IF(AND($B$87&lt;$D$12,$B$87&gt;$D$11),($D$12-$B$87)/($D$12-$D$11),0))))</f>
        <v>0</v>
      </c>
      <c r="G161" s="4">
        <f>IF(NOT(ISNUMBER($B$87)),0,IF(AND($B$87&lt;$D$12,$B$87&gt;$D$11),1-$F$161,IF($B$87=$D$12,1,IF(AND($B$87&lt;$D$13,$B$87&gt;$D$12),($D$13-$B$87)/($D$13-$D$12),0))))</f>
        <v>0</v>
      </c>
      <c r="H161" s="4">
        <f>IF(NOT(ISNUMBER($B$87)),0,IF(AND($B$87&lt;$D$13,$B$87&gt;$D$12),1-$G$161,IF($B$87=$D$13,1,IF(AND($B$87&lt;$D$14,$B$87&gt;$D$13),($D$14-$B$87)/($D$14-$D$13),0))))</f>
        <v>0</v>
      </c>
      <c r="I161" s="4">
        <f>IF(NOT(ISNUMBER($B$87)),0,IF(AND($B$87&lt;$D$14,$B$87&gt;$D$13),1-$H$161,IF($B$87=$D$14,1,0)))</f>
        <v>0</v>
      </c>
      <c r="J161" s="4">
        <f>IF(NOT(ISNUMBER($C$87)),0,IF($C$87=$D$15,1,IF($C$87&lt;$D$16,ABS($D$16-$C$87)/ABS($D$16-$D$15),0)))</f>
        <v>0</v>
      </c>
      <c r="K161" s="4">
        <f>IF(NOT(ISNUMBER($C$87)),0,IF(AND($C$87&lt;$D$16,$C$87&gt;$D$15),1-$J$161,IF($C$87=$D$16,1,IF(AND($C$87&lt;$D$17,$C$87&gt;$D$16),($D$17-$C$87)/($D$17-$D$16),0))))</f>
        <v>0</v>
      </c>
      <c r="L161" s="4">
        <f>IF(NOT(ISNUMBER($C$87)),0,IF(AND($C$87&lt;$D$17,$C$87&gt;$D$16),1-$K$161,IF($C$87=$D$17,1,IF(AND($C$87&lt;$D$18,$C$87&gt;$D$17),($D$18-$C$87)/($D$18-$D$17),0))))</f>
        <v>0</v>
      </c>
      <c r="M161" s="4">
        <f>IF(NOT(ISNUMBER($C$87)),0,IF(AND($C$87&lt;$D$18,$C$87&gt;$D$17),1-$L$161,IF($C$87=$D$18,1,IF(AND($C$87&lt;$D$19,$C$87&gt;$D$18),($D$19-$C$87)/($D$19-$D$18),0))))</f>
        <v>0</v>
      </c>
      <c r="N161" s="4">
        <f>IF(NOT(ISNUMBER($C$87)),0,IF(AND($C$87&lt;$D$19,$C$87&gt;$D$18),1-$M$161,IF($C$87=$D$19,1,IF(AND($C$87&lt;$D$20,$C$87&gt;$D$19),($D$20-$C$87)/($D$20-$D$19),0))))</f>
        <v>1</v>
      </c>
      <c r="O161" s="4">
        <f>IF(NOT(ISNUMBER($C$87)),0,IF(AND($C$87&lt;$D$20,$C$87&gt;$D$19),1-$N$161,IF($C$87=$D$20,1,0)))</f>
        <v>0</v>
      </c>
      <c r="P161" s="4">
        <f>IF(NOT(ISNUMBER($D$87)),0,IF($D$87=$D$21,1,IF($D$87&lt;$D$22,ABS($D$22-$D$87)/ABS($D$22-$D$21),0)))</f>
        <v>1</v>
      </c>
      <c r="Q161" s="4">
        <f>IF(NOT(ISNUMBER($D$87)),0,IF(AND($D$87&lt;$D$22,$D$87&gt;$D$21),1-$P$161,IF($D$87=$D$22,1,0)))</f>
        <v>0</v>
      </c>
      <c r="R161" s="2">
        <v>0</v>
      </c>
    </row>
    <row r="162" spans="1:18" x14ac:dyDescent="0.2">
      <c r="A162" s="4">
        <f>IF(NOT(ISNUMBER($A$88)),0,IF($A$88=$D$6,1,IF($A$88&lt;$D$7,ABS($D$7-$A$88)/ABS($D$7-$D$6),0)))</f>
        <v>1</v>
      </c>
      <c r="B162" s="4">
        <f>IF(NOT(ISNUMBER($A$88)),0,IF(AND($A$88&lt;$D$7,$A$88&gt;$D$6),1-$A$162,IF($A$88=$D$7,1,IF(AND($A$88&lt;$D$8,$A$88&gt;$D$7),($D$8-$A$88)/($D$8-$D$7),0))))</f>
        <v>0</v>
      </c>
      <c r="C162" s="4">
        <f>IF(NOT(ISNUMBER($A$88)),0,IF(AND($A$88&lt;$D$8,$A$88&gt;$D$7),1-$B$162,IF($A$88=$D$8,1,0)))</f>
        <v>0</v>
      </c>
      <c r="D162" s="4">
        <f>IF(NOT(ISNUMBER($B$88)),0,IF($B$88=$D$9,1,IF($B$88&lt;$D$10,ABS($D$10-$B$88)/ABS($D$10-$D$9),0)))</f>
        <v>0</v>
      </c>
      <c r="E162" s="4">
        <f>IF(NOT(ISNUMBER($B$88)),0,IF(AND($B$88&lt;$D$10,$B$88&gt;$D$9),1-$D$162,IF($B$88=$D$10,1,IF(AND($B$88&lt;$D$11,$B$88&gt;$D$10),($D$11-$B$88)/($D$11-$D$10),0))))</f>
        <v>0</v>
      </c>
      <c r="F162" s="4">
        <f>IF(NOT(ISNUMBER($B$88)),0,IF(AND($B$88&lt;$D$11,$B$88&gt;$D$10),1-$E$162,IF($B$88=$D$11,1,IF(AND($B$88&lt;$D$12,$B$88&gt;$D$11),($D$12-$B$88)/($D$12-$D$11),0))))</f>
        <v>1</v>
      </c>
      <c r="G162" s="4">
        <f>IF(NOT(ISNUMBER($B$88)),0,IF(AND($B$88&lt;$D$12,$B$88&gt;$D$11),1-$F$162,IF($B$88=$D$12,1,IF(AND($B$88&lt;$D$13,$B$88&gt;$D$12),($D$13-$B$88)/($D$13-$D$12),0))))</f>
        <v>0</v>
      </c>
      <c r="H162" s="4">
        <f>IF(NOT(ISNUMBER($B$88)),0,IF(AND($B$88&lt;$D$13,$B$88&gt;$D$12),1-$G$162,IF($B$88=$D$13,1,IF(AND($B$88&lt;$D$14,$B$88&gt;$D$13),($D$14-$B$88)/($D$14-$D$13),0))))</f>
        <v>0</v>
      </c>
      <c r="I162" s="4">
        <f>IF(NOT(ISNUMBER($B$88)),0,IF(AND($B$88&lt;$D$14,$B$88&gt;$D$13),1-$H$162,IF($B$88=$D$14,1,0)))</f>
        <v>0</v>
      </c>
      <c r="J162" s="4">
        <f>IF(NOT(ISNUMBER($C$88)),0,IF($C$88=$D$15,1,IF($C$88&lt;$D$16,ABS($D$16-$C$88)/ABS($D$16-$D$15),0)))</f>
        <v>0</v>
      </c>
      <c r="K162" s="4">
        <f>IF(NOT(ISNUMBER($C$88)),0,IF(AND($C$88&lt;$D$16,$C$88&gt;$D$15),1-$J$162,IF($C$88=$D$16,1,IF(AND($C$88&lt;$D$17,$C$88&gt;$D$16),($D$17-$C$88)/($D$17-$D$16),0))))</f>
        <v>0</v>
      </c>
      <c r="L162" s="4">
        <f>IF(NOT(ISNUMBER($C$88)),0,IF(AND($C$88&lt;$D$17,$C$88&gt;$D$16),1-$K$162,IF($C$88=$D$17,1,IF(AND($C$88&lt;$D$18,$C$88&gt;$D$17),($D$18-$C$88)/($D$18-$D$17),0))))</f>
        <v>0</v>
      </c>
      <c r="M162" s="4">
        <f>IF(NOT(ISNUMBER($C$88)),0,IF(AND($C$88&lt;$D$18,$C$88&gt;$D$17),1-$L$162,IF($C$88=$D$18,1,IF(AND($C$88&lt;$D$19,$C$88&gt;$D$18),($D$19-$C$88)/($D$19-$D$18),0))))</f>
        <v>0</v>
      </c>
      <c r="N162" s="4">
        <f>IF(NOT(ISNUMBER($C$88)),0,IF(AND($C$88&lt;$D$19,$C$88&gt;$D$18),1-$M$162,IF($C$88=$D$19,1,IF(AND($C$88&lt;$D$20,$C$88&gt;$D$19),($D$20-$C$88)/($D$20-$D$19),0))))</f>
        <v>1</v>
      </c>
      <c r="O162" s="4">
        <f>IF(NOT(ISNUMBER($C$88)),0,IF(AND($C$88&lt;$D$20,$C$88&gt;$D$19),1-$N$162,IF($C$88=$D$20,1,0)))</f>
        <v>0</v>
      </c>
      <c r="P162" s="4">
        <f>IF(NOT(ISNUMBER($D$88)),0,IF($D$88=$D$21,1,IF($D$88&lt;$D$22,ABS($D$22-$D$88)/ABS($D$22-$D$21),0)))</f>
        <v>1</v>
      </c>
      <c r="Q162" s="4">
        <f>IF(NOT(ISNUMBER($D$88)),0,IF(AND($D$88&lt;$D$22,$D$88&gt;$D$21),1-$P$162,IF($D$88=$D$22,1,0)))</f>
        <v>0</v>
      </c>
      <c r="R162" s="2">
        <v>0</v>
      </c>
    </row>
    <row r="163" spans="1:18" x14ac:dyDescent="0.2">
      <c r="A163" s="4">
        <f>IF(NOT(ISNUMBER($A$89)),0,IF($A$89=$D$6,1,IF($A$89&lt;$D$7,ABS($D$7-$A$89)/ABS($D$7-$D$6),0)))</f>
        <v>1</v>
      </c>
      <c r="B163" s="4">
        <f>IF(NOT(ISNUMBER($A$89)),0,IF(AND($A$89&lt;$D$7,$A$89&gt;$D$6),1-$A$163,IF($A$89=$D$7,1,IF(AND($A$89&lt;$D$8,$A$89&gt;$D$7),($D$8-$A$89)/($D$8-$D$7),0))))</f>
        <v>0</v>
      </c>
      <c r="C163" s="4">
        <f>IF(NOT(ISNUMBER($A$89)),0,IF(AND($A$89&lt;$D$8,$A$89&gt;$D$7),1-$B$163,IF($A$89=$D$8,1,0)))</f>
        <v>0</v>
      </c>
      <c r="D163" s="4">
        <f>IF(NOT(ISNUMBER($B$89)),0,IF($B$89=$D$9,1,IF($B$89&lt;$D$10,ABS($D$10-$B$89)/ABS($D$10-$D$9),0)))</f>
        <v>0</v>
      </c>
      <c r="E163" s="4">
        <f>IF(NOT(ISNUMBER($B$89)),0,IF(AND($B$89&lt;$D$10,$B$89&gt;$D$9),1-$D$163,IF($B$89=$D$10,1,IF(AND($B$89&lt;$D$11,$B$89&gt;$D$10),($D$11-$B$89)/($D$11-$D$10),0))))</f>
        <v>0</v>
      </c>
      <c r="F163" s="4">
        <f>IF(NOT(ISNUMBER($B$89)),0,IF(AND($B$89&lt;$D$11,$B$89&gt;$D$10),1-$E$163,IF($B$89=$D$11,1,IF(AND($B$89&lt;$D$12,$B$89&gt;$D$11),($D$12-$B$89)/($D$12-$D$11),0))))</f>
        <v>0</v>
      </c>
      <c r="G163" s="4">
        <f>IF(NOT(ISNUMBER($B$89)),0,IF(AND($B$89&lt;$D$12,$B$89&gt;$D$11),1-$F$163,IF($B$89=$D$12,1,IF(AND($B$89&lt;$D$13,$B$89&gt;$D$12),($D$13-$B$89)/($D$13-$D$12),0))))</f>
        <v>1</v>
      </c>
      <c r="H163" s="4">
        <f>IF(NOT(ISNUMBER($B$89)),0,IF(AND($B$89&lt;$D$13,$B$89&gt;$D$12),1-$G$163,IF($B$89=$D$13,1,IF(AND($B$89&lt;$D$14,$B$89&gt;$D$13),($D$14-$B$89)/($D$14-$D$13),0))))</f>
        <v>0</v>
      </c>
      <c r="I163" s="4">
        <f>IF(NOT(ISNUMBER($B$89)),0,IF(AND($B$89&lt;$D$14,$B$89&gt;$D$13),1-$H$163,IF($B$89=$D$14,1,0)))</f>
        <v>0</v>
      </c>
      <c r="J163" s="4">
        <f>IF(NOT(ISNUMBER($C$89)),0,IF($C$89=$D$15,1,IF($C$89&lt;$D$16,ABS($D$16-$C$89)/ABS($D$16-$D$15),0)))</f>
        <v>0</v>
      </c>
      <c r="K163" s="4">
        <f>IF(NOT(ISNUMBER($C$89)),0,IF(AND($C$89&lt;$D$16,$C$89&gt;$D$15),1-$J$163,IF($C$89=$D$16,1,IF(AND($C$89&lt;$D$17,$C$89&gt;$D$16),($D$17-$C$89)/($D$17-$D$16),0))))</f>
        <v>0</v>
      </c>
      <c r="L163" s="4">
        <f>IF(NOT(ISNUMBER($C$89)),0,IF(AND($C$89&lt;$D$17,$C$89&gt;$D$16),1-$K$163,IF($C$89=$D$17,1,IF(AND($C$89&lt;$D$18,$C$89&gt;$D$17),($D$18-$C$89)/($D$18-$D$17),0))))</f>
        <v>0</v>
      </c>
      <c r="M163" s="4">
        <f>IF(NOT(ISNUMBER($C$89)),0,IF(AND($C$89&lt;$D$18,$C$89&gt;$D$17),1-$L$163,IF($C$89=$D$18,1,IF(AND($C$89&lt;$D$19,$C$89&gt;$D$18),($D$19-$C$89)/($D$19-$D$18),0))))</f>
        <v>0</v>
      </c>
      <c r="N163" s="4">
        <f>IF(NOT(ISNUMBER($C$89)),0,IF(AND($C$89&lt;$D$19,$C$89&gt;$D$18),1-$M$163,IF($C$89=$D$19,1,IF(AND($C$89&lt;$D$20,$C$89&gt;$D$19),($D$20-$C$89)/($D$20-$D$19),0))))</f>
        <v>1</v>
      </c>
      <c r="O163" s="4">
        <f>IF(NOT(ISNUMBER($C$89)),0,IF(AND($C$89&lt;$D$20,$C$89&gt;$D$19),1-$N$163,IF($C$89=$D$20,1,0)))</f>
        <v>0</v>
      </c>
      <c r="P163" s="4">
        <f>IF(NOT(ISNUMBER($D$89)),0,IF($D$89=$D$21,1,IF($D$89&lt;$D$22,ABS($D$22-$D$89)/ABS($D$22-$D$21),0)))</f>
        <v>1</v>
      </c>
      <c r="Q163" s="4">
        <f>IF(NOT(ISNUMBER($D$89)),0,IF(AND($D$89&lt;$D$22,$D$89&gt;$D$21),1-$P$163,IF($D$89=$D$22,1,0)))</f>
        <v>0</v>
      </c>
      <c r="R163" s="2">
        <v>0</v>
      </c>
    </row>
    <row r="164" spans="1:18" x14ac:dyDescent="0.2">
      <c r="A164" s="4">
        <f>IF(NOT(ISNUMBER($A$90)),0,IF($A$90=$D$6,1,IF($A$90&lt;$D$7,ABS($D$7-$A$90)/ABS($D$7-$D$6),0)))</f>
        <v>1</v>
      </c>
      <c r="B164" s="4">
        <f>IF(NOT(ISNUMBER($A$90)),0,IF(AND($A$90&lt;$D$7,$A$90&gt;$D$6),1-$A$164,IF($A$90=$D$7,1,IF(AND($A$90&lt;$D$8,$A$90&gt;$D$7),($D$8-$A$90)/($D$8-$D$7),0))))</f>
        <v>0</v>
      </c>
      <c r="C164" s="4">
        <f>IF(NOT(ISNUMBER($A$90)),0,IF(AND($A$90&lt;$D$8,$A$90&gt;$D$7),1-$B$164,IF($A$90=$D$8,1,0)))</f>
        <v>0</v>
      </c>
      <c r="D164" s="4">
        <f>IF(NOT(ISNUMBER($B$90)),0,IF($B$90=$D$9,1,IF($B$90&lt;$D$10,ABS($D$10-$B$90)/ABS($D$10-$D$9),0)))</f>
        <v>0</v>
      </c>
      <c r="E164" s="4">
        <f>IF(NOT(ISNUMBER($B$90)),0,IF(AND($B$90&lt;$D$10,$B$90&gt;$D$9),1-$D$164,IF($B$90=$D$10,1,IF(AND($B$90&lt;$D$11,$B$90&gt;$D$10),($D$11-$B$90)/($D$11-$D$10),0))))</f>
        <v>0</v>
      </c>
      <c r="F164" s="4">
        <f>IF(NOT(ISNUMBER($B$90)),0,IF(AND($B$90&lt;$D$11,$B$90&gt;$D$10),1-$E$164,IF($B$90=$D$11,1,IF(AND($B$90&lt;$D$12,$B$90&gt;$D$11),($D$12-$B$90)/($D$12-$D$11),0))))</f>
        <v>0</v>
      </c>
      <c r="G164" s="4">
        <f>IF(NOT(ISNUMBER($B$90)),0,IF(AND($B$90&lt;$D$12,$B$90&gt;$D$11),1-$F$164,IF($B$90=$D$12,1,IF(AND($B$90&lt;$D$13,$B$90&gt;$D$12),($D$13-$B$90)/($D$13-$D$12),0))))</f>
        <v>0</v>
      </c>
      <c r="H164" s="4">
        <f>IF(NOT(ISNUMBER($B$90)),0,IF(AND($B$90&lt;$D$13,$B$90&gt;$D$12),1-$G$164,IF($B$90=$D$13,1,IF(AND($B$90&lt;$D$14,$B$90&gt;$D$13),($D$14-$B$90)/($D$14-$D$13),0))))</f>
        <v>1</v>
      </c>
      <c r="I164" s="4">
        <f>IF(NOT(ISNUMBER($B$90)),0,IF(AND($B$90&lt;$D$14,$B$90&gt;$D$13),1-$H$164,IF($B$90=$D$14,1,0)))</f>
        <v>0</v>
      </c>
      <c r="J164" s="4">
        <f>IF(NOT(ISNUMBER($C$90)),0,IF($C$90=$D$15,1,IF($C$90&lt;$D$16,ABS($D$16-$C$90)/ABS($D$16-$D$15),0)))</f>
        <v>0</v>
      </c>
      <c r="K164" s="4">
        <f>IF(NOT(ISNUMBER($C$90)),0,IF(AND($C$90&lt;$D$16,$C$90&gt;$D$15),1-$J$164,IF($C$90=$D$16,1,IF(AND($C$90&lt;$D$17,$C$90&gt;$D$16),($D$17-$C$90)/($D$17-$D$16),0))))</f>
        <v>0</v>
      </c>
      <c r="L164" s="4">
        <f>IF(NOT(ISNUMBER($C$90)),0,IF(AND($C$90&lt;$D$17,$C$90&gt;$D$16),1-$K$164,IF($C$90=$D$17,1,IF(AND($C$90&lt;$D$18,$C$90&gt;$D$17),($D$18-$C$90)/($D$18-$D$17),0))))</f>
        <v>0</v>
      </c>
      <c r="M164" s="4">
        <f>IF(NOT(ISNUMBER($C$90)),0,IF(AND($C$90&lt;$D$18,$C$90&gt;$D$17),1-$L$164,IF($C$90=$D$18,1,IF(AND($C$90&lt;$D$19,$C$90&gt;$D$18),($D$19-$C$90)/($D$19-$D$18),0))))</f>
        <v>0</v>
      </c>
      <c r="N164" s="4">
        <f>IF(NOT(ISNUMBER($C$90)),0,IF(AND($C$90&lt;$D$19,$C$90&gt;$D$18),1-$M$164,IF($C$90=$D$19,1,IF(AND($C$90&lt;$D$20,$C$90&gt;$D$19),($D$20-$C$90)/($D$20-$D$19),0))))</f>
        <v>1</v>
      </c>
      <c r="O164" s="4">
        <f>IF(NOT(ISNUMBER($C$90)),0,IF(AND($C$90&lt;$D$20,$C$90&gt;$D$19),1-$N$164,IF($C$90=$D$20,1,0)))</f>
        <v>0</v>
      </c>
      <c r="P164" s="4">
        <f>IF(NOT(ISNUMBER($D$90)),0,IF($D$90=$D$21,1,IF($D$90&lt;$D$22,ABS($D$22-$D$90)/ABS($D$22-$D$21),0)))</f>
        <v>1</v>
      </c>
      <c r="Q164" s="4">
        <f>IF(NOT(ISNUMBER($D$90)),0,IF(AND($D$90&lt;$D$22,$D$90&gt;$D$21),1-$P$164,IF($D$90=$D$22,1,0)))</f>
        <v>0</v>
      </c>
      <c r="R164" s="2">
        <v>0</v>
      </c>
    </row>
    <row r="165" spans="1:18" x14ac:dyDescent="0.2">
      <c r="A165" s="4">
        <f>IF(NOT(ISNUMBER($A$91)),0,IF($A$91=$D$6,1,IF($A$91&lt;$D$7,ABS($D$7-$A$91)/ABS($D$7-$D$6),0)))</f>
        <v>1</v>
      </c>
      <c r="B165" s="4">
        <f>IF(NOT(ISNUMBER($A$91)),0,IF(AND($A$91&lt;$D$7,$A$91&gt;$D$6),1-$A$165,IF($A$91=$D$7,1,IF(AND($A$91&lt;$D$8,$A$91&gt;$D$7),($D$8-$A$91)/($D$8-$D$7),0))))</f>
        <v>0</v>
      </c>
      <c r="C165" s="4">
        <f>IF(NOT(ISNUMBER($A$91)),0,IF(AND($A$91&lt;$D$8,$A$91&gt;$D$7),1-$B$165,IF($A$91=$D$8,1,0)))</f>
        <v>0</v>
      </c>
      <c r="D165" s="4">
        <f>IF(NOT(ISNUMBER($B$91)),0,IF($B$91=$D$9,1,IF($B$91&lt;$D$10,ABS($D$10-$B$91)/ABS($D$10-$D$9),0)))</f>
        <v>0</v>
      </c>
      <c r="E165" s="4">
        <f>IF(NOT(ISNUMBER($B$91)),0,IF(AND($B$91&lt;$D$10,$B$91&gt;$D$9),1-$D$165,IF($B$91=$D$10,1,IF(AND($B$91&lt;$D$11,$B$91&gt;$D$10),($D$11-$B$91)/($D$11-$D$10),0))))</f>
        <v>0</v>
      </c>
      <c r="F165" s="4">
        <f>IF(NOT(ISNUMBER($B$91)),0,IF(AND($B$91&lt;$D$11,$B$91&gt;$D$10),1-$E$165,IF($B$91=$D$11,1,IF(AND($B$91&lt;$D$12,$B$91&gt;$D$11),($D$12-$B$91)/($D$12-$D$11),0))))</f>
        <v>0</v>
      </c>
      <c r="G165" s="4">
        <f>IF(NOT(ISNUMBER($B$91)),0,IF(AND($B$91&lt;$D$12,$B$91&gt;$D$11),1-$F$165,IF($B$91=$D$12,1,IF(AND($B$91&lt;$D$13,$B$91&gt;$D$12),($D$13-$B$91)/($D$13-$D$12),0))))</f>
        <v>0</v>
      </c>
      <c r="H165" s="4">
        <f>IF(NOT(ISNUMBER($B$91)),0,IF(AND($B$91&lt;$D$13,$B$91&gt;$D$12),1-$G$165,IF($B$91=$D$13,1,IF(AND($B$91&lt;$D$14,$B$91&gt;$D$13),($D$14-$B$91)/($D$14-$D$13),0))))</f>
        <v>0</v>
      </c>
      <c r="I165" s="4">
        <f>IF(NOT(ISNUMBER($B$91)),0,IF(AND($B$91&lt;$D$14,$B$91&gt;$D$13),1-$H$165,IF($B$91=$D$14,1,0)))</f>
        <v>1</v>
      </c>
      <c r="J165" s="4">
        <f>IF(NOT(ISNUMBER($C$91)),0,IF($C$91=$D$15,1,IF($C$91&lt;$D$16,ABS($D$16-$C$91)/ABS($D$16-$D$15),0)))</f>
        <v>0</v>
      </c>
      <c r="K165" s="4">
        <f>IF(NOT(ISNUMBER($C$91)),0,IF(AND($C$91&lt;$D$16,$C$91&gt;$D$15),1-$J$165,IF($C$91=$D$16,1,IF(AND($C$91&lt;$D$17,$C$91&gt;$D$16),($D$17-$C$91)/($D$17-$D$16),0))))</f>
        <v>0</v>
      </c>
      <c r="L165" s="4">
        <f>IF(NOT(ISNUMBER($C$91)),0,IF(AND($C$91&lt;$D$17,$C$91&gt;$D$16),1-$K$165,IF($C$91=$D$17,1,IF(AND($C$91&lt;$D$18,$C$91&gt;$D$17),($D$18-$C$91)/($D$18-$D$17),0))))</f>
        <v>0</v>
      </c>
      <c r="M165" s="4">
        <f>IF(NOT(ISNUMBER($C$91)),0,IF(AND($C$91&lt;$D$18,$C$91&gt;$D$17),1-$L$165,IF($C$91=$D$18,1,IF(AND($C$91&lt;$D$19,$C$91&gt;$D$18),($D$19-$C$91)/($D$19-$D$18),0))))</f>
        <v>0</v>
      </c>
      <c r="N165" s="4">
        <f>IF(NOT(ISNUMBER($C$91)),0,IF(AND($C$91&lt;$D$19,$C$91&gt;$D$18),1-$M$165,IF($C$91=$D$19,1,IF(AND($C$91&lt;$D$20,$C$91&gt;$D$19),($D$20-$C$91)/($D$20-$D$19),0))))</f>
        <v>1</v>
      </c>
      <c r="O165" s="4">
        <f>IF(NOT(ISNUMBER($C$91)),0,IF(AND($C$91&lt;$D$20,$C$91&gt;$D$19),1-$N$165,IF($C$91=$D$20,1,0)))</f>
        <v>0</v>
      </c>
      <c r="P165" s="4">
        <f>IF(NOT(ISNUMBER($D$91)),0,IF($D$91=$D$21,1,IF($D$91&lt;$D$22,ABS($D$22-$D$91)/ABS($D$22-$D$21),0)))</f>
        <v>1</v>
      </c>
      <c r="Q165" s="4">
        <f>IF(NOT(ISNUMBER($D$91)),0,IF(AND($D$91&lt;$D$22,$D$91&gt;$D$21),1-$P$165,IF($D$91=$D$22,1,0)))</f>
        <v>0</v>
      </c>
      <c r="R165" s="2">
        <v>0</v>
      </c>
    </row>
    <row r="166" spans="1:18" x14ac:dyDescent="0.2">
      <c r="A166" s="4">
        <f>IF(NOT(ISNUMBER($A$92)),0,IF($A$92=$D$6,1,IF($A$92&lt;$D$7,ABS($D$7-$A$92)/ABS($D$7-$D$6),0)))</f>
        <v>1</v>
      </c>
      <c r="B166" s="4">
        <f>IF(NOT(ISNUMBER($A$92)),0,IF(AND($A$92&lt;$D$7,$A$92&gt;$D$6),1-$A$166,IF($A$92=$D$7,1,IF(AND($A$92&lt;$D$8,$A$92&gt;$D$7),($D$8-$A$92)/($D$8-$D$7),0))))</f>
        <v>0</v>
      </c>
      <c r="C166" s="4">
        <f>IF(NOT(ISNUMBER($A$92)),0,IF(AND($A$92&lt;$D$8,$A$92&gt;$D$7),1-$B$166,IF($A$92=$D$8,1,0)))</f>
        <v>0</v>
      </c>
      <c r="D166" s="4">
        <f>IF(NOT(ISNUMBER($B$92)),0,IF($B$92=$D$9,1,IF($B$92&lt;$D$10,ABS($D$10-$B$92)/ABS($D$10-$D$9),0)))</f>
        <v>1</v>
      </c>
      <c r="E166" s="4">
        <f>IF(NOT(ISNUMBER($B$92)),0,IF(AND($B$92&lt;$D$10,$B$92&gt;$D$9),1-$D$166,IF($B$92=$D$10,1,IF(AND($B$92&lt;$D$11,$B$92&gt;$D$10),($D$11-$B$92)/($D$11-$D$10),0))))</f>
        <v>0</v>
      </c>
      <c r="F166" s="4">
        <f>IF(NOT(ISNUMBER($B$92)),0,IF(AND($B$92&lt;$D$11,$B$92&gt;$D$10),1-$E$166,IF($B$92=$D$11,1,IF(AND($B$92&lt;$D$12,$B$92&gt;$D$11),($D$12-$B$92)/($D$12-$D$11),0))))</f>
        <v>0</v>
      </c>
      <c r="G166" s="4">
        <f>IF(NOT(ISNUMBER($B$92)),0,IF(AND($B$92&lt;$D$12,$B$92&gt;$D$11),1-$F$166,IF($B$92=$D$12,1,IF(AND($B$92&lt;$D$13,$B$92&gt;$D$12),($D$13-$B$92)/($D$13-$D$12),0))))</f>
        <v>0</v>
      </c>
      <c r="H166" s="4">
        <f>IF(NOT(ISNUMBER($B$92)),0,IF(AND($B$92&lt;$D$13,$B$92&gt;$D$12),1-$G$166,IF($B$92=$D$13,1,IF(AND($B$92&lt;$D$14,$B$92&gt;$D$13),($D$14-$B$92)/($D$14-$D$13),0))))</f>
        <v>0</v>
      </c>
      <c r="I166" s="4">
        <f>IF(NOT(ISNUMBER($B$92)),0,IF(AND($B$92&lt;$D$14,$B$92&gt;$D$13),1-$H$166,IF($B$92=$D$14,1,0)))</f>
        <v>0</v>
      </c>
      <c r="J166" s="4">
        <f>IF(NOT(ISNUMBER($C$92)),0,IF($C$92=$D$15,1,IF($C$92&lt;$D$16,ABS($D$16-$C$92)/ABS($D$16-$D$15),0)))</f>
        <v>0</v>
      </c>
      <c r="K166" s="4">
        <f>IF(NOT(ISNUMBER($C$92)),0,IF(AND($C$92&lt;$D$16,$C$92&gt;$D$15),1-$J$166,IF($C$92=$D$16,1,IF(AND($C$92&lt;$D$17,$C$92&gt;$D$16),($D$17-$C$92)/($D$17-$D$16),0))))</f>
        <v>0</v>
      </c>
      <c r="L166" s="4">
        <f>IF(NOT(ISNUMBER($C$92)),0,IF(AND($C$92&lt;$D$17,$C$92&gt;$D$16),1-$K$166,IF($C$92=$D$17,1,IF(AND($C$92&lt;$D$18,$C$92&gt;$D$17),($D$18-$C$92)/($D$18-$D$17),0))))</f>
        <v>0</v>
      </c>
      <c r="M166" s="4">
        <f>IF(NOT(ISNUMBER($C$92)),0,IF(AND($C$92&lt;$D$18,$C$92&gt;$D$17),1-$L$166,IF($C$92=$D$18,1,IF(AND($C$92&lt;$D$19,$C$92&gt;$D$18),($D$19-$C$92)/($D$19-$D$18),0))))</f>
        <v>0</v>
      </c>
      <c r="N166" s="4">
        <f>IF(NOT(ISNUMBER($C$92)),0,IF(AND($C$92&lt;$D$19,$C$92&gt;$D$18),1-$M$166,IF($C$92=$D$19,1,IF(AND($C$92&lt;$D$20,$C$92&gt;$D$19),($D$20-$C$92)/($D$20-$D$19),0))))</f>
        <v>1</v>
      </c>
      <c r="O166" s="4">
        <f>IF(NOT(ISNUMBER($C$92)),0,IF(AND($C$92&lt;$D$20,$C$92&gt;$D$19),1-$N$166,IF($C$92=$D$20,1,0)))</f>
        <v>0</v>
      </c>
      <c r="P166" s="4">
        <f>IF(NOT(ISNUMBER($D$92)),0,IF($D$92=$D$21,1,IF($D$92&lt;$D$22,ABS($D$22-$D$92)/ABS($D$22-$D$21),0)))</f>
        <v>0</v>
      </c>
      <c r="Q166" s="4">
        <f>IF(NOT(ISNUMBER($D$92)),0,IF(AND($D$92&lt;$D$22,$D$92&gt;$D$21),1-$P$166,IF($D$92=$D$22,1,0)))</f>
        <v>1</v>
      </c>
      <c r="R166" s="2">
        <v>0</v>
      </c>
    </row>
    <row r="167" spans="1:18" x14ac:dyDescent="0.2">
      <c r="A167" s="4">
        <f>IF(NOT(ISNUMBER($A$93)),0,IF($A$93=$D$6,1,IF($A$93&lt;$D$7,ABS($D$7-$A$93)/ABS($D$7-$D$6),0)))</f>
        <v>1</v>
      </c>
      <c r="B167" s="4">
        <f>IF(NOT(ISNUMBER($A$93)),0,IF(AND($A$93&lt;$D$7,$A$93&gt;$D$6),1-$A$167,IF($A$93=$D$7,1,IF(AND($A$93&lt;$D$8,$A$93&gt;$D$7),($D$8-$A$93)/($D$8-$D$7),0))))</f>
        <v>0</v>
      </c>
      <c r="C167" s="4">
        <f>IF(NOT(ISNUMBER($A$93)),0,IF(AND($A$93&lt;$D$8,$A$93&gt;$D$7),1-$B$167,IF($A$93=$D$8,1,0)))</f>
        <v>0</v>
      </c>
      <c r="D167" s="4">
        <f>IF(NOT(ISNUMBER($B$93)),0,IF($B$93=$D$9,1,IF($B$93&lt;$D$10,ABS($D$10-$B$93)/ABS($D$10-$D$9),0)))</f>
        <v>0</v>
      </c>
      <c r="E167" s="4">
        <f>IF(NOT(ISNUMBER($B$93)),0,IF(AND($B$93&lt;$D$10,$B$93&gt;$D$9),1-$D$167,IF($B$93=$D$10,1,IF(AND($B$93&lt;$D$11,$B$93&gt;$D$10),($D$11-$B$93)/($D$11-$D$10),0))))</f>
        <v>1</v>
      </c>
      <c r="F167" s="4">
        <f>IF(NOT(ISNUMBER($B$93)),0,IF(AND($B$93&lt;$D$11,$B$93&gt;$D$10),1-$E$167,IF($B$93=$D$11,1,IF(AND($B$93&lt;$D$12,$B$93&gt;$D$11),($D$12-$B$93)/($D$12-$D$11),0))))</f>
        <v>0</v>
      </c>
      <c r="G167" s="4">
        <f>IF(NOT(ISNUMBER($B$93)),0,IF(AND($B$93&lt;$D$12,$B$93&gt;$D$11),1-$F$167,IF($B$93=$D$12,1,IF(AND($B$93&lt;$D$13,$B$93&gt;$D$12),($D$13-$B$93)/($D$13-$D$12),0))))</f>
        <v>0</v>
      </c>
      <c r="H167" s="4">
        <f>IF(NOT(ISNUMBER($B$93)),0,IF(AND($B$93&lt;$D$13,$B$93&gt;$D$12),1-$G$167,IF($B$93=$D$13,1,IF(AND($B$93&lt;$D$14,$B$93&gt;$D$13),($D$14-$B$93)/($D$14-$D$13),0))))</f>
        <v>0</v>
      </c>
      <c r="I167" s="4">
        <f>IF(NOT(ISNUMBER($B$93)),0,IF(AND($B$93&lt;$D$14,$B$93&gt;$D$13),1-$H$167,IF($B$93=$D$14,1,0)))</f>
        <v>0</v>
      </c>
      <c r="J167" s="4">
        <f>IF(NOT(ISNUMBER($C$93)),0,IF($C$93=$D$15,1,IF($C$93&lt;$D$16,ABS($D$16-$C$93)/ABS($D$16-$D$15),0)))</f>
        <v>0</v>
      </c>
      <c r="K167" s="4">
        <f>IF(NOT(ISNUMBER($C$93)),0,IF(AND($C$93&lt;$D$16,$C$93&gt;$D$15),1-$J$167,IF($C$93=$D$16,1,IF(AND($C$93&lt;$D$17,$C$93&gt;$D$16),($D$17-$C$93)/($D$17-$D$16),0))))</f>
        <v>0</v>
      </c>
      <c r="L167" s="4">
        <f>IF(NOT(ISNUMBER($C$93)),0,IF(AND($C$93&lt;$D$17,$C$93&gt;$D$16),1-$K$167,IF($C$93=$D$17,1,IF(AND($C$93&lt;$D$18,$C$93&gt;$D$17),($D$18-$C$93)/($D$18-$D$17),0))))</f>
        <v>0</v>
      </c>
      <c r="M167" s="4">
        <f>IF(NOT(ISNUMBER($C$93)),0,IF(AND($C$93&lt;$D$18,$C$93&gt;$D$17),1-$L$167,IF($C$93=$D$18,1,IF(AND($C$93&lt;$D$19,$C$93&gt;$D$18),($D$19-$C$93)/($D$19-$D$18),0))))</f>
        <v>0</v>
      </c>
      <c r="N167" s="4">
        <f>IF(NOT(ISNUMBER($C$93)),0,IF(AND($C$93&lt;$D$19,$C$93&gt;$D$18),1-$M$167,IF($C$93=$D$19,1,IF(AND($C$93&lt;$D$20,$C$93&gt;$D$19),($D$20-$C$93)/($D$20-$D$19),0))))</f>
        <v>1</v>
      </c>
      <c r="O167" s="4">
        <f>IF(NOT(ISNUMBER($C$93)),0,IF(AND($C$93&lt;$D$20,$C$93&gt;$D$19),1-$N$167,IF($C$93=$D$20,1,0)))</f>
        <v>0</v>
      </c>
      <c r="P167" s="4">
        <f>IF(NOT(ISNUMBER($D$93)),0,IF($D$93=$D$21,1,IF($D$93&lt;$D$22,ABS($D$22-$D$93)/ABS($D$22-$D$21),0)))</f>
        <v>0</v>
      </c>
      <c r="Q167" s="4">
        <f>IF(NOT(ISNUMBER($D$93)),0,IF(AND($D$93&lt;$D$22,$D$93&gt;$D$21),1-$P$167,IF($D$93=$D$22,1,0)))</f>
        <v>1</v>
      </c>
      <c r="R167" s="2">
        <v>0</v>
      </c>
    </row>
    <row r="168" spans="1:18" x14ac:dyDescent="0.2">
      <c r="A168" s="4">
        <f>IF(NOT(ISNUMBER($A$94)),0,IF($A$94=$D$6,1,IF($A$94&lt;$D$7,ABS($D$7-$A$94)/ABS($D$7-$D$6),0)))</f>
        <v>1</v>
      </c>
      <c r="B168" s="4">
        <f>IF(NOT(ISNUMBER($A$94)),0,IF(AND($A$94&lt;$D$7,$A$94&gt;$D$6),1-$A$168,IF($A$94=$D$7,1,IF(AND($A$94&lt;$D$8,$A$94&gt;$D$7),($D$8-$A$94)/($D$8-$D$7),0))))</f>
        <v>0</v>
      </c>
      <c r="C168" s="4">
        <f>IF(NOT(ISNUMBER($A$94)),0,IF(AND($A$94&lt;$D$8,$A$94&gt;$D$7),1-$B$168,IF($A$94=$D$8,1,0)))</f>
        <v>0</v>
      </c>
      <c r="D168" s="4">
        <f>IF(NOT(ISNUMBER($B$94)),0,IF($B$94=$D$9,1,IF($B$94&lt;$D$10,ABS($D$10-$B$94)/ABS($D$10-$D$9),0)))</f>
        <v>0</v>
      </c>
      <c r="E168" s="4">
        <f>IF(NOT(ISNUMBER($B$94)),0,IF(AND($B$94&lt;$D$10,$B$94&gt;$D$9),1-$D$168,IF($B$94=$D$10,1,IF(AND($B$94&lt;$D$11,$B$94&gt;$D$10),($D$11-$B$94)/($D$11-$D$10),0))))</f>
        <v>0</v>
      </c>
      <c r="F168" s="4">
        <f>IF(NOT(ISNUMBER($B$94)),0,IF(AND($B$94&lt;$D$11,$B$94&gt;$D$10),1-$E$168,IF($B$94=$D$11,1,IF(AND($B$94&lt;$D$12,$B$94&gt;$D$11),($D$12-$B$94)/($D$12-$D$11),0))))</f>
        <v>1</v>
      </c>
      <c r="G168" s="4">
        <f>IF(NOT(ISNUMBER($B$94)),0,IF(AND($B$94&lt;$D$12,$B$94&gt;$D$11),1-$F$168,IF($B$94=$D$12,1,IF(AND($B$94&lt;$D$13,$B$94&gt;$D$12),($D$13-$B$94)/($D$13-$D$12),0))))</f>
        <v>0</v>
      </c>
      <c r="H168" s="4">
        <f>IF(NOT(ISNUMBER($B$94)),0,IF(AND($B$94&lt;$D$13,$B$94&gt;$D$12),1-$G$168,IF($B$94=$D$13,1,IF(AND($B$94&lt;$D$14,$B$94&gt;$D$13),($D$14-$B$94)/($D$14-$D$13),0))))</f>
        <v>0</v>
      </c>
      <c r="I168" s="4">
        <f>IF(NOT(ISNUMBER($B$94)),0,IF(AND($B$94&lt;$D$14,$B$94&gt;$D$13),1-$H$168,IF($B$94=$D$14,1,0)))</f>
        <v>0</v>
      </c>
      <c r="J168" s="4">
        <f>IF(NOT(ISNUMBER($C$94)),0,IF($C$94=$D$15,1,IF($C$94&lt;$D$16,ABS($D$16-$C$94)/ABS($D$16-$D$15),0)))</f>
        <v>0</v>
      </c>
      <c r="K168" s="4">
        <f>IF(NOT(ISNUMBER($C$94)),0,IF(AND($C$94&lt;$D$16,$C$94&gt;$D$15),1-$J$168,IF($C$94=$D$16,1,IF(AND($C$94&lt;$D$17,$C$94&gt;$D$16),($D$17-$C$94)/($D$17-$D$16),0))))</f>
        <v>0</v>
      </c>
      <c r="L168" s="4">
        <f>IF(NOT(ISNUMBER($C$94)),0,IF(AND($C$94&lt;$D$17,$C$94&gt;$D$16),1-$K$168,IF($C$94=$D$17,1,IF(AND($C$94&lt;$D$18,$C$94&gt;$D$17),($D$18-$C$94)/($D$18-$D$17),0))))</f>
        <v>0</v>
      </c>
      <c r="M168" s="4">
        <f>IF(NOT(ISNUMBER($C$94)),0,IF(AND($C$94&lt;$D$18,$C$94&gt;$D$17),1-$L$168,IF($C$94=$D$18,1,IF(AND($C$94&lt;$D$19,$C$94&gt;$D$18),($D$19-$C$94)/($D$19-$D$18),0))))</f>
        <v>0</v>
      </c>
      <c r="N168" s="4">
        <f>IF(NOT(ISNUMBER($C$94)),0,IF(AND($C$94&lt;$D$19,$C$94&gt;$D$18),1-$M$168,IF($C$94=$D$19,1,IF(AND($C$94&lt;$D$20,$C$94&gt;$D$19),($D$20-$C$94)/($D$20-$D$19),0))))</f>
        <v>1</v>
      </c>
      <c r="O168" s="4">
        <f>IF(NOT(ISNUMBER($C$94)),0,IF(AND($C$94&lt;$D$20,$C$94&gt;$D$19),1-$N$168,IF($C$94=$D$20,1,0)))</f>
        <v>0</v>
      </c>
      <c r="P168" s="4">
        <f>IF(NOT(ISNUMBER($D$94)),0,IF($D$94=$D$21,1,IF($D$94&lt;$D$22,ABS($D$22-$D$94)/ABS($D$22-$D$21),0)))</f>
        <v>0</v>
      </c>
      <c r="Q168" s="4">
        <f>IF(NOT(ISNUMBER($D$94)),0,IF(AND($D$94&lt;$D$22,$D$94&gt;$D$21),1-$P$168,IF($D$94=$D$22,1,0)))</f>
        <v>1</v>
      </c>
      <c r="R168" s="2">
        <v>0</v>
      </c>
    </row>
    <row r="169" spans="1:18" x14ac:dyDescent="0.2">
      <c r="A169" s="4">
        <f>IF(NOT(ISNUMBER($A$95)),0,IF($A$95=$D$6,1,IF($A$95&lt;$D$7,ABS($D$7-$A$95)/ABS($D$7-$D$6),0)))</f>
        <v>1</v>
      </c>
      <c r="B169" s="4">
        <f>IF(NOT(ISNUMBER($A$95)),0,IF(AND($A$95&lt;$D$7,$A$95&gt;$D$6),1-$A$169,IF($A$95=$D$7,1,IF(AND($A$95&lt;$D$8,$A$95&gt;$D$7),($D$8-$A$95)/($D$8-$D$7),0))))</f>
        <v>0</v>
      </c>
      <c r="C169" s="4">
        <f>IF(NOT(ISNUMBER($A$95)),0,IF(AND($A$95&lt;$D$8,$A$95&gt;$D$7),1-$B$169,IF($A$95=$D$8,1,0)))</f>
        <v>0</v>
      </c>
      <c r="D169" s="4">
        <f>IF(NOT(ISNUMBER($B$95)),0,IF($B$95=$D$9,1,IF($B$95&lt;$D$10,ABS($D$10-$B$95)/ABS($D$10-$D$9),0)))</f>
        <v>0</v>
      </c>
      <c r="E169" s="4">
        <f>IF(NOT(ISNUMBER($B$95)),0,IF(AND($B$95&lt;$D$10,$B$95&gt;$D$9),1-$D$169,IF($B$95=$D$10,1,IF(AND($B$95&lt;$D$11,$B$95&gt;$D$10),($D$11-$B$95)/($D$11-$D$10),0))))</f>
        <v>0</v>
      </c>
      <c r="F169" s="4">
        <f>IF(NOT(ISNUMBER($B$95)),0,IF(AND($B$95&lt;$D$11,$B$95&gt;$D$10),1-$E$169,IF($B$95=$D$11,1,IF(AND($B$95&lt;$D$12,$B$95&gt;$D$11),($D$12-$B$95)/($D$12-$D$11),0))))</f>
        <v>0</v>
      </c>
      <c r="G169" s="4">
        <f>IF(NOT(ISNUMBER($B$95)),0,IF(AND($B$95&lt;$D$12,$B$95&gt;$D$11),1-$F$169,IF($B$95=$D$12,1,IF(AND($B$95&lt;$D$13,$B$95&gt;$D$12),($D$13-$B$95)/($D$13-$D$12),0))))</f>
        <v>1</v>
      </c>
      <c r="H169" s="4">
        <f>IF(NOT(ISNUMBER($B$95)),0,IF(AND($B$95&lt;$D$13,$B$95&gt;$D$12),1-$G$169,IF($B$95=$D$13,1,IF(AND($B$95&lt;$D$14,$B$95&gt;$D$13),($D$14-$B$95)/($D$14-$D$13),0))))</f>
        <v>0</v>
      </c>
      <c r="I169" s="4">
        <f>IF(NOT(ISNUMBER($B$95)),0,IF(AND($B$95&lt;$D$14,$B$95&gt;$D$13),1-$H$169,IF($B$95=$D$14,1,0)))</f>
        <v>0</v>
      </c>
      <c r="J169" s="4">
        <f>IF(NOT(ISNUMBER($C$95)),0,IF($C$95=$D$15,1,IF($C$95&lt;$D$16,ABS($D$16-$C$95)/ABS($D$16-$D$15),0)))</f>
        <v>0</v>
      </c>
      <c r="K169" s="4">
        <f>IF(NOT(ISNUMBER($C$95)),0,IF(AND($C$95&lt;$D$16,$C$95&gt;$D$15),1-$J$169,IF($C$95=$D$16,1,IF(AND($C$95&lt;$D$17,$C$95&gt;$D$16),($D$17-$C$95)/($D$17-$D$16),0))))</f>
        <v>0</v>
      </c>
      <c r="L169" s="4">
        <f>IF(NOT(ISNUMBER($C$95)),0,IF(AND($C$95&lt;$D$17,$C$95&gt;$D$16),1-$K$169,IF($C$95=$D$17,1,IF(AND($C$95&lt;$D$18,$C$95&gt;$D$17),($D$18-$C$95)/($D$18-$D$17),0))))</f>
        <v>0</v>
      </c>
      <c r="M169" s="4">
        <f>IF(NOT(ISNUMBER($C$95)),0,IF(AND($C$95&lt;$D$18,$C$95&gt;$D$17),1-$L$169,IF($C$95=$D$18,1,IF(AND($C$95&lt;$D$19,$C$95&gt;$D$18),($D$19-$C$95)/($D$19-$D$18),0))))</f>
        <v>0</v>
      </c>
      <c r="N169" s="4">
        <f>IF(NOT(ISNUMBER($C$95)),0,IF(AND($C$95&lt;$D$19,$C$95&gt;$D$18),1-$M$169,IF($C$95=$D$19,1,IF(AND($C$95&lt;$D$20,$C$95&gt;$D$19),($D$20-$C$95)/($D$20-$D$19),0))))</f>
        <v>1</v>
      </c>
      <c r="O169" s="4">
        <f>IF(NOT(ISNUMBER($C$95)),0,IF(AND($C$95&lt;$D$20,$C$95&gt;$D$19),1-$N$169,IF($C$95=$D$20,1,0)))</f>
        <v>0</v>
      </c>
      <c r="P169" s="4">
        <f>IF(NOT(ISNUMBER($D$95)),0,IF($D$95=$D$21,1,IF($D$95&lt;$D$22,ABS($D$22-$D$95)/ABS($D$22-$D$21),0)))</f>
        <v>0</v>
      </c>
      <c r="Q169" s="4">
        <f>IF(NOT(ISNUMBER($D$95)),0,IF(AND($D$95&lt;$D$22,$D$95&gt;$D$21),1-$P$169,IF($D$95=$D$22,1,0)))</f>
        <v>1</v>
      </c>
      <c r="R169" s="2">
        <v>0</v>
      </c>
    </row>
    <row r="170" spans="1:18" x14ac:dyDescent="0.2">
      <c r="A170" s="4">
        <f>IF(NOT(ISNUMBER($A$96)),0,IF($A$96=$D$6,1,IF($A$96&lt;$D$7,ABS($D$7-$A$96)/ABS($D$7-$D$6),0)))</f>
        <v>1</v>
      </c>
      <c r="B170" s="4">
        <f>IF(NOT(ISNUMBER($A$96)),0,IF(AND($A$96&lt;$D$7,$A$96&gt;$D$6),1-$A$170,IF($A$96=$D$7,1,IF(AND($A$96&lt;$D$8,$A$96&gt;$D$7),($D$8-$A$96)/($D$8-$D$7),0))))</f>
        <v>0</v>
      </c>
      <c r="C170" s="4">
        <f>IF(NOT(ISNUMBER($A$96)),0,IF(AND($A$96&lt;$D$8,$A$96&gt;$D$7),1-$B$170,IF($A$96=$D$8,1,0)))</f>
        <v>0</v>
      </c>
      <c r="D170" s="4">
        <f>IF(NOT(ISNUMBER($B$96)),0,IF($B$96=$D$9,1,IF($B$96&lt;$D$10,ABS($D$10-$B$96)/ABS($D$10-$D$9),0)))</f>
        <v>0</v>
      </c>
      <c r="E170" s="4">
        <f>IF(NOT(ISNUMBER($B$96)),0,IF(AND($B$96&lt;$D$10,$B$96&gt;$D$9),1-$D$170,IF($B$96=$D$10,1,IF(AND($B$96&lt;$D$11,$B$96&gt;$D$10),($D$11-$B$96)/($D$11-$D$10),0))))</f>
        <v>0</v>
      </c>
      <c r="F170" s="4">
        <f>IF(NOT(ISNUMBER($B$96)),0,IF(AND($B$96&lt;$D$11,$B$96&gt;$D$10),1-$E$170,IF($B$96=$D$11,1,IF(AND($B$96&lt;$D$12,$B$96&gt;$D$11),($D$12-$B$96)/($D$12-$D$11),0))))</f>
        <v>0</v>
      </c>
      <c r="G170" s="4">
        <f>IF(NOT(ISNUMBER($B$96)),0,IF(AND($B$96&lt;$D$12,$B$96&gt;$D$11),1-$F$170,IF($B$96=$D$12,1,IF(AND($B$96&lt;$D$13,$B$96&gt;$D$12),($D$13-$B$96)/($D$13-$D$12),0))))</f>
        <v>0</v>
      </c>
      <c r="H170" s="4">
        <f>IF(NOT(ISNUMBER($B$96)),0,IF(AND($B$96&lt;$D$13,$B$96&gt;$D$12),1-$G$170,IF($B$96=$D$13,1,IF(AND($B$96&lt;$D$14,$B$96&gt;$D$13),($D$14-$B$96)/($D$14-$D$13),0))))</f>
        <v>1</v>
      </c>
      <c r="I170" s="4">
        <f>IF(NOT(ISNUMBER($B$96)),0,IF(AND($B$96&lt;$D$14,$B$96&gt;$D$13),1-$H$170,IF($B$96=$D$14,1,0)))</f>
        <v>0</v>
      </c>
      <c r="J170" s="4">
        <f>IF(NOT(ISNUMBER($C$96)),0,IF($C$96=$D$15,1,IF($C$96&lt;$D$16,ABS($D$16-$C$96)/ABS($D$16-$D$15),0)))</f>
        <v>0</v>
      </c>
      <c r="K170" s="4">
        <f>IF(NOT(ISNUMBER($C$96)),0,IF(AND($C$96&lt;$D$16,$C$96&gt;$D$15),1-$J$170,IF($C$96=$D$16,1,IF(AND($C$96&lt;$D$17,$C$96&gt;$D$16),($D$17-$C$96)/($D$17-$D$16),0))))</f>
        <v>0</v>
      </c>
      <c r="L170" s="4">
        <f>IF(NOT(ISNUMBER($C$96)),0,IF(AND($C$96&lt;$D$17,$C$96&gt;$D$16),1-$K$170,IF($C$96=$D$17,1,IF(AND($C$96&lt;$D$18,$C$96&gt;$D$17),($D$18-$C$96)/($D$18-$D$17),0))))</f>
        <v>0</v>
      </c>
      <c r="M170" s="4">
        <f>IF(NOT(ISNUMBER($C$96)),0,IF(AND($C$96&lt;$D$18,$C$96&gt;$D$17),1-$L$170,IF($C$96=$D$18,1,IF(AND($C$96&lt;$D$19,$C$96&gt;$D$18),($D$19-$C$96)/($D$19-$D$18),0))))</f>
        <v>0</v>
      </c>
      <c r="N170" s="4">
        <f>IF(NOT(ISNUMBER($C$96)),0,IF(AND($C$96&lt;$D$19,$C$96&gt;$D$18),1-$M$170,IF($C$96=$D$19,1,IF(AND($C$96&lt;$D$20,$C$96&gt;$D$19),($D$20-$C$96)/($D$20-$D$19),0))))</f>
        <v>1</v>
      </c>
      <c r="O170" s="4">
        <f>IF(NOT(ISNUMBER($C$96)),0,IF(AND($C$96&lt;$D$20,$C$96&gt;$D$19),1-$N$170,IF($C$96=$D$20,1,0)))</f>
        <v>0</v>
      </c>
      <c r="P170" s="4">
        <f>IF(NOT(ISNUMBER($D$96)),0,IF($D$96=$D$21,1,IF($D$96&lt;$D$22,ABS($D$22-$D$96)/ABS($D$22-$D$21),0)))</f>
        <v>0</v>
      </c>
      <c r="Q170" s="4">
        <f>IF(NOT(ISNUMBER($D$96)),0,IF(AND($D$96&lt;$D$22,$D$96&gt;$D$21),1-$P$170,IF($D$96=$D$22,1,0)))</f>
        <v>1</v>
      </c>
      <c r="R170" s="2">
        <v>0</v>
      </c>
    </row>
    <row r="171" spans="1:18" x14ac:dyDescent="0.2">
      <c r="A171" s="4">
        <f>IF(NOT(ISNUMBER($A$97)),0,IF($A$97=$D$6,1,IF($A$97&lt;$D$7,ABS($D$7-$A$97)/ABS($D$7-$D$6),0)))</f>
        <v>1</v>
      </c>
      <c r="B171" s="4">
        <f>IF(NOT(ISNUMBER($A$97)),0,IF(AND($A$97&lt;$D$7,$A$97&gt;$D$6),1-$A$171,IF($A$97=$D$7,1,IF(AND($A$97&lt;$D$8,$A$97&gt;$D$7),($D$8-$A$97)/($D$8-$D$7),0))))</f>
        <v>0</v>
      </c>
      <c r="C171" s="4">
        <f>IF(NOT(ISNUMBER($A$97)),0,IF(AND($A$97&lt;$D$8,$A$97&gt;$D$7),1-$B$171,IF($A$97=$D$8,1,0)))</f>
        <v>0</v>
      </c>
      <c r="D171" s="4">
        <f>IF(NOT(ISNUMBER($B$97)),0,IF($B$97=$D$9,1,IF($B$97&lt;$D$10,ABS($D$10-$B$97)/ABS($D$10-$D$9),0)))</f>
        <v>0</v>
      </c>
      <c r="E171" s="4">
        <f>IF(NOT(ISNUMBER($B$97)),0,IF(AND($B$97&lt;$D$10,$B$97&gt;$D$9),1-$D$171,IF($B$97=$D$10,1,IF(AND($B$97&lt;$D$11,$B$97&gt;$D$10),($D$11-$B$97)/($D$11-$D$10),0))))</f>
        <v>0</v>
      </c>
      <c r="F171" s="4">
        <f>IF(NOT(ISNUMBER($B$97)),0,IF(AND($B$97&lt;$D$11,$B$97&gt;$D$10),1-$E$171,IF($B$97=$D$11,1,IF(AND($B$97&lt;$D$12,$B$97&gt;$D$11),($D$12-$B$97)/($D$12-$D$11),0))))</f>
        <v>0</v>
      </c>
      <c r="G171" s="4">
        <f>IF(NOT(ISNUMBER($B$97)),0,IF(AND($B$97&lt;$D$12,$B$97&gt;$D$11),1-$F$171,IF($B$97=$D$12,1,IF(AND($B$97&lt;$D$13,$B$97&gt;$D$12),($D$13-$B$97)/($D$13-$D$12),0))))</f>
        <v>0</v>
      </c>
      <c r="H171" s="4">
        <f>IF(NOT(ISNUMBER($B$97)),0,IF(AND($B$97&lt;$D$13,$B$97&gt;$D$12),1-$G$171,IF($B$97=$D$13,1,IF(AND($B$97&lt;$D$14,$B$97&gt;$D$13),($D$14-$B$97)/($D$14-$D$13),0))))</f>
        <v>0</v>
      </c>
      <c r="I171" s="4">
        <f>IF(NOT(ISNUMBER($B$97)),0,IF(AND($B$97&lt;$D$14,$B$97&gt;$D$13),1-$H$171,IF($B$97=$D$14,1,0)))</f>
        <v>1</v>
      </c>
      <c r="J171" s="4">
        <f>IF(NOT(ISNUMBER($C$97)),0,IF($C$97=$D$15,1,IF($C$97&lt;$D$16,ABS($D$16-$C$97)/ABS($D$16-$D$15),0)))</f>
        <v>0</v>
      </c>
      <c r="K171" s="4">
        <f>IF(NOT(ISNUMBER($C$97)),0,IF(AND($C$97&lt;$D$16,$C$97&gt;$D$15),1-$J$171,IF($C$97=$D$16,1,IF(AND($C$97&lt;$D$17,$C$97&gt;$D$16),($D$17-$C$97)/($D$17-$D$16),0))))</f>
        <v>0</v>
      </c>
      <c r="L171" s="4">
        <f>IF(NOT(ISNUMBER($C$97)),0,IF(AND($C$97&lt;$D$17,$C$97&gt;$D$16),1-$K$171,IF($C$97=$D$17,1,IF(AND($C$97&lt;$D$18,$C$97&gt;$D$17),($D$18-$C$97)/($D$18-$D$17),0))))</f>
        <v>0</v>
      </c>
      <c r="M171" s="4">
        <f>IF(NOT(ISNUMBER($C$97)),0,IF(AND($C$97&lt;$D$18,$C$97&gt;$D$17),1-$L$171,IF($C$97=$D$18,1,IF(AND($C$97&lt;$D$19,$C$97&gt;$D$18),($D$19-$C$97)/($D$19-$D$18),0))))</f>
        <v>0</v>
      </c>
      <c r="N171" s="4">
        <f>IF(NOT(ISNUMBER($C$97)),0,IF(AND($C$97&lt;$D$19,$C$97&gt;$D$18),1-$M$171,IF($C$97=$D$19,1,IF(AND($C$97&lt;$D$20,$C$97&gt;$D$19),($D$20-$C$97)/($D$20-$D$19),0))))</f>
        <v>1</v>
      </c>
      <c r="O171" s="4">
        <f>IF(NOT(ISNUMBER($C$97)),0,IF(AND($C$97&lt;$D$20,$C$97&gt;$D$19),1-$N$171,IF($C$97=$D$20,1,0)))</f>
        <v>0</v>
      </c>
      <c r="P171" s="4">
        <f>IF(NOT(ISNUMBER($D$97)),0,IF($D$97=$D$21,1,IF($D$97&lt;$D$22,ABS($D$22-$D$97)/ABS($D$22-$D$21),0)))</f>
        <v>0</v>
      </c>
      <c r="Q171" s="4">
        <f>IF(NOT(ISNUMBER($D$97)),0,IF(AND($D$97&lt;$D$22,$D$97&gt;$D$21),1-$P$171,IF($D$97=$D$22,1,0)))</f>
        <v>1</v>
      </c>
      <c r="R171" s="2">
        <v>0</v>
      </c>
    </row>
    <row r="172" spans="1:18" x14ac:dyDescent="0.2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J267"/>
  <sheetViews>
    <sheetView zoomScaleNormal="100" workbookViewId="0"/>
  </sheetViews>
  <sheetFormatPr baseColWidth="10" defaultColWidth="9.1640625" defaultRowHeight="15" x14ac:dyDescent="0.2"/>
  <sheetData>
    <row r="1" spans="1:296" x14ac:dyDescent="0.2">
      <c r="B1" s="4">
        <f>'Front Page'!B2</f>
        <v>1</v>
      </c>
      <c r="C1" s="4">
        <f>'Front Page'!C2</f>
        <v>1</v>
      </c>
      <c r="D1" s="4">
        <f>'Front Page'!D2</f>
        <v>1</v>
      </c>
      <c r="E1" s="4">
        <f>'Front Page'!E2</f>
        <v>1</v>
      </c>
      <c r="F1" s="4">
        <f>'Front Page'!F2</f>
        <v>1</v>
      </c>
      <c r="G1" s="4">
        <f>'Front Page'!G2</f>
        <v>1</v>
      </c>
      <c r="H1" s="4">
        <f>'Front Page'!H2</f>
        <v>1</v>
      </c>
      <c r="I1" s="4">
        <f>'Front Page'!I2</f>
        <v>1</v>
      </c>
      <c r="J1" s="4">
        <f>'Front Page'!J2</f>
        <v>1</v>
      </c>
      <c r="K1" s="4">
        <f>'Front Page'!K2</f>
        <v>1</v>
      </c>
      <c r="L1" s="4">
        <f>'Front Page'!L2</f>
        <v>1</v>
      </c>
      <c r="M1" s="4">
        <f>'Front Page'!M2</f>
        <v>1</v>
      </c>
      <c r="N1" s="4">
        <f>'Front Page'!N2</f>
        <v>1</v>
      </c>
      <c r="O1" s="4">
        <f>'Front Page'!O2</f>
        <v>1</v>
      </c>
      <c r="P1" s="4">
        <f>'Front Page'!P2</f>
        <v>1</v>
      </c>
      <c r="Q1" s="4">
        <f>'Front Page'!Q2</f>
        <v>1</v>
      </c>
      <c r="R1" s="4">
        <f>'Front Page'!R2</f>
        <v>1</v>
      </c>
      <c r="S1" s="4">
        <f>'Front Page'!S2</f>
        <v>1</v>
      </c>
      <c r="T1" s="4">
        <f>'Front Page'!T2</f>
        <v>1</v>
      </c>
      <c r="U1" s="4">
        <f>'Front Page'!U2</f>
        <v>1</v>
      </c>
      <c r="V1" s="4">
        <f>'Front Page'!V2</f>
        <v>1</v>
      </c>
      <c r="W1" s="4">
        <f>'Front Page'!W2</f>
        <v>1</v>
      </c>
      <c r="X1" s="4">
        <f>'Front Page'!X2</f>
        <v>1</v>
      </c>
      <c r="Y1" s="4">
        <f>'Front Page'!Y2</f>
        <v>1</v>
      </c>
      <c r="Z1" s="4">
        <f>'Front Page'!Z2</f>
        <v>1</v>
      </c>
      <c r="AA1" s="4">
        <f>'Front Page'!AA2</f>
        <v>1</v>
      </c>
      <c r="AB1" s="4">
        <f>'Front Page'!AB2</f>
        <v>1</v>
      </c>
      <c r="AC1" s="4">
        <f>'Front Page'!AC2</f>
        <v>1</v>
      </c>
      <c r="AD1" s="4">
        <f>'Front Page'!AD2</f>
        <v>1</v>
      </c>
      <c r="AE1" s="4">
        <f>'Front Page'!AE2</f>
        <v>1</v>
      </c>
      <c r="AF1" s="4">
        <f>'Front Page'!AF2</f>
        <v>1</v>
      </c>
      <c r="AG1" s="4">
        <f>'Front Page'!AG2</f>
        <v>1</v>
      </c>
      <c r="AH1" s="4">
        <f>'Front Page'!AH2</f>
        <v>1</v>
      </c>
      <c r="AI1" s="4">
        <f>'Front Page'!AI2</f>
        <v>1</v>
      </c>
      <c r="AJ1" s="4">
        <f>'Front Page'!AJ2</f>
        <v>1</v>
      </c>
      <c r="AK1" s="4">
        <f>'Front Page'!AK2</f>
        <v>1</v>
      </c>
      <c r="AL1" s="4">
        <f>'Front Page'!AL2</f>
        <v>1</v>
      </c>
      <c r="AM1" s="4">
        <f>'Front Page'!AM2</f>
        <v>1</v>
      </c>
      <c r="AN1" s="4">
        <f>'Front Page'!AN2</f>
        <v>1</v>
      </c>
      <c r="AO1" s="4">
        <f>'Front Page'!AO2</f>
        <v>1</v>
      </c>
      <c r="AP1" s="4">
        <f>'Front Page'!AP2</f>
        <v>1</v>
      </c>
      <c r="AQ1" s="4">
        <f>'Front Page'!AQ2</f>
        <v>1</v>
      </c>
      <c r="AR1" s="4">
        <f>'Front Page'!AR2</f>
        <v>1</v>
      </c>
      <c r="AS1" s="4">
        <f>'Front Page'!AS2</f>
        <v>1</v>
      </c>
      <c r="AT1" s="4">
        <f>'Front Page'!AT2</f>
        <v>1</v>
      </c>
      <c r="AU1" s="4">
        <f>'Front Page'!AU2</f>
        <v>1</v>
      </c>
      <c r="AV1" s="4">
        <f>'Front Page'!AV2</f>
        <v>1</v>
      </c>
      <c r="AW1" s="4">
        <f>'Front Page'!AW2</f>
        <v>1</v>
      </c>
      <c r="AX1" s="4">
        <f>'Front Page'!AX2</f>
        <v>1</v>
      </c>
      <c r="AY1" s="4">
        <f>'Front Page'!AY2</f>
        <v>1</v>
      </c>
      <c r="AZ1" s="4">
        <f>'Front Page'!AZ2</f>
        <v>1</v>
      </c>
      <c r="BA1" s="4">
        <f>'Front Page'!BA2</f>
        <v>1</v>
      </c>
      <c r="BB1" s="4">
        <f>'Front Page'!BB2</f>
        <v>1</v>
      </c>
      <c r="BC1" s="4">
        <f>'Front Page'!BC2</f>
        <v>1</v>
      </c>
      <c r="BD1" s="4">
        <f>'Front Page'!BD2</f>
        <v>1</v>
      </c>
      <c r="BE1" s="4">
        <f>'Front Page'!BE2</f>
        <v>1</v>
      </c>
      <c r="BF1" s="4">
        <f>'Front Page'!BF2</f>
        <v>1</v>
      </c>
      <c r="BG1" s="4">
        <f>'Front Page'!BG2</f>
        <v>1</v>
      </c>
      <c r="BH1" s="4">
        <f>'Front Page'!BH2</f>
        <v>1</v>
      </c>
      <c r="BI1" s="4">
        <f>'Front Page'!BI2</f>
        <v>1</v>
      </c>
      <c r="BJ1" s="4">
        <f>'Front Page'!BJ2</f>
        <v>1</v>
      </c>
      <c r="BK1" s="4">
        <f>'Front Page'!BK2</f>
        <v>1</v>
      </c>
      <c r="BL1" s="4">
        <f>'Front Page'!BL2</f>
        <v>1</v>
      </c>
      <c r="BM1" s="4">
        <f>'Front Page'!BM2</f>
        <v>1</v>
      </c>
      <c r="BN1" s="4">
        <f>'Front Page'!BN2</f>
        <v>1</v>
      </c>
      <c r="BO1" s="4">
        <f>'Front Page'!BO2</f>
        <v>1</v>
      </c>
      <c r="BP1" s="4">
        <f>'Front Page'!BP2</f>
        <v>1</v>
      </c>
      <c r="BQ1" s="4">
        <f>'Front Page'!BQ2</f>
        <v>1</v>
      </c>
      <c r="BR1" s="4">
        <f>'Front Page'!BR2</f>
        <v>1</v>
      </c>
      <c r="BS1" s="4">
        <f>'Front Page'!BS2</f>
        <v>1</v>
      </c>
      <c r="BT1" s="4">
        <f>'Front Page'!BT2</f>
        <v>1</v>
      </c>
      <c r="BU1" s="4">
        <f>'Front Page'!BU2</f>
        <v>1</v>
      </c>
      <c r="BV1" s="4" t="str">
        <f>'Front Page'!BV2</f>
        <v/>
      </c>
    </row>
    <row r="2" spans="1:296" x14ac:dyDescent="0.2">
      <c r="A2" s="4" t="str">
        <f>'Respondent Data'!A2</f>
        <v>2</v>
      </c>
      <c r="B2" s="4">
        <f>SUMPRODUCT('Respondent Data'!I2:Z2,'Product Coding'!A100:R100)</f>
        <v>4.174340505315639</v>
      </c>
      <c r="C2" s="4">
        <f>SUMPRODUCT('Respondent Data'!I2:Z2,'Product Coding'!A101:R101)</f>
        <v>4.2421051889313288</v>
      </c>
      <c r="D2" s="4">
        <f>SUMPRODUCT('Respondent Data'!I2:Z2,'Product Coding'!A102:R102)</f>
        <v>3.1784415714691869</v>
      </c>
      <c r="E2" s="4">
        <f>SUMPRODUCT('Respondent Data'!I2:Z2,'Product Coding'!A103:R103)</f>
        <v>2.358077836781693</v>
      </c>
      <c r="F2" s="4">
        <f>SUMPRODUCT('Respondent Data'!I2:Z2,'Product Coding'!A104:R104)</f>
        <v>1.4289026493996788</v>
      </c>
      <c r="G2" s="4">
        <f>SUMPRODUCT('Respondent Data'!I2:Z2,'Product Coding'!A105:R105)</f>
        <v>0.99829701255705894</v>
      </c>
      <c r="H2" s="4">
        <f>SUMPRODUCT('Respondent Data'!I2:Z2,'Product Coding'!A106:R106)</f>
        <v>5.5972699545058902E-2</v>
      </c>
      <c r="I2" s="4">
        <f>SUMPRODUCT('Respondent Data'!I2:Z2,'Product Coding'!A107:R107)</f>
        <v>0.12373738316074867</v>
      </c>
      <c r="J2" s="4">
        <f>SUMPRODUCT('Respondent Data'!I2:Z2,'Product Coding'!A108:R108)</f>
        <v>-0.93992623430139322</v>
      </c>
      <c r="K2" s="4">
        <f>SUMPRODUCT('Respondent Data'!I2:Z2,'Product Coding'!A109:R109)</f>
        <v>-1.7602899689888871</v>
      </c>
      <c r="L2" s="4">
        <f>SUMPRODUCT('Respondent Data'!I2:Z2,'Product Coding'!A110:R110)</f>
        <v>-2.6894651563709013</v>
      </c>
      <c r="M2" s="4">
        <f>SUMPRODUCT('Respondent Data'!I2:Z2,'Product Coding'!A111:R111)</f>
        <v>-3.1200707932135212</v>
      </c>
      <c r="N2" s="4">
        <f>SUMPRODUCT('Respondent Data'!I2:Z2,'Product Coding'!A112:R112)</f>
        <v>3.3804765950929703</v>
      </c>
      <c r="O2" s="4">
        <f>SUMPRODUCT('Respondent Data'!I2:Z2,'Product Coding'!A113:R113)</f>
        <v>3.44824127870866</v>
      </c>
      <c r="P2" s="4">
        <f>SUMPRODUCT('Respondent Data'!I2:Z2,'Product Coding'!A114:R114)</f>
        <v>2.3845776612465182</v>
      </c>
      <c r="Q2" s="4">
        <f>SUMPRODUCT('Respondent Data'!I2:Z2,'Product Coding'!A115:R115)</f>
        <v>1.564213926559024</v>
      </c>
      <c r="R2" s="4">
        <f>SUMPRODUCT('Respondent Data'!I2:Z2,'Product Coding'!A116:R116)</f>
        <v>0.63503873917701004</v>
      </c>
      <c r="S2" s="4">
        <f>SUMPRODUCT('Respondent Data'!I2:Z2,'Product Coding'!A117:R117)</f>
        <v>0.20443310233439016</v>
      </c>
      <c r="T2" s="4">
        <f>SUMPRODUCT('Respondent Data'!I2:Z2,'Product Coding'!A118:R118)</f>
        <v>-0.7378912106776101</v>
      </c>
      <c r="U2" s="4">
        <f>SUMPRODUCT('Respondent Data'!I2:Z2,'Product Coding'!A119:R119)</f>
        <v>-0.67012652706192033</v>
      </c>
      <c r="V2" s="4">
        <f>SUMPRODUCT('Respondent Data'!I2:Z2,'Product Coding'!A120:R120)</f>
        <v>-1.733790144524062</v>
      </c>
      <c r="W2" s="4">
        <f>SUMPRODUCT('Respondent Data'!I2:Z2,'Product Coding'!A121:R121)</f>
        <v>-2.5541538792115563</v>
      </c>
      <c r="X2" s="4">
        <f>SUMPRODUCT('Respondent Data'!I2:Z2,'Product Coding'!A122:R122)</f>
        <v>-3.4833290665935701</v>
      </c>
      <c r="Y2" s="4">
        <f>SUMPRODUCT('Respondent Data'!I2:Z2,'Product Coding'!A123:R123)</f>
        <v>-3.91393470343619</v>
      </c>
      <c r="Z2" s="4">
        <f>SUMPRODUCT('Respondent Data'!I2:Z2,'Product Coding'!A124:R124)</f>
        <v>4.8066247409200944</v>
      </c>
      <c r="AA2" s="4">
        <f>SUMPRODUCT('Respondent Data'!I2:Z2,'Product Coding'!A125:R125)</f>
        <v>4.8743894245357833</v>
      </c>
      <c r="AB2" s="4">
        <f>SUMPRODUCT('Respondent Data'!I2:Z2,'Product Coding'!A126:R126)</f>
        <v>3.8107258070736423</v>
      </c>
      <c r="AC2" s="4">
        <f>SUMPRODUCT('Respondent Data'!I2:Z2,'Product Coding'!A127:R127)</f>
        <v>2.9903620723861479</v>
      </c>
      <c r="AD2" s="4">
        <f>SUMPRODUCT('Respondent Data'!I2:Z2,'Product Coding'!A128:R128)</f>
        <v>2.0611868850041342</v>
      </c>
      <c r="AE2" s="4">
        <f>SUMPRODUCT('Respondent Data'!I2:Z2,'Product Coding'!A129:R129)</f>
        <v>1.6305812481615143</v>
      </c>
      <c r="AF2" s="4">
        <f>SUMPRODUCT('Respondent Data'!I2:Z2,'Product Coding'!A130:R130)</f>
        <v>0.6882569351495138</v>
      </c>
      <c r="AG2" s="4">
        <f>SUMPRODUCT('Respondent Data'!I2:Z2,'Product Coding'!A131:R131)</f>
        <v>0.75602161876520357</v>
      </c>
      <c r="AH2" s="4">
        <f>SUMPRODUCT('Respondent Data'!I2:Z2,'Product Coding'!A132:R132)</f>
        <v>-0.30764199869693787</v>
      </c>
      <c r="AI2" s="4">
        <f>SUMPRODUCT('Respondent Data'!I2:Z2,'Product Coding'!A133:R133)</f>
        <v>-1.128005733384432</v>
      </c>
      <c r="AJ2" s="4">
        <f>SUMPRODUCT('Respondent Data'!I2:Z2,'Product Coding'!A134:R134)</f>
        <v>-2.057180920766446</v>
      </c>
      <c r="AK2" s="4">
        <f>SUMPRODUCT('Respondent Data'!I2:Z2,'Product Coding'!A135:R135)</f>
        <v>-2.4877865576090659</v>
      </c>
      <c r="AL2" s="4">
        <f>SUMPRODUCT('Respondent Data'!I2:Z2,'Product Coding'!A136:R136)</f>
        <v>5.362984673860808</v>
      </c>
      <c r="AM2" s="4">
        <f>SUMPRODUCT('Respondent Data'!I2:Z2,'Product Coding'!A137:R137)</f>
        <v>5.4307493574764978</v>
      </c>
      <c r="AN2" s="4">
        <f>SUMPRODUCT('Respondent Data'!I2:Z2,'Product Coding'!A138:R138)</f>
        <v>4.3670857400143559</v>
      </c>
      <c r="AO2" s="4">
        <f>SUMPRODUCT('Respondent Data'!I2:Z2,'Product Coding'!A139:R139)</f>
        <v>3.546722005326862</v>
      </c>
      <c r="AP2" s="4">
        <f>SUMPRODUCT('Respondent Data'!I2:Z2,'Product Coding'!A140:R140)</f>
        <v>2.6175468179448478</v>
      </c>
      <c r="AQ2" s="4">
        <f>SUMPRODUCT('Respondent Data'!I2:Z2,'Product Coding'!A141:R141)</f>
        <v>2.1869411811022279</v>
      </c>
      <c r="AR2" s="4">
        <f>SUMPRODUCT('Respondent Data'!I2:Z2,'Product Coding'!A142:R142)</f>
        <v>1.2446168680902279</v>
      </c>
      <c r="AS2" s="4">
        <f>SUMPRODUCT('Respondent Data'!I2:Z2,'Product Coding'!A143:R143)</f>
        <v>1.3123815517059176</v>
      </c>
      <c r="AT2" s="4">
        <f>SUMPRODUCT('Respondent Data'!I2:Z2,'Product Coding'!A144:R144)</f>
        <v>0.24871793424377575</v>
      </c>
      <c r="AU2" s="4">
        <f>SUMPRODUCT('Respondent Data'!I2:Z2,'Product Coding'!A145:R145)</f>
        <v>-0.57164580044371816</v>
      </c>
      <c r="AV2" s="4">
        <f>SUMPRODUCT('Respondent Data'!I2:Z2,'Product Coding'!A146:R146)</f>
        <v>-1.5008209878257321</v>
      </c>
      <c r="AW2" s="4">
        <f>SUMPRODUCT('Respondent Data'!I2:Z2,'Product Coding'!A147:R147)</f>
        <v>-1.931426624668352</v>
      </c>
      <c r="AX2" s="4">
        <f>SUMPRODUCT('Respondent Data'!I2:Z2,'Product Coding'!A148:R148)</f>
        <v>5.9289091037705095</v>
      </c>
      <c r="AY2" s="4">
        <f>SUMPRODUCT('Respondent Data'!I2:Z2,'Product Coding'!A149:R149)</f>
        <v>5.9966737873862002</v>
      </c>
      <c r="AZ2" s="4">
        <f>SUMPRODUCT('Respondent Data'!I2:Z2,'Product Coding'!A150:R150)</f>
        <v>4.9330101699240583</v>
      </c>
      <c r="BA2" s="4">
        <f>SUMPRODUCT('Respondent Data'!I2:Z2,'Product Coding'!A151:R151)</f>
        <v>4.1126464352365639</v>
      </c>
      <c r="BB2" s="4">
        <f>SUMPRODUCT('Respondent Data'!I2:Z2,'Product Coding'!A152:R152)</f>
        <v>3.1834712478545502</v>
      </c>
      <c r="BC2" s="4">
        <f>SUMPRODUCT('Respondent Data'!I2:Z2,'Product Coding'!A153:R153)</f>
        <v>2.7528656110119298</v>
      </c>
      <c r="BD2" s="4">
        <f>SUMPRODUCT('Respondent Data'!I2:Z2,'Product Coding'!A154:R154)</f>
        <v>1.8105412979999298</v>
      </c>
      <c r="BE2" s="4">
        <f>SUMPRODUCT('Respondent Data'!I2:Z2,'Product Coding'!A155:R155)</f>
        <v>1.8783059816156196</v>
      </c>
      <c r="BF2" s="4">
        <f>SUMPRODUCT('Respondent Data'!I2:Z2,'Product Coding'!A156:R156)</f>
        <v>0.81464236415347813</v>
      </c>
      <c r="BG2" s="4">
        <f>SUMPRODUCT('Respondent Data'!I2:Z2,'Product Coding'!A157:R157)</f>
        <v>-5.7213705340162235E-3</v>
      </c>
      <c r="BH2" s="4">
        <f>SUMPRODUCT('Respondent Data'!I2:Z2,'Product Coding'!A158:R158)</f>
        <v>-0.93489655791603021</v>
      </c>
      <c r="BI2" s="4">
        <f>SUMPRODUCT('Respondent Data'!I2:Z2,'Product Coding'!A159:R159)</f>
        <v>-1.3655021947586501</v>
      </c>
      <c r="BJ2" s="4">
        <f>SUMPRODUCT('Respondent Data'!I2:Z2,'Product Coding'!A160:R160)</f>
        <v>5.7679670232393825</v>
      </c>
      <c r="BK2" s="4">
        <f>SUMPRODUCT('Respondent Data'!I2:Z2,'Product Coding'!A161:R161)</f>
        <v>5.8357317068550731</v>
      </c>
      <c r="BL2" s="4">
        <f>SUMPRODUCT('Respondent Data'!I2:Z2,'Product Coding'!A162:R162)</f>
        <v>4.7720680893929313</v>
      </c>
      <c r="BM2" s="4">
        <f>SUMPRODUCT('Respondent Data'!I2:Z2,'Product Coding'!A163:R163)</f>
        <v>3.9517043547054369</v>
      </c>
      <c r="BN2" s="4">
        <f>SUMPRODUCT('Respondent Data'!I2:Z2,'Product Coding'!A164:R164)</f>
        <v>3.0225291673234231</v>
      </c>
      <c r="BO2" s="4">
        <f>SUMPRODUCT('Respondent Data'!I2:Z2,'Product Coding'!A165:R165)</f>
        <v>2.5919235304808028</v>
      </c>
      <c r="BP2" s="4">
        <f>SUMPRODUCT('Respondent Data'!I2:Z2,'Product Coding'!A166:R166)</f>
        <v>1.6495992174688028</v>
      </c>
      <c r="BQ2" s="4">
        <f>SUMPRODUCT('Respondent Data'!I2:Z2,'Product Coding'!A167:R167)</f>
        <v>1.7173639010844926</v>
      </c>
      <c r="BR2" s="4">
        <f>SUMPRODUCT('Respondent Data'!I2:Z2,'Product Coding'!A168:R168)</f>
        <v>0.65370028362235111</v>
      </c>
      <c r="BS2" s="4">
        <f>SUMPRODUCT('Respondent Data'!I2:Z2,'Product Coding'!A169:R169)</f>
        <v>-0.16666345106514324</v>
      </c>
      <c r="BT2" s="4">
        <f>SUMPRODUCT('Respondent Data'!I2:Z2,'Product Coding'!A170:R170)</f>
        <v>-1.0958386384471572</v>
      </c>
      <c r="BU2" s="4">
        <f>SUMPRODUCT('Respondent Data'!I2:Z2,'Product Coding'!A171:R171)</f>
        <v>-1.5264442752897771</v>
      </c>
      <c r="BV2" s="4">
        <f>SUMPRODUCT('Respondent Data'!I2:Z2,'Product Coding'!A172:R172)</f>
        <v>-3.8743502887811698</v>
      </c>
      <c r="BX2" s="4">
        <f t="shared" ref="BX2:BX65" si="0">EXP(-1*B2)</f>
        <v>1.5385334856515047E-2</v>
      </c>
      <c r="BY2" s="4">
        <f t="shared" ref="BY2:BY65" si="1">EXP(-1*C2)</f>
        <v>1.4377293043775531E-2</v>
      </c>
      <c r="BZ2" s="4">
        <f t="shared" ref="BZ2:BZ65" si="2">EXP(-1*D2)</f>
        <v>4.1650513918359687E-2</v>
      </c>
      <c r="CA2" s="4">
        <f t="shared" ref="CA2:CA65" si="3">EXP(-1*E2)</f>
        <v>9.4601888815947166E-2</v>
      </c>
      <c r="CB2" s="4">
        <f t="shared" ref="CB2:CB65" si="4">EXP(-1*F2)</f>
        <v>0.23957167217126979</v>
      </c>
      <c r="CC2" s="4">
        <f t="shared" ref="CC2:CC65" si="5">EXP(-1*G2)</f>
        <v>0.36850646899899142</v>
      </c>
      <c r="CD2" s="4">
        <f t="shared" ref="CD2:CD65" si="6">EXP(-1*H2)</f>
        <v>0.9455649498913361</v>
      </c>
      <c r="CE2" s="4">
        <f t="shared" ref="CE2:CE65" si="7">EXP(-1*I2)</f>
        <v>0.88361186176938433</v>
      </c>
      <c r="CF2" s="4">
        <f t="shared" ref="CF2:CF65" si="8">EXP(-1*J2)</f>
        <v>2.5597925864762705</v>
      </c>
      <c r="CG2" s="4">
        <f t="shared" ref="CG2:CG65" si="9">EXP(-1*K2)</f>
        <v>5.8141230653811569</v>
      </c>
      <c r="CH2" s="4">
        <f t="shared" ref="CH2:CH65" si="10">EXP(-1*L2)</f>
        <v>14.7237988841097</v>
      </c>
      <c r="CI2" s="4">
        <f t="shared" ref="CI2:CI65" si="11">EXP(-1*M2)</f>
        <v>22.647982909914489</v>
      </c>
      <c r="CJ2" s="4">
        <f t="shared" ref="CJ2:CJ65" si="12">EXP(-1*N2)</f>
        <v>3.4031231750948986E-2</v>
      </c>
      <c r="CK2" s="4">
        <f t="shared" ref="CK2:CK65" si="13">EXP(-1*O2)</f>
        <v>3.1801517229691198E-2</v>
      </c>
      <c r="CL2" s="4">
        <f t="shared" ref="CL2:CL65" si="14">EXP(-1*P2)</f>
        <v>9.2127880538239129E-2</v>
      </c>
      <c r="CM2" s="4">
        <f t="shared" ref="CM2:CM65" si="15">EXP(-1*Q2)</f>
        <v>0.20925243632313389</v>
      </c>
      <c r="CN2" s="4">
        <f t="shared" ref="CN2:CN65" si="16">EXP(-1*R2)</f>
        <v>0.52991495945052092</v>
      </c>
      <c r="CO2" s="4">
        <f t="shared" ref="CO2:CO65" si="17">EXP(-1*S2)</f>
        <v>0.81510926900093417</v>
      </c>
      <c r="CP2" s="4">
        <f t="shared" ref="CP2:CP65" si="18">EXP(-1*T2)</f>
        <v>2.0915202850914989</v>
      </c>
      <c r="CQ2" s="4">
        <f t="shared" ref="CQ2:CQ65" si="19">EXP(-1*U2)</f>
        <v>1.9544846001858622</v>
      </c>
      <c r="CR2" s="4">
        <f t="shared" ref="CR2:CR65" si="20">EXP(-1*V2)</f>
        <v>5.6620733677334556</v>
      </c>
      <c r="CS2" s="4">
        <f t="shared" ref="CS2:CS65" si="21">EXP(-1*W2)</f>
        <v>12.860413589421354</v>
      </c>
      <c r="CT2" s="4">
        <f t="shared" ref="CT2:CT65" si="22">EXP(-1*X2)</f>
        <v>32.567962722457054</v>
      </c>
      <c r="CU2" s="4">
        <f t="shared" ref="CU2:CU65" si="23">EXP(-1*Y2)</f>
        <v>50.09567632338247</v>
      </c>
      <c r="CV2" s="4">
        <f t="shared" ref="CV2:CV65" si="24">EXP(-1*Z2)</f>
        <v>8.1754072990995776E-3</v>
      </c>
      <c r="CW2" s="4">
        <f t="shared" ref="CW2:CW65" si="25">EXP(-1*AA2)</f>
        <v>7.6397574435373948E-3</v>
      </c>
      <c r="CX2" s="4">
        <f t="shared" ref="CX2:CX65" si="26">EXP(-1*AB2)</f>
        <v>2.2132109484455882E-2</v>
      </c>
      <c r="CY2" s="4">
        <f t="shared" ref="CY2:CY65" si="27">EXP(-1*AC2)</f>
        <v>5.0269232327237588E-2</v>
      </c>
      <c r="CZ2" s="4">
        <f t="shared" ref="CZ2:CZ65" si="28">EXP(-1*AD2)</f>
        <v>0.12730278642567905</v>
      </c>
      <c r="DA2" s="4">
        <f t="shared" ref="DA2:DA65" si="29">EXP(-1*AE2)</f>
        <v>0.19581572351309715</v>
      </c>
      <c r="DB2" s="4">
        <f t="shared" ref="DB2:DB65" si="30">EXP(-1*AF2)</f>
        <v>0.50245111108783347</v>
      </c>
      <c r="DC2" s="4">
        <f t="shared" ref="DC2:DC65" si="31">EXP(-1*AG2)</f>
        <v>0.46953068825937061</v>
      </c>
      <c r="DD2" s="4">
        <f t="shared" ref="DD2:DD65" si="32">EXP(-1*AH2)</f>
        <v>1.3602139433967035</v>
      </c>
      <c r="DE2" s="4">
        <f t="shared" ref="DE2:DE65" si="33">EXP(-1*AI2)</f>
        <v>3.089489087489842</v>
      </c>
      <c r="DF2" s="4">
        <f t="shared" ref="DF2:DF65" si="34">EXP(-1*AJ2)</f>
        <v>7.8238825472590667</v>
      </c>
      <c r="DG2" s="4">
        <f t="shared" ref="DG2:DG65" si="35">EXP(-1*AK2)</f>
        <v>12.034608704872705</v>
      </c>
      <c r="DH2" s="4">
        <f t="shared" ref="DH2:DH65" si="36">EXP(-1*AL2)</f>
        <v>4.6868963536752344E-3</v>
      </c>
      <c r="DI2" s="4">
        <f t="shared" ref="DI2:DI65" si="37">EXP(-1*AM2)</f>
        <v>4.3798125273859191E-3</v>
      </c>
      <c r="DJ2" s="4">
        <f t="shared" ref="DJ2:DJ65" si="38">EXP(-1*AN2)</f>
        <v>1.2688163347318737E-2</v>
      </c>
      <c r="DK2" s="4">
        <f t="shared" ref="DK2:DK65" si="39">EXP(-1*AO2)</f>
        <v>2.8818953365483353E-2</v>
      </c>
      <c r="DL2" s="4">
        <f t="shared" ref="DL2:DL65" si="40">EXP(-1*AP2)</f>
        <v>7.2981680750869318E-2</v>
      </c>
      <c r="DM2" s="4">
        <f t="shared" ref="DM2:DM65" si="41">EXP(-1*AQ2)</f>
        <v>0.11225960578464315</v>
      </c>
      <c r="DN2" s="4">
        <f t="shared" ref="DN2:DN65" si="42">EXP(-1*AR2)</f>
        <v>0.28805124861693476</v>
      </c>
      <c r="DO2" s="4">
        <f t="shared" ref="DO2:DO65" si="43">EXP(-1*AS2)</f>
        <v>0.26917823054318529</v>
      </c>
      <c r="DP2" s="4">
        <f t="shared" ref="DP2:DP65" si="44">EXP(-1*AT2)</f>
        <v>0.77979989721446297</v>
      </c>
      <c r="DQ2" s="4">
        <f t="shared" ref="DQ2:DQ65" si="45">EXP(-1*AU2)</f>
        <v>1.7711796622622549</v>
      </c>
      <c r="DR2" s="4">
        <f t="shared" ref="DR2:DR65" si="46">EXP(-1*AV2)</f>
        <v>4.4853699932932445</v>
      </c>
      <c r="DS2" s="4">
        <f t="shared" ref="DS2:DS65" si="47">EXP(-1*AW2)</f>
        <v>6.8993460011452177</v>
      </c>
      <c r="DT2" s="4">
        <f t="shared" ref="DT2:DT65" si="48">EXP(-1*AX2)</f>
        <v>2.6613836991988041E-3</v>
      </c>
      <c r="DU2" s="4">
        <f t="shared" ref="DU2:DU65" si="49">EXP(-1*AY2)</f>
        <v>2.4870107607118819E-3</v>
      </c>
      <c r="DV2" s="4">
        <f t="shared" ref="DV2:DV65" si="50">EXP(-1*AZ2)</f>
        <v>7.2047829858337973E-3</v>
      </c>
      <c r="DW2" s="4">
        <f t="shared" ref="DW2:DW65" si="51">EXP(-1*BA2)</f>
        <v>1.6364409819885357E-2</v>
      </c>
      <c r="DX2" s="4">
        <f t="shared" ref="DX2:DX65" si="52">EXP(-1*BB2)</f>
        <v>4.1441551259862437E-2</v>
      </c>
      <c r="DY2" s="4">
        <f t="shared" ref="DY2:DY65" si="53">EXP(-1*BC2)</f>
        <v>6.3744931052178141E-2</v>
      </c>
      <c r="DZ2" s="4">
        <f t="shared" ref="DZ2:DZ65" si="54">EXP(-1*BD2)</f>
        <v>0.1635655751170666</v>
      </c>
      <c r="EA2" s="4">
        <f t="shared" ref="EA2:EA65" si="55">EXP(-1*BE2)</f>
        <v>0.15284881526877708</v>
      </c>
      <c r="EB2" s="4">
        <f t="shared" ref="EB2:EB65" si="56">EXP(-1*BF2)</f>
        <v>0.44279765936280796</v>
      </c>
      <c r="EC2" s="4">
        <f t="shared" ref="EC2:EC65" si="57">EXP(-1*BG2)</f>
        <v>1.0057377688330753</v>
      </c>
      <c r="ED2" s="4">
        <f t="shared" ref="ED2:ED65" si="58">EXP(-1*BH2)</f>
        <v>2.5469499822980826</v>
      </c>
      <c r="EE2" s="4">
        <f t="shared" ref="EE2:EE65" si="59">EXP(-1*BI2)</f>
        <v>3.9176900014402709</v>
      </c>
      <c r="EF2" s="4">
        <f t="shared" ref="EF2:EF65" si="60">EXP(-1*BJ2)</f>
        <v>3.1261063600314591E-3</v>
      </c>
      <c r="EG2" s="4">
        <f t="shared" ref="EG2:EG65" si="61">EXP(-1*BK2)</f>
        <v>2.9212849537135939E-3</v>
      </c>
      <c r="EH2" s="4">
        <f t="shared" ref="EH2:EH65" si="62">EXP(-1*BL2)</f>
        <v>8.4628600984675336E-3</v>
      </c>
      <c r="EI2" s="4">
        <f t="shared" ref="EI2:EI65" si="63">EXP(-1*BM2)</f>
        <v>1.9221912883702338E-2</v>
      </c>
      <c r="EJ2" s="4">
        <f t="shared" ref="EJ2:EJ65" si="64">EXP(-1*BN2)</f>
        <v>4.8677947866753023E-2</v>
      </c>
      <c r="EK2" s="4">
        <f t="shared" ref="EK2:EK65" si="65">EXP(-1*BO2)</f>
        <v>7.4875875448538742E-2</v>
      </c>
      <c r="EL2" s="4">
        <f t="shared" ref="EL2:EL65" si="66">EXP(-1*BP2)</f>
        <v>0.19212689429547364</v>
      </c>
      <c r="EM2" s="4">
        <f t="shared" ref="EM2:EM65" si="67">EXP(-1*BQ2)</f>
        <v>0.17953880670376218</v>
      </c>
      <c r="EN2" s="4">
        <f t="shared" ref="EN2:EN65" si="68">EXP(-1*BR2)</f>
        <v>0.52011762887021273</v>
      </c>
      <c r="EO2" s="4">
        <f t="shared" ref="EO2:EO65" si="69">EXP(-1*BS2)</f>
        <v>1.1813566140874103</v>
      </c>
      <c r="EP2" s="4">
        <f t="shared" ref="EP2:EP65" si="70">EXP(-1*BT2)</f>
        <v>2.9916905783788255</v>
      </c>
      <c r="EQ2" s="4">
        <f t="shared" ref="EQ2:EQ65" si="71">EXP(-1*BU2)</f>
        <v>4.6017850165013856</v>
      </c>
      <c r="ER2" s="4">
        <f t="shared" ref="ER2:ER65" si="72">EXP(-1*BV2)</f>
        <v>48.151403618816268</v>
      </c>
      <c r="ET2" s="4">
        <f t="shared" ref="ET2:ET65" si="73">1/(1+BX2)</f>
        <v>0.98484778701409048</v>
      </c>
      <c r="EU2" s="4">
        <f t="shared" ref="EU2:EU65" si="74">1/(1+BY2)</f>
        <v>0.9858264837527716</v>
      </c>
      <c r="EV2" s="4">
        <f t="shared" ref="EV2:EV65" si="75">1/(1+BZ2)</f>
        <v>0.96001488660368095</v>
      </c>
      <c r="EW2" s="4">
        <f t="shared" ref="EW2:EW65" si="76">1/(1+CA2)</f>
        <v>0.91357415898644212</v>
      </c>
      <c r="EX2" s="4">
        <f t="shared" ref="EX2:EX65" si="77">1/(1+CB2)</f>
        <v>0.80673027824875265</v>
      </c>
      <c r="EY2" s="4">
        <f t="shared" ref="EY2:EY65" si="78">1/(1+CC2)</f>
        <v>0.73072361925439833</v>
      </c>
      <c r="EZ2" s="4">
        <f t="shared" ref="EZ2:EZ65" si="79">1/(1+CD2)</f>
        <v>0.5139895227120802</v>
      </c>
      <c r="FA2" s="4">
        <f t="shared" ref="FA2:FA65" si="80">1/(1+CE2)</f>
        <v>0.53089493663553533</v>
      </c>
      <c r="FB2" s="4">
        <f t="shared" ref="FB2:FB65" si="81">1/(1+CF2)</f>
        <v>0.28091524315181221</v>
      </c>
      <c r="FC2" s="4">
        <f t="shared" ref="FC2:FC65" si="82">1/(1+CG2)</f>
        <v>0.14675402695329273</v>
      </c>
      <c r="FD2" s="4">
        <f t="shared" ref="FD2:FD65" si="83">1/(1+CH2)</f>
        <v>6.359786253756966E-2</v>
      </c>
      <c r="FE2" s="4">
        <f t="shared" ref="FE2:FE65" si="84">1/(1+CI2)</f>
        <v>4.2286904714429023E-2</v>
      </c>
      <c r="FF2" s="4">
        <f t="shared" ref="FF2:FF65" si="85">1/(1+CJ2)</f>
        <v>0.96708877768293022</v>
      </c>
      <c r="FG2" s="4">
        <f t="shared" ref="FG2:FG65" si="86">1/(1+CK2)</f>
        <v>0.96917864851073687</v>
      </c>
      <c r="FH2" s="4">
        <f t="shared" ref="FH2:FH65" si="87">1/(1+CL2)</f>
        <v>0.9156436877219587</v>
      </c>
      <c r="FI2" s="4">
        <f t="shared" ref="FI2:FI65" si="88">1/(1+CM2)</f>
        <v>0.82695719269386869</v>
      </c>
      <c r="FJ2" s="4">
        <f t="shared" ref="FJ2:FJ65" si="89">1/(1+CN2)</f>
        <v>0.65363110140393454</v>
      </c>
      <c r="FK2" s="4">
        <f t="shared" ref="FK2:FK65" si="90">1/(1+CO2)</f>
        <v>0.55093101945890921</v>
      </c>
      <c r="FL2" s="4">
        <f t="shared" ref="FL2:FL65" si="91">1/(1+CP2)</f>
        <v>0.32346544993490256</v>
      </c>
      <c r="FM2" s="4">
        <f t="shared" ref="FM2:FM65" si="92">1/(1+CQ2)</f>
        <v>0.33846850985010768</v>
      </c>
      <c r="FN2" s="4">
        <f t="shared" ref="FN2:FN65" si="93">1/(1+CR2)</f>
        <v>0.15010342048217581</v>
      </c>
      <c r="FO2" s="4">
        <f t="shared" ref="FO2:FO65" si="94">1/(1+CS2)</f>
        <v>7.2147919219613138E-2</v>
      </c>
      <c r="FP2" s="4">
        <f t="shared" ref="FP2:FP65" si="95">1/(1+CT2)</f>
        <v>2.9790309536151784E-2</v>
      </c>
      <c r="FQ2" s="4">
        <f t="shared" ref="FQ2:FQ65" si="96">1/(1+CU2)</f>
        <v>1.9571127577821663E-2</v>
      </c>
      <c r="FR2" s="4">
        <f t="shared" ref="FR2:FR65" si="97">1/(1+CV2)</f>
        <v>0.99189088799438041</v>
      </c>
      <c r="FS2" s="4">
        <f t="shared" ref="FS2:FS65" si="98">1/(1+CW2)</f>
        <v>0.99241816592973653</v>
      </c>
      <c r="FT2" s="4">
        <f t="shared" ref="FT2:FT65" si="99">1/(1+CX2)</f>
        <v>0.97834711454704326</v>
      </c>
      <c r="FU2" s="4">
        <f t="shared" ref="FU2:FU65" si="100">1/(1+CY2)</f>
        <v>0.95213681332371458</v>
      </c>
      <c r="FV2" s="4">
        <f t="shared" ref="FV2:FV65" si="101">1/(1+CZ2)</f>
        <v>0.88707312005382688</v>
      </c>
      <c r="FW2" s="4">
        <f t="shared" ref="FW2:FW65" si="102">1/(1+DA2)</f>
        <v>0.83624924838935488</v>
      </c>
      <c r="FX2" s="4">
        <f t="shared" ref="FX2:FX65" si="103">1/(1+DB2)</f>
        <v>0.66557906118886023</v>
      </c>
      <c r="FY2" s="4">
        <f t="shared" ref="FY2:FY65" si="104">1/(1+DC2)</f>
        <v>0.68048936166449148</v>
      </c>
      <c r="FZ2" s="4">
        <f t="shared" ref="FZ2:FZ65" si="105">1/(1+DD2)</f>
        <v>0.42369040433718019</v>
      </c>
      <c r="GA2" s="4">
        <f t="shared" ref="GA2:GA65" si="106">1/(1+DE2)</f>
        <v>0.24452932349400333</v>
      </c>
      <c r="GB2" s="4">
        <f t="shared" ref="GB2:GB65" si="107">1/(1+DF2)</f>
        <v>0.11332879768562044</v>
      </c>
      <c r="GC2" s="4">
        <f t="shared" ref="GC2:GC65" si="108">1/(1+DG2)</f>
        <v>7.6718835420519507E-2</v>
      </c>
      <c r="GD2" s="4">
        <f t="shared" ref="GD2:GD65" si="109">1/(1+DH2)</f>
        <v>0.9953349681670125</v>
      </c>
      <c r="GE2" s="4">
        <f t="shared" ref="GE2:GE65" si="110">1/(1+DI2)</f>
        <v>0.99563928657987988</v>
      </c>
      <c r="GF2" s="4">
        <f t="shared" ref="GF2:GF65" si="111">1/(1+DJ2)</f>
        <v>0.98747080907376306</v>
      </c>
      <c r="GG2" s="4">
        <f t="shared" ref="GG2:GG65" si="112">1/(1+DK2)</f>
        <v>0.97198831410404074</v>
      </c>
      <c r="GH2" s="4">
        <f t="shared" ref="GH2:GH65" si="113">1/(1+DL2)</f>
        <v>0.931982360873303</v>
      </c>
      <c r="GI2" s="4">
        <f t="shared" ref="GI2:GI65" si="114">1/(1+DM2)</f>
        <v>0.89907067990170364</v>
      </c>
      <c r="GJ2" s="4">
        <f t="shared" ref="GJ2:GJ65" si="115">1/(1+DN2)</f>
        <v>0.77636662444430349</v>
      </c>
      <c r="GK2" s="4">
        <f t="shared" ref="GK2:GK65" si="116">1/(1+DO2)</f>
        <v>0.78791140277596639</v>
      </c>
      <c r="GL2" s="4">
        <f t="shared" ref="GL2:GL65" si="117">1/(1+DP2)</f>
        <v>0.56186091569343521</v>
      </c>
      <c r="GM2" s="4">
        <f t="shared" ref="GM2:GM65" si="118">1/(1+DQ2)</f>
        <v>0.36085715178194155</v>
      </c>
      <c r="GN2" s="4">
        <f t="shared" ref="GN2:GN65" si="119">1/(1+DR2)</f>
        <v>0.1823031083085849</v>
      </c>
      <c r="GO2" s="4">
        <f t="shared" ref="GO2:GO65" si="120">1/(1+DS2)</f>
        <v>0.12659275842013043</v>
      </c>
      <c r="GP2" s="4">
        <f t="shared" ref="GP2:GP65" si="121">1/(1+DT2)</f>
        <v>0.99734568046354788</v>
      </c>
      <c r="GQ2" s="4">
        <f t="shared" ref="GQ2:GQ65" si="122">1/(1+DU2)</f>
        <v>0.99751915911725919</v>
      </c>
      <c r="GR2" s="4">
        <f t="shared" ref="GR2:GR65" si="123">1/(1+DV2)</f>
        <v>0.99284675459495408</v>
      </c>
      <c r="GS2" s="4">
        <f t="shared" ref="GS2:GS65" si="124">1/(1+DW2)</f>
        <v>0.98389907235852014</v>
      </c>
      <c r="GT2" s="4">
        <f t="shared" ref="GT2:GT65" si="125">1/(1+DX2)</f>
        <v>0.96020751120432113</v>
      </c>
      <c r="GU2" s="4">
        <f t="shared" ref="GU2:GU65" si="126">1/(1+DY2)</f>
        <v>0.94007498490345209</v>
      </c>
      <c r="GV2" s="4">
        <f t="shared" ref="GV2:GV65" si="127">1/(1+DZ2)</f>
        <v>0.85942728229940091</v>
      </c>
      <c r="GW2" s="4">
        <f t="shared" ref="GW2:GW65" si="128">1/(1+EA2)</f>
        <v>0.8674164268164325</v>
      </c>
      <c r="GX2" s="4">
        <f t="shared" ref="GX2:GX65" si="129">1/(1+EB2)</f>
        <v>0.69309788071158673</v>
      </c>
      <c r="GY2" s="4">
        <f t="shared" ref="GY2:GY65" si="130">1/(1+EC2)</f>
        <v>0.4985696612682291</v>
      </c>
      <c r="GZ2" s="4">
        <f t="shared" ref="GZ2:GZ65" si="131">1/(1+ED2)</f>
        <v>0.28193236583282638</v>
      </c>
      <c r="HA2" s="4">
        <f t="shared" ref="HA2:HA65" si="132">1/(1+EE2)</f>
        <v>0.20334750659499168</v>
      </c>
      <c r="HB2" s="4">
        <f t="shared" ref="HB2:HB65" si="133">1/(1+EF2)</f>
        <v>0.99688363572614525</v>
      </c>
      <c r="HC2" s="4">
        <f t="shared" ref="HC2:HC65" si="134">1/(1+EG2)</f>
        <v>0.99708722409471195</v>
      </c>
      <c r="HD2" s="4">
        <f t="shared" ref="HD2:HD65" si="135">1/(1+EH2)</f>
        <v>0.99160815887890885</v>
      </c>
      <c r="HE2" s="4">
        <f t="shared" ref="HE2:HE65" si="136">1/(1+EI2)</f>
        <v>0.98114060084391486</v>
      </c>
      <c r="HF2" s="4">
        <f t="shared" ref="HF2:HF65" si="137">1/(1+EJ2)</f>
        <v>0.95358160437551409</v>
      </c>
      <c r="HG2" s="4">
        <f t="shared" ref="HG2:HG65" si="138">1/(1+EK2)</f>
        <v>0.93033997956527437</v>
      </c>
      <c r="HH2" s="4">
        <f t="shared" ref="HH2:HH65" si="139">1/(1+EL2)</f>
        <v>0.83883687616240099</v>
      </c>
      <c r="HI2" s="4">
        <f t="shared" ref="HI2:HI65" si="140">1/(1+EM2)</f>
        <v>0.84778897846906287</v>
      </c>
      <c r="HJ2" s="4">
        <f t="shared" ref="HJ2:HJ65" si="141">1/(1+EN2)</f>
        <v>0.65784382800903607</v>
      </c>
      <c r="HK2" s="4">
        <f t="shared" ref="HK2:HK65" si="142">1/(1+EO2)</f>
        <v>0.45843031512679039</v>
      </c>
      <c r="HL2" s="4">
        <f t="shared" ref="HL2:HL65" si="143">1/(1+EP2)</f>
        <v>0.25052041994851648</v>
      </c>
      <c r="HM2" s="4">
        <f t="shared" ref="HM2:HM65" si="144">1/(1+EQ2)</f>
        <v>0.17851452654006944</v>
      </c>
      <c r="HN2" s="4">
        <f t="shared" ref="HN2:HN65" si="145">1/(1+ER2)</f>
        <v>2.0345298941110552E-2</v>
      </c>
      <c r="HP2" s="4">
        <f t="shared" ref="HP2:IU2" si="146">IF(B1=1,ET2,0)</f>
        <v>0.98484778701409048</v>
      </c>
      <c r="HQ2" s="4">
        <f t="shared" si="146"/>
        <v>0.9858264837527716</v>
      </c>
      <c r="HR2" s="4">
        <f t="shared" si="146"/>
        <v>0.96001488660368095</v>
      </c>
      <c r="HS2" s="4">
        <f t="shared" si="146"/>
        <v>0.91357415898644212</v>
      </c>
      <c r="HT2" s="4">
        <f t="shared" si="146"/>
        <v>0.80673027824875265</v>
      </c>
      <c r="HU2" s="4">
        <f t="shared" si="146"/>
        <v>0.73072361925439833</v>
      </c>
      <c r="HV2" s="4">
        <f t="shared" si="146"/>
        <v>0.5139895227120802</v>
      </c>
      <c r="HW2" s="4">
        <f t="shared" si="146"/>
        <v>0.53089493663553533</v>
      </c>
      <c r="HX2" s="4">
        <f t="shared" si="146"/>
        <v>0.28091524315181221</v>
      </c>
      <c r="HY2" s="4">
        <f t="shared" si="146"/>
        <v>0.14675402695329273</v>
      </c>
      <c r="HZ2" s="4">
        <f t="shared" si="146"/>
        <v>6.359786253756966E-2</v>
      </c>
      <c r="IA2" s="4">
        <f t="shared" si="146"/>
        <v>4.2286904714429023E-2</v>
      </c>
      <c r="IB2" s="4">
        <f t="shared" si="146"/>
        <v>0.96708877768293022</v>
      </c>
      <c r="IC2" s="4">
        <f t="shared" si="146"/>
        <v>0.96917864851073687</v>
      </c>
      <c r="ID2" s="4">
        <f t="shared" si="146"/>
        <v>0.9156436877219587</v>
      </c>
      <c r="IE2" s="4">
        <f t="shared" si="146"/>
        <v>0.82695719269386869</v>
      </c>
      <c r="IF2" s="4">
        <f t="shared" si="146"/>
        <v>0.65363110140393454</v>
      </c>
      <c r="IG2" s="4">
        <f t="shared" si="146"/>
        <v>0.55093101945890921</v>
      </c>
      <c r="IH2" s="4">
        <f t="shared" si="146"/>
        <v>0.32346544993490256</v>
      </c>
      <c r="II2" s="4">
        <f t="shared" si="146"/>
        <v>0.33846850985010768</v>
      </c>
      <c r="IJ2" s="4">
        <f t="shared" si="146"/>
        <v>0.15010342048217581</v>
      </c>
      <c r="IK2" s="4">
        <f t="shared" si="146"/>
        <v>7.2147919219613138E-2</v>
      </c>
      <c r="IL2" s="4">
        <f t="shared" si="146"/>
        <v>2.9790309536151784E-2</v>
      </c>
      <c r="IM2" s="4">
        <f t="shared" si="146"/>
        <v>1.9571127577821663E-2</v>
      </c>
      <c r="IN2" s="4">
        <f t="shared" si="146"/>
        <v>0.99189088799438041</v>
      </c>
      <c r="IO2" s="4">
        <f t="shared" si="146"/>
        <v>0.99241816592973653</v>
      </c>
      <c r="IP2" s="4">
        <f t="shared" si="146"/>
        <v>0.97834711454704326</v>
      </c>
      <c r="IQ2" s="4">
        <f t="shared" si="146"/>
        <v>0.95213681332371458</v>
      </c>
      <c r="IR2" s="4">
        <f t="shared" si="146"/>
        <v>0.88707312005382688</v>
      </c>
      <c r="IS2" s="4">
        <f t="shared" si="146"/>
        <v>0.83624924838935488</v>
      </c>
      <c r="IT2" s="4">
        <f t="shared" si="146"/>
        <v>0.66557906118886023</v>
      </c>
      <c r="IU2" s="4">
        <f t="shared" si="146"/>
        <v>0.68048936166449148</v>
      </c>
      <c r="IV2" s="4">
        <f t="shared" ref="IV2:KA2" si="147">IF(AH1=1,FZ2,0)</f>
        <v>0.42369040433718019</v>
      </c>
      <c r="IW2" s="4">
        <f t="shared" si="147"/>
        <v>0.24452932349400333</v>
      </c>
      <c r="IX2" s="4">
        <f t="shared" si="147"/>
        <v>0.11332879768562044</v>
      </c>
      <c r="IY2" s="4">
        <f t="shared" si="147"/>
        <v>7.6718835420519507E-2</v>
      </c>
      <c r="IZ2" s="4">
        <f t="shared" si="147"/>
        <v>0.9953349681670125</v>
      </c>
      <c r="JA2" s="4">
        <f t="shared" si="147"/>
        <v>0.99563928657987988</v>
      </c>
      <c r="JB2" s="4">
        <f t="shared" si="147"/>
        <v>0.98747080907376306</v>
      </c>
      <c r="JC2" s="4">
        <f t="shared" si="147"/>
        <v>0.97198831410404074</v>
      </c>
      <c r="JD2" s="4">
        <f t="shared" si="147"/>
        <v>0.931982360873303</v>
      </c>
      <c r="JE2" s="4">
        <f t="shared" si="147"/>
        <v>0.89907067990170364</v>
      </c>
      <c r="JF2" s="4">
        <f t="shared" si="147"/>
        <v>0.77636662444430349</v>
      </c>
      <c r="JG2" s="4">
        <f t="shared" si="147"/>
        <v>0.78791140277596639</v>
      </c>
      <c r="JH2" s="4">
        <f t="shared" si="147"/>
        <v>0.56186091569343521</v>
      </c>
      <c r="JI2" s="4">
        <f t="shared" si="147"/>
        <v>0.36085715178194155</v>
      </c>
      <c r="JJ2" s="4">
        <f t="shared" si="147"/>
        <v>0.1823031083085849</v>
      </c>
      <c r="JK2" s="4">
        <f t="shared" si="147"/>
        <v>0.12659275842013043</v>
      </c>
      <c r="JL2" s="4">
        <f t="shared" si="147"/>
        <v>0.99734568046354788</v>
      </c>
      <c r="JM2" s="4">
        <f t="shared" si="147"/>
        <v>0.99751915911725919</v>
      </c>
      <c r="JN2" s="4">
        <f t="shared" si="147"/>
        <v>0.99284675459495408</v>
      </c>
      <c r="JO2" s="4">
        <f t="shared" si="147"/>
        <v>0.98389907235852014</v>
      </c>
      <c r="JP2" s="4">
        <f t="shared" si="147"/>
        <v>0.96020751120432113</v>
      </c>
      <c r="JQ2" s="4">
        <f t="shared" si="147"/>
        <v>0.94007498490345209</v>
      </c>
      <c r="JR2" s="4">
        <f t="shared" si="147"/>
        <v>0.85942728229940091</v>
      </c>
      <c r="JS2" s="4">
        <f t="shared" si="147"/>
        <v>0.8674164268164325</v>
      </c>
      <c r="JT2" s="4">
        <f t="shared" si="147"/>
        <v>0.69309788071158673</v>
      </c>
      <c r="JU2" s="4">
        <f t="shared" si="147"/>
        <v>0.4985696612682291</v>
      </c>
      <c r="JV2" s="4">
        <f t="shared" si="147"/>
        <v>0.28193236583282638</v>
      </c>
      <c r="JW2" s="4">
        <f t="shared" si="147"/>
        <v>0.20334750659499168</v>
      </c>
      <c r="JX2" s="4">
        <f t="shared" si="147"/>
        <v>0.99688363572614525</v>
      </c>
      <c r="JY2" s="4">
        <f t="shared" si="147"/>
        <v>0.99708722409471195</v>
      </c>
      <c r="JZ2" s="4">
        <f t="shared" si="147"/>
        <v>0.99160815887890885</v>
      </c>
      <c r="KA2" s="4">
        <f t="shared" si="147"/>
        <v>0.98114060084391486</v>
      </c>
      <c r="KB2" s="4">
        <f t="shared" ref="KB2:KJ2" si="148">IF(BN1=1,HF2,0)</f>
        <v>0.95358160437551409</v>
      </c>
      <c r="KC2" s="4">
        <f t="shared" si="148"/>
        <v>0.93033997956527437</v>
      </c>
      <c r="KD2" s="4">
        <f t="shared" si="148"/>
        <v>0.83883687616240099</v>
      </c>
      <c r="KE2" s="4">
        <f t="shared" si="148"/>
        <v>0.84778897846906287</v>
      </c>
      <c r="KF2" s="4">
        <f t="shared" si="148"/>
        <v>0.65784382800903607</v>
      </c>
      <c r="KG2" s="4">
        <f t="shared" si="148"/>
        <v>0.45843031512679039</v>
      </c>
      <c r="KH2" s="4">
        <f t="shared" si="148"/>
        <v>0.25052041994851648</v>
      </c>
      <c r="KI2" s="4">
        <f t="shared" si="148"/>
        <v>0.17851452654006944</v>
      </c>
      <c r="KJ2" s="4">
        <f t="shared" si="148"/>
        <v>0</v>
      </c>
    </row>
    <row r="3" spans="1:296" x14ac:dyDescent="0.2">
      <c r="A3" s="4" t="str">
        <f>'Respondent Data'!A3</f>
        <v>13</v>
      </c>
      <c r="B3" s="4">
        <f>SUMPRODUCT('Respondent Data'!I3:Z3,'Product Coding'!A100:R100)</f>
        <v>-1.5411830477925159E-2</v>
      </c>
      <c r="C3" s="4">
        <f>SUMPRODUCT('Respondent Data'!I3:Z3,'Product Coding'!A101:R101)</f>
        <v>0.57637144458159806</v>
      </c>
      <c r="D3" s="4">
        <f>SUMPRODUCT('Respondent Data'!I3:Z3,'Product Coding'!A102:R102)</f>
        <v>0.56181039503829011</v>
      </c>
      <c r="E3" s="4">
        <f>SUMPRODUCT('Respondent Data'!I3:Z3,'Product Coding'!A103:R103)</f>
        <v>0.46259743014988908</v>
      </c>
      <c r="F3" s="4">
        <f>SUMPRODUCT('Respondent Data'!I3:Z3,'Product Coding'!A104:R104)</f>
        <v>-0.59024862583411997</v>
      </c>
      <c r="G3" s="4">
        <f>SUMPRODUCT('Respondent Data'!I3:Z3,'Product Coding'!A105:R105)</f>
        <v>-1.4176721589578269</v>
      </c>
      <c r="H3" s="4">
        <f>SUMPRODUCT('Respondent Data'!I3:Z3,'Product Coding'!A106:R106)</f>
        <v>-2.097900639008305</v>
      </c>
      <c r="I3" s="4">
        <f>SUMPRODUCT('Respondent Data'!I3:Z3,'Product Coding'!A107:R107)</f>
        <v>-1.5061173639487819</v>
      </c>
      <c r="J3" s="4">
        <f>SUMPRODUCT('Respondent Data'!I3:Z3,'Product Coding'!A108:R108)</f>
        <v>-1.5206784134920901</v>
      </c>
      <c r="K3" s="4">
        <f>SUMPRODUCT('Respondent Data'!I3:Z3,'Product Coding'!A109:R109)</f>
        <v>-1.6198913783804909</v>
      </c>
      <c r="L3" s="4">
        <f>SUMPRODUCT('Respondent Data'!I3:Z3,'Product Coding'!A110:R110)</f>
        <v>-2.6727374343645001</v>
      </c>
      <c r="M3" s="4">
        <f>SUMPRODUCT('Respondent Data'!I3:Z3,'Product Coding'!A111:R111)</f>
        <v>-3.500160967488207</v>
      </c>
      <c r="N3" s="4">
        <f>SUMPRODUCT('Respondent Data'!I3:Z3,'Product Coding'!A112:R112)</f>
        <v>-0.3173971271186542</v>
      </c>
      <c r="O3" s="4">
        <f>SUMPRODUCT('Respondent Data'!I3:Z3,'Product Coding'!A113:R113)</f>
        <v>0.27438614794086902</v>
      </c>
      <c r="P3" s="4">
        <f>SUMPRODUCT('Respondent Data'!I3:Z3,'Product Coding'!A114:R114)</f>
        <v>0.25982509839756107</v>
      </c>
      <c r="Q3" s="4">
        <f>SUMPRODUCT('Respondent Data'!I3:Z3,'Product Coding'!A115:R115)</f>
        <v>0.16061213350916004</v>
      </c>
      <c r="R3" s="4">
        <f>SUMPRODUCT('Respondent Data'!I3:Z3,'Product Coding'!A116:R116)</f>
        <v>-0.89223392247484901</v>
      </c>
      <c r="S3" s="4">
        <f>SUMPRODUCT('Respondent Data'!I3:Z3,'Product Coding'!A117:R117)</f>
        <v>-1.719657455598556</v>
      </c>
      <c r="T3" s="4">
        <f>SUMPRODUCT('Respondent Data'!I3:Z3,'Product Coding'!A118:R118)</f>
        <v>-2.3998859356490341</v>
      </c>
      <c r="U3" s="4">
        <f>SUMPRODUCT('Respondent Data'!I3:Z3,'Product Coding'!A119:R119)</f>
        <v>-1.808102660589511</v>
      </c>
      <c r="V3" s="4">
        <f>SUMPRODUCT('Respondent Data'!I3:Z3,'Product Coding'!A120:R120)</f>
        <v>-1.8226637101328191</v>
      </c>
      <c r="W3" s="4">
        <f>SUMPRODUCT('Respondent Data'!I3:Z3,'Product Coding'!A121:R121)</f>
        <v>-1.9218766750212199</v>
      </c>
      <c r="X3" s="4">
        <f>SUMPRODUCT('Respondent Data'!I3:Z3,'Product Coding'!A122:R122)</f>
        <v>-2.9747227310052291</v>
      </c>
      <c r="Y3" s="4">
        <f>SUMPRODUCT('Respondent Data'!I3:Z3,'Product Coding'!A123:R123)</f>
        <v>-3.8021462641289361</v>
      </c>
      <c r="Z3" s="4">
        <f>SUMPRODUCT('Respondent Data'!I3:Z3,'Product Coding'!A124:R124)</f>
        <v>1.2422943656686309</v>
      </c>
      <c r="AA3" s="4">
        <f>SUMPRODUCT('Respondent Data'!I3:Z3,'Product Coding'!A125:R125)</f>
        <v>1.834077640728154</v>
      </c>
      <c r="AB3" s="4">
        <f>SUMPRODUCT('Respondent Data'!I3:Z3,'Product Coding'!A126:R126)</f>
        <v>1.8195165911848461</v>
      </c>
      <c r="AC3" s="4">
        <f>SUMPRODUCT('Respondent Data'!I3:Z3,'Product Coding'!A127:R127)</f>
        <v>1.7203036262964451</v>
      </c>
      <c r="AD3" s="4">
        <f>SUMPRODUCT('Respondent Data'!I3:Z3,'Product Coding'!A128:R128)</f>
        <v>0.66745757031243613</v>
      </c>
      <c r="AE3" s="4">
        <f>SUMPRODUCT('Respondent Data'!I3:Z3,'Product Coding'!A129:R129)</f>
        <v>-0.15996596281127085</v>
      </c>
      <c r="AF3" s="4">
        <f>SUMPRODUCT('Respondent Data'!I3:Z3,'Product Coding'!A130:R130)</f>
        <v>-0.84019444286174927</v>
      </c>
      <c r="AG3" s="4">
        <f>SUMPRODUCT('Respondent Data'!I3:Z3,'Product Coding'!A131:R131)</f>
        <v>-0.24841116780222605</v>
      </c>
      <c r="AH3" s="4">
        <f>SUMPRODUCT('Respondent Data'!I3:Z3,'Product Coding'!A132:R132)</f>
        <v>-0.262972217345534</v>
      </c>
      <c r="AI3" s="4">
        <f>SUMPRODUCT('Respondent Data'!I3:Z3,'Product Coding'!A133:R133)</f>
        <v>-0.36218518223393503</v>
      </c>
      <c r="AJ3" s="4">
        <f>SUMPRODUCT('Respondent Data'!I3:Z3,'Product Coding'!A134:R134)</f>
        <v>-1.415031238217944</v>
      </c>
      <c r="AK3" s="4">
        <f>SUMPRODUCT('Respondent Data'!I3:Z3,'Product Coding'!A135:R135)</f>
        <v>-2.2424547713416509</v>
      </c>
      <c r="AL3" s="4">
        <f>SUMPRODUCT('Respondent Data'!I3:Z3,'Product Coding'!A136:R136)</f>
        <v>1.3453974858257229</v>
      </c>
      <c r="AM3" s="4">
        <f>SUMPRODUCT('Respondent Data'!I3:Z3,'Product Coding'!A137:R137)</f>
        <v>1.937180760885246</v>
      </c>
      <c r="AN3" s="4">
        <f>SUMPRODUCT('Respondent Data'!I3:Z3,'Product Coding'!A138:R138)</f>
        <v>1.9226197113419381</v>
      </c>
      <c r="AO3" s="4">
        <f>SUMPRODUCT('Respondent Data'!I3:Z3,'Product Coding'!A139:R139)</f>
        <v>1.8234067464535371</v>
      </c>
      <c r="AP3" s="4">
        <f>SUMPRODUCT('Respondent Data'!I3:Z3,'Product Coding'!A140:R140)</f>
        <v>0.77056069046952813</v>
      </c>
      <c r="AQ3" s="4">
        <f>SUMPRODUCT('Respondent Data'!I3:Z3,'Product Coding'!A141:R141)</f>
        <v>-5.6862842654179069E-2</v>
      </c>
      <c r="AR3" s="4">
        <f>SUMPRODUCT('Respondent Data'!I3:Z3,'Product Coding'!A142:R142)</f>
        <v>-0.73709132270465727</v>
      </c>
      <c r="AS3" s="4">
        <f>SUMPRODUCT('Respondent Data'!I3:Z3,'Product Coding'!A143:R143)</f>
        <v>-0.14530804764513405</v>
      </c>
      <c r="AT3" s="4">
        <f>SUMPRODUCT('Respondent Data'!I3:Z3,'Product Coding'!A144:R144)</f>
        <v>-0.159869097188442</v>
      </c>
      <c r="AU3" s="4">
        <f>SUMPRODUCT('Respondent Data'!I3:Z3,'Product Coding'!A145:R145)</f>
        <v>-0.25908206207684303</v>
      </c>
      <c r="AV3" s="4">
        <f>SUMPRODUCT('Respondent Data'!I3:Z3,'Product Coding'!A146:R146)</f>
        <v>-1.311928118060852</v>
      </c>
      <c r="AW3" s="4">
        <f>SUMPRODUCT('Respondent Data'!I3:Z3,'Product Coding'!A147:R147)</f>
        <v>-2.1393516511845592</v>
      </c>
      <c r="AX3" s="4">
        <f>SUMPRODUCT('Respondent Data'!I3:Z3,'Product Coding'!A148:R148)</f>
        <v>1.2285350812278608</v>
      </c>
      <c r="AY3" s="4">
        <f>SUMPRODUCT('Respondent Data'!I3:Z3,'Product Coding'!A149:R149)</f>
        <v>1.8203183562873839</v>
      </c>
      <c r="AZ3" s="4">
        <f>SUMPRODUCT('Respondent Data'!I3:Z3,'Product Coding'!A150:R150)</f>
        <v>1.8057573067440762</v>
      </c>
      <c r="BA3" s="4">
        <f>SUMPRODUCT('Respondent Data'!I3:Z3,'Product Coding'!A151:R151)</f>
        <v>1.7065443418556749</v>
      </c>
      <c r="BB3" s="4">
        <f>SUMPRODUCT('Respondent Data'!I3:Z3,'Product Coding'!A152:R152)</f>
        <v>0.65369828587166612</v>
      </c>
      <c r="BC3" s="4">
        <f>SUMPRODUCT('Respondent Data'!I3:Z3,'Product Coding'!A153:R153)</f>
        <v>-0.17372524725204097</v>
      </c>
      <c r="BD3" s="4">
        <f>SUMPRODUCT('Respondent Data'!I3:Z3,'Product Coding'!A154:R154)</f>
        <v>-0.85395372730251928</v>
      </c>
      <c r="BE3" s="4">
        <f>SUMPRODUCT('Respondent Data'!I3:Z3,'Product Coding'!A155:R155)</f>
        <v>-0.26217045224299607</v>
      </c>
      <c r="BF3" s="4">
        <f>SUMPRODUCT('Respondent Data'!I3:Z3,'Product Coding'!A156:R156)</f>
        <v>-0.27673150178630401</v>
      </c>
      <c r="BG3" s="4">
        <f>SUMPRODUCT('Respondent Data'!I3:Z3,'Product Coding'!A157:R157)</f>
        <v>-0.37594446667470505</v>
      </c>
      <c r="BH3" s="4">
        <f>SUMPRODUCT('Respondent Data'!I3:Z3,'Product Coding'!A158:R158)</f>
        <v>-1.4287905226587139</v>
      </c>
      <c r="BI3" s="4">
        <f>SUMPRODUCT('Respondent Data'!I3:Z3,'Product Coding'!A159:R159)</f>
        <v>-2.2562140557824213</v>
      </c>
      <c r="BJ3" s="4">
        <f>SUMPRODUCT('Respondent Data'!I3:Z3,'Product Coding'!A160:R160)</f>
        <v>2.1253081615207661</v>
      </c>
      <c r="BK3" s="4">
        <f>SUMPRODUCT('Respondent Data'!I3:Z3,'Product Coding'!A161:R161)</f>
        <v>2.7170914365802892</v>
      </c>
      <c r="BL3" s="4">
        <f>SUMPRODUCT('Respondent Data'!I3:Z3,'Product Coding'!A162:R162)</f>
        <v>2.702530387036981</v>
      </c>
      <c r="BM3" s="4">
        <f>SUMPRODUCT('Respondent Data'!I3:Z3,'Product Coding'!A163:R163)</f>
        <v>2.6033174221485802</v>
      </c>
      <c r="BN3" s="4">
        <f>SUMPRODUCT('Respondent Data'!I3:Z3,'Product Coding'!A164:R164)</f>
        <v>1.550471366164571</v>
      </c>
      <c r="BO3" s="4">
        <f>SUMPRODUCT('Respondent Data'!I3:Z3,'Product Coding'!A165:R165)</f>
        <v>0.72304783304086406</v>
      </c>
      <c r="BP3" s="4">
        <f>SUMPRODUCT('Respondent Data'!I3:Z3,'Product Coding'!A166:R166)</f>
        <v>4.2819352990385751E-2</v>
      </c>
      <c r="BQ3" s="4">
        <f>SUMPRODUCT('Respondent Data'!I3:Z3,'Product Coding'!A167:R167)</f>
        <v>0.63460262804990908</v>
      </c>
      <c r="BR3" s="4">
        <f>SUMPRODUCT('Respondent Data'!I3:Z3,'Product Coding'!A168:R168)</f>
        <v>0.62004157850660091</v>
      </c>
      <c r="BS3" s="4">
        <f>SUMPRODUCT('Respondent Data'!I3:Z3,'Product Coding'!A169:R169)</f>
        <v>0.5208286136182001</v>
      </c>
      <c r="BT3" s="4">
        <f>SUMPRODUCT('Respondent Data'!I3:Z3,'Product Coding'!A170:R170)</f>
        <v>-0.53201744236580895</v>
      </c>
      <c r="BU3" s="4">
        <f>SUMPRODUCT('Respondent Data'!I3:Z3,'Product Coding'!A171:R171)</f>
        <v>-1.359440975489516</v>
      </c>
      <c r="BV3" s="4">
        <f>SUMPRODUCT('Respondent Data'!I3:Z3,'Product Coding'!A172:R172)</f>
        <v>7.25955405384064</v>
      </c>
      <c r="BX3" s="4">
        <f t="shared" si="0"/>
        <v>1.0155312052098782</v>
      </c>
      <c r="BY3" s="4">
        <f t="shared" si="1"/>
        <v>0.56193367920636605</v>
      </c>
      <c r="BZ3" s="4">
        <f t="shared" si="2"/>
        <v>0.57017588530663932</v>
      </c>
      <c r="CA3" s="4">
        <f t="shared" si="3"/>
        <v>0.62964605801320384</v>
      </c>
      <c r="CB3" s="4">
        <f t="shared" si="4"/>
        <v>1.8044369892835956</v>
      </c>
      <c r="CC3" s="4">
        <f t="shared" si="5"/>
        <v>4.1275010820064395</v>
      </c>
      <c r="CD3" s="4">
        <f t="shared" si="6"/>
        <v>8.1490441568632779</v>
      </c>
      <c r="CE3" s="4">
        <f t="shared" si="7"/>
        <v>4.5091892219451202</v>
      </c>
      <c r="CF3" s="4">
        <f t="shared" si="8"/>
        <v>4.5753281068129805</v>
      </c>
      <c r="CG3" s="4">
        <f t="shared" si="9"/>
        <v>5.0525414715189152</v>
      </c>
      <c r="CH3" s="4">
        <f t="shared" si="10"/>
        <v>14.479551813388648</v>
      </c>
      <c r="CI3" s="4">
        <f t="shared" si="11"/>
        <v>33.120782898857456</v>
      </c>
      <c r="CJ3" s="4">
        <f t="shared" si="12"/>
        <v>1.3735479367631682</v>
      </c>
      <c r="CK3" s="4">
        <f t="shared" si="13"/>
        <v>0.76003853127499377</v>
      </c>
      <c r="CL3" s="4">
        <f t="shared" si="14"/>
        <v>0.77118645575562794</v>
      </c>
      <c r="CM3" s="4">
        <f t="shared" si="15"/>
        <v>0.85162232281809724</v>
      </c>
      <c r="CN3" s="4">
        <f t="shared" si="16"/>
        <v>2.4405756228213606</v>
      </c>
      <c r="CO3" s="4">
        <f t="shared" si="17"/>
        <v>5.5826158429134836</v>
      </c>
      <c r="CP3" s="4">
        <f t="shared" si="18"/>
        <v>11.021919100888924</v>
      </c>
      <c r="CQ3" s="4">
        <f t="shared" si="19"/>
        <v>6.0988648310392559</v>
      </c>
      <c r="CR3" s="4">
        <f t="shared" si="20"/>
        <v>6.1883204069821849</v>
      </c>
      <c r="CS3" s="4">
        <f t="shared" si="21"/>
        <v>6.8337712105861756</v>
      </c>
      <c r="CT3" s="4">
        <f t="shared" si="22"/>
        <v>19.58419240738651</v>
      </c>
      <c r="CU3" s="4">
        <f t="shared" si="23"/>
        <v>44.797228072676042</v>
      </c>
      <c r="CV3" s="4">
        <f t="shared" si="24"/>
        <v>0.28872102581791143</v>
      </c>
      <c r="CW3" s="4">
        <f t="shared" si="25"/>
        <v>0.15976079067758917</v>
      </c>
      <c r="CX3" s="4">
        <f t="shared" si="26"/>
        <v>0.16210409454463451</v>
      </c>
      <c r="CY3" s="4">
        <f t="shared" si="27"/>
        <v>0.17901178697330697</v>
      </c>
      <c r="CZ3" s="4">
        <f t="shared" si="28"/>
        <v>0.51301121609756295</v>
      </c>
      <c r="DA3" s="4">
        <f t="shared" si="29"/>
        <v>1.1734709286605847</v>
      </c>
      <c r="DB3" s="4">
        <f t="shared" si="30"/>
        <v>2.3168174215963888</v>
      </c>
      <c r="DC3" s="4">
        <f t="shared" si="31"/>
        <v>1.2819869355939724</v>
      </c>
      <c r="DD3" s="4">
        <f t="shared" si="32"/>
        <v>1.3007905790345051</v>
      </c>
      <c r="DE3" s="4">
        <f t="shared" si="33"/>
        <v>1.4364649251157167</v>
      </c>
      <c r="DF3" s="4">
        <f t="shared" si="34"/>
        <v>4.1166150596831557</v>
      </c>
      <c r="DG3" s="4">
        <f t="shared" si="35"/>
        <v>9.4164180927105665</v>
      </c>
      <c r="DH3" s="4">
        <f t="shared" si="36"/>
        <v>0.26043616759831972</v>
      </c>
      <c r="DI3" s="4">
        <f t="shared" si="37"/>
        <v>0.14410965719825825</v>
      </c>
      <c r="DJ3" s="4">
        <f t="shared" si="38"/>
        <v>0.14622339684338026</v>
      </c>
      <c r="DK3" s="4">
        <f t="shared" si="39"/>
        <v>0.16147470944377143</v>
      </c>
      <c r="DL3" s="4">
        <f t="shared" si="40"/>
        <v>0.4627535340625481</v>
      </c>
      <c r="DM3" s="4">
        <f t="shared" si="41"/>
        <v>1.0585106179317425</v>
      </c>
      <c r="DN3" s="4">
        <f t="shared" si="42"/>
        <v>2.0898479720909604</v>
      </c>
      <c r="DO3" s="4">
        <f t="shared" si="43"/>
        <v>1.1563957403911918</v>
      </c>
      <c r="DP3" s="4">
        <f t="shared" si="44"/>
        <v>1.1733572651733397</v>
      </c>
      <c r="DQ3" s="4">
        <f t="shared" si="45"/>
        <v>1.2957401315915384</v>
      </c>
      <c r="DR3" s="4">
        <f t="shared" si="46"/>
        <v>3.7133265462196148</v>
      </c>
      <c r="DS3" s="4">
        <f t="shared" si="47"/>
        <v>8.4939288145771101</v>
      </c>
      <c r="DT3" s="4">
        <f t="shared" si="48"/>
        <v>0.29272107634610095</v>
      </c>
      <c r="DU3" s="4">
        <f t="shared" si="49"/>
        <v>0.16197417722719534</v>
      </c>
      <c r="DV3" s="4">
        <f t="shared" si="50"/>
        <v>0.1643499461142181</v>
      </c>
      <c r="DW3" s="4">
        <f t="shared" si="51"/>
        <v>0.18149188412247103</v>
      </c>
      <c r="DX3" s="4">
        <f t="shared" si="52"/>
        <v>0.5201186679366</v>
      </c>
      <c r="DY3" s="4">
        <f t="shared" si="53"/>
        <v>1.1897286396974116</v>
      </c>
      <c r="DZ3" s="4">
        <f t="shared" si="54"/>
        <v>2.348915488319177</v>
      </c>
      <c r="EA3" s="4">
        <f t="shared" si="55"/>
        <v>1.2997480685226452</v>
      </c>
      <c r="EB3" s="4">
        <f t="shared" si="56"/>
        <v>1.318812224766716</v>
      </c>
      <c r="EC3" s="4">
        <f t="shared" si="57"/>
        <v>1.4563662546643952</v>
      </c>
      <c r="ED3" s="4">
        <f t="shared" si="58"/>
        <v>4.1736482050773649</v>
      </c>
      <c r="EE3" s="4">
        <f t="shared" si="59"/>
        <v>9.5468767181560015</v>
      </c>
      <c r="EF3" s="4">
        <f t="shared" si="60"/>
        <v>0.11939616929189417</v>
      </c>
      <c r="EG3" s="4">
        <f t="shared" si="61"/>
        <v>6.6066634239441507E-2</v>
      </c>
      <c r="EH3" s="4">
        <f t="shared" si="62"/>
        <v>6.7035671753836304E-2</v>
      </c>
      <c r="EI3" s="4">
        <f t="shared" si="63"/>
        <v>7.4027589650464298E-2</v>
      </c>
      <c r="EJ3" s="4">
        <f t="shared" si="64"/>
        <v>0.21214795088894864</v>
      </c>
      <c r="EK3" s="4">
        <f t="shared" si="65"/>
        <v>0.4852709748469714</v>
      </c>
      <c r="EL3" s="4">
        <f t="shared" si="66"/>
        <v>0.95808444952598792</v>
      </c>
      <c r="EM3" s="4">
        <f t="shared" si="67"/>
        <v>0.53014611166111647</v>
      </c>
      <c r="EN3" s="4">
        <f t="shared" si="68"/>
        <v>0.53792207113331025</v>
      </c>
      <c r="EO3" s="4">
        <f t="shared" si="69"/>
        <v>0.59402812419054618</v>
      </c>
      <c r="EP3" s="4">
        <f t="shared" si="70"/>
        <v>1.7023632663506538</v>
      </c>
      <c r="EQ3" s="4">
        <f t="shared" si="71"/>
        <v>3.8940158429250733</v>
      </c>
      <c r="ER3" s="4">
        <f t="shared" si="72"/>
        <v>7.0342165385780652E-4</v>
      </c>
      <c r="ET3" s="4">
        <f t="shared" si="73"/>
        <v>0.49614711864303263</v>
      </c>
      <c r="EU3" s="4">
        <f t="shared" si="74"/>
        <v>0.64023204910218079</v>
      </c>
      <c r="EV3" s="4">
        <f t="shared" si="75"/>
        <v>0.63687132719192807</v>
      </c>
      <c r="EW3" s="4">
        <f t="shared" si="76"/>
        <v>0.61363017759767924</v>
      </c>
      <c r="EX3" s="4">
        <f t="shared" si="77"/>
        <v>0.35657781002790651</v>
      </c>
      <c r="EY3" s="4">
        <f t="shared" si="78"/>
        <v>0.19502677503262283</v>
      </c>
      <c r="EZ3" s="4">
        <f t="shared" si="79"/>
        <v>0.10930103548028421</v>
      </c>
      <c r="FA3" s="4">
        <f t="shared" si="80"/>
        <v>0.18151491257853941</v>
      </c>
      <c r="FB3" s="4">
        <f t="shared" si="81"/>
        <v>0.17936164129569571</v>
      </c>
      <c r="FC3" s="4">
        <f t="shared" si="82"/>
        <v>0.16521985098419245</v>
      </c>
      <c r="FD3" s="4">
        <f t="shared" si="83"/>
        <v>6.4601353582800461E-2</v>
      </c>
      <c r="FE3" s="4">
        <f t="shared" si="84"/>
        <v>2.9307651086560655E-2</v>
      </c>
      <c r="FF3" s="4">
        <f t="shared" si="85"/>
        <v>0.42131021855986206</v>
      </c>
      <c r="FG3" s="4">
        <f t="shared" si="86"/>
        <v>0.56816937938034096</v>
      </c>
      <c r="FH3" s="4">
        <f t="shared" si="87"/>
        <v>0.5645932966291668</v>
      </c>
      <c r="FI3" s="4">
        <f t="shared" si="88"/>
        <v>0.54006693896303803</v>
      </c>
      <c r="FJ3" s="4">
        <f t="shared" si="89"/>
        <v>0.2906490394708936</v>
      </c>
      <c r="FK3" s="4">
        <f t="shared" si="90"/>
        <v>0.15191529079986496</v>
      </c>
      <c r="FL3" s="4">
        <f t="shared" si="91"/>
        <v>8.3181394884453849E-2</v>
      </c>
      <c r="FM3" s="4">
        <f t="shared" si="92"/>
        <v>0.14086759274913571</v>
      </c>
      <c r="FN3" s="4">
        <f t="shared" si="93"/>
        <v>0.13911455574916728</v>
      </c>
      <c r="FO3" s="4">
        <f t="shared" si="94"/>
        <v>0.12765243879584445</v>
      </c>
      <c r="FP3" s="4">
        <f t="shared" si="95"/>
        <v>4.8580968357114472E-2</v>
      </c>
      <c r="FQ3" s="4">
        <f t="shared" si="96"/>
        <v>2.1835382665804377E-2</v>
      </c>
      <c r="FR3" s="4">
        <f t="shared" si="97"/>
        <v>0.77596312930902245</v>
      </c>
      <c r="FS3" s="4">
        <f t="shared" si="98"/>
        <v>0.86224677367800218</v>
      </c>
      <c r="FT3" s="4">
        <f t="shared" si="99"/>
        <v>0.86050811170392238</v>
      </c>
      <c r="FU3" s="4">
        <f t="shared" si="100"/>
        <v>0.84816794119348371</v>
      </c>
      <c r="FV3" s="4">
        <f t="shared" si="101"/>
        <v>0.66093363311559039</v>
      </c>
      <c r="FW3" s="4">
        <f t="shared" si="102"/>
        <v>0.46009357052512145</v>
      </c>
      <c r="FX3" s="4">
        <f t="shared" si="103"/>
        <v>0.30149383366380733</v>
      </c>
      <c r="FY3" s="4">
        <f t="shared" si="104"/>
        <v>0.438214603423973</v>
      </c>
      <c r="FZ3" s="4">
        <f t="shared" si="105"/>
        <v>0.43463321221509704</v>
      </c>
      <c r="GA3" s="4">
        <f t="shared" si="106"/>
        <v>0.41043069805427485</v>
      </c>
      <c r="GB3" s="4">
        <f t="shared" si="107"/>
        <v>0.19544171064960369</v>
      </c>
      <c r="GC3" s="4">
        <f t="shared" si="108"/>
        <v>9.6002290912247684E-2</v>
      </c>
      <c r="GD3" s="4">
        <f t="shared" si="109"/>
        <v>0.79337615478412982</v>
      </c>
      <c r="GE3" s="4">
        <f t="shared" si="110"/>
        <v>0.87404209352523099</v>
      </c>
      <c r="GF3" s="4">
        <f t="shared" si="111"/>
        <v>0.87243028082826657</v>
      </c>
      <c r="GG3" s="4">
        <f t="shared" si="112"/>
        <v>0.86097440768116129</v>
      </c>
      <c r="GH3" s="4">
        <f t="shared" si="113"/>
        <v>0.68364216986211668</v>
      </c>
      <c r="GI3" s="4">
        <f t="shared" si="114"/>
        <v>0.48578811850129539</v>
      </c>
      <c r="GJ3" s="4">
        <f t="shared" si="115"/>
        <v>0.32364051857324244</v>
      </c>
      <c r="GK3" s="4">
        <f t="shared" si="116"/>
        <v>0.46373677209109587</v>
      </c>
      <c r="GL3" s="4">
        <f t="shared" si="117"/>
        <v>0.46011763276308071</v>
      </c>
      <c r="GM3" s="4">
        <f t="shared" si="118"/>
        <v>0.43558937104381357</v>
      </c>
      <c r="GN3" s="4">
        <f t="shared" si="119"/>
        <v>0.21216437906303418</v>
      </c>
      <c r="GO3" s="4">
        <f t="shared" si="120"/>
        <v>0.10533047166570136</v>
      </c>
      <c r="GP3" s="4">
        <f t="shared" si="121"/>
        <v>0.77356207638117702</v>
      </c>
      <c r="GQ3" s="4">
        <f t="shared" si="122"/>
        <v>0.86060432288287814</v>
      </c>
      <c r="GR3" s="4">
        <f t="shared" si="123"/>
        <v>0.85884832419780432</v>
      </c>
      <c r="GS3" s="4">
        <f t="shared" si="124"/>
        <v>0.84638753210118711</v>
      </c>
      <c r="GT3" s="4">
        <f t="shared" si="125"/>
        <v>0.65784337834453022</v>
      </c>
      <c r="GU3" s="4">
        <f t="shared" si="126"/>
        <v>0.45667759094486948</v>
      </c>
      <c r="GV3" s="4">
        <f t="shared" si="127"/>
        <v>0.29860413124426161</v>
      </c>
      <c r="GW3" s="4">
        <f t="shared" si="128"/>
        <v>0.43483023801054799</v>
      </c>
      <c r="GX3" s="4">
        <f t="shared" si="129"/>
        <v>0.43125527341939257</v>
      </c>
      <c r="GY3" s="4">
        <f t="shared" si="130"/>
        <v>0.4071054135762936</v>
      </c>
      <c r="GZ3" s="4">
        <f t="shared" si="131"/>
        <v>0.19328720476560626</v>
      </c>
      <c r="HA3" s="4">
        <f t="shared" si="132"/>
        <v>9.4814799368854133E-2</v>
      </c>
      <c r="HB3" s="4">
        <f t="shared" si="133"/>
        <v>0.89333877266399653</v>
      </c>
      <c r="HC3" s="4">
        <f t="shared" si="134"/>
        <v>0.93802766908038993</v>
      </c>
      <c r="HD3" s="4">
        <f t="shared" si="135"/>
        <v>0.93717579128010509</v>
      </c>
      <c r="HE3" s="4">
        <f t="shared" si="136"/>
        <v>0.93107477837272679</v>
      </c>
      <c r="HF3" s="4">
        <f t="shared" si="137"/>
        <v>0.82498180132766274</v>
      </c>
      <c r="HG3" s="4">
        <f t="shared" si="138"/>
        <v>0.67327781727036762</v>
      </c>
      <c r="HH3" s="4">
        <f t="shared" si="139"/>
        <v>0.51070320294003635</v>
      </c>
      <c r="HI3" s="4">
        <f t="shared" si="140"/>
        <v>0.6535323603276072</v>
      </c>
      <c r="HJ3" s="4">
        <f t="shared" si="141"/>
        <v>0.65022800489695154</v>
      </c>
      <c r="HK3" s="4">
        <f t="shared" si="142"/>
        <v>0.62734150346801698</v>
      </c>
      <c r="HL3" s="4">
        <f t="shared" si="143"/>
        <v>0.37004647467341717</v>
      </c>
      <c r="HM3" s="4">
        <f t="shared" si="144"/>
        <v>0.20433117343615226</v>
      </c>
      <c r="HN3" s="4">
        <f t="shared" si="145"/>
        <v>0.99929707280035562</v>
      </c>
      <c r="HP3" s="4">
        <f t="shared" ref="HP3:IU3" si="149">IF(B1=1,ET3,0)</f>
        <v>0.49614711864303263</v>
      </c>
      <c r="HQ3" s="4">
        <f t="shared" si="149"/>
        <v>0.64023204910218079</v>
      </c>
      <c r="HR3" s="4">
        <f t="shared" si="149"/>
        <v>0.63687132719192807</v>
      </c>
      <c r="HS3" s="4">
        <f t="shared" si="149"/>
        <v>0.61363017759767924</v>
      </c>
      <c r="HT3" s="4">
        <f t="shared" si="149"/>
        <v>0.35657781002790651</v>
      </c>
      <c r="HU3" s="4">
        <f t="shared" si="149"/>
        <v>0.19502677503262283</v>
      </c>
      <c r="HV3" s="4">
        <f t="shared" si="149"/>
        <v>0.10930103548028421</v>
      </c>
      <c r="HW3" s="4">
        <f t="shared" si="149"/>
        <v>0.18151491257853941</v>
      </c>
      <c r="HX3" s="4">
        <f t="shared" si="149"/>
        <v>0.17936164129569571</v>
      </c>
      <c r="HY3" s="4">
        <f t="shared" si="149"/>
        <v>0.16521985098419245</v>
      </c>
      <c r="HZ3" s="4">
        <f t="shared" si="149"/>
        <v>6.4601353582800461E-2</v>
      </c>
      <c r="IA3" s="4">
        <f t="shared" si="149"/>
        <v>2.9307651086560655E-2</v>
      </c>
      <c r="IB3" s="4">
        <f t="shared" si="149"/>
        <v>0.42131021855986206</v>
      </c>
      <c r="IC3" s="4">
        <f t="shared" si="149"/>
        <v>0.56816937938034096</v>
      </c>
      <c r="ID3" s="4">
        <f t="shared" si="149"/>
        <v>0.5645932966291668</v>
      </c>
      <c r="IE3" s="4">
        <f t="shared" si="149"/>
        <v>0.54006693896303803</v>
      </c>
      <c r="IF3" s="4">
        <f t="shared" si="149"/>
        <v>0.2906490394708936</v>
      </c>
      <c r="IG3" s="4">
        <f t="shared" si="149"/>
        <v>0.15191529079986496</v>
      </c>
      <c r="IH3" s="4">
        <f t="shared" si="149"/>
        <v>8.3181394884453849E-2</v>
      </c>
      <c r="II3" s="4">
        <f t="shared" si="149"/>
        <v>0.14086759274913571</v>
      </c>
      <c r="IJ3" s="4">
        <f t="shared" si="149"/>
        <v>0.13911455574916728</v>
      </c>
      <c r="IK3" s="4">
        <f t="shared" si="149"/>
        <v>0.12765243879584445</v>
      </c>
      <c r="IL3" s="4">
        <f t="shared" si="149"/>
        <v>4.8580968357114472E-2</v>
      </c>
      <c r="IM3" s="4">
        <f t="shared" si="149"/>
        <v>2.1835382665804377E-2</v>
      </c>
      <c r="IN3" s="4">
        <f t="shared" si="149"/>
        <v>0.77596312930902245</v>
      </c>
      <c r="IO3" s="4">
        <f t="shared" si="149"/>
        <v>0.86224677367800218</v>
      </c>
      <c r="IP3" s="4">
        <f t="shared" si="149"/>
        <v>0.86050811170392238</v>
      </c>
      <c r="IQ3" s="4">
        <f t="shared" si="149"/>
        <v>0.84816794119348371</v>
      </c>
      <c r="IR3" s="4">
        <f t="shared" si="149"/>
        <v>0.66093363311559039</v>
      </c>
      <c r="IS3" s="4">
        <f t="shared" si="149"/>
        <v>0.46009357052512145</v>
      </c>
      <c r="IT3" s="4">
        <f t="shared" si="149"/>
        <v>0.30149383366380733</v>
      </c>
      <c r="IU3" s="4">
        <f t="shared" si="149"/>
        <v>0.438214603423973</v>
      </c>
      <c r="IV3" s="4">
        <f t="shared" ref="IV3:KA3" si="150">IF(AH1=1,FZ3,0)</f>
        <v>0.43463321221509704</v>
      </c>
      <c r="IW3" s="4">
        <f t="shared" si="150"/>
        <v>0.41043069805427485</v>
      </c>
      <c r="IX3" s="4">
        <f t="shared" si="150"/>
        <v>0.19544171064960369</v>
      </c>
      <c r="IY3" s="4">
        <f t="shared" si="150"/>
        <v>9.6002290912247684E-2</v>
      </c>
      <c r="IZ3" s="4">
        <f t="shared" si="150"/>
        <v>0.79337615478412982</v>
      </c>
      <c r="JA3" s="4">
        <f t="shared" si="150"/>
        <v>0.87404209352523099</v>
      </c>
      <c r="JB3" s="4">
        <f t="shared" si="150"/>
        <v>0.87243028082826657</v>
      </c>
      <c r="JC3" s="4">
        <f t="shared" si="150"/>
        <v>0.86097440768116129</v>
      </c>
      <c r="JD3" s="4">
        <f t="shared" si="150"/>
        <v>0.68364216986211668</v>
      </c>
      <c r="JE3" s="4">
        <f t="shared" si="150"/>
        <v>0.48578811850129539</v>
      </c>
      <c r="JF3" s="4">
        <f t="shared" si="150"/>
        <v>0.32364051857324244</v>
      </c>
      <c r="JG3" s="4">
        <f t="shared" si="150"/>
        <v>0.46373677209109587</v>
      </c>
      <c r="JH3" s="4">
        <f t="shared" si="150"/>
        <v>0.46011763276308071</v>
      </c>
      <c r="JI3" s="4">
        <f t="shared" si="150"/>
        <v>0.43558937104381357</v>
      </c>
      <c r="JJ3" s="4">
        <f t="shared" si="150"/>
        <v>0.21216437906303418</v>
      </c>
      <c r="JK3" s="4">
        <f t="shared" si="150"/>
        <v>0.10533047166570136</v>
      </c>
      <c r="JL3" s="4">
        <f t="shared" si="150"/>
        <v>0.77356207638117702</v>
      </c>
      <c r="JM3" s="4">
        <f t="shared" si="150"/>
        <v>0.86060432288287814</v>
      </c>
      <c r="JN3" s="4">
        <f t="shared" si="150"/>
        <v>0.85884832419780432</v>
      </c>
      <c r="JO3" s="4">
        <f t="shared" si="150"/>
        <v>0.84638753210118711</v>
      </c>
      <c r="JP3" s="4">
        <f t="shared" si="150"/>
        <v>0.65784337834453022</v>
      </c>
      <c r="JQ3" s="4">
        <f t="shared" si="150"/>
        <v>0.45667759094486948</v>
      </c>
      <c r="JR3" s="4">
        <f t="shared" si="150"/>
        <v>0.29860413124426161</v>
      </c>
      <c r="JS3" s="4">
        <f t="shared" si="150"/>
        <v>0.43483023801054799</v>
      </c>
      <c r="JT3" s="4">
        <f t="shared" si="150"/>
        <v>0.43125527341939257</v>
      </c>
      <c r="JU3" s="4">
        <f t="shared" si="150"/>
        <v>0.4071054135762936</v>
      </c>
      <c r="JV3" s="4">
        <f t="shared" si="150"/>
        <v>0.19328720476560626</v>
      </c>
      <c r="JW3" s="4">
        <f t="shared" si="150"/>
        <v>9.4814799368854133E-2</v>
      </c>
      <c r="JX3" s="4">
        <f t="shared" si="150"/>
        <v>0.89333877266399653</v>
      </c>
      <c r="JY3" s="4">
        <f t="shared" si="150"/>
        <v>0.93802766908038993</v>
      </c>
      <c r="JZ3" s="4">
        <f t="shared" si="150"/>
        <v>0.93717579128010509</v>
      </c>
      <c r="KA3" s="4">
        <f t="shared" si="150"/>
        <v>0.93107477837272679</v>
      </c>
      <c r="KB3" s="4">
        <f t="shared" ref="KB3:KJ3" si="151">IF(BN1=1,HF3,0)</f>
        <v>0.82498180132766274</v>
      </c>
      <c r="KC3" s="4">
        <f t="shared" si="151"/>
        <v>0.67327781727036762</v>
      </c>
      <c r="KD3" s="4">
        <f t="shared" si="151"/>
        <v>0.51070320294003635</v>
      </c>
      <c r="KE3" s="4">
        <f t="shared" si="151"/>
        <v>0.6535323603276072</v>
      </c>
      <c r="KF3" s="4">
        <f t="shared" si="151"/>
        <v>0.65022800489695154</v>
      </c>
      <c r="KG3" s="4">
        <f t="shared" si="151"/>
        <v>0.62734150346801698</v>
      </c>
      <c r="KH3" s="4">
        <f t="shared" si="151"/>
        <v>0.37004647467341717</v>
      </c>
      <c r="KI3" s="4">
        <f t="shared" si="151"/>
        <v>0.20433117343615226</v>
      </c>
      <c r="KJ3" s="4">
        <f t="shared" si="151"/>
        <v>0</v>
      </c>
    </row>
    <row r="4" spans="1:296" x14ac:dyDescent="0.2">
      <c r="A4" s="4" t="str">
        <f>'Respondent Data'!A4</f>
        <v>19</v>
      </c>
      <c r="B4" s="4">
        <f>SUMPRODUCT('Respondent Data'!I4:Z4,'Product Coding'!A100:R100)</f>
        <v>5.0045237659028103</v>
      </c>
      <c r="C4" s="4">
        <f>SUMPRODUCT('Respondent Data'!I4:Z4,'Product Coding'!A101:R101)</f>
        <v>3.6254084524933701</v>
      </c>
      <c r="D4" s="4">
        <f>SUMPRODUCT('Respondent Data'!I4:Z4,'Product Coding'!A102:R102)</f>
        <v>2.6377603311302802</v>
      </c>
      <c r="E4" s="4">
        <f>SUMPRODUCT('Respondent Data'!I4:Z4,'Product Coding'!A103:R103)</f>
        <v>0.36216501020730013</v>
      </c>
      <c r="F4" s="4">
        <f>SUMPRODUCT('Respondent Data'!I4:Z4,'Product Coding'!A104:R104)</f>
        <v>-1.13110691895228</v>
      </c>
      <c r="G4" s="4">
        <f>SUMPRODUCT('Respondent Data'!I4:Z4,'Product Coding'!A105:R105)</f>
        <v>-1.98054980272101</v>
      </c>
      <c r="H4" s="4">
        <f>SUMPRODUCT('Respondent Data'!I4:Z4,'Product Coding'!A106:R106)</f>
        <v>4.1150809972985964</v>
      </c>
      <c r="I4" s="4">
        <f>SUMPRODUCT('Respondent Data'!I4:Z4,'Product Coding'!A107:R107)</f>
        <v>2.7359656838891562</v>
      </c>
      <c r="J4" s="4">
        <f>SUMPRODUCT('Respondent Data'!I4:Z4,'Product Coding'!A108:R108)</f>
        <v>1.7483175625260663</v>
      </c>
      <c r="K4" s="4">
        <f>SUMPRODUCT('Respondent Data'!I4:Z4,'Product Coding'!A109:R109)</f>
        <v>-0.52727775839691393</v>
      </c>
      <c r="L4" s="4">
        <f>SUMPRODUCT('Respondent Data'!I4:Z4,'Product Coding'!A110:R110)</f>
        <v>-2.0205496875564939</v>
      </c>
      <c r="M4" s="4">
        <f>SUMPRODUCT('Respondent Data'!I4:Z4,'Product Coding'!A111:R111)</f>
        <v>-2.8699925713252239</v>
      </c>
      <c r="N4" s="4">
        <f>SUMPRODUCT('Respondent Data'!I4:Z4,'Product Coding'!A112:R112)</f>
        <v>3.0642147634881973</v>
      </c>
      <c r="O4" s="4">
        <f>SUMPRODUCT('Respondent Data'!I4:Z4,'Product Coding'!A113:R113)</f>
        <v>1.6850994500787571</v>
      </c>
      <c r="P4" s="4">
        <f>SUMPRODUCT('Respondent Data'!I4:Z4,'Product Coding'!A114:R114)</f>
        <v>0.69745132871566717</v>
      </c>
      <c r="Q4" s="4">
        <f>SUMPRODUCT('Respondent Data'!I4:Z4,'Product Coding'!A115:R115)</f>
        <v>-1.5781439922073126</v>
      </c>
      <c r="R4" s="4">
        <f>SUMPRODUCT('Respondent Data'!I4:Z4,'Product Coding'!A116:R116)</f>
        <v>-3.071415921366893</v>
      </c>
      <c r="S4" s="4">
        <f>SUMPRODUCT('Respondent Data'!I4:Z4,'Product Coding'!A117:R117)</f>
        <v>-3.920858805135623</v>
      </c>
      <c r="T4" s="4">
        <f>SUMPRODUCT('Respondent Data'!I4:Z4,'Product Coding'!A118:R118)</f>
        <v>2.1747719948839834</v>
      </c>
      <c r="U4" s="4">
        <f>SUMPRODUCT('Respondent Data'!I4:Z4,'Product Coding'!A119:R119)</f>
        <v>0.79565668147454316</v>
      </c>
      <c r="V4" s="4">
        <f>SUMPRODUCT('Respondent Data'!I4:Z4,'Product Coding'!A120:R120)</f>
        <v>-0.19199143988854678</v>
      </c>
      <c r="W4" s="4">
        <f>SUMPRODUCT('Respondent Data'!I4:Z4,'Product Coding'!A121:R121)</f>
        <v>-2.4675867608115265</v>
      </c>
      <c r="X4" s="4">
        <f>SUMPRODUCT('Respondent Data'!I4:Z4,'Product Coding'!A122:R122)</f>
        <v>-3.9608586899711069</v>
      </c>
      <c r="Y4" s="4">
        <f>SUMPRODUCT('Respondent Data'!I4:Z4,'Product Coding'!A123:R123)</f>
        <v>-4.8103015737398369</v>
      </c>
      <c r="Z4" s="4">
        <f>SUMPRODUCT('Respondent Data'!I4:Z4,'Product Coding'!A124:R124)</f>
        <v>4.8480752854796334</v>
      </c>
      <c r="AA4" s="4">
        <f>SUMPRODUCT('Respondent Data'!I4:Z4,'Product Coding'!A125:R125)</f>
        <v>3.4689599720701931</v>
      </c>
      <c r="AB4" s="4">
        <f>SUMPRODUCT('Respondent Data'!I4:Z4,'Product Coding'!A126:R126)</f>
        <v>2.4813118507071033</v>
      </c>
      <c r="AC4" s="4">
        <f>SUMPRODUCT('Respondent Data'!I4:Z4,'Product Coding'!A127:R127)</f>
        <v>0.20571652978412314</v>
      </c>
      <c r="AD4" s="4">
        <f>SUMPRODUCT('Respondent Data'!I4:Z4,'Product Coding'!A128:R128)</f>
        <v>-1.2875553993754572</v>
      </c>
      <c r="AE4" s="4">
        <f>SUMPRODUCT('Respondent Data'!I4:Z4,'Product Coding'!A129:R129)</f>
        <v>-2.1369982831441869</v>
      </c>
      <c r="AF4" s="4">
        <f>SUMPRODUCT('Respondent Data'!I4:Z4,'Product Coding'!A130:R130)</f>
        <v>3.9586325168754195</v>
      </c>
      <c r="AG4" s="4">
        <f>SUMPRODUCT('Respondent Data'!I4:Z4,'Product Coding'!A131:R131)</f>
        <v>2.5795172034659792</v>
      </c>
      <c r="AH4" s="4">
        <f>SUMPRODUCT('Respondent Data'!I4:Z4,'Product Coding'!A132:R132)</f>
        <v>1.5918690821028894</v>
      </c>
      <c r="AI4" s="4">
        <f>SUMPRODUCT('Respondent Data'!I4:Z4,'Product Coding'!A133:R133)</f>
        <v>-0.68372623882009087</v>
      </c>
      <c r="AJ4" s="4">
        <f>SUMPRODUCT('Respondent Data'!I4:Z4,'Product Coding'!A134:R134)</f>
        <v>-2.1769981679796713</v>
      </c>
      <c r="AK4" s="4">
        <f>SUMPRODUCT('Respondent Data'!I4:Z4,'Product Coding'!A135:R135)</f>
        <v>-3.0264410517484008</v>
      </c>
      <c r="AL4" s="4">
        <f>SUMPRODUCT('Respondent Data'!I4:Z4,'Product Coding'!A136:R136)</f>
        <v>6.1569158835699991</v>
      </c>
      <c r="AM4" s="4">
        <f>SUMPRODUCT('Respondent Data'!I4:Z4,'Product Coding'!A137:R137)</f>
        <v>4.7778005701605588</v>
      </c>
      <c r="AN4" s="4">
        <f>SUMPRODUCT('Respondent Data'!I4:Z4,'Product Coding'!A138:R138)</f>
        <v>3.7901524487974689</v>
      </c>
      <c r="AO4" s="4">
        <f>SUMPRODUCT('Respondent Data'!I4:Z4,'Product Coding'!A139:R139)</f>
        <v>1.5145571278744892</v>
      </c>
      <c r="AP4" s="4">
        <f>SUMPRODUCT('Respondent Data'!I4:Z4,'Product Coding'!A140:R140)</f>
        <v>2.1285198714908915E-2</v>
      </c>
      <c r="AQ4" s="4">
        <f>SUMPRODUCT('Respondent Data'!I4:Z4,'Product Coding'!A141:R141)</f>
        <v>-0.82815768505382126</v>
      </c>
      <c r="AR4" s="4">
        <f>SUMPRODUCT('Respondent Data'!I4:Z4,'Product Coding'!A142:R142)</f>
        <v>5.2674731149657852</v>
      </c>
      <c r="AS4" s="4">
        <f>SUMPRODUCT('Respondent Data'!I4:Z4,'Product Coding'!A143:R143)</f>
        <v>3.8883578015563449</v>
      </c>
      <c r="AT4" s="4">
        <f>SUMPRODUCT('Respondent Data'!I4:Z4,'Product Coding'!A144:R144)</f>
        <v>2.900709680193255</v>
      </c>
      <c r="AU4" s="4">
        <f>SUMPRODUCT('Respondent Data'!I4:Z4,'Product Coding'!A145:R145)</f>
        <v>0.62511435927027525</v>
      </c>
      <c r="AV4" s="4">
        <f>SUMPRODUCT('Respondent Data'!I4:Z4,'Product Coding'!A146:R146)</f>
        <v>-0.86815756988930515</v>
      </c>
      <c r="AW4" s="4">
        <f>SUMPRODUCT('Respondent Data'!I4:Z4,'Product Coding'!A147:R147)</f>
        <v>-1.7176004536580352</v>
      </c>
      <c r="AX4" s="4">
        <f>SUMPRODUCT('Respondent Data'!I4:Z4,'Product Coding'!A148:R148)</f>
        <v>6.1034555278985643</v>
      </c>
      <c r="AY4" s="4">
        <f>SUMPRODUCT('Respondent Data'!I4:Z4,'Product Coding'!A149:R149)</f>
        <v>4.724340214489124</v>
      </c>
      <c r="AZ4" s="4">
        <f>SUMPRODUCT('Respondent Data'!I4:Z4,'Product Coding'!A150:R150)</f>
        <v>3.7366920931260341</v>
      </c>
      <c r="BA4" s="4">
        <f>SUMPRODUCT('Respondent Data'!I4:Z4,'Product Coding'!A151:R151)</f>
        <v>1.4610967722030539</v>
      </c>
      <c r="BB4" s="4">
        <f>SUMPRODUCT('Respondent Data'!I4:Z4,'Product Coding'!A152:R152)</f>
        <v>-3.2175156956526119E-2</v>
      </c>
      <c r="BC4" s="4">
        <f>SUMPRODUCT('Respondent Data'!I4:Z4,'Product Coding'!A153:R153)</f>
        <v>-0.88161804072525607</v>
      </c>
      <c r="BD4" s="4">
        <f>SUMPRODUCT('Respondent Data'!I4:Z4,'Product Coding'!A154:R154)</f>
        <v>5.2140127592943504</v>
      </c>
      <c r="BE4" s="4">
        <f>SUMPRODUCT('Respondent Data'!I4:Z4,'Product Coding'!A155:R155)</f>
        <v>3.8348974458849101</v>
      </c>
      <c r="BF4" s="4">
        <f>SUMPRODUCT('Respondent Data'!I4:Z4,'Product Coding'!A156:R156)</f>
        <v>2.8472493245218202</v>
      </c>
      <c r="BG4" s="4">
        <f>SUMPRODUCT('Respondent Data'!I4:Z4,'Product Coding'!A157:R157)</f>
        <v>0.57165400359884</v>
      </c>
      <c r="BH4" s="4">
        <f>SUMPRODUCT('Respondent Data'!I4:Z4,'Product Coding'!A158:R158)</f>
        <v>-0.92161792556074018</v>
      </c>
      <c r="BI4" s="4">
        <f>SUMPRODUCT('Respondent Data'!I4:Z4,'Product Coding'!A159:R159)</f>
        <v>-1.77106080932947</v>
      </c>
      <c r="BJ4" s="4">
        <f>SUMPRODUCT('Respondent Data'!I4:Z4,'Product Coding'!A160:R160)</f>
        <v>6.3599477353475971</v>
      </c>
      <c r="BK4" s="4">
        <f>SUMPRODUCT('Respondent Data'!I4:Z4,'Product Coding'!A161:R161)</f>
        <v>4.9808324219381568</v>
      </c>
      <c r="BL4" s="4">
        <f>SUMPRODUCT('Respondent Data'!I4:Z4,'Product Coding'!A162:R162)</f>
        <v>3.9931843005750673</v>
      </c>
      <c r="BM4" s="4">
        <f>SUMPRODUCT('Respondent Data'!I4:Z4,'Product Coding'!A163:R163)</f>
        <v>1.7175889796520871</v>
      </c>
      <c r="BN4" s="4">
        <f>SUMPRODUCT('Respondent Data'!I4:Z4,'Product Coding'!A164:R164)</f>
        <v>0.224317050492507</v>
      </c>
      <c r="BO4" s="4">
        <f>SUMPRODUCT('Respondent Data'!I4:Z4,'Product Coding'!A165:R165)</f>
        <v>-0.62512583327622306</v>
      </c>
      <c r="BP4" s="4">
        <f>SUMPRODUCT('Respondent Data'!I4:Z4,'Product Coding'!A166:R166)</f>
        <v>5.4705049667433832</v>
      </c>
      <c r="BQ4" s="4">
        <f>SUMPRODUCT('Respondent Data'!I4:Z4,'Product Coding'!A167:R167)</f>
        <v>4.0913896533339429</v>
      </c>
      <c r="BR4" s="4">
        <f>SUMPRODUCT('Respondent Data'!I4:Z4,'Product Coding'!A168:R168)</f>
        <v>3.1037415319708535</v>
      </c>
      <c r="BS4" s="4">
        <f>SUMPRODUCT('Respondent Data'!I4:Z4,'Product Coding'!A169:R169)</f>
        <v>0.82814621104787323</v>
      </c>
      <c r="BT4" s="4">
        <f>SUMPRODUCT('Respondent Data'!I4:Z4,'Product Coding'!A170:R170)</f>
        <v>-0.66512571811170695</v>
      </c>
      <c r="BU4" s="4">
        <f>SUMPRODUCT('Respondent Data'!I4:Z4,'Product Coding'!A171:R171)</f>
        <v>-1.514568601880437</v>
      </c>
      <c r="BV4" s="4">
        <f>SUMPRODUCT('Respondent Data'!I4:Z4,'Product Coding'!A172:R172)</f>
        <v>1.8955738520410399</v>
      </c>
      <c r="BX4" s="4">
        <f t="shared" si="0"/>
        <v>6.7075349445675251E-3</v>
      </c>
      <c r="BY4" s="4">
        <f t="shared" si="1"/>
        <v>2.6638214668780042E-2</v>
      </c>
      <c r="BZ4" s="4">
        <f t="shared" si="2"/>
        <v>7.1521274282233399E-2</v>
      </c>
      <c r="CA4" s="4">
        <f t="shared" si="3"/>
        <v>0.69616748362270908</v>
      </c>
      <c r="CB4" s="4">
        <f t="shared" si="4"/>
        <v>3.0990850381812516</v>
      </c>
      <c r="CC4" s="4">
        <f t="shared" si="5"/>
        <v>7.2467261598416313</v>
      </c>
      <c r="CD4" s="4">
        <f t="shared" si="6"/>
        <v>1.6324618105923006E-2</v>
      </c>
      <c r="CE4" s="4">
        <f t="shared" si="7"/>
        <v>6.4831370255271692E-2</v>
      </c>
      <c r="CF4" s="4">
        <f t="shared" si="8"/>
        <v>0.17406655332478663</v>
      </c>
      <c r="CG4" s="4">
        <f t="shared" si="9"/>
        <v>1.6943136937521961</v>
      </c>
      <c r="CH4" s="4">
        <f t="shared" si="10"/>
        <v>7.5424697961600664</v>
      </c>
      <c r="CI4" s="4">
        <f t="shared" si="11"/>
        <v>17.636887180651744</v>
      </c>
      <c r="CJ4" s="4">
        <f t="shared" si="12"/>
        <v>4.669049055157997E-2</v>
      </c>
      <c r="CK4" s="4">
        <f t="shared" si="13"/>
        <v>0.18542599040962962</v>
      </c>
      <c r="CL4" s="4">
        <f t="shared" si="14"/>
        <v>0.49785255070734286</v>
      </c>
      <c r="CM4" s="4">
        <f t="shared" si="15"/>
        <v>4.8459533323384036</v>
      </c>
      <c r="CN4" s="4">
        <f t="shared" si="16"/>
        <v>21.572425919440974</v>
      </c>
      <c r="CO4" s="4">
        <f t="shared" si="17"/>
        <v>50.443747530530196</v>
      </c>
      <c r="CP4" s="4">
        <f t="shared" si="18"/>
        <v>0.11363405986428197</v>
      </c>
      <c r="CQ4" s="4">
        <f t="shared" si="19"/>
        <v>0.45128478723787174</v>
      </c>
      <c r="CR4" s="4">
        <f t="shared" si="20"/>
        <v>1.2116601449746236</v>
      </c>
      <c r="CS4" s="4">
        <f t="shared" si="21"/>
        <v>11.793950857254911</v>
      </c>
      <c r="CT4" s="4">
        <f t="shared" si="22"/>
        <v>52.502389874003832</v>
      </c>
      <c r="CU4" s="4">
        <f t="shared" si="23"/>
        <v>122.76863573173624</v>
      </c>
      <c r="CV4" s="4">
        <f t="shared" si="24"/>
        <v>7.8434594506871062E-3</v>
      </c>
      <c r="CW4" s="4">
        <f t="shared" si="25"/>
        <v>3.11494100768708E-2</v>
      </c>
      <c r="CX4" s="4">
        <f t="shared" si="26"/>
        <v>8.363343901003524E-2</v>
      </c>
      <c r="CY4" s="4">
        <f t="shared" si="27"/>
        <v>0.81406380642175846</v>
      </c>
      <c r="CZ4" s="4">
        <f t="shared" si="28"/>
        <v>3.6239166895272885</v>
      </c>
      <c r="DA4" s="4">
        <f t="shared" si="29"/>
        <v>8.4739629766649092</v>
      </c>
      <c r="DB4" s="4">
        <f t="shared" si="30"/>
        <v>1.9089200610942957E-2</v>
      </c>
      <c r="DC4" s="4">
        <f t="shared" si="31"/>
        <v>7.5810596281953746E-2</v>
      </c>
      <c r="DD4" s="4">
        <f t="shared" si="32"/>
        <v>0.20354481400496924</v>
      </c>
      <c r="DE4" s="4">
        <f t="shared" si="33"/>
        <v>1.9812465926028924</v>
      </c>
      <c r="DF4" s="4">
        <f t="shared" si="34"/>
        <v>8.8197909504932266</v>
      </c>
      <c r="DG4" s="4">
        <f t="shared" si="35"/>
        <v>20.623703131032201</v>
      </c>
      <c r="DH4" s="4">
        <f t="shared" si="36"/>
        <v>2.1187777627256999E-3</v>
      </c>
      <c r="DI4" s="4">
        <f t="shared" si="37"/>
        <v>8.4144857008365166E-3</v>
      </c>
      <c r="DJ4" s="4">
        <f t="shared" si="38"/>
        <v>2.2592157441346308E-2</v>
      </c>
      <c r="DK4" s="4">
        <f t="shared" si="39"/>
        <v>0.21990555332509071</v>
      </c>
      <c r="DL4" s="4">
        <f t="shared" si="40"/>
        <v>0.97893973239937071</v>
      </c>
      <c r="DM4" s="4">
        <f t="shared" si="41"/>
        <v>2.2890976143882065</v>
      </c>
      <c r="DN4" s="4">
        <f t="shared" si="42"/>
        <v>5.1566243208068909E-3</v>
      </c>
      <c r="DO4" s="4">
        <f t="shared" si="43"/>
        <v>2.04789489371438E-2</v>
      </c>
      <c r="DP4" s="4">
        <f t="shared" si="44"/>
        <v>5.4984185019798563E-2</v>
      </c>
      <c r="DQ4" s="4">
        <f t="shared" si="45"/>
        <v>0.53520021991257083</v>
      </c>
      <c r="DR4" s="4">
        <f t="shared" si="46"/>
        <v>2.3825171858518837</v>
      </c>
      <c r="DS4" s="4">
        <f t="shared" si="47"/>
        <v>5.5711441939384869</v>
      </c>
      <c r="DT4" s="4">
        <f t="shared" si="48"/>
        <v>2.2351308027727698E-3</v>
      </c>
      <c r="DU4" s="4">
        <f t="shared" si="49"/>
        <v>8.8765686096477885E-3</v>
      </c>
      <c r="DV4" s="4">
        <f t="shared" si="50"/>
        <v>2.3832809597399255E-2</v>
      </c>
      <c r="DW4" s="4">
        <f t="shared" si="51"/>
        <v>0.23198170406762619</v>
      </c>
      <c r="DX4" s="4">
        <f t="shared" si="52"/>
        <v>1.0326983737686299</v>
      </c>
      <c r="DY4" s="4">
        <f t="shared" si="53"/>
        <v>2.4148037979644994</v>
      </c>
      <c r="DZ4" s="4">
        <f t="shared" si="54"/>
        <v>5.439801219612306E-3</v>
      </c>
      <c r="EA4" s="4">
        <f t="shared" si="55"/>
        <v>2.1603553889925662E-2</v>
      </c>
      <c r="EB4" s="4">
        <f t="shared" si="56"/>
        <v>5.8003650861904621E-2</v>
      </c>
      <c r="EC4" s="4">
        <f t="shared" si="57"/>
        <v>0.56459083072423921</v>
      </c>
      <c r="ED4" s="4">
        <f t="shared" si="58"/>
        <v>2.5133535210329918</v>
      </c>
      <c r="EE4" s="4">
        <f t="shared" si="59"/>
        <v>5.8770845218525505</v>
      </c>
      <c r="EF4" s="4">
        <f t="shared" si="60"/>
        <v>1.7294570989692336E-3</v>
      </c>
      <c r="EG4" s="4">
        <f t="shared" si="61"/>
        <v>6.8683428179677417E-3</v>
      </c>
      <c r="EH4" s="4">
        <f t="shared" si="62"/>
        <v>1.8440899161459291E-2</v>
      </c>
      <c r="EI4" s="4">
        <f t="shared" si="63"/>
        <v>0.1794984009137309</v>
      </c>
      <c r="EJ4" s="4">
        <f t="shared" si="64"/>
        <v>0.7990617512820839</v>
      </c>
      <c r="EK4" s="4">
        <f t="shared" si="65"/>
        <v>1.8684810597333728</v>
      </c>
      <c r="EL4" s="4">
        <f t="shared" si="66"/>
        <v>4.2091061626322339E-3</v>
      </c>
      <c r="EM4" s="4">
        <f t="shared" si="67"/>
        <v>1.6715987982245491E-2</v>
      </c>
      <c r="EN4" s="4">
        <f t="shared" si="68"/>
        <v>4.4880964292921564E-2</v>
      </c>
      <c r="EO4" s="4">
        <f t="shared" si="69"/>
        <v>0.43685837938328453</v>
      </c>
      <c r="EP4" s="4">
        <f t="shared" si="70"/>
        <v>1.9447349943804282</v>
      </c>
      <c r="EQ4" s="4">
        <f t="shared" si="71"/>
        <v>4.5474589383990578</v>
      </c>
      <c r="ER4" s="4">
        <f t="shared" si="72"/>
        <v>0.15023209930867179</v>
      </c>
      <c r="ET4" s="4">
        <f t="shared" si="73"/>
        <v>0.99333715631229791</v>
      </c>
      <c r="EU4" s="4">
        <f t="shared" si="74"/>
        <v>0.97405296794121954</v>
      </c>
      <c r="EV4" s="4">
        <f t="shared" si="75"/>
        <v>0.93325258583396542</v>
      </c>
      <c r="EW4" s="4">
        <f t="shared" si="76"/>
        <v>0.58956442076355553</v>
      </c>
      <c r="EX4" s="4">
        <f t="shared" si="77"/>
        <v>0.24395688078813221</v>
      </c>
      <c r="EY4" s="4">
        <f t="shared" si="78"/>
        <v>0.12126024080557123</v>
      </c>
      <c r="EZ4" s="4">
        <f t="shared" si="79"/>
        <v>0.98393759452924956</v>
      </c>
      <c r="FA4" s="4">
        <f t="shared" si="80"/>
        <v>0.93911583367446283</v>
      </c>
      <c r="FB4" s="4">
        <f t="shared" si="81"/>
        <v>0.85174047175447132</v>
      </c>
      <c r="FC4" s="4">
        <f t="shared" si="82"/>
        <v>0.37115203115319684</v>
      </c>
      <c r="FD4" s="4">
        <f t="shared" si="83"/>
        <v>0.11706216397153794</v>
      </c>
      <c r="FE4" s="4">
        <f t="shared" si="84"/>
        <v>5.3657029218815572E-2</v>
      </c>
      <c r="FF4" s="4">
        <f t="shared" si="85"/>
        <v>0.95539226641203634</v>
      </c>
      <c r="FG4" s="4">
        <f t="shared" si="86"/>
        <v>0.84357860219889835</v>
      </c>
      <c r="FH4" s="4">
        <f t="shared" si="87"/>
        <v>0.66762245691524313</v>
      </c>
      <c r="FI4" s="4">
        <f t="shared" si="88"/>
        <v>0.17105849861445888</v>
      </c>
      <c r="FJ4" s="4">
        <f t="shared" si="89"/>
        <v>4.4301839933771986E-2</v>
      </c>
      <c r="FK4" s="4">
        <f t="shared" si="90"/>
        <v>1.9438708259084982E-2</v>
      </c>
      <c r="FL4" s="4">
        <f t="shared" si="91"/>
        <v>0.89796104127945719</v>
      </c>
      <c r="FM4" s="4">
        <f t="shared" si="92"/>
        <v>0.68904463740933275</v>
      </c>
      <c r="FN4" s="4">
        <f t="shared" si="93"/>
        <v>0.45214903486515279</v>
      </c>
      <c r="FO4" s="4">
        <f t="shared" si="94"/>
        <v>7.8161938493998676E-2</v>
      </c>
      <c r="FP4" s="4">
        <f t="shared" si="95"/>
        <v>1.8690753858939074E-2</v>
      </c>
      <c r="FQ4" s="4">
        <f t="shared" si="96"/>
        <v>8.0795913608312005E-3</v>
      </c>
      <c r="FR4" s="4">
        <f t="shared" si="97"/>
        <v>0.99221758163220897</v>
      </c>
      <c r="FS4" s="4">
        <f t="shared" si="98"/>
        <v>0.96979156485717366</v>
      </c>
      <c r="FT4" s="4">
        <f t="shared" si="99"/>
        <v>0.92282128254879303</v>
      </c>
      <c r="FU4" s="4">
        <f t="shared" si="100"/>
        <v>0.55124852635283006</v>
      </c>
      <c r="FV4" s="4">
        <f t="shared" si="101"/>
        <v>0.21626687225245658</v>
      </c>
      <c r="FW4" s="4">
        <f t="shared" si="102"/>
        <v>0.10555244964151496</v>
      </c>
      <c r="FX4" s="4">
        <f t="shared" si="103"/>
        <v>0.9812683712088216</v>
      </c>
      <c r="FY4" s="4">
        <f t="shared" si="104"/>
        <v>0.92953165125538051</v>
      </c>
      <c r="FZ4" s="4">
        <f t="shared" si="105"/>
        <v>0.83087890734401126</v>
      </c>
      <c r="GA4" s="4">
        <f t="shared" si="106"/>
        <v>0.33543015276938609</v>
      </c>
      <c r="GB4" s="4">
        <f t="shared" si="107"/>
        <v>0.10183516177091043</v>
      </c>
      <c r="GC4" s="4">
        <f t="shared" si="108"/>
        <v>4.6245547949874455E-2</v>
      </c>
      <c r="GD4" s="4">
        <f t="shared" si="109"/>
        <v>0.99788570196493487</v>
      </c>
      <c r="GE4" s="4">
        <f t="shared" si="110"/>
        <v>0.99165572706446337</v>
      </c>
      <c r="GF4" s="4">
        <f t="shared" si="111"/>
        <v>0.97790697173164831</v>
      </c>
      <c r="GG4" s="4">
        <f t="shared" si="112"/>
        <v>0.81973559123024309</v>
      </c>
      <c r="GH4" s="4">
        <f t="shared" si="113"/>
        <v>0.50532109878229958</v>
      </c>
      <c r="GI4" s="4">
        <f t="shared" si="114"/>
        <v>0.30403475884251202</v>
      </c>
      <c r="GJ4" s="4">
        <f t="shared" si="115"/>
        <v>0.99486983003838692</v>
      </c>
      <c r="GK4" s="4">
        <f t="shared" si="116"/>
        <v>0.97993202215638731</v>
      </c>
      <c r="GL4" s="4">
        <f t="shared" si="117"/>
        <v>0.94788150779836888</v>
      </c>
      <c r="GM4" s="4">
        <f t="shared" si="118"/>
        <v>0.65138083425818527</v>
      </c>
      <c r="GN4" s="4">
        <f t="shared" si="119"/>
        <v>0.29563781794892818</v>
      </c>
      <c r="GO4" s="4">
        <f t="shared" si="120"/>
        <v>0.1521804986295148</v>
      </c>
      <c r="GP4" s="4">
        <f t="shared" si="121"/>
        <v>0.99776985386554695</v>
      </c>
      <c r="GQ4" s="4">
        <f t="shared" si="122"/>
        <v>0.99120153159877555</v>
      </c>
      <c r="GR4" s="4">
        <f t="shared" si="123"/>
        <v>0.9767219712300772</v>
      </c>
      <c r="GS4" s="4">
        <f t="shared" si="124"/>
        <v>0.81170036592126837</v>
      </c>
      <c r="GT4" s="4">
        <f t="shared" si="125"/>
        <v>0.49195690462722041</v>
      </c>
      <c r="GU4" s="4">
        <f t="shared" si="126"/>
        <v>0.29284259335663188</v>
      </c>
      <c r="GV4" s="4">
        <f t="shared" si="127"/>
        <v>0.99458963011707524</v>
      </c>
      <c r="GW4" s="4">
        <f t="shared" si="128"/>
        <v>0.97885329019494249</v>
      </c>
      <c r="GX4" s="4">
        <f t="shared" si="129"/>
        <v>0.94517632258201389</v>
      </c>
      <c r="GY4" s="4">
        <f t="shared" si="130"/>
        <v>0.63914474018558987</v>
      </c>
      <c r="GZ4" s="4">
        <f t="shared" si="131"/>
        <v>0.28462834554320093</v>
      </c>
      <c r="HA4" s="4">
        <f t="shared" si="132"/>
        <v>0.14541045654192714</v>
      </c>
      <c r="HB4" s="4">
        <f t="shared" si="133"/>
        <v>0.99827352875897479</v>
      </c>
      <c r="HC4" s="4">
        <f t="shared" si="134"/>
        <v>0.99317850951719777</v>
      </c>
      <c r="HD4" s="4">
        <f t="shared" si="135"/>
        <v>0.9818930100149722</v>
      </c>
      <c r="HE4" s="4">
        <f t="shared" si="136"/>
        <v>0.84781802097003489</v>
      </c>
      <c r="HF4" s="4">
        <f t="shared" si="137"/>
        <v>0.5558452895168049</v>
      </c>
      <c r="HG4" s="4">
        <f t="shared" si="138"/>
        <v>0.34861656018497489</v>
      </c>
      <c r="HH4" s="4">
        <f t="shared" si="139"/>
        <v>0.99580853615367382</v>
      </c>
      <c r="HI4" s="4">
        <f t="shared" si="140"/>
        <v>0.98355884221372425</v>
      </c>
      <c r="HJ4" s="4">
        <f t="shared" si="141"/>
        <v>0.95704681602339958</v>
      </c>
      <c r="HK4" s="4">
        <f t="shared" si="142"/>
        <v>0.69596281327962961</v>
      </c>
      <c r="HL4" s="4">
        <f t="shared" si="143"/>
        <v>0.33958913175832306</v>
      </c>
      <c r="HM4" s="4">
        <f t="shared" si="144"/>
        <v>0.18026271327185167</v>
      </c>
      <c r="HN4" s="4">
        <f t="shared" si="145"/>
        <v>0.86938975238217886</v>
      </c>
      <c r="HP4" s="4">
        <f t="shared" ref="HP4:IU4" si="152">IF(B1=1,ET4,0)</f>
        <v>0.99333715631229791</v>
      </c>
      <c r="HQ4" s="4">
        <f t="shared" si="152"/>
        <v>0.97405296794121954</v>
      </c>
      <c r="HR4" s="4">
        <f t="shared" si="152"/>
        <v>0.93325258583396542</v>
      </c>
      <c r="HS4" s="4">
        <f t="shared" si="152"/>
        <v>0.58956442076355553</v>
      </c>
      <c r="HT4" s="4">
        <f t="shared" si="152"/>
        <v>0.24395688078813221</v>
      </c>
      <c r="HU4" s="4">
        <f t="shared" si="152"/>
        <v>0.12126024080557123</v>
      </c>
      <c r="HV4" s="4">
        <f t="shared" si="152"/>
        <v>0.98393759452924956</v>
      </c>
      <c r="HW4" s="4">
        <f t="shared" si="152"/>
        <v>0.93911583367446283</v>
      </c>
      <c r="HX4" s="4">
        <f t="shared" si="152"/>
        <v>0.85174047175447132</v>
      </c>
      <c r="HY4" s="4">
        <f t="shared" si="152"/>
        <v>0.37115203115319684</v>
      </c>
      <c r="HZ4" s="4">
        <f t="shared" si="152"/>
        <v>0.11706216397153794</v>
      </c>
      <c r="IA4" s="4">
        <f t="shared" si="152"/>
        <v>5.3657029218815572E-2</v>
      </c>
      <c r="IB4" s="4">
        <f t="shared" si="152"/>
        <v>0.95539226641203634</v>
      </c>
      <c r="IC4" s="4">
        <f t="shared" si="152"/>
        <v>0.84357860219889835</v>
      </c>
      <c r="ID4" s="4">
        <f t="shared" si="152"/>
        <v>0.66762245691524313</v>
      </c>
      <c r="IE4" s="4">
        <f t="shared" si="152"/>
        <v>0.17105849861445888</v>
      </c>
      <c r="IF4" s="4">
        <f t="shared" si="152"/>
        <v>4.4301839933771986E-2</v>
      </c>
      <c r="IG4" s="4">
        <f t="shared" si="152"/>
        <v>1.9438708259084982E-2</v>
      </c>
      <c r="IH4" s="4">
        <f t="shared" si="152"/>
        <v>0.89796104127945719</v>
      </c>
      <c r="II4" s="4">
        <f t="shared" si="152"/>
        <v>0.68904463740933275</v>
      </c>
      <c r="IJ4" s="4">
        <f t="shared" si="152"/>
        <v>0.45214903486515279</v>
      </c>
      <c r="IK4" s="4">
        <f t="shared" si="152"/>
        <v>7.8161938493998676E-2</v>
      </c>
      <c r="IL4" s="4">
        <f t="shared" si="152"/>
        <v>1.8690753858939074E-2</v>
      </c>
      <c r="IM4" s="4">
        <f t="shared" si="152"/>
        <v>8.0795913608312005E-3</v>
      </c>
      <c r="IN4" s="4">
        <f t="shared" si="152"/>
        <v>0.99221758163220897</v>
      </c>
      <c r="IO4" s="4">
        <f t="shared" si="152"/>
        <v>0.96979156485717366</v>
      </c>
      <c r="IP4" s="4">
        <f t="shared" si="152"/>
        <v>0.92282128254879303</v>
      </c>
      <c r="IQ4" s="4">
        <f t="shared" si="152"/>
        <v>0.55124852635283006</v>
      </c>
      <c r="IR4" s="4">
        <f t="shared" si="152"/>
        <v>0.21626687225245658</v>
      </c>
      <c r="IS4" s="4">
        <f t="shared" si="152"/>
        <v>0.10555244964151496</v>
      </c>
      <c r="IT4" s="4">
        <f t="shared" si="152"/>
        <v>0.9812683712088216</v>
      </c>
      <c r="IU4" s="4">
        <f t="shared" si="152"/>
        <v>0.92953165125538051</v>
      </c>
      <c r="IV4" s="4">
        <f t="shared" ref="IV4:KA4" si="153">IF(AH1=1,FZ4,0)</f>
        <v>0.83087890734401126</v>
      </c>
      <c r="IW4" s="4">
        <f t="shared" si="153"/>
        <v>0.33543015276938609</v>
      </c>
      <c r="IX4" s="4">
        <f t="shared" si="153"/>
        <v>0.10183516177091043</v>
      </c>
      <c r="IY4" s="4">
        <f t="shared" si="153"/>
        <v>4.6245547949874455E-2</v>
      </c>
      <c r="IZ4" s="4">
        <f t="shared" si="153"/>
        <v>0.99788570196493487</v>
      </c>
      <c r="JA4" s="4">
        <f t="shared" si="153"/>
        <v>0.99165572706446337</v>
      </c>
      <c r="JB4" s="4">
        <f t="shared" si="153"/>
        <v>0.97790697173164831</v>
      </c>
      <c r="JC4" s="4">
        <f t="shared" si="153"/>
        <v>0.81973559123024309</v>
      </c>
      <c r="JD4" s="4">
        <f t="shared" si="153"/>
        <v>0.50532109878229958</v>
      </c>
      <c r="JE4" s="4">
        <f t="shared" si="153"/>
        <v>0.30403475884251202</v>
      </c>
      <c r="JF4" s="4">
        <f t="shared" si="153"/>
        <v>0.99486983003838692</v>
      </c>
      <c r="JG4" s="4">
        <f t="shared" si="153"/>
        <v>0.97993202215638731</v>
      </c>
      <c r="JH4" s="4">
        <f t="shared" si="153"/>
        <v>0.94788150779836888</v>
      </c>
      <c r="JI4" s="4">
        <f t="shared" si="153"/>
        <v>0.65138083425818527</v>
      </c>
      <c r="JJ4" s="4">
        <f t="shared" si="153"/>
        <v>0.29563781794892818</v>
      </c>
      <c r="JK4" s="4">
        <f t="shared" si="153"/>
        <v>0.1521804986295148</v>
      </c>
      <c r="JL4" s="4">
        <f t="shared" si="153"/>
        <v>0.99776985386554695</v>
      </c>
      <c r="JM4" s="4">
        <f t="shared" si="153"/>
        <v>0.99120153159877555</v>
      </c>
      <c r="JN4" s="4">
        <f t="shared" si="153"/>
        <v>0.9767219712300772</v>
      </c>
      <c r="JO4" s="4">
        <f t="shared" si="153"/>
        <v>0.81170036592126837</v>
      </c>
      <c r="JP4" s="4">
        <f t="shared" si="153"/>
        <v>0.49195690462722041</v>
      </c>
      <c r="JQ4" s="4">
        <f t="shared" si="153"/>
        <v>0.29284259335663188</v>
      </c>
      <c r="JR4" s="4">
        <f t="shared" si="153"/>
        <v>0.99458963011707524</v>
      </c>
      <c r="JS4" s="4">
        <f t="shared" si="153"/>
        <v>0.97885329019494249</v>
      </c>
      <c r="JT4" s="4">
        <f t="shared" si="153"/>
        <v>0.94517632258201389</v>
      </c>
      <c r="JU4" s="4">
        <f t="shared" si="153"/>
        <v>0.63914474018558987</v>
      </c>
      <c r="JV4" s="4">
        <f t="shared" si="153"/>
        <v>0.28462834554320093</v>
      </c>
      <c r="JW4" s="4">
        <f t="shared" si="153"/>
        <v>0.14541045654192714</v>
      </c>
      <c r="JX4" s="4">
        <f t="shared" si="153"/>
        <v>0.99827352875897479</v>
      </c>
      <c r="JY4" s="4">
        <f t="shared" si="153"/>
        <v>0.99317850951719777</v>
      </c>
      <c r="JZ4" s="4">
        <f t="shared" si="153"/>
        <v>0.9818930100149722</v>
      </c>
      <c r="KA4" s="4">
        <f t="shared" si="153"/>
        <v>0.84781802097003489</v>
      </c>
      <c r="KB4" s="4">
        <f t="shared" ref="KB4:KJ4" si="154">IF(BN1=1,HF4,0)</f>
        <v>0.5558452895168049</v>
      </c>
      <c r="KC4" s="4">
        <f t="shared" si="154"/>
        <v>0.34861656018497489</v>
      </c>
      <c r="KD4" s="4">
        <f t="shared" si="154"/>
        <v>0.99580853615367382</v>
      </c>
      <c r="KE4" s="4">
        <f t="shared" si="154"/>
        <v>0.98355884221372425</v>
      </c>
      <c r="KF4" s="4">
        <f t="shared" si="154"/>
        <v>0.95704681602339958</v>
      </c>
      <c r="KG4" s="4">
        <f t="shared" si="154"/>
        <v>0.69596281327962961</v>
      </c>
      <c r="KH4" s="4">
        <f t="shared" si="154"/>
        <v>0.33958913175832306</v>
      </c>
      <c r="KI4" s="4">
        <f t="shared" si="154"/>
        <v>0.18026271327185167</v>
      </c>
      <c r="KJ4" s="4">
        <f t="shared" si="154"/>
        <v>0</v>
      </c>
    </row>
    <row r="5" spans="1:296" x14ac:dyDescent="0.2">
      <c r="A5" s="4" t="str">
        <f>'Respondent Data'!A5</f>
        <v>23</v>
      </c>
      <c r="B5" s="4">
        <f>SUMPRODUCT('Respondent Data'!I5:Z5,'Product Coding'!A100:R100)</f>
        <v>4.0654672159878302</v>
      </c>
      <c r="C5" s="4">
        <f>SUMPRODUCT('Respondent Data'!I5:Z5,'Product Coding'!A101:R101)</f>
        <v>2.7954927927974773</v>
      </c>
      <c r="D5" s="4">
        <f>SUMPRODUCT('Respondent Data'!I5:Z5,'Product Coding'!A102:R102)</f>
        <v>2.2276239393077337</v>
      </c>
      <c r="E5" s="4">
        <f>SUMPRODUCT('Respondent Data'!I5:Z5,'Product Coding'!A103:R103)</f>
        <v>2.0582945422351315</v>
      </c>
      <c r="F5" s="4">
        <f>SUMPRODUCT('Respondent Data'!I5:Z5,'Product Coding'!A104:R104)</f>
        <v>0.54344636538499014</v>
      </c>
      <c r="G5" s="4">
        <f>SUMPRODUCT('Respondent Data'!I5:Z5,'Product Coding'!A105:R105)</f>
        <v>-0.48038612252692986</v>
      </c>
      <c r="H5" s="4">
        <f>SUMPRODUCT('Respondent Data'!I5:Z5,'Product Coding'!A106:R106)</f>
        <v>3.7891626828832359</v>
      </c>
      <c r="I5" s="4">
        <f>SUMPRODUCT('Respondent Data'!I5:Z5,'Product Coding'!A107:R107)</f>
        <v>2.5191882596928834</v>
      </c>
      <c r="J5" s="4">
        <f>SUMPRODUCT('Respondent Data'!I5:Z5,'Product Coding'!A108:R108)</f>
        <v>1.9513194062031398</v>
      </c>
      <c r="K5" s="4">
        <f>SUMPRODUCT('Respondent Data'!I5:Z5,'Product Coding'!A109:R109)</f>
        <v>1.7819900091305374</v>
      </c>
      <c r="L5" s="4">
        <f>SUMPRODUCT('Respondent Data'!I5:Z5,'Product Coding'!A110:R110)</f>
        <v>0.26714183228039617</v>
      </c>
      <c r="M5" s="4">
        <f>SUMPRODUCT('Respondent Data'!I5:Z5,'Product Coding'!A111:R111)</f>
        <v>-0.75669065563152382</v>
      </c>
      <c r="N5" s="4">
        <f>SUMPRODUCT('Respondent Data'!I5:Z5,'Product Coding'!A112:R112)</f>
        <v>4.3703188663857091</v>
      </c>
      <c r="O5" s="4">
        <f>SUMPRODUCT('Respondent Data'!I5:Z5,'Product Coding'!A113:R113)</f>
        <v>3.1003444431953562</v>
      </c>
      <c r="P5" s="4">
        <f>SUMPRODUCT('Respondent Data'!I5:Z5,'Product Coding'!A114:R114)</f>
        <v>2.532475589705613</v>
      </c>
      <c r="Q5" s="4">
        <f>SUMPRODUCT('Respondent Data'!I5:Z5,'Product Coding'!A115:R115)</f>
        <v>2.3631461926330104</v>
      </c>
      <c r="R5" s="4">
        <f>SUMPRODUCT('Respondent Data'!I5:Z5,'Product Coding'!A116:R116)</f>
        <v>0.84829801578286923</v>
      </c>
      <c r="S5" s="4">
        <f>SUMPRODUCT('Respondent Data'!I5:Z5,'Product Coding'!A117:R117)</f>
        <v>-0.17553447212905088</v>
      </c>
      <c r="T5" s="4">
        <f>SUMPRODUCT('Respondent Data'!I5:Z5,'Product Coding'!A118:R118)</f>
        <v>4.0940143332811143</v>
      </c>
      <c r="U5" s="4">
        <f>SUMPRODUCT('Respondent Data'!I5:Z5,'Product Coding'!A119:R119)</f>
        <v>2.8240399100907623</v>
      </c>
      <c r="V5" s="4">
        <f>SUMPRODUCT('Respondent Data'!I5:Z5,'Product Coding'!A120:R120)</f>
        <v>2.2561710566010191</v>
      </c>
      <c r="W5" s="4">
        <f>SUMPRODUCT('Respondent Data'!I5:Z5,'Product Coding'!A121:R121)</f>
        <v>2.0868416595284165</v>
      </c>
      <c r="X5" s="4">
        <f>SUMPRODUCT('Respondent Data'!I5:Z5,'Product Coding'!A122:R122)</f>
        <v>0.5719934826782751</v>
      </c>
      <c r="Y5" s="4">
        <f>SUMPRODUCT('Respondent Data'!I5:Z5,'Product Coding'!A123:R123)</f>
        <v>-0.4518390052336449</v>
      </c>
      <c r="Z5" s="4">
        <f>SUMPRODUCT('Respondent Data'!I5:Z5,'Product Coding'!A124:R124)</f>
        <v>4.5277937166008506</v>
      </c>
      <c r="AA5" s="4">
        <f>SUMPRODUCT('Respondent Data'!I5:Z5,'Product Coding'!A125:R125)</f>
        <v>3.2578192934104981</v>
      </c>
      <c r="AB5" s="4">
        <f>SUMPRODUCT('Respondent Data'!I5:Z5,'Product Coding'!A126:R126)</f>
        <v>2.689950439920755</v>
      </c>
      <c r="AC5" s="4">
        <f>SUMPRODUCT('Respondent Data'!I5:Z5,'Product Coding'!A127:R127)</f>
        <v>2.5206210428481524</v>
      </c>
      <c r="AD5" s="4">
        <f>SUMPRODUCT('Respondent Data'!I5:Z5,'Product Coding'!A128:R128)</f>
        <v>1.0057728659980112</v>
      </c>
      <c r="AE5" s="4">
        <f>SUMPRODUCT('Respondent Data'!I5:Z5,'Product Coding'!A129:R129)</f>
        <v>-1.8059621913908891E-2</v>
      </c>
      <c r="AF5" s="4">
        <f>SUMPRODUCT('Respondent Data'!I5:Z5,'Product Coding'!A130:R130)</f>
        <v>4.2514891834962558</v>
      </c>
      <c r="AG5" s="4">
        <f>SUMPRODUCT('Respondent Data'!I5:Z5,'Product Coding'!A131:R131)</f>
        <v>2.9815147603059042</v>
      </c>
      <c r="AH5" s="4">
        <f>SUMPRODUCT('Respondent Data'!I5:Z5,'Product Coding'!A132:R132)</f>
        <v>2.4136459068161611</v>
      </c>
      <c r="AI5" s="4">
        <f>SUMPRODUCT('Respondent Data'!I5:Z5,'Product Coding'!A133:R133)</f>
        <v>2.2443165097435585</v>
      </c>
      <c r="AJ5" s="4">
        <f>SUMPRODUCT('Respondent Data'!I5:Z5,'Product Coding'!A134:R134)</f>
        <v>0.72946833289341706</v>
      </c>
      <c r="AK5" s="4">
        <f>SUMPRODUCT('Respondent Data'!I5:Z5,'Product Coding'!A135:R135)</f>
        <v>-0.29436415501850288</v>
      </c>
      <c r="AL5" s="4">
        <f>SUMPRODUCT('Respondent Data'!I5:Z5,'Product Coding'!A136:R136)</f>
        <v>4.9198906537287668</v>
      </c>
      <c r="AM5" s="4">
        <f>SUMPRODUCT('Respondent Data'!I5:Z5,'Product Coding'!A137:R137)</f>
        <v>3.6499162305384139</v>
      </c>
      <c r="AN5" s="4">
        <f>SUMPRODUCT('Respondent Data'!I5:Z5,'Product Coding'!A138:R138)</f>
        <v>3.0820473770486712</v>
      </c>
      <c r="AO5" s="4">
        <f>SUMPRODUCT('Respondent Data'!I5:Z5,'Product Coding'!A139:R139)</f>
        <v>2.9127179799760685</v>
      </c>
      <c r="AP5" s="4">
        <f>SUMPRODUCT('Respondent Data'!I5:Z5,'Product Coding'!A140:R140)</f>
        <v>1.3978698031259271</v>
      </c>
      <c r="AQ5" s="4">
        <f>SUMPRODUCT('Respondent Data'!I5:Z5,'Product Coding'!A141:R141)</f>
        <v>0.37403731521400713</v>
      </c>
      <c r="AR5" s="4">
        <f>SUMPRODUCT('Respondent Data'!I5:Z5,'Product Coding'!A142:R142)</f>
        <v>4.643586120624172</v>
      </c>
      <c r="AS5" s="4">
        <f>SUMPRODUCT('Respondent Data'!I5:Z5,'Product Coding'!A143:R143)</f>
        <v>3.3736116974338199</v>
      </c>
      <c r="AT5" s="4">
        <f>SUMPRODUCT('Respondent Data'!I5:Z5,'Product Coding'!A144:R144)</f>
        <v>2.8057428439440772</v>
      </c>
      <c r="AU5" s="4">
        <f>SUMPRODUCT('Respondent Data'!I5:Z5,'Product Coding'!A145:R145)</f>
        <v>2.6364134468714746</v>
      </c>
      <c r="AV5" s="4">
        <f>SUMPRODUCT('Respondent Data'!I5:Z5,'Product Coding'!A146:R146)</f>
        <v>1.1215652700213332</v>
      </c>
      <c r="AW5" s="4">
        <f>SUMPRODUCT('Respondent Data'!I5:Z5,'Product Coding'!A147:R147)</f>
        <v>9.7732782109413108E-2</v>
      </c>
      <c r="AX5" s="4">
        <f>SUMPRODUCT('Respondent Data'!I5:Z5,'Product Coding'!A148:R148)</f>
        <v>4.8615508416207138</v>
      </c>
      <c r="AY5" s="4">
        <f>SUMPRODUCT('Respondent Data'!I5:Z5,'Product Coding'!A149:R149)</f>
        <v>3.5915764184303609</v>
      </c>
      <c r="AZ5" s="4">
        <f>SUMPRODUCT('Respondent Data'!I5:Z5,'Product Coding'!A150:R150)</f>
        <v>3.0237075649406178</v>
      </c>
      <c r="BA5" s="4">
        <f>SUMPRODUCT('Respondent Data'!I5:Z5,'Product Coding'!A151:R151)</f>
        <v>2.8543781678680151</v>
      </c>
      <c r="BB5" s="4">
        <f>SUMPRODUCT('Respondent Data'!I5:Z5,'Product Coding'!A152:R152)</f>
        <v>1.3395299910178742</v>
      </c>
      <c r="BC5" s="4">
        <f>SUMPRODUCT('Respondent Data'!I5:Z5,'Product Coding'!A153:R153)</f>
        <v>0.31569750310595412</v>
      </c>
      <c r="BD5" s="4">
        <f>SUMPRODUCT('Respondent Data'!I5:Z5,'Product Coding'!A154:R154)</f>
        <v>4.585246308516119</v>
      </c>
      <c r="BE5" s="4">
        <f>SUMPRODUCT('Respondent Data'!I5:Z5,'Product Coding'!A155:R155)</f>
        <v>3.315271885325767</v>
      </c>
      <c r="BF5" s="4">
        <f>SUMPRODUCT('Respondent Data'!I5:Z5,'Product Coding'!A156:R156)</f>
        <v>2.7474030318360239</v>
      </c>
      <c r="BG5" s="4">
        <f>SUMPRODUCT('Respondent Data'!I5:Z5,'Product Coding'!A157:R157)</f>
        <v>2.5780736347634212</v>
      </c>
      <c r="BH5" s="4">
        <f>SUMPRODUCT('Respondent Data'!I5:Z5,'Product Coding'!A158:R158)</f>
        <v>1.0632254579132803</v>
      </c>
      <c r="BI5" s="4">
        <f>SUMPRODUCT('Respondent Data'!I5:Z5,'Product Coding'!A159:R159)</f>
        <v>3.9392970001360078E-2</v>
      </c>
      <c r="BJ5" s="4">
        <f>SUMPRODUCT('Respondent Data'!I5:Z5,'Product Coding'!A160:R160)</f>
        <v>5.1862587027759322</v>
      </c>
      <c r="BK5" s="4">
        <f>SUMPRODUCT('Respondent Data'!I5:Z5,'Product Coding'!A161:R161)</f>
        <v>3.9162842795855792</v>
      </c>
      <c r="BL5" s="4">
        <f>SUMPRODUCT('Respondent Data'!I5:Z5,'Product Coding'!A162:R162)</f>
        <v>3.3484154260958356</v>
      </c>
      <c r="BM5" s="4">
        <f>SUMPRODUCT('Respondent Data'!I5:Z5,'Product Coding'!A163:R163)</f>
        <v>3.179086029023233</v>
      </c>
      <c r="BN5" s="4">
        <f>SUMPRODUCT('Respondent Data'!I5:Z5,'Product Coding'!A164:R164)</f>
        <v>1.6642378521730921</v>
      </c>
      <c r="BO5" s="4">
        <f>SUMPRODUCT('Respondent Data'!I5:Z5,'Product Coding'!A165:R165)</f>
        <v>0.64040536426117201</v>
      </c>
      <c r="BP5" s="4">
        <f>SUMPRODUCT('Respondent Data'!I5:Z5,'Product Coding'!A166:R166)</f>
        <v>4.9099541696713374</v>
      </c>
      <c r="BQ5" s="4">
        <f>SUMPRODUCT('Respondent Data'!I5:Z5,'Product Coding'!A167:R167)</f>
        <v>3.6399797464809853</v>
      </c>
      <c r="BR5" s="4">
        <f>SUMPRODUCT('Respondent Data'!I5:Z5,'Product Coding'!A168:R168)</f>
        <v>3.0721108929912417</v>
      </c>
      <c r="BS5" s="4">
        <f>SUMPRODUCT('Respondent Data'!I5:Z5,'Product Coding'!A169:R169)</f>
        <v>2.9027814959186391</v>
      </c>
      <c r="BT5" s="4">
        <f>SUMPRODUCT('Respondent Data'!I5:Z5,'Product Coding'!A170:R170)</f>
        <v>1.3879333190684982</v>
      </c>
      <c r="BU5" s="4">
        <f>SUMPRODUCT('Respondent Data'!I5:Z5,'Product Coding'!A171:R171)</f>
        <v>0.36410083115657804</v>
      </c>
      <c r="BV5" s="4">
        <f>SUMPRODUCT('Respondent Data'!I5:Z5,'Product Coding'!A172:R172)</f>
        <v>-4.1593799936443903</v>
      </c>
      <c r="BX5" s="4">
        <f t="shared" si="0"/>
        <v>1.7154972323584525E-2</v>
      </c>
      <c r="BY5" s="4">
        <f t="shared" si="1"/>
        <v>6.1084764782192637E-2</v>
      </c>
      <c r="BZ5" s="4">
        <f t="shared" si="2"/>
        <v>0.10778422798720594</v>
      </c>
      <c r="CA5" s="4">
        <f t="shared" si="3"/>
        <v>0.12767152271828627</v>
      </c>
      <c r="CB5" s="4">
        <f t="shared" si="4"/>
        <v>0.58074334577362674</v>
      </c>
      <c r="CC5" s="4">
        <f t="shared" si="5"/>
        <v>1.6166985254110375</v>
      </c>
      <c r="CD5" s="4">
        <f t="shared" si="6"/>
        <v>2.2614529458414332E-2</v>
      </c>
      <c r="CE5" s="4">
        <f t="shared" si="7"/>
        <v>8.0524945570915482E-2</v>
      </c>
      <c r="CF5" s="4">
        <f t="shared" si="8"/>
        <v>0.14208647807715041</v>
      </c>
      <c r="CG5" s="4">
        <f t="shared" si="9"/>
        <v>0.16830288950941388</v>
      </c>
      <c r="CH5" s="4">
        <f t="shared" si="10"/>
        <v>0.76556448200853722</v>
      </c>
      <c r="CI5" s="4">
        <f t="shared" si="11"/>
        <v>2.1312116241667902</v>
      </c>
      <c r="CJ5" s="4">
        <f t="shared" si="12"/>
        <v>1.2647207155744619E-2</v>
      </c>
      <c r="CK5" s="4">
        <f t="shared" si="13"/>
        <v>4.5033688174374122E-2</v>
      </c>
      <c r="CL5" s="4">
        <f t="shared" si="14"/>
        <v>7.9462061130936665E-2</v>
      </c>
      <c r="CM5" s="4">
        <f t="shared" si="15"/>
        <v>9.4123625806592601E-2</v>
      </c>
      <c r="CN5" s="4">
        <f t="shared" si="16"/>
        <v>0.42814300482558831</v>
      </c>
      <c r="CO5" s="4">
        <f t="shared" si="17"/>
        <v>1.1918830746902607</v>
      </c>
      <c r="CP5" s="4">
        <f t="shared" si="18"/>
        <v>1.6672171391209425E-2</v>
      </c>
      <c r="CQ5" s="4">
        <f t="shared" si="19"/>
        <v>5.93656258156895E-2</v>
      </c>
      <c r="CR5" s="4">
        <f t="shared" si="20"/>
        <v>0.10475080276296274</v>
      </c>
      <c r="CS5" s="4">
        <f t="shared" si="21"/>
        <v>0.12407839945096413</v>
      </c>
      <c r="CT5" s="4">
        <f t="shared" si="22"/>
        <v>0.56439919647851655</v>
      </c>
      <c r="CU5" s="4">
        <f t="shared" si="23"/>
        <v>1.5711989734027354</v>
      </c>
      <c r="CV5" s="4">
        <f t="shared" si="24"/>
        <v>1.080448755717649E-2</v>
      </c>
      <c r="CW5" s="4">
        <f t="shared" si="25"/>
        <v>3.847220319410858E-2</v>
      </c>
      <c r="CX5" s="4">
        <f t="shared" si="26"/>
        <v>6.7884303639861934E-2</v>
      </c>
      <c r="CY5" s="4">
        <f t="shared" si="27"/>
        <v>8.0409653399386466E-2</v>
      </c>
      <c r="CZ5" s="4">
        <f t="shared" si="28"/>
        <v>0.36576184064709166</v>
      </c>
      <c r="DA5" s="4">
        <f t="shared" si="29"/>
        <v>1.0182236830248221</v>
      </c>
      <c r="DB5" s="4">
        <f t="shared" si="30"/>
        <v>1.4243007656090731E-2</v>
      </c>
      <c r="DC5" s="4">
        <f t="shared" si="31"/>
        <v>5.0715953138971752E-2</v>
      </c>
      <c r="DD5" s="4">
        <f t="shared" si="32"/>
        <v>8.9488432593800127E-2</v>
      </c>
      <c r="DE5" s="4">
        <f t="shared" si="33"/>
        <v>0.1059999655634158</v>
      </c>
      <c r="DF5" s="4">
        <f t="shared" si="34"/>
        <v>0.48216527337125831</v>
      </c>
      <c r="DG5" s="4">
        <f t="shared" si="35"/>
        <v>1.342272609986267</v>
      </c>
      <c r="DH5" s="4">
        <f t="shared" si="36"/>
        <v>7.2999290231679321E-3</v>
      </c>
      <c r="DI5" s="4">
        <f t="shared" si="37"/>
        <v>2.5993306132815773E-2</v>
      </c>
      <c r="DJ5" s="4">
        <f t="shared" si="38"/>
        <v>4.5865256981023693E-2</v>
      </c>
      <c r="DK5" s="4">
        <f t="shared" si="39"/>
        <v>5.432786696146194E-2</v>
      </c>
      <c r="DL5" s="4">
        <f t="shared" si="40"/>
        <v>0.24712282391713752</v>
      </c>
      <c r="DM5" s="4">
        <f t="shared" si="41"/>
        <v>0.68795124030225485</v>
      </c>
      <c r="DN5" s="4">
        <f t="shared" si="42"/>
        <v>9.6231259849838529E-3</v>
      </c>
      <c r="DO5" s="4">
        <f t="shared" si="43"/>
        <v>3.4265656404120499E-2</v>
      </c>
      <c r="DP5" s="4">
        <f t="shared" si="44"/>
        <v>6.0461840774242451E-2</v>
      </c>
      <c r="DQ5" s="4">
        <f t="shared" si="45"/>
        <v>7.1617670063141209E-2</v>
      </c>
      <c r="DR5" s="4">
        <f t="shared" si="46"/>
        <v>0.32576947813768981</v>
      </c>
      <c r="DS5" s="4">
        <f t="shared" si="47"/>
        <v>0.90689120893418274</v>
      </c>
      <c r="DT5" s="4">
        <f t="shared" si="48"/>
        <v>7.738473433703489E-3</v>
      </c>
      <c r="DU5" s="4">
        <f t="shared" si="49"/>
        <v>2.7554858180747748E-2</v>
      </c>
      <c r="DV5" s="4">
        <f t="shared" si="50"/>
        <v>4.8620619673314117E-2</v>
      </c>
      <c r="DW5" s="4">
        <f t="shared" si="51"/>
        <v>5.7591622309857003E-2</v>
      </c>
      <c r="DX5" s="4">
        <f t="shared" si="52"/>
        <v>0.26196876732298074</v>
      </c>
      <c r="DY5" s="4">
        <f t="shared" si="53"/>
        <v>0.72928002174630113</v>
      </c>
      <c r="DZ5" s="4">
        <f t="shared" si="54"/>
        <v>1.0201236826774301E-2</v>
      </c>
      <c r="EA5" s="4">
        <f t="shared" si="55"/>
        <v>3.6324171225520466E-2</v>
      </c>
      <c r="EB5" s="4">
        <f t="shared" si="56"/>
        <v>6.4094095586321204E-2</v>
      </c>
      <c r="EC5" s="4">
        <f t="shared" si="57"/>
        <v>7.5920113114586199E-2</v>
      </c>
      <c r="ED5" s="4">
        <f t="shared" si="58"/>
        <v>0.34534013194911151</v>
      </c>
      <c r="EE5" s="4">
        <f t="shared" si="59"/>
        <v>0.96137284421853864</v>
      </c>
      <c r="EF5" s="4">
        <f t="shared" si="60"/>
        <v>5.5928923937664105E-3</v>
      </c>
      <c r="EG5" s="4">
        <f t="shared" si="61"/>
        <v>1.9914955843773108E-2</v>
      </c>
      <c r="EH5" s="4">
        <f t="shared" si="62"/>
        <v>3.5139991922276015E-2</v>
      </c>
      <c r="EI5" s="4">
        <f t="shared" si="63"/>
        <v>4.1623680577438441E-2</v>
      </c>
      <c r="EJ5" s="4">
        <f t="shared" si="64"/>
        <v>0.1893349041923198</v>
      </c>
      <c r="EK5" s="4">
        <f t="shared" si="65"/>
        <v>0.52707872185569571</v>
      </c>
      <c r="EL5" s="4">
        <f t="shared" si="66"/>
        <v>7.3728262226740761E-3</v>
      </c>
      <c r="EM5" s="4">
        <f t="shared" si="67"/>
        <v>2.625287567342011E-2</v>
      </c>
      <c r="EN5" s="4">
        <f t="shared" si="68"/>
        <v>4.6323268117561468E-2</v>
      </c>
      <c r="EO5" s="4">
        <f t="shared" si="69"/>
        <v>5.487038584679136E-2</v>
      </c>
      <c r="EP5" s="4">
        <f t="shared" si="70"/>
        <v>0.24959059610237869</v>
      </c>
      <c r="EQ5" s="4">
        <f t="shared" si="71"/>
        <v>0.69482113159238246</v>
      </c>
      <c r="ER5" s="4">
        <f t="shared" si="72"/>
        <v>64.031810160965506</v>
      </c>
      <c r="ET5" s="4">
        <f t="shared" si="73"/>
        <v>0.98313435730998233</v>
      </c>
      <c r="EU5" s="4">
        <f t="shared" si="74"/>
        <v>0.94243177660294519</v>
      </c>
      <c r="EV5" s="4">
        <f t="shared" si="75"/>
        <v>0.90270286824443691</v>
      </c>
      <c r="EW5" s="4">
        <f t="shared" si="76"/>
        <v>0.88678305681557845</v>
      </c>
      <c r="EX5" s="4">
        <f t="shared" si="77"/>
        <v>0.63261376533620206</v>
      </c>
      <c r="EY5" s="4">
        <f t="shared" si="78"/>
        <v>0.38216095216506357</v>
      </c>
      <c r="EZ5" s="4">
        <f t="shared" si="79"/>
        <v>0.97788557779401863</v>
      </c>
      <c r="FA5" s="4">
        <f t="shared" si="80"/>
        <v>0.92547608835780415</v>
      </c>
      <c r="FB5" s="4">
        <f t="shared" si="81"/>
        <v>0.87559043837348349</v>
      </c>
      <c r="FC5" s="4">
        <f t="shared" si="82"/>
        <v>0.85594241782617986</v>
      </c>
      <c r="FD5" s="4">
        <f t="shared" si="83"/>
        <v>0.56639109485391459</v>
      </c>
      <c r="FE5" s="4">
        <f t="shared" si="84"/>
        <v>0.31936519150668974</v>
      </c>
      <c r="FF5" s="4">
        <f t="shared" si="85"/>
        <v>0.98751074701398989</v>
      </c>
      <c r="FG5" s="4">
        <f t="shared" si="86"/>
        <v>0.95690695076725629</v>
      </c>
      <c r="FH5" s="4">
        <f t="shared" si="87"/>
        <v>0.926387351633567</v>
      </c>
      <c r="FI5" s="4">
        <f t="shared" si="88"/>
        <v>0.91397350026400881</v>
      </c>
      <c r="FJ5" s="4">
        <f t="shared" si="89"/>
        <v>0.70020999061093658</v>
      </c>
      <c r="FK5" s="4">
        <f t="shared" si="90"/>
        <v>0.45622871564045991</v>
      </c>
      <c r="FL5" s="4">
        <f t="shared" si="91"/>
        <v>0.98360123168474711</v>
      </c>
      <c r="FM5" s="4">
        <f t="shared" si="92"/>
        <v>0.94396115527160007</v>
      </c>
      <c r="FN5" s="4">
        <f t="shared" si="93"/>
        <v>0.90518151016411785</v>
      </c>
      <c r="FO5" s="4">
        <f t="shared" si="94"/>
        <v>0.88961766411349241</v>
      </c>
      <c r="FP5" s="4">
        <f t="shared" si="95"/>
        <v>0.6392230335140886</v>
      </c>
      <c r="FQ5" s="4">
        <f t="shared" si="96"/>
        <v>0.38892361514775964</v>
      </c>
      <c r="FR5" s="4">
        <f t="shared" si="97"/>
        <v>0.98931100159310947</v>
      </c>
      <c r="FS5" s="4">
        <f t="shared" si="98"/>
        <v>0.96295307368288086</v>
      </c>
      <c r="FT5" s="4">
        <f t="shared" si="99"/>
        <v>0.93643103151860208</v>
      </c>
      <c r="FU5" s="4">
        <f t="shared" si="100"/>
        <v>0.92557484733092976</v>
      </c>
      <c r="FV5" s="4">
        <f t="shared" si="101"/>
        <v>0.73219207788541274</v>
      </c>
      <c r="FW5" s="4">
        <f t="shared" si="102"/>
        <v>0.49548521722886796</v>
      </c>
      <c r="FX5" s="4">
        <f t="shared" si="103"/>
        <v>0.98595700680352127</v>
      </c>
      <c r="FY5" s="4">
        <f t="shared" si="104"/>
        <v>0.95173200427055482</v>
      </c>
      <c r="FZ5" s="4">
        <f t="shared" si="105"/>
        <v>0.91786197088779498</v>
      </c>
      <c r="GA5" s="4">
        <f t="shared" si="106"/>
        <v>0.90415916015927034</v>
      </c>
      <c r="GB5" s="4">
        <f t="shared" si="107"/>
        <v>0.67468859105398582</v>
      </c>
      <c r="GC5" s="4">
        <f t="shared" si="108"/>
        <v>0.426935786951743</v>
      </c>
      <c r="GD5" s="4">
        <f t="shared" si="109"/>
        <v>0.99275297375405658</v>
      </c>
      <c r="GE5" s="4">
        <f t="shared" si="110"/>
        <v>0.9746652283426781</v>
      </c>
      <c r="GF5" s="4">
        <f t="shared" si="111"/>
        <v>0.95614611282392392</v>
      </c>
      <c r="GG5" s="4">
        <f t="shared" si="112"/>
        <v>0.94847156310300984</v>
      </c>
      <c r="GH5" s="4">
        <f t="shared" si="113"/>
        <v>0.80184564088007015</v>
      </c>
      <c r="GI5" s="4">
        <f t="shared" si="114"/>
        <v>0.59243417471048143</v>
      </c>
      <c r="GJ5" s="4">
        <f t="shared" si="115"/>
        <v>0.99046859591731751</v>
      </c>
      <c r="GK5" s="4">
        <f t="shared" si="116"/>
        <v>0.96686957921115391</v>
      </c>
      <c r="GL5" s="4">
        <f t="shared" si="117"/>
        <v>0.94298536878036143</v>
      </c>
      <c r="GM5" s="4">
        <f t="shared" si="118"/>
        <v>0.93316863647935044</v>
      </c>
      <c r="GN5" s="4">
        <f t="shared" si="119"/>
        <v>0.75427894252377969</v>
      </c>
      <c r="GO5" s="4">
        <f t="shared" si="120"/>
        <v>0.52441376587966404</v>
      </c>
      <c r="GP5" s="4">
        <f t="shared" si="121"/>
        <v>0.99232095068541348</v>
      </c>
      <c r="GQ5" s="4">
        <f t="shared" si="122"/>
        <v>0.97318405147776477</v>
      </c>
      <c r="GR5" s="4">
        <f t="shared" si="123"/>
        <v>0.95363373677654617</v>
      </c>
      <c r="GS5" s="4">
        <f t="shared" si="124"/>
        <v>0.94554455510523749</v>
      </c>
      <c r="GT5" s="4">
        <f t="shared" si="125"/>
        <v>0.79241263800950001</v>
      </c>
      <c r="GU5" s="4">
        <f t="shared" si="126"/>
        <v>0.57827534431939898</v>
      </c>
      <c r="GV5" s="4">
        <f t="shared" si="127"/>
        <v>0.9899017775321497</v>
      </c>
      <c r="GW5" s="4">
        <f t="shared" si="128"/>
        <v>0.96494902634321</v>
      </c>
      <c r="GX5" s="4">
        <f t="shared" si="129"/>
        <v>0.93976651514920306</v>
      </c>
      <c r="GY5" s="4">
        <f t="shared" si="130"/>
        <v>0.92943703515792475</v>
      </c>
      <c r="GZ5" s="4">
        <f t="shared" si="131"/>
        <v>0.74330645184219168</v>
      </c>
      <c r="HA5" s="4">
        <f t="shared" si="132"/>
        <v>0.50984696915105188</v>
      </c>
      <c r="HB5" s="4">
        <f t="shared" si="133"/>
        <v>0.9944382140764213</v>
      </c>
      <c r="HC5" s="4">
        <f t="shared" si="134"/>
        <v>0.9804739054666598</v>
      </c>
      <c r="HD5" s="4">
        <f t="shared" si="135"/>
        <v>0.96605290859546422</v>
      </c>
      <c r="HE5" s="4">
        <f t="shared" si="136"/>
        <v>0.9600396176147189</v>
      </c>
      <c r="HF5" s="4">
        <f t="shared" si="137"/>
        <v>0.84080606436006555</v>
      </c>
      <c r="HG5" s="4">
        <f t="shared" si="138"/>
        <v>0.65484508800227847</v>
      </c>
      <c r="HH5" s="4">
        <f t="shared" si="139"/>
        <v>0.99268113450079876</v>
      </c>
      <c r="HI5" s="4">
        <f t="shared" si="140"/>
        <v>0.9744187068355904</v>
      </c>
      <c r="HJ5" s="4">
        <f t="shared" si="141"/>
        <v>0.95572757528282681</v>
      </c>
      <c r="HK5" s="4">
        <f t="shared" si="142"/>
        <v>0.9479837650359817</v>
      </c>
      <c r="HL5" s="4">
        <f t="shared" si="143"/>
        <v>0.80026210433970824</v>
      </c>
      <c r="HM5" s="4">
        <f t="shared" si="144"/>
        <v>0.59003276591226017</v>
      </c>
      <c r="HN5" s="4">
        <f t="shared" si="145"/>
        <v>1.5377090035243044E-2</v>
      </c>
      <c r="HP5" s="4">
        <f t="shared" ref="HP5:IU5" si="155">IF(B1=1,ET5,0)</f>
        <v>0.98313435730998233</v>
      </c>
      <c r="HQ5" s="4">
        <f t="shared" si="155"/>
        <v>0.94243177660294519</v>
      </c>
      <c r="HR5" s="4">
        <f t="shared" si="155"/>
        <v>0.90270286824443691</v>
      </c>
      <c r="HS5" s="4">
        <f t="shared" si="155"/>
        <v>0.88678305681557845</v>
      </c>
      <c r="HT5" s="4">
        <f t="shared" si="155"/>
        <v>0.63261376533620206</v>
      </c>
      <c r="HU5" s="4">
        <f t="shared" si="155"/>
        <v>0.38216095216506357</v>
      </c>
      <c r="HV5" s="4">
        <f t="shared" si="155"/>
        <v>0.97788557779401863</v>
      </c>
      <c r="HW5" s="4">
        <f t="shared" si="155"/>
        <v>0.92547608835780415</v>
      </c>
      <c r="HX5" s="4">
        <f t="shared" si="155"/>
        <v>0.87559043837348349</v>
      </c>
      <c r="HY5" s="4">
        <f t="shared" si="155"/>
        <v>0.85594241782617986</v>
      </c>
      <c r="HZ5" s="4">
        <f t="shared" si="155"/>
        <v>0.56639109485391459</v>
      </c>
      <c r="IA5" s="4">
        <f t="shared" si="155"/>
        <v>0.31936519150668974</v>
      </c>
      <c r="IB5" s="4">
        <f t="shared" si="155"/>
        <v>0.98751074701398989</v>
      </c>
      <c r="IC5" s="4">
        <f t="shared" si="155"/>
        <v>0.95690695076725629</v>
      </c>
      <c r="ID5" s="4">
        <f t="shared" si="155"/>
        <v>0.926387351633567</v>
      </c>
      <c r="IE5" s="4">
        <f t="shared" si="155"/>
        <v>0.91397350026400881</v>
      </c>
      <c r="IF5" s="4">
        <f t="shared" si="155"/>
        <v>0.70020999061093658</v>
      </c>
      <c r="IG5" s="4">
        <f t="shared" si="155"/>
        <v>0.45622871564045991</v>
      </c>
      <c r="IH5" s="4">
        <f t="shared" si="155"/>
        <v>0.98360123168474711</v>
      </c>
      <c r="II5" s="4">
        <f t="shared" si="155"/>
        <v>0.94396115527160007</v>
      </c>
      <c r="IJ5" s="4">
        <f t="shared" si="155"/>
        <v>0.90518151016411785</v>
      </c>
      <c r="IK5" s="4">
        <f t="shared" si="155"/>
        <v>0.88961766411349241</v>
      </c>
      <c r="IL5" s="4">
        <f t="shared" si="155"/>
        <v>0.6392230335140886</v>
      </c>
      <c r="IM5" s="4">
        <f t="shared" si="155"/>
        <v>0.38892361514775964</v>
      </c>
      <c r="IN5" s="4">
        <f t="shared" si="155"/>
        <v>0.98931100159310947</v>
      </c>
      <c r="IO5" s="4">
        <f t="shared" si="155"/>
        <v>0.96295307368288086</v>
      </c>
      <c r="IP5" s="4">
        <f t="shared" si="155"/>
        <v>0.93643103151860208</v>
      </c>
      <c r="IQ5" s="4">
        <f t="shared" si="155"/>
        <v>0.92557484733092976</v>
      </c>
      <c r="IR5" s="4">
        <f t="shared" si="155"/>
        <v>0.73219207788541274</v>
      </c>
      <c r="IS5" s="4">
        <f t="shared" si="155"/>
        <v>0.49548521722886796</v>
      </c>
      <c r="IT5" s="4">
        <f t="shared" si="155"/>
        <v>0.98595700680352127</v>
      </c>
      <c r="IU5" s="4">
        <f t="shared" si="155"/>
        <v>0.95173200427055482</v>
      </c>
      <c r="IV5" s="4">
        <f t="shared" ref="IV5:KA5" si="156">IF(AH1=1,FZ5,0)</f>
        <v>0.91786197088779498</v>
      </c>
      <c r="IW5" s="4">
        <f t="shared" si="156"/>
        <v>0.90415916015927034</v>
      </c>
      <c r="IX5" s="4">
        <f t="shared" si="156"/>
        <v>0.67468859105398582</v>
      </c>
      <c r="IY5" s="4">
        <f t="shared" si="156"/>
        <v>0.426935786951743</v>
      </c>
      <c r="IZ5" s="4">
        <f t="shared" si="156"/>
        <v>0.99275297375405658</v>
      </c>
      <c r="JA5" s="4">
        <f t="shared" si="156"/>
        <v>0.9746652283426781</v>
      </c>
      <c r="JB5" s="4">
        <f t="shared" si="156"/>
        <v>0.95614611282392392</v>
      </c>
      <c r="JC5" s="4">
        <f t="shared" si="156"/>
        <v>0.94847156310300984</v>
      </c>
      <c r="JD5" s="4">
        <f t="shared" si="156"/>
        <v>0.80184564088007015</v>
      </c>
      <c r="JE5" s="4">
        <f t="shared" si="156"/>
        <v>0.59243417471048143</v>
      </c>
      <c r="JF5" s="4">
        <f t="shared" si="156"/>
        <v>0.99046859591731751</v>
      </c>
      <c r="JG5" s="4">
        <f t="shared" si="156"/>
        <v>0.96686957921115391</v>
      </c>
      <c r="JH5" s="4">
        <f t="shared" si="156"/>
        <v>0.94298536878036143</v>
      </c>
      <c r="JI5" s="4">
        <f t="shared" si="156"/>
        <v>0.93316863647935044</v>
      </c>
      <c r="JJ5" s="4">
        <f t="shared" si="156"/>
        <v>0.75427894252377969</v>
      </c>
      <c r="JK5" s="4">
        <f t="shared" si="156"/>
        <v>0.52441376587966404</v>
      </c>
      <c r="JL5" s="4">
        <f t="shared" si="156"/>
        <v>0.99232095068541348</v>
      </c>
      <c r="JM5" s="4">
        <f t="shared" si="156"/>
        <v>0.97318405147776477</v>
      </c>
      <c r="JN5" s="4">
        <f t="shared" si="156"/>
        <v>0.95363373677654617</v>
      </c>
      <c r="JO5" s="4">
        <f t="shared" si="156"/>
        <v>0.94554455510523749</v>
      </c>
      <c r="JP5" s="4">
        <f t="shared" si="156"/>
        <v>0.79241263800950001</v>
      </c>
      <c r="JQ5" s="4">
        <f t="shared" si="156"/>
        <v>0.57827534431939898</v>
      </c>
      <c r="JR5" s="4">
        <f t="shared" si="156"/>
        <v>0.9899017775321497</v>
      </c>
      <c r="JS5" s="4">
        <f t="shared" si="156"/>
        <v>0.96494902634321</v>
      </c>
      <c r="JT5" s="4">
        <f t="shared" si="156"/>
        <v>0.93976651514920306</v>
      </c>
      <c r="JU5" s="4">
        <f t="shared" si="156"/>
        <v>0.92943703515792475</v>
      </c>
      <c r="JV5" s="4">
        <f t="shared" si="156"/>
        <v>0.74330645184219168</v>
      </c>
      <c r="JW5" s="4">
        <f t="shared" si="156"/>
        <v>0.50984696915105188</v>
      </c>
      <c r="JX5" s="4">
        <f t="shared" si="156"/>
        <v>0.9944382140764213</v>
      </c>
      <c r="JY5" s="4">
        <f t="shared" si="156"/>
        <v>0.9804739054666598</v>
      </c>
      <c r="JZ5" s="4">
        <f t="shared" si="156"/>
        <v>0.96605290859546422</v>
      </c>
      <c r="KA5" s="4">
        <f t="shared" si="156"/>
        <v>0.9600396176147189</v>
      </c>
      <c r="KB5" s="4">
        <f t="shared" ref="KB5:KJ5" si="157">IF(BN1=1,HF5,0)</f>
        <v>0.84080606436006555</v>
      </c>
      <c r="KC5" s="4">
        <f t="shared" si="157"/>
        <v>0.65484508800227847</v>
      </c>
      <c r="KD5" s="4">
        <f t="shared" si="157"/>
        <v>0.99268113450079876</v>
      </c>
      <c r="KE5" s="4">
        <f t="shared" si="157"/>
        <v>0.9744187068355904</v>
      </c>
      <c r="KF5" s="4">
        <f t="shared" si="157"/>
        <v>0.95572757528282681</v>
      </c>
      <c r="KG5" s="4">
        <f t="shared" si="157"/>
        <v>0.9479837650359817</v>
      </c>
      <c r="KH5" s="4">
        <f t="shared" si="157"/>
        <v>0.80026210433970824</v>
      </c>
      <c r="KI5" s="4">
        <f t="shared" si="157"/>
        <v>0.59003276591226017</v>
      </c>
      <c r="KJ5" s="4">
        <f t="shared" si="157"/>
        <v>0</v>
      </c>
    </row>
    <row r="6" spans="1:296" x14ac:dyDescent="0.2">
      <c r="A6" s="4" t="str">
        <f>'Respondent Data'!A6</f>
        <v>27</v>
      </c>
      <c r="B6" s="4">
        <f>SUMPRODUCT('Respondent Data'!I6:Z6,'Product Coding'!A100:R100)</f>
        <v>2.383638826052469</v>
      </c>
      <c r="C6" s="4">
        <f>SUMPRODUCT('Respondent Data'!I6:Z6,'Product Coding'!A101:R101)</f>
        <v>1.0422080903663895</v>
      </c>
      <c r="D6" s="4">
        <f>SUMPRODUCT('Respondent Data'!I6:Z6,'Product Coding'!A102:R102)</f>
        <v>-0.20904184961118549</v>
      </c>
      <c r="E6" s="4">
        <f>SUMPRODUCT('Respondent Data'!I6:Z6,'Product Coding'!A103:R103)</f>
        <v>-1.7438616610190436</v>
      </c>
      <c r="F6" s="4">
        <f>SUMPRODUCT('Respondent Data'!I6:Z6,'Product Coding'!A104:R104)</f>
        <v>-2.9280585082290504</v>
      </c>
      <c r="G6" s="4">
        <f>SUMPRODUCT('Respondent Data'!I6:Z6,'Product Coding'!A105:R105)</f>
        <v>-3.794716368678841</v>
      </c>
      <c r="H6" s="4">
        <f>SUMPRODUCT('Respondent Data'!I6:Z6,'Product Coding'!A106:R106)</f>
        <v>2.2070990997139224</v>
      </c>
      <c r="I6" s="4">
        <f>SUMPRODUCT('Respondent Data'!I6:Z6,'Product Coding'!A107:R107)</f>
        <v>0.86566836402784242</v>
      </c>
      <c r="J6" s="4">
        <f>SUMPRODUCT('Respondent Data'!I6:Z6,'Product Coding'!A108:R108)</f>
        <v>-0.38558157594973247</v>
      </c>
      <c r="K6" s="4">
        <f>SUMPRODUCT('Respondent Data'!I6:Z6,'Product Coding'!A109:R109)</f>
        <v>-1.9204013873575907</v>
      </c>
      <c r="L6" s="4">
        <f>SUMPRODUCT('Respondent Data'!I6:Z6,'Product Coding'!A110:R110)</f>
        <v>-3.1045982345675971</v>
      </c>
      <c r="M6" s="4">
        <f>SUMPRODUCT('Respondent Data'!I6:Z6,'Product Coding'!A111:R111)</f>
        <v>-3.9712560950173876</v>
      </c>
      <c r="N6" s="4">
        <f>SUMPRODUCT('Respondent Data'!I6:Z6,'Product Coding'!A112:R112)</f>
        <v>-0.49822446958075989</v>
      </c>
      <c r="O6" s="4">
        <f>SUMPRODUCT('Respondent Data'!I6:Z6,'Product Coding'!A113:R113)</f>
        <v>-1.8396552052668396</v>
      </c>
      <c r="P6" s="4">
        <f>SUMPRODUCT('Respondent Data'!I6:Z6,'Product Coding'!A114:R114)</f>
        <v>-3.090905145244415</v>
      </c>
      <c r="Q6" s="4">
        <f>SUMPRODUCT('Respondent Data'!I6:Z6,'Product Coding'!A115:R115)</f>
        <v>-4.6257249566522729</v>
      </c>
      <c r="R6" s="4">
        <f>SUMPRODUCT('Respondent Data'!I6:Z6,'Product Coding'!A116:R116)</f>
        <v>-5.8099218038622791</v>
      </c>
      <c r="S6" s="4">
        <f>SUMPRODUCT('Respondent Data'!I6:Z6,'Product Coding'!A117:R117)</f>
        <v>-6.6765796643120705</v>
      </c>
      <c r="T6" s="4">
        <f>SUMPRODUCT('Respondent Data'!I6:Z6,'Product Coding'!A118:R118)</f>
        <v>-0.67476419591930692</v>
      </c>
      <c r="U6" s="4">
        <f>SUMPRODUCT('Respondent Data'!I6:Z6,'Product Coding'!A119:R119)</f>
        <v>-2.0161949316053867</v>
      </c>
      <c r="V6" s="4">
        <f>SUMPRODUCT('Respondent Data'!I6:Z6,'Product Coding'!A120:R120)</f>
        <v>-3.2674448715829616</v>
      </c>
      <c r="W6" s="4">
        <f>SUMPRODUCT('Respondent Data'!I6:Z6,'Product Coding'!A121:R121)</f>
        <v>-4.8022646829908195</v>
      </c>
      <c r="X6" s="4">
        <f>SUMPRODUCT('Respondent Data'!I6:Z6,'Product Coding'!A122:R122)</f>
        <v>-5.9864615302008257</v>
      </c>
      <c r="Y6" s="4">
        <f>SUMPRODUCT('Respondent Data'!I6:Z6,'Product Coding'!A123:R123)</f>
        <v>-6.8531193906506171</v>
      </c>
      <c r="Z6" s="4">
        <f>SUMPRODUCT('Respondent Data'!I6:Z6,'Product Coding'!A124:R124)</f>
        <v>2.0538941417296503</v>
      </c>
      <c r="AA6" s="4">
        <f>SUMPRODUCT('Respondent Data'!I6:Z6,'Product Coding'!A125:R125)</f>
        <v>0.71246340604357061</v>
      </c>
      <c r="AB6" s="4">
        <f>SUMPRODUCT('Respondent Data'!I6:Z6,'Product Coding'!A126:R126)</f>
        <v>-0.53878653393400433</v>
      </c>
      <c r="AC6" s="4">
        <f>SUMPRODUCT('Respondent Data'!I6:Z6,'Product Coding'!A127:R127)</f>
        <v>-2.0736063453418625</v>
      </c>
      <c r="AD6" s="4">
        <f>SUMPRODUCT('Respondent Data'!I6:Z6,'Product Coding'!A128:R128)</f>
        <v>-3.2578031925518696</v>
      </c>
      <c r="AE6" s="4">
        <f>SUMPRODUCT('Respondent Data'!I6:Z6,'Product Coding'!A129:R129)</f>
        <v>-4.1244610530016601</v>
      </c>
      <c r="AF6" s="4">
        <f>SUMPRODUCT('Respondent Data'!I6:Z6,'Product Coding'!A130:R130)</f>
        <v>1.8773544153911033</v>
      </c>
      <c r="AG6" s="4">
        <f>SUMPRODUCT('Respondent Data'!I6:Z6,'Product Coding'!A131:R131)</f>
        <v>0.53592367970502353</v>
      </c>
      <c r="AH6" s="4">
        <f>SUMPRODUCT('Respondent Data'!I6:Z6,'Product Coding'!A132:R132)</f>
        <v>-0.71532626027255142</v>
      </c>
      <c r="AI6" s="4">
        <f>SUMPRODUCT('Respondent Data'!I6:Z6,'Product Coding'!A133:R133)</f>
        <v>-2.2501460716804091</v>
      </c>
      <c r="AJ6" s="4">
        <f>SUMPRODUCT('Respondent Data'!I6:Z6,'Product Coding'!A134:R134)</f>
        <v>-3.4343429188904162</v>
      </c>
      <c r="AK6" s="4">
        <f>SUMPRODUCT('Respondent Data'!I6:Z6,'Product Coding'!A135:R135)</f>
        <v>-4.3010007793402067</v>
      </c>
      <c r="AL6" s="4">
        <f>SUMPRODUCT('Respondent Data'!I6:Z6,'Product Coding'!A136:R136)</f>
        <v>3.698018298318742</v>
      </c>
      <c r="AM6" s="4">
        <f>SUMPRODUCT('Respondent Data'!I6:Z6,'Product Coding'!A137:R137)</f>
        <v>2.3565875626326624</v>
      </c>
      <c r="AN6" s="4">
        <f>SUMPRODUCT('Respondent Data'!I6:Z6,'Product Coding'!A138:R138)</f>
        <v>1.1053376226550877</v>
      </c>
      <c r="AO6" s="4">
        <f>SUMPRODUCT('Respondent Data'!I6:Z6,'Product Coding'!A139:R139)</f>
        <v>-0.42948218875277061</v>
      </c>
      <c r="AP6" s="4">
        <f>SUMPRODUCT('Respondent Data'!I6:Z6,'Product Coding'!A140:R140)</f>
        <v>-1.6136790359627773</v>
      </c>
      <c r="AQ6" s="4">
        <f>SUMPRODUCT('Respondent Data'!I6:Z6,'Product Coding'!A141:R141)</f>
        <v>-2.480336896412568</v>
      </c>
      <c r="AR6" s="4">
        <f>SUMPRODUCT('Respondent Data'!I6:Z6,'Product Coding'!A142:R142)</f>
        <v>3.5214785719801953</v>
      </c>
      <c r="AS6" s="4">
        <f>SUMPRODUCT('Respondent Data'!I6:Z6,'Product Coding'!A143:R143)</f>
        <v>2.1800478362941158</v>
      </c>
      <c r="AT6" s="4">
        <f>SUMPRODUCT('Respondent Data'!I6:Z6,'Product Coding'!A144:R144)</f>
        <v>0.92879789631654064</v>
      </c>
      <c r="AU6" s="4">
        <f>SUMPRODUCT('Respondent Data'!I6:Z6,'Product Coding'!A145:R145)</f>
        <v>-0.60602191509131764</v>
      </c>
      <c r="AV6" s="4">
        <f>SUMPRODUCT('Respondent Data'!I6:Z6,'Product Coding'!A146:R146)</f>
        <v>-1.7902187623013244</v>
      </c>
      <c r="AW6" s="4">
        <f>SUMPRODUCT('Respondent Data'!I6:Z6,'Product Coding'!A147:R147)</f>
        <v>-2.6568766227511147</v>
      </c>
      <c r="AX6" s="4">
        <f>SUMPRODUCT('Respondent Data'!I6:Z6,'Product Coding'!A148:R148)</f>
        <v>4.9307974523113103</v>
      </c>
      <c r="AY6" s="4">
        <f>SUMPRODUCT('Respondent Data'!I6:Z6,'Product Coding'!A149:R149)</f>
        <v>3.5893667166252303</v>
      </c>
      <c r="AZ6" s="4">
        <f>SUMPRODUCT('Respondent Data'!I6:Z6,'Product Coding'!A150:R150)</f>
        <v>2.3381167766476554</v>
      </c>
      <c r="BA6" s="4">
        <f>SUMPRODUCT('Respondent Data'!I6:Z6,'Product Coding'!A151:R151)</f>
        <v>0.80329696523979743</v>
      </c>
      <c r="BB6" s="4">
        <f>SUMPRODUCT('Respondent Data'!I6:Z6,'Product Coding'!A152:R152)</f>
        <v>-0.38089988197020924</v>
      </c>
      <c r="BC6" s="4">
        <f>SUMPRODUCT('Respondent Data'!I6:Z6,'Product Coding'!A153:R153)</f>
        <v>-1.2475577424199997</v>
      </c>
      <c r="BD6" s="4">
        <f>SUMPRODUCT('Respondent Data'!I6:Z6,'Product Coding'!A154:R154)</f>
        <v>4.7542577259727636</v>
      </c>
      <c r="BE6" s="4">
        <f>SUMPRODUCT('Respondent Data'!I6:Z6,'Product Coding'!A155:R155)</f>
        <v>3.4128269902866837</v>
      </c>
      <c r="BF6" s="4">
        <f>SUMPRODUCT('Respondent Data'!I6:Z6,'Product Coding'!A156:R156)</f>
        <v>2.1615770503091087</v>
      </c>
      <c r="BG6" s="4">
        <f>SUMPRODUCT('Respondent Data'!I6:Z6,'Product Coding'!A157:R157)</f>
        <v>0.62675723890125035</v>
      </c>
      <c r="BH6" s="4">
        <f>SUMPRODUCT('Respondent Data'!I6:Z6,'Product Coding'!A158:R158)</f>
        <v>-0.55743960830875627</v>
      </c>
      <c r="BI6" s="4">
        <f>SUMPRODUCT('Respondent Data'!I6:Z6,'Product Coding'!A159:R159)</f>
        <v>-1.4240974687585468</v>
      </c>
      <c r="BJ6" s="4">
        <f>SUMPRODUCT('Respondent Data'!I6:Z6,'Product Coding'!A160:R160)</f>
        <v>5.8992926265141605</v>
      </c>
      <c r="BK6" s="4">
        <f>SUMPRODUCT('Respondent Data'!I6:Z6,'Product Coding'!A161:R161)</f>
        <v>4.5578618908280806</v>
      </c>
      <c r="BL6" s="4">
        <f>SUMPRODUCT('Respondent Data'!I6:Z6,'Product Coding'!A162:R162)</f>
        <v>3.3066119508505052</v>
      </c>
      <c r="BM6" s="4">
        <f>SUMPRODUCT('Respondent Data'!I6:Z6,'Product Coding'!A163:R163)</f>
        <v>1.7717921394426475</v>
      </c>
      <c r="BN6" s="4">
        <f>SUMPRODUCT('Respondent Data'!I6:Z6,'Product Coding'!A164:R164)</f>
        <v>0.58759529223264084</v>
      </c>
      <c r="BO6" s="4">
        <f>SUMPRODUCT('Respondent Data'!I6:Z6,'Product Coding'!A165:R165)</f>
        <v>-0.27906256821714975</v>
      </c>
      <c r="BP6" s="4">
        <f>SUMPRODUCT('Respondent Data'!I6:Z6,'Product Coding'!A166:R166)</f>
        <v>5.7227529001756139</v>
      </c>
      <c r="BQ6" s="4">
        <f>SUMPRODUCT('Respondent Data'!I6:Z6,'Product Coding'!A167:R167)</f>
        <v>4.3813221644895339</v>
      </c>
      <c r="BR6" s="4">
        <f>SUMPRODUCT('Respondent Data'!I6:Z6,'Product Coding'!A168:R168)</f>
        <v>3.1300722245119585</v>
      </c>
      <c r="BS6" s="4">
        <f>SUMPRODUCT('Respondent Data'!I6:Z6,'Product Coding'!A169:R169)</f>
        <v>1.5952524131041004</v>
      </c>
      <c r="BT6" s="4">
        <f>SUMPRODUCT('Respondent Data'!I6:Z6,'Product Coding'!A170:R170)</f>
        <v>0.41105556589409381</v>
      </c>
      <c r="BU6" s="4">
        <f>SUMPRODUCT('Respondent Data'!I6:Z6,'Product Coding'!A171:R171)</f>
        <v>-0.45560229455569673</v>
      </c>
      <c r="BV6" s="4">
        <f>SUMPRODUCT('Respondent Data'!I6:Z6,'Product Coding'!A172:R172)</f>
        <v>9.1398220119617797</v>
      </c>
      <c r="BX6" s="4">
        <f t="shared" si="0"/>
        <v>9.221441404883822E-2</v>
      </c>
      <c r="BY6" s="4">
        <f t="shared" si="1"/>
        <v>0.35267508310970092</v>
      </c>
      <c r="BZ6" s="4">
        <f t="shared" si="2"/>
        <v>1.2324965769535119</v>
      </c>
      <c r="CA6" s="4">
        <f t="shared" si="3"/>
        <v>5.7193871670197574</v>
      </c>
      <c r="CB6" s="4">
        <f t="shared" si="4"/>
        <v>18.691306229217446</v>
      </c>
      <c r="CC6" s="4">
        <f t="shared" si="5"/>
        <v>44.465622773469342</v>
      </c>
      <c r="CD6" s="4">
        <f t="shared" si="6"/>
        <v>0.11001934118250827</v>
      </c>
      <c r="CE6" s="4">
        <f t="shared" si="7"/>
        <v>0.42077023093879873</v>
      </c>
      <c r="CF6" s="4">
        <f t="shared" si="8"/>
        <v>1.4704692623683204</v>
      </c>
      <c r="CG6" s="4">
        <f t="shared" si="9"/>
        <v>6.8236968653289836</v>
      </c>
      <c r="CH6" s="4">
        <f t="shared" si="10"/>
        <v>22.300257702553001</v>
      </c>
      <c r="CI6" s="4">
        <f t="shared" si="11"/>
        <v>53.05112626119503</v>
      </c>
      <c r="CJ6" s="4">
        <f t="shared" si="12"/>
        <v>1.6457965131974694</v>
      </c>
      <c r="CK6" s="4">
        <f t="shared" si="13"/>
        <v>6.2943676220310625</v>
      </c>
      <c r="CL6" s="4">
        <f t="shared" si="14"/>
        <v>21.996979428873388</v>
      </c>
      <c r="CM6" s="4">
        <f t="shared" si="15"/>
        <v>102.07674748247304</v>
      </c>
      <c r="CN6" s="4">
        <f t="shared" si="16"/>
        <v>333.59303896742341</v>
      </c>
      <c r="CO6" s="4">
        <f t="shared" si="17"/>
        <v>793.60008597974559</v>
      </c>
      <c r="CP6" s="4">
        <f t="shared" si="18"/>
        <v>1.9635699035788232</v>
      </c>
      <c r="CQ6" s="4">
        <f t="shared" si="19"/>
        <v>7.5096955945478205</v>
      </c>
      <c r="CR6" s="4">
        <f t="shared" si="20"/>
        <v>26.244196308487275</v>
      </c>
      <c r="CS6" s="4">
        <f t="shared" si="21"/>
        <v>121.78591193050509</v>
      </c>
      <c r="CT6" s="4">
        <f t="shared" si="22"/>
        <v>398.00379093477659</v>
      </c>
      <c r="CU6" s="4">
        <f t="shared" si="23"/>
        <v>946.82983698873852</v>
      </c>
      <c r="CV6" s="4">
        <f t="shared" si="24"/>
        <v>0.12823456645181389</v>
      </c>
      <c r="CW6" s="4">
        <f t="shared" si="25"/>
        <v>0.49043456868877339</v>
      </c>
      <c r="CX6" s="4">
        <f t="shared" si="26"/>
        <v>1.7139258089876621</v>
      </c>
      <c r="CY6" s="4">
        <f t="shared" si="27"/>
        <v>7.9534543628332788</v>
      </c>
      <c r="CZ6" s="4">
        <f t="shared" si="28"/>
        <v>25.992374136351035</v>
      </c>
      <c r="DA6" s="4">
        <f t="shared" si="29"/>
        <v>61.834474763846131</v>
      </c>
      <c r="DB6" s="4">
        <f t="shared" si="30"/>
        <v>0.15299433026144021</v>
      </c>
      <c r="DC6" s="4">
        <f t="shared" si="31"/>
        <v>0.58512856907261634</v>
      </c>
      <c r="DD6" s="4">
        <f t="shared" si="32"/>
        <v>2.0448537279719976</v>
      </c>
      <c r="DE6" s="4">
        <f t="shared" si="33"/>
        <v>9.4891218270999538</v>
      </c>
      <c r="DF6" s="4">
        <f t="shared" si="34"/>
        <v>31.011029108053378</v>
      </c>
      <c r="DG6" s="4">
        <f t="shared" si="35"/>
        <v>73.77358785017941</v>
      </c>
      <c r="DH6" s="4">
        <f t="shared" si="36"/>
        <v>2.4772569702790417E-2</v>
      </c>
      <c r="DI6" s="4">
        <f t="shared" si="37"/>
        <v>9.4742976668977061E-2</v>
      </c>
      <c r="DJ6" s="4">
        <f t="shared" si="38"/>
        <v>0.33109907681960832</v>
      </c>
      <c r="DK6" s="4">
        <f t="shared" si="39"/>
        <v>1.5364617203684001</v>
      </c>
      <c r="DL6" s="4">
        <f t="shared" si="40"/>
        <v>5.0212506491041715</v>
      </c>
      <c r="DM6" s="4">
        <f t="shared" si="41"/>
        <v>11.945288064731047</v>
      </c>
      <c r="DN6" s="4">
        <f t="shared" si="42"/>
        <v>2.955570261125683E-2</v>
      </c>
      <c r="DO6" s="4">
        <f t="shared" si="43"/>
        <v>0.11303612328187787</v>
      </c>
      <c r="DP6" s="4">
        <f t="shared" si="44"/>
        <v>0.39502829002998968</v>
      </c>
      <c r="DQ6" s="4">
        <f t="shared" si="45"/>
        <v>1.833124549677756</v>
      </c>
      <c r="DR6" s="4">
        <f t="shared" si="46"/>
        <v>5.9907628761172305</v>
      </c>
      <c r="DS6" s="4">
        <f t="shared" si="47"/>
        <v>14.251706055638557</v>
      </c>
      <c r="DT6" s="4">
        <f t="shared" si="48"/>
        <v>7.2207427867971661E-3</v>
      </c>
      <c r="DU6" s="4">
        <f t="shared" si="49"/>
        <v>2.7615813522371437E-2</v>
      </c>
      <c r="DV6" s="4">
        <f t="shared" si="50"/>
        <v>9.6509215610001434E-2</v>
      </c>
      <c r="DW6" s="4">
        <f t="shared" si="51"/>
        <v>0.44784998155804584</v>
      </c>
      <c r="DX6" s="4">
        <f t="shared" si="52"/>
        <v>1.463601065219144</v>
      </c>
      <c r="DY6" s="4">
        <f t="shared" si="53"/>
        <v>3.4818290417366442</v>
      </c>
      <c r="DZ6" s="4">
        <f t="shared" si="54"/>
        <v>8.6149369645295883E-3</v>
      </c>
      <c r="EA6" s="4">
        <f t="shared" si="55"/>
        <v>3.2947925129591896E-2</v>
      </c>
      <c r="EB6" s="4">
        <f t="shared" si="56"/>
        <v>0.11514339085676564</v>
      </c>
      <c r="EC6" s="4">
        <f t="shared" si="57"/>
        <v>0.5343216722444214</v>
      </c>
      <c r="ED6" s="4">
        <f t="shared" si="58"/>
        <v>1.7461958264371393</v>
      </c>
      <c r="EE6" s="4">
        <f t="shared" si="59"/>
        <v>4.1541069390638938</v>
      </c>
      <c r="EF6" s="4">
        <f t="shared" si="60"/>
        <v>2.7413833149386511E-3</v>
      </c>
      <c r="EG6" s="4">
        <f t="shared" si="61"/>
        <v>1.0484451898371275E-2</v>
      </c>
      <c r="EH6" s="4">
        <f t="shared" si="62"/>
        <v>3.6640102164396171E-2</v>
      </c>
      <c r="EI6" s="4">
        <f t="shared" si="63"/>
        <v>0.17002800172908267</v>
      </c>
      <c r="EJ6" s="4">
        <f t="shared" si="64"/>
        <v>0.55566188387910875</v>
      </c>
      <c r="EK6" s="4">
        <f t="shared" si="65"/>
        <v>1.3218900495858081</v>
      </c>
      <c r="EL6" s="4">
        <f t="shared" si="66"/>
        <v>3.2706946018063519E-3</v>
      </c>
      <c r="EM6" s="4">
        <f t="shared" si="67"/>
        <v>1.250880897977184E-2</v>
      </c>
      <c r="EN6" s="4">
        <f t="shared" si="68"/>
        <v>4.3714639870202035E-2</v>
      </c>
      <c r="EO6" s="4">
        <f t="shared" si="69"/>
        <v>0.20285731819436462</v>
      </c>
      <c r="EP6" s="4">
        <f t="shared" si="70"/>
        <v>0.66295009316259035</v>
      </c>
      <c r="EQ6" s="4">
        <f t="shared" si="71"/>
        <v>1.5771229896241599</v>
      </c>
      <c r="ER6" s="4">
        <f t="shared" si="72"/>
        <v>1.0730642707253203E-4</v>
      </c>
      <c r="ET6" s="4">
        <f t="shared" si="73"/>
        <v>0.91557114348363211</v>
      </c>
      <c r="EU6" s="4">
        <f t="shared" si="74"/>
        <v>0.73927583385440443</v>
      </c>
      <c r="EV6" s="4">
        <f t="shared" si="75"/>
        <v>0.44792901826734732</v>
      </c>
      <c r="EW6" s="4">
        <f t="shared" si="76"/>
        <v>0.14882309578888708</v>
      </c>
      <c r="EX6" s="4">
        <f t="shared" si="77"/>
        <v>5.0783832639615653E-2</v>
      </c>
      <c r="EY6" s="4">
        <f t="shared" si="78"/>
        <v>2.199463988390658E-2</v>
      </c>
      <c r="EZ6" s="4">
        <f t="shared" si="79"/>
        <v>0.900885203436812</v>
      </c>
      <c r="FA6" s="4">
        <f t="shared" si="80"/>
        <v>0.70384357598711267</v>
      </c>
      <c r="FB6" s="4">
        <f t="shared" si="81"/>
        <v>0.40478139729670143</v>
      </c>
      <c r="FC6" s="4">
        <f t="shared" si="82"/>
        <v>0.12781681310168583</v>
      </c>
      <c r="FD6" s="4">
        <f t="shared" si="83"/>
        <v>4.2917980254374197E-2</v>
      </c>
      <c r="FE6" s="4">
        <f t="shared" si="84"/>
        <v>1.8501002091383448E-2</v>
      </c>
      <c r="FF6" s="4">
        <f t="shared" si="85"/>
        <v>0.37795801567199544</v>
      </c>
      <c r="FG6" s="4">
        <f t="shared" si="86"/>
        <v>0.13709207594359735</v>
      </c>
      <c r="FH6" s="4">
        <f t="shared" si="87"/>
        <v>4.3483971583871156E-2</v>
      </c>
      <c r="FI6" s="4">
        <f t="shared" si="88"/>
        <v>9.7015090641081585E-3</v>
      </c>
      <c r="FJ6" s="4">
        <f t="shared" si="89"/>
        <v>2.9887053331595515E-3</v>
      </c>
      <c r="FK6" s="4">
        <f t="shared" si="90"/>
        <v>1.2584947039956525E-3</v>
      </c>
      <c r="FL6" s="4">
        <f t="shared" si="91"/>
        <v>0.33743087982922038</v>
      </c>
      <c r="FM6" s="4">
        <f t="shared" si="92"/>
        <v>0.1175130166395966</v>
      </c>
      <c r="FN6" s="4">
        <f t="shared" si="93"/>
        <v>3.6705065133027029E-2</v>
      </c>
      <c r="FO6" s="4">
        <f t="shared" si="94"/>
        <v>8.1442568147882012E-3</v>
      </c>
      <c r="FP6" s="4">
        <f t="shared" si="95"/>
        <v>2.5062418521318401E-3</v>
      </c>
      <c r="FQ6" s="4">
        <f t="shared" si="96"/>
        <v>1.0550416973335703E-3</v>
      </c>
      <c r="FR6" s="4">
        <f t="shared" si="97"/>
        <v>0.88634050908837259</v>
      </c>
      <c r="FS6" s="4">
        <f t="shared" si="98"/>
        <v>0.67094525382604431</v>
      </c>
      <c r="FT6" s="4">
        <f t="shared" si="99"/>
        <v>0.36846991052162031</v>
      </c>
      <c r="FU6" s="4">
        <f t="shared" si="100"/>
        <v>0.11168873593091669</v>
      </c>
      <c r="FV6" s="4">
        <f t="shared" si="101"/>
        <v>3.7047500710702029E-2</v>
      </c>
      <c r="FW6" s="4">
        <f t="shared" si="102"/>
        <v>1.5914830254543367E-2</v>
      </c>
      <c r="FX6" s="4">
        <f t="shared" si="103"/>
        <v>0.86730695351576537</v>
      </c>
      <c r="FY6" s="4">
        <f t="shared" si="104"/>
        <v>0.63086365327769767</v>
      </c>
      <c r="FZ6" s="4">
        <f t="shared" si="105"/>
        <v>0.32842300134596042</v>
      </c>
      <c r="GA6" s="4">
        <f t="shared" si="106"/>
        <v>9.533686580094583E-2</v>
      </c>
      <c r="GB6" s="4">
        <f t="shared" si="107"/>
        <v>3.123923309758319E-2</v>
      </c>
      <c r="GC6" s="4">
        <f t="shared" si="108"/>
        <v>1.3373706261142057E-2</v>
      </c>
      <c r="GD6" s="4">
        <f t="shared" si="109"/>
        <v>0.97582627557061252</v>
      </c>
      <c r="GE6" s="4">
        <f t="shared" si="110"/>
        <v>0.9134564197367534</v>
      </c>
      <c r="GF6" s="4">
        <f t="shared" si="111"/>
        <v>0.75125887878256026</v>
      </c>
      <c r="GG6" s="4">
        <f t="shared" si="112"/>
        <v>0.39424998688912138</v>
      </c>
      <c r="GH6" s="4">
        <f t="shared" si="113"/>
        <v>0.16607845417442932</v>
      </c>
      <c r="GI6" s="4">
        <f t="shared" si="114"/>
        <v>7.7248184435884631E-2</v>
      </c>
      <c r="GJ6" s="4">
        <f t="shared" si="115"/>
        <v>0.97129276003591181</v>
      </c>
      <c r="GK6" s="4">
        <f t="shared" si="116"/>
        <v>0.89844343690429229</v>
      </c>
      <c r="GL6" s="4">
        <f t="shared" si="117"/>
        <v>0.71683134108950752</v>
      </c>
      <c r="GM6" s="4">
        <f t="shared" si="118"/>
        <v>0.35296718603978833</v>
      </c>
      <c r="GN6" s="4">
        <f t="shared" si="119"/>
        <v>0.14304590467748984</v>
      </c>
      <c r="GO6" s="4">
        <f t="shared" si="120"/>
        <v>6.5566435410699508E-2</v>
      </c>
      <c r="GP6" s="4">
        <f t="shared" si="121"/>
        <v>0.99283102255537481</v>
      </c>
      <c r="GQ6" s="4">
        <f t="shared" si="122"/>
        <v>0.97312632487844619</v>
      </c>
      <c r="GR6" s="4">
        <f t="shared" si="123"/>
        <v>0.91198503921710128</v>
      </c>
      <c r="GS6" s="4">
        <f t="shared" si="124"/>
        <v>0.69067929187241484</v>
      </c>
      <c r="GT6" s="4">
        <f t="shared" si="125"/>
        <v>0.40590987482425339</v>
      </c>
      <c r="GU6" s="4">
        <f t="shared" si="126"/>
        <v>0.2231231916004798</v>
      </c>
      <c r="GV6" s="4">
        <f t="shared" si="127"/>
        <v>0.99145864625953617</v>
      </c>
      <c r="GW6" s="4">
        <f t="shared" si="128"/>
        <v>0.9681030143649707</v>
      </c>
      <c r="GX6" s="4">
        <f t="shared" si="129"/>
        <v>0.89674566356143592</v>
      </c>
      <c r="GY6" s="4">
        <f t="shared" si="130"/>
        <v>0.65175381283456024</v>
      </c>
      <c r="GZ6" s="4">
        <f t="shared" si="131"/>
        <v>0.36414009167633921</v>
      </c>
      <c r="HA6" s="4">
        <f t="shared" si="132"/>
        <v>0.19402003330990711</v>
      </c>
      <c r="HB6" s="4">
        <f t="shared" si="133"/>
        <v>0.9972661113218686</v>
      </c>
      <c r="HC6" s="4">
        <f t="shared" si="134"/>
        <v>0.98962433130101657</v>
      </c>
      <c r="HD6" s="4">
        <f t="shared" si="135"/>
        <v>0.96465494428790133</v>
      </c>
      <c r="HE6" s="4">
        <f t="shared" si="136"/>
        <v>0.8546803995478629</v>
      </c>
      <c r="HF6" s="4">
        <f t="shared" si="137"/>
        <v>0.64281320405334974</v>
      </c>
      <c r="HG6" s="4">
        <f t="shared" si="138"/>
        <v>0.430683614918969</v>
      </c>
      <c r="HH6" s="4">
        <f t="shared" si="139"/>
        <v>0.99673996796736442</v>
      </c>
      <c r="HI6" s="4">
        <f t="shared" si="140"/>
        <v>0.98764572824568708</v>
      </c>
      <c r="HJ6" s="4">
        <f t="shared" si="141"/>
        <v>0.95811629136902943</v>
      </c>
      <c r="HK6" s="4">
        <f t="shared" si="142"/>
        <v>0.83135379805571763</v>
      </c>
      <c r="HL6" s="4">
        <f t="shared" si="143"/>
        <v>0.60134095671999688</v>
      </c>
      <c r="HM6" s="4">
        <f t="shared" si="144"/>
        <v>0.38802959890782596</v>
      </c>
      <c r="HN6" s="4">
        <f t="shared" si="145"/>
        <v>0.99989270508636141</v>
      </c>
      <c r="HP6" s="4">
        <f t="shared" ref="HP6:IU6" si="158">IF(B1=1,ET6,0)</f>
        <v>0.91557114348363211</v>
      </c>
      <c r="HQ6" s="4">
        <f t="shared" si="158"/>
        <v>0.73927583385440443</v>
      </c>
      <c r="HR6" s="4">
        <f t="shared" si="158"/>
        <v>0.44792901826734732</v>
      </c>
      <c r="HS6" s="4">
        <f t="shared" si="158"/>
        <v>0.14882309578888708</v>
      </c>
      <c r="HT6" s="4">
        <f t="shared" si="158"/>
        <v>5.0783832639615653E-2</v>
      </c>
      <c r="HU6" s="4">
        <f t="shared" si="158"/>
        <v>2.199463988390658E-2</v>
      </c>
      <c r="HV6" s="4">
        <f t="shared" si="158"/>
        <v>0.900885203436812</v>
      </c>
      <c r="HW6" s="4">
        <f t="shared" si="158"/>
        <v>0.70384357598711267</v>
      </c>
      <c r="HX6" s="4">
        <f t="shared" si="158"/>
        <v>0.40478139729670143</v>
      </c>
      <c r="HY6" s="4">
        <f t="shared" si="158"/>
        <v>0.12781681310168583</v>
      </c>
      <c r="HZ6" s="4">
        <f t="shared" si="158"/>
        <v>4.2917980254374197E-2</v>
      </c>
      <c r="IA6" s="4">
        <f t="shared" si="158"/>
        <v>1.8501002091383448E-2</v>
      </c>
      <c r="IB6" s="4">
        <f t="shared" si="158"/>
        <v>0.37795801567199544</v>
      </c>
      <c r="IC6" s="4">
        <f t="shared" si="158"/>
        <v>0.13709207594359735</v>
      </c>
      <c r="ID6" s="4">
        <f t="shared" si="158"/>
        <v>4.3483971583871156E-2</v>
      </c>
      <c r="IE6" s="4">
        <f t="shared" si="158"/>
        <v>9.7015090641081585E-3</v>
      </c>
      <c r="IF6" s="4">
        <f t="shared" si="158"/>
        <v>2.9887053331595515E-3</v>
      </c>
      <c r="IG6" s="4">
        <f t="shared" si="158"/>
        <v>1.2584947039956525E-3</v>
      </c>
      <c r="IH6" s="4">
        <f t="shared" si="158"/>
        <v>0.33743087982922038</v>
      </c>
      <c r="II6" s="4">
        <f t="shared" si="158"/>
        <v>0.1175130166395966</v>
      </c>
      <c r="IJ6" s="4">
        <f t="shared" si="158"/>
        <v>3.6705065133027029E-2</v>
      </c>
      <c r="IK6" s="4">
        <f t="shared" si="158"/>
        <v>8.1442568147882012E-3</v>
      </c>
      <c r="IL6" s="4">
        <f t="shared" si="158"/>
        <v>2.5062418521318401E-3</v>
      </c>
      <c r="IM6" s="4">
        <f t="shared" si="158"/>
        <v>1.0550416973335703E-3</v>
      </c>
      <c r="IN6" s="4">
        <f t="shared" si="158"/>
        <v>0.88634050908837259</v>
      </c>
      <c r="IO6" s="4">
        <f t="shared" si="158"/>
        <v>0.67094525382604431</v>
      </c>
      <c r="IP6" s="4">
        <f t="shared" si="158"/>
        <v>0.36846991052162031</v>
      </c>
      <c r="IQ6" s="4">
        <f t="shared" si="158"/>
        <v>0.11168873593091669</v>
      </c>
      <c r="IR6" s="4">
        <f t="shared" si="158"/>
        <v>3.7047500710702029E-2</v>
      </c>
      <c r="IS6" s="4">
        <f t="shared" si="158"/>
        <v>1.5914830254543367E-2</v>
      </c>
      <c r="IT6" s="4">
        <f t="shared" si="158"/>
        <v>0.86730695351576537</v>
      </c>
      <c r="IU6" s="4">
        <f t="shared" si="158"/>
        <v>0.63086365327769767</v>
      </c>
      <c r="IV6" s="4">
        <f t="shared" ref="IV6:KA6" si="159">IF(AH1=1,FZ6,0)</f>
        <v>0.32842300134596042</v>
      </c>
      <c r="IW6" s="4">
        <f t="shared" si="159"/>
        <v>9.533686580094583E-2</v>
      </c>
      <c r="IX6" s="4">
        <f t="shared" si="159"/>
        <v>3.123923309758319E-2</v>
      </c>
      <c r="IY6" s="4">
        <f t="shared" si="159"/>
        <v>1.3373706261142057E-2</v>
      </c>
      <c r="IZ6" s="4">
        <f t="shared" si="159"/>
        <v>0.97582627557061252</v>
      </c>
      <c r="JA6" s="4">
        <f t="shared" si="159"/>
        <v>0.9134564197367534</v>
      </c>
      <c r="JB6" s="4">
        <f t="shared" si="159"/>
        <v>0.75125887878256026</v>
      </c>
      <c r="JC6" s="4">
        <f t="shared" si="159"/>
        <v>0.39424998688912138</v>
      </c>
      <c r="JD6" s="4">
        <f t="shared" si="159"/>
        <v>0.16607845417442932</v>
      </c>
      <c r="JE6" s="4">
        <f t="shared" si="159"/>
        <v>7.7248184435884631E-2</v>
      </c>
      <c r="JF6" s="4">
        <f t="shared" si="159"/>
        <v>0.97129276003591181</v>
      </c>
      <c r="JG6" s="4">
        <f t="shared" si="159"/>
        <v>0.89844343690429229</v>
      </c>
      <c r="JH6" s="4">
        <f t="shared" si="159"/>
        <v>0.71683134108950752</v>
      </c>
      <c r="JI6" s="4">
        <f t="shared" si="159"/>
        <v>0.35296718603978833</v>
      </c>
      <c r="JJ6" s="4">
        <f t="shared" si="159"/>
        <v>0.14304590467748984</v>
      </c>
      <c r="JK6" s="4">
        <f t="shared" si="159"/>
        <v>6.5566435410699508E-2</v>
      </c>
      <c r="JL6" s="4">
        <f t="shared" si="159"/>
        <v>0.99283102255537481</v>
      </c>
      <c r="JM6" s="4">
        <f t="shared" si="159"/>
        <v>0.97312632487844619</v>
      </c>
      <c r="JN6" s="4">
        <f t="shared" si="159"/>
        <v>0.91198503921710128</v>
      </c>
      <c r="JO6" s="4">
        <f t="shared" si="159"/>
        <v>0.69067929187241484</v>
      </c>
      <c r="JP6" s="4">
        <f t="shared" si="159"/>
        <v>0.40590987482425339</v>
      </c>
      <c r="JQ6" s="4">
        <f t="shared" si="159"/>
        <v>0.2231231916004798</v>
      </c>
      <c r="JR6" s="4">
        <f t="shared" si="159"/>
        <v>0.99145864625953617</v>
      </c>
      <c r="JS6" s="4">
        <f t="shared" si="159"/>
        <v>0.9681030143649707</v>
      </c>
      <c r="JT6" s="4">
        <f t="shared" si="159"/>
        <v>0.89674566356143592</v>
      </c>
      <c r="JU6" s="4">
        <f t="shared" si="159"/>
        <v>0.65175381283456024</v>
      </c>
      <c r="JV6" s="4">
        <f t="shared" si="159"/>
        <v>0.36414009167633921</v>
      </c>
      <c r="JW6" s="4">
        <f t="shared" si="159"/>
        <v>0.19402003330990711</v>
      </c>
      <c r="JX6" s="4">
        <f t="shared" si="159"/>
        <v>0.9972661113218686</v>
      </c>
      <c r="JY6" s="4">
        <f t="shared" si="159"/>
        <v>0.98962433130101657</v>
      </c>
      <c r="JZ6" s="4">
        <f t="shared" si="159"/>
        <v>0.96465494428790133</v>
      </c>
      <c r="KA6" s="4">
        <f t="shared" si="159"/>
        <v>0.8546803995478629</v>
      </c>
      <c r="KB6" s="4">
        <f t="shared" ref="KB6:KJ6" si="160">IF(BN1=1,HF6,0)</f>
        <v>0.64281320405334974</v>
      </c>
      <c r="KC6" s="4">
        <f t="shared" si="160"/>
        <v>0.430683614918969</v>
      </c>
      <c r="KD6" s="4">
        <f t="shared" si="160"/>
        <v>0.99673996796736442</v>
      </c>
      <c r="KE6" s="4">
        <f t="shared" si="160"/>
        <v>0.98764572824568708</v>
      </c>
      <c r="KF6" s="4">
        <f t="shared" si="160"/>
        <v>0.95811629136902943</v>
      </c>
      <c r="KG6" s="4">
        <f t="shared" si="160"/>
        <v>0.83135379805571763</v>
      </c>
      <c r="KH6" s="4">
        <f t="shared" si="160"/>
        <v>0.60134095671999688</v>
      </c>
      <c r="KI6" s="4">
        <f t="shared" si="160"/>
        <v>0.38802959890782596</v>
      </c>
      <c r="KJ6" s="4">
        <f t="shared" si="160"/>
        <v>0</v>
      </c>
    </row>
    <row r="7" spans="1:296" x14ac:dyDescent="0.2">
      <c r="A7" s="4" t="str">
        <f>'Respondent Data'!A7</f>
        <v>34</v>
      </c>
      <c r="B7" s="4">
        <f>SUMPRODUCT('Respondent Data'!I7:Z7,'Product Coding'!A100:R100)</f>
        <v>2.2123523750836442</v>
      </c>
      <c r="C7" s="4">
        <f>SUMPRODUCT('Respondent Data'!I7:Z7,'Product Coding'!A101:R101)</f>
        <v>2.8370288250268443</v>
      </c>
      <c r="D7" s="4">
        <f>SUMPRODUCT('Respondent Data'!I7:Z7,'Product Coding'!A102:R102)</f>
        <v>1.3976442644366993</v>
      </c>
      <c r="E7" s="4">
        <f>SUMPRODUCT('Respondent Data'!I7:Z7,'Product Coding'!A103:R103)</f>
        <v>0.76614813474606336</v>
      </c>
      <c r="F7" s="4">
        <f>SUMPRODUCT('Respondent Data'!I7:Z7,'Product Coding'!A104:R104)</f>
        <v>-0.40978502275061568</v>
      </c>
      <c r="G7" s="4">
        <f>SUMPRODUCT('Respondent Data'!I7:Z7,'Product Coding'!A105:R105)</f>
        <v>-1.3182588119324656</v>
      </c>
      <c r="H7" s="4">
        <f>SUMPRODUCT('Respondent Data'!I7:Z7,'Product Coding'!A106:R106)</f>
        <v>-0.36836987003767563</v>
      </c>
      <c r="I7" s="4">
        <f>SUMPRODUCT('Respondent Data'!I7:Z7,'Product Coding'!A107:R107)</f>
        <v>0.25630657990552441</v>
      </c>
      <c r="J7" s="4">
        <f>SUMPRODUCT('Respondent Data'!I7:Z7,'Product Coding'!A108:R108)</f>
        <v>-1.1830779806846206</v>
      </c>
      <c r="K7" s="4">
        <f>SUMPRODUCT('Respondent Data'!I7:Z7,'Product Coding'!A109:R109)</f>
        <v>-1.8145741103752564</v>
      </c>
      <c r="L7" s="4">
        <f>SUMPRODUCT('Respondent Data'!I7:Z7,'Product Coding'!A110:R110)</f>
        <v>-2.9905072678719353</v>
      </c>
      <c r="M7" s="4">
        <f>SUMPRODUCT('Respondent Data'!I7:Z7,'Product Coding'!A111:R111)</f>
        <v>-3.8989810570537857</v>
      </c>
      <c r="N7" s="4">
        <f>SUMPRODUCT('Respondent Data'!I7:Z7,'Product Coding'!A112:R112)</f>
        <v>-1.3634364157965921</v>
      </c>
      <c r="O7" s="4">
        <f>SUMPRODUCT('Respondent Data'!I7:Z7,'Product Coding'!A113:R113)</f>
        <v>-0.7387599658533921</v>
      </c>
      <c r="P7" s="4">
        <f>SUMPRODUCT('Respondent Data'!I7:Z7,'Product Coding'!A114:R114)</f>
        <v>-2.1781445264435373</v>
      </c>
      <c r="Q7" s="4">
        <f>SUMPRODUCT('Respondent Data'!I7:Z7,'Product Coding'!A115:R115)</f>
        <v>-2.8096406561341727</v>
      </c>
      <c r="R7" s="4">
        <f>SUMPRODUCT('Respondent Data'!I7:Z7,'Product Coding'!A116:R116)</f>
        <v>-3.9855738136308521</v>
      </c>
      <c r="S7" s="4">
        <f>SUMPRODUCT('Respondent Data'!I7:Z7,'Product Coding'!A117:R117)</f>
        <v>-4.8940476028127025</v>
      </c>
      <c r="T7" s="4">
        <f>SUMPRODUCT('Respondent Data'!I7:Z7,'Product Coding'!A118:R118)</f>
        <v>-3.9441586609179122</v>
      </c>
      <c r="U7" s="4">
        <f>SUMPRODUCT('Respondent Data'!I7:Z7,'Product Coding'!A119:R119)</f>
        <v>-3.3194822109747122</v>
      </c>
      <c r="V7" s="4">
        <f>SUMPRODUCT('Respondent Data'!I7:Z7,'Product Coding'!A120:R120)</f>
        <v>-4.7588667715648567</v>
      </c>
      <c r="W7" s="4">
        <f>SUMPRODUCT('Respondent Data'!I7:Z7,'Product Coding'!A121:R121)</f>
        <v>-5.390362901255493</v>
      </c>
      <c r="X7" s="4">
        <f>SUMPRODUCT('Respondent Data'!I7:Z7,'Product Coding'!A122:R122)</f>
        <v>-6.5662960587521724</v>
      </c>
      <c r="Y7" s="4">
        <f>SUMPRODUCT('Respondent Data'!I7:Z7,'Product Coding'!A123:R123)</f>
        <v>-7.4747698479340228</v>
      </c>
      <c r="Z7" s="4">
        <f>SUMPRODUCT('Respondent Data'!I7:Z7,'Product Coding'!A124:R124)</f>
        <v>0.73726420186773778</v>
      </c>
      <c r="AA7" s="4">
        <f>SUMPRODUCT('Respondent Data'!I7:Z7,'Product Coding'!A125:R125)</f>
        <v>1.3619406518109378</v>
      </c>
      <c r="AB7" s="4">
        <f>SUMPRODUCT('Respondent Data'!I7:Z7,'Product Coding'!A126:R126)</f>
        <v>-7.7443908779207149E-2</v>
      </c>
      <c r="AC7" s="4">
        <f>SUMPRODUCT('Respondent Data'!I7:Z7,'Product Coding'!A127:R127)</f>
        <v>-0.70894003846984321</v>
      </c>
      <c r="AD7" s="4">
        <f>SUMPRODUCT('Respondent Data'!I7:Z7,'Product Coding'!A128:R128)</f>
        <v>-1.8848731959665221</v>
      </c>
      <c r="AE7" s="4">
        <f>SUMPRODUCT('Respondent Data'!I7:Z7,'Product Coding'!A129:R129)</f>
        <v>-2.7933469851483723</v>
      </c>
      <c r="AF7" s="4">
        <f>SUMPRODUCT('Respondent Data'!I7:Z7,'Product Coding'!A130:R130)</f>
        <v>-1.8434580432535821</v>
      </c>
      <c r="AG7" s="4">
        <f>SUMPRODUCT('Respondent Data'!I7:Z7,'Product Coding'!A131:R131)</f>
        <v>-1.218781593310382</v>
      </c>
      <c r="AH7" s="4">
        <f>SUMPRODUCT('Respondent Data'!I7:Z7,'Product Coding'!A132:R132)</f>
        <v>-2.658166153900527</v>
      </c>
      <c r="AI7" s="4">
        <f>SUMPRODUCT('Respondent Data'!I7:Z7,'Product Coding'!A133:R133)</f>
        <v>-3.2896622835911629</v>
      </c>
      <c r="AJ7" s="4">
        <f>SUMPRODUCT('Respondent Data'!I7:Z7,'Product Coding'!A134:R134)</f>
        <v>-4.4655954410878422</v>
      </c>
      <c r="AK7" s="4">
        <f>SUMPRODUCT('Respondent Data'!I7:Z7,'Product Coding'!A135:R135)</f>
        <v>-5.3740692302696926</v>
      </c>
      <c r="AL7" s="4">
        <f>SUMPRODUCT('Respondent Data'!I7:Z7,'Product Coding'!A136:R136)</f>
        <v>2.304659686259197</v>
      </c>
      <c r="AM7" s="4">
        <f>SUMPRODUCT('Respondent Data'!I7:Z7,'Product Coding'!A137:R137)</f>
        <v>2.9293361362023971</v>
      </c>
      <c r="AN7" s="4">
        <f>SUMPRODUCT('Respondent Data'!I7:Z7,'Product Coding'!A138:R138)</f>
        <v>1.4899515756122519</v>
      </c>
      <c r="AO7" s="4">
        <f>SUMPRODUCT('Respondent Data'!I7:Z7,'Product Coding'!A139:R139)</f>
        <v>0.85845544592161593</v>
      </c>
      <c r="AP7" s="4">
        <f>SUMPRODUCT('Respondent Data'!I7:Z7,'Product Coding'!A140:R140)</f>
        <v>-0.3174777115750631</v>
      </c>
      <c r="AQ7" s="4">
        <f>SUMPRODUCT('Respondent Data'!I7:Z7,'Product Coding'!A141:R141)</f>
        <v>-1.2259515007569133</v>
      </c>
      <c r="AR7" s="4">
        <f>SUMPRODUCT('Respondent Data'!I7:Z7,'Product Coding'!A142:R142)</f>
        <v>-0.27606255886212305</v>
      </c>
      <c r="AS7" s="4">
        <f>SUMPRODUCT('Respondent Data'!I7:Z7,'Product Coding'!A143:R143)</f>
        <v>0.34861389108107699</v>
      </c>
      <c r="AT7" s="4">
        <f>SUMPRODUCT('Respondent Data'!I7:Z7,'Product Coding'!A144:R144)</f>
        <v>-1.090770669509068</v>
      </c>
      <c r="AU7" s="4">
        <f>SUMPRODUCT('Respondent Data'!I7:Z7,'Product Coding'!A145:R145)</f>
        <v>-1.722266799199704</v>
      </c>
      <c r="AV7" s="4">
        <f>SUMPRODUCT('Respondent Data'!I7:Z7,'Product Coding'!A146:R146)</f>
        <v>-2.898199956696383</v>
      </c>
      <c r="AW7" s="4">
        <f>SUMPRODUCT('Respondent Data'!I7:Z7,'Product Coding'!A147:R147)</f>
        <v>-3.8066737458782329</v>
      </c>
      <c r="AX7" s="4">
        <f>SUMPRODUCT('Respondent Data'!I7:Z7,'Product Coding'!A148:R148)</f>
        <v>4.2045739003085281</v>
      </c>
      <c r="AY7" s="4">
        <f>SUMPRODUCT('Respondent Data'!I7:Z7,'Product Coding'!A149:R149)</f>
        <v>4.8292503502517281</v>
      </c>
      <c r="AZ7" s="4">
        <f>SUMPRODUCT('Respondent Data'!I7:Z7,'Product Coding'!A150:R150)</f>
        <v>3.3898657896615827</v>
      </c>
      <c r="BA7" s="4">
        <f>SUMPRODUCT('Respondent Data'!I7:Z7,'Product Coding'!A151:R151)</f>
        <v>2.7583696599709464</v>
      </c>
      <c r="BB7" s="4">
        <f>SUMPRODUCT('Respondent Data'!I7:Z7,'Product Coding'!A152:R152)</f>
        <v>1.5824365024742677</v>
      </c>
      <c r="BC7" s="4">
        <f>SUMPRODUCT('Respondent Data'!I7:Z7,'Product Coding'!A153:R153)</f>
        <v>0.67396271329241775</v>
      </c>
      <c r="BD7" s="4">
        <f>SUMPRODUCT('Respondent Data'!I7:Z7,'Product Coding'!A154:R154)</f>
        <v>1.623851655187208</v>
      </c>
      <c r="BE7" s="4">
        <f>SUMPRODUCT('Respondent Data'!I7:Z7,'Product Coding'!A155:R155)</f>
        <v>2.2485281051304078</v>
      </c>
      <c r="BF7" s="4">
        <f>SUMPRODUCT('Respondent Data'!I7:Z7,'Product Coding'!A156:R156)</f>
        <v>0.80914354454026305</v>
      </c>
      <c r="BG7" s="4">
        <f>SUMPRODUCT('Respondent Data'!I7:Z7,'Product Coding'!A157:R157)</f>
        <v>0.17764741484962676</v>
      </c>
      <c r="BH7" s="4">
        <f>SUMPRODUCT('Respondent Data'!I7:Z7,'Product Coding'!A158:R158)</f>
        <v>-0.99828574264705217</v>
      </c>
      <c r="BI7" s="4">
        <f>SUMPRODUCT('Respondent Data'!I7:Z7,'Product Coding'!A159:R159)</f>
        <v>-1.9067595318289021</v>
      </c>
      <c r="BJ7" s="4">
        <f>SUMPRODUCT('Respondent Data'!I7:Z7,'Product Coding'!A160:R160)</f>
        <v>4.7003309993269982</v>
      </c>
      <c r="BK7" s="4">
        <f>SUMPRODUCT('Respondent Data'!I7:Z7,'Product Coding'!A161:R161)</f>
        <v>5.3250074492701982</v>
      </c>
      <c r="BL7" s="4">
        <f>SUMPRODUCT('Respondent Data'!I7:Z7,'Product Coding'!A162:R162)</f>
        <v>3.8856228886800528</v>
      </c>
      <c r="BM7" s="4">
        <f>SUMPRODUCT('Respondent Data'!I7:Z7,'Product Coding'!A163:R163)</f>
        <v>3.2541267589894165</v>
      </c>
      <c r="BN7" s="4">
        <f>SUMPRODUCT('Respondent Data'!I7:Z7,'Product Coding'!A164:R164)</f>
        <v>2.078193601492738</v>
      </c>
      <c r="BO7" s="4">
        <f>SUMPRODUCT('Respondent Data'!I7:Z7,'Product Coding'!A165:R165)</f>
        <v>1.1697198123108878</v>
      </c>
      <c r="BP7" s="4">
        <f>SUMPRODUCT('Respondent Data'!I7:Z7,'Product Coding'!A166:R166)</f>
        <v>2.1196087542056778</v>
      </c>
      <c r="BQ7" s="4">
        <f>SUMPRODUCT('Respondent Data'!I7:Z7,'Product Coding'!A167:R167)</f>
        <v>2.7442852041488779</v>
      </c>
      <c r="BR7" s="4">
        <f>SUMPRODUCT('Respondent Data'!I7:Z7,'Product Coding'!A168:R168)</f>
        <v>1.3049006435587331</v>
      </c>
      <c r="BS7" s="4">
        <f>SUMPRODUCT('Respondent Data'!I7:Z7,'Product Coding'!A169:R169)</f>
        <v>0.67340451386809685</v>
      </c>
      <c r="BT7" s="4">
        <f>SUMPRODUCT('Respondent Data'!I7:Z7,'Product Coding'!A170:R170)</f>
        <v>-0.50252864362858207</v>
      </c>
      <c r="BU7" s="4">
        <f>SUMPRODUCT('Respondent Data'!I7:Z7,'Product Coding'!A171:R171)</f>
        <v>-1.411002432810432</v>
      </c>
      <c r="BV7" s="4">
        <f>SUMPRODUCT('Respondent Data'!I7:Z7,'Product Coding'!A172:R172)</f>
        <v>3.31563764441252</v>
      </c>
      <c r="BX7" s="4">
        <f t="shared" si="0"/>
        <v>0.10944289472893685</v>
      </c>
      <c r="BY7" s="4">
        <f t="shared" si="1"/>
        <v>5.8599516984008955E-2</v>
      </c>
      <c r="BZ7" s="4">
        <f t="shared" si="2"/>
        <v>0.24717856596067952</v>
      </c>
      <c r="CA7" s="4">
        <f t="shared" si="3"/>
        <v>0.46479997150700431</v>
      </c>
      <c r="CB7" s="4">
        <f t="shared" si="4"/>
        <v>1.5064938883865477</v>
      </c>
      <c r="CC7" s="4">
        <f t="shared" si="5"/>
        <v>3.736909047867444</v>
      </c>
      <c r="CD7" s="4">
        <f t="shared" si="6"/>
        <v>1.4453765415954285</v>
      </c>
      <c r="CE7" s="4">
        <f t="shared" si="7"/>
        <v>0.77390466879815711</v>
      </c>
      <c r="CF7" s="4">
        <f t="shared" si="8"/>
        <v>3.264406535569301</v>
      </c>
      <c r="CG7" s="4">
        <f t="shared" si="9"/>
        <v>6.1384613136774036</v>
      </c>
      <c r="CH7" s="4">
        <f t="shared" si="10"/>
        <v>19.895772418335682</v>
      </c>
      <c r="CI7" s="4">
        <f t="shared" si="11"/>
        <v>49.352136465696184</v>
      </c>
      <c r="CJ7" s="4">
        <f t="shared" si="12"/>
        <v>3.9096052733611133</v>
      </c>
      <c r="CK7" s="4">
        <f t="shared" si="13"/>
        <v>2.0933380936653982</v>
      </c>
      <c r="CL7" s="4">
        <f t="shared" si="14"/>
        <v>8.8299073899239708</v>
      </c>
      <c r="CM7" s="4">
        <f t="shared" si="15"/>
        <v>16.60395061883732</v>
      </c>
      <c r="CN7" s="4">
        <f t="shared" si="16"/>
        <v>53.816161066553597</v>
      </c>
      <c r="CO7" s="4">
        <f t="shared" si="17"/>
        <v>133.49280787755481</v>
      </c>
      <c r="CP7" s="4">
        <f t="shared" si="18"/>
        <v>51.632879073691427</v>
      </c>
      <c r="CQ7" s="4">
        <f t="shared" si="19"/>
        <v>27.646032039867752</v>
      </c>
      <c r="CR7" s="4">
        <f t="shared" si="20"/>
        <v>116.61370103071467</v>
      </c>
      <c r="CS7" s="4">
        <f t="shared" si="21"/>
        <v>219.28294917377596</v>
      </c>
      <c r="CT7" s="4">
        <f t="shared" si="22"/>
        <v>710.73245053478536</v>
      </c>
      <c r="CU7" s="4">
        <f t="shared" si="23"/>
        <v>1762.9958843450408</v>
      </c>
      <c r="CV7" s="4">
        <f t="shared" si="24"/>
        <v>0.47842099001072386</v>
      </c>
      <c r="CW7" s="4">
        <f t="shared" si="25"/>
        <v>0.25616317074832667</v>
      </c>
      <c r="CX7" s="4">
        <f t="shared" si="26"/>
        <v>1.0805216229818198</v>
      </c>
      <c r="CY7" s="4">
        <f t="shared" si="27"/>
        <v>2.0318364483696567</v>
      </c>
      <c r="CZ7" s="4">
        <f t="shared" si="28"/>
        <v>6.5855193186555301</v>
      </c>
      <c r="DA7" s="4">
        <f t="shared" si="29"/>
        <v>16.335603427602628</v>
      </c>
      <c r="DB7" s="4">
        <f t="shared" si="30"/>
        <v>6.3183496533149359</v>
      </c>
      <c r="DC7" s="4">
        <f t="shared" si="31"/>
        <v>3.3830632745721818</v>
      </c>
      <c r="DD7" s="4">
        <f t="shared" si="32"/>
        <v>14.270095929138567</v>
      </c>
      <c r="DE7" s="4">
        <f t="shared" si="33"/>
        <v>26.83379991095563</v>
      </c>
      <c r="DF7" s="4">
        <f t="shared" si="34"/>
        <v>86.972801304126108</v>
      </c>
      <c r="DG7" s="4">
        <f t="shared" si="35"/>
        <v>215.73897552272911</v>
      </c>
      <c r="DH7" s="4">
        <f t="shared" si="36"/>
        <v>9.9792755721607493E-2</v>
      </c>
      <c r="DI7" s="4">
        <f t="shared" si="37"/>
        <v>5.3432498274766732E-2</v>
      </c>
      <c r="DJ7" s="4">
        <f t="shared" si="38"/>
        <v>0.22538356933654322</v>
      </c>
      <c r="DK7" s="4">
        <f t="shared" si="39"/>
        <v>0.42381618405552557</v>
      </c>
      <c r="DL7" s="4">
        <f t="shared" si="40"/>
        <v>1.373658627836934</v>
      </c>
      <c r="DM7" s="4">
        <f t="shared" si="41"/>
        <v>3.4074066908712823</v>
      </c>
      <c r="DN7" s="4">
        <f t="shared" si="42"/>
        <v>1.3179303096689541</v>
      </c>
      <c r="DO7" s="4">
        <f t="shared" si="43"/>
        <v>0.7056655414357047</v>
      </c>
      <c r="DP7" s="4">
        <f t="shared" si="44"/>
        <v>2.9765671383868639</v>
      </c>
      <c r="DQ7" s="4">
        <f t="shared" si="45"/>
        <v>5.5972018274876811</v>
      </c>
      <c r="DR7" s="4">
        <f t="shared" si="46"/>
        <v>18.141460546645362</v>
      </c>
      <c r="DS7" s="4">
        <f t="shared" si="47"/>
        <v>45.000506527706854</v>
      </c>
      <c r="DT7" s="4">
        <f t="shared" si="48"/>
        <v>1.4927145166116823E-2</v>
      </c>
      <c r="DU7" s="4">
        <f t="shared" si="49"/>
        <v>7.9925106042845907E-3</v>
      </c>
      <c r="DV7" s="4">
        <f t="shared" si="50"/>
        <v>3.3713201256107612E-2</v>
      </c>
      <c r="DW7" s="4">
        <f t="shared" si="51"/>
        <v>6.3395039623870331E-2</v>
      </c>
      <c r="DX7" s="4">
        <f t="shared" si="52"/>
        <v>0.20547385026236917</v>
      </c>
      <c r="DY7" s="4">
        <f t="shared" si="53"/>
        <v>0.5096848358063768</v>
      </c>
      <c r="DZ7" s="4">
        <f t="shared" si="54"/>
        <v>0.19713792758800547</v>
      </c>
      <c r="EA7" s="4">
        <f t="shared" si="55"/>
        <v>0.10555447536815968</v>
      </c>
      <c r="EB7" s="4">
        <f t="shared" si="56"/>
        <v>0.44523923054439868</v>
      </c>
      <c r="EC7" s="4">
        <f t="shared" si="57"/>
        <v>0.83723756898791013</v>
      </c>
      <c r="ED7" s="4">
        <f t="shared" si="58"/>
        <v>2.7136259856437834</v>
      </c>
      <c r="EE7" s="4">
        <f t="shared" si="59"/>
        <v>6.7312410468130084</v>
      </c>
      <c r="EF7" s="4">
        <f t="shared" si="60"/>
        <v>9.0922670692831272E-3</v>
      </c>
      <c r="EG7" s="4">
        <f t="shared" si="61"/>
        <v>4.8683147487027156E-3</v>
      </c>
      <c r="EH7" s="4">
        <f t="shared" si="62"/>
        <v>2.0535033736847015E-2</v>
      </c>
      <c r="EI7" s="4">
        <f t="shared" si="63"/>
        <v>3.8614525732381708E-2</v>
      </c>
      <c r="EJ7" s="4">
        <f t="shared" si="64"/>
        <v>0.12515608989855856</v>
      </c>
      <c r="EK7" s="4">
        <f t="shared" si="65"/>
        <v>0.31045391444537312</v>
      </c>
      <c r="EL7" s="4">
        <f t="shared" si="66"/>
        <v>0.12007859956931273</v>
      </c>
      <c r="EM7" s="4">
        <f t="shared" si="67"/>
        <v>6.4294241780663355E-2</v>
      </c>
      <c r="EN7" s="4">
        <f t="shared" si="68"/>
        <v>0.27119947912216291</v>
      </c>
      <c r="EO7" s="4">
        <f t="shared" si="69"/>
        <v>0.50996942100856757</v>
      </c>
      <c r="EP7" s="4">
        <f t="shared" si="70"/>
        <v>1.6528955746759464</v>
      </c>
      <c r="EQ7" s="4">
        <f t="shared" si="71"/>
        <v>4.1000633828006157</v>
      </c>
      <c r="ER7" s="4">
        <f t="shared" si="72"/>
        <v>3.6310887759248296E-2</v>
      </c>
      <c r="ET7" s="4">
        <f t="shared" si="73"/>
        <v>0.9013532870876817</v>
      </c>
      <c r="EU7" s="4">
        <f t="shared" si="74"/>
        <v>0.94464430028178992</v>
      </c>
      <c r="EV7" s="4">
        <f t="shared" si="75"/>
        <v>0.8018098027764915</v>
      </c>
      <c r="EW7" s="4">
        <f t="shared" si="76"/>
        <v>0.68268706953290526</v>
      </c>
      <c r="EX7" s="4">
        <f t="shared" si="77"/>
        <v>0.39896366978325604</v>
      </c>
      <c r="EY7" s="4">
        <f t="shared" si="78"/>
        <v>0.21110812766189799</v>
      </c>
      <c r="EZ7" s="4">
        <f t="shared" si="79"/>
        <v>0.40893497708437715</v>
      </c>
      <c r="FA7" s="4">
        <f t="shared" si="80"/>
        <v>0.56372815156832112</v>
      </c>
      <c r="FB7" s="4">
        <f t="shared" si="81"/>
        <v>0.23449921851001462</v>
      </c>
      <c r="FC7" s="4">
        <f t="shared" si="82"/>
        <v>0.1400862113077484</v>
      </c>
      <c r="FD7" s="4">
        <f t="shared" si="83"/>
        <v>4.7856570218123028E-2</v>
      </c>
      <c r="FE7" s="4">
        <f t="shared" si="84"/>
        <v>1.9860130476911902E-2</v>
      </c>
      <c r="FF7" s="4">
        <f t="shared" si="85"/>
        <v>0.20368236229211162</v>
      </c>
      <c r="FG7" s="4">
        <f t="shared" si="86"/>
        <v>0.32327536458036082</v>
      </c>
      <c r="FH7" s="4">
        <f t="shared" si="87"/>
        <v>0.10173035821528065</v>
      </c>
      <c r="FI7" s="4">
        <f t="shared" si="88"/>
        <v>5.6805430874700247E-2</v>
      </c>
      <c r="FJ7" s="4">
        <f t="shared" si="89"/>
        <v>1.8242795200230755E-2</v>
      </c>
      <c r="FK7" s="4">
        <f t="shared" si="90"/>
        <v>7.4353418281698884E-3</v>
      </c>
      <c r="FL7" s="4">
        <f t="shared" si="91"/>
        <v>1.8999530665991072E-2</v>
      </c>
      <c r="FM7" s="4">
        <f t="shared" si="92"/>
        <v>3.4908848758119893E-2</v>
      </c>
      <c r="FN7" s="4">
        <f t="shared" si="93"/>
        <v>8.5024107840875728E-3</v>
      </c>
      <c r="FO7" s="4">
        <f t="shared" si="94"/>
        <v>4.5396159972923003E-3</v>
      </c>
      <c r="FP7" s="4">
        <f t="shared" si="95"/>
        <v>1.4050223496885868E-3</v>
      </c>
      <c r="FQ7" s="4">
        <f t="shared" si="96"/>
        <v>5.6689474667980465E-4</v>
      </c>
      <c r="FR7" s="4">
        <f t="shared" si="97"/>
        <v>0.67639732306069755</v>
      </c>
      <c r="FS7" s="4">
        <f t="shared" si="98"/>
        <v>0.79607492345463038</v>
      </c>
      <c r="FT7" s="4">
        <f t="shared" si="99"/>
        <v>0.48064869355541334</v>
      </c>
      <c r="FU7" s="4">
        <f t="shared" si="100"/>
        <v>0.3298330952310245</v>
      </c>
      <c r="FV7" s="4">
        <f t="shared" si="101"/>
        <v>0.13183013027738774</v>
      </c>
      <c r="FW7" s="4">
        <f t="shared" si="102"/>
        <v>5.7684752894597784E-2</v>
      </c>
      <c r="FX7" s="4">
        <f t="shared" si="103"/>
        <v>0.13664282896718905</v>
      </c>
      <c r="FY7" s="4">
        <f t="shared" si="104"/>
        <v>0.22815093859159657</v>
      </c>
      <c r="FZ7" s="4">
        <f t="shared" si="105"/>
        <v>6.5487473336155594E-2</v>
      </c>
      <c r="GA7" s="4">
        <f t="shared" si="106"/>
        <v>3.5927541449573733E-2</v>
      </c>
      <c r="GB7" s="4">
        <f t="shared" si="107"/>
        <v>1.1367149677807269E-2</v>
      </c>
      <c r="GC7" s="4">
        <f t="shared" si="108"/>
        <v>4.6138448222716247E-3</v>
      </c>
      <c r="GD7" s="4">
        <f t="shared" si="109"/>
        <v>0.90926221762923842</v>
      </c>
      <c r="GE7" s="4">
        <f t="shared" si="110"/>
        <v>0.94927771987073262</v>
      </c>
      <c r="GF7" s="4">
        <f t="shared" si="111"/>
        <v>0.81607100423374201</v>
      </c>
      <c r="GG7" s="4">
        <f t="shared" si="112"/>
        <v>0.70233785175250008</v>
      </c>
      <c r="GH7" s="4">
        <f t="shared" si="113"/>
        <v>0.4212905715558935</v>
      </c>
      <c r="GI7" s="4">
        <f t="shared" si="114"/>
        <v>0.22689079318938779</v>
      </c>
      <c r="GJ7" s="4">
        <f t="shared" si="115"/>
        <v>0.43141935537432946</v>
      </c>
      <c r="GK7" s="4">
        <f t="shared" si="116"/>
        <v>0.58628141080828367</v>
      </c>
      <c r="GL7" s="4">
        <f t="shared" si="117"/>
        <v>0.25147318408049324</v>
      </c>
      <c r="GM7" s="4">
        <f t="shared" si="118"/>
        <v>0.15157941596290617</v>
      </c>
      <c r="GN7" s="4">
        <f t="shared" si="119"/>
        <v>5.2242617409634137E-2</v>
      </c>
      <c r="GO7" s="4">
        <f t="shared" si="120"/>
        <v>2.1738891057594849E-2</v>
      </c>
      <c r="GP7" s="4">
        <f t="shared" si="121"/>
        <v>0.98529239735363106</v>
      </c>
      <c r="GQ7" s="4">
        <f t="shared" si="122"/>
        <v>0.99207086310642012</v>
      </c>
      <c r="GR7" s="4">
        <f t="shared" si="123"/>
        <v>0.96738631061774061</v>
      </c>
      <c r="GS7" s="4">
        <f t="shared" si="124"/>
        <v>0.94038430003745976</v>
      </c>
      <c r="GT7" s="4">
        <f t="shared" si="125"/>
        <v>0.82954930941252003</v>
      </c>
      <c r="GU7" s="4">
        <f t="shared" si="126"/>
        <v>0.6623899083320024</v>
      </c>
      <c r="GV7" s="4">
        <f t="shared" si="127"/>
        <v>0.83532563538004423</v>
      </c>
      <c r="GW7" s="4">
        <f t="shared" si="128"/>
        <v>0.90452349683356037</v>
      </c>
      <c r="GX7" s="4">
        <f t="shared" si="129"/>
        <v>0.69192696881284899</v>
      </c>
      <c r="GY7" s="4">
        <f t="shared" si="130"/>
        <v>0.54429542312858092</v>
      </c>
      <c r="GZ7" s="4">
        <f t="shared" si="131"/>
        <v>0.26927859829337197</v>
      </c>
      <c r="HA7" s="4">
        <f t="shared" si="132"/>
        <v>0.12934533976433479</v>
      </c>
      <c r="HB7" s="4">
        <f t="shared" si="133"/>
        <v>0.99098965737227385</v>
      </c>
      <c r="HC7" s="4">
        <f t="shared" si="134"/>
        <v>0.99515527091734379</v>
      </c>
      <c r="HD7" s="4">
        <f t="shared" si="135"/>
        <v>0.97987816874678491</v>
      </c>
      <c r="HE7" s="4">
        <f t="shared" si="136"/>
        <v>0.96282111912005786</v>
      </c>
      <c r="HF7" s="4">
        <f t="shared" si="137"/>
        <v>0.88876557570795145</v>
      </c>
      <c r="HG7" s="4">
        <f t="shared" si="138"/>
        <v>0.76309436675095343</v>
      </c>
      <c r="HH7" s="4">
        <f t="shared" si="139"/>
        <v>0.89279448815870166</v>
      </c>
      <c r="HI7" s="4">
        <f t="shared" si="140"/>
        <v>0.93958978705635665</v>
      </c>
      <c r="HJ7" s="4">
        <f t="shared" si="141"/>
        <v>0.78665859798067095</v>
      </c>
      <c r="HK7" s="4">
        <f t="shared" si="142"/>
        <v>0.66226506715087052</v>
      </c>
      <c r="HL7" s="4">
        <f t="shared" si="143"/>
        <v>0.37694661242825245</v>
      </c>
      <c r="HM7" s="4">
        <f t="shared" si="144"/>
        <v>0.19607599454006522</v>
      </c>
      <c r="HN7" s="4">
        <f t="shared" si="145"/>
        <v>0.96496139509084844</v>
      </c>
      <c r="HP7" s="4">
        <f t="shared" ref="HP7:IU7" si="161">IF(B1=1,ET7,0)</f>
        <v>0.9013532870876817</v>
      </c>
      <c r="HQ7" s="4">
        <f t="shared" si="161"/>
        <v>0.94464430028178992</v>
      </c>
      <c r="HR7" s="4">
        <f t="shared" si="161"/>
        <v>0.8018098027764915</v>
      </c>
      <c r="HS7" s="4">
        <f t="shared" si="161"/>
        <v>0.68268706953290526</v>
      </c>
      <c r="HT7" s="4">
        <f t="shared" si="161"/>
        <v>0.39896366978325604</v>
      </c>
      <c r="HU7" s="4">
        <f t="shared" si="161"/>
        <v>0.21110812766189799</v>
      </c>
      <c r="HV7" s="4">
        <f t="shared" si="161"/>
        <v>0.40893497708437715</v>
      </c>
      <c r="HW7" s="4">
        <f t="shared" si="161"/>
        <v>0.56372815156832112</v>
      </c>
      <c r="HX7" s="4">
        <f t="shared" si="161"/>
        <v>0.23449921851001462</v>
      </c>
      <c r="HY7" s="4">
        <f t="shared" si="161"/>
        <v>0.1400862113077484</v>
      </c>
      <c r="HZ7" s="4">
        <f t="shared" si="161"/>
        <v>4.7856570218123028E-2</v>
      </c>
      <c r="IA7" s="4">
        <f t="shared" si="161"/>
        <v>1.9860130476911902E-2</v>
      </c>
      <c r="IB7" s="4">
        <f t="shared" si="161"/>
        <v>0.20368236229211162</v>
      </c>
      <c r="IC7" s="4">
        <f t="shared" si="161"/>
        <v>0.32327536458036082</v>
      </c>
      <c r="ID7" s="4">
        <f t="shared" si="161"/>
        <v>0.10173035821528065</v>
      </c>
      <c r="IE7" s="4">
        <f t="shared" si="161"/>
        <v>5.6805430874700247E-2</v>
      </c>
      <c r="IF7" s="4">
        <f t="shared" si="161"/>
        <v>1.8242795200230755E-2</v>
      </c>
      <c r="IG7" s="4">
        <f t="shared" si="161"/>
        <v>7.4353418281698884E-3</v>
      </c>
      <c r="IH7" s="4">
        <f t="shared" si="161"/>
        <v>1.8999530665991072E-2</v>
      </c>
      <c r="II7" s="4">
        <f t="shared" si="161"/>
        <v>3.4908848758119893E-2</v>
      </c>
      <c r="IJ7" s="4">
        <f t="shared" si="161"/>
        <v>8.5024107840875728E-3</v>
      </c>
      <c r="IK7" s="4">
        <f t="shared" si="161"/>
        <v>4.5396159972923003E-3</v>
      </c>
      <c r="IL7" s="4">
        <f t="shared" si="161"/>
        <v>1.4050223496885868E-3</v>
      </c>
      <c r="IM7" s="4">
        <f t="shared" si="161"/>
        <v>5.6689474667980465E-4</v>
      </c>
      <c r="IN7" s="4">
        <f t="shared" si="161"/>
        <v>0.67639732306069755</v>
      </c>
      <c r="IO7" s="4">
        <f t="shared" si="161"/>
        <v>0.79607492345463038</v>
      </c>
      <c r="IP7" s="4">
        <f t="shared" si="161"/>
        <v>0.48064869355541334</v>
      </c>
      <c r="IQ7" s="4">
        <f t="shared" si="161"/>
        <v>0.3298330952310245</v>
      </c>
      <c r="IR7" s="4">
        <f t="shared" si="161"/>
        <v>0.13183013027738774</v>
      </c>
      <c r="IS7" s="4">
        <f t="shared" si="161"/>
        <v>5.7684752894597784E-2</v>
      </c>
      <c r="IT7" s="4">
        <f t="shared" si="161"/>
        <v>0.13664282896718905</v>
      </c>
      <c r="IU7" s="4">
        <f t="shared" si="161"/>
        <v>0.22815093859159657</v>
      </c>
      <c r="IV7" s="4">
        <f t="shared" ref="IV7:KA7" si="162">IF(AH1=1,FZ7,0)</f>
        <v>6.5487473336155594E-2</v>
      </c>
      <c r="IW7" s="4">
        <f t="shared" si="162"/>
        <v>3.5927541449573733E-2</v>
      </c>
      <c r="IX7" s="4">
        <f t="shared" si="162"/>
        <v>1.1367149677807269E-2</v>
      </c>
      <c r="IY7" s="4">
        <f t="shared" si="162"/>
        <v>4.6138448222716247E-3</v>
      </c>
      <c r="IZ7" s="4">
        <f t="shared" si="162"/>
        <v>0.90926221762923842</v>
      </c>
      <c r="JA7" s="4">
        <f t="shared" si="162"/>
        <v>0.94927771987073262</v>
      </c>
      <c r="JB7" s="4">
        <f t="shared" si="162"/>
        <v>0.81607100423374201</v>
      </c>
      <c r="JC7" s="4">
        <f t="shared" si="162"/>
        <v>0.70233785175250008</v>
      </c>
      <c r="JD7" s="4">
        <f t="shared" si="162"/>
        <v>0.4212905715558935</v>
      </c>
      <c r="JE7" s="4">
        <f t="shared" si="162"/>
        <v>0.22689079318938779</v>
      </c>
      <c r="JF7" s="4">
        <f t="shared" si="162"/>
        <v>0.43141935537432946</v>
      </c>
      <c r="JG7" s="4">
        <f t="shared" si="162"/>
        <v>0.58628141080828367</v>
      </c>
      <c r="JH7" s="4">
        <f t="shared" si="162"/>
        <v>0.25147318408049324</v>
      </c>
      <c r="JI7" s="4">
        <f t="shared" si="162"/>
        <v>0.15157941596290617</v>
      </c>
      <c r="JJ7" s="4">
        <f t="shared" si="162"/>
        <v>5.2242617409634137E-2</v>
      </c>
      <c r="JK7" s="4">
        <f t="shared" si="162"/>
        <v>2.1738891057594849E-2</v>
      </c>
      <c r="JL7" s="4">
        <f t="shared" si="162"/>
        <v>0.98529239735363106</v>
      </c>
      <c r="JM7" s="4">
        <f t="shared" si="162"/>
        <v>0.99207086310642012</v>
      </c>
      <c r="JN7" s="4">
        <f t="shared" si="162"/>
        <v>0.96738631061774061</v>
      </c>
      <c r="JO7" s="4">
        <f t="shared" si="162"/>
        <v>0.94038430003745976</v>
      </c>
      <c r="JP7" s="4">
        <f t="shared" si="162"/>
        <v>0.82954930941252003</v>
      </c>
      <c r="JQ7" s="4">
        <f t="shared" si="162"/>
        <v>0.6623899083320024</v>
      </c>
      <c r="JR7" s="4">
        <f t="shared" si="162"/>
        <v>0.83532563538004423</v>
      </c>
      <c r="JS7" s="4">
        <f t="shared" si="162"/>
        <v>0.90452349683356037</v>
      </c>
      <c r="JT7" s="4">
        <f t="shared" si="162"/>
        <v>0.69192696881284899</v>
      </c>
      <c r="JU7" s="4">
        <f t="shared" si="162"/>
        <v>0.54429542312858092</v>
      </c>
      <c r="JV7" s="4">
        <f t="shared" si="162"/>
        <v>0.26927859829337197</v>
      </c>
      <c r="JW7" s="4">
        <f t="shared" si="162"/>
        <v>0.12934533976433479</v>
      </c>
      <c r="JX7" s="4">
        <f t="shared" si="162"/>
        <v>0.99098965737227385</v>
      </c>
      <c r="JY7" s="4">
        <f t="shared" si="162"/>
        <v>0.99515527091734379</v>
      </c>
      <c r="JZ7" s="4">
        <f t="shared" si="162"/>
        <v>0.97987816874678491</v>
      </c>
      <c r="KA7" s="4">
        <f t="shared" si="162"/>
        <v>0.96282111912005786</v>
      </c>
      <c r="KB7" s="4">
        <f t="shared" ref="KB7:KJ7" si="163">IF(BN1=1,HF7,0)</f>
        <v>0.88876557570795145</v>
      </c>
      <c r="KC7" s="4">
        <f t="shared" si="163"/>
        <v>0.76309436675095343</v>
      </c>
      <c r="KD7" s="4">
        <f t="shared" si="163"/>
        <v>0.89279448815870166</v>
      </c>
      <c r="KE7" s="4">
        <f t="shared" si="163"/>
        <v>0.93958978705635665</v>
      </c>
      <c r="KF7" s="4">
        <f t="shared" si="163"/>
        <v>0.78665859798067095</v>
      </c>
      <c r="KG7" s="4">
        <f t="shared" si="163"/>
        <v>0.66226506715087052</v>
      </c>
      <c r="KH7" s="4">
        <f t="shared" si="163"/>
        <v>0.37694661242825245</v>
      </c>
      <c r="KI7" s="4">
        <f t="shared" si="163"/>
        <v>0.19607599454006522</v>
      </c>
      <c r="KJ7" s="4">
        <f t="shared" si="163"/>
        <v>0</v>
      </c>
    </row>
    <row r="8" spans="1:296" x14ac:dyDescent="0.2">
      <c r="A8" s="4" t="str">
        <f>'Respondent Data'!A8</f>
        <v>40</v>
      </c>
      <c r="B8" s="4">
        <f>SUMPRODUCT('Respondent Data'!I8:Z8,'Product Coding'!A100:R100)</f>
        <v>-0.26800527201205088</v>
      </c>
      <c r="C8" s="4">
        <f>SUMPRODUCT('Respondent Data'!I8:Z8,'Product Coding'!A101:R101)</f>
        <v>-0.68343258955137198</v>
      </c>
      <c r="D8" s="4">
        <f>SUMPRODUCT('Respondent Data'!I8:Z8,'Product Coding'!A102:R102)</f>
        <v>-0.9766657361562241</v>
      </c>
      <c r="E8" s="4">
        <f>SUMPRODUCT('Respondent Data'!I8:Z8,'Product Coding'!A103:R103)</f>
        <v>-0.4652195266179579</v>
      </c>
      <c r="F8" s="4">
        <f>SUMPRODUCT('Respondent Data'!I8:Z8,'Product Coding'!A104:R104)</f>
        <v>-1.0275509697287348</v>
      </c>
      <c r="G8" s="4">
        <f>SUMPRODUCT('Respondent Data'!I8:Z8,'Product Coding'!A105:R105)</f>
        <v>-1.8152447202519819</v>
      </c>
      <c r="H8" s="4">
        <f>SUMPRODUCT('Respondent Data'!I8:Z8,'Product Coding'!A106:R106)</f>
        <v>-1.1098429211663048</v>
      </c>
      <c r="I8" s="4">
        <f>SUMPRODUCT('Respondent Data'!I8:Z8,'Product Coding'!A107:R107)</f>
        <v>-1.5252702387056258</v>
      </c>
      <c r="J8" s="4">
        <f>SUMPRODUCT('Respondent Data'!I8:Z8,'Product Coding'!A108:R108)</f>
        <v>-1.8185033853104779</v>
      </c>
      <c r="K8" s="4">
        <f>SUMPRODUCT('Respondent Data'!I8:Z8,'Product Coding'!A109:R109)</f>
        <v>-1.3070571757722118</v>
      </c>
      <c r="L8" s="4">
        <f>SUMPRODUCT('Respondent Data'!I8:Z8,'Product Coding'!A110:R110)</f>
        <v>-1.8693886188829887</v>
      </c>
      <c r="M8" s="4">
        <f>SUMPRODUCT('Respondent Data'!I8:Z8,'Product Coding'!A111:R111)</f>
        <v>-2.6570823694062358</v>
      </c>
      <c r="N8" s="4">
        <f>SUMPRODUCT('Respondent Data'!I8:Z8,'Product Coding'!A112:R112)</f>
        <v>-2.171870736535201</v>
      </c>
      <c r="O8" s="4">
        <f>SUMPRODUCT('Respondent Data'!I8:Z8,'Product Coding'!A113:R113)</f>
        <v>-2.5872980540745223</v>
      </c>
      <c r="P8" s="4">
        <f>SUMPRODUCT('Respondent Data'!I8:Z8,'Product Coding'!A114:R114)</f>
        <v>-2.880531200679374</v>
      </c>
      <c r="Q8" s="4">
        <f>SUMPRODUCT('Respondent Data'!I8:Z8,'Product Coding'!A115:R115)</f>
        <v>-2.3690849911411078</v>
      </c>
      <c r="R8" s="4">
        <f>SUMPRODUCT('Respondent Data'!I8:Z8,'Product Coding'!A116:R116)</f>
        <v>-2.9314164342518851</v>
      </c>
      <c r="S8" s="4">
        <f>SUMPRODUCT('Respondent Data'!I8:Z8,'Product Coding'!A117:R117)</f>
        <v>-3.7191101847751318</v>
      </c>
      <c r="T8" s="4">
        <f>SUMPRODUCT('Respondent Data'!I8:Z8,'Product Coding'!A118:R118)</f>
        <v>-3.0137083856894549</v>
      </c>
      <c r="U8" s="4">
        <f>SUMPRODUCT('Respondent Data'!I8:Z8,'Product Coding'!A119:R119)</f>
        <v>-3.4291357032287761</v>
      </c>
      <c r="V8" s="4">
        <f>SUMPRODUCT('Respondent Data'!I8:Z8,'Product Coding'!A120:R120)</f>
        <v>-3.7223688498336278</v>
      </c>
      <c r="W8" s="4">
        <f>SUMPRODUCT('Respondent Data'!I8:Z8,'Product Coding'!A121:R121)</f>
        <v>-3.2109226402953617</v>
      </c>
      <c r="X8" s="4">
        <f>SUMPRODUCT('Respondent Data'!I8:Z8,'Product Coding'!A122:R122)</f>
        <v>-3.773254083406139</v>
      </c>
      <c r="Y8" s="4">
        <f>SUMPRODUCT('Respondent Data'!I8:Z8,'Product Coding'!A123:R123)</f>
        <v>-4.5609478339293856</v>
      </c>
      <c r="Z8" s="4">
        <f>SUMPRODUCT('Respondent Data'!I8:Z8,'Product Coding'!A124:R124)</f>
        <v>-0.59379734258004113</v>
      </c>
      <c r="AA8" s="4">
        <f>SUMPRODUCT('Respondent Data'!I8:Z8,'Product Coding'!A125:R125)</f>
        <v>-1.0092246601193622</v>
      </c>
      <c r="AB8" s="4">
        <f>SUMPRODUCT('Respondent Data'!I8:Z8,'Product Coding'!A126:R126)</f>
        <v>-1.3024578067242141</v>
      </c>
      <c r="AC8" s="4">
        <f>SUMPRODUCT('Respondent Data'!I8:Z8,'Product Coding'!A127:R127)</f>
        <v>-0.79101159718594816</v>
      </c>
      <c r="AD8" s="4">
        <f>SUMPRODUCT('Respondent Data'!I8:Z8,'Product Coding'!A128:R128)</f>
        <v>-1.3533430402967253</v>
      </c>
      <c r="AE8" s="4">
        <f>SUMPRODUCT('Respondent Data'!I8:Z8,'Product Coding'!A129:R129)</f>
        <v>-2.1410367908199719</v>
      </c>
      <c r="AF8" s="4">
        <f>SUMPRODUCT('Respondent Data'!I8:Z8,'Product Coding'!A130:R130)</f>
        <v>-1.435634991734295</v>
      </c>
      <c r="AG8" s="4">
        <f>SUMPRODUCT('Respondent Data'!I8:Z8,'Product Coding'!A131:R131)</f>
        <v>-1.851062309273616</v>
      </c>
      <c r="AH8" s="4">
        <f>SUMPRODUCT('Respondent Data'!I8:Z8,'Product Coding'!A132:R132)</f>
        <v>-2.1442954558784679</v>
      </c>
      <c r="AI8" s="4">
        <f>SUMPRODUCT('Respondent Data'!I8:Z8,'Product Coding'!A133:R133)</f>
        <v>-1.632849246340202</v>
      </c>
      <c r="AJ8" s="4">
        <f>SUMPRODUCT('Respondent Data'!I8:Z8,'Product Coding'!A134:R134)</f>
        <v>-2.1951806894509791</v>
      </c>
      <c r="AK8" s="4">
        <f>SUMPRODUCT('Respondent Data'!I8:Z8,'Product Coding'!A135:R135)</f>
        <v>-2.9828744399742257</v>
      </c>
      <c r="AL8" s="4">
        <f>SUMPRODUCT('Respondent Data'!I8:Z8,'Product Coding'!A136:R136)</f>
        <v>0.48290571055909398</v>
      </c>
      <c r="AM8" s="4">
        <f>SUMPRODUCT('Respondent Data'!I8:Z8,'Product Coding'!A137:R137)</f>
        <v>6.7478393019772986E-2</v>
      </c>
      <c r="AN8" s="4">
        <f>SUMPRODUCT('Respondent Data'!I8:Z8,'Product Coding'!A138:R138)</f>
        <v>-0.22575475358507896</v>
      </c>
      <c r="AO8" s="4">
        <f>SUMPRODUCT('Respondent Data'!I8:Z8,'Product Coding'!A139:R139)</f>
        <v>0.28569145595318701</v>
      </c>
      <c r="AP8" s="4">
        <f>SUMPRODUCT('Respondent Data'!I8:Z8,'Product Coding'!A140:R140)</f>
        <v>-0.27663998715758992</v>
      </c>
      <c r="AQ8" s="4">
        <f>SUMPRODUCT('Respondent Data'!I8:Z8,'Product Coding'!A141:R141)</f>
        <v>-1.0643337376808371</v>
      </c>
      <c r="AR8" s="4">
        <f>SUMPRODUCT('Respondent Data'!I8:Z8,'Product Coding'!A142:R142)</f>
        <v>-0.35893193859515998</v>
      </c>
      <c r="AS8" s="4">
        <f>SUMPRODUCT('Respondent Data'!I8:Z8,'Product Coding'!A143:R143)</f>
        <v>-0.77435925613448098</v>
      </c>
      <c r="AT8" s="4">
        <f>SUMPRODUCT('Respondent Data'!I8:Z8,'Product Coding'!A144:R144)</f>
        <v>-1.0675924027393329</v>
      </c>
      <c r="AU8" s="4">
        <f>SUMPRODUCT('Respondent Data'!I8:Z8,'Product Coding'!A145:R145)</f>
        <v>-0.55614619320106695</v>
      </c>
      <c r="AV8" s="4">
        <f>SUMPRODUCT('Respondent Data'!I8:Z8,'Product Coding'!A146:R146)</f>
        <v>-1.1184776363118438</v>
      </c>
      <c r="AW8" s="4">
        <f>SUMPRODUCT('Respondent Data'!I8:Z8,'Product Coding'!A147:R147)</f>
        <v>-1.9061713868350909</v>
      </c>
      <c r="AX8" s="4">
        <f>SUMPRODUCT('Respondent Data'!I8:Z8,'Product Coding'!A148:R148)</f>
        <v>2.1934498531976589</v>
      </c>
      <c r="AY8" s="4">
        <f>SUMPRODUCT('Respondent Data'!I8:Z8,'Product Coding'!A149:R149)</f>
        <v>1.7780225356583379</v>
      </c>
      <c r="AZ8" s="4">
        <f>SUMPRODUCT('Respondent Data'!I8:Z8,'Product Coding'!A150:R150)</f>
        <v>1.484789389053486</v>
      </c>
      <c r="BA8" s="4">
        <f>SUMPRODUCT('Respondent Data'!I8:Z8,'Product Coding'!A151:R151)</f>
        <v>1.9962355985917519</v>
      </c>
      <c r="BB8" s="4">
        <f>SUMPRODUCT('Respondent Data'!I8:Z8,'Product Coding'!A152:R152)</f>
        <v>1.4339041554809748</v>
      </c>
      <c r="BC8" s="4">
        <f>SUMPRODUCT('Respondent Data'!I8:Z8,'Product Coding'!A153:R153)</f>
        <v>0.64621040495772797</v>
      </c>
      <c r="BD8" s="4">
        <f>SUMPRODUCT('Respondent Data'!I8:Z8,'Product Coding'!A154:R154)</f>
        <v>1.3516122040434051</v>
      </c>
      <c r="BE8" s="4">
        <f>SUMPRODUCT('Respondent Data'!I8:Z8,'Product Coding'!A155:R155)</f>
        <v>0.93618488650408405</v>
      </c>
      <c r="BF8" s="4">
        <f>SUMPRODUCT('Respondent Data'!I8:Z8,'Product Coding'!A156:R156)</f>
        <v>0.64295173989923216</v>
      </c>
      <c r="BG8" s="4">
        <f>SUMPRODUCT('Respondent Data'!I8:Z8,'Product Coding'!A157:R157)</f>
        <v>1.1543979494374981</v>
      </c>
      <c r="BH8" s="4">
        <f>SUMPRODUCT('Respondent Data'!I8:Z8,'Product Coding'!A158:R158)</f>
        <v>0.59206650632672098</v>
      </c>
      <c r="BI8" s="4">
        <f>SUMPRODUCT('Respondent Data'!I8:Z8,'Product Coding'!A159:R159)</f>
        <v>-0.19562724419652594</v>
      </c>
      <c r="BJ8" s="4">
        <f>SUMPRODUCT('Respondent Data'!I8:Z8,'Product Coding'!A160:R160)</f>
        <v>5.2747846607227684</v>
      </c>
      <c r="BK8" s="4">
        <f>SUMPRODUCT('Respondent Data'!I8:Z8,'Product Coding'!A161:R161)</f>
        <v>4.859357343183448</v>
      </c>
      <c r="BL8" s="4">
        <f>SUMPRODUCT('Respondent Data'!I8:Z8,'Product Coding'!A162:R162)</f>
        <v>4.5661241965785955</v>
      </c>
      <c r="BM8" s="4">
        <f>SUMPRODUCT('Respondent Data'!I8:Z8,'Product Coding'!A163:R163)</f>
        <v>5.0775704061168616</v>
      </c>
      <c r="BN8" s="4">
        <f>SUMPRODUCT('Respondent Data'!I8:Z8,'Product Coding'!A164:R164)</f>
        <v>4.5152389630060847</v>
      </c>
      <c r="BO8" s="4">
        <f>SUMPRODUCT('Respondent Data'!I8:Z8,'Product Coding'!A165:R165)</f>
        <v>3.7275452124828377</v>
      </c>
      <c r="BP8" s="4">
        <f>SUMPRODUCT('Respondent Data'!I8:Z8,'Product Coding'!A166:R166)</f>
        <v>4.4329470115685146</v>
      </c>
      <c r="BQ8" s="4">
        <f>SUMPRODUCT('Respondent Data'!I8:Z8,'Product Coding'!A167:R167)</f>
        <v>4.0175196940291942</v>
      </c>
      <c r="BR8" s="4">
        <f>SUMPRODUCT('Respondent Data'!I8:Z8,'Product Coding'!A168:R168)</f>
        <v>3.7242865474243416</v>
      </c>
      <c r="BS8" s="4">
        <f>SUMPRODUCT('Respondent Data'!I8:Z8,'Product Coding'!A169:R169)</f>
        <v>4.2357327569626078</v>
      </c>
      <c r="BT8" s="4">
        <f>SUMPRODUCT('Respondent Data'!I8:Z8,'Product Coding'!A170:R170)</f>
        <v>3.6734013138518309</v>
      </c>
      <c r="BU8" s="4">
        <f>SUMPRODUCT('Respondent Data'!I8:Z8,'Product Coding'!A171:R171)</f>
        <v>2.8857075633285838</v>
      </c>
      <c r="BV8" s="4">
        <f>SUMPRODUCT('Respondent Data'!I8:Z8,'Product Coding'!A172:R172)</f>
        <v>3.17691623530997</v>
      </c>
      <c r="BX8" s="4">
        <f t="shared" si="0"/>
        <v>1.3073540323829811</v>
      </c>
      <c r="BY8" s="4">
        <f t="shared" si="1"/>
        <v>1.9806648864028029</v>
      </c>
      <c r="BZ8" s="4">
        <f t="shared" si="2"/>
        <v>2.6555870361714815</v>
      </c>
      <c r="CA8" s="4">
        <f t="shared" si="3"/>
        <v>1.5923637167416587</v>
      </c>
      <c r="CB8" s="4">
        <f t="shared" si="4"/>
        <v>2.7942143328702511</v>
      </c>
      <c r="CC8" s="4">
        <f t="shared" si="5"/>
        <v>6.1425792070579153</v>
      </c>
      <c r="CD8" s="4">
        <f t="shared" si="6"/>
        <v>3.0338817983906199</v>
      </c>
      <c r="CE8" s="4">
        <f t="shared" si="7"/>
        <v>4.5963855227614117</v>
      </c>
      <c r="CF8" s="4">
        <f t="shared" si="8"/>
        <v>6.1626284644545146</v>
      </c>
      <c r="CG8" s="4">
        <f t="shared" si="9"/>
        <v>3.6952831268163568</v>
      </c>
      <c r="CH8" s="4">
        <f t="shared" si="10"/>
        <v>6.4843307897595306</v>
      </c>
      <c r="CI8" s="4">
        <f t="shared" si="11"/>
        <v>14.254638598159337</v>
      </c>
      <c r="CJ8" s="4">
        <f t="shared" si="12"/>
        <v>8.7746838177297111</v>
      </c>
      <c r="CK8" s="4">
        <f t="shared" si="13"/>
        <v>13.293803894408962</v>
      </c>
      <c r="CL8" s="4">
        <f t="shared" si="14"/>
        <v>17.823738647436656</v>
      </c>
      <c r="CM8" s="4">
        <f t="shared" si="15"/>
        <v>10.687608552187349</v>
      </c>
      <c r="CN8" s="4">
        <f t="shared" si="16"/>
        <v>18.75417574932948</v>
      </c>
      <c r="CO8" s="4">
        <f t="shared" si="17"/>
        <v>41.227692753621803</v>
      </c>
      <c r="CP8" s="4">
        <f t="shared" si="18"/>
        <v>20.362773098820661</v>
      </c>
      <c r="CQ8" s="4">
        <f t="shared" si="19"/>
        <v>30.849967696284065</v>
      </c>
      <c r="CR8" s="4">
        <f t="shared" si="20"/>
        <v>41.36225912973552</v>
      </c>
      <c r="CS8" s="4">
        <f t="shared" si="21"/>
        <v>24.801958958050957</v>
      </c>
      <c r="CT8" s="4">
        <f t="shared" si="22"/>
        <v>43.521457111352355</v>
      </c>
      <c r="CU8" s="4">
        <f t="shared" si="23"/>
        <v>95.67412004448741</v>
      </c>
      <c r="CV8" s="4">
        <f t="shared" si="24"/>
        <v>1.8108518004863772</v>
      </c>
      <c r="CW8" s="4">
        <f t="shared" si="25"/>
        <v>2.7434730661020845</v>
      </c>
      <c r="CX8" s="4">
        <f t="shared" si="26"/>
        <v>3.67832618149655</v>
      </c>
      <c r="CY8" s="4">
        <f t="shared" si="27"/>
        <v>2.2056265036601035</v>
      </c>
      <c r="CZ8" s="4">
        <f t="shared" si="28"/>
        <v>3.8703426388642277</v>
      </c>
      <c r="DA8" s="4">
        <f t="shared" si="29"/>
        <v>8.5082543375461945</v>
      </c>
      <c r="DB8" s="4">
        <f t="shared" si="30"/>
        <v>4.2023125955136038</v>
      </c>
      <c r="DC8" s="4">
        <f t="shared" si="31"/>
        <v>6.3665792076615864</v>
      </c>
      <c r="DD8" s="4">
        <f t="shared" si="32"/>
        <v>8.5360251119162154</v>
      </c>
      <c r="DE8" s="4">
        <f t="shared" si="33"/>
        <v>5.1184376517393595</v>
      </c>
      <c r="DF8" s="4">
        <f t="shared" si="34"/>
        <v>8.9816237948815285</v>
      </c>
      <c r="DG8" s="4">
        <f t="shared" si="35"/>
        <v>19.744489504276579</v>
      </c>
      <c r="DH8" s="4">
        <f t="shared" si="36"/>
        <v>0.61698799608416466</v>
      </c>
      <c r="DI8" s="4">
        <f t="shared" si="37"/>
        <v>0.93474791747760033</v>
      </c>
      <c r="DJ8" s="4">
        <f t="shared" si="38"/>
        <v>1.2532682680360216</v>
      </c>
      <c r="DK8" s="4">
        <f t="shared" si="39"/>
        <v>0.75149444931819365</v>
      </c>
      <c r="DL8" s="4">
        <f t="shared" si="40"/>
        <v>1.3186915396779326</v>
      </c>
      <c r="DM8" s="4">
        <f t="shared" si="41"/>
        <v>2.8989069080567869</v>
      </c>
      <c r="DN8" s="4">
        <f t="shared" si="42"/>
        <v>1.4317993479802096</v>
      </c>
      <c r="DO8" s="4">
        <f t="shared" si="43"/>
        <v>2.169201779069486</v>
      </c>
      <c r="DP8" s="4">
        <f t="shared" si="44"/>
        <v>2.9083688830365517</v>
      </c>
      <c r="DQ8" s="4">
        <f t="shared" si="45"/>
        <v>1.74393873036998</v>
      </c>
      <c r="DR8" s="4">
        <f t="shared" si="46"/>
        <v>3.0601919302824205</v>
      </c>
      <c r="DS8" s="4">
        <f t="shared" si="47"/>
        <v>6.7272832650780341</v>
      </c>
      <c r="DT8" s="4">
        <f t="shared" si="48"/>
        <v>0.11153131748691554</v>
      </c>
      <c r="DU8" s="4">
        <f t="shared" si="49"/>
        <v>0.1689719531272792</v>
      </c>
      <c r="DV8" s="4">
        <f t="shared" si="50"/>
        <v>0.22655004957265781</v>
      </c>
      <c r="DW8" s="4">
        <f t="shared" si="51"/>
        <v>0.13584569967083901</v>
      </c>
      <c r="DX8" s="4">
        <f t="shared" si="52"/>
        <v>0.23837644445689693</v>
      </c>
      <c r="DY8" s="4">
        <f t="shared" si="53"/>
        <v>0.52402787214581326</v>
      </c>
      <c r="DZ8" s="4">
        <f t="shared" si="54"/>
        <v>0.25882264917736858</v>
      </c>
      <c r="EA8" s="4">
        <f t="shared" si="55"/>
        <v>0.39212097131558799</v>
      </c>
      <c r="EB8" s="4">
        <f t="shared" si="56"/>
        <v>0.52573828878636242</v>
      </c>
      <c r="EC8" s="4">
        <f t="shared" si="57"/>
        <v>0.31524727458083313</v>
      </c>
      <c r="ED8" s="4">
        <f t="shared" si="58"/>
        <v>0.55318294669166823</v>
      </c>
      <c r="EE8" s="4">
        <f t="shared" si="59"/>
        <v>1.2160735223760846</v>
      </c>
      <c r="EF8" s="4">
        <f t="shared" si="60"/>
        <v>5.1190589240420296E-3</v>
      </c>
      <c r="EG8" s="4">
        <f t="shared" si="61"/>
        <v>7.7554663932889118E-3</v>
      </c>
      <c r="EH8" s="4">
        <f t="shared" si="62"/>
        <v>1.0398183031802998E-2</v>
      </c>
      <c r="EI8" s="4">
        <f t="shared" si="63"/>
        <v>6.2350392415504614E-3</v>
      </c>
      <c r="EJ8" s="4">
        <f t="shared" si="64"/>
        <v>1.0940990322486271E-2</v>
      </c>
      <c r="EK8" s="4">
        <f t="shared" si="65"/>
        <v>2.4051805500006625E-2</v>
      </c>
      <c r="EL8" s="4">
        <f t="shared" si="66"/>
        <v>1.1879429221044071E-2</v>
      </c>
      <c r="EM8" s="4">
        <f t="shared" si="67"/>
        <v>1.7997549053902065E-2</v>
      </c>
      <c r="EN8" s="4">
        <f t="shared" si="68"/>
        <v>2.4130310118843042E-2</v>
      </c>
      <c r="EO8" s="4">
        <f t="shared" si="69"/>
        <v>1.4469203902412997E-2</v>
      </c>
      <c r="EP8" s="4">
        <f t="shared" si="70"/>
        <v>2.538996367744031E-2</v>
      </c>
      <c r="EQ8" s="4">
        <f t="shared" si="71"/>
        <v>5.5815282714120465E-2</v>
      </c>
      <c r="ER8" s="4">
        <f t="shared" si="72"/>
        <v>4.1714093431026882E-2</v>
      </c>
      <c r="ET8" s="4">
        <f t="shared" si="73"/>
        <v>0.43339686323178744</v>
      </c>
      <c r="EU8" s="4">
        <f t="shared" si="74"/>
        <v>0.33549561527758459</v>
      </c>
      <c r="EV8" s="4">
        <f t="shared" si="75"/>
        <v>0.27355387523403246</v>
      </c>
      <c r="EW8" s="4">
        <f t="shared" si="76"/>
        <v>0.38574833984210355</v>
      </c>
      <c r="EX8" s="4">
        <f t="shared" si="77"/>
        <v>0.26355917517277389</v>
      </c>
      <c r="EY8" s="4">
        <f t="shared" si="78"/>
        <v>0.14000544775364246</v>
      </c>
      <c r="EZ8" s="4">
        <f t="shared" si="79"/>
        <v>0.24790017407028769</v>
      </c>
      <c r="FA8" s="4">
        <f t="shared" si="80"/>
        <v>0.17868676057659663</v>
      </c>
      <c r="FB8" s="4">
        <f t="shared" si="81"/>
        <v>0.13961355177957804</v>
      </c>
      <c r="FC8" s="4">
        <f t="shared" si="82"/>
        <v>0.2129797017540136</v>
      </c>
      <c r="FD8" s="4">
        <f t="shared" si="83"/>
        <v>0.13361248027255215</v>
      </c>
      <c r="FE8" s="4">
        <f t="shared" si="84"/>
        <v>6.5553830958713269E-2</v>
      </c>
      <c r="FF8" s="4">
        <f t="shared" si="85"/>
        <v>0.10230509944333546</v>
      </c>
      <c r="FG8" s="4">
        <f t="shared" si="86"/>
        <v>6.9960383351219138E-2</v>
      </c>
      <c r="FH8" s="4">
        <f t="shared" si="87"/>
        <v>5.3124409487919452E-2</v>
      </c>
      <c r="FI8" s="4">
        <f t="shared" si="88"/>
        <v>8.556070264800654E-2</v>
      </c>
      <c r="FJ8" s="4">
        <f t="shared" si="89"/>
        <v>5.0622208321394691E-2</v>
      </c>
      <c r="FK8" s="4">
        <f t="shared" si="90"/>
        <v>2.3681142273969766E-2</v>
      </c>
      <c r="FL8" s="4">
        <f t="shared" si="91"/>
        <v>4.6810402159596282E-2</v>
      </c>
      <c r="FM8" s="4">
        <f t="shared" si="92"/>
        <v>3.1397206098788918E-2</v>
      </c>
      <c r="FN8" s="4">
        <f t="shared" si="93"/>
        <v>2.3605917638562995E-2</v>
      </c>
      <c r="FO8" s="4">
        <f t="shared" si="94"/>
        <v>3.8756747176670131E-2</v>
      </c>
      <c r="FP8" s="4">
        <f t="shared" si="95"/>
        <v>2.2461079777755383E-2</v>
      </c>
      <c r="FQ8" s="4">
        <f t="shared" si="96"/>
        <v>1.034403002106273E-2</v>
      </c>
      <c r="FR8" s="4">
        <f t="shared" si="97"/>
        <v>0.35576404271010109</v>
      </c>
      <c r="FS8" s="4">
        <f t="shared" si="98"/>
        <v>0.26713161343544978</v>
      </c>
      <c r="FT8" s="4">
        <f t="shared" si="99"/>
        <v>0.21375166271115154</v>
      </c>
      <c r="FU8" s="4">
        <f t="shared" si="100"/>
        <v>0.3119515011677827</v>
      </c>
      <c r="FV8" s="4">
        <f t="shared" si="101"/>
        <v>0.20532436301713705</v>
      </c>
      <c r="FW8" s="4">
        <f t="shared" si="102"/>
        <v>0.10517177649015971</v>
      </c>
      <c r="FX8" s="4">
        <f t="shared" si="103"/>
        <v>0.19222220534428958</v>
      </c>
      <c r="FY8" s="4">
        <f t="shared" si="104"/>
        <v>0.13574821797340525</v>
      </c>
      <c r="FZ8" s="4">
        <f t="shared" si="105"/>
        <v>0.1048654956613317</v>
      </c>
      <c r="GA8" s="4">
        <f t="shared" si="106"/>
        <v>0.16344041680570504</v>
      </c>
      <c r="GB8" s="4">
        <f t="shared" si="107"/>
        <v>0.1001841003577784</v>
      </c>
      <c r="GC8" s="4">
        <f t="shared" si="108"/>
        <v>4.8205572848338596E-2</v>
      </c>
      <c r="GD8" s="4">
        <f t="shared" si="109"/>
        <v>0.61843378084542666</v>
      </c>
      <c r="GE8" s="4">
        <f t="shared" si="110"/>
        <v>0.51686320009261755</v>
      </c>
      <c r="GF8" s="4">
        <f t="shared" si="111"/>
        <v>0.44379979702621614</v>
      </c>
      <c r="GG8" s="4">
        <f t="shared" si="112"/>
        <v>0.57094100434590089</v>
      </c>
      <c r="GH8" s="4">
        <f t="shared" si="113"/>
        <v>0.43127771973451046</v>
      </c>
      <c r="GI8" s="4">
        <f t="shared" si="114"/>
        <v>0.25648214322162399</v>
      </c>
      <c r="GJ8" s="4">
        <f t="shared" si="115"/>
        <v>0.41121813805508844</v>
      </c>
      <c r="GK8" s="4">
        <f t="shared" si="116"/>
        <v>0.31553686691846156</v>
      </c>
      <c r="GL8" s="4">
        <f t="shared" si="117"/>
        <v>0.25586121216456525</v>
      </c>
      <c r="GM8" s="4">
        <f t="shared" si="118"/>
        <v>0.36443962430063614</v>
      </c>
      <c r="GN8" s="4">
        <f t="shared" si="119"/>
        <v>0.24629377555815238</v>
      </c>
      <c r="GO8" s="4">
        <f t="shared" si="120"/>
        <v>0.12941158822523138</v>
      </c>
      <c r="GP8" s="4">
        <f t="shared" si="121"/>
        <v>0.89965976150894333</v>
      </c>
      <c r="GQ8" s="4">
        <f t="shared" si="122"/>
        <v>0.85545251733778649</v>
      </c>
      <c r="GR8" s="4">
        <f t="shared" si="123"/>
        <v>0.81529489999075855</v>
      </c>
      <c r="GS8" s="4">
        <f t="shared" si="124"/>
        <v>0.88040127306886296</v>
      </c>
      <c r="GT8" s="4">
        <f t="shared" si="125"/>
        <v>0.80750889963718631</v>
      </c>
      <c r="GU8" s="4">
        <f t="shared" si="126"/>
        <v>0.65615597869086995</v>
      </c>
      <c r="GV8" s="4">
        <f t="shared" si="127"/>
        <v>0.79439307884513566</v>
      </c>
      <c r="GW8" s="4">
        <f t="shared" si="128"/>
        <v>0.71832837849930231</v>
      </c>
      <c r="GX8" s="4">
        <f t="shared" si="129"/>
        <v>0.65542040030695092</v>
      </c>
      <c r="GY8" s="4">
        <f t="shared" si="130"/>
        <v>0.76031330330541702</v>
      </c>
      <c r="GZ8" s="4">
        <f t="shared" si="131"/>
        <v>0.64383915760215726</v>
      </c>
      <c r="HA8" s="4">
        <f t="shared" si="132"/>
        <v>0.45124856639584565</v>
      </c>
      <c r="HB8" s="4">
        <f t="shared" si="133"/>
        <v>0.99490701237968582</v>
      </c>
      <c r="HC8" s="4">
        <f t="shared" si="134"/>
        <v>0.99230421798549473</v>
      </c>
      <c r="HD8" s="4">
        <f t="shared" si="135"/>
        <v>0.98970882647413105</v>
      </c>
      <c r="HE8" s="4">
        <f t="shared" si="136"/>
        <v>0.99380359558314513</v>
      </c>
      <c r="HF8" s="4">
        <f t="shared" si="137"/>
        <v>0.98917741942682924</v>
      </c>
      <c r="HG8" s="4">
        <f t="shared" si="138"/>
        <v>0.97651309692456145</v>
      </c>
      <c r="HH8" s="4">
        <f t="shared" si="139"/>
        <v>0.98826003486384839</v>
      </c>
      <c r="HI8" s="4">
        <f t="shared" si="140"/>
        <v>0.98232063616397847</v>
      </c>
      <c r="HJ8" s="4">
        <f t="shared" si="141"/>
        <v>0.97643824239901378</v>
      </c>
      <c r="HK8" s="4">
        <f t="shared" si="142"/>
        <v>0.98573716792313304</v>
      </c>
      <c r="HL8" s="4">
        <f t="shared" si="143"/>
        <v>0.97523872421533919</v>
      </c>
      <c r="HM8" s="4">
        <f t="shared" si="144"/>
        <v>0.94713537147270732</v>
      </c>
      <c r="HN8" s="4">
        <f t="shared" si="145"/>
        <v>0.95995629348390987</v>
      </c>
      <c r="HP8" s="4">
        <f t="shared" ref="HP8:IU8" si="164">IF(B1=1,ET8,0)</f>
        <v>0.43339686323178744</v>
      </c>
      <c r="HQ8" s="4">
        <f t="shared" si="164"/>
        <v>0.33549561527758459</v>
      </c>
      <c r="HR8" s="4">
        <f t="shared" si="164"/>
        <v>0.27355387523403246</v>
      </c>
      <c r="HS8" s="4">
        <f t="shared" si="164"/>
        <v>0.38574833984210355</v>
      </c>
      <c r="HT8" s="4">
        <f t="shared" si="164"/>
        <v>0.26355917517277389</v>
      </c>
      <c r="HU8" s="4">
        <f t="shared" si="164"/>
        <v>0.14000544775364246</v>
      </c>
      <c r="HV8" s="4">
        <f t="shared" si="164"/>
        <v>0.24790017407028769</v>
      </c>
      <c r="HW8" s="4">
        <f t="shared" si="164"/>
        <v>0.17868676057659663</v>
      </c>
      <c r="HX8" s="4">
        <f t="shared" si="164"/>
        <v>0.13961355177957804</v>
      </c>
      <c r="HY8" s="4">
        <f t="shared" si="164"/>
        <v>0.2129797017540136</v>
      </c>
      <c r="HZ8" s="4">
        <f t="shared" si="164"/>
        <v>0.13361248027255215</v>
      </c>
      <c r="IA8" s="4">
        <f t="shared" si="164"/>
        <v>6.5553830958713269E-2</v>
      </c>
      <c r="IB8" s="4">
        <f t="shared" si="164"/>
        <v>0.10230509944333546</v>
      </c>
      <c r="IC8" s="4">
        <f t="shared" si="164"/>
        <v>6.9960383351219138E-2</v>
      </c>
      <c r="ID8" s="4">
        <f t="shared" si="164"/>
        <v>5.3124409487919452E-2</v>
      </c>
      <c r="IE8" s="4">
        <f t="shared" si="164"/>
        <v>8.556070264800654E-2</v>
      </c>
      <c r="IF8" s="4">
        <f t="shared" si="164"/>
        <v>5.0622208321394691E-2</v>
      </c>
      <c r="IG8" s="4">
        <f t="shared" si="164"/>
        <v>2.3681142273969766E-2</v>
      </c>
      <c r="IH8" s="4">
        <f t="shared" si="164"/>
        <v>4.6810402159596282E-2</v>
      </c>
      <c r="II8" s="4">
        <f t="shared" si="164"/>
        <v>3.1397206098788918E-2</v>
      </c>
      <c r="IJ8" s="4">
        <f t="shared" si="164"/>
        <v>2.3605917638562995E-2</v>
      </c>
      <c r="IK8" s="4">
        <f t="shared" si="164"/>
        <v>3.8756747176670131E-2</v>
      </c>
      <c r="IL8" s="4">
        <f t="shared" si="164"/>
        <v>2.2461079777755383E-2</v>
      </c>
      <c r="IM8" s="4">
        <f t="shared" si="164"/>
        <v>1.034403002106273E-2</v>
      </c>
      <c r="IN8" s="4">
        <f t="shared" si="164"/>
        <v>0.35576404271010109</v>
      </c>
      <c r="IO8" s="4">
        <f t="shared" si="164"/>
        <v>0.26713161343544978</v>
      </c>
      <c r="IP8" s="4">
        <f t="shared" si="164"/>
        <v>0.21375166271115154</v>
      </c>
      <c r="IQ8" s="4">
        <f t="shared" si="164"/>
        <v>0.3119515011677827</v>
      </c>
      <c r="IR8" s="4">
        <f t="shared" si="164"/>
        <v>0.20532436301713705</v>
      </c>
      <c r="IS8" s="4">
        <f t="shared" si="164"/>
        <v>0.10517177649015971</v>
      </c>
      <c r="IT8" s="4">
        <f t="shared" si="164"/>
        <v>0.19222220534428958</v>
      </c>
      <c r="IU8" s="4">
        <f t="shared" si="164"/>
        <v>0.13574821797340525</v>
      </c>
      <c r="IV8" s="4">
        <f t="shared" ref="IV8:KA8" si="165">IF(AH1=1,FZ8,0)</f>
        <v>0.1048654956613317</v>
      </c>
      <c r="IW8" s="4">
        <f t="shared" si="165"/>
        <v>0.16344041680570504</v>
      </c>
      <c r="IX8" s="4">
        <f t="shared" si="165"/>
        <v>0.1001841003577784</v>
      </c>
      <c r="IY8" s="4">
        <f t="shared" si="165"/>
        <v>4.8205572848338596E-2</v>
      </c>
      <c r="IZ8" s="4">
        <f t="shared" si="165"/>
        <v>0.61843378084542666</v>
      </c>
      <c r="JA8" s="4">
        <f t="shared" si="165"/>
        <v>0.51686320009261755</v>
      </c>
      <c r="JB8" s="4">
        <f t="shared" si="165"/>
        <v>0.44379979702621614</v>
      </c>
      <c r="JC8" s="4">
        <f t="shared" si="165"/>
        <v>0.57094100434590089</v>
      </c>
      <c r="JD8" s="4">
        <f t="shared" si="165"/>
        <v>0.43127771973451046</v>
      </c>
      <c r="JE8" s="4">
        <f t="shared" si="165"/>
        <v>0.25648214322162399</v>
      </c>
      <c r="JF8" s="4">
        <f t="shared" si="165"/>
        <v>0.41121813805508844</v>
      </c>
      <c r="JG8" s="4">
        <f t="shared" si="165"/>
        <v>0.31553686691846156</v>
      </c>
      <c r="JH8" s="4">
        <f t="shared" si="165"/>
        <v>0.25586121216456525</v>
      </c>
      <c r="JI8" s="4">
        <f t="shared" si="165"/>
        <v>0.36443962430063614</v>
      </c>
      <c r="JJ8" s="4">
        <f t="shared" si="165"/>
        <v>0.24629377555815238</v>
      </c>
      <c r="JK8" s="4">
        <f t="shared" si="165"/>
        <v>0.12941158822523138</v>
      </c>
      <c r="JL8" s="4">
        <f t="shared" si="165"/>
        <v>0.89965976150894333</v>
      </c>
      <c r="JM8" s="4">
        <f t="shared" si="165"/>
        <v>0.85545251733778649</v>
      </c>
      <c r="JN8" s="4">
        <f t="shared" si="165"/>
        <v>0.81529489999075855</v>
      </c>
      <c r="JO8" s="4">
        <f t="shared" si="165"/>
        <v>0.88040127306886296</v>
      </c>
      <c r="JP8" s="4">
        <f t="shared" si="165"/>
        <v>0.80750889963718631</v>
      </c>
      <c r="JQ8" s="4">
        <f t="shared" si="165"/>
        <v>0.65615597869086995</v>
      </c>
      <c r="JR8" s="4">
        <f t="shared" si="165"/>
        <v>0.79439307884513566</v>
      </c>
      <c r="JS8" s="4">
        <f t="shared" si="165"/>
        <v>0.71832837849930231</v>
      </c>
      <c r="JT8" s="4">
        <f t="shared" si="165"/>
        <v>0.65542040030695092</v>
      </c>
      <c r="JU8" s="4">
        <f t="shared" si="165"/>
        <v>0.76031330330541702</v>
      </c>
      <c r="JV8" s="4">
        <f t="shared" si="165"/>
        <v>0.64383915760215726</v>
      </c>
      <c r="JW8" s="4">
        <f t="shared" si="165"/>
        <v>0.45124856639584565</v>
      </c>
      <c r="JX8" s="4">
        <f t="shared" si="165"/>
        <v>0.99490701237968582</v>
      </c>
      <c r="JY8" s="4">
        <f t="shared" si="165"/>
        <v>0.99230421798549473</v>
      </c>
      <c r="JZ8" s="4">
        <f t="shared" si="165"/>
        <v>0.98970882647413105</v>
      </c>
      <c r="KA8" s="4">
        <f t="shared" si="165"/>
        <v>0.99380359558314513</v>
      </c>
      <c r="KB8" s="4">
        <f t="shared" ref="KB8:KJ8" si="166">IF(BN1=1,HF8,0)</f>
        <v>0.98917741942682924</v>
      </c>
      <c r="KC8" s="4">
        <f t="shared" si="166"/>
        <v>0.97651309692456145</v>
      </c>
      <c r="KD8" s="4">
        <f t="shared" si="166"/>
        <v>0.98826003486384839</v>
      </c>
      <c r="KE8" s="4">
        <f t="shared" si="166"/>
        <v>0.98232063616397847</v>
      </c>
      <c r="KF8" s="4">
        <f t="shared" si="166"/>
        <v>0.97643824239901378</v>
      </c>
      <c r="KG8" s="4">
        <f t="shared" si="166"/>
        <v>0.98573716792313304</v>
      </c>
      <c r="KH8" s="4">
        <f t="shared" si="166"/>
        <v>0.97523872421533919</v>
      </c>
      <c r="KI8" s="4">
        <f t="shared" si="166"/>
        <v>0.94713537147270732</v>
      </c>
      <c r="KJ8" s="4">
        <f t="shared" si="166"/>
        <v>0</v>
      </c>
    </row>
    <row r="9" spans="1:296" x14ac:dyDescent="0.2">
      <c r="A9" s="4" t="str">
        <f>'Respondent Data'!A9</f>
        <v>51</v>
      </c>
      <c r="B9" s="4">
        <f>SUMPRODUCT('Respondent Data'!I9:Z9,'Product Coding'!A100:R100)</f>
        <v>1.2310406521499819</v>
      </c>
      <c r="C9" s="4">
        <f>SUMPRODUCT('Respondent Data'!I9:Z9,'Product Coding'!A101:R101)</f>
        <v>1.9749205278559201</v>
      </c>
      <c r="D9" s="4">
        <f>SUMPRODUCT('Respondent Data'!I9:Z9,'Product Coding'!A102:R102)</f>
        <v>1.695843935370011</v>
      </c>
      <c r="E9" s="4">
        <f>SUMPRODUCT('Respondent Data'!I9:Z9,'Product Coding'!A103:R103)</f>
        <v>0.70712311638442849</v>
      </c>
      <c r="F9" s="4">
        <f>SUMPRODUCT('Respondent Data'!I9:Z9,'Product Coding'!A104:R104)</f>
        <v>-0.83809413906807007</v>
      </c>
      <c r="G9" s="4">
        <f>SUMPRODUCT('Respondent Data'!I9:Z9,'Product Coding'!A105:R105)</f>
        <v>-0.54249873826716999</v>
      </c>
      <c r="H9" s="4">
        <f>SUMPRODUCT('Respondent Data'!I9:Z9,'Product Coding'!A106:R106)</f>
        <v>-1.6607045530595179</v>
      </c>
      <c r="I9" s="4">
        <f>SUMPRODUCT('Respondent Data'!I9:Z9,'Product Coding'!A107:R107)</f>
        <v>-0.91682467735357975</v>
      </c>
      <c r="J9" s="4">
        <f>SUMPRODUCT('Respondent Data'!I9:Z9,'Product Coding'!A108:R108)</f>
        <v>-1.1959012698394889</v>
      </c>
      <c r="K9" s="4">
        <f>SUMPRODUCT('Respondent Data'!I9:Z9,'Product Coding'!A109:R109)</f>
        <v>-2.1846220888250714</v>
      </c>
      <c r="L9" s="4">
        <f>SUMPRODUCT('Respondent Data'!I9:Z9,'Product Coding'!A110:R110)</f>
        <v>-3.7298393442775701</v>
      </c>
      <c r="M9" s="4">
        <f>SUMPRODUCT('Respondent Data'!I9:Z9,'Product Coding'!A111:R111)</f>
        <v>-3.4342439434766696</v>
      </c>
      <c r="N9" s="4">
        <f>SUMPRODUCT('Respondent Data'!I9:Z9,'Product Coding'!A112:R112)</f>
        <v>-0.57954363597991798</v>
      </c>
      <c r="O9" s="4">
        <f>SUMPRODUCT('Respondent Data'!I9:Z9,'Product Coding'!A113:R113)</f>
        <v>0.16433623972602018</v>
      </c>
      <c r="P9" s="4">
        <f>SUMPRODUCT('Respondent Data'!I9:Z9,'Product Coding'!A114:R114)</f>
        <v>-0.11474035275988892</v>
      </c>
      <c r="Q9" s="4">
        <f>SUMPRODUCT('Respondent Data'!I9:Z9,'Product Coding'!A115:R115)</f>
        <v>-1.1034611717454712</v>
      </c>
      <c r="R9" s="4">
        <f>SUMPRODUCT('Respondent Data'!I9:Z9,'Product Coding'!A116:R116)</f>
        <v>-2.6486784271979698</v>
      </c>
      <c r="S9" s="4">
        <f>SUMPRODUCT('Respondent Data'!I9:Z9,'Product Coding'!A117:R117)</f>
        <v>-2.3530830263970701</v>
      </c>
      <c r="T9" s="4">
        <f>SUMPRODUCT('Respondent Data'!I9:Z9,'Product Coding'!A118:R118)</f>
        <v>-3.4712888411894181</v>
      </c>
      <c r="U9" s="4">
        <f>SUMPRODUCT('Respondent Data'!I9:Z9,'Product Coding'!A119:R119)</f>
        <v>-2.7274089654834794</v>
      </c>
      <c r="V9" s="4">
        <f>SUMPRODUCT('Respondent Data'!I9:Z9,'Product Coding'!A120:R120)</f>
        <v>-3.0064855579693885</v>
      </c>
      <c r="W9" s="4">
        <f>SUMPRODUCT('Respondent Data'!I9:Z9,'Product Coding'!A121:R121)</f>
        <v>-3.9952063769549708</v>
      </c>
      <c r="X9" s="4">
        <f>SUMPRODUCT('Respondent Data'!I9:Z9,'Product Coding'!A122:R122)</f>
        <v>-5.5404236324074692</v>
      </c>
      <c r="Y9" s="4">
        <f>SUMPRODUCT('Respondent Data'!I9:Z9,'Product Coding'!A123:R123)</f>
        <v>-5.2448282316065695</v>
      </c>
      <c r="Z9" s="4">
        <f>SUMPRODUCT('Respondent Data'!I9:Z9,'Product Coding'!A124:R124)</f>
        <v>2.102568700818634</v>
      </c>
      <c r="AA9" s="4">
        <f>SUMPRODUCT('Respondent Data'!I9:Z9,'Product Coding'!A125:R125)</f>
        <v>2.8464485765245717</v>
      </c>
      <c r="AB9" s="4">
        <f>SUMPRODUCT('Respondent Data'!I9:Z9,'Product Coding'!A126:R126)</f>
        <v>2.5673719840386626</v>
      </c>
      <c r="AC9" s="4">
        <f>SUMPRODUCT('Respondent Data'!I9:Z9,'Product Coding'!A127:R127)</f>
        <v>1.5786511650530803</v>
      </c>
      <c r="AD9" s="4">
        <f>SUMPRODUCT('Respondent Data'!I9:Z9,'Product Coding'!A128:R128)</f>
        <v>3.343390960058179E-2</v>
      </c>
      <c r="AE9" s="4">
        <f>SUMPRODUCT('Respondent Data'!I9:Z9,'Product Coding'!A129:R129)</f>
        <v>0.32902931040148187</v>
      </c>
      <c r="AF9" s="4">
        <f>SUMPRODUCT('Respondent Data'!I9:Z9,'Product Coding'!A130:R130)</f>
        <v>-0.78917650439086595</v>
      </c>
      <c r="AG9" s="4">
        <f>SUMPRODUCT('Respondent Data'!I9:Z9,'Product Coding'!A131:R131)</f>
        <v>-4.5296628684927898E-2</v>
      </c>
      <c r="AH9" s="4">
        <f>SUMPRODUCT('Respondent Data'!I9:Z9,'Product Coding'!A132:R132)</f>
        <v>-0.324373221170837</v>
      </c>
      <c r="AI9" s="4">
        <f>SUMPRODUCT('Respondent Data'!I9:Z9,'Product Coding'!A133:R133)</f>
        <v>-1.3130940401564195</v>
      </c>
      <c r="AJ9" s="4">
        <f>SUMPRODUCT('Respondent Data'!I9:Z9,'Product Coding'!A134:R134)</f>
        <v>-2.8583112956089183</v>
      </c>
      <c r="AK9" s="4">
        <f>SUMPRODUCT('Respondent Data'!I9:Z9,'Product Coding'!A135:R135)</f>
        <v>-2.5627158948080178</v>
      </c>
      <c r="AL9" s="4">
        <f>SUMPRODUCT('Respondent Data'!I9:Z9,'Product Coding'!A136:R136)</f>
        <v>4.140209349242852</v>
      </c>
      <c r="AM9" s="4">
        <f>SUMPRODUCT('Respondent Data'!I9:Z9,'Product Coding'!A137:R137)</f>
        <v>4.8840892249487897</v>
      </c>
      <c r="AN9" s="4">
        <f>SUMPRODUCT('Respondent Data'!I9:Z9,'Product Coding'!A138:R138)</f>
        <v>4.6050126324628806</v>
      </c>
      <c r="AO9" s="4">
        <f>SUMPRODUCT('Respondent Data'!I9:Z9,'Product Coding'!A139:R139)</f>
        <v>3.6162918134772983</v>
      </c>
      <c r="AP9" s="4">
        <f>SUMPRODUCT('Respondent Data'!I9:Z9,'Product Coding'!A140:R140)</f>
        <v>2.0710745580248</v>
      </c>
      <c r="AQ9" s="4">
        <f>SUMPRODUCT('Respondent Data'!I9:Z9,'Product Coding'!A141:R141)</f>
        <v>2.3666699588256996</v>
      </c>
      <c r="AR9" s="4">
        <f>SUMPRODUCT('Respondent Data'!I9:Z9,'Product Coding'!A142:R142)</f>
        <v>1.2484641440333519</v>
      </c>
      <c r="AS9" s="4">
        <f>SUMPRODUCT('Respondent Data'!I9:Z9,'Product Coding'!A143:R143)</f>
        <v>1.9923440197392901</v>
      </c>
      <c r="AT9" s="4">
        <f>SUMPRODUCT('Respondent Data'!I9:Z9,'Product Coding'!A144:R144)</f>
        <v>1.713267427253381</v>
      </c>
      <c r="AU9" s="4">
        <f>SUMPRODUCT('Respondent Data'!I9:Z9,'Product Coding'!A145:R145)</f>
        <v>0.72454660826779871</v>
      </c>
      <c r="AV9" s="4">
        <f>SUMPRODUCT('Respondent Data'!I9:Z9,'Product Coding'!A146:R146)</f>
        <v>-0.82067064718470006</v>
      </c>
      <c r="AW9" s="4">
        <f>SUMPRODUCT('Respondent Data'!I9:Z9,'Product Coding'!A147:R147)</f>
        <v>-0.52507524638379999</v>
      </c>
      <c r="AX9" s="4">
        <f>SUMPRODUCT('Respondent Data'!I9:Z9,'Product Coding'!A148:R148)</f>
        <v>4.9540277484070918</v>
      </c>
      <c r="AY9" s="4">
        <f>SUMPRODUCT('Respondent Data'!I9:Z9,'Product Coding'!A149:R149)</f>
        <v>5.6979076241130295</v>
      </c>
      <c r="AZ9" s="4">
        <f>SUMPRODUCT('Respondent Data'!I9:Z9,'Product Coding'!A150:R150)</f>
        <v>5.4188310316271204</v>
      </c>
      <c r="BA9" s="4">
        <f>SUMPRODUCT('Respondent Data'!I9:Z9,'Product Coding'!A151:R151)</f>
        <v>4.4301102126415381</v>
      </c>
      <c r="BB9" s="4">
        <f>SUMPRODUCT('Respondent Data'!I9:Z9,'Product Coding'!A152:R152)</f>
        <v>2.8848929571890398</v>
      </c>
      <c r="BC9" s="4">
        <f>SUMPRODUCT('Respondent Data'!I9:Z9,'Product Coding'!A153:R153)</f>
        <v>3.1804883579899399</v>
      </c>
      <c r="BD9" s="4">
        <f>SUMPRODUCT('Respondent Data'!I9:Z9,'Product Coding'!A154:R154)</f>
        <v>2.0622825431975924</v>
      </c>
      <c r="BE9" s="4">
        <f>SUMPRODUCT('Respondent Data'!I9:Z9,'Product Coding'!A155:R155)</f>
        <v>2.8061624189035301</v>
      </c>
      <c r="BF9" s="4">
        <f>SUMPRODUCT('Respondent Data'!I9:Z9,'Product Coding'!A156:R156)</f>
        <v>2.527085826417621</v>
      </c>
      <c r="BG9" s="4">
        <f>SUMPRODUCT('Respondent Data'!I9:Z9,'Product Coding'!A157:R157)</f>
        <v>1.5383650074320385</v>
      </c>
      <c r="BH9" s="4">
        <f>SUMPRODUCT('Respondent Data'!I9:Z9,'Product Coding'!A158:R158)</f>
        <v>-6.8522480204600278E-3</v>
      </c>
      <c r="BI9" s="4">
        <f>SUMPRODUCT('Respondent Data'!I9:Z9,'Product Coding'!A159:R159)</f>
        <v>0.28874315278044005</v>
      </c>
      <c r="BJ9" s="4">
        <f>SUMPRODUCT('Respondent Data'!I9:Z9,'Product Coding'!A160:R160)</f>
        <v>6.471395764560361</v>
      </c>
      <c r="BK9" s="4">
        <f>SUMPRODUCT('Respondent Data'!I9:Z9,'Product Coding'!A161:R161)</f>
        <v>7.2152756402662996</v>
      </c>
      <c r="BL9" s="4">
        <f>SUMPRODUCT('Respondent Data'!I9:Z9,'Product Coding'!A162:R162)</f>
        <v>6.9361990477803905</v>
      </c>
      <c r="BM9" s="4">
        <f>SUMPRODUCT('Respondent Data'!I9:Z9,'Product Coding'!A163:R163)</f>
        <v>5.9474782287948083</v>
      </c>
      <c r="BN9" s="4">
        <f>SUMPRODUCT('Respondent Data'!I9:Z9,'Product Coding'!A164:R164)</f>
        <v>4.4022609733423099</v>
      </c>
      <c r="BO9" s="4">
        <f>SUMPRODUCT('Respondent Data'!I9:Z9,'Product Coding'!A165:R165)</f>
        <v>4.6978563741432096</v>
      </c>
      <c r="BP9" s="4">
        <f>SUMPRODUCT('Respondent Data'!I9:Z9,'Product Coding'!A166:R166)</f>
        <v>3.5796505593508616</v>
      </c>
      <c r="BQ9" s="4">
        <f>SUMPRODUCT('Respondent Data'!I9:Z9,'Product Coding'!A167:R167)</f>
        <v>4.3235304350568002</v>
      </c>
      <c r="BR9" s="4">
        <f>SUMPRODUCT('Respondent Data'!I9:Z9,'Product Coding'!A168:R168)</f>
        <v>4.0444538425708911</v>
      </c>
      <c r="BS9" s="4">
        <f>SUMPRODUCT('Respondent Data'!I9:Z9,'Product Coding'!A169:R169)</f>
        <v>3.0557330235853088</v>
      </c>
      <c r="BT9" s="4">
        <f>SUMPRODUCT('Respondent Data'!I9:Z9,'Product Coding'!A170:R170)</f>
        <v>1.5105157681328099</v>
      </c>
      <c r="BU9" s="4">
        <f>SUMPRODUCT('Respondent Data'!I9:Z9,'Product Coding'!A171:R171)</f>
        <v>1.8061111689337099</v>
      </c>
      <c r="BV9" s="4">
        <f>SUMPRODUCT('Respondent Data'!I9:Z9,'Product Coding'!A172:R172)</f>
        <v>3.38101908390006</v>
      </c>
      <c r="BX9" s="4">
        <f t="shared" si="0"/>
        <v>0.29198856099671644</v>
      </c>
      <c r="BY9" s="4">
        <f t="shared" si="1"/>
        <v>0.138772340340162</v>
      </c>
      <c r="BZ9" s="4">
        <f t="shared" si="2"/>
        <v>0.1834443485082014</v>
      </c>
      <c r="CA9" s="4">
        <f t="shared" si="3"/>
        <v>0.49306063708638148</v>
      </c>
      <c r="CB9" s="4">
        <f t="shared" si="4"/>
        <v>2.3119565076614395</v>
      </c>
      <c r="CC9" s="4">
        <f t="shared" si="5"/>
        <v>1.7203000757728748</v>
      </c>
      <c r="CD9" s="4">
        <f t="shared" si="6"/>
        <v>5.2630176136477651</v>
      </c>
      <c r="CE9" s="4">
        <f t="shared" si="7"/>
        <v>2.5013352201342167</v>
      </c>
      <c r="CF9" s="4">
        <f t="shared" si="8"/>
        <v>3.3065365096054578</v>
      </c>
      <c r="CG9" s="4">
        <f t="shared" si="9"/>
        <v>8.8872893127179591</v>
      </c>
      <c r="CH9" s="4">
        <f t="shared" si="10"/>
        <v>41.672412714642498</v>
      </c>
      <c r="CI9" s="4">
        <f t="shared" si="11"/>
        <v>31.007959930505766</v>
      </c>
      <c r="CJ9" s="4">
        <f t="shared" si="12"/>
        <v>1.7852235330309378</v>
      </c>
      <c r="CK9" s="4">
        <f t="shared" si="13"/>
        <v>0.84845668906810945</v>
      </c>
      <c r="CL9" s="4">
        <f t="shared" si="14"/>
        <v>1.1215821840433426</v>
      </c>
      <c r="CM9" s="4">
        <f t="shared" si="15"/>
        <v>3.0145819738045607</v>
      </c>
      <c r="CN9" s="4">
        <f t="shared" si="16"/>
        <v>14.135345407821086</v>
      </c>
      <c r="CO9" s="4">
        <f t="shared" si="17"/>
        <v>10.517946897170326</v>
      </c>
      <c r="CP9" s="4">
        <f t="shared" si="18"/>
        <v>32.178188304938352</v>
      </c>
      <c r="CQ9" s="4">
        <f t="shared" si="19"/>
        <v>15.293210404338204</v>
      </c>
      <c r="CR9" s="4">
        <f t="shared" si="20"/>
        <v>20.216226175517953</v>
      </c>
      <c r="CS9" s="4">
        <f t="shared" si="21"/>
        <v>54.337053382364736</v>
      </c>
      <c r="CT9" s="4">
        <f t="shared" si="22"/>
        <v>254.7859121686414</v>
      </c>
      <c r="CU9" s="4">
        <f t="shared" si="23"/>
        <v>189.58324802265719</v>
      </c>
      <c r="CV9" s="4">
        <f t="shared" si="24"/>
        <v>0.12214227797725283</v>
      </c>
      <c r="CW9" s="4">
        <f t="shared" si="25"/>
        <v>5.8050115770023683E-2</v>
      </c>
      <c r="CX9" s="4">
        <f t="shared" si="26"/>
        <v>7.6736946585714921E-2</v>
      </c>
      <c r="CY9" s="4">
        <f t="shared" si="27"/>
        <v>0.20625311207079594</v>
      </c>
      <c r="CZ9" s="4">
        <f t="shared" si="28"/>
        <v>0.96711882638881141</v>
      </c>
      <c r="DA9" s="4">
        <f t="shared" si="29"/>
        <v>0.71962192403045044</v>
      </c>
      <c r="DB9" s="4">
        <f t="shared" si="30"/>
        <v>2.2015826858798495</v>
      </c>
      <c r="DC9" s="4">
        <f t="shared" si="31"/>
        <v>1.0463381878010014</v>
      </c>
      <c r="DD9" s="4">
        <f t="shared" si="32"/>
        <v>1.3831634366755448</v>
      </c>
      <c r="DE9" s="4">
        <f t="shared" si="33"/>
        <v>3.7176585205694845</v>
      </c>
      <c r="DF9" s="4">
        <f t="shared" si="34"/>
        <v>17.432064463072955</v>
      </c>
      <c r="DG9" s="4">
        <f t="shared" si="35"/>
        <v>12.970997385688491</v>
      </c>
      <c r="DH9" s="4">
        <f t="shared" si="36"/>
        <v>1.5919518416507076E-2</v>
      </c>
      <c r="DI9" s="4">
        <f t="shared" si="37"/>
        <v>7.5660115595139396E-3</v>
      </c>
      <c r="DJ9" s="4">
        <f t="shared" si="38"/>
        <v>1.0001575659374193E-2</v>
      </c>
      <c r="DK9" s="4">
        <f t="shared" si="39"/>
        <v>2.68821760200381E-2</v>
      </c>
      <c r="DL9" s="4">
        <f t="shared" si="40"/>
        <v>0.12605026058638497</v>
      </c>
      <c r="DM9" s="4">
        <f t="shared" si="41"/>
        <v>9.3792539833410737E-2</v>
      </c>
      <c r="DN9" s="4">
        <f t="shared" si="42"/>
        <v>0.2869451650464106</v>
      </c>
      <c r="DO9" s="4">
        <f t="shared" si="43"/>
        <v>0.13637538390838622</v>
      </c>
      <c r="DP9" s="4">
        <f t="shared" si="44"/>
        <v>0.18027579121535883</v>
      </c>
      <c r="DQ9" s="4">
        <f t="shared" si="45"/>
        <v>0.48454420749801597</v>
      </c>
      <c r="DR9" s="4">
        <f t="shared" si="46"/>
        <v>2.2720230525691556</v>
      </c>
      <c r="DS9" s="4">
        <f t="shared" si="47"/>
        <v>1.6905860540802191</v>
      </c>
      <c r="DT9" s="4">
        <f t="shared" si="48"/>
        <v>7.0549361191709521E-3</v>
      </c>
      <c r="DU9" s="4">
        <f t="shared" si="49"/>
        <v>3.3529738044042871E-3</v>
      </c>
      <c r="DV9" s="4">
        <f t="shared" si="50"/>
        <v>4.432324868243207E-3</v>
      </c>
      <c r="DW9" s="4">
        <f t="shared" si="51"/>
        <v>1.1913176617769186E-2</v>
      </c>
      <c r="DX9" s="4">
        <f t="shared" si="52"/>
        <v>5.5860768710170282E-2</v>
      </c>
      <c r="DY9" s="4">
        <f t="shared" si="53"/>
        <v>4.156535139237548E-2</v>
      </c>
      <c r="DZ9" s="4">
        <f t="shared" si="54"/>
        <v>0.12716338246817163</v>
      </c>
      <c r="EA9" s="4">
        <f t="shared" si="55"/>
        <v>6.0436477821053255E-2</v>
      </c>
      <c r="EB9" s="4">
        <f t="shared" si="56"/>
        <v>7.9891499075661815E-2</v>
      </c>
      <c r="EC9" s="4">
        <f t="shared" si="57"/>
        <v>0.21473189963260583</v>
      </c>
      <c r="ED9" s="4">
        <f t="shared" si="58"/>
        <v>1.0068757783865248</v>
      </c>
      <c r="EE9" s="4">
        <f t="shared" si="59"/>
        <v>0.7492046118135115</v>
      </c>
      <c r="EF9" s="4">
        <f t="shared" si="60"/>
        <v>1.5470648869200813E-3</v>
      </c>
      <c r="EG9" s="4">
        <f t="shared" si="61"/>
        <v>7.3526789639681111E-4</v>
      </c>
      <c r="EH9" s="4">
        <f t="shared" si="62"/>
        <v>9.7195694691669767E-4</v>
      </c>
      <c r="EI9" s="4">
        <f t="shared" si="63"/>
        <v>2.6124201446623228E-3</v>
      </c>
      <c r="EJ9" s="4">
        <f t="shared" si="64"/>
        <v>1.2249612522079624E-2</v>
      </c>
      <c r="EK9" s="4">
        <f t="shared" si="65"/>
        <v>9.1147948848040571E-3</v>
      </c>
      <c r="EL9" s="4">
        <f t="shared" si="66"/>
        <v>2.7885440859472352E-2</v>
      </c>
      <c r="EM9" s="4">
        <f t="shared" si="67"/>
        <v>1.3253011954566508E-2</v>
      </c>
      <c r="EN9" s="4">
        <f t="shared" si="68"/>
        <v>1.7519270323015868E-2</v>
      </c>
      <c r="EO9" s="4">
        <f t="shared" si="69"/>
        <v>4.7088191361580968E-2</v>
      </c>
      <c r="EP9" s="4">
        <f t="shared" si="70"/>
        <v>0.22079606901035514</v>
      </c>
      <c r="EQ9" s="4">
        <f t="shared" si="71"/>
        <v>0.16429179917102901</v>
      </c>
      <c r="ER9" s="4">
        <f t="shared" si="72"/>
        <v>3.4012775195322677E-2</v>
      </c>
      <c r="ET9" s="4">
        <f t="shared" si="73"/>
        <v>0.7740006608328952</v>
      </c>
      <c r="EU9" s="4">
        <f t="shared" si="74"/>
        <v>0.87813864507921802</v>
      </c>
      <c r="EV9" s="4">
        <f t="shared" si="75"/>
        <v>0.84499114914913964</v>
      </c>
      <c r="EW9" s="4">
        <f t="shared" si="76"/>
        <v>0.66976516235230754</v>
      </c>
      <c r="EX9" s="4">
        <f t="shared" si="77"/>
        <v>0.30193633210059767</v>
      </c>
      <c r="EY9" s="4">
        <f t="shared" si="78"/>
        <v>0.36760650374789483</v>
      </c>
      <c r="EZ9" s="4">
        <f t="shared" si="79"/>
        <v>0.15966744174898953</v>
      </c>
      <c r="FA9" s="4">
        <f t="shared" si="80"/>
        <v>0.28560532971809166</v>
      </c>
      <c r="FB9" s="4">
        <f t="shared" si="81"/>
        <v>0.23220516017211584</v>
      </c>
      <c r="FC9" s="4">
        <f t="shared" si="82"/>
        <v>0.10113995538834958</v>
      </c>
      <c r="FD9" s="4">
        <f t="shared" si="83"/>
        <v>2.343434402660018E-2</v>
      </c>
      <c r="FE9" s="4">
        <f t="shared" si="84"/>
        <v>3.1242228563493419E-2</v>
      </c>
      <c r="FF9" s="4">
        <f t="shared" si="85"/>
        <v>0.3590376097791258</v>
      </c>
      <c r="FG9" s="4">
        <f t="shared" si="86"/>
        <v>0.54099184790969879</v>
      </c>
      <c r="FH9" s="4">
        <f t="shared" si="87"/>
        <v>0.4713463411981455</v>
      </c>
      <c r="FI9" s="4">
        <f t="shared" si="88"/>
        <v>0.24909193697502574</v>
      </c>
      <c r="FJ9" s="4">
        <f t="shared" si="89"/>
        <v>6.6070510652717365E-2</v>
      </c>
      <c r="FK9" s="4">
        <f t="shared" si="90"/>
        <v>8.6821028862850133E-2</v>
      </c>
      <c r="FL9" s="4">
        <f t="shared" si="91"/>
        <v>3.0140283453968963E-2</v>
      </c>
      <c r="FM9" s="4">
        <f t="shared" si="92"/>
        <v>6.1375258477834524E-2</v>
      </c>
      <c r="FN9" s="4">
        <f t="shared" si="93"/>
        <v>4.7133735836297333E-2</v>
      </c>
      <c r="FO9" s="4">
        <f t="shared" si="94"/>
        <v>1.8071074241887412E-2</v>
      </c>
      <c r="FP9" s="4">
        <f t="shared" si="95"/>
        <v>3.9095194552415113E-3</v>
      </c>
      <c r="FQ9" s="4">
        <f t="shared" si="96"/>
        <v>5.247050883932446E-3</v>
      </c>
      <c r="FR9" s="4">
        <f t="shared" si="97"/>
        <v>0.89115259234557709</v>
      </c>
      <c r="FS9" s="4">
        <f t="shared" si="98"/>
        <v>0.94513481459450888</v>
      </c>
      <c r="FT9" s="4">
        <f t="shared" si="99"/>
        <v>0.92873194624829747</v>
      </c>
      <c r="FU9" s="4">
        <f t="shared" si="100"/>
        <v>0.82901340522411782</v>
      </c>
      <c r="FV9" s="4">
        <f t="shared" si="101"/>
        <v>0.50835769887667415</v>
      </c>
      <c r="FW9" s="4">
        <f t="shared" si="102"/>
        <v>0.58152317438254086</v>
      </c>
      <c r="FX9" s="4">
        <f t="shared" si="103"/>
        <v>0.31234551723757309</v>
      </c>
      <c r="FY9" s="4">
        <f t="shared" si="104"/>
        <v>0.48867777865915785</v>
      </c>
      <c r="FZ9" s="4">
        <f t="shared" si="105"/>
        <v>0.41961033163339218</v>
      </c>
      <c r="GA9" s="4">
        <f t="shared" si="106"/>
        <v>0.21196955982292814</v>
      </c>
      <c r="GB9" s="4">
        <f t="shared" si="107"/>
        <v>5.4253282479746825E-2</v>
      </c>
      <c r="GC9" s="4">
        <f t="shared" si="108"/>
        <v>7.1576851129066324E-2</v>
      </c>
      <c r="GD9" s="4">
        <f t="shared" si="109"/>
        <v>0.98432994137043406</v>
      </c>
      <c r="GE9" s="4">
        <f t="shared" si="110"/>
        <v>0.99249080311095128</v>
      </c>
      <c r="GF9" s="4">
        <f t="shared" si="111"/>
        <v>0.99009746529074016</v>
      </c>
      <c r="GG9" s="4">
        <f t="shared" si="112"/>
        <v>0.97382155747972243</v>
      </c>
      <c r="GH9" s="4">
        <f t="shared" si="113"/>
        <v>0.88805982734665423</v>
      </c>
      <c r="GI9" s="4">
        <f t="shared" si="114"/>
        <v>0.91425015584061697</v>
      </c>
      <c r="GJ9" s="4">
        <f t="shared" si="115"/>
        <v>0.77703388392926398</v>
      </c>
      <c r="GK9" s="4">
        <f t="shared" si="116"/>
        <v>0.87999090279539127</v>
      </c>
      <c r="GL9" s="4">
        <f t="shared" si="117"/>
        <v>0.84725960444403903</v>
      </c>
      <c r="GM9" s="4">
        <f t="shared" si="118"/>
        <v>0.67360742438607135</v>
      </c>
      <c r="GN9" s="4">
        <f t="shared" si="119"/>
        <v>0.30562131865630082</v>
      </c>
      <c r="GO9" s="4">
        <f t="shared" si="120"/>
        <v>0.37166623921339381</v>
      </c>
      <c r="GP9" s="4">
        <f t="shared" si="121"/>
        <v>0.99299448732523155</v>
      </c>
      <c r="GQ9" s="4">
        <f t="shared" si="122"/>
        <v>0.99665823105931428</v>
      </c>
      <c r="GR9" s="4">
        <f t="shared" si="123"/>
        <v>0.99558723394448245</v>
      </c>
      <c r="GS9" s="4">
        <f t="shared" si="124"/>
        <v>0.98822707630155793</v>
      </c>
      <c r="GT9" s="4">
        <f t="shared" si="125"/>
        <v>0.94709456931673941</v>
      </c>
      <c r="GU9" s="4">
        <f t="shared" si="126"/>
        <v>0.96009338123929477</v>
      </c>
      <c r="GV9" s="4">
        <f t="shared" si="127"/>
        <v>0.88718283041654566</v>
      </c>
      <c r="GW9" s="4">
        <f t="shared" si="128"/>
        <v>0.94300792260066724</v>
      </c>
      <c r="GX9" s="4">
        <f t="shared" si="129"/>
        <v>0.92601895732668948</v>
      </c>
      <c r="GY9" s="4">
        <f t="shared" si="130"/>
        <v>0.82322691970339201</v>
      </c>
      <c r="GZ9" s="4">
        <f t="shared" si="131"/>
        <v>0.49828694469768009</v>
      </c>
      <c r="HA9" s="4">
        <f t="shared" si="132"/>
        <v>0.57168840811781096</v>
      </c>
      <c r="HB9" s="4">
        <f t="shared" si="133"/>
        <v>0.99845532482580368</v>
      </c>
      <c r="HC9" s="4">
        <f t="shared" si="134"/>
        <v>0.99926527232527507</v>
      </c>
      <c r="HD9" s="4">
        <f t="shared" si="135"/>
        <v>0.99902898683607355</v>
      </c>
      <c r="HE9" s="4">
        <f t="shared" si="136"/>
        <v>0.99739438681171999</v>
      </c>
      <c r="HF9" s="4">
        <f t="shared" si="137"/>
        <v>0.9878986246371001</v>
      </c>
      <c r="HG9" s="4">
        <f t="shared" si="138"/>
        <v>0.99096753418837291</v>
      </c>
      <c r="HH9" s="4">
        <f t="shared" si="139"/>
        <v>0.9728710615492755</v>
      </c>
      <c r="HI9" s="4">
        <f t="shared" si="140"/>
        <v>0.98692033302817295</v>
      </c>
      <c r="HJ9" s="4">
        <f t="shared" si="141"/>
        <v>0.9827823699914261</v>
      </c>
      <c r="HK9" s="4">
        <f t="shared" si="142"/>
        <v>0.95502939317809521</v>
      </c>
      <c r="HL9" s="4">
        <f t="shared" si="143"/>
        <v>0.81913763107924753</v>
      </c>
      <c r="HM9" s="4">
        <f t="shared" si="144"/>
        <v>0.85889121671388202</v>
      </c>
      <c r="HN9" s="4">
        <f t="shared" si="145"/>
        <v>0.96710603968224884</v>
      </c>
      <c r="HP9" s="4">
        <f t="shared" ref="HP9:IU9" si="167">IF(B1=1,ET9,0)</f>
        <v>0.7740006608328952</v>
      </c>
      <c r="HQ9" s="4">
        <f t="shared" si="167"/>
        <v>0.87813864507921802</v>
      </c>
      <c r="HR9" s="4">
        <f t="shared" si="167"/>
        <v>0.84499114914913964</v>
      </c>
      <c r="HS9" s="4">
        <f t="shared" si="167"/>
        <v>0.66976516235230754</v>
      </c>
      <c r="HT9" s="4">
        <f t="shared" si="167"/>
        <v>0.30193633210059767</v>
      </c>
      <c r="HU9" s="4">
        <f t="shared" si="167"/>
        <v>0.36760650374789483</v>
      </c>
      <c r="HV9" s="4">
        <f t="shared" si="167"/>
        <v>0.15966744174898953</v>
      </c>
      <c r="HW9" s="4">
        <f t="shared" si="167"/>
        <v>0.28560532971809166</v>
      </c>
      <c r="HX9" s="4">
        <f t="shared" si="167"/>
        <v>0.23220516017211584</v>
      </c>
      <c r="HY9" s="4">
        <f t="shared" si="167"/>
        <v>0.10113995538834958</v>
      </c>
      <c r="HZ9" s="4">
        <f t="shared" si="167"/>
        <v>2.343434402660018E-2</v>
      </c>
      <c r="IA9" s="4">
        <f t="shared" si="167"/>
        <v>3.1242228563493419E-2</v>
      </c>
      <c r="IB9" s="4">
        <f t="shared" si="167"/>
        <v>0.3590376097791258</v>
      </c>
      <c r="IC9" s="4">
        <f t="shared" si="167"/>
        <v>0.54099184790969879</v>
      </c>
      <c r="ID9" s="4">
        <f t="shared" si="167"/>
        <v>0.4713463411981455</v>
      </c>
      <c r="IE9" s="4">
        <f t="shared" si="167"/>
        <v>0.24909193697502574</v>
      </c>
      <c r="IF9" s="4">
        <f t="shared" si="167"/>
        <v>6.6070510652717365E-2</v>
      </c>
      <c r="IG9" s="4">
        <f t="shared" si="167"/>
        <v>8.6821028862850133E-2</v>
      </c>
      <c r="IH9" s="4">
        <f t="shared" si="167"/>
        <v>3.0140283453968963E-2</v>
      </c>
      <c r="II9" s="4">
        <f t="shared" si="167"/>
        <v>6.1375258477834524E-2</v>
      </c>
      <c r="IJ9" s="4">
        <f t="shared" si="167"/>
        <v>4.7133735836297333E-2</v>
      </c>
      <c r="IK9" s="4">
        <f t="shared" si="167"/>
        <v>1.8071074241887412E-2</v>
      </c>
      <c r="IL9" s="4">
        <f t="shared" si="167"/>
        <v>3.9095194552415113E-3</v>
      </c>
      <c r="IM9" s="4">
        <f t="shared" si="167"/>
        <v>5.247050883932446E-3</v>
      </c>
      <c r="IN9" s="4">
        <f t="shared" si="167"/>
        <v>0.89115259234557709</v>
      </c>
      <c r="IO9" s="4">
        <f t="shared" si="167"/>
        <v>0.94513481459450888</v>
      </c>
      <c r="IP9" s="4">
        <f t="shared" si="167"/>
        <v>0.92873194624829747</v>
      </c>
      <c r="IQ9" s="4">
        <f t="shared" si="167"/>
        <v>0.82901340522411782</v>
      </c>
      <c r="IR9" s="4">
        <f t="shared" si="167"/>
        <v>0.50835769887667415</v>
      </c>
      <c r="IS9" s="4">
        <f t="shared" si="167"/>
        <v>0.58152317438254086</v>
      </c>
      <c r="IT9" s="4">
        <f t="shared" si="167"/>
        <v>0.31234551723757309</v>
      </c>
      <c r="IU9" s="4">
        <f t="shared" si="167"/>
        <v>0.48867777865915785</v>
      </c>
      <c r="IV9" s="4">
        <f t="shared" ref="IV9:KA9" si="168">IF(AH1=1,FZ9,0)</f>
        <v>0.41961033163339218</v>
      </c>
      <c r="IW9" s="4">
        <f t="shared" si="168"/>
        <v>0.21196955982292814</v>
      </c>
      <c r="IX9" s="4">
        <f t="shared" si="168"/>
        <v>5.4253282479746825E-2</v>
      </c>
      <c r="IY9" s="4">
        <f t="shared" si="168"/>
        <v>7.1576851129066324E-2</v>
      </c>
      <c r="IZ9" s="4">
        <f t="shared" si="168"/>
        <v>0.98432994137043406</v>
      </c>
      <c r="JA9" s="4">
        <f t="shared" si="168"/>
        <v>0.99249080311095128</v>
      </c>
      <c r="JB9" s="4">
        <f t="shared" si="168"/>
        <v>0.99009746529074016</v>
      </c>
      <c r="JC9" s="4">
        <f t="shared" si="168"/>
        <v>0.97382155747972243</v>
      </c>
      <c r="JD9" s="4">
        <f t="shared" si="168"/>
        <v>0.88805982734665423</v>
      </c>
      <c r="JE9" s="4">
        <f t="shared" si="168"/>
        <v>0.91425015584061697</v>
      </c>
      <c r="JF9" s="4">
        <f t="shared" si="168"/>
        <v>0.77703388392926398</v>
      </c>
      <c r="JG9" s="4">
        <f t="shared" si="168"/>
        <v>0.87999090279539127</v>
      </c>
      <c r="JH9" s="4">
        <f t="shared" si="168"/>
        <v>0.84725960444403903</v>
      </c>
      <c r="JI9" s="4">
        <f t="shared" si="168"/>
        <v>0.67360742438607135</v>
      </c>
      <c r="JJ9" s="4">
        <f t="shared" si="168"/>
        <v>0.30562131865630082</v>
      </c>
      <c r="JK9" s="4">
        <f t="shared" si="168"/>
        <v>0.37166623921339381</v>
      </c>
      <c r="JL9" s="4">
        <f t="shared" si="168"/>
        <v>0.99299448732523155</v>
      </c>
      <c r="JM9" s="4">
        <f t="shared" si="168"/>
        <v>0.99665823105931428</v>
      </c>
      <c r="JN9" s="4">
        <f t="shared" si="168"/>
        <v>0.99558723394448245</v>
      </c>
      <c r="JO9" s="4">
        <f t="shared" si="168"/>
        <v>0.98822707630155793</v>
      </c>
      <c r="JP9" s="4">
        <f t="shared" si="168"/>
        <v>0.94709456931673941</v>
      </c>
      <c r="JQ9" s="4">
        <f t="shared" si="168"/>
        <v>0.96009338123929477</v>
      </c>
      <c r="JR9" s="4">
        <f t="shared" si="168"/>
        <v>0.88718283041654566</v>
      </c>
      <c r="JS9" s="4">
        <f t="shared" si="168"/>
        <v>0.94300792260066724</v>
      </c>
      <c r="JT9" s="4">
        <f t="shared" si="168"/>
        <v>0.92601895732668948</v>
      </c>
      <c r="JU9" s="4">
        <f t="shared" si="168"/>
        <v>0.82322691970339201</v>
      </c>
      <c r="JV9" s="4">
        <f t="shared" si="168"/>
        <v>0.49828694469768009</v>
      </c>
      <c r="JW9" s="4">
        <f t="shared" si="168"/>
        <v>0.57168840811781096</v>
      </c>
      <c r="JX9" s="4">
        <f t="shared" si="168"/>
        <v>0.99845532482580368</v>
      </c>
      <c r="JY9" s="4">
        <f t="shared" si="168"/>
        <v>0.99926527232527507</v>
      </c>
      <c r="JZ9" s="4">
        <f t="shared" si="168"/>
        <v>0.99902898683607355</v>
      </c>
      <c r="KA9" s="4">
        <f t="shared" si="168"/>
        <v>0.99739438681171999</v>
      </c>
      <c r="KB9" s="4">
        <f t="shared" ref="KB9:KJ9" si="169">IF(BN1=1,HF9,0)</f>
        <v>0.9878986246371001</v>
      </c>
      <c r="KC9" s="4">
        <f t="shared" si="169"/>
        <v>0.99096753418837291</v>
      </c>
      <c r="KD9" s="4">
        <f t="shared" si="169"/>
        <v>0.9728710615492755</v>
      </c>
      <c r="KE9" s="4">
        <f t="shared" si="169"/>
        <v>0.98692033302817295</v>
      </c>
      <c r="KF9" s="4">
        <f t="shared" si="169"/>
        <v>0.9827823699914261</v>
      </c>
      <c r="KG9" s="4">
        <f t="shared" si="169"/>
        <v>0.95502939317809521</v>
      </c>
      <c r="KH9" s="4">
        <f t="shared" si="169"/>
        <v>0.81913763107924753</v>
      </c>
      <c r="KI9" s="4">
        <f t="shared" si="169"/>
        <v>0.85889121671388202</v>
      </c>
      <c r="KJ9" s="4">
        <f t="shared" si="169"/>
        <v>0</v>
      </c>
    </row>
    <row r="10" spans="1:296" x14ac:dyDescent="0.2">
      <c r="A10" s="4" t="str">
        <f>'Respondent Data'!A10</f>
        <v>56</v>
      </c>
      <c r="B10" s="4">
        <f>SUMPRODUCT('Respondent Data'!I10:Z10,'Product Coding'!A100:R100)</f>
        <v>1.1740430167299178</v>
      </c>
      <c r="C10" s="4">
        <f>SUMPRODUCT('Respondent Data'!I10:Z10,'Product Coding'!A101:R101)</f>
        <v>0.1525881578089478</v>
      </c>
      <c r="D10" s="4">
        <f>SUMPRODUCT('Respondent Data'!I10:Z10,'Product Coding'!A102:R102)</f>
        <v>-0.7377529875698382</v>
      </c>
      <c r="E10" s="4">
        <f>SUMPRODUCT('Respondent Data'!I10:Z10,'Product Coding'!A103:R103)</f>
        <v>0.80588484880036682</v>
      </c>
      <c r="F10" s="4">
        <f>SUMPRODUCT('Respondent Data'!I10:Z10,'Product Coding'!A104:R104)</f>
        <v>-0.61930899126252525</v>
      </c>
      <c r="G10" s="4">
        <f>SUMPRODUCT('Respondent Data'!I10:Z10,'Product Coding'!A105:R105)</f>
        <v>-1.2152141701013421</v>
      </c>
      <c r="H10" s="4">
        <f>SUMPRODUCT('Respondent Data'!I10:Z10,'Product Coding'!A106:R106)</f>
        <v>1.1147133526746444</v>
      </c>
      <c r="I10" s="4">
        <f>SUMPRODUCT('Respondent Data'!I10:Z10,'Product Coding'!A107:R107)</f>
        <v>9.3258493753674204E-2</v>
      </c>
      <c r="J10" s="4">
        <f>SUMPRODUCT('Respondent Data'!I10:Z10,'Product Coding'!A108:R108)</f>
        <v>-0.79708265162511183</v>
      </c>
      <c r="K10" s="4">
        <f>SUMPRODUCT('Respondent Data'!I10:Z10,'Product Coding'!A109:R109)</f>
        <v>0.74655518474509319</v>
      </c>
      <c r="L10" s="4">
        <f>SUMPRODUCT('Respondent Data'!I10:Z10,'Product Coding'!A110:R110)</f>
        <v>-0.67863865531779888</v>
      </c>
      <c r="M10" s="4">
        <f>SUMPRODUCT('Respondent Data'!I10:Z10,'Product Coding'!A111:R111)</f>
        <v>-1.2745438341566155</v>
      </c>
      <c r="N10" s="4">
        <f>SUMPRODUCT('Respondent Data'!I10:Z10,'Product Coding'!A112:R112)</f>
        <v>-0.33837019488325704</v>
      </c>
      <c r="O10" s="4">
        <f>SUMPRODUCT('Respondent Data'!I10:Z10,'Product Coding'!A113:R113)</f>
        <v>-1.3598250538042271</v>
      </c>
      <c r="P10" s="4">
        <f>SUMPRODUCT('Respondent Data'!I10:Z10,'Product Coding'!A114:R114)</f>
        <v>-2.2501661991830129</v>
      </c>
      <c r="Q10" s="4">
        <f>SUMPRODUCT('Respondent Data'!I10:Z10,'Product Coding'!A115:R115)</f>
        <v>-0.70652836281280806</v>
      </c>
      <c r="R10" s="4">
        <f>SUMPRODUCT('Respondent Data'!I10:Z10,'Product Coding'!A116:R116)</f>
        <v>-2.1317222028757001</v>
      </c>
      <c r="S10" s="4">
        <f>SUMPRODUCT('Respondent Data'!I10:Z10,'Product Coding'!A117:R117)</f>
        <v>-2.7276273817145169</v>
      </c>
      <c r="T10" s="4">
        <f>SUMPRODUCT('Respondent Data'!I10:Z10,'Product Coding'!A118:R118)</f>
        <v>-0.39769985893853066</v>
      </c>
      <c r="U10" s="4">
        <f>SUMPRODUCT('Respondent Data'!I10:Z10,'Product Coding'!A119:R119)</f>
        <v>-1.4191547178595005</v>
      </c>
      <c r="V10" s="4">
        <f>SUMPRODUCT('Respondent Data'!I10:Z10,'Product Coding'!A120:R120)</f>
        <v>-2.3094958632382867</v>
      </c>
      <c r="W10" s="4">
        <f>SUMPRODUCT('Respondent Data'!I10:Z10,'Product Coding'!A121:R121)</f>
        <v>-0.76585802686808169</v>
      </c>
      <c r="X10" s="4">
        <f>SUMPRODUCT('Respondent Data'!I10:Z10,'Product Coding'!A122:R122)</f>
        <v>-2.191051866930974</v>
      </c>
      <c r="Y10" s="4">
        <f>SUMPRODUCT('Respondent Data'!I10:Z10,'Product Coding'!A123:R123)</f>
        <v>-2.7869570457697908</v>
      </c>
      <c r="Z10" s="4">
        <f>SUMPRODUCT('Respondent Data'!I10:Z10,'Product Coding'!A124:R124)</f>
        <v>0.82478283323154389</v>
      </c>
      <c r="AA10" s="4">
        <f>SUMPRODUCT('Respondent Data'!I10:Z10,'Product Coding'!A125:R125)</f>
        <v>-0.19667202568942618</v>
      </c>
      <c r="AB10" s="4">
        <f>SUMPRODUCT('Respondent Data'!I10:Z10,'Product Coding'!A126:R126)</f>
        <v>-1.0870131710682123</v>
      </c>
      <c r="AC10" s="4">
        <f>SUMPRODUCT('Respondent Data'!I10:Z10,'Product Coding'!A127:R127)</f>
        <v>0.45662466530199286</v>
      </c>
      <c r="AD10" s="4">
        <f>SUMPRODUCT('Respondent Data'!I10:Z10,'Product Coding'!A128:R128)</f>
        <v>-0.96856917476089921</v>
      </c>
      <c r="AE10" s="4">
        <f>SUMPRODUCT('Respondent Data'!I10:Z10,'Product Coding'!A129:R129)</f>
        <v>-1.5644743535997161</v>
      </c>
      <c r="AF10" s="4">
        <f>SUMPRODUCT('Respondent Data'!I10:Z10,'Product Coding'!A130:R130)</f>
        <v>0.76545316917627026</v>
      </c>
      <c r="AG10" s="4">
        <f>SUMPRODUCT('Respondent Data'!I10:Z10,'Product Coding'!A131:R131)</f>
        <v>-0.25600168974469978</v>
      </c>
      <c r="AH10" s="4">
        <f>SUMPRODUCT('Respondent Data'!I10:Z10,'Product Coding'!A132:R132)</f>
        <v>-1.1463428351234857</v>
      </c>
      <c r="AI10" s="4">
        <f>SUMPRODUCT('Respondent Data'!I10:Z10,'Product Coding'!A133:R133)</f>
        <v>0.39729500124671924</v>
      </c>
      <c r="AJ10" s="4">
        <f>SUMPRODUCT('Respondent Data'!I10:Z10,'Product Coding'!A134:R134)</f>
        <v>-1.0278988388161727</v>
      </c>
      <c r="AK10" s="4">
        <f>SUMPRODUCT('Respondent Data'!I10:Z10,'Product Coding'!A135:R135)</f>
        <v>-1.6238040176549895</v>
      </c>
      <c r="AL10" s="4">
        <f>SUMPRODUCT('Respondent Data'!I10:Z10,'Product Coding'!A136:R136)</f>
        <v>0.52767412673810987</v>
      </c>
      <c r="AM10" s="4">
        <f>SUMPRODUCT('Respondent Data'!I10:Z10,'Product Coding'!A137:R137)</f>
        <v>-0.49378073218286023</v>
      </c>
      <c r="AN10" s="4">
        <f>SUMPRODUCT('Respondent Data'!I10:Z10,'Product Coding'!A138:R138)</f>
        <v>-1.3841218775616462</v>
      </c>
      <c r="AO10" s="4">
        <f>SUMPRODUCT('Respondent Data'!I10:Z10,'Product Coding'!A139:R139)</f>
        <v>0.15951595880855884</v>
      </c>
      <c r="AP10" s="4">
        <f>SUMPRODUCT('Respondent Data'!I10:Z10,'Product Coding'!A140:R140)</f>
        <v>-1.2656778812543334</v>
      </c>
      <c r="AQ10" s="4">
        <f>SUMPRODUCT('Respondent Data'!I10:Z10,'Product Coding'!A141:R141)</f>
        <v>-1.8615830600931502</v>
      </c>
      <c r="AR10" s="4">
        <f>SUMPRODUCT('Respondent Data'!I10:Z10,'Product Coding'!A142:R142)</f>
        <v>0.46834446268283625</v>
      </c>
      <c r="AS10" s="4">
        <f>SUMPRODUCT('Respondent Data'!I10:Z10,'Product Coding'!A143:R143)</f>
        <v>-0.55311039623813385</v>
      </c>
      <c r="AT10" s="4">
        <f>SUMPRODUCT('Respondent Data'!I10:Z10,'Product Coding'!A144:R144)</f>
        <v>-1.4434515416169196</v>
      </c>
      <c r="AU10" s="4">
        <f>SUMPRODUCT('Respondent Data'!I10:Z10,'Product Coding'!A145:R145)</f>
        <v>0.10018629475328523</v>
      </c>
      <c r="AV10" s="4">
        <f>SUMPRODUCT('Respondent Data'!I10:Z10,'Product Coding'!A146:R146)</f>
        <v>-1.3250075453096068</v>
      </c>
      <c r="AW10" s="4">
        <f>SUMPRODUCT('Respondent Data'!I10:Z10,'Product Coding'!A147:R147)</f>
        <v>-1.9209127241484236</v>
      </c>
      <c r="AX10" s="4">
        <f>SUMPRODUCT('Respondent Data'!I10:Z10,'Product Coding'!A148:R148)</f>
        <v>2.4478638858116128</v>
      </c>
      <c r="AY10" s="4">
        <f>SUMPRODUCT('Respondent Data'!I10:Z10,'Product Coding'!A149:R149)</f>
        <v>1.4264090268906429</v>
      </c>
      <c r="AZ10" s="4">
        <f>SUMPRODUCT('Respondent Data'!I10:Z10,'Product Coding'!A150:R150)</f>
        <v>0.53606788151185691</v>
      </c>
      <c r="BA10" s="4">
        <f>SUMPRODUCT('Respondent Data'!I10:Z10,'Product Coding'!A151:R151)</f>
        <v>2.0797057178820619</v>
      </c>
      <c r="BB10" s="4">
        <f>SUMPRODUCT('Respondent Data'!I10:Z10,'Product Coding'!A152:R152)</f>
        <v>0.65451187781916986</v>
      </c>
      <c r="BC10" s="4">
        <f>SUMPRODUCT('Respondent Data'!I10:Z10,'Product Coding'!A153:R153)</f>
        <v>5.8606698980352964E-2</v>
      </c>
      <c r="BD10" s="4">
        <f>SUMPRODUCT('Respondent Data'!I10:Z10,'Product Coding'!A154:R154)</f>
        <v>2.388534221756339</v>
      </c>
      <c r="BE10" s="4">
        <f>SUMPRODUCT('Respondent Data'!I10:Z10,'Product Coding'!A155:R155)</f>
        <v>1.3670793628353695</v>
      </c>
      <c r="BF10" s="4">
        <f>SUMPRODUCT('Respondent Data'!I10:Z10,'Product Coding'!A156:R156)</f>
        <v>0.47673821745658329</v>
      </c>
      <c r="BG10" s="4">
        <f>SUMPRODUCT('Respondent Data'!I10:Z10,'Product Coding'!A157:R157)</f>
        <v>2.0203760538267881</v>
      </c>
      <c r="BH10" s="4">
        <f>SUMPRODUCT('Respondent Data'!I10:Z10,'Product Coding'!A158:R158)</f>
        <v>0.59518221376389624</v>
      </c>
      <c r="BI10" s="4">
        <f>SUMPRODUCT('Respondent Data'!I10:Z10,'Product Coding'!A159:R159)</f>
        <v>-7.2296507492063469E-4</v>
      </c>
      <c r="BJ10" s="4">
        <f>SUMPRODUCT('Respondent Data'!I10:Z10,'Product Coding'!A160:R160)</f>
        <v>1.7251509751915908</v>
      </c>
      <c r="BK10" s="4">
        <f>SUMPRODUCT('Respondent Data'!I10:Z10,'Product Coding'!A161:R161)</f>
        <v>0.70369611627062079</v>
      </c>
      <c r="BL10" s="4">
        <f>SUMPRODUCT('Respondent Data'!I10:Z10,'Product Coding'!A162:R162)</f>
        <v>-0.18664502910816516</v>
      </c>
      <c r="BM10" s="4">
        <f>SUMPRODUCT('Respondent Data'!I10:Z10,'Product Coding'!A163:R163)</f>
        <v>1.3569928072620396</v>
      </c>
      <c r="BN10" s="4">
        <f>SUMPRODUCT('Respondent Data'!I10:Z10,'Product Coding'!A164:R164)</f>
        <v>-6.8201032800852227E-2</v>
      </c>
      <c r="BO10" s="4">
        <f>SUMPRODUCT('Respondent Data'!I10:Z10,'Product Coding'!A165:R165)</f>
        <v>-0.6641062116396691</v>
      </c>
      <c r="BP10" s="4">
        <f>SUMPRODUCT('Respondent Data'!I10:Z10,'Product Coding'!A166:R166)</f>
        <v>1.6658213111363174</v>
      </c>
      <c r="BQ10" s="4">
        <f>SUMPRODUCT('Respondent Data'!I10:Z10,'Product Coding'!A167:R167)</f>
        <v>0.64436645221534716</v>
      </c>
      <c r="BR10" s="4">
        <f>SUMPRODUCT('Respondent Data'!I10:Z10,'Product Coding'!A168:R168)</f>
        <v>-0.24597469316343878</v>
      </c>
      <c r="BS10" s="4">
        <f>SUMPRODUCT('Respondent Data'!I10:Z10,'Product Coding'!A169:R169)</f>
        <v>1.2976631432067662</v>
      </c>
      <c r="BT10" s="4">
        <f>SUMPRODUCT('Respondent Data'!I10:Z10,'Product Coding'!A170:R170)</f>
        <v>-0.12753069685612584</v>
      </c>
      <c r="BU10" s="4">
        <f>SUMPRODUCT('Respondent Data'!I10:Z10,'Product Coding'!A171:R171)</f>
        <v>-0.72343587569494272</v>
      </c>
      <c r="BV10" s="4">
        <f>SUMPRODUCT('Respondent Data'!I10:Z10,'Product Coding'!A172:R172)</f>
        <v>-3.92476482786196</v>
      </c>
      <c r="BX10" s="4">
        <f t="shared" si="0"/>
        <v>0.30911465574101776</v>
      </c>
      <c r="BY10" s="4">
        <f t="shared" si="1"/>
        <v>0.85848320862162653</v>
      </c>
      <c r="BZ10" s="4">
        <f t="shared" si="2"/>
        <v>2.0912312086367089</v>
      </c>
      <c r="CA10" s="4">
        <f t="shared" si="3"/>
        <v>0.44669249631766983</v>
      </c>
      <c r="CB10" s="4">
        <f t="shared" si="4"/>
        <v>1.8576439500375146</v>
      </c>
      <c r="CC10" s="4">
        <f t="shared" si="5"/>
        <v>3.3710159578441607</v>
      </c>
      <c r="CD10" s="4">
        <f t="shared" si="6"/>
        <v>0.32800928841037208</v>
      </c>
      <c r="CE10" s="4">
        <f t="shared" si="7"/>
        <v>0.91095799290783119</v>
      </c>
      <c r="CF10" s="4">
        <f t="shared" si="8"/>
        <v>2.2190577117805308</v>
      </c>
      <c r="CG10" s="4">
        <f t="shared" si="9"/>
        <v>0.47399657419727248</v>
      </c>
      <c r="CH10" s="4">
        <f t="shared" si="10"/>
        <v>1.9711924325003274</v>
      </c>
      <c r="CI10" s="4">
        <f t="shared" si="11"/>
        <v>3.5770693010391246</v>
      </c>
      <c r="CJ10" s="4">
        <f t="shared" si="12"/>
        <v>1.4026596647347935</v>
      </c>
      <c r="CK10" s="4">
        <f t="shared" si="13"/>
        <v>3.895511737219373</v>
      </c>
      <c r="CL10" s="4">
        <f t="shared" si="14"/>
        <v>9.4893128213463491</v>
      </c>
      <c r="CM10" s="4">
        <f t="shared" si="15"/>
        <v>2.0269422218836262</v>
      </c>
      <c r="CN10" s="4">
        <f t="shared" si="16"/>
        <v>8.429371405603284</v>
      </c>
      <c r="CO10" s="4">
        <f t="shared" si="17"/>
        <v>15.296551054528013</v>
      </c>
      <c r="CP10" s="4">
        <f t="shared" si="18"/>
        <v>1.4883972337340718</v>
      </c>
      <c r="CQ10" s="4">
        <f t="shared" si="19"/>
        <v>4.1336248838040026</v>
      </c>
      <c r="CR10" s="4">
        <f t="shared" si="20"/>
        <v>10.069347047203804</v>
      </c>
      <c r="CS10" s="4">
        <f t="shared" si="21"/>
        <v>2.150839060850017</v>
      </c>
      <c r="CT10" s="4">
        <f t="shared" si="22"/>
        <v>8.9446167146962097</v>
      </c>
      <c r="CU10" s="4">
        <f t="shared" si="23"/>
        <v>16.2315527049366</v>
      </c>
      <c r="CV10" s="4">
        <f t="shared" si="24"/>
        <v>0.43833017287672438</v>
      </c>
      <c r="CW10" s="4">
        <f t="shared" si="25"/>
        <v>1.2173447174311698</v>
      </c>
      <c r="CX10" s="4">
        <f t="shared" si="26"/>
        <v>2.965403678481414</v>
      </c>
      <c r="CY10" s="4">
        <f t="shared" si="27"/>
        <v>0.63341803922006146</v>
      </c>
      <c r="CZ10" s="4">
        <f t="shared" si="28"/>
        <v>2.6341727208351742</v>
      </c>
      <c r="DA10" s="4">
        <f t="shared" si="29"/>
        <v>4.7801616006521694</v>
      </c>
      <c r="DB10" s="4">
        <f t="shared" si="30"/>
        <v>0.46512310375393007</v>
      </c>
      <c r="DC10" s="4">
        <f t="shared" si="31"/>
        <v>1.2917549106738735</v>
      </c>
      <c r="DD10" s="4">
        <f t="shared" si="32"/>
        <v>3.1466639719700593</v>
      </c>
      <c r="DE10" s="4">
        <f t="shared" si="33"/>
        <v>0.67213571550918894</v>
      </c>
      <c r="DF10" s="4">
        <f t="shared" si="34"/>
        <v>2.7951865227479313</v>
      </c>
      <c r="DG10" s="4">
        <f t="shared" si="35"/>
        <v>5.0723489682422285</v>
      </c>
      <c r="DH10" s="4">
        <f t="shared" si="36"/>
        <v>0.58997558355835111</v>
      </c>
      <c r="DI10" s="4">
        <f t="shared" si="37"/>
        <v>1.6384992512484817</v>
      </c>
      <c r="DJ10" s="4">
        <f t="shared" si="38"/>
        <v>3.9913194983047298</v>
      </c>
      <c r="DK10" s="4">
        <f t="shared" si="39"/>
        <v>0.85255636150409775</v>
      </c>
      <c r="DL10" s="4">
        <f t="shared" si="40"/>
        <v>3.5454953465074257</v>
      </c>
      <c r="DM10" s="4">
        <f t="shared" si="41"/>
        <v>6.4339139862067629</v>
      </c>
      <c r="DN10" s="4">
        <f t="shared" si="42"/>
        <v>0.62603783983830741</v>
      </c>
      <c r="DO10" s="4">
        <f t="shared" si="43"/>
        <v>1.7386525144677132</v>
      </c>
      <c r="DP10" s="4">
        <f t="shared" si="44"/>
        <v>4.2352888940802673</v>
      </c>
      <c r="DQ10" s="4">
        <f t="shared" si="45"/>
        <v>0.90466886727295215</v>
      </c>
      <c r="DR10" s="4">
        <f t="shared" si="46"/>
        <v>3.7622137419603066</v>
      </c>
      <c r="DS10" s="4">
        <f t="shared" si="47"/>
        <v>6.827186964817809</v>
      </c>
      <c r="DT10" s="4">
        <f t="shared" si="48"/>
        <v>8.6478116472237979E-2</v>
      </c>
      <c r="DU10" s="4">
        <f t="shared" si="49"/>
        <v>0.24016981895171383</v>
      </c>
      <c r="DV10" s="4">
        <f t="shared" si="50"/>
        <v>0.58504419855906264</v>
      </c>
      <c r="DW10" s="4">
        <f t="shared" si="51"/>
        <v>0.12496698233615429</v>
      </c>
      <c r="DX10" s="4">
        <f t="shared" si="52"/>
        <v>0.51969567567150343</v>
      </c>
      <c r="DY10" s="4">
        <f t="shared" si="53"/>
        <v>0.94307760961182163</v>
      </c>
      <c r="DZ10" s="4">
        <f t="shared" si="54"/>
        <v>9.1764091156173899E-2</v>
      </c>
      <c r="EA10" s="4">
        <f t="shared" si="55"/>
        <v>0.25485019862015607</v>
      </c>
      <c r="EB10" s="4">
        <f t="shared" si="56"/>
        <v>0.62080502394151149</v>
      </c>
      <c r="EC10" s="4">
        <f t="shared" si="57"/>
        <v>0.13260558886349283</v>
      </c>
      <c r="ED10" s="4">
        <f t="shared" si="58"/>
        <v>0.55146207273257297</v>
      </c>
      <c r="EE10" s="4">
        <f t="shared" si="59"/>
        <v>1.0007232264771615</v>
      </c>
      <c r="EF10" s="4">
        <f t="shared" si="60"/>
        <v>0.17814615409276299</v>
      </c>
      <c r="EG10" s="4">
        <f t="shared" si="61"/>
        <v>0.49475325458942387</v>
      </c>
      <c r="EH10" s="4">
        <f t="shared" si="62"/>
        <v>1.205199398405475</v>
      </c>
      <c r="EI10" s="4">
        <f t="shared" si="63"/>
        <v>0.25743376706072246</v>
      </c>
      <c r="EJ10" s="4">
        <f t="shared" si="64"/>
        <v>1.0705805086450941</v>
      </c>
      <c r="EK10" s="4">
        <f t="shared" si="65"/>
        <v>1.9427533347962882</v>
      </c>
      <c r="EL10" s="4">
        <f t="shared" si="66"/>
        <v>0.18903533737969538</v>
      </c>
      <c r="EM10" s="4">
        <f t="shared" si="67"/>
        <v>0.52499504621533377</v>
      </c>
      <c r="EN10" s="4">
        <f t="shared" si="68"/>
        <v>1.2788672090487756</v>
      </c>
      <c r="EO10" s="4">
        <f t="shared" si="69"/>
        <v>0.27316940552030988</v>
      </c>
      <c r="EP10" s="4">
        <f t="shared" si="70"/>
        <v>1.1360197399404464</v>
      </c>
      <c r="EQ10" s="4">
        <f t="shared" si="71"/>
        <v>2.0615041282199864</v>
      </c>
      <c r="ER10" s="4">
        <f t="shared" si="72"/>
        <v>50.64116726677134</v>
      </c>
      <c r="ET10" s="4">
        <f t="shared" si="73"/>
        <v>0.76387503234692222</v>
      </c>
      <c r="EU10" s="4">
        <f t="shared" si="74"/>
        <v>0.53807319612086557</v>
      </c>
      <c r="EV10" s="4">
        <f t="shared" si="75"/>
        <v>0.32349569880313767</v>
      </c>
      <c r="EW10" s="4">
        <f t="shared" si="76"/>
        <v>0.6912318979640415</v>
      </c>
      <c r="EX10" s="4">
        <f t="shared" si="77"/>
        <v>0.34993862688417571</v>
      </c>
      <c r="EY10" s="4">
        <f t="shared" si="78"/>
        <v>0.22877976416567747</v>
      </c>
      <c r="EZ10" s="4">
        <f t="shared" si="79"/>
        <v>0.75300678144879596</v>
      </c>
      <c r="FA10" s="4">
        <f t="shared" si="80"/>
        <v>0.52329774056327549</v>
      </c>
      <c r="FB10" s="4">
        <f t="shared" si="81"/>
        <v>0.31064991358818422</v>
      </c>
      <c r="FC10" s="4">
        <f t="shared" si="82"/>
        <v>0.67842762833054249</v>
      </c>
      <c r="FD10" s="4">
        <f t="shared" si="83"/>
        <v>0.33656520831889597</v>
      </c>
      <c r="FE10" s="4">
        <f t="shared" si="84"/>
        <v>0.21848041491811621</v>
      </c>
      <c r="FF10" s="4">
        <f t="shared" si="85"/>
        <v>0.41620543045591124</v>
      </c>
      <c r="FG10" s="4">
        <f t="shared" si="86"/>
        <v>0.20426873709590884</v>
      </c>
      <c r="FH10" s="4">
        <f t="shared" si="87"/>
        <v>9.533512986331602E-2</v>
      </c>
      <c r="FI10" s="4">
        <f t="shared" si="88"/>
        <v>0.33036639839716309</v>
      </c>
      <c r="FJ10" s="4">
        <f t="shared" si="89"/>
        <v>0.1060516080006948</v>
      </c>
      <c r="FK10" s="4">
        <f t="shared" si="90"/>
        <v>6.1362677087563815E-2</v>
      </c>
      <c r="FL10" s="4">
        <f t="shared" si="91"/>
        <v>0.4018650987243732</v>
      </c>
      <c r="FM10" s="4">
        <f t="shared" si="92"/>
        <v>0.19479413136610063</v>
      </c>
      <c r="FN10" s="4">
        <f t="shared" si="93"/>
        <v>9.0339565263933719E-2</v>
      </c>
      <c r="FO10" s="4">
        <f t="shared" si="94"/>
        <v>0.31737577854269244</v>
      </c>
      <c r="FP10" s="4">
        <f t="shared" si="95"/>
        <v>0.10055691724369774</v>
      </c>
      <c r="FQ10" s="4">
        <f t="shared" si="96"/>
        <v>5.8033075551776239E-2</v>
      </c>
      <c r="FR10" s="4">
        <f t="shared" si="97"/>
        <v>0.69525065861613367</v>
      </c>
      <c r="FS10" s="4">
        <f t="shared" si="98"/>
        <v>0.4509898673574384</v>
      </c>
      <c r="FT10" s="4">
        <f t="shared" si="99"/>
        <v>0.25218113490603278</v>
      </c>
      <c r="FU10" s="4">
        <f t="shared" si="100"/>
        <v>0.61221314812801297</v>
      </c>
      <c r="FV10" s="4">
        <f t="shared" si="101"/>
        <v>0.27516578787432772</v>
      </c>
      <c r="FW10" s="4">
        <f t="shared" si="102"/>
        <v>0.1730055436317163</v>
      </c>
      <c r="FX10" s="4">
        <f t="shared" si="103"/>
        <v>0.68253650320427395</v>
      </c>
      <c r="FY10" s="4">
        <f t="shared" si="104"/>
        <v>0.43634683418479403</v>
      </c>
      <c r="FZ10" s="4">
        <f t="shared" si="105"/>
        <v>0.24115771298557984</v>
      </c>
      <c r="GA10" s="4">
        <f t="shared" si="106"/>
        <v>0.59803758195278178</v>
      </c>
      <c r="GB10" s="4">
        <f t="shared" si="107"/>
        <v>0.26349166081985953</v>
      </c>
      <c r="GC10" s="4">
        <f t="shared" si="108"/>
        <v>0.16468091758723008</v>
      </c>
      <c r="GD10" s="4">
        <f t="shared" si="109"/>
        <v>0.62894047577888523</v>
      </c>
      <c r="GE10" s="4">
        <f t="shared" si="110"/>
        <v>0.3790033290806587</v>
      </c>
      <c r="GF10" s="4">
        <f t="shared" si="111"/>
        <v>0.20034782392504502</v>
      </c>
      <c r="GG10" s="4">
        <f t="shared" si="112"/>
        <v>0.53979464311039704</v>
      </c>
      <c r="GH10" s="4">
        <f t="shared" si="113"/>
        <v>0.21999802524676643</v>
      </c>
      <c r="GI10" s="4">
        <f t="shared" si="114"/>
        <v>0.13451864009395958</v>
      </c>
      <c r="GJ10" s="4">
        <f t="shared" si="115"/>
        <v>0.61499183813547631</v>
      </c>
      <c r="GK10" s="4">
        <f t="shared" si="116"/>
        <v>0.36514307482136371</v>
      </c>
      <c r="GL10" s="4">
        <f t="shared" si="117"/>
        <v>0.19101142653860737</v>
      </c>
      <c r="GM10" s="4">
        <f t="shared" si="118"/>
        <v>0.52502564471050028</v>
      </c>
      <c r="GN10" s="4">
        <f t="shared" si="119"/>
        <v>0.20998637486362851</v>
      </c>
      <c r="GO10" s="4">
        <f t="shared" si="120"/>
        <v>0.12775982028982705</v>
      </c>
      <c r="GP10" s="4">
        <f t="shared" si="121"/>
        <v>0.9204051005159406</v>
      </c>
      <c r="GQ10" s="4">
        <f t="shared" si="122"/>
        <v>0.80634118385922038</v>
      </c>
      <c r="GR10" s="4">
        <f t="shared" si="123"/>
        <v>0.63089723359707151</v>
      </c>
      <c r="GS10" s="4">
        <f t="shared" si="124"/>
        <v>0.88891497768526273</v>
      </c>
      <c r="GT10" s="4">
        <f t="shared" si="125"/>
        <v>0.65802648254436402</v>
      </c>
      <c r="GU10" s="4">
        <f t="shared" si="126"/>
        <v>0.51464748245427783</v>
      </c>
      <c r="GV10" s="4">
        <f t="shared" si="127"/>
        <v>0.91594879159379927</v>
      </c>
      <c r="GW10" s="4">
        <f t="shared" si="128"/>
        <v>0.79690787083558534</v>
      </c>
      <c r="GX10" s="4">
        <f t="shared" si="129"/>
        <v>0.61697735707172019</v>
      </c>
      <c r="GY10" s="4">
        <f t="shared" si="130"/>
        <v>0.88291988829354506</v>
      </c>
      <c r="GZ10" s="4">
        <f t="shared" si="131"/>
        <v>0.64455330077048623</v>
      </c>
      <c r="HA10" s="4">
        <f t="shared" si="132"/>
        <v>0.49981925873914235</v>
      </c>
      <c r="HB10" s="4">
        <f t="shared" si="133"/>
        <v>0.84879112538465551</v>
      </c>
      <c r="HC10" s="4">
        <f t="shared" si="134"/>
        <v>0.66900673869057947</v>
      </c>
      <c r="HD10" s="4">
        <f t="shared" si="135"/>
        <v>0.45347373154694087</v>
      </c>
      <c r="HE10" s="4">
        <f t="shared" si="136"/>
        <v>0.79527051539066007</v>
      </c>
      <c r="HF10" s="4">
        <f t="shared" si="137"/>
        <v>0.4829563476642405</v>
      </c>
      <c r="HG10" s="4">
        <f t="shared" si="138"/>
        <v>0.33981781217460583</v>
      </c>
      <c r="HH10" s="4">
        <f t="shared" si="139"/>
        <v>0.84101789792364212</v>
      </c>
      <c r="HI10" s="4">
        <f t="shared" si="140"/>
        <v>0.65573983501241939</v>
      </c>
      <c r="HJ10" s="4">
        <f t="shared" si="141"/>
        <v>0.43881451101199137</v>
      </c>
      <c r="HK10" s="4">
        <f t="shared" si="142"/>
        <v>0.78544143117492438</v>
      </c>
      <c r="HL10" s="4">
        <f t="shared" si="143"/>
        <v>0.46816046748139167</v>
      </c>
      <c r="HM10" s="4">
        <f t="shared" si="144"/>
        <v>0.32663682886536494</v>
      </c>
      <c r="HN10" s="4">
        <f t="shared" si="145"/>
        <v>1.936439575105137E-2</v>
      </c>
      <c r="HP10" s="4">
        <f t="shared" ref="HP10:IU10" si="170">IF(B1=1,ET10,0)</f>
        <v>0.76387503234692222</v>
      </c>
      <c r="HQ10" s="4">
        <f t="shared" si="170"/>
        <v>0.53807319612086557</v>
      </c>
      <c r="HR10" s="4">
        <f t="shared" si="170"/>
        <v>0.32349569880313767</v>
      </c>
      <c r="HS10" s="4">
        <f t="shared" si="170"/>
        <v>0.6912318979640415</v>
      </c>
      <c r="HT10" s="4">
        <f t="shared" si="170"/>
        <v>0.34993862688417571</v>
      </c>
      <c r="HU10" s="4">
        <f t="shared" si="170"/>
        <v>0.22877976416567747</v>
      </c>
      <c r="HV10" s="4">
        <f t="shared" si="170"/>
        <v>0.75300678144879596</v>
      </c>
      <c r="HW10" s="4">
        <f t="shared" si="170"/>
        <v>0.52329774056327549</v>
      </c>
      <c r="HX10" s="4">
        <f t="shared" si="170"/>
        <v>0.31064991358818422</v>
      </c>
      <c r="HY10" s="4">
        <f t="shared" si="170"/>
        <v>0.67842762833054249</v>
      </c>
      <c r="HZ10" s="4">
        <f t="shared" si="170"/>
        <v>0.33656520831889597</v>
      </c>
      <c r="IA10" s="4">
        <f t="shared" si="170"/>
        <v>0.21848041491811621</v>
      </c>
      <c r="IB10" s="4">
        <f t="shared" si="170"/>
        <v>0.41620543045591124</v>
      </c>
      <c r="IC10" s="4">
        <f t="shared" si="170"/>
        <v>0.20426873709590884</v>
      </c>
      <c r="ID10" s="4">
        <f t="shared" si="170"/>
        <v>9.533512986331602E-2</v>
      </c>
      <c r="IE10" s="4">
        <f t="shared" si="170"/>
        <v>0.33036639839716309</v>
      </c>
      <c r="IF10" s="4">
        <f t="shared" si="170"/>
        <v>0.1060516080006948</v>
      </c>
      <c r="IG10" s="4">
        <f t="shared" si="170"/>
        <v>6.1362677087563815E-2</v>
      </c>
      <c r="IH10" s="4">
        <f t="shared" si="170"/>
        <v>0.4018650987243732</v>
      </c>
      <c r="II10" s="4">
        <f t="shared" si="170"/>
        <v>0.19479413136610063</v>
      </c>
      <c r="IJ10" s="4">
        <f t="shared" si="170"/>
        <v>9.0339565263933719E-2</v>
      </c>
      <c r="IK10" s="4">
        <f t="shared" si="170"/>
        <v>0.31737577854269244</v>
      </c>
      <c r="IL10" s="4">
        <f t="shared" si="170"/>
        <v>0.10055691724369774</v>
      </c>
      <c r="IM10" s="4">
        <f t="shared" si="170"/>
        <v>5.8033075551776239E-2</v>
      </c>
      <c r="IN10" s="4">
        <f t="shared" si="170"/>
        <v>0.69525065861613367</v>
      </c>
      <c r="IO10" s="4">
        <f t="shared" si="170"/>
        <v>0.4509898673574384</v>
      </c>
      <c r="IP10" s="4">
        <f t="shared" si="170"/>
        <v>0.25218113490603278</v>
      </c>
      <c r="IQ10" s="4">
        <f t="shared" si="170"/>
        <v>0.61221314812801297</v>
      </c>
      <c r="IR10" s="4">
        <f t="shared" si="170"/>
        <v>0.27516578787432772</v>
      </c>
      <c r="IS10" s="4">
        <f t="shared" si="170"/>
        <v>0.1730055436317163</v>
      </c>
      <c r="IT10" s="4">
        <f t="shared" si="170"/>
        <v>0.68253650320427395</v>
      </c>
      <c r="IU10" s="4">
        <f t="shared" si="170"/>
        <v>0.43634683418479403</v>
      </c>
      <c r="IV10" s="4">
        <f t="shared" ref="IV10:KA10" si="171">IF(AH1=1,FZ10,0)</f>
        <v>0.24115771298557984</v>
      </c>
      <c r="IW10" s="4">
        <f t="shared" si="171"/>
        <v>0.59803758195278178</v>
      </c>
      <c r="IX10" s="4">
        <f t="shared" si="171"/>
        <v>0.26349166081985953</v>
      </c>
      <c r="IY10" s="4">
        <f t="shared" si="171"/>
        <v>0.16468091758723008</v>
      </c>
      <c r="IZ10" s="4">
        <f t="shared" si="171"/>
        <v>0.62894047577888523</v>
      </c>
      <c r="JA10" s="4">
        <f t="shared" si="171"/>
        <v>0.3790033290806587</v>
      </c>
      <c r="JB10" s="4">
        <f t="shared" si="171"/>
        <v>0.20034782392504502</v>
      </c>
      <c r="JC10" s="4">
        <f t="shared" si="171"/>
        <v>0.53979464311039704</v>
      </c>
      <c r="JD10" s="4">
        <f t="shared" si="171"/>
        <v>0.21999802524676643</v>
      </c>
      <c r="JE10" s="4">
        <f t="shared" si="171"/>
        <v>0.13451864009395958</v>
      </c>
      <c r="JF10" s="4">
        <f t="shared" si="171"/>
        <v>0.61499183813547631</v>
      </c>
      <c r="JG10" s="4">
        <f t="shared" si="171"/>
        <v>0.36514307482136371</v>
      </c>
      <c r="JH10" s="4">
        <f t="shared" si="171"/>
        <v>0.19101142653860737</v>
      </c>
      <c r="JI10" s="4">
        <f t="shared" si="171"/>
        <v>0.52502564471050028</v>
      </c>
      <c r="JJ10" s="4">
        <f t="shared" si="171"/>
        <v>0.20998637486362851</v>
      </c>
      <c r="JK10" s="4">
        <f t="shared" si="171"/>
        <v>0.12775982028982705</v>
      </c>
      <c r="JL10" s="4">
        <f t="shared" si="171"/>
        <v>0.9204051005159406</v>
      </c>
      <c r="JM10" s="4">
        <f t="shared" si="171"/>
        <v>0.80634118385922038</v>
      </c>
      <c r="JN10" s="4">
        <f t="shared" si="171"/>
        <v>0.63089723359707151</v>
      </c>
      <c r="JO10" s="4">
        <f t="shared" si="171"/>
        <v>0.88891497768526273</v>
      </c>
      <c r="JP10" s="4">
        <f t="shared" si="171"/>
        <v>0.65802648254436402</v>
      </c>
      <c r="JQ10" s="4">
        <f t="shared" si="171"/>
        <v>0.51464748245427783</v>
      </c>
      <c r="JR10" s="4">
        <f t="shared" si="171"/>
        <v>0.91594879159379927</v>
      </c>
      <c r="JS10" s="4">
        <f t="shared" si="171"/>
        <v>0.79690787083558534</v>
      </c>
      <c r="JT10" s="4">
        <f t="shared" si="171"/>
        <v>0.61697735707172019</v>
      </c>
      <c r="JU10" s="4">
        <f t="shared" si="171"/>
        <v>0.88291988829354506</v>
      </c>
      <c r="JV10" s="4">
        <f t="shared" si="171"/>
        <v>0.64455330077048623</v>
      </c>
      <c r="JW10" s="4">
        <f t="shared" si="171"/>
        <v>0.49981925873914235</v>
      </c>
      <c r="JX10" s="4">
        <f t="shared" si="171"/>
        <v>0.84879112538465551</v>
      </c>
      <c r="JY10" s="4">
        <f t="shared" si="171"/>
        <v>0.66900673869057947</v>
      </c>
      <c r="JZ10" s="4">
        <f t="shared" si="171"/>
        <v>0.45347373154694087</v>
      </c>
      <c r="KA10" s="4">
        <f t="shared" si="171"/>
        <v>0.79527051539066007</v>
      </c>
      <c r="KB10" s="4">
        <f t="shared" ref="KB10:KJ10" si="172">IF(BN1=1,HF10,0)</f>
        <v>0.4829563476642405</v>
      </c>
      <c r="KC10" s="4">
        <f t="shared" si="172"/>
        <v>0.33981781217460583</v>
      </c>
      <c r="KD10" s="4">
        <f t="shared" si="172"/>
        <v>0.84101789792364212</v>
      </c>
      <c r="KE10" s="4">
        <f t="shared" si="172"/>
        <v>0.65573983501241939</v>
      </c>
      <c r="KF10" s="4">
        <f t="shared" si="172"/>
        <v>0.43881451101199137</v>
      </c>
      <c r="KG10" s="4">
        <f t="shared" si="172"/>
        <v>0.78544143117492438</v>
      </c>
      <c r="KH10" s="4">
        <f t="shared" si="172"/>
        <v>0.46816046748139167</v>
      </c>
      <c r="KI10" s="4">
        <f t="shared" si="172"/>
        <v>0.32663682886536494</v>
      </c>
      <c r="KJ10" s="4">
        <f t="shared" si="172"/>
        <v>0</v>
      </c>
    </row>
    <row r="11" spans="1:296" x14ac:dyDescent="0.2">
      <c r="A11" s="4" t="str">
        <f>'Respondent Data'!A11</f>
        <v>74</v>
      </c>
      <c r="B11" s="4">
        <f>SUMPRODUCT('Respondent Data'!I11:Z11,'Product Coding'!A100:R100)</f>
        <v>1.144693327110331</v>
      </c>
      <c r="C11" s="4">
        <f>SUMPRODUCT('Respondent Data'!I11:Z11,'Product Coding'!A101:R101)</f>
        <v>2.156494866325859</v>
      </c>
      <c r="D11" s="4">
        <f>SUMPRODUCT('Respondent Data'!I11:Z11,'Product Coding'!A102:R102)</f>
        <v>1.2640783952031489</v>
      </c>
      <c r="E11" s="4">
        <f>SUMPRODUCT('Respondent Data'!I11:Z11,'Product Coding'!A103:R103)</f>
        <v>1.9504416812300249</v>
      </c>
      <c r="F11" s="4">
        <f>SUMPRODUCT('Respondent Data'!I11:Z11,'Product Coding'!A104:R104)</f>
        <v>1.151102562263997</v>
      </c>
      <c r="G11" s="4">
        <f>SUMPRODUCT('Respondent Data'!I11:Z11,'Product Coding'!A105:R105)</f>
        <v>1.4575439783654358</v>
      </c>
      <c r="H11" s="4">
        <f>SUMPRODUCT('Respondent Data'!I11:Z11,'Product Coding'!A106:R106)</f>
        <v>-2.6275333156730691</v>
      </c>
      <c r="I11" s="4">
        <f>SUMPRODUCT('Respondent Data'!I11:Z11,'Product Coding'!A107:R107)</f>
        <v>-1.6157317764575412</v>
      </c>
      <c r="J11" s="4">
        <f>SUMPRODUCT('Respondent Data'!I11:Z11,'Product Coding'!A108:R108)</f>
        <v>-2.5081482475802512</v>
      </c>
      <c r="K11" s="4">
        <f>SUMPRODUCT('Respondent Data'!I11:Z11,'Product Coding'!A109:R109)</f>
        <v>-1.8217849615533752</v>
      </c>
      <c r="L11" s="4">
        <f>SUMPRODUCT('Respondent Data'!I11:Z11,'Product Coding'!A110:R110)</f>
        <v>-2.6211240805194032</v>
      </c>
      <c r="M11" s="4">
        <f>SUMPRODUCT('Respondent Data'!I11:Z11,'Product Coding'!A111:R111)</f>
        <v>-2.3146826644179646</v>
      </c>
      <c r="N11" s="4">
        <f>SUMPRODUCT('Respondent Data'!I11:Z11,'Product Coding'!A112:R112)</f>
        <v>-1.0821380676060188</v>
      </c>
      <c r="O11" s="4">
        <f>SUMPRODUCT('Respondent Data'!I11:Z11,'Product Coding'!A113:R113)</f>
        <v>-7.0336528390491093E-2</v>
      </c>
      <c r="P11" s="4">
        <f>SUMPRODUCT('Respondent Data'!I11:Z11,'Product Coding'!A114:R114)</f>
        <v>-0.96275299951320092</v>
      </c>
      <c r="Q11" s="4">
        <f>SUMPRODUCT('Respondent Data'!I11:Z11,'Product Coding'!A115:R115)</f>
        <v>-0.27638971348632491</v>
      </c>
      <c r="R11" s="4">
        <f>SUMPRODUCT('Respondent Data'!I11:Z11,'Product Coding'!A116:R116)</f>
        <v>-1.0757288324523528</v>
      </c>
      <c r="S11" s="4">
        <f>SUMPRODUCT('Respondent Data'!I11:Z11,'Product Coding'!A117:R117)</f>
        <v>-0.76928741635091424</v>
      </c>
      <c r="T11" s="4">
        <f>SUMPRODUCT('Respondent Data'!I11:Z11,'Product Coding'!A118:R118)</f>
        <v>-4.8543647103894187</v>
      </c>
      <c r="U11" s="4">
        <f>SUMPRODUCT('Respondent Data'!I11:Z11,'Product Coding'!A119:R119)</f>
        <v>-3.8425631711738912</v>
      </c>
      <c r="V11" s="4">
        <f>SUMPRODUCT('Respondent Data'!I11:Z11,'Product Coding'!A120:R120)</f>
        <v>-4.7349796422966008</v>
      </c>
      <c r="W11" s="4">
        <f>SUMPRODUCT('Respondent Data'!I11:Z11,'Product Coding'!A121:R121)</f>
        <v>-4.0486163562697248</v>
      </c>
      <c r="X11" s="4">
        <f>SUMPRODUCT('Respondent Data'!I11:Z11,'Product Coding'!A122:R122)</f>
        <v>-4.8479554752357528</v>
      </c>
      <c r="Y11" s="4">
        <f>SUMPRODUCT('Respondent Data'!I11:Z11,'Product Coding'!A123:R123)</f>
        <v>-4.5415140591343146</v>
      </c>
      <c r="Z11" s="4">
        <f>SUMPRODUCT('Respondent Data'!I11:Z11,'Product Coding'!A124:R124)</f>
        <v>0.58602068941163088</v>
      </c>
      <c r="AA11" s="4">
        <f>SUMPRODUCT('Respondent Data'!I11:Z11,'Product Coding'!A125:R125)</f>
        <v>1.5978222286271588</v>
      </c>
      <c r="AB11" s="4">
        <f>SUMPRODUCT('Respondent Data'!I11:Z11,'Product Coding'!A126:R126)</f>
        <v>0.70540575750444878</v>
      </c>
      <c r="AC11" s="4">
        <f>SUMPRODUCT('Respondent Data'!I11:Z11,'Product Coding'!A127:R127)</f>
        <v>1.3917690435313248</v>
      </c>
      <c r="AD11" s="4">
        <f>SUMPRODUCT('Respondent Data'!I11:Z11,'Product Coding'!A128:R128)</f>
        <v>0.59242992456529686</v>
      </c>
      <c r="AE11" s="4">
        <f>SUMPRODUCT('Respondent Data'!I11:Z11,'Product Coding'!A129:R129)</f>
        <v>0.89887134066673569</v>
      </c>
      <c r="AF11" s="4">
        <f>SUMPRODUCT('Respondent Data'!I11:Z11,'Product Coding'!A130:R130)</f>
        <v>-3.1862059533717693</v>
      </c>
      <c r="AG11" s="4">
        <f>SUMPRODUCT('Respondent Data'!I11:Z11,'Product Coding'!A131:R131)</f>
        <v>-2.1744044141562413</v>
      </c>
      <c r="AH11" s="4">
        <f>SUMPRODUCT('Respondent Data'!I11:Z11,'Product Coding'!A132:R132)</f>
        <v>-3.0668208852789514</v>
      </c>
      <c r="AI11" s="4">
        <f>SUMPRODUCT('Respondent Data'!I11:Z11,'Product Coding'!A133:R133)</f>
        <v>-2.3804575992520753</v>
      </c>
      <c r="AJ11" s="4">
        <f>SUMPRODUCT('Respondent Data'!I11:Z11,'Product Coding'!A134:R134)</f>
        <v>-3.1797967182181033</v>
      </c>
      <c r="AK11" s="4">
        <f>SUMPRODUCT('Respondent Data'!I11:Z11,'Product Coding'!A135:R135)</f>
        <v>-2.8733553021166642</v>
      </c>
      <c r="AL11" s="4">
        <f>SUMPRODUCT('Respondent Data'!I11:Z11,'Product Coding'!A136:R136)</f>
        <v>3.2285908109054851</v>
      </c>
      <c r="AM11" s="4">
        <f>SUMPRODUCT('Respondent Data'!I11:Z11,'Product Coding'!A137:R137)</f>
        <v>4.240392350121013</v>
      </c>
      <c r="AN11" s="4">
        <f>SUMPRODUCT('Respondent Data'!I11:Z11,'Product Coding'!A138:R138)</f>
        <v>3.347975878998303</v>
      </c>
      <c r="AO11" s="4">
        <f>SUMPRODUCT('Respondent Data'!I11:Z11,'Product Coding'!A139:R139)</f>
        <v>4.0343391650251785</v>
      </c>
      <c r="AP11" s="4">
        <f>SUMPRODUCT('Respondent Data'!I11:Z11,'Product Coding'!A140:R140)</f>
        <v>3.235000046059151</v>
      </c>
      <c r="AQ11" s="4">
        <f>SUMPRODUCT('Respondent Data'!I11:Z11,'Product Coding'!A141:R141)</f>
        <v>3.5414414621605896</v>
      </c>
      <c r="AR11" s="4">
        <f>SUMPRODUCT('Respondent Data'!I11:Z11,'Product Coding'!A142:R142)</f>
        <v>-0.54363583187791509</v>
      </c>
      <c r="AS11" s="4">
        <f>SUMPRODUCT('Respondent Data'!I11:Z11,'Product Coding'!A143:R143)</f>
        <v>0.46816570733761309</v>
      </c>
      <c r="AT11" s="4">
        <f>SUMPRODUCT('Respondent Data'!I11:Z11,'Product Coding'!A144:R144)</f>
        <v>-0.42425076378509718</v>
      </c>
      <c r="AU11" s="4">
        <f>SUMPRODUCT('Respondent Data'!I11:Z11,'Product Coding'!A145:R145)</f>
        <v>0.26211252224177861</v>
      </c>
      <c r="AV11" s="4">
        <f>SUMPRODUCT('Respondent Data'!I11:Z11,'Product Coding'!A146:R146)</f>
        <v>-0.53722659672424911</v>
      </c>
      <c r="AW11" s="4">
        <f>SUMPRODUCT('Respondent Data'!I11:Z11,'Product Coding'!A147:R147)</f>
        <v>-0.23078518062281028</v>
      </c>
      <c r="AX11" s="4">
        <f>SUMPRODUCT('Respondent Data'!I11:Z11,'Product Coding'!A148:R148)</f>
        <v>5.2271540272504611</v>
      </c>
      <c r="AY11" s="4">
        <f>SUMPRODUCT('Respondent Data'!I11:Z11,'Product Coding'!A149:R149)</f>
        <v>6.2389555664659886</v>
      </c>
      <c r="AZ11" s="4">
        <f>SUMPRODUCT('Respondent Data'!I11:Z11,'Product Coding'!A150:R150)</f>
        <v>5.346539095343279</v>
      </c>
      <c r="BA11" s="4">
        <f>SUMPRODUCT('Respondent Data'!I11:Z11,'Product Coding'!A151:R151)</f>
        <v>6.032902381370155</v>
      </c>
      <c r="BB11" s="4">
        <f>SUMPRODUCT('Respondent Data'!I11:Z11,'Product Coding'!A152:R152)</f>
        <v>5.2335632624041271</v>
      </c>
      <c r="BC11" s="4">
        <f>SUMPRODUCT('Respondent Data'!I11:Z11,'Product Coding'!A153:R153)</f>
        <v>5.5400046785055661</v>
      </c>
      <c r="BD11" s="4">
        <f>SUMPRODUCT('Respondent Data'!I11:Z11,'Product Coding'!A154:R154)</f>
        <v>1.4549273844670612</v>
      </c>
      <c r="BE11" s="4">
        <f>SUMPRODUCT('Respondent Data'!I11:Z11,'Product Coding'!A155:R155)</f>
        <v>2.4667289236825889</v>
      </c>
      <c r="BF11" s="4">
        <f>SUMPRODUCT('Respondent Data'!I11:Z11,'Product Coding'!A156:R156)</f>
        <v>1.5743124525598791</v>
      </c>
      <c r="BG11" s="4">
        <f>SUMPRODUCT('Respondent Data'!I11:Z11,'Product Coding'!A157:R157)</f>
        <v>2.2606757385867553</v>
      </c>
      <c r="BH11" s="4">
        <f>SUMPRODUCT('Respondent Data'!I11:Z11,'Product Coding'!A158:R158)</f>
        <v>1.4613366196207271</v>
      </c>
      <c r="BI11" s="4">
        <f>SUMPRODUCT('Respondent Data'!I11:Z11,'Product Coding'!A159:R159)</f>
        <v>1.7677780357221657</v>
      </c>
      <c r="BJ11" s="4">
        <f>SUMPRODUCT('Respondent Data'!I11:Z11,'Product Coding'!A160:R160)</f>
        <v>6.4457132346029908</v>
      </c>
      <c r="BK11" s="4">
        <f>SUMPRODUCT('Respondent Data'!I11:Z11,'Product Coding'!A161:R161)</f>
        <v>7.4575147738185183</v>
      </c>
      <c r="BL11" s="4">
        <f>SUMPRODUCT('Respondent Data'!I11:Z11,'Product Coding'!A162:R162)</f>
        <v>6.5650983026958087</v>
      </c>
      <c r="BM11" s="4">
        <f>SUMPRODUCT('Respondent Data'!I11:Z11,'Product Coding'!A163:R163)</f>
        <v>7.2514615887226848</v>
      </c>
      <c r="BN11" s="4">
        <f>SUMPRODUCT('Respondent Data'!I11:Z11,'Product Coding'!A164:R164)</f>
        <v>6.4521224697566568</v>
      </c>
      <c r="BO11" s="4">
        <f>SUMPRODUCT('Respondent Data'!I11:Z11,'Product Coding'!A165:R165)</f>
        <v>6.7585638858580959</v>
      </c>
      <c r="BP11" s="4">
        <f>SUMPRODUCT('Respondent Data'!I11:Z11,'Product Coding'!A166:R166)</f>
        <v>2.6734865918195911</v>
      </c>
      <c r="BQ11" s="4">
        <f>SUMPRODUCT('Respondent Data'!I11:Z11,'Product Coding'!A167:R167)</f>
        <v>3.6852881310351187</v>
      </c>
      <c r="BR11" s="4">
        <f>SUMPRODUCT('Respondent Data'!I11:Z11,'Product Coding'!A168:R168)</f>
        <v>2.792871659912409</v>
      </c>
      <c r="BS11" s="4">
        <f>SUMPRODUCT('Respondent Data'!I11:Z11,'Product Coding'!A169:R169)</f>
        <v>3.4792349459392851</v>
      </c>
      <c r="BT11" s="4">
        <f>SUMPRODUCT('Respondent Data'!I11:Z11,'Product Coding'!A170:R170)</f>
        <v>2.6798958269732571</v>
      </c>
      <c r="BU11" s="4">
        <f>SUMPRODUCT('Respondent Data'!I11:Z11,'Product Coding'!A171:R171)</f>
        <v>2.9863372430746962</v>
      </c>
      <c r="BV11" s="4">
        <f>SUMPRODUCT('Respondent Data'!I11:Z11,'Product Coding'!A172:R172)</f>
        <v>3.0463455729241198</v>
      </c>
      <c r="BX11" s="4">
        <f t="shared" si="0"/>
        <v>0.31832152340458258</v>
      </c>
      <c r="BY11" s="4">
        <f t="shared" si="1"/>
        <v>0.11573006027177053</v>
      </c>
      <c r="BZ11" s="4">
        <f t="shared" si="2"/>
        <v>0.28249952912727155</v>
      </c>
      <c r="CA11" s="4">
        <f t="shared" si="3"/>
        <v>0.14221124567510884</v>
      </c>
      <c r="CB11" s="4">
        <f t="shared" si="4"/>
        <v>0.31628785001375143</v>
      </c>
      <c r="CC11" s="4">
        <f t="shared" si="5"/>
        <v>0.23280735304811415</v>
      </c>
      <c r="CD11" s="4">
        <f t="shared" si="6"/>
        <v>13.839589864369387</v>
      </c>
      <c r="CE11" s="4">
        <f t="shared" si="7"/>
        <v>5.0315685600196405</v>
      </c>
      <c r="CF11" s="4">
        <f t="shared" si="8"/>
        <v>12.282165460202833</v>
      </c>
      <c r="CG11" s="4">
        <f t="shared" si="9"/>
        <v>6.1828848178233109</v>
      </c>
      <c r="CH11" s="4">
        <f t="shared" si="10"/>
        <v>13.751172325567238</v>
      </c>
      <c r="CI11" s="4">
        <f t="shared" si="11"/>
        <v>10.121710430181245</v>
      </c>
      <c r="CJ11" s="4">
        <f t="shared" si="12"/>
        <v>2.9509822103786547</v>
      </c>
      <c r="CK11" s="4">
        <f t="shared" si="13"/>
        <v>1.0728691714445595</v>
      </c>
      <c r="CL11" s="4">
        <f t="shared" si="14"/>
        <v>2.618896378663548</v>
      </c>
      <c r="CM11" s="4">
        <f t="shared" si="15"/>
        <v>1.3183615472009682</v>
      </c>
      <c r="CN11" s="4">
        <f t="shared" si="16"/>
        <v>2.9321291528352118</v>
      </c>
      <c r="CO11" s="4">
        <f t="shared" si="17"/>
        <v>2.1582277878745466</v>
      </c>
      <c r="CP11" s="4">
        <f t="shared" si="18"/>
        <v>128.29915819667397</v>
      </c>
      <c r="CQ11" s="4">
        <f t="shared" si="19"/>
        <v>46.644880157999253</v>
      </c>
      <c r="CR11" s="4">
        <f t="shared" si="20"/>
        <v>113.86114074328391</v>
      </c>
      <c r="CS11" s="4">
        <f t="shared" si="21"/>
        <v>57.318094331393844</v>
      </c>
      <c r="CT11" s="4">
        <f t="shared" si="22"/>
        <v>127.4794882563571</v>
      </c>
      <c r="CU11" s="4">
        <f t="shared" si="23"/>
        <v>93.832760972640372</v>
      </c>
      <c r="CV11" s="4">
        <f t="shared" si="24"/>
        <v>0.55653751985751421</v>
      </c>
      <c r="CW11" s="4">
        <f t="shared" si="25"/>
        <v>0.20233668156566945</v>
      </c>
      <c r="CX11" s="4">
        <f t="shared" si="26"/>
        <v>0.49390812666343237</v>
      </c>
      <c r="CY11" s="4">
        <f t="shared" si="27"/>
        <v>0.24863506908792754</v>
      </c>
      <c r="CZ11" s="4">
        <f t="shared" si="28"/>
        <v>0.55298194644536125</v>
      </c>
      <c r="DA11" s="4">
        <f t="shared" si="29"/>
        <v>0.40702879743797094</v>
      </c>
      <c r="DB11" s="4">
        <f t="shared" si="30"/>
        <v>24.196450609379212</v>
      </c>
      <c r="DC11" s="4">
        <f t="shared" si="31"/>
        <v>8.7969442261913429</v>
      </c>
      <c r="DD11" s="4">
        <f t="shared" si="32"/>
        <v>21.473527239353828</v>
      </c>
      <c r="DE11" s="4">
        <f t="shared" si="33"/>
        <v>10.809848310830645</v>
      </c>
      <c r="DF11" s="4">
        <f t="shared" si="34"/>
        <v>24.04186578196774</v>
      </c>
      <c r="DG11" s="4">
        <f t="shared" si="35"/>
        <v>17.696295114701964</v>
      </c>
      <c r="DH11" s="4">
        <f t="shared" si="36"/>
        <v>3.9613282079669215E-2</v>
      </c>
      <c r="DI11" s="4">
        <f t="shared" si="37"/>
        <v>1.440194013150657E-2</v>
      </c>
      <c r="DJ11" s="4">
        <f t="shared" si="38"/>
        <v>3.5155440998782414E-2</v>
      </c>
      <c r="DK11" s="4">
        <f t="shared" si="39"/>
        <v>1.7697371291696101E-2</v>
      </c>
      <c r="DL11" s="4">
        <f t="shared" si="40"/>
        <v>3.936020312720856E-2</v>
      </c>
      <c r="DM11" s="4">
        <f t="shared" si="41"/>
        <v>2.8971535596713976E-2</v>
      </c>
      <c r="DN11" s="4">
        <f t="shared" si="42"/>
        <v>1.7222573305776758</v>
      </c>
      <c r="DO11" s="4">
        <f t="shared" si="43"/>
        <v>0.62614975745112822</v>
      </c>
      <c r="DP11" s="4">
        <f t="shared" si="44"/>
        <v>1.5284448243413404</v>
      </c>
      <c r="DQ11" s="4">
        <f t="shared" si="45"/>
        <v>0.76942444147341982</v>
      </c>
      <c r="DR11" s="4">
        <f t="shared" si="46"/>
        <v>1.7112542765965975</v>
      </c>
      <c r="DS11" s="4">
        <f t="shared" si="47"/>
        <v>1.2595886263395768</v>
      </c>
      <c r="DT11" s="4">
        <f t="shared" si="48"/>
        <v>5.3687829909694366E-3</v>
      </c>
      <c r="DU11" s="4">
        <f t="shared" si="49"/>
        <v>1.9518930812015742E-3</v>
      </c>
      <c r="DV11" s="4">
        <f t="shared" si="50"/>
        <v>4.7646123664961586E-3</v>
      </c>
      <c r="DW11" s="4">
        <f t="shared" si="51"/>
        <v>2.3985224396362919E-3</v>
      </c>
      <c r="DX11" s="4">
        <f t="shared" si="52"/>
        <v>5.3344832333121319E-3</v>
      </c>
      <c r="DY11" s="4">
        <f t="shared" si="53"/>
        <v>3.9265084680709279E-3</v>
      </c>
      <c r="DZ11" s="4">
        <f t="shared" si="54"/>
        <v>0.23341731300834093</v>
      </c>
      <c r="EA11" s="4">
        <f t="shared" si="55"/>
        <v>8.4861995550945965E-2</v>
      </c>
      <c r="EB11" s="4">
        <f t="shared" si="56"/>
        <v>0.20714992913375832</v>
      </c>
      <c r="EC11" s="4">
        <f t="shared" si="57"/>
        <v>0.10427999492470094</v>
      </c>
      <c r="ED11" s="4">
        <f t="shared" si="58"/>
        <v>0.23192607052700537</v>
      </c>
      <c r="EE11" s="4">
        <f t="shared" si="59"/>
        <v>0.17071188343116828</v>
      </c>
      <c r="EF11" s="4">
        <f t="shared" si="60"/>
        <v>1.5873120393718528E-3</v>
      </c>
      <c r="EG11" s="4">
        <f t="shared" si="61"/>
        <v>5.7708858647654692E-4</v>
      </c>
      <c r="EH11" s="4">
        <f t="shared" si="62"/>
        <v>1.408685466520176E-3</v>
      </c>
      <c r="EI11" s="4">
        <f t="shared" si="63"/>
        <v>7.0913716414728288E-4</v>
      </c>
      <c r="EJ11" s="4">
        <f t="shared" si="64"/>
        <v>1.5771711157456687E-3</v>
      </c>
      <c r="EK11" s="4">
        <f t="shared" si="65"/>
        <v>1.1608951552983333E-3</v>
      </c>
      <c r="EL11" s="4">
        <f t="shared" si="66"/>
        <v>6.9011191504513694E-2</v>
      </c>
      <c r="EM11" s="4">
        <f t="shared" si="67"/>
        <v>2.5089944490159773E-2</v>
      </c>
      <c r="EN11" s="4">
        <f t="shared" si="68"/>
        <v>6.1245086087874705E-2</v>
      </c>
      <c r="EO11" s="4">
        <f t="shared" si="69"/>
        <v>3.0830989385869145E-2</v>
      </c>
      <c r="EP11" s="4">
        <f t="shared" si="70"/>
        <v>6.8570296957606469E-2</v>
      </c>
      <c r="EQ11" s="4">
        <f t="shared" si="71"/>
        <v>5.0471965115730655E-2</v>
      </c>
      <c r="ER11" s="4">
        <f t="shared" si="72"/>
        <v>4.7532310747656216E-2</v>
      </c>
      <c r="ET11" s="4">
        <f t="shared" si="73"/>
        <v>0.7585402970722096</v>
      </c>
      <c r="EU11" s="4">
        <f t="shared" si="74"/>
        <v>0.89627413978289616</v>
      </c>
      <c r="EV11" s="4">
        <f t="shared" si="75"/>
        <v>0.77972738179521217</v>
      </c>
      <c r="EW11" s="4">
        <f t="shared" si="76"/>
        <v>0.87549479466816649</v>
      </c>
      <c r="EX11" s="4">
        <f t="shared" si="77"/>
        <v>0.75971224682317995</v>
      </c>
      <c r="EY11" s="4">
        <f t="shared" si="78"/>
        <v>0.81115674523476977</v>
      </c>
      <c r="EZ11" s="4">
        <f t="shared" si="79"/>
        <v>6.7387307138524838E-2</v>
      </c>
      <c r="FA11" s="4">
        <f t="shared" si="80"/>
        <v>0.1657943518421589</v>
      </c>
      <c r="FB11" s="4">
        <f t="shared" si="81"/>
        <v>7.5288928073986586E-2</v>
      </c>
      <c r="FC11" s="4">
        <f t="shared" si="82"/>
        <v>0.13921982954796125</v>
      </c>
      <c r="FD11" s="4">
        <f t="shared" si="83"/>
        <v>6.7791222143528604E-2</v>
      </c>
      <c r="FE11" s="4">
        <f t="shared" si="84"/>
        <v>8.9914227337395569E-2</v>
      </c>
      <c r="FF11" s="4">
        <f t="shared" si="85"/>
        <v>0.25310162049658075</v>
      </c>
      <c r="FG11" s="4">
        <f t="shared" si="86"/>
        <v>0.48242311370915464</v>
      </c>
      <c r="FH11" s="4">
        <f t="shared" si="87"/>
        <v>0.27632733722243197</v>
      </c>
      <c r="FI11" s="4">
        <f t="shared" si="88"/>
        <v>0.43133910722740021</v>
      </c>
      <c r="FJ11" s="4">
        <f t="shared" si="89"/>
        <v>0.25431514610321554</v>
      </c>
      <c r="FK11" s="4">
        <f t="shared" si="90"/>
        <v>0.31663327257119389</v>
      </c>
      <c r="FL11" s="4">
        <f t="shared" si="91"/>
        <v>7.7340024014612924E-3</v>
      </c>
      <c r="FM11" s="4">
        <f t="shared" si="92"/>
        <v>2.0988614027022727E-2</v>
      </c>
      <c r="FN11" s="4">
        <f t="shared" si="93"/>
        <v>8.7061646221589638E-3</v>
      </c>
      <c r="FO11" s="4">
        <f t="shared" si="94"/>
        <v>1.7147336713670344E-2</v>
      </c>
      <c r="FP11" s="4">
        <f t="shared" si="95"/>
        <v>7.7833435793633029E-3</v>
      </c>
      <c r="FQ11" s="4">
        <f t="shared" si="96"/>
        <v>1.0544879108692238E-2</v>
      </c>
      <c r="FR11" s="4">
        <f t="shared" si="97"/>
        <v>0.64245158709154682</v>
      </c>
      <c r="FS11" s="4">
        <f t="shared" si="98"/>
        <v>0.83171379142971091</v>
      </c>
      <c r="FT11" s="4">
        <f t="shared" si="99"/>
        <v>0.66938520659463108</v>
      </c>
      <c r="FU11" s="4">
        <f t="shared" si="100"/>
        <v>0.8008745107010774</v>
      </c>
      <c r="FV11" s="4">
        <f t="shared" si="101"/>
        <v>0.64392248878933322</v>
      </c>
      <c r="FW11" s="4">
        <f t="shared" si="102"/>
        <v>0.7107175075740304</v>
      </c>
      <c r="FX11" s="4">
        <f t="shared" si="103"/>
        <v>3.9688129709339166E-2</v>
      </c>
      <c r="FY11" s="4">
        <f t="shared" si="104"/>
        <v>0.10207264397061487</v>
      </c>
      <c r="FZ11" s="4">
        <f t="shared" si="105"/>
        <v>4.449679791469853E-2</v>
      </c>
      <c r="GA11" s="4">
        <f t="shared" si="106"/>
        <v>8.4675092658295537E-2</v>
      </c>
      <c r="GB11" s="4">
        <f t="shared" si="107"/>
        <v>3.9933126736909699E-2</v>
      </c>
      <c r="GC11" s="4">
        <f t="shared" si="108"/>
        <v>5.3486532698857697E-2</v>
      </c>
      <c r="GD11" s="4">
        <f t="shared" si="109"/>
        <v>0.96189613699391574</v>
      </c>
      <c r="GE11" s="4">
        <f t="shared" si="110"/>
        <v>0.98580253096751824</v>
      </c>
      <c r="GF11" s="4">
        <f t="shared" si="111"/>
        <v>0.96603849083296878</v>
      </c>
      <c r="GG11" s="4">
        <f t="shared" si="112"/>
        <v>0.98261037928275863</v>
      </c>
      <c r="GH11" s="4">
        <f t="shared" si="113"/>
        <v>0.96213035383807999</v>
      </c>
      <c r="GI11" s="4">
        <f t="shared" si="114"/>
        <v>0.97184418169554809</v>
      </c>
      <c r="GJ11" s="4">
        <f t="shared" si="115"/>
        <v>0.36734220118264693</v>
      </c>
      <c r="GK11" s="4">
        <f t="shared" si="116"/>
        <v>0.61494951213314286</v>
      </c>
      <c r="GL11" s="4">
        <f t="shared" si="117"/>
        <v>0.39550002846532351</v>
      </c>
      <c r="GM11" s="4">
        <f t="shared" si="118"/>
        <v>0.56515552546978987</v>
      </c>
      <c r="GN11" s="4">
        <f t="shared" si="119"/>
        <v>0.36883298207473447</v>
      </c>
      <c r="GO11" s="4">
        <f t="shared" si="120"/>
        <v>0.44255843224877234</v>
      </c>
      <c r="GP11" s="4">
        <f t="shared" si="121"/>
        <v>0.99465988691731877</v>
      </c>
      <c r="GQ11" s="4">
        <f t="shared" si="122"/>
        <v>0.99805190938339461</v>
      </c>
      <c r="GR11" s="4">
        <f t="shared" si="123"/>
        <v>0.99525798151342715</v>
      </c>
      <c r="GS11" s="4">
        <f t="shared" si="124"/>
        <v>0.99760721670479036</v>
      </c>
      <c r="GT11" s="4">
        <f t="shared" si="125"/>
        <v>0.99469382248169214</v>
      </c>
      <c r="GU11" s="4">
        <f t="shared" si="126"/>
        <v>0.99608884870062608</v>
      </c>
      <c r="GV11" s="4">
        <f t="shared" si="127"/>
        <v>0.81075560514143474</v>
      </c>
      <c r="GW11" s="4">
        <f t="shared" si="128"/>
        <v>0.92177622969652573</v>
      </c>
      <c r="GX11" s="4">
        <f t="shared" si="129"/>
        <v>0.82839751373517656</v>
      </c>
      <c r="GY11" s="4">
        <f t="shared" si="130"/>
        <v>0.90556743271274098</v>
      </c>
      <c r="GZ11" s="4">
        <f t="shared" si="131"/>
        <v>0.81173702215118326</v>
      </c>
      <c r="HA11" s="4">
        <f t="shared" si="132"/>
        <v>0.85418113043250299</v>
      </c>
      <c r="HB11" s="4">
        <f t="shared" si="133"/>
        <v>0.99841520352714941</v>
      </c>
      <c r="HC11" s="4">
        <f t="shared" si="134"/>
        <v>0.99942324425268236</v>
      </c>
      <c r="HD11" s="4">
        <f t="shared" si="135"/>
        <v>0.99859329613676773</v>
      </c>
      <c r="HE11" s="4">
        <f t="shared" si="136"/>
        <v>0.99929136535501539</v>
      </c>
      <c r="HF11" s="4">
        <f t="shared" si="137"/>
        <v>0.99842531243599653</v>
      </c>
      <c r="HG11" s="4">
        <f t="shared" si="138"/>
        <v>0.99884045095956497</v>
      </c>
      <c r="HH11" s="4">
        <f t="shared" si="139"/>
        <v>0.93544390175430414</v>
      </c>
      <c r="HI11" s="4">
        <f t="shared" si="140"/>
        <v>0.97552415314868923</v>
      </c>
      <c r="HJ11" s="4">
        <f t="shared" si="141"/>
        <v>0.94228940431314911</v>
      </c>
      <c r="HK11" s="4">
        <f t="shared" si="142"/>
        <v>0.97009113064767571</v>
      </c>
      <c r="HL11" s="4">
        <f t="shared" si="143"/>
        <v>0.93582986804626955</v>
      </c>
      <c r="HM11" s="4">
        <f t="shared" si="144"/>
        <v>0.95195305844247824</v>
      </c>
      <c r="HN11" s="4">
        <f t="shared" si="145"/>
        <v>0.95462449199898103</v>
      </c>
      <c r="HP11" s="4">
        <f t="shared" ref="HP11:IU11" si="173">IF(B1=1,ET11,0)</f>
        <v>0.7585402970722096</v>
      </c>
      <c r="HQ11" s="4">
        <f t="shared" si="173"/>
        <v>0.89627413978289616</v>
      </c>
      <c r="HR11" s="4">
        <f t="shared" si="173"/>
        <v>0.77972738179521217</v>
      </c>
      <c r="HS11" s="4">
        <f t="shared" si="173"/>
        <v>0.87549479466816649</v>
      </c>
      <c r="HT11" s="4">
        <f t="shared" si="173"/>
        <v>0.75971224682317995</v>
      </c>
      <c r="HU11" s="4">
        <f t="shared" si="173"/>
        <v>0.81115674523476977</v>
      </c>
      <c r="HV11" s="4">
        <f t="shared" si="173"/>
        <v>6.7387307138524838E-2</v>
      </c>
      <c r="HW11" s="4">
        <f t="shared" si="173"/>
        <v>0.1657943518421589</v>
      </c>
      <c r="HX11" s="4">
        <f t="shared" si="173"/>
        <v>7.5288928073986586E-2</v>
      </c>
      <c r="HY11" s="4">
        <f t="shared" si="173"/>
        <v>0.13921982954796125</v>
      </c>
      <c r="HZ11" s="4">
        <f t="shared" si="173"/>
        <v>6.7791222143528604E-2</v>
      </c>
      <c r="IA11" s="4">
        <f t="shared" si="173"/>
        <v>8.9914227337395569E-2</v>
      </c>
      <c r="IB11" s="4">
        <f t="shared" si="173"/>
        <v>0.25310162049658075</v>
      </c>
      <c r="IC11" s="4">
        <f t="shared" si="173"/>
        <v>0.48242311370915464</v>
      </c>
      <c r="ID11" s="4">
        <f t="shared" si="173"/>
        <v>0.27632733722243197</v>
      </c>
      <c r="IE11" s="4">
        <f t="shared" si="173"/>
        <v>0.43133910722740021</v>
      </c>
      <c r="IF11" s="4">
        <f t="shared" si="173"/>
        <v>0.25431514610321554</v>
      </c>
      <c r="IG11" s="4">
        <f t="shared" si="173"/>
        <v>0.31663327257119389</v>
      </c>
      <c r="IH11" s="4">
        <f t="shared" si="173"/>
        <v>7.7340024014612924E-3</v>
      </c>
      <c r="II11" s="4">
        <f t="shared" si="173"/>
        <v>2.0988614027022727E-2</v>
      </c>
      <c r="IJ11" s="4">
        <f t="shared" si="173"/>
        <v>8.7061646221589638E-3</v>
      </c>
      <c r="IK11" s="4">
        <f t="shared" si="173"/>
        <v>1.7147336713670344E-2</v>
      </c>
      <c r="IL11" s="4">
        <f t="shared" si="173"/>
        <v>7.7833435793633029E-3</v>
      </c>
      <c r="IM11" s="4">
        <f t="shared" si="173"/>
        <v>1.0544879108692238E-2</v>
      </c>
      <c r="IN11" s="4">
        <f t="shared" si="173"/>
        <v>0.64245158709154682</v>
      </c>
      <c r="IO11" s="4">
        <f t="shared" si="173"/>
        <v>0.83171379142971091</v>
      </c>
      <c r="IP11" s="4">
        <f t="shared" si="173"/>
        <v>0.66938520659463108</v>
      </c>
      <c r="IQ11" s="4">
        <f t="shared" si="173"/>
        <v>0.8008745107010774</v>
      </c>
      <c r="IR11" s="4">
        <f t="shared" si="173"/>
        <v>0.64392248878933322</v>
      </c>
      <c r="IS11" s="4">
        <f t="shared" si="173"/>
        <v>0.7107175075740304</v>
      </c>
      <c r="IT11" s="4">
        <f t="shared" si="173"/>
        <v>3.9688129709339166E-2</v>
      </c>
      <c r="IU11" s="4">
        <f t="shared" si="173"/>
        <v>0.10207264397061487</v>
      </c>
      <c r="IV11" s="4">
        <f t="shared" ref="IV11:KA11" si="174">IF(AH1=1,FZ11,0)</f>
        <v>4.449679791469853E-2</v>
      </c>
      <c r="IW11" s="4">
        <f t="shared" si="174"/>
        <v>8.4675092658295537E-2</v>
      </c>
      <c r="IX11" s="4">
        <f t="shared" si="174"/>
        <v>3.9933126736909699E-2</v>
      </c>
      <c r="IY11" s="4">
        <f t="shared" si="174"/>
        <v>5.3486532698857697E-2</v>
      </c>
      <c r="IZ11" s="4">
        <f t="shared" si="174"/>
        <v>0.96189613699391574</v>
      </c>
      <c r="JA11" s="4">
        <f t="shared" si="174"/>
        <v>0.98580253096751824</v>
      </c>
      <c r="JB11" s="4">
        <f t="shared" si="174"/>
        <v>0.96603849083296878</v>
      </c>
      <c r="JC11" s="4">
        <f t="shared" si="174"/>
        <v>0.98261037928275863</v>
      </c>
      <c r="JD11" s="4">
        <f t="shared" si="174"/>
        <v>0.96213035383807999</v>
      </c>
      <c r="JE11" s="4">
        <f t="shared" si="174"/>
        <v>0.97184418169554809</v>
      </c>
      <c r="JF11" s="4">
        <f t="shared" si="174"/>
        <v>0.36734220118264693</v>
      </c>
      <c r="JG11" s="4">
        <f t="shared" si="174"/>
        <v>0.61494951213314286</v>
      </c>
      <c r="JH11" s="4">
        <f t="shared" si="174"/>
        <v>0.39550002846532351</v>
      </c>
      <c r="JI11" s="4">
        <f t="shared" si="174"/>
        <v>0.56515552546978987</v>
      </c>
      <c r="JJ11" s="4">
        <f t="shared" si="174"/>
        <v>0.36883298207473447</v>
      </c>
      <c r="JK11" s="4">
        <f t="shared" si="174"/>
        <v>0.44255843224877234</v>
      </c>
      <c r="JL11" s="4">
        <f t="shared" si="174"/>
        <v>0.99465988691731877</v>
      </c>
      <c r="JM11" s="4">
        <f t="shared" si="174"/>
        <v>0.99805190938339461</v>
      </c>
      <c r="JN11" s="4">
        <f t="shared" si="174"/>
        <v>0.99525798151342715</v>
      </c>
      <c r="JO11" s="4">
        <f t="shared" si="174"/>
        <v>0.99760721670479036</v>
      </c>
      <c r="JP11" s="4">
        <f t="shared" si="174"/>
        <v>0.99469382248169214</v>
      </c>
      <c r="JQ11" s="4">
        <f t="shared" si="174"/>
        <v>0.99608884870062608</v>
      </c>
      <c r="JR11" s="4">
        <f t="shared" si="174"/>
        <v>0.81075560514143474</v>
      </c>
      <c r="JS11" s="4">
        <f t="shared" si="174"/>
        <v>0.92177622969652573</v>
      </c>
      <c r="JT11" s="4">
        <f t="shared" si="174"/>
        <v>0.82839751373517656</v>
      </c>
      <c r="JU11" s="4">
        <f t="shared" si="174"/>
        <v>0.90556743271274098</v>
      </c>
      <c r="JV11" s="4">
        <f t="shared" si="174"/>
        <v>0.81173702215118326</v>
      </c>
      <c r="JW11" s="4">
        <f t="shared" si="174"/>
        <v>0.85418113043250299</v>
      </c>
      <c r="JX11" s="4">
        <f t="shared" si="174"/>
        <v>0.99841520352714941</v>
      </c>
      <c r="JY11" s="4">
        <f t="shared" si="174"/>
        <v>0.99942324425268236</v>
      </c>
      <c r="JZ11" s="4">
        <f t="shared" si="174"/>
        <v>0.99859329613676773</v>
      </c>
      <c r="KA11" s="4">
        <f t="shared" si="174"/>
        <v>0.99929136535501539</v>
      </c>
      <c r="KB11" s="4">
        <f t="shared" ref="KB11:KJ11" si="175">IF(BN1=1,HF11,0)</f>
        <v>0.99842531243599653</v>
      </c>
      <c r="KC11" s="4">
        <f t="shared" si="175"/>
        <v>0.99884045095956497</v>
      </c>
      <c r="KD11" s="4">
        <f t="shared" si="175"/>
        <v>0.93544390175430414</v>
      </c>
      <c r="KE11" s="4">
        <f t="shared" si="175"/>
        <v>0.97552415314868923</v>
      </c>
      <c r="KF11" s="4">
        <f t="shared" si="175"/>
        <v>0.94228940431314911</v>
      </c>
      <c r="KG11" s="4">
        <f t="shared" si="175"/>
        <v>0.97009113064767571</v>
      </c>
      <c r="KH11" s="4">
        <f t="shared" si="175"/>
        <v>0.93582986804626955</v>
      </c>
      <c r="KI11" s="4">
        <f t="shared" si="175"/>
        <v>0.95195305844247824</v>
      </c>
      <c r="KJ11" s="4">
        <f t="shared" si="175"/>
        <v>0</v>
      </c>
    </row>
    <row r="12" spans="1:296" x14ac:dyDescent="0.2">
      <c r="A12" s="4" t="str">
        <f>'Respondent Data'!A12</f>
        <v>82</v>
      </c>
      <c r="B12" s="4">
        <f>SUMPRODUCT('Respondent Data'!I12:Z12,'Product Coding'!A100:R100)</f>
        <v>-0.78464879286308997</v>
      </c>
      <c r="C12" s="4">
        <f>SUMPRODUCT('Respondent Data'!I12:Z12,'Product Coding'!A101:R101)</f>
        <v>-1.024430461093329</v>
      </c>
      <c r="D12" s="4">
        <f>SUMPRODUCT('Respondent Data'!I12:Z12,'Product Coding'!A102:R102)</f>
        <v>-0.93088905905918284</v>
      </c>
      <c r="E12" s="4">
        <f>SUMPRODUCT('Respondent Data'!I12:Z12,'Product Coding'!A103:R103)</f>
        <v>-1.5525198319780755</v>
      </c>
      <c r="F12" s="4">
        <f>SUMPRODUCT('Respondent Data'!I12:Z12,'Product Coding'!A104:R104)</f>
        <v>-1.6601314904495079</v>
      </c>
      <c r="G12" s="4">
        <f>SUMPRODUCT('Respondent Data'!I12:Z12,'Product Coding'!A105:R105)</f>
        <v>-2.3151933516865428</v>
      </c>
      <c r="H12" s="4">
        <f>SUMPRODUCT('Respondent Data'!I12:Z12,'Product Coding'!A106:R106)</f>
        <v>-2.3554735994678859</v>
      </c>
      <c r="I12" s="4">
        <f>SUMPRODUCT('Respondent Data'!I12:Z12,'Product Coding'!A107:R107)</f>
        <v>-2.5952552676981249</v>
      </c>
      <c r="J12" s="4">
        <f>SUMPRODUCT('Respondent Data'!I12:Z12,'Product Coding'!A108:R108)</f>
        <v>-2.5017138656639788</v>
      </c>
      <c r="K12" s="4">
        <f>SUMPRODUCT('Respondent Data'!I12:Z12,'Product Coding'!A109:R109)</f>
        <v>-3.1233446385828718</v>
      </c>
      <c r="L12" s="4">
        <f>SUMPRODUCT('Respondent Data'!I12:Z12,'Product Coding'!A110:R110)</f>
        <v>-3.2309562970543042</v>
      </c>
      <c r="M12" s="4">
        <f>SUMPRODUCT('Respondent Data'!I12:Z12,'Product Coding'!A111:R111)</f>
        <v>-3.8860181582913391</v>
      </c>
      <c r="N12" s="4">
        <f>SUMPRODUCT('Respondent Data'!I12:Z12,'Product Coding'!A112:R112)</f>
        <v>-3.5052633773484003</v>
      </c>
      <c r="O12" s="4">
        <f>SUMPRODUCT('Respondent Data'!I12:Z12,'Product Coding'!A113:R113)</f>
        <v>-3.7450450455786393</v>
      </c>
      <c r="P12" s="4">
        <f>SUMPRODUCT('Respondent Data'!I12:Z12,'Product Coding'!A114:R114)</f>
        <v>-3.6515036435444927</v>
      </c>
      <c r="Q12" s="4">
        <f>SUMPRODUCT('Respondent Data'!I12:Z12,'Product Coding'!A115:R115)</f>
        <v>-4.2731344164633862</v>
      </c>
      <c r="R12" s="4">
        <f>SUMPRODUCT('Respondent Data'!I12:Z12,'Product Coding'!A116:R116)</f>
        <v>-4.3807460749348186</v>
      </c>
      <c r="S12" s="4">
        <f>SUMPRODUCT('Respondent Data'!I12:Z12,'Product Coding'!A117:R117)</f>
        <v>-5.0358079361718531</v>
      </c>
      <c r="T12" s="4">
        <f>SUMPRODUCT('Respondent Data'!I12:Z12,'Product Coding'!A118:R118)</f>
        <v>-5.0760881839531962</v>
      </c>
      <c r="U12" s="4">
        <f>SUMPRODUCT('Respondent Data'!I12:Z12,'Product Coding'!A119:R119)</f>
        <v>-5.3158698521834351</v>
      </c>
      <c r="V12" s="4">
        <f>SUMPRODUCT('Respondent Data'!I12:Z12,'Product Coding'!A120:R120)</f>
        <v>-5.2223284501492886</v>
      </c>
      <c r="W12" s="4">
        <f>SUMPRODUCT('Respondent Data'!I12:Z12,'Product Coding'!A121:R121)</f>
        <v>-5.8439592230681816</v>
      </c>
      <c r="X12" s="4">
        <f>SUMPRODUCT('Respondent Data'!I12:Z12,'Product Coding'!A122:R122)</f>
        <v>-5.951570881539614</v>
      </c>
      <c r="Y12" s="4">
        <f>SUMPRODUCT('Respondent Data'!I12:Z12,'Product Coding'!A123:R123)</f>
        <v>-6.6066327427766485</v>
      </c>
      <c r="Z12" s="4">
        <f>SUMPRODUCT('Respondent Data'!I12:Z12,'Product Coding'!A124:R124)</f>
        <v>-0.98164602620904995</v>
      </c>
      <c r="AA12" s="4">
        <f>SUMPRODUCT('Respondent Data'!I12:Z12,'Product Coding'!A125:R125)</f>
        <v>-1.221427694439289</v>
      </c>
      <c r="AB12" s="4">
        <f>SUMPRODUCT('Respondent Data'!I12:Z12,'Product Coding'!A126:R126)</f>
        <v>-1.1278862924051429</v>
      </c>
      <c r="AC12" s="4">
        <f>SUMPRODUCT('Respondent Data'!I12:Z12,'Product Coding'!A127:R127)</f>
        <v>-1.7495170653240355</v>
      </c>
      <c r="AD12" s="4">
        <f>SUMPRODUCT('Respondent Data'!I12:Z12,'Product Coding'!A128:R128)</f>
        <v>-1.8571287237954679</v>
      </c>
      <c r="AE12" s="4">
        <f>SUMPRODUCT('Respondent Data'!I12:Z12,'Product Coding'!A129:R129)</f>
        <v>-2.5121905850325028</v>
      </c>
      <c r="AF12" s="4">
        <f>SUMPRODUCT('Respondent Data'!I12:Z12,'Product Coding'!A130:R130)</f>
        <v>-2.5524708328138459</v>
      </c>
      <c r="AG12" s="4">
        <f>SUMPRODUCT('Respondent Data'!I12:Z12,'Product Coding'!A131:R131)</f>
        <v>-2.7922525010440853</v>
      </c>
      <c r="AH12" s="4">
        <f>SUMPRODUCT('Respondent Data'!I12:Z12,'Product Coding'!A132:R132)</f>
        <v>-2.6987110990099388</v>
      </c>
      <c r="AI12" s="4">
        <f>SUMPRODUCT('Respondent Data'!I12:Z12,'Product Coding'!A133:R133)</f>
        <v>-3.3203418719288318</v>
      </c>
      <c r="AJ12" s="4">
        <f>SUMPRODUCT('Respondent Data'!I12:Z12,'Product Coding'!A134:R134)</f>
        <v>-3.4279535304002642</v>
      </c>
      <c r="AK12" s="4">
        <f>SUMPRODUCT('Respondent Data'!I12:Z12,'Product Coding'!A135:R135)</f>
        <v>-4.0830153916372991</v>
      </c>
      <c r="AL12" s="4">
        <f>SUMPRODUCT('Respondent Data'!I12:Z12,'Product Coding'!A136:R136)</f>
        <v>2.0059379021810742</v>
      </c>
      <c r="AM12" s="4">
        <f>SUMPRODUCT('Respondent Data'!I12:Z12,'Product Coding'!A137:R137)</f>
        <v>1.766156233950835</v>
      </c>
      <c r="AN12" s="4">
        <f>SUMPRODUCT('Respondent Data'!I12:Z12,'Product Coding'!A138:R138)</f>
        <v>1.8596976359849813</v>
      </c>
      <c r="AO12" s="4">
        <f>SUMPRODUCT('Respondent Data'!I12:Z12,'Product Coding'!A139:R139)</f>
        <v>1.238066863066088</v>
      </c>
      <c r="AP12" s="4">
        <f>SUMPRODUCT('Respondent Data'!I12:Z12,'Product Coding'!A140:R140)</f>
        <v>1.1304552045946561</v>
      </c>
      <c r="AQ12" s="4">
        <f>SUMPRODUCT('Respondent Data'!I12:Z12,'Product Coding'!A141:R141)</f>
        <v>0.47539334335762107</v>
      </c>
      <c r="AR12" s="4">
        <f>SUMPRODUCT('Respondent Data'!I12:Z12,'Product Coding'!A142:R142)</f>
        <v>0.43511309557627798</v>
      </c>
      <c r="AS12" s="4">
        <f>SUMPRODUCT('Respondent Data'!I12:Z12,'Product Coding'!A143:R143)</f>
        <v>0.19533142734603892</v>
      </c>
      <c r="AT12" s="4">
        <f>SUMPRODUCT('Respondent Data'!I12:Z12,'Product Coding'!A144:R144)</f>
        <v>0.2888728293801851</v>
      </c>
      <c r="AU12" s="4">
        <f>SUMPRODUCT('Respondent Data'!I12:Z12,'Product Coding'!A145:R145)</f>
        <v>-0.33275794353870802</v>
      </c>
      <c r="AV12" s="4">
        <f>SUMPRODUCT('Respondent Data'!I12:Z12,'Product Coding'!A146:R146)</f>
        <v>-0.44036960201013997</v>
      </c>
      <c r="AW12" s="4">
        <f>SUMPRODUCT('Respondent Data'!I12:Z12,'Product Coding'!A147:R147)</f>
        <v>-1.0954314632471749</v>
      </c>
      <c r="AX12" s="4">
        <f>SUMPRODUCT('Respondent Data'!I12:Z12,'Product Coding'!A148:R148)</f>
        <v>5.8412489943418393</v>
      </c>
      <c r="AY12" s="4">
        <f>SUMPRODUCT('Respondent Data'!I12:Z12,'Product Coding'!A149:R149)</f>
        <v>5.6014673261116004</v>
      </c>
      <c r="AZ12" s="4">
        <f>SUMPRODUCT('Respondent Data'!I12:Z12,'Product Coding'!A150:R150)</f>
        <v>5.6950087281457469</v>
      </c>
      <c r="BA12" s="4">
        <f>SUMPRODUCT('Respondent Data'!I12:Z12,'Product Coding'!A151:R151)</f>
        <v>5.0733779552268539</v>
      </c>
      <c r="BB12" s="4">
        <f>SUMPRODUCT('Respondent Data'!I12:Z12,'Product Coding'!A152:R152)</f>
        <v>4.9657662967554215</v>
      </c>
      <c r="BC12" s="4">
        <f>SUMPRODUCT('Respondent Data'!I12:Z12,'Product Coding'!A153:R153)</f>
        <v>4.310704435518387</v>
      </c>
      <c r="BD12" s="4">
        <f>SUMPRODUCT('Respondent Data'!I12:Z12,'Product Coding'!A154:R154)</f>
        <v>4.2704241877370439</v>
      </c>
      <c r="BE12" s="4">
        <f>SUMPRODUCT('Respondent Data'!I12:Z12,'Product Coding'!A155:R155)</f>
        <v>4.030642519506805</v>
      </c>
      <c r="BF12" s="4">
        <f>SUMPRODUCT('Respondent Data'!I12:Z12,'Product Coding'!A156:R156)</f>
        <v>4.1241839215409515</v>
      </c>
      <c r="BG12" s="4">
        <f>SUMPRODUCT('Respondent Data'!I12:Z12,'Product Coding'!A157:R157)</f>
        <v>3.502553148622058</v>
      </c>
      <c r="BH12" s="4">
        <f>SUMPRODUCT('Respondent Data'!I12:Z12,'Product Coding'!A158:R158)</f>
        <v>3.3949414901506256</v>
      </c>
      <c r="BI12" s="4">
        <f>SUMPRODUCT('Respondent Data'!I12:Z12,'Product Coding'!A159:R159)</f>
        <v>2.7398796289135907</v>
      </c>
      <c r="BJ12" s="4">
        <f>SUMPRODUCT('Respondent Data'!I12:Z12,'Product Coding'!A160:R160)</f>
        <v>8.5440014879398696</v>
      </c>
      <c r="BK12" s="4">
        <f>SUMPRODUCT('Respondent Data'!I12:Z12,'Product Coding'!A161:R161)</f>
        <v>8.3042198197096315</v>
      </c>
      <c r="BL12" s="4">
        <f>SUMPRODUCT('Respondent Data'!I12:Z12,'Product Coding'!A162:R162)</f>
        <v>8.397761221743778</v>
      </c>
      <c r="BM12" s="4">
        <f>SUMPRODUCT('Respondent Data'!I12:Z12,'Product Coding'!A163:R163)</f>
        <v>7.7761304488248841</v>
      </c>
      <c r="BN12" s="4">
        <f>SUMPRODUCT('Respondent Data'!I12:Z12,'Product Coding'!A164:R164)</f>
        <v>7.6685187903534517</v>
      </c>
      <c r="BO12" s="4">
        <f>SUMPRODUCT('Respondent Data'!I12:Z12,'Product Coding'!A165:R165)</f>
        <v>7.0134569291164173</v>
      </c>
      <c r="BP12" s="4">
        <f>SUMPRODUCT('Respondent Data'!I12:Z12,'Product Coding'!A166:R166)</f>
        <v>6.9731766813350742</v>
      </c>
      <c r="BQ12" s="4">
        <f>SUMPRODUCT('Respondent Data'!I12:Z12,'Product Coding'!A167:R167)</f>
        <v>6.7333950131048352</v>
      </c>
      <c r="BR12" s="4">
        <f>SUMPRODUCT('Respondent Data'!I12:Z12,'Product Coding'!A168:R168)</f>
        <v>6.8269364151389818</v>
      </c>
      <c r="BS12" s="4">
        <f>SUMPRODUCT('Respondent Data'!I12:Z12,'Product Coding'!A169:R169)</f>
        <v>6.2053056422200887</v>
      </c>
      <c r="BT12" s="4">
        <f>SUMPRODUCT('Respondent Data'!I12:Z12,'Product Coding'!A170:R170)</f>
        <v>6.0976939837486563</v>
      </c>
      <c r="BU12" s="4">
        <f>SUMPRODUCT('Respondent Data'!I12:Z12,'Product Coding'!A171:R171)</f>
        <v>5.4426321225116219</v>
      </c>
      <c r="BV12" s="4">
        <f>SUMPRODUCT('Respondent Data'!I12:Z12,'Product Coding'!A172:R172)</f>
        <v>-2.4438630175927099</v>
      </c>
      <c r="BX12" s="4">
        <f t="shared" si="0"/>
        <v>2.191637086965601</v>
      </c>
      <c r="BY12" s="4">
        <f t="shared" si="1"/>
        <v>2.7855085532100885</v>
      </c>
      <c r="BZ12" s="4">
        <f t="shared" si="2"/>
        <v>2.5367635079307012</v>
      </c>
      <c r="CA12" s="4">
        <f t="shared" si="3"/>
        <v>4.7233572662575529</v>
      </c>
      <c r="CB12" s="4">
        <f t="shared" si="4"/>
        <v>5.2600024390619842</v>
      </c>
      <c r="CC12" s="4">
        <f t="shared" si="5"/>
        <v>10.126880778937448</v>
      </c>
      <c r="CD12" s="4">
        <f t="shared" si="6"/>
        <v>10.54312089593596</v>
      </c>
      <c r="CE12" s="4">
        <f t="shared" si="7"/>
        <v>13.40000751393498</v>
      </c>
      <c r="CF12" s="4">
        <f t="shared" si="8"/>
        <v>12.203391021066329</v>
      </c>
      <c r="CG12" s="4">
        <f t="shared" si="9"/>
        <v>22.722250407707481</v>
      </c>
      <c r="CH12" s="4">
        <f t="shared" si="10"/>
        <v>25.303843395318012</v>
      </c>
      <c r="CI12" s="4">
        <f t="shared" si="11"/>
        <v>48.716518344236</v>
      </c>
      <c r="CJ12" s="4">
        <f t="shared" si="12"/>
        <v>33.290210585265285</v>
      </c>
      <c r="CK12" s="4">
        <f t="shared" si="13"/>
        <v>42.310913095474966</v>
      </c>
      <c r="CL12" s="4">
        <f t="shared" si="14"/>
        <v>38.532561748602475</v>
      </c>
      <c r="CM12" s="4">
        <f t="shared" si="15"/>
        <v>71.746165913291506</v>
      </c>
      <c r="CN12" s="4">
        <f t="shared" si="16"/>
        <v>79.897620786215001</v>
      </c>
      <c r="CO12" s="4">
        <f t="shared" si="17"/>
        <v>153.82382225036432</v>
      </c>
      <c r="CP12" s="4">
        <f t="shared" si="18"/>
        <v>160.14636590110217</v>
      </c>
      <c r="CQ12" s="4">
        <f t="shared" si="19"/>
        <v>203.54148715408837</v>
      </c>
      <c r="CR12" s="4">
        <f t="shared" si="20"/>
        <v>185.36529581551554</v>
      </c>
      <c r="CS12" s="4">
        <f t="shared" si="21"/>
        <v>345.14313776785622</v>
      </c>
      <c r="CT12" s="4">
        <f t="shared" si="22"/>
        <v>384.35664383330982</v>
      </c>
      <c r="CU12" s="4">
        <f t="shared" si="23"/>
        <v>739.98709198062079</v>
      </c>
      <c r="CV12" s="4">
        <f t="shared" si="24"/>
        <v>2.6688456182596916</v>
      </c>
      <c r="CW12" s="4">
        <f t="shared" si="25"/>
        <v>3.3920270564285806</v>
      </c>
      <c r="CX12" s="4">
        <f t="shared" si="26"/>
        <v>3.0891200979244053</v>
      </c>
      <c r="CY12" s="4">
        <f t="shared" si="27"/>
        <v>5.7518242497802738</v>
      </c>
      <c r="CZ12" s="4">
        <f t="shared" si="28"/>
        <v>6.4053189029403388</v>
      </c>
      <c r="DA12" s="4">
        <f t="shared" si="29"/>
        <v>12.331914601301735</v>
      </c>
      <c r="DB12" s="4">
        <f t="shared" si="30"/>
        <v>12.838787120936558</v>
      </c>
      <c r="DC12" s="4">
        <f t="shared" si="31"/>
        <v>16.317734149921161</v>
      </c>
      <c r="DD12" s="4">
        <f t="shared" si="32"/>
        <v>14.860565578206845</v>
      </c>
      <c r="DE12" s="4">
        <f t="shared" si="33"/>
        <v>27.66980847251989</v>
      </c>
      <c r="DF12" s="4">
        <f t="shared" si="34"/>
        <v>30.813519251138615</v>
      </c>
      <c r="DG12" s="4">
        <f t="shared" si="35"/>
        <v>59.324085768184851</v>
      </c>
      <c r="DH12" s="4">
        <f t="shared" si="36"/>
        <v>0.13453405671962831</v>
      </c>
      <c r="DI12" s="4">
        <f t="shared" si="37"/>
        <v>0.17098896889421808</v>
      </c>
      <c r="DJ12" s="4">
        <f t="shared" si="38"/>
        <v>0.15571970728636828</v>
      </c>
      <c r="DK12" s="4">
        <f t="shared" si="39"/>
        <v>0.28994417832450931</v>
      </c>
      <c r="DL12" s="4">
        <f t="shared" si="40"/>
        <v>0.3228862436626832</v>
      </c>
      <c r="DM12" s="4">
        <f t="shared" si="41"/>
        <v>0.62164049021126466</v>
      </c>
      <c r="DN12" s="4">
        <f t="shared" si="42"/>
        <v>0.64719146844680575</v>
      </c>
      <c r="DO12" s="4">
        <f t="shared" si="43"/>
        <v>0.82256199333583824</v>
      </c>
      <c r="DP12" s="4">
        <f t="shared" si="44"/>
        <v>0.74910746380598603</v>
      </c>
      <c r="DQ12" s="4">
        <f t="shared" si="45"/>
        <v>1.3948096349202257</v>
      </c>
      <c r="DR12" s="4">
        <f t="shared" si="46"/>
        <v>1.55328120828781</v>
      </c>
      <c r="DS12" s="4">
        <f t="shared" si="47"/>
        <v>2.9904726841342812</v>
      </c>
      <c r="DT12" s="4">
        <f t="shared" si="48"/>
        <v>2.9052117657654779E-3</v>
      </c>
      <c r="DU12" s="4">
        <f t="shared" si="49"/>
        <v>3.6924417233834385E-3</v>
      </c>
      <c r="DV12" s="4">
        <f t="shared" si="50"/>
        <v>3.3627078287895621E-3</v>
      </c>
      <c r="DW12" s="4">
        <f t="shared" si="51"/>
        <v>6.2612342095581097E-3</v>
      </c>
      <c r="DX12" s="4">
        <f t="shared" si="52"/>
        <v>6.9726055763528133E-3</v>
      </c>
      <c r="DY12" s="4">
        <f t="shared" si="53"/>
        <v>1.3424089857051728E-2</v>
      </c>
      <c r="DZ12" s="4">
        <f t="shared" si="54"/>
        <v>1.3975853510112532E-2</v>
      </c>
      <c r="EA12" s="4">
        <f t="shared" si="55"/>
        <v>1.7762913268058199E-2</v>
      </c>
      <c r="EB12" s="4">
        <f t="shared" si="56"/>
        <v>1.6176690651701457E-2</v>
      </c>
      <c r="EC12" s="4">
        <f t="shared" si="57"/>
        <v>3.0120383352582533E-2</v>
      </c>
      <c r="ED12" s="4">
        <f t="shared" si="58"/>
        <v>3.3542516682333712E-2</v>
      </c>
      <c r="EE12" s="4">
        <f t="shared" si="59"/>
        <v>6.4578119763778905E-2</v>
      </c>
      <c r="EF12" s="4">
        <f t="shared" si="60"/>
        <v>1.9470957122897259E-4</v>
      </c>
      <c r="EG12" s="4">
        <f t="shared" si="61"/>
        <v>2.4747034044815118E-4</v>
      </c>
      <c r="EH12" s="4">
        <f t="shared" si="62"/>
        <v>2.2537131620744614E-4</v>
      </c>
      <c r="EI12" s="4">
        <f t="shared" si="63"/>
        <v>4.1963282769027854E-4</v>
      </c>
      <c r="EJ12" s="4">
        <f t="shared" si="64"/>
        <v>4.6730949465320111E-4</v>
      </c>
      <c r="EK12" s="4">
        <f t="shared" si="65"/>
        <v>8.9969303133296608E-4</v>
      </c>
      <c r="EL12" s="4">
        <f t="shared" si="66"/>
        <v>9.3667266413398277E-4</v>
      </c>
      <c r="EM12" s="4">
        <f t="shared" si="67"/>
        <v>1.1904843794716458E-3</v>
      </c>
      <c r="EN12" s="4">
        <f t="shared" si="68"/>
        <v>1.0841744955781591E-3</v>
      </c>
      <c r="EO12" s="4">
        <f t="shared" si="69"/>
        <v>2.0186917170522895E-3</v>
      </c>
      <c r="EP12" s="4">
        <f t="shared" si="70"/>
        <v>2.2480457769442582E-3</v>
      </c>
      <c r="EQ12" s="4">
        <f t="shared" si="71"/>
        <v>4.328076238072639E-3</v>
      </c>
      <c r="ER12" s="4">
        <f t="shared" si="72"/>
        <v>11.517447016912662</v>
      </c>
      <c r="ET12" s="4">
        <f t="shared" si="73"/>
        <v>0.31331883066653243</v>
      </c>
      <c r="EU12" s="4">
        <f t="shared" si="74"/>
        <v>0.26416529931018279</v>
      </c>
      <c r="EV12" s="4">
        <f t="shared" si="75"/>
        <v>0.28274437851375667</v>
      </c>
      <c r="EW12" s="4">
        <f t="shared" si="76"/>
        <v>0.17472262406115532</v>
      </c>
      <c r="EX12" s="4">
        <f t="shared" si="77"/>
        <v>0.1597443467050538</v>
      </c>
      <c r="EY12" s="4">
        <f t="shared" si="78"/>
        <v>8.9872446723159208E-2</v>
      </c>
      <c r="EZ12" s="4">
        <f t="shared" si="79"/>
        <v>8.663168384141888E-2</v>
      </c>
      <c r="FA12" s="4">
        <f t="shared" si="80"/>
        <v>6.9444408208280003E-2</v>
      </c>
      <c r="FB12" s="4">
        <f t="shared" si="81"/>
        <v>7.5738118972957472E-2</v>
      </c>
      <c r="FC12" s="4">
        <f t="shared" si="82"/>
        <v>4.2154516658971568E-2</v>
      </c>
      <c r="FD12" s="4">
        <f t="shared" si="83"/>
        <v>3.80172579714338E-2</v>
      </c>
      <c r="FE12" s="4">
        <f t="shared" si="84"/>
        <v>2.0114039222859967E-2</v>
      </c>
      <c r="FF12" s="4">
        <f t="shared" si="85"/>
        <v>2.9162842191167708E-2</v>
      </c>
      <c r="FG12" s="4">
        <f t="shared" si="86"/>
        <v>2.3088869029281166E-2</v>
      </c>
      <c r="FH12" s="4">
        <f t="shared" si="87"/>
        <v>2.529560331453479E-2</v>
      </c>
      <c r="FI12" s="4">
        <f t="shared" si="88"/>
        <v>1.3746428934714335E-2</v>
      </c>
      <c r="FJ12" s="4">
        <f t="shared" si="89"/>
        <v>1.2361302968880397E-2</v>
      </c>
      <c r="FK12" s="4">
        <f t="shared" si="90"/>
        <v>6.458954348659009E-3</v>
      </c>
      <c r="FL12" s="4">
        <f t="shared" si="91"/>
        <v>6.205538638170186E-3</v>
      </c>
      <c r="FM12" s="4">
        <f t="shared" si="92"/>
        <v>4.8889837162798397E-3</v>
      </c>
      <c r="FN12" s="4">
        <f t="shared" si="93"/>
        <v>5.36580587938383E-3</v>
      </c>
      <c r="FO12" s="4">
        <f t="shared" si="94"/>
        <v>2.8889782604058392E-3</v>
      </c>
      <c r="FP12" s="4">
        <f t="shared" si="95"/>
        <v>2.5949987265110209E-3</v>
      </c>
      <c r="FQ12" s="4">
        <f t="shared" si="96"/>
        <v>1.3495511741332105E-3</v>
      </c>
      <c r="FR12" s="4">
        <f t="shared" si="97"/>
        <v>0.27256529820253045</v>
      </c>
      <c r="FS12" s="4">
        <f t="shared" si="98"/>
        <v>0.22768530046651392</v>
      </c>
      <c r="FT12" s="4">
        <f t="shared" si="99"/>
        <v>0.24455138906475002</v>
      </c>
      <c r="FU12" s="4">
        <f t="shared" si="100"/>
        <v>0.148108120562016</v>
      </c>
      <c r="FV12" s="4">
        <f t="shared" si="101"/>
        <v>0.13503807372872792</v>
      </c>
      <c r="FW12" s="4">
        <f t="shared" si="102"/>
        <v>7.5007981216918346E-2</v>
      </c>
      <c r="FX12" s="4">
        <f t="shared" si="103"/>
        <v>7.2260667879420606E-2</v>
      </c>
      <c r="FY12" s="4">
        <f t="shared" si="104"/>
        <v>5.7744274819263954E-2</v>
      </c>
      <c r="FZ12" s="4">
        <f t="shared" si="105"/>
        <v>6.3049454010268499E-2</v>
      </c>
      <c r="GA12" s="4">
        <f t="shared" si="106"/>
        <v>3.4879898167387603E-2</v>
      </c>
      <c r="GB12" s="4">
        <f t="shared" si="107"/>
        <v>3.1433177577932049E-2</v>
      </c>
      <c r="GC12" s="4">
        <f t="shared" si="108"/>
        <v>1.6577126487135323E-2</v>
      </c>
      <c r="GD12" s="4">
        <f t="shared" si="109"/>
        <v>0.88141911128819028</v>
      </c>
      <c r="GE12" s="4">
        <f t="shared" si="110"/>
        <v>0.85397900967787466</v>
      </c>
      <c r="GF12" s="4">
        <f t="shared" si="111"/>
        <v>0.86526170116801204</v>
      </c>
      <c r="GG12" s="4">
        <f t="shared" si="112"/>
        <v>0.77522734456531772</v>
      </c>
      <c r="GH12" s="4">
        <f t="shared" si="113"/>
        <v>0.75592289570665872</v>
      </c>
      <c r="GI12" s="4">
        <f t="shared" si="114"/>
        <v>0.61665949144481569</v>
      </c>
      <c r="GJ12" s="4">
        <f t="shared" si="115"/>
        <v>0.60709396518604786</v>
      </c>
      <c r="GK12" s="4">
        <f t="shared" si="116"/>
        <v>0.54867818140424307</v>
      </c>
      <c r="GL12" s="4">
        <f t="shared" si="117"/>
        <v>0.57172016053492847</v>
      </c>
      <c r="GM12" s="4">
        <f t="shared" si="118"/>
        <v>0.41756972471563958</v>
      </c>
      <c r="GN12" s="4">
        <f t="shared" si="119"/>
        <v>0.39165290401780073</v>
      </c>
      <c r="GO12" s="4">
        <f t="shared" si="120"/>
        <v>0.25059687890507298</v>
      </c>
      <c r="GP12" s="4">
        <f t="shared" si="121"/>
        <v>0.99710320403994068</v>
      </c>
      <c r="GQ12" s="4">
        <f t="shared" si="122"/>
        <v>0.99632114224448742</v>
      </c>
      <c r="GR12" s="4">
        <f t="shared" si="123"/>
        <v>0.99664856207774921</v>
      </c>
      <c r="GS12" s="4">
        <f t="shared" si="124"/>
        <v>0.99377772491208372</v>
      </c>
      <c r="GT12" s="4">
        <f t="shared" si="125"/>
        <v>0.99307567501068017</v>
      </c>
      <c r="GU12" s="4">
        <f t="shared" si="126"/>
        <v>0.98675372927147886</v>
      </c>
      <c r="GV12" s="4">
        <f t="shared" si="127"/>
        <v>0.98621677877068592</v>
      </c>
      <c r="GW12" s="4">
        <f t="shared" si="128"/>
        <v>0.98254710106205279</v>
      </c>
      <c r="GX12" s="4">
        <f t="shared" si="129"/>
        <v>0.98408082885533732</v>
      </c>
      <c r="GY12" s="4">
        <f t="shared" si="130"/>
        <v>0.97076032681291669</v>
      </c>
      <c r="GZ12" s="4">
        <f t="shared" si="131"/>
        <v>0.96754606981239144</v>
      </c>
      <c r="HA12" s="4">
        <f t="shared" si="132"/>
        <v>0.93933923817811671</v>
      </c>
      <c r="HB12" s="4">
        <f t="shared" si="133"/>
        <v>0.9998053283332079</v>
      </c>
      <c r="HC12" s="4">
        <f t="shared" si="134"/>
        <v>0.99975259088596946</v>
      </c>
      <c r="HD12" s="4">
        <f t="shared" si="135"/>
        <v>0.99977467946457821</v>
      </c>
      <c r="HE12" s="4">
        <f t="shared" si="136"/>
        <v>0.99958054319015699</v>
      </c>
      <c r="HF12" s="4">
        <f t="shared" si="137"/>
        <v>0.99953290878150802</v>
      </c>
      <c r="HG12" s="4">
        <f t="shared" si="138"/>
        <v>0.99910111568861792</v>
      </c>
      <c r="HH12" s="4">
        <f t="shared" si="139"/>
        <v>0.99906420387051964</v>
      </c>
      <c r="HI12" s="4">
        <f t="shared" si="140"/>
        <v>0.99881093118837472</v>
      </c>
      <c r="HJ12" s="4">
        <f t="shared" si="141"/>
        <v>0.99891699966576297</v>
      </c>
      <c r="HK12" s="4">
        <f t="shared" si="142"/>
        <v>0.99798537518936581</v>
      </c>
      <c r="HL12" s="4">
        <f t="shared" si="143"/>
        <v>0.99775699659738271</v>
      </c>
      <c r="HM12" s="4">
        <f t="shared" si="144"/>
        <v>0.99569057528065497</v>
      </c>
      <c r="HN12" s="4">
        <f t="shared" si="145"/>
        <v>7.9888494726510356E-2</v>
      </c>
      <c r="HP12" s="4">
        <f t="shared" ref="HP12:IU12" si="176">IF(B1=1,ET12,0)</f>
        <v>0.31331883066653243</v>
      </c>
      <c r="HQ12" s="4">
        <f t="shared" si="176"/>
        <v>0.26416529931018279</v>
      </c>
      <c r="HR12" s="4">
        <f t="shared" si="176"/>
        <v>0.28274437851375667</v>
      </c>
      <c r="HS12" s="4">
        <f t="shared" si="176"/>
        <v>0.17472262406115532</v>
      </c>
      <c r="HT12" s="4">
        <f t="shared" si="176"/>
        <v>0.1597443467050538</v>
      </c>
      <c r="HU12" s="4">
        <f t="shared" si="176"/>
        <v>8.9872446723159208E-2</v>
      </c>
      <c r="HV12" s="4">
        <f t="shared" si="176"/>
        <v>8.663168384141888E-2</v>
      </c>
      <c r="HW12" s="4">
        <f t="shared" si="176"/>
        <v>6.9444408208280003E-2</v>
      </c>
      <c r="HX12" s="4">
        <f t="shared" si="176"/>
        <v>7.5738118972957472E-2</v>
      </c>
      <c r="HY12" s="4">
        <f t="shared" si="176"/>
        <v>4.2154516658971568E-2</v>
      </c>
      <c r="HZ12" s="4">
        <f t="shared" si="176"/>
        <v>3.80172579714338E-2</v>
      </c>
      <c r="IA12" s="4">
        <f t="shared" si="176"/>
        <v>2.0114039222859967E-2</v>
      </c>
      <c r="IB12" s="4">
        <f t="shared" si="176"/>
        <v>2.9162842191167708E-2</v>
      </c>
      <c r="IC12" s="4">
        <f t="shared" si="176"/>
        <v>2.3088869029281166E-2</v>
      </c>
      <c r="ID12" s="4">
        <f t="shared" si="176"/>
        <v>2.529560331453479E-2</v>
      </c>
      <c r="IE12" s="4">
        <f t="shared" si="176"/>
        <v>1.3746428934714335E-2</v>
      </c>
      <c r="IF12" s="4">
        <f t="shared" si="176"/>
        <v>1.2361302968880397E-2</v>
      </c>
      <c r="IG12" s="4">
        <f t="shared" si="176"/>
        <v>6.458954348659009E-3</v>
      </c>
      <c r="IH12" s="4">
        <f t="shared" si="176"/>
        <v>6.205538638170186E-3</v>
      </c>
      <c r="II12" s="4">
        <f t="shared" si="176"/>
        <v>4.8889837162798397E-3</v>
      </c>
      <c r="IJ12" s="4">
        <f t="shared" si="176"/>
        <v>5.36580587938383E-3</v>
      </c>
      <c r="IK12" s="4">
        <f t="shared" si="176"/>
        <v>2.8889782604058392E-3</v>
      </c>
      <c r="IL12" s="4">
        <f t="shared" si="176"/>
        <v>2.5949987265110209E-3</v>
      </c>
      <c r="IM12" s="4">
        <f t="shared" si="176"/>
        <v>1.3495511741332105E-3</v>
      </c>
      <c r="IN12" s="4">
        <f t="shared" si="176"/>
        <v>0.27256529820253045</v>
      </c>
      <c r="IO12" s="4">
        <f t="shared" si="176"/>
        <v>0.22768530046651392</v>
      </c>
      <c r="IP12" s="4">
        <f t="shared" si="176"/>
        <v>0.24455138906475002</v>
      </c>
      <c r="IQ12" s="4">
        <f t="shared" si="176"/>
        <v>0.148108120562016</v>
      </c>
      <c r="IR12" s="4">
        <f t="shared" si="176"/>
        <v>0.13503807372872792</v>
      </c>
      <c r="IS12" s="4">
        <f t="shared" si="176"/>
        <v>7.5007981216918346E-2</v>
      </c>
      <c r="IT12" s="4">
        <f t="shared" si="176"/>
        <v>7.2260667879420606E-2</v>
      </c>
      <c r="IU12" s="4">
        <f t="shared" si="176"/>
        <v>5.7744274819263954E-2</v>
      </c>
      <c r="IV12" s="4">
        <f t="shared" ref="IV12:KA12" si="177">IF(AH1=1,FZ12,0)</f>
        <v>6.3049454010268499E-2</v>
      </c>
      <c r="IW12" s="4">
        <f t="shared" si="177"/>
        <v>3.4879898167387603E-2</v>
      </c>
      <c r="IX12" s="4">
        <f t="shared" si="177"/>
        <v>3.1433177577932049E-2</v>
      </c>
      <c r="IY12" s="4">
        <f t="shared" si="177"/>
        <v>1.6577126487135323E-2</v>
      </c>
      <c r="IZ12" s="4">
        <f t="shared" si="177"/>
        <v>0.88141911128819028</v>
      </c>
      <c r="JA12" s="4">
        <f t="shared" si="177"/>
        <v>0.85397900967787466</v>
      </c>
      <c r="JB12" s="4">
        <f t="shared" si="177"/>
        <v>0.86526170116801204</v>
      </c>
      <c r="JC12" s="4">
        <f t="shared" si="177"/>
        <v>0.77522734456531772</v>
      </c>
      <c r="JD12" s="4">
        <f t="shared" si="177"/>
        <v>0.75592289570665872</v>
      </c>
      <c r="JE12" s="4">
        <f t="shared" si="177"/>
        <v>0.61665949144481569</v>
      </c>
      <c r="JF12" s="4">
        <f t="shared" si="177"/>
        <v>0.60709396518604786</v>
      </c>
      <c r="JG12" s="4">
        <f t="shared" si="177"/>
        <v>0.54867818140424307</v>
      </c>
      <c r="JH12" s="4">
        <f t="shared" si="177"/>
        <v>0.57172016053492847</v>
      </c>
      <c r="JI12" s="4">
        <f t="shared" si="177"/>
        <v>0.41756972471563958</v>
      </c>
      <c r="JJ12" s="4">
        <f t="shared" si="177"/>
        <v>0.39165290401780073</v>
      </c>
      <c r="JK12" s="4">
        <f t="shared" si="177"/>
        <v>0.25059687890507298</v>
      </c>
      <c r="JL12" s="4">
        <f t="shared" si="177"/>
        <v>0.99710320403994068</v>
      </c>
      <c r="JM12" s="4">
        <f t="shared" si="177"/>
        <v>0.99632114224448742</v>
      </c>
      <c r="JN12" s="4">
        <f t="shared" si="177"/>
        <v>0.99664856207774921</v>
      </c>
      <c r="JO12" s="4">
        <f t="shared" si="177"/>
        <v>0.99377772491208372</v>
      </c>
      <c r="JP12" s="4">
        <f t="shared" si="177"/>
        <v>0.99307567501068017</v>
      </c>
      <c r="JQ12" s="4">
        <f t="shared" si="177"/>
        <v>0.98675372927147886</v>
      </c>
      <c r="JR12" s="4">
        <f t="shared" si="177"/>
        <v>0.98621677877068592</v>
      </c>
      <c r="JS12" s="4">
        <f t="shared" si="177"/>
        <v>0.98254710106205279</v>
      </c>
      <c r="JT12" s="4">
        <f t="shared" si="177"/>
        <v>0.98408082885533732</v>
      </c>
      <c r="JU12" s="4">
        <f t="shared" si="177"/>
        <v>0.97076032681291669</v>
      </c>
      <c r="JV12" s="4">
        <f t="shared" si="177"/>
        <v>0.96754606981239144</v>
      </c>
      <c r="JW12" s="4">
        <f t="shared" si="177"/>
        <v>0.93933923817811671</v>
      </c>
      <c r="JX12" s="4">
        <f t="shared" si="177"/>
        <v>0.9998053283332079</v>
      </c>
      <c r="JY12" s="4">
        <f t="shared" si="177"/>
        <v>0.99975259088596946</v>
      </c>
      <c r="JZ12" s="4">
        <f t="shared" si="177"/>
        <v>0.99977467946457821</v>
      </c>
      <c r="KA12" s="4">
        <f t="shared" si="177"/>
        <v>0.99958054319015699</v>
      </c>
      <c r="KB12" s="4">
        <f t="shared" ref="KB12:KJ12" si="178">IF(BN1=1,HF12,0)</f>
        <v>0.99953290878150802</v>
      </c>
      <c r="KC12" s="4">
        <f t="shared" si="178"/>
        <v>0.99910111568861792</v>
      </c>
      <c r="KD12" s="4">
        <f t="shared" si="178"/>
        <v>0.99906420387051964</v>
      </c>
      <c r="KE12" s="4">
        <f t="shared" si="178"/>
        <v>0.99881093118837472</v>
      </c>
      <c r="KF12" s="4">
        <f t="shared" si="178"/>
        <v>0.99891699966576297</v>
      </c>
      <c r="KG12" s="4">
        <f t="shared" si="178"/>
        <v>0.99798537518936581</v>
      </c>
      <c r="KH12" s="4">
        <f t="shared" si="178"/>
        <v>0.99775699659738271</v>
      </c>
      <c r="KI12" s="4">
        <f t="shared" si="178"/>
        <v>0.99569057528065497</v>
      </c>
      <c r="KJ12" s="4">
        <f t="shared" si="178"/>
        <v>0</v>
      </c>
    </row>
    <row r="13" spans="1:296" x14ac:dyDescent="0.2">
      <c r="A13" s="4" t="str">
        <f>'Respondent Data'!A13</f>
        <v>84</v>
      </c>
      <c r="B13" s="4">
        <f>SUMPRODUCT('Respondent Data'!I13:Z13,'Product Coding'!A100:R100)</f>
        <v>2.0487880203628475</v>
      </c>
      <c r="C13" s="4">
        <f>SUMPRODUCT('Respondent Data'!I13:Z13,'Product Coding'!A101:R101)</f>
        <v>0.40947734271557867</v>
      </c>
      <c r="D13" s="4">
        <f>SUMPRODUCT('Respondent Data'!I13:Z13,'Product Coding'!A102:R102)</f>
        <v>-0.15931441383789613</v>
      </c>
      <c r="E13" s="4">
        <f>SUMPRODUCT('Respondent Data'!I13:Z13,'Product Coding'!A103:R103)</f>
        <v>8.3305978321383867E-2</v>
      </c>
      <c r="F13" s="4">
        <f>SUMPRODUCT('Respondent Data'!I13:Z13,'Product Coding'!A104:R104)</f>
        <v>-1.8648256473301921</v>
      </c>
      <c r="G13" s="4">
        <f>SUMPRODUCT('Respondent Data'!I13:Z13,'Product Coding'!A105:R105)</f>
        <v>-2.6116893328411424</v>
      </c>
      <c r="H13" s="4">
        <f>SUMPRODUCT('Respondent Data'!I13:Z13,'Product Coding'!A106:R106)</f>
        <v>0.67434073050567167</v>
      </c>
      <c r="I13" s="4">
        <f>SUMPRODUCT('Respondent Data'!I13:Z13,'Product Coding'!A107:R107)</f>
        <v>-0.96496994714159734</v>
      </c>
      <c r="J13" s="4">
        <f>SUMPRODUCT('Respondent Data'!I13:Z13,'Product Coding'!A108:R108)</f>
        <v>-1.5337617036950721</v>
      </c>
      <c r="K13" s="4">
        <f>SUMPRODUCT('Respondent Data'!I13:Z13,'Product Coding'!A109:R109)</f>
        <v>-1.2911413115357921</v>
      </c>
      <c r="L13" s="4">
        <f>SUMPRODUCT('Respondent Data'!I13:Z13,'Product Coding'!A110:R110)</f>
        <v>-3.2392729371873683</v>
      </c>
      <c r="M13" s="4">
        <f>SUMPRODUCT('Respondent Data'!I13:Z13,'Product Coding'!A111:R111)</f>
        <v>-3.9861366226983179</v>
      </c>
      <c r="N13" s="4">
        <f>SUMPRODUCT('Respondent Data'!I13:Z13,'Product Coding'!A112:R112)</f>
        <v>0.57798432717804782</v>
      </c>
      <c r="O13" s="4">
        <f>SUMPRODUCT('Respondent Data'!I13:Z13,'Product Coding'!A113:R113)</f>
        <v>-1.0613263504692212</v>
      </c>
      <c r="P13" s="4">
        <f>SUMPRODUCT('Respondent Data'!I13:Z13,'Product Coding'!A114:R114)</f>
        <v>-1.6301181070226962</v>
      </c>
      <c r="Q13" s="4">
        <f>SUMPRODUCT('Respondent Data'!I13:Z13,'Product Coding'!A115:R115)</f>
        <v>-1.387497714863416</v>
      </c>
      <c r="R13" s="4">
        <f>SUMPRODUCT('Respondent Data'!I13:Z13,'Product Coding'!A116:R116)</f>
        <v>-3.3356293405149913</v>
      </c>
      <c r="S13" s="4">
        <f>SUMPRODUCT('Respondent Data'!I13:Z13,'Product Coding'!A117:R117)</f>
        <v>-4.0824930260259418</v>
      </c>
      <c r="T13" s="4">
        <f>SUMPRODUCT('Respondent Data'!I13:Z13,'Product Coding'!A118:R118)</f>
        <v>-0.79646296267912819</v>
      </c>
      <c r="U13" s="4">
        <f>SUMPRODUCT('Respondent Data'!I13:Z13,'Product Coding'!A119:R119)</f>
        <v>-2.4357736403263974</v>
      </c>
      <c r="V13" s="4">
        <f>SUMPRODUCT('Respondent Data'!I13:Z13,'Product Coding'!A120:R120)</f>
        <v>-3.0045653968798725</v>
      </c>
      <c r="W13" s="4">
        <f>SUMPRODUCT('Respondent Data'!I13:Z13,'Product Coding'!A121:R121)</f>
        <v>-2.7619450047205918</v>
      </c>
      <c r="X13" s="4">
        <f>SUMPRODUCT('Respondent Data'!I13:Z13,'Product Coding'!A122:R122)</f>
        <v>-4.7100766303721677</v>
      </c>
      <c r="Y13" s="4">
        <f>SUMPRODUCT('Respondent Data'!I13:Z13,'Product Coding'!A123:R123)</f>
        <v>-5.4569403158831182</v>
      </c>
      <c r="Z13" s="4">
        <f>SUMPRODUCT('Respondent Data'!I13:Z13,'Product Coding'!A124:R124)</f>
        <v>2.2645297278444874</v>
      </c>
      <c r="AA13" s="4">
        <f>SUMPRODUCT('Respondent Data'!I13:Z13,'Product Coding'!A125:R125)</f>
        <v>0.62521905019721857</v>
      </c>
      <c r="AB13" s="4">
        <f>SUMPRODUCT('Respondent Data'!I13:Z13,'Product Coding'!A126:R126)</f>
        <v>5.642729364374377E-2</v>
      </c>
      <c r="AC13" s="4">
        <f>SUMPRODUCT('Respondent Data'!I13:Z13,'Product Coding'!A127:R127)</f>
        <v>0.29904768580302377</v>
      </c>
      <c r="AD13" s="4">
        <f>SUMPRODUCT('Respondent Data'!I13:Z13,'Product Coding'!A128:R128)</f>
        <v>-1.6490839398485522</v>
      </c>
      <c r="AE13" s="4">
        <f>SUMPRODUCT('Respondent Data'!I13:Z13,'Product Coding'!A129:R129)</f>
        <v>-2.3959476253595025</v>
      </c>
      <c r="AF13" s="4">
        <f>SUMPRODUCT('Respondent Data'!I13:Z13,'Product Coding'!A130:R130)</f>
        <v>0.89008243798731157</v>
      </c>
      <c r="AG13" s="4">
        <f>SUMPRODUCT('Respondent Data'!I13:Z13,'Product Coding'!A131:R131)</f>
        <v>-0.74922823965995744</v>
      </c>
      <c r="AH13" s="4">
        <f>SUMPRODUCT('Respondent Data'!I13:Z13,'Product Coding'!A132:R132)</f>
        <v>-1.3180199962134322</v>
      </c>
      <c r="AI13" s="4">
        <f>SUMPRODUCT('Respondent Data'!I13:Z13,'Product Coding'!A133:R133)</f>
        <v>-1.0753996040541522</v>
      </c>
      <c r="AJ13" s="4">
        <f>SUMPRODUCT('Respondent Data'!I13:Z13,'Product Coding'!A134:R134)</f>
        <v>-3.0235312297057284</v>
      </c>
      <c r="AK13" s="4">
        <f>SUMPRODUCT('Respondent Data'!I13:Z13,'Product Coding'!A135:R135)</f>
        <v>-3.770394915216678</v>
      </c>
      <c r="AL13" s="4">
        <f>SUMPRODUCT('Respondent Data'!I13:Z13,'Product Coding'!A136:R136)</f>
        <v>5.4434211385357978</v>
      </c>
      <c r="AM13" s="4">
        <f>SUMPRODUCT('Respondent Data'!I13:Z13,'Product Coding'!A137:R137)</f>
        <v>3.8041104608885288</v>
      </c>
      <c r="AN13" s="4">
        <f>SUMPRODUCT('Respondent Data'!I13:Z13,'Product Coding'!A138:R138)</f>
        <v>3.2353187043350538</v>
      </c>
      <c r="AO13" s="4">
        <f>SUMPRODUCT('Respondent Data'!I13:Z13,'Product Coding'!A139:R139)</f>
        <v>3.4779390964943344</v>
      </c>
      <c r="AP13" s="4">
        <f>SUMPRODUCT('Respondent Data'!I13:Z13,'Product Coding'!A140:R140)</f>
        <v>1.529807470842758</v>
      </c>
      <c r="AQ13" s="4">
        <f>SUMPRODUCT('Respondent Data'!I13:Z13,'Product Coding'!A141:R141)</f>
        <v>0.78294378533180797</v>
      </c>
      <c r="AR13" s="4">
        <f>SUMPRODUCT('Respondent Data'!I13:Z13,'Product Coding'!A142:R142)</f>
        <v>4.0689738486786213</v>
      </c>
      <c r="AS13" s="4">
        <f>SUMPRODUCT('Respondent Data'!I13:Z13,'Product Coding'!A143:R143)</f>
        <v>2.4296631710313523</v>
      </c>
      <c r="AT13" s="4">
        <f>SUMPRODUCT('Respondent Data'!I13:Z13,'Product Coding'!A144:R144)</f>
        <v>1.860871414477878</v>
      </c>
      <c r="AU13" s="4">
        <f>SUMPRODUCT('Respondent Data'!I13:Z13,'Product Coding'!A145:R145)</f>
        <v>2.103491806637158</v>
      </c>
      <c r="AV13" s="4">
        <f>SUMPRODUCT('Respondent Data'!I13:Z13,'Product Coding'!A146:R146)</f>
        <v>0.15536018098558202</v>
      </c>
      <c r="AW13" s="4">
        <f>SUMPRODUCT('Respondent Data'!I13:Z13,'Product Coding'!A147:R147)</f>
        <v>-0.59150350452536804</v>
      </c>
      <c r="AX13" s="4">
        <f>SUMPRODUCT('Respondent Data'!I13:Z13,'Product Coding'!A148:R148)</f>
        <v>7.6234527589682077</v>
      </c>
      <c r="AY13" s="4">
        <f>SUMPRODUCT('Respondent Data'!I13:Z13,'Product Coding'!A149:R149)</f>
        <v>5.9841420813209387</v>
      </c>
      <c r="AZ13" s="4">
        <f>SUMPRODUCT('Respondent Data'!I13:Z13,'Product Coding'!A150:R150)</f>
        <v>5.4153503247674637</v>
      </c>
      <c r="BA13" s="4">
        <f>SUMPRODUCT('Respondent Data'!I13:Z13,'Product Coding'!A151:R151)</f>
        <v>5.6579707169267444</v>
      </c>
      <c r="BB13" s="4">
        <f>SUMPRODUCT('Respondent Data'!I13:Z13,'Product Coding'!A152:R152)</f>
        <v>3.7098390912751675</v>
      </c>
      <c r="BC13" s="4">
        <f>SUMPRODUCT('Respondent Data'!I13:Z13,'Product Coding'!A153:R153)</f>
        <v>2.9629754057642179</v>
      </c>
      <c r="BD13" s="4">
        <f>SUMPRODUCT('Respondent Data'!I13:Z13,'Product Coding'!A154:R154)</f>
        <v>6.2490054691110313</v>
      </c>
      <c r="BE13" s="4">
        <f>SUMPRODUCT('Respondent Data'!I13:Z13,'Product Coding'!A155:R155)</f>
        <v>4.6096947914637623</v>
      </c>
      <c r="BF13" s="4">
        <f>SUMPRODUCT('Respondent Data'!I13:Z13,'Product Coding'!A156:R156)</f>
        <v>4.0409030349102872</v>
      </c>
      <c r="BG13" s="4">
        <f>SUMPRODUCT('Respondent Data'!I13:Z13,'Product Coding'!A157:R157)</f>
        <v>4.2835234270695679</v>
      </c>
      <c r="BH13" s="4">
        <f>SUMPRODUCT('Respondent Data'!I13:Z13,'Product Coding'!A158:R158)</f>
        <v>2.335391801417992</v>
      </c>
      <c r="BI13" s="4">
        <f>SUMPRODUCT('Respondent Data'!I13:Z13,'Product Coding'!A159:R159)</f>
        <v>1.5885281159070417</v>
      </c>
      <c r="BJ13" s="4">
        <f>SUMPRODUCT('Respondent Data'!I13:Z13,'Product Coding'!A160:R160)</f>
        <v>8.3351604576534584</v>
      </c>
      <c r="BK13" s="4">
        <f>SUMPRODUCT('Respondent Data'!I13:Z13,'Product Coding'!A161:R161)</f>
        <v>6.6958497800061885</v>
      </c>
      <c r="BL13" s="4">
        <f>SUMPRODUCT('Respondent Data'!I13:Z13,'Product Coding'!A162:R162)</f>
        <v>6.1270580234527143</v>
      </c>
      <c r="BM13" s="4">
        <f>SUMPRODUCT('Respondent Data'!I13:Z13,'Product Coding'!A163:R163)</f>
        <v>6.3696784156119941</v>
      </c>
      <c r="BN13" s="4">
        <f>SUMPRODUCT('Respondent Data'!I13:Z13,'Product Coding'!A164:R164)</f>
        <v>4.4215467899604182</v>
      </c>
      <c r="BO13" s="4">
        <f>SUMPRODUCT('Respondent Data'!I13:Z13,'Product Coding'!A165:R165)</f>
        <v>3.6746831044494677</v>
      </c>
      <c r="BP13" s="4">
        <f>SUMPRODUCT('Respondent Data'!I13:Z13,'Product Coding'!A166:R166)</f>
        <v>6.9607131677962819</v>
      </c>
      <c r="BQ13" s="4">
        <f>SUMPRODUCT('Respondent Data'!I13:Z13,'Product Coding'!A167:R167)</f>
        <v>5.321402490149012</v>
      </c>
      <c r="BR13" s="4">
        <f>SUMPRODUCT('Respondent Data'!I13:Z13,'Product Coding'!A168:R168)</f>
        <v>4.7526107335955379</v>
      </c>
      <c r="BS13" s="4">
        <f>SUMPRODUCT('Respondent Data'!I13:Z13,'Product Coding'!A169:R169)</f>
        <v>4.9952311257548176</v>
      </c>
      <c r="BT13" s="4">
        <f>SUMPRODUCT('Respondent Data'!I13:Z13,'Product Coding'!A170:R170)</f>
        <v>3.0470995001032417</v>
      </c>
      <c r="BU13" s="4">
        <f>SUMPRODUCT('Respondent Data'!I13:Z13,'Product Coding'!A171:R171)</f>
        <v>2.3002358145922921</v>
      </c>
      <c r="BV13" s="4">
        <f>SUMPRODUCT('Respondent Data'!I13:Z13,'Product Coding'!A172:R172)</f>
        <v>-3.6737016483856202</v>
      </c>
      <c r="BX13" s="4">
        <f t="shared" si="0"/>
        <v>0.12889102225675717</v>
      </c>
      <c r="BY13" s="4">
        <f t="shared" si="1"/>
        <v>0.66399720243453608</v>
      </c>
      <c r="BZ13" s="4">
        <f t="shared" si="2"/>
        <v>1.1727066039062743</v>
      </c>
      <c r="CA13" s="4">
        <f t="shared" si="3"/>
        <v>0.92006958279951567</v>
      </c>
      <c r="CB13" s="4">
        <f t="shared" si="4"/>
        <v>6.4548103744542145</v>
      </c>
      <c r="CC13" s="4">
        <f t="shared" si="5"/>
        <v>13.622043590769644</v>
      </c>
      <c r="CD13" s="4">
        <f t="shared" si="6"/>
        <v>0.50949220257673966</v>
      </c>
      <c r="CE13" s="4">
        <f t="shared" si="7"/>
        <v>2.6247087752881066</v>
      </c>
      <c r="CF13" s="4">
        <f t="shared" si="8"/>
        <v>4.6355817506845227</v>
      </c>
      <c r="CG13" s="4">
        <f t="shared" si="9"/>
        <v>3.6369350638757312</v>
      </c>
      <c r="CH13" s="4">
        <f t="shared" si="10"/>
        <v>25.515163874987884</v>
      </c>
      <c r="CI13" s="4">
        <f t="shared" si="11"/>
        <v>53.84645781482066</v>
      </c>
      <c r="CJ13" s="4">
        <f t="shared" si="12"/>
        <v>0.56102807666642196</v>
      </c>
      <c r="CK13" s="4">
        <f t="shared" si="13"/>
        <v>2.8902018687667219</v>
      </c>
      <c r="CL13" s="4">
        <f t="shared" si="14"/>
        <v>5.1044775575830084</v>
      </c>
      <c r="CM13" s="4">
        <f t="shared" si="15"/>
        <v>4.004816312256601</v>
      </c>
      <c r="CN13" s="4">
        <f t="shared" si="16"/>
        <v>28.096059649621282</v>
      </c>
      <c r="CO13" s="4">
        <f t="shared" si="17"/>
        <v>59.293104998203233</v>
      </c>
      <c r="CP13" s="4">
        <f t="shared" si="18"/>
        <v>2.2176830122330893</v>
      </c>
      <c r="CQ13" s="4">
        <f t="shared" si="19"/>
        <v>11.424653868257833</v>
      </c>
      <c r="CR13" s="4">
        <f t="shared" si="20"/>
        <v>20.177445009597346</v>
      </c>
      <c r="CS13" s="4">
        <f t="shared" si="21"/>
        <v>15.830603622510273</v>
      </c>
      <c r="CT13" s="4">
        <f t="shared" si="22"/>
        <v>111.06067020011213</v>
      </c>
      <c r="CU13" s="4">
        <f t="shared" si="23"/>
        <v>234.37919984038876</v>
      </c>
      <c r="CV13" s="4">
        <f t="shared" si="24"/>
        <v>0.10387887439805976</v>
      </c>
      <c r="CW13" s="4">
        <f t="shared" si="25"/>
        <v>0.53514419223829368</v>
      </c>
      <c r="CX13" s="4">
        <f t="shared" si="26"/>
        <v>0.94513519933362677</v>
      </c>
      <c r="CY13" s="4">
        <f t="shared" si="27"/>
        <v>0.74152404842219766</v>
      </c>
      <c r="CZ13" s="4">
        <f t="shared" si="28"/>
        <v>5.2022121045445457</v>
      </c>
      <c r="DA13" s="4">
        <f t="shared" si="29"/>
        <v>10.978596727952251</v>
      </c>
      <c r="DB13" s="4">
        <f t="shared" si="30"/>
        <v>0.41062190051398506</v>
      </c>
      <c r="DC13" s="4">
        <f t="shared" si="31"/>
        <v>2.1153668302552751</v>
      </c>
      <c r="DD13" s="4">
        <f t="shared" si="32"/>
        <v>3.7360167218012017</v>
      </c>
      <c r="DE13" s="4">
        <f t="shared" si="33"/>
        <v>2.93116397154217</v>
      </c>
      <c r="DF13" s="4">
        <f t="shared" si="34"/>
        <v>20.563779051545428</v>
      </c>
      <c r="DG13" s="4">
        <f t="shared" si="35"/>
        <v>43.397199666735808</v>
      </c>
      <c r="DH13" s="4">
        <f t="shared" si="36"/>
        <v>4.3246626634265845E-3</v>
      </c>
      <c r="DI13" s="4">
        <f t="shared" si="37"/>
        <v>2.2279006401765115E-2</v>
      </c>
      <c r="DJ13" s="4">
        <f t="shared" si="38"/>
        <v>3.9347662670907071E-2</v>
      </c>
      <c r="DK13" s="4">
        <f t="shared" si="39"/>
        <v>3.0870967603633382E-2</v>
      </c>
      <c r="DL13" s="4">
        <f t="shared" si="40"/>
        <v>0.21657736075902118</v>
      </c>
      <c r="DM13" s="4">
        <f t="shared" si="41"/>
        <v>0.45705854670946622</v>
      </c>
      <c r="DN13" s="4">
        <f t="shared" si="42"/>
        <v>1.7094921486473732E-2</v>
      </c>
      <c r="DO13" s="4">
        <f t="shared" si="43"/>
        <v>8.8066490932509622E-2</v>
      </c>
      <c r="DP13" s="4">
        <f t="shared" si="44"/>
        <v>0.15553703407295319</v>
      </c>
      <c r="DQ13" s="4">
        <f t="shared" si="45"/>
        <v>0.12202957975395984</v>
      </c>
      <c r="DR13" s="4">
        <f t="shared" si="46"/>
        <v>0.85610676856576828</v>
      </c>
      <c r="DS13" s="4">
        <f t="shared" si="47"/>
        <v>1.806702760147606</v>
      </c>
      <c r="DT13" s="4">
        <f t="shared" si="48"/>
        <v>4.8885102905203129E-4</v>
      </c>
      <c r="DU13" s="4">
        <f t="shared" si="49"/>
        <v>2.5183733514905528E-3</v>
      </c>
      <c r="DV13" s="4">
        <f t="shared" si="50"/>
        <v>4.4477793725128207E-3</v>
      </c>
      <c r="DW13" s="4">
        <f t="shared" si="51"/>
        <v>3.4895910861428249E-3</v>
      </c>
      <c r="DX13" s="4">
        <f t="shared" si="52"/>
        <v>2.4481462235607702E-2</v>
      </c>
      <c r="DY13" s="4">
        <f t="shared" si="53"/>
        <v>5.1664964018005986E-2</v>
      </c>
      <c r="DZ13" s="4">
        <f t="shared" si="54"/>
        <v>1.9323749875105672E-3</v>
      </c>
      <c r="EA13" s="4">
        <f t="shared" si="55"/>
        <v>9.9548561513113608E-3</v>
      </c>
      <c r="EB13" s="4">
        <f t="shared" si="56"/>
        <v>1.7581588456663407E-2</v>
      </c>
      <c r="EC13" s="4">
        <f t="shared" si="57"/>
        <v>1.3793974300470401E-2</v>
      </c>
      <c r="ED13" s="4">
        <f t="shared" si="58"/>
        <v>9.6772559471768285E-2</v>
      </c>
      <c r="EE13" s="4">
        <f t="shared" si="59"/>
        <v>0.20422598760327468</v>
      </c>
      <c r="EF13" s="4">
        <f t="shared" si="60"/>
        <v>2.3993069248180341E-4</v>
      </c>
      <c r="EG13" s="4">
        <f t="shared" si="61"/>
        <v>1.2360310733569853E-3</v>
      </c>
      <c r="EH13" s="4">
        <f t="shared" si="62"/>
        <v>2.1829938394988999E-3</v>
      </c>
      <c r="EI13" s="4">
        <f t="shared" si="63"/>
        <v>1.7127099177845094E-3</v>
      </c>
      <c r="EJ13" s="4">
        <f t="shared" si="64"/>
        <v>1.2015632243931079E-2</v>
      </c>
      <c r="EK13" s="4">
        <f t="shared" si="65"/>
        <v>2.5357439909507205E-2</v>
      </c>
      <c r="EL13" s="4">
        <f t="shared" si="66"/>
        <v>9.4841995073018266E-4</v>
      </c>
      <c r="EM13" s="4">
        <f t="shared" si="67"/>
        <v>4.8858964960604755E-3</v>
      </c>
      <c r="EN13" s="4">
        <f t="shared" si="68"/>
        <v>8.629137390827395E-3</v>
      </c>
      <c r="EO13" s="4">
        <f t="shared" si="69"/>
        <v>6.7701561606732467E-3</v>
      </c>
      <c r="EP13" s="4">
        <f t="shared" si="70"/>
        <v>4.7496488352132701E-2</v>
      </c>
      <c r="EQ13" s="4">
        <f t="shared" si="71"/>
        <v>0.10023520401185151</v>
      </c>
      <c r="ER13" s="4">
        <f t="shared" si="72"/>
        <v>39.397471865133689</v>
      </c>
      <c r="ET13" s="4">
        <f t="shared" si="73"/>
        <v>0.88582509762625961</v>
      </c>
      <c r="EU13" s="4">
        <f t="shared" si="74"/>
        <v>0.60096254881735078</v>
      </c>
      <c r="EV13" s="4">
        <f t="shared" si="75"/>
        <v>0.46025542436430034</v>
      </c>
      <c r="EW13" s="4">
        <f t="shared" si="76"/>
        <v>0.52081445847497454</v>
      </c>
      <c r="EX13" s="4">
        <f t="shared" si="77"/>
        <v>0.13414157433524423</v>
      </c>
      <c r="EY13" s="4">
        <f t="shared" si="78"/>
        <v>6.8389893231563276E-2</v>
      </c>
      <c r="EZ13" s="4">
        <f t="shared" si="79"/>
        <v>0.66247443894905578</v>
      </c>
      <c r="FA13" s="4">
        <f t="shared" si="80"/>
        <v>0.27588423291206776</v>
      </c>
      <c r="FB13" s="4">
        <f t="shared" si="81"/>
        <v>0.17744397015952001</v>
      </c>
      <c r="FC13" s="4">
        <f t="shared" si="82"/>
        <v>0.21565969465273493</v>
      </c>
      <c r="FD13" s="4">
        <f t="shared" si="83"/>
        <v>3.7714268134066246E-2</v>
      </c>
      <c r="FE13" s="4">
        <f t="shared" si="84"/>
        <v>1.8232718024859922E-2</v>
      </c>
      <c r="FF13" s="4">
        <f t="shared" si="85"/>
        <v>0.64060346828322379</v>
      </c>
      <c r="FG13" s="4">
        <f t="shared" si="86"/>
        <v>0.25705606899958167</v>
      </c>
      <c r="FH13" s="4">
        <f t="shared" si="87"/>
        <v>0.16381418238777792</v>
      </c>
      <c r="FI13" s="4">
        <f t="shared" si="88"/>
        <v>0.19980753290606068</v>
      </c>
      <c r="FJ13" s="4">
        <f t="shared" si="89"/>
        <v>3.4368914967941928E-2</v>
      </c>
      <c r="FK13" s="4">
        <f t="shared" si="90"/>
        <v>1.658564441207333E-2</v>
      </c>
      <c r="FL13" s="4">
        <f t="shared" si="91"/>
        <v>0.31078263340365359</v>
      </c>
      <c r="FM13" s="4">
        <f t="shared" si="92"/>
        <v>8.0485139514008736E-2</v>
      </c>
      <c r="FN13" s="4">
        <f t="shared" si="93"/>
        <v>4.7220049422714253E-2</v>
      </c>
      <c r="FO13" s="4">
        <f t="shared" si="94"/>
        <v>5.9415575485512538E-2</v>
      </c>
      <c r="FP13" s="4">
        <f t="shared" si="95"/>
        <v>8.9237374559178687E-3</v>
      </c>
      <c r="FQ13" s="4">
        <f t="shared" si="96"/>
        <v>4.2484637583869028E-3</v>
      </c>
      <c r="FR13" s="4">
        <f t="shared" si="97"/>
        <v>0.9058964920814303</v>
      </c>
      <c r="FS13" s="4">
        <f t="shared" si="98"/>
        <v>0.65140460749942009</v>
      </c>
      <c r="FT13" s="4">
        <f t="shared" si="99"/>
        <v>0.51410308154548046</v>
      </c>
      <c r="FU13" s="4">
        <f t="shared" si="100"/>
        <v>0.57420969920340137</v>
      </c>
      <c r="FV13" s="4">
        <f t="shared" si="101"/>
        <v>0.16123279616111003</v>
      </c>
      <c r="FW13" s="4">
        <f t="shared" si="102"/>
        <v>8.3482232744882687E-2</v>
      </c>
      <c r="FX13" s="4">
        <f t="shared" si="103"/>
        <v>0.70890718457981705</v>
      </c>
      <c r="FY13" s="4">
        <f t="shared" si="104"/>
        <v>0.32098948678800032</v>
      </c>
      <c r="FZ13" s="4">
        <f t="shared" si="105"/>
        <v>0.21114790313064608</v>
      </c>
      <c r="GA13" s="4">
        <f t="shared" si="106"/>
        <v>0.25437758568175584</v>
      </c>
      <c r="GB13" s="4">
        <f t="shared" si="107"/>
        <v>4.6374060762245303E-2</v>
      </c>
      <c r="GC13" s="4">
        <f t="shared" si="108"/>
        <v>2.2523943120431551E-2</v>
      </c>
      <c r="GD13" s="4">
        <f t="shared" si="109"/>
        <v>0.99569395950911155</v>
      </c>
      <c r="GE13" s="4">
        <f t="shared" si="110"/>
        <v>0.97820653044594641</v>
      </c>
      <c r="GF13" s="4">
        <f t="shared" si="111"/>
        <v>0.96214196261355733</v>
      </c>
      <c r="GG13" s="4">
        <f t="shared" si="112"/>
        <v>0.97005350953340341</v>
      </c>
      <c r="GH13" s="4">
        <f t="shared" si="113"/>
        <v>0.82197814315408702</v>
      </c>
      <c r="GI13" s="4">
        <f t="shared" si="114"/>
        <v>0.68631422001424736</v>
      </c>
      <c r="GJ13" s="4">
        <f t="shared" si="115"/>
        <v>0.98319240306353151</v>
      </c>
      <c r="GK13" s="4">
        <f t="shared" si="116"/>
        <v>0.91906148046427405</v>
      </c>
      <c r="GL13" s="4">
        <f t="shared" si="117"/>
        <v>0.86539848616990878</v>
      </c>
      <c r="GM13" s="4">
        <f t="shared" si="118"/>
        <v>0.89124210096072631</v>
      </c>
      <c r="GN13" s="4">
        <f t="shared" si="119"/>
        <v>0.53876211052918555</v>
      </c>
      <c r="GO13" s="4">
        <f t="shared" si="120"/>
        <v>0.35628995496032134</v>
      </c>
      <c r="GP13" s="4">
        <f t="shared" si="121"/>
        <v>0.99951138782951043</v>
      </c>
      <c r="GQ13" s="4">
        <f t="shared" si="122"/>
        <v>0.99748795292093095</v>
      </c>
      <c r="GR13" s="4">
        <f t="shared" si="123"/>
        <v>0.99557191576918869</v>
      </c>
      <c r="GS13" s="4">
        <f t="shared" si="124"/>
        <v>0.99652254381396643</v>
      </c>
      <c r="GT13" s="4">
        <f t="shared" si="125"/>
        <v>0.97610355761617718</v>
      </c>
      <c r="GU13" s="4">
        <f t="shared" si="126"/>
        <v>0.95087317179359654</v>
      </c>
      <c r="GV13" s="4">
        <f t="shared" si="127"/>
        <v>0.99807135188386864</v>
      </c>
      <c r="GW13" s="4">
        <f t="shared" si="128"/>
        <v>0.99014326621563375</v>
      </c>
      <c r="GX13" s="4">
        <f t="shared" si="129"/>
        <v>0.98272218301106551</v>
      </c>
      <c r="GY13" s="4">
        <f t="shared" si="130"/>
        <v>0.9863937105071191</v>
      </c>
      <c r="GZ13" s="4">
        <f t="shared" si="131"/>
        <v>0.91176606431658325</v>
      </c>
      <c r="HA13" s="4">
        <f t="shared" si="132"/>
        <v>0.83040891850396137</v>
      </c>
      <c r="HB13" s="4">
        <f t="shared" si="133"/>
        <v>0.99976012686044669</v>
      </c>
      <c r="HC13" s="4">
        <f t="shared" si="134"/>
        <v>0.99876549481341381</v>
      </c>
      <c r="HD13" s="4">
        <f t="shared" si="135"/>
        <v>0.99782176124229016</v>
      </c>
      <c r="HE13" s="4">
        <f t="shared" si="136"/>
        <v>0.99829021844204702</v>
      </c>
      <c r="HF13" s="4">
        <f t="shared" si="137"/>
        <v>0.98812702900913796</v>
      </c>
      <c r="HG13" s="4">
        <f t="shared" si="138"/>
        <v>0.97526965824547485</v>
      </c>
      <c r="HH13" s="4">
        <f t="shared" si="139"/>
        <v>0.99905247869737701</v>
      </c>
      <c r="HI13" s="4">
        <f t="shared" si="140"/>
        <v>0.99513785941956479</v>
      </c>
      <c r="HJ13" s="4">
        <f t="shared" si="141"/>
        <v>0.99144468757550508</v>
      </c>
      <c r="HK13" s="4">
        <f t="shared" si="142"/>
        <v>0.99327537063028237</v>
      </c>
      <c r="HL13" s="4">
        <f t="shared" si="143"/>
        <v>0.95465713834816601</v>
      </c>
      <c r="HM13" s="4">
        <f t="shared" si="144"/>
        <v>0.90889656716458622</v>
      </c>
      <c r="HN13" s="4">
        <f t="shared" si="145"/>
        <v>2.4754024294849044E-2</v>
      </c>
      <c r="HP13" s="4">
        <f t="shared" ref="HP13:IU13" si="179">IF(B1=1,ET13,0)</f>
        <v>0.88582509762625961</v>
      </c>
      <c r="HQ13" s="4">
        <f t="shared" si="179"/>
        <v>0.60096254881735078</v>
      </c>
      <c r="HR13" s="4">
        <f t="shared" si="179"/>
        <v>0.46025542436430034</v>
      </c>
      <c r="HS13" s="4">
        <f t="shared" si="179"/>
        <v>0.52081445847497454</v>
      </c>
      <c r="HT13" s="4">
        <f t="shared" si="179"/>
        <v>0.13414157433524423</v>
      </c>
      <c r="HU13" s="4">
        <f t="shared" si="179"/>
        <v>6.8389893231563276E-2</v>
      </c>
      <c r="HV13" s="4">
        <f t="shared" si="179"/>
        <v>0.66247443894905578</v>
      </c>
      <c r="HW13" s="4">
        <f t="shared" si="179"/>
        <v>0.27588423291206776</v>
      </c>
      <c r="HX13" s="4">
        <f t="shared" si="179"/>
        <v>0.17744397015952001</v>
      </c>
      <c r="HY13" s="4">
        <f t="shared" si="179"/>
        <v>0.21565969465273493</v>
      </c>
      <c r="HZ13" s="4">
        <f t="shared" si="179"/>
        <v>3.7714268134066246E-2</v>
      </c>
      <c r="IA13" s="4">
        <f t="shared" si="179"/>
        <v>1.8232718024859922E-2</v>
      </c>
      <c r="IB13" s="4">
        <f t="shared" si="179"/>
        <v>0.64060346828322379</v>
      </c>
      <c r="IC13" s="4">
        <f t="shared" si="179"/>
        <v>0.25705606899958167</v>
      </c>
      <c r="ID13" s="4">
        <f t="shared" si="179"/>
        <v>0.16381418238777792</v>
      </c>
      <c r="IE13" s="4">
        <f t="shared" si="179"/>
        <v>0.19980753290606068</v>
      </c>
      <c r="IF13" s="4">
        <f t="shared" si="179"/>
        <v>3.4368914967941928E-2</v>
      </c>
      <c r="IG13" s="4">
        <f t="shared" si="179"/>
        <v>1.658564441207333E-2</v>
      </c>
      <c r="IH13" s="4">
        <f t="shared" si="179"/>
        <v>0.31078263340365359</v>
      </c>
      <c r="II13" s="4">
        <f t="shared" si="179"/>
        <v>8.0485139514008736E-2</v>
      </c>
      <c r="IJ13" s="4">
        <f t="shared" si="179"/>
        <v>4.7220049422714253E-2</v>
      </c>
      <c r="IK13" s="4">
        <f t="shared" si="179"/>
        <v>5.9415575485512538E-2</v>
      </c>
      <c r="IL13" s="4">
        <f t="shared" si="179"/>
        <v>8.9237374559178687E-3</v>
      </c>
      <c r="IM13" s="4">
        <f t="shared" si="179"/>
        <v>4.2484637583869028E-3</v>
      </c>
      <c r="IN13" s="4">
        <f t="shared" si="179"/>
        <v>0.9058964920814303</v>
      </c>
      <c r="IO13" s="4">
        <f t="shared" si="179"/>
        <v>0.65140460749942009</v>
      </c>
      <c r="IP13" s="4">
        <f t="shared" si="179"/>
        <v>0.51410308154548046</v>
      </c>
      <c r="IQ13" s="4">
        <f t="shared" si="179"/>
        <v>0.57420969920340137</v>
      </c>
      <c r="IR13" s="4">
        <f t="shared" si="179"/>
        <v>0.16123279616111003</v>
      </c>
      <c r="IS13" s="4">
        <f t="shared" si="179"/>
        <v>8.3482232744882687E-2</v>
      </c>
      <c r="IT13" s="4">
        <f t="shared" si="179"/>
        <v>0.70890718457981705</v>
      </c>
      <c r="IU13" s="4">
        <f t="shared" si="179"/>
        <v>0.32098948678800032</v>
      </c>
      <c r="IV13" s="4">
        <f t="shared" ref="IV13:KA13" si="180">IF(AH1=1,FZ13,0)</f>
        <v>0.21114790313064608</v>
      </c>
      <c r="IW13" s="4">
        <f t="shared" si="180"/>
        <v>0.25437758568175584</v>
      </c>
      <c r="IX13" s="4">
        <f t="shared" si="180"/>
        <v>4.6374060762245303E-2</v>
      </c>
      <c r="IY13" s="4">
        <f t="shared" si="180"/>
        <v>2.2523943120431551E-2</v>
      </c>
      <c r="IZ13" s="4">
        <f t="shared" si="180"/>
        <v>0.99569395950911155</v>
      </c>
      <c r="JA13" s="4">
        <f t="shared" si="180"/>
        <v>0.97820653044594641</v>
      </c>
      <c r="JB13" s="4">
        <f t="shared" si="180"/>
        <v>0.96214196261355733</v>
      </c>
      <c r="JC13" s="4">
        <f t="shared" si="180"/>
        <v>0.97005350953340341</v>
      </c>
      <c r="JD13" s="4">
        <f t="shared" si="180"/>
        <v>0.82197814315408702</v>
      </c>
      <c r="JE13" s="4">
        <f t="shared" si="180"/>
        <v>0.68631422001424736</v>
      </c>
      <c r="JF13" s="4">
        <f t="shared" si="180"/>
        <v>0.98319240306353151</v>
      </c>
      <c r="JG13" s="4">
        <f t="shared" si="180"/>
        <v>0.91906148046427405</v>
      </c>
      <c r="JH13" s="4">
        <f t="shared" si="180"/>
        <v>0.86539848616990878</v>
      </c>
      <c r="JI13" s="4">
        <f t="shared" si="180"/>
        <v>0.89124210096072631</v>
      </c>
      <c r="JJ13" s="4">
        <f t="shared" si="180"/>
        <v>0.53876211052918555</v>
      </c>
      <c r="JK13" s="4">
        <f t="shared" si="180"/>
        <v>0.35628995496032134</v>
      </c>
      <c r="JL13" s="4">
        <f t="shared" si="180"/>
        <v>0.99951138782951043</v>
      </c>
      <c r="JM13" s="4">
        <f t="shared" si="180"/>
        <v>0.99748795292093095</v>
      </c>
      <c r="JN13" s="4">
        <f t="shared" si="180"/>
        <v>0.99557191576918869</v>
      </c>
      <c r="JO13" s="4">
        <f t="shared" si="180"/>
        <v>0.99652254381396643</v>
      </c>
      <c r="JP13" s="4">
        <f t="shared" si="180"/>
        <v>0.97610355761617718</v>
      </c>
      <c r="JQ13" s="4">
        <f t="shared" si="180"/>
        <v>0.95087317179359654</v>
      </c>
      <c r="JR13" s="4">
        <f t="shared" si="180"/>
        <v>0.99807135188386864</v>
      </c>
      <c r="JS13" s="4">
        <f t="shared" si="180"/>
        <v>0.99014326621563375</v>
      </c>
      <c r="JT13" s="4">
        <f t="shared" si="180"/>
        <v>0.98272218301106551</v>
      </c>
      <c r="JU13" s="4">
        <f t="shared" si="180"/>
        <v>0.9863937105071191</v>
      </c>
      <c r="JV13" s="4">
        <f t="shared" si="180"/>
        <v>0.91176606431658325</v>
      </c>
      <c r="JW13" s="4">
        <f t="shared" si="180"/>
        <v>0.83040891850396137</v>
      </c>
      <c r="JX13" s="4">
        <f t="shared" si="180"/>
        <v>0.99976012686044669</v>
      </c>
      <c r="JY13" s="4">
        <f t="shared" si="180"/>
        <v>0.99876549481341381</v>
      </c>
      <c r="JZ13" s="4">
        <f t="shared" si="180"/>
        <v>0.99782176124229016</v>
      </c>
      <c r="KA13" s="4">
        <f t="shared" si="180"/>
        <v>0.99829021844204702</v>
      </c>
      <c r="KB13" s="4">
        <f t="shared" ref="KB13:KJ13" si="181">IF(BN1=1,HF13,0)</f>
        <v>0.98812702900913796</v>
      </c>
      <c r="KC13" s="4">
        <f t="shared" si="181"/>
        <v>0.97526965824547485</v>
      </c>
      <c r="KD13" s="4">
        <f t="shared" si="181"/>
        <v>0.99905247869737701</v>
      </c>
      <c r="KE13" s="4">
        <f t="shared" si="181"/>
        <v>0.99513785941956479</v>
      </c>
      <c r="KF13" s="4">
        <f t="shared" si="181"/>
        <v>0.99144468757550508</v>
      </c>
      <c r="KG13" s="4">
        <f t="shared" si="181"/>
        <v>0.99327537063028237</v>
      </c>
      <c r="KH13" s="4">
        <f t="shared" si="181"/>
        <v>0.95465713834816601</v>
      </c>
      <c r="KI13" s="4">
        <f t="shared" si="181"/>
        <v>0.90889656716458622</v>
      </c>
      <c r="KJ13" s="4">
        <f t="shared" si="181"/>
        <v>0</v>
      </c>
    </row>
    <row r="14" spans="1:296" x14ac:dyDescent="0.2">
      <c r="A14" s="4" t="str">
        <f>'Respondent Data'!A14</f>
        <v>94</v>
      </c>
      <c r="B14" s="4">
        <f>SUMPRODUCT('Respondent Data'!I14:Z14,'Product Coding'!A100:R100)</f>
        <v>3.1555207708905151</v>
      </c>
      <c r="C14" s="4">
        <f>SUMPRODUCT('Respondent Data'!I14:Z14,'Product Coding'!A101:R101)</f>
        <v>2.6398156264882466</v>
      </c>
      <c r="D14" s="4">
        <f>SUMPRODUCT('Respondent Data'!I14:Z14,'Product Coding'!A102:R102)</f>
        <v>1.703454920543906</v>
      </c>
      <c r="E14" s="4">
        <f>SUMPRODUCT('Respondent Data'!I14:Z14,'Product Coding'!A103:R103)</f>
        <v>2.1671302176746243</v>
      </c>
      <c r="F14" s="4">
        <f>SUMPRODUCT('Respondent Data'!I14:Z14,'Product Coding'!A104:R104)</f>
        <v>1.7321006362670801</v>
      </c>
      <c r="G14" s="4">
        <f>SUMPRODUCT('Respondent Data'!I14:Z14,'Product Coding'!A105:R105)</f>
        <v>0.94274728209918512</v>
      </c>
      <c r="H14" s="4">
        <f>SUMPRODUCT('Respondent Data'!I14:Z14,'Product Coding'!A106:R106)</f>
        <v>0.76802667987399542</v>
      </c>
      <c r="I14" s="4">
        <f>SUMPRODUCT('Respondent Data'!I14:Z14,'Product Coding'!A107:R107)</f>
        <v>0.25232153547172698</v>
      </c>
      <c r="J14" s="4">
        <f>SUMPRODUCT('Respondent Data'!I14:Z14,'Product Coding'!A108:R108)</f>
        <v>-0.68403917047261387</v>
      </c>
      <c r="K14" s="4">
        <f>SUMPRODUCT('Respondent Data'!I14:Z14,'Product Coding'!A109:R109)</f>
        <v>-0.22036387334189578</v>
      </c>
      <c r="L14" s="4">
        <f>SUMPRODUCT('Respondent Data'!I14:Z14,'Product Coding'!A110:R110)</f>
        <v>-0.65539345474943977</v>
      </c>
      <c r="M14" s="4">
        <f>SUMPRODUCT('Respondent Data'!I14:Z14,'Product Coding'!A111:R111)</f>
        <v>-1.4447468089173348</v>
      </c>
      <c r="N14" s="4">
        <f>SUMPRODUCT('Respondent Data'!I14:Z14,'Product Coding'!A112:R112)</f>
        <v>2.5797113515519903</v>
      </c>
      <c r="O14" s="4">
        <f>SUMPRODUCT('Respondent Data'!I14:Z14,'Product Coding'!A113:R113)</f>
        <v>2.0640062071497218</v>
      </c>
      <c r="P14" s="4">
        <f>SUMPRODUCT('Respondent Data'!I14:Z14,'Product Coding'!A114:R114)</f>
        <v>1.127645501205381</v>
      </c>
      <c r="Q14" s="4">
        <f>SUMPRODUCT('Respondent Data'!I14:Z14,'Product Coding'!A115:R115)</f>
        <v>1.5913207983360991</v>
      </c>
      <c r="R14" s="4">
        <f>SUMPRODUCT('Respondent Data'!I14:Z14,'Product Coding'!A116:R116)</f>
        <v>1.1562912169285551</v>
      </c>
      <c r="S14" s="4">
        <f>SUMPRODUCT('Respondent Data'!I14:Z14,'Product Coding'!A117:R117)</f>
        <v>0.36693786276066009</v>
      </c>
      <c r="T14" s="4">
        <f>SUMPRODUCT('Respondent Data'!I14:Z14,'Product Coding'!A118:R118)</f>
        <v>0.19221726053547039</v>
      </c>
      <c r="U14" s="4">
        <f>SUMPRODUCT('Respondent Data'!I14:Z14,'Product Coding'!A119:R119)</f>
        <v>-0.32348788386679805</v>
      </c>
      <c r="V14" s="4">
        <f>SUMPRODUCT('Respondent Data'!I14:Z14,'Product Coding'!A120:R120)</f>
        <v>-1.2598485898111389</v>
      </c>
      <c r="W14" s="4">
        <f>SUMPRODUCT('Respondent Data'!I14:Z14,'Product Coding'!A121:R121)</f>
        <v>-0.79617329268042081</v>
      </c>
      <c r="X14" s="4">
        <f>SUMPRODUCT('Respondent Data'!I14:Z14,'Product Coding'!A122:R122)</f>
        <v>-1.2312028740879648</v>
      </c>
      <c r="Y14" s="4">
        <f>SUMPRODUCT('Respondent Data'!I14:Z14,'Product Coding'!A123:R123)</f>
        <v>-2.0205562282558596</v>
      </c>
      <c r="Z14" s="4">
        <f>SUMPRODUCT('Respondent Data'!I14:Z14,'Product Coding'!A124:R124)</f>
        <v>2.8801145241279835</v>
      </c>
      <c r="AA14" s="4">
        <f>SUMPRODUCT('Respondent Data'!I14:Z14,'Product Coding'!A125:R125)</f>
        <v>2.3644093797257151</v>
      </c>
      <c r="AB14" s="4">
        <f>SUMPRODUCT('Respondent Data'!I14:Z14,'Product Coding'!A126:R126)</f>
        <v>1.428048673781374</v>
      </c>
      <c r="AC14" s="4">
        <f>SUMPRODUCT('Respondent Data'!I14:Z14,'Product Coding'!A127:R127)</f>
        <v>1.8917239709120921</v>
      </c>
      <c r="AD14" s="4">
        <f>SUMPRODUCT('Respondent Data'!I14:Z14,'Product Coding'!A128:R128)</f>
        <v>1.4566943895045481</v>
      </c>
      <c r="AE14" s="4">
        <f>SUMPRODUCT('Respondent Data'!I14:Z14,'Product Coding'!A129:R129)</f>
        <v>0.66734103533665312</v>
      </c>
      <c r="AF14" s="4">
        <f>SUMPRODUCT('Respondent Data'!I14:Z14,'Product Coding'!A130:R130)</f>
        <v>0.49262043311146342</v>
      </c>
      <c r="AG14" s="4">
        <f>SUMPRODUCT('Respondent Data'!I14:Z14,'Product Coding'!A131:R131)</f>
        <v>-2.3084711290805027E-2</v>
      </c>
      <c r="AH14" s="4">
        <f>SUMPRODUCT('Respondent Data'!I14:Z14,'Product Coding'!A132:R132)</f>
        <v>-0.95944541723514587</v>
      </c>
      <c r="AI14" s="4">
        <f>SUMPRODUCT('Respondent Data'!I14:Z14,'Product Coding'!A133:R133)</f>
        <v>-0.49577012010442778</v>
      </c>
      <c r="AJ14" s="4">
        <f>SUMPRODUCT('Respondent Data'!I14:Z14,'Product Coding'!A134:R134)</f>
        <v>-0.93079970151197178</v>
      </c>
      <c r="AK14" s="4">
        <f>SUMPRODUCT('Respondent Data'!I14:Z14,'Product Coding'!A135:R135)</f>
        <v>-1.7201530556798668</v>
      </c>
      <c r="AL14" s="4">
        <f>SUMPRODUCT('Respondent Data'!I14:Z14,'Product Coding'!A136:R136)</f>
        <v>3.6862717884049374</v>
      </c>
      <c r="AM14" s="4">
        <f>SUMPRODUCT('Respondent Data'!I14:Z14,'Product Coding'!A137:R137)</f>
        <v>3.170566644002669</v>
      </c>
      <c r="AN14" s="4">
        <f>SUMPRODUCT('Respondent Data'!I14:Z14,'Product Coding'!A138:R138)</f>
        <v>2.2342059380583281</v>
      </c>
      <c r="AO14" s="4">
        <f>SUMPRODUCT('Respondent Data'!I14:Z14,'Product Coding'!A139:R139)</f>
        <v>2.6978812351890462</v>
      </c>
      <c r="AP14" s="4">
        <f>SUMPRODUCT('Respondent Data'!I14:Z14,'Product Coding'!A140:R140)</f>
        <v>2.2628516537815022</v>
      </c>
      <c r="AQ14" s="4">
        <f>SUMPRODUCT('Respondent Data'!I14:Z14,'Product Coding'!A141:R141)</f>
        <v>1.473498299613607</v>
      </c>
      <c r="AR14" s="4">
        <f>SUMPRODUCT('Respondent Data'!I14:Z14,'Product Coding'!A142:R142)</f>
        <v>1.2987776973884175</v>
      </c>
      <c r="AS14" s="4">
        <f>SUMPRODUCT('Respondent Data'!I14:Z14,'Product Coding'!A143:R143)</f>
        <v>0.78307255298614908</v>
      </c>
      <c r="AT14" s="4">
        <f>SUMPRODUCT('Respondent Data'!I14:Z14,'Product Coding'!A144:R144)</f>
        <v>-0.15328815295819176</v>
      </c>
      <c r="AU14" s="4">
        <f>SUMPRODUCT('Respondent Data'!I14:Z14,'Product Coding'!A145:R145)</f>
        <v>0.31038714417252633</v>
      </c>
      <c r="AV14" s="4">
        <f>SUMPRODUCT('Respondent Data'!I14:Z14,'Product Coding'!A146:R146)</f>
        <v>-0.12464243723501767</v>
      </c>
      <c r="AW14" s="4">
        <f>SUMPRODUCT('Respondent Data'!I14:Z14,'Product Coding'!A147:R147)</f>
        <v>-0.91399579140291276</v>
      </c>
      <c r="AX14" s="4">
        <f>SUMPRODUCT('Respondent Data'!I14:Z14,'Product Coding'!A148:R148)</f>
        <v>4.9689175532483709</v>
      </c>
      <c r="AY14" s="4">
        <f>SUMPRODUCT('Respondent Data'!I14:Z14,'Product Coding'!A149:R149)</f>
        <v>4.4532124088461025</v>
      </c>
      <c r="AZ14" s="4">
        <f>SUMPRODUCT('Respondent Data'!I14:Z14,'Product Coding'!A150:R150)</f>
        <v>3.5168517029017612</v>
      </c>
      <c r="BA14" s="4">
        <f>SUMPRODUCT('Respondent Data'!I14:Z14,'Product Coding'!A151:R151)</f>
        <v>3.9805270000324788</v>
      </c>
      <c r="BB14" s="4">
        <f>SUMPRODUCT('Respondent Data'!I14:Z14,'Product Coding'!A152:R152)</f>
        <v>3.5454974186249353</v>
      </c>
      <c r="BC14" s="4">
        <f>SUMPRODUCT('Respondent Data'!I14:Z14,'Product Coding'!A153:R153)</f>
        <v>2.7561440644570401</v>
      </c>
      <c r="BD14" s="4">
        <f>SUMPRODUCT('Respondent Data'!I14:Z14,'Product Coding'!A154:R154)</f>
        <v>2.5814234622318506</v>
      </c>
      <c r="BE14" s="4">
        <f>SUMPRODUCT('Respondent Data'!I14:Z14,'Product Coding'!A155:R155)</f>
        <v>2.0657183178295822</v>
      </c>
      <c r="BF14" s="4">
        <f>SUMPRODUCT('Respondent Data'!I14:Z14,'Product Coding'!A156:R156)</f>
        <v>1.1293576118852413</v>
      </c>
      <c r="BG14" s="4">
        <f>SUMPRODUCT('Respondent Data'!I14:Z14,'Product Coding'!A157:R157)</f>
        <v>1.593032909015959</v>
      </c>
      <c r="BH14" s="4">
        <f>SUMPRODUCT('Respondent Data'!I14:Z14,'Product Coding'!A158:R158)</f>
        <v>1.1580033276084154</v>
      </c>
      <c r="BI14" s="4">
        <f>SUMPRODUCT('Respondent Data'!I14:Z14,'Product Coding'!A159:R159)</f>
        <v>0.3686499734405202</v>
      </c>
      <c r="BJ14" s="4">
        <f>SUMPRODUCT('Respondent Data'!I14:Z14,'Product Coding'!A160:R160)</f>
        <v>5.4741748124690996</v>
      </c>
      <c r="BK14" s="4">
        <f>SUMPRODUCT('Respondent Data'!I14:Z14,'Product Coding'!A161:R161)</f>
        <v>4.9584696680668312</v>
      </c>
      <c r="BL14" s="4">
        <f>SUMPRODUCT('Respondent Data'!I14:Z14,'Product Coding'!A162:R162)</f>
        <v>4.0221089621224912</v>
      </c>
      <c r="BM14" s="4">
        <f>SUMPRODUCT('Respondent Data'!I14:Z14,'Product Coding'!A163:R163)</f>
        <v>4.4857842592532098</v>
      </c>
      <c r="BN14" s="4">
        <f>SUMPRODUCT('Respondent Data'!I14:Z14,'Product Coding'!A164:R164)</f>
        <v>4.0507546778456653</v>
      </c>
      <c r="BO14" s="4">
        <f>SUMPRODUCT('Respondent Data'!I14:Z14,'Product Coding'!A165:R165)</f>
        <v>3.2614013236777701</v>
      </c>
      <c r="BP14" s="4">
        <f>SUMPRODUCT('Respondent Data'!I14:Z14,'Product Coding'!A166:R166)</f>
        <v>3.0866807214525802</v>
      </c>
      <c r="BQ14" s="4">
        <f>SUMPRODUCT('Respondent Data'!I14:Z14,'Product Coding'!A167:R167)</f>
        <v>2.5709755770503118</v>
      </c>
      <c r="BR14" s="4">
        <f>SUMPRODUCT('Respondent Data'!I14:Z14,'Product Coding'!A168:R168)</f>
        <v>1.6346148711059709</v>
      </c>
      <c r="BS14" s="4">
        <f>SUMPRODUCT('Respondent Data'!I14:Z14,'Product Coding'!A169:R169)</f>
        <v>2.0982901682366895</v>
      </c>
      <c r="BT14" s="4">
        <f>SUMPRODUCT('Respondent Data'!I14:Z14,'Product Coding'!A170:R170)</f>
        <v>1.663260586829145</v>
      </c>
      <c r="BU14" s="4">
        <f>SUMPRODUCT('Respondent Data'!I14:Z14,'Product Coding'!A171:R171)</f>
        <v>0.87390723266125026</v>
      </c>
      <c r="BV14" s="4">
        <f>SUMPRODUCT('Respondent Data'!I14:Z14,'Product Coding'!A172:R172)</f>
        <v>-3.95033174904062</v>
      </c>
      <c r="BX14" s="4">
        <f t="shared" si="0"/>
        <v>4.2616201935411026E-2</v>
      </c>
      <c r="BY14" s="4">
        <f t="shared" si="1"/>
        <v>7.1374427897244838E-2</v>
      </c>
      <c r="BZ14" s="4">
        <f t="shared" si="2"/>
        <v>0.18205345603665063</v>
      </c>
      <c r="CA14" s="4">
        <f t="shared" si="3"/>
        <v>0.11450575243135852</v>
      </c>
      <c r="CB14" s="4">
        <f t="shared" si="4"/>
        <v>0.17691239078400403</v>
      </c>
      <c r="CC14" s="4">
        <f t="shared" si="5"/>
        <v>0.38955614329326538</v>
      </c>
      <c r="CD14" s="4">
        <f t="shared" si="6"/>
        <v>0.463927643395461</v>
      </c>
      <c r="CE14" s="4">
        <f t="shared" si="7"/>
        <v>0.77699486648888483</v>
      </c>
      <c r="CF14" s="4">
        <f t="shared" si="8"/>
        <v>1.9818666843912851</v>
      </c>
      <c r="CG14" s="4">
        <f t="shared" si="9"/>
        <v>1.2465302271942573</v>
      </c>
      <c r="CH14" s="4">
        <f t="shared" si="10"/>
        <v>1.9259001228751402</v>
      </c>
      <c r="CI14" s="4">
        <f t="shared" si="11"/>
        <v>4.2407782796359159</v>
      </c>
      <c r="CJ14" s="4">
        <f t="shared" si="12"/>
        <v>7.5795879228476359E-2</v>
      </c>
      <c r="CK14" s="4">
        <f t="shared" si="13"/>
        <v>0.12694438432360469</v>
      </c>
      <c r="CL14" s="4">
        <f t="shared" si="14"/>
        <v>0.32379473393227942</v>
      </c>
      <c r="CM14" s="4">
        <f t="shared" si="15"/>
        <v>0.20365644492221593</v>
      </c>
      <c r="CN14" s="4">
        <f t="shared" si="16"/>
        <v>0.31465099180373629</v>
      </c>
      <c r="CO14" s="4">
        <f t="shared" si="17"/>
        <v>0.69285269566063223</v>
      </c>
      <c r="CP14" s="4">
        <f t="shared" si="18"/>
        <v>0.82512758135622122</v>
      </c>
      <c r="CQ14" s="4">
        <f t="shared" si="19"/>
        <v>1.3819394124045987</v>
      </c>
      <c r="CR14" s="4">
        <f t="shared" si="20"/>
        <v>3.5248877430403494</v>
      </c>
      <c r="CS14" s="4">
        <f t="shared" si="21"/>
        <v>2.2170407090302775</v>
      </c>
      <c r="CT14" s="4">
        <f t="shared" si="22"/>
        <v>3.4253473207394594</v>
      </c>
      <c r="CU14" s="4">
        <f t="shared" si="23"/>
        <v>7.5425191293488147</v>
      </c>
      <c r="CV14" s="4">
        <f t="shared" si="24"/>
        <v>5.6128334417482009E-2</v>
      </c>
      <c r="CW14" s="4">
        <f t="shared" si="25"/>
        <v>9.4004805119533866E-2</v>
      </c>
      <c r="CX14" s="4">
        <f t="shared" si="26"/>
        <v>0.23977634791975128</v>
      </c>
      <c r="CY14" s="4">
        <f t="shared" si="27"/>
        <v>0.15081158980177223</v>
      </c>
      <c r="CZ14" s="4">
        <f t="shared" si="28"/>
        <v>0.23300522762611306</v>
      </c>
      <c r="DA14" s="4">
        <f t="shared" si="29"/>
        <v>0.51307100333079148</v>
      </c>
      <c r="DB14" s="4">
        <f t="shared" si="30"/>
        <v>0.61102314921165768</v>
      </c>
      <c r="DC14" s="4">
        <f t="shared" si="31"/>
        <v>1.0233532254482056</v>
      </c>
      <c r="DD14" s="4">
        <f t="shared" si="32"/>
        <v>2.6102484731270432</v>
      </c>
      <c r="DE14" s="4">
        <f t="shared" si="33"/>
        <v>1.6417621063345551</v>
      </c>
      <c r="DF14" s="4">
        <f t="shared" si="34"/>
        <v>2.5365368390932144</v>
      </c>
      <c r="DG14" s="4">
        <f t="shared" si="35"/>
        <v>5.5853832734919235</v>
      </c>
      <c r="DH14" s="4">
        <f t="shared" si="36"/>
        <v>2.5065276715661784E-2</v>
      </c>
      <c r="DI14" s="4">
        <f t="shared" si="37"/>
        <v>4.1979803558701081E-2</v>
      </c>
      <c r="DJ14" s="4">
        <f t="shared" si="38"/>
        <v>0.10707712197152666</v>
      </c>
      <c r="DK14" s="4">
        <f t="shared" si="39"/>
        <v>6.7348056370133746E-2</v>
      </c>
      <c r="DL14" s="4">
        <f t="shared" si="40"/>
        <v>0.10405333718267654</v>
      </c>
      <c r="DM14" s="4">
        <f t="shared" si="41"/>
        <v>0.22912254223711642</v>
      </c>
      <c r="DN14" s="4">
        <f t="shared" si="42"/>
        <v>0.27286511302382538</v>
      </c>
      <c r="DO14" s="4">
        <f t="shared" si="43"/>
        <v>0.45699969614161595</v>
      </c>
      <c r="DP14" s="4">
        <f t="shared" si="44"/>
        <v>1.1656608191670284</v>
      </c>
      <c r="DQ14" s="4">
        <f t="shared" si="45"/>
        <v>0.73316306146697618</v>
      </c>
      <c r="DR14" s="4">
        <f t="shared" si="46"/>
        <v>1.132743353801335</v>
      </c>
      <c r="DS14" s="4">
        <f t="shared" si="47"/>
        <v>2.4942692272282896</v>
      </c>
      <c r="DT14" s="4">
        <f t="shared" si="48"/>
        <v>6.9506676918623866E-3</v>
      </c>
      <c r="DU14" s="4">
        <f t="shared" si="49"/>
        <v>1.1641110832974476E-2</v>
      </c>
      <c r="DV14" s="4">
        <f t="shared" si="50"/>
        <v>2.9692769829269709E-2</v>
      </c>
      <c r="DW14" s="4">
        <f t="shared" si="51"/>
        <v>1.8675794599511426E-2</v>
      </c>
      <c r="DX14" s="4">
        <f t="shared" si="52"/>
        <v>2.8854266289994077E-2</v>
      </c>
      <c r="DY14" s="4">
        <f t="shared" si="53"/>
        <v>6.3536288462748516E-2</v>
      </c>
      <c r="DZ14" s="4">
        <f t="shared" si="54"/>
        <v>7.5666219321888203E-2</v>
      </c>
      <c r="EA14" s="4">
        <f t="shared" si="55"/>
        <v>0.12672722743881318</v>
      </c>
      <c r="EB14" s="4">
        <f t="shared" si="56"/>
        <v>0.32324083581297874</v>
      </c>
      <c r="EC14" s="4">
        <f t="shared" si="57"/>
        <v>0.2033080608689736</v>
      </c>
      <c r="ED14" s="4">
        <f t="shared" si="58"/>
        <v>0.3141127353890022</v>
      </c>
      <c r="EE14" s="4">
        <f t="shared" si="59"/>
        <v>0.69166747006904172</v>
      </c>
      <c r="EF14" s="4">
        <f t="shared" si="60"/>
        <v>4.1936877013636527E-3</v>
      </c>
      <c r="EG14" s="4">
        <f t="shared" si="61"/>
        <v>7.023668156026527E-3</v>
      </c>
      <c r="EH14" s="4">
        <f t="shared" si="62"/>
        <v>1.7915142713298818E-2</v>
      </c>
      <c r="EI14" s="4">
        <f t="shared" si="63"/>
        <v>1.1268046984444335E-2</v>
      </c>
      <c r="EJ14" s="4">
        <f t="shared" si="64"/>
        <v>1.7409231319444236E-2</v>
      </c>
      <c r="EK14" s="4">
        <f t="shared" si="65"/>
        <v>3.8334641120661539E-2</v>
      </c>
      <c r="EL14" s="4">
        <f t="shared" si="66"/>
        <v>4.5653239004706775E-2</v>
      </c>
      <c r="EM14" s="4">
        <f t="shared" si="67"/>
        <v>7.6460915511796693E-2</v>
      </c>
      <c r="EN14" s="4">
        <f t="shared" si="68"/>
        <v>0.19502746755026915</v>
      </c>
      <c r="EO14" s="4">
        <f t="shared" si="69"/>
        <v>0.12266598724788907</v>
      </c>
      <c r="EP14" s="4">
        <f t="shared" si="70"/>
        <v>0.18952002507396426</v>
      </c>
      <c r="EQ14" s="4">
        <f t="shared" si="71"/>
        <v>0.41731780186496614</v>
      </c>
      <c r="ER14" s="4">
        <f t="shared" si="72"/>
        <v>51.952599201205601</v>
      </c>
      <c r="ET14" s="4">
        <f t="shared" si="73"/>
        <v>0.95912570526306562</v>
      </c>
      <c r="EU14" s="4">
        <f t="shared" si="74"/>
        <v>0.93338050074862311</v>
      </c>
      <c r="EV14" s="4">
        <f t="shared" si="75"/>
        <v>0.8459854289102422</v>
      </c>
      <c r="EW14" s="4">
        <f t="shared" si="76"/>
        <v>0.89725871564004267</v>
      </c>
      <c r="EX14" s="4">
        <f t="shared" si="77"/>
        <v>0.84968091748430552</v>
      </c>
      <c r="EY14" s="4">
        <f t="shared" si="78"/>
        <v>0.71965426141759736</v>
      </c>
      <c r="EZ14" s="4">
        <f t="shared" si="79"/>
        <v>0.68309387045973224</v>
      </c>
      <c r="FA14" s="4">
        <f t="shared" si="80"/>
        <v>0.5627478271650117</v>
      </c>
      <c r="FB14" s="4">
        <f t="shared" si="81"/>
        <v>0.33536039865046446</v>
      </c>
      <c r="FC14" s="4">
        <f t="shared" si="82"/>
        <v>0.44513089024799052</v>
      </c>
      <c r="FD14" s="4">
        <f t="shared" si="83"/>
        <v>0.34177516593332941</v>
      </c>
      <c r="FE14" s="4">
        <f t="shared" si="84"/>
        <v>0.19081135408565145</v>
      </c>
      <c r="FF14" s="4">
        <f t="shared" si="85"/>
        <v>0.92954436739167057</v>
      </c>
      <c r="FG14" s="4">
        <f t="shared" si="86"/>
        <v>0.88735523590208309</v>
      </c>
      <c r="FH14" s="4">
        <f t="shared" si="87"/>
        <v>0.75540412298630322</v>
      </c>
      <c r="FI14" s="4">
        <f t="shared" si="88"/>
        <v>0.83080184899821896</v>
      </c>
      <c r="FJ14" s="4">
        <f t="shared" si="89"/>
        <v>0.76065815660167968</v>
      </c>
      <c r="FK14" s="4">
        <f t="shared" si="90"/>
        <v>0.59071885141769653</v>
      </c>
      <c r="FL14" s="4">
        <f t="shared" si="91"/>
        <v>0.5479069026270027</v>
      </c>
      <c r="FM14" s="4">
        <f t="shared" si="92"/>
        <v>0.4198259598007521</v>
      </c>
      <c r="FN14" s="4">
        <f t="shared" si="93"/>
        <v>0.2209999577421744</v>
      </c>
      <c r="FO14" s="4">
        <f t="shared" si="94"/>
        <v>0.31084468318755998</v>
      </c>
      <c r="FP14" s="4">
        <f t="shared" si="95"/>
        <v>0.22597096397688027</v>
      </c>
      <c r="FQ14" s="4">
        <f t="shared" si="96"/>
        <v>0.11706148793561189</v>
      </c>
      <c r="FR14" s="4">
        <f t="shared" si="97"/>
        <v>0.94685462685892219</v>
      </c>
      <c r="FS14" s="4">
        <f t="shared" si="98"/>
        <v>0.91407276761525491</v>
      </c>
      <c r="FT14" s="4">
        <f t="shared" si="99"/>
        <v>0.80659709445007777</v>
      </c>
      <c r="FU14" s="4">
        <f t="shared" si="100"/>
        <v>0.8689519716883024</v>
      </c>
      <c r="FV14" s="4">
        <f t="shared" si="101"/>
        <v>0.81102656955095431</v>
      </c>
      <c r="FW14" s="4">
        <f t="shared" si="102"/>
        <v>0.66090751709513629</v>
      </c>
      <c r="FX14" s="4">
        <f t="shared" si="103"/>
        <v>0.62072354484126602</v>
      </c>
      <c r="FY14" s="4">
        <f t="shared" si="104"/>
        <v>0.49422907845390357</v>
      </c>
      <c r="FZ14" s="4">
        <f t="shared" si="105"/>
        <v>0.27698924532300756</v>
      </c>
      <c r="GA14" s="4">
        <f t="shared" si="106"/>
        <v>0.37853521995873424</v>
      </c>
      <c r="GB14" s="4">
        <f t="shared" si="107"/>
        <v>0.28276250057567759</v>
      </c>
      <c r="GC14" s="4">
        <f t="shared" si="108"/>
        <v>0.15185145016923918</v>
      </c>
      <c r="GD14" s="4">
        <f t="shared" si="109"/>
        <v>0.9755476287364141</v>
      </c>
      <c r="GE14" s="4">
        <f t="shared" si="110"/>
        <v>0.95971149976676473</v>
      </c>
      <c r="GF14" s="4">
        <f t="shared" si="111"/>
        <v>0.90327943749678474</v>
      </c>
      <c r="GG14" s="4">
        <f t="shared" si="112"/>
        <v>0.9369015046514696</v>
      </c>
      <c r="GH14" s="4">
        <f t="shared" si="113"/>
        <v>0.9057533420910624</v>
      </c>
      <c r="GI14" s="4">
        <f t="shared" si="114"/>
        <v>0.81358852810551163</v>
      </c>
      <c r="GJ14" s="4">
        <f t="shared" si="115"/>
        <v>0.78562919964425337</v>
      </c>
      <c r="GK14" s="4">
        <f t="shared" si="116"/>
        <v>0.68634194135261029</v>
      </c>
      <c r="GL14" s="4">
        <f t="shared" si="117"/>
        <v>0.46175282442641552</v>
      </c>
      <c r="GM14" s="4">
        <f t="shared" si="118"/>
        <v>0.57697975581915784</v>
      </c>
      <c r="GN14" s="4">
        <f t="shared" si="119"/>
        <v>0.46887967003513636</v>
      </c>
      <c r="GO14" s="4">
        <f t="shared" si="120"/>
        <v>0.28618287114448132</v>
      </c>
      <c r="GP14" s="4">
        <f t="shared" si="121"/>
        <v>0.99309731060827955</v>
      </c>
      <c r="GQ14" s="4">
        <f t="shared" si="122"/>
        <v>0.98849284523106307</v>
      </c>
      <c r="GR14" s="4">
        <f t="shared" si="123"/>
        <v>0.97116346671620024</v>
      </c>
      <c r="GS14" s="4">
        <f t="shared" si="124"/>
        <v>0.98166659628262409</v>
      </c>
      <c r="GT14" s="4">
        <f t="shared" si="125"/>
        <v>0.9719549529652618</v>
      </c>
      <c r="GU14" s="4">
        <f t="shared" si="126"/>
        <v>0.94025940708183553</v>
      </c>
      <c r="GV14" s="4">
        <f t="shared" si="127"/>
        <v>0.92965641389241638</v>
      </c>
      <c r="GW14" s="4">
        <f t="shared" si="128"/>
        <v>0.88752625803950846</v>
      </c>
      <c r="GX14" s="4">
        <f t="shared" si="129"/>
        <v>0.75572032916110499</v>
      </c>
      <c r="GY14" s="4">
        <f t="shared" si="130"/>
        <v>0.83104238433992206</v>
      </c>
      <c r="GZ14" s="4">
        <f t="shared" si="131"/>
        <v>0.76096971977368522</v>
      </c>
      <c r="HA14" s="4">
        <f t="shared" si="132"/>
        <v>0.59113272418673812</v>
      </c>
      <c r="HB14" s="4">
        <f t="shared" si="133"/>
        <v>0.99582382586872931</v>
      </c>
      <c r="HC14" s="4">
        <f t="shared" si="134"/>
        <v>0.99302531968400742</v>
      </c>
      <c r="HD14" s="4">
        <f t="shared" si="135"/>
        <v>0.98240016091562876</v>
      </c>
      <c r="HE14" s="4">
        <f t="shared" si="136"/>
        <v>0.98885750714852982</v>
      </c>
      <c r="HF14" s="4">
        <f t="shared" si="137"/>
        <v>0.98288866388909524</v>
      </c>
      <c r="HG14" s="4">
        <f t="shared" si="138"/>
        <v>0.96308064895216494</v>
      </c>
      <c r="HH14" s="4">
        <f t="shared" si="139"/>
        <v>0.956339982221868</v>
      </c>
      <c r="HI14" s="4">
        <f t="shared" si="140"/>
        <v>0.92897009597840907</v>
      </c>
      <c r="HJ14" s="4">
        <f t="shared" si="141"/>
        <v>0.83680084948167488</v>
      </c>
      <c r="HK14" s="4">
        <f t="shared" si="142"/>
        <v>0.89073688110157034</v>
      </c>
      <c r="HL14" s="4">
        <f t="shared" si="143"/>
        <v>0.84067521262436939</v>
      </c>
      <c r="HM14" s="4">
        <f t="shared" si="144"/>
        <v>0.70555806092617912</v>
      </c>
      <c r="HN14" s="4">
        <f t="shared" si="145"/>
        <v>1.8884814250576625E-2</v>
      </c>
      <c r="HP14" s="4">
        <f t="shared" ref="HP14:IU14" si="182">IF(B1=1,ET14,0)</f>
        <v>0.95912570526306562</v>
      </c>
      <c r="HQ14" s="4">
        <f t="shared" si="182"/>
        <v>0.93338050074862311</v>
      </c>
      <c r="HR14" s="4">
        <f t="shared" si="182"/>
        <v>0.8459854289102422</v>
      </c>
      <c r="HS14" s="4">
        <f t="shared" si="182"/>
        <v>0.89725871564004267</v>
      </c>
      <c r="HT14" s="4">
        <f t="shared" si="182"/>
        <v>0.84968091748430552</v>
      </c>
      <c r="HU14" s="4">
        <f t="shared" si="182"/>
        <v>0.71965426141759736</v>
      </c>
      <c r="HV14" s="4">
        <f t="shared" si="182"/>
        <v>0.68309387045973224</v>
      </c>
      <c r="HW14" s="4">
        <f t="shared" si="182"/>
        <v>0.5627478271650117</v>
      </c>
      <c r="HX14" s="4">
        <f t="shared" si="182"/>
        <v>0.33536039865046446</v>
      </c>
      <c r="HY14" s="4">
        <f t="shared" si="182"/>
        <v>0.44513089024799052</v>
      </c>
      <c r="HZ14" s="4">
        <f t="shared" si="182"/>
        <v>0.34177516593332941</v>
      </c>
      <c r="IA14" s="4">
        <f t="shared" si="182"/>
        <v>0.19081135408565145</v>
      </c>
      <c r="IB14" s="4">
        <f t="shared" si="182"/>
        <v>0.92954436739167057</v>
      </c>
      <c r="IC14" s="4">
        <f t="shared" si="182"/>
        <v>0.88735523590208309</v>
      </c>
      <c r="ID14" s="4">
        <f t="shared" si="182"/>
        <v>0.75540412298630322</v>
      </c>
      <c r="IE14" s="4">
        <f t="shared" si="182"/>
        <v>0.83080184899821896</v>
      </c>
      <c r="IF14" s="4">
        <f t="shared" si="182"/>
        <v>0.76065815660167968</v>
      </c>
      <c r="IG14" s="4">
        <f t="shared" si="182"/>
        <v>0.59071885141769653</v>
      </c>
      <c r="IH14" s="4">
        <f t="shared" si="182"/>
        <v>0.5479069026270027</v>
      </c>
      <c r="II14" s="4">
        <f t="shared" si="182"/>
        <v>0.4198259598007521</v>
      </c>
      <c r="IJ14" s="4">
        <f t="shared" si="182"/>
        <v>0.2209999577421744</v>
      </c>
      <c r="IK14" s="4">
        <f t="shared" si="182"/>
        <v>0.31084468318755998</v>
      </c>
      <c r="IL14" s="4">
        <f t="shared" si="182"/>
        <v>0.22597096397688027</v>
      </c>
      <c r="IM14" s="4">
        <f t="shared" si="182"/>
        <v>0.11706148793561189</v>
      </c>
      <c r="IN14" s="4">
        <f t="shared" si="182"/>
        <v>0.94685462685892219</v>
      </c>
      <c r="IO14" s="4">
        <f t="shared" si="182"/>
        <v>0.91407276761525491</v>
      </c>
      <c r="IP14" s="4">
        <f t="shared" si="182"/>
        <v>0.80659709445007777</v>
      </c>
      <c r="IQ14" s="4">
        <f t="shared" si="182"/>
        <v>0.8689519716883024</v>
      </c>
      <c r="IR14" s="4">
        <f t="shared" si="182"/>
        <v>0.81102656955095431</v>
      </c>
      <c r="IS14" s="4">
        <f t="shared" si="182"/>
        <v>0.66090751709513629</v>
      </c>
      <c r="IT14" s="4">
        <f t="shared" si="182"/>
        <v>0.62072354484126602</v>
      </c>
      <c r="IU14" s="4">
        <f t="shared" si="182"/>
        <v>0.49422907845390357</v>
      </c>
      <c r="IV14" s="4">
        <f t="shared" ref="IV14:KA14" si="183">IF(AH1=1,FZ14,0)</f>
        <v>0.27698924532300756</v>
      </c>
      <c r="IW14" s="4">
        <f t="shared" si="183"/>
        <v>0.37853521995873424</v>
      </c>
      <c r="IX14" s="4">
        <f t="shared" si="183"/>
        <v>0.28276250057567759</v>
      </c>
      <c r="IY14" s="4">
        <f t="shared" si="183"/>
        <v>0.15185145016923918</v>
      </c>
      <c r="IZ14" s="4">
        <f t="shared" si="183"/>
        <v>0.9755476287364141</v>
      </c>
      <c r="JA14" s="4">
        <f t="shared" si="183"/>
        <v>0.95971149976676473</v>
      </c>
      <c r="JB14" s="4">
        <f t="shared" si="183"/>
        <v>0.90327943749678474</v>
      </c>
      <c r="JC14" s="4">
        <f t="shared" si="183"/>
        <v>0.9369015046514696</v>
      </c>
      <c r="JD14" s="4">
        <f t="shared" si="183"/>
        <v>0.9057533420910624</v>
      </c>
      <c r="JE14" s="4">
        <f t="shared" si="183"/>
        <v>0.81358852810551163</v>
      </c>
      <c r="JF14" s="4">
        <f t="shared" si="183"/>
        <v>0.78562919964425337</v>
      </c>
      <c r="JG14" s="4">
        <f t="shared" si="183"/>
        <v>0.68634194135261029</v>
      </c>
      <c r="JH14" s="4">
        <f t="shared" si="183"/>
        <v>0.46175282442641552</v>
      </c>
      <c r="JI14" s="4">
        <f t="shared" si="183"/>
        <v>0.57697975581915784</v>
      </c>
      <c r="JJ14" s="4">
        <f t="shared" si="183"/>
        <v>0.46887967003513636</v>
      </c>
      <c r="JK14" s="4">
        <f t="shared" si="183"/>
        <v>0.28618287114448132</v>
      </c>
      <c r="JL14" s="4">
        <f t="shared" si="183"/>
        <v>0.99309731060827955</v>
      </c>
      <c r="JM14" s="4">
        <f t="shared" si="183"/>
        <v>0.98849284523106307</v>
      </c>
      <c r="JN14" s="4">
        <f t="shared" si="183"/>
        <v>0.97116346671620024</v>
      </c>
      <c r="JO14" s="4">
        <f t="shared" si="183"/>
        <v>0.98166659628262409</v>
      </c>
      <c r="JP14" s="4">
        <f t="shared" si="183"/>
        <v>0.9719549529652618</v>
      </c>
      <c r="JQ14" s="4">
        <f t="shared" si="183"/>
        <v>0.94025940708183553</v>
      </c>
      <c r="JR14" s="4">
        <f t="shared" si="183"/>
        <v>0.92965641389241638</v>
      </c>
      <c r="JS14" s="4">
        <f t="shared" si="183"/>
        <v>0.88752625803950846</v>
      </c>
      <c r="JT14" s="4">
        <f t="shared" si="183"/>
        <v>0.75572032916110499</v>
      </c>
      <c r="JU14" s="4">
        <f t="shared" si="183"/>
        <v>0.83104238433992206</v>
      </c>
      <c r="JV14" s="4">
        <f t="shared" si="183"/>
        <v>0.76096971977368522</v>
      </c>
      <c r="JW14" s="4">
        <f t="shared" si="183"/>
        <v>0.59113272418673812</v>
      </c>
      <c r="JX14" s="4">
        <f t="shared" si="183"/>
        <v>0.99582382586872931</v>
      </c>
      <c r="JY14" s="4">
        <f t="shared" si="183"/>
        <v>0.99302531968400742</v>
      </c>
      <c r="JZ14" s="4">
        <f t="shared" si="183"/>
        <v>0.98240016091562876</v>
      </c>
      <c r="KA14" s="4">
        <f t="shared" si="183"/>
        <v>0.98885750714852982</v>
      </c>
      <c r="KB14" s="4">
        <f t="shared" ref="KB14:KJ14" si="184">IF(BN1=1,HF14,0)</f>
        <v>0.98288866388909524</v>
      </c>
      <c r="KC14" s="4">
        <f t="shared" si="184"/>
        <v>0.96308064895216494</v>
      </c>
      <c r="KD14" s="4">
        <f t="shared" si="184"/>
        <v>0.956339982221868</v>
      </c>
      <c r="KE14" s="4">
        <f t="shared" si="184"/>
        <v>0.92897009597840907</v>
      </c>
      <c r="KF14" s="4">
        <f t="shared" si="184"/>
        <v>0.83680084948167488</v>
      </c>
      <c r="KG14" s="4">
        <f t="shared" si="184"/>
        <v>0.89073688110157034</v>
      </c>
      <c r="KH14" s="4">
        <f t="shared" si="184"/>
        <v>0.84067521262436939</v>
      </c>
      <c r="KI14" s="4">
        <f t="shared" si="184"/>
        <v>0.70555806092617912</v>
      </c>
      <c r="KJ14" s="4">
        <f t="shared" si="184"/>
        <v>0</v>
      </c>
    </row>
    <row r="15" spans="1:296" x14ac:dyDescent="0.2">
      <c r="A15" s="4" t="str">
        <f>'Respondent Data'!A15</f>
        <v>101</v>
      </c>
      <c r="B15" s="4">
        <f>SUMPRODUCT('Respondent Data'!I15:Z15,'Product Coding'!A100:R100)</f>
        <v>-0.76634008937175668</v>
      </c>
      <c r="C15" s="4">
        <f>SUMPRODUCT('Respondent Data'!I15:Z15,'Product Coding'!A101:R101)</f>
        <v>-0.35101203378993273</v>
      </c>
      <c r="D15" s="4">
        <f>SUMPRODUCT('Respondent Data'!I15:Z15,'Product Coding'!A102:R102)</f>
        <v>-0.28092539914205084</v>
      </c>
      <c r="E15" s="4">
        <f>SUMPRODUCT('Respondent Data'!I15:Z15,'Product Coding'!A103:R103)</f>
        <v>-0.99002961863077021</v>
      </c>
      <c r="F15" s="4">
        <f>SUMPRODUCT('Respondent Data'!I15:Z15,'Product Coding'!A104:R104)</f>
        <v>-1.2937685538525767</v>
      </c>
      <c r="G15" s="4">
        <f>SUMPRODUCT('Respondent Data'!I15:Z15,'Product Coding'!A105:R105)</f>
        <v>-1.8278845059438678</v>
      </c>
      <c r="H15" s="4">
        <f>SUMPRODUCT('Respondent Data'!I15:Z15,'Product Coding'!A106:R106)</f>
        <v>-2.4614890474546707</v>
      </c>
      <c r="I15" s="4">
        <f>SUMPRODUCT('Respondent Data'!I15:Z15,'Product Coding'!A107:R107)</f>
        <v>-2.0461609918728465</v>
      </c>
      <c r="J15" s="4">
        <f>SUMPRODUCT('Respondent Data'!I15:Z15,'Product Coding'!A108:R108)</f>
        <v>-1.9760743572249648</v>
      </c>
      <c r="K15" s="4">
        <f>SUMPRODUCT('Respondent Data'!I15:Z15,'Product Coding'!A109:R109)</f>
        <v>-2.6851785767136844</v>
      </c>
      <c r="L15" s="4">
        <f>SUMPRODUCT('Respondent Data'!I15:Z15,'Product Coding'!A110:R110)</f>
        <v>-2.9889175119354907</v>
      </c>
      <c r="M15" s="4">
        <f>SUMPRODUCT('Respondent Data'!I15:Z15,'Product Coding'!A111:R111)</f>
        <v>-3.5230334640267817</v>
      </c>
      <c r="N15" s="4">
        <f>SUMPRODUCT('Respondent Data'!I15:Z15,'Product Coding'!A112:R112)</f>
        <v>-4.1583997162566666</v>
      </c>
      <c r="O15" s="4">
        <f>SUMPRODUCT('Respondent Data'!I15:Z15,'Product Coding'!A113:R113)</f>
        <v>-3.7430716606748424</v>
      </c>
      <c r="P15" s="4">
        <f>SUMPRODUCT('Respondent Data'!I15:Z15,'Product Coding'!A114:R114)</f>
        <v>-3.6729850260269608</v>
      </c>
      <c r="Q15" s="4">
        <f>SUMPRODUCT('Respondent Data'!I15:Z15,'Product Coding'!A115:R115)</f>
        <v>-4.3820892455156804</v>
      </c>
      <c r="R15" s="4">
        <f>SUMPRODUCT('Respondent Data'!I15:Z15,'Product Coding'!A116:R116)</f>
        <v>-4.6858281807374862</v>
      </c>
      <c r="S15" s="4">
        <f>SUMPRODUCT('Respondent Data'!I15:Z15,'Product Coding'!A117:R117)</f>
        <v>-5.2199441328287772</v>
      </c>
      <c r="T15" s="4">
        <f>SUMPRODUCT('Respondent Data'!I15:Z15,'Product Coding'!A118:R118)</f>
        <v>-5.8535486743395806</v>
      </c>
      <c r="U15" s="4">
        <f>SUMPRODUCT('Respondent Data'!I15:Z15,'Product Coding'!A119:R119)</f>
        <v>-5.4382206187577564</v>
      </c>
      <c r="V15" s="4">
        <f>SUMPRODUCT('Respondent Data'!I15:Z15,'Product Coding'!A120:R120)</f>
        <v>-5.3681339841098747</v>
      </c>
      <c r="W15" s="4">
        <f>SUMPRODUCT('Respondent Data'!I15:Z15,'Product Coding'!A121:R121)</f>
        <v>-6.0772382035985943</v>
      </c>
      <c r="X15" s="4">
        <f>SUMPRODUCT('Respondent Data'!I15:Z15,'Product Coding'!A122:R122)</f>
        <v>-6.3809771388204002</v>
      </c>
      <c r="Y15" s="4">
        <f>SUMPRODUCT('Respondent Data'!I15:Z15,'Product Coding'!A123:R123)</f>
        <v>-6.9150930909116912</v>
      </c>
      <c r="Z15" s="4">
        <f>SUMPRODUCT('Respondent Data'!I15:Z15,'Product Coding'!A124:R124)</f>
        <v>-1.9954755709876069</v>
      </c>
      <c r="AA15" s="4">
        <f>SUMPRODUCT('Respondent Data'!I15:Z15,'Product Coding'!A125:R125)</f>
        <v>-1.5801475154057831</v>
      </c>
      <c r="AB15" s="4">
        <f>SUMPRODUCT('Respondent Data'!I15:Z15,'Product Coding'!A126:R126)</f>
        <v>-1.510060880757901</v>
      </c>
      <c r="AC15" s="4">
        <f>SUMPRODUCT('Respondent Data'!I15:Z15,'Product Coding'!A127:R127)</f>
        <v>-2.2191651002466202</v>
      </c>
      <c r="AD15" s="4">
        <f>SUMPRODUCT('Respondent Data'!I15:Z15,'Product Coding'!A128:R128)</f>
        <v>-2.5229040354684269</v>
      </c>
      <c r="AE15" s="4">
        <f>SUMPRODUCT('Respondent Data'!I15:Z15,'Product Coding'!A129:R129)</f>
        <v>-3.0570199875597179</v>
      </c>
      <c r="AF15" s="4">
        <f>SUMPRODUCT('Respondent Data'!I15:Z15,'Product Coding'!A130:R130)</f>
        <v>-3.6906245290705209</v>
      </c>
      <c r="AG15" s="4">
        <f>SUMPRODUCT('Respondent Data'!I15:Z15,'Product Coding'!A131:R131)</f>
        <v>-3.2752964734886971</v>
      </c>
      <c r="AH15" s="4">
        <f>SUMPRODUCT('Respondent Data'!I15:Z15,'Product Coding'!A132:R132)</f>
        <v>-3.205209838840815</v>
      </c>
      <c r="AI15" s="4">
        <f>SUMPRODUCT('Respondent Data'!I15:Z15,'Product Coding'!A133:R133)</f>
        <v>-3.9143140583295342</v>
      </c>
      <c r="AJ15" s="4">
        <f>SUMPRODUCT('Respondent Data'!I15:Z15,'Product Coding'!A134:R134)</f>
        <v>-4.2180529935513409</v>
      </c>
      <c r="AK15" s="4">
        <f>SUMPRODUCT('Respondent Data'!I15:Z15,'Product Coding'!A135:R135)</f>
        <v>-4.7521689456426319</v>
      </c>
      <c r="AL15" s="4">
        <f>SUMPRODUCT('Respondent Data'!I15:Z15,'Product Coding'!A136:R136)</f>
        <v>0.92884704532169415</v>
      </c>
      <c r="AM15" s="4">
        <f>SUMPRODUCT('Respondent Data'!I15:Z15,'Product Coding'!A137:R137)</f>
        <v>1.3441751009035181</v>
      </c>
      <c r="AN15" s="4">
        <f>SUMPRODUCT('Respondent Data'!I15:Z15,'Product Coding'!A138:R138)</f>
        <v>1.4142617355514</v>
      </c>
      <c r="AO15" s="4">
        <f>SUMPRODUCT('Respondent Data'!I15:Z15,'Product Coding'!A139:R139)</f>
        <v>0.70515751606268062</v>
      </c>
      <c r="AP15" s="4">
        <f>SUMPRODUCT('Respondent Data'!I15:Z15,'Product Coding'!A140:R140)</f>
        <v>0.40141858084087412</v>
      </c>
      <c r="AQ15" s="4">
        <f>SUMPRODUCT('Respondent Data'!I15:Z15,'Product Coding'!A141:R141)</f>
        <v>-0.13269737125041692</v>
      </c>
      <c r="AR15" s="4">
        <f>SUMPRODUCT('Respondent Data'!I15:Z15,'Product Coding'!A142:R142)</f>
        <v>-0.76630191276121984</v>
      </c>
      <c r="AS15" s="4">
        <f>SUMPRODUCT('Respondent Data'!I15:Z15,'Product Coding'!A143:R143)</f>
        <v>-0.35097385717939589</v>
      </c>
      <c r="AT15" s="4">
        <f>SUMPRODUCT('Respondent Data'!I15:Z15,'Product Coding'!A144:R144)</f>
        <v>-0.28088722253151388</v>
      </c>
      <c r="AU15" s="4">
        <f>SUMPRODUCT('Respondent Data'!I15:Z15,'Product Coding'!A145:R145)</f>
        <v>-0.98999144202023337</v>
      </c>
      <c r="AV15" s="4">
        <f>SUMPRODUCT('Respondent Data'!I15:Z15,'Product Coding'!A146:R146)</f>
        <v>-1.2937303772420399</v>
      </c>
      <c r="AW15" s="4">
        <f>SUMPRODUCT('Respondent Data'!I15:Z15,'Product Coding'!A147:R147)</f>
        <v>-1.8278463293333309</v>
      </c>
      <c r="AX15" s="4">
        <f>SUMPRODUCT('Respondent Data'!I15:Z15,'Product Coding'!A148:R148)</f>
        <v>4.3812050967395528</v>
      </c>
      <c r="AY15" s="4">
        <f>SUMPRODUCT('Respondent Data'!I15:Z15,'Product Coding'!A149:R149)</f>
        <v>4.796533152321377</v>
      </c>
      <c r="AZ15" s="4">
        <f>SUMPRODUCT('Respondent Data'!I15:Z15,'Product Coding'!A150:R150)</f>
        <v>4.8666197869692596</v>
      </c>
      <c r="BA15" s="4">
        <f>SUMPRODUCT('Respondent Data'!I15:Z15,'Product Coding'!A151:R151)</f>
        <v>4.15751556748054</v>
      </c>
      <c r="BB15" s="4">
        <f>SUMPRODUCT('Respondent Data'!I15:Z15,'Product Coding'!A152:R152)</f>
        <v>3.8537766322587332</v>
      </c>
      <c r="BC15" s="4">
        <f>SUMPRODUCT('Respondent Data'!I15:Z15,'Product Coding'!A153:R153)</f>
        <v>3.3196606801674422</v>
      </c>
      <c r="BD15" s="4">
        <f>SUMPRODUCT('Respondent Data'!I15:Z15,'Product Coding'!A154:R154)</f>
        <v>2.6860561386566393</v>
      </c>
      <c r="BE15" s="4">
        <f>SUMPRODUCT('Respondent Data'!I15:Z15,'Product Coding'!A155:R155)</f>
        <v>3.101384194238463</v>
      </c>
      <c r="BF15" s="4">
        <f>SUMPRODUCT('Respondent Data'!I15:Z15,'Product Coding'!A156:R156)</f>
        <v>3.1714708288863456</v>
      </c>
      <c r="BG15" s="4">
        <f>SUMPRODUCT('Respondent Data'!I15:Z15,'Product Coding'!A157:R157)</f>
        <v>2.462366609397626</v>
      </c>
      <c r="BH15" s="4">
        <f>SUMPRODUCT('Respondent Data'!I15:Z15,'Product Coding'!A158:R158)</f>
        <v>2.1586276741758192</v>
      </c>
      <c r="BI15" s="4">
        <f>SUMPRODUCT('Respondent Data'!I15:Z15,'Product Coding'!A159:R159)</f>
        <v>1.6245117220845282</v>
      </c>
      <c r="BJ15" s="4">
        <f>SUMPRODUCT('Respondent Data'!I15:Z15,'Product Coding'!A160:R160)</f>
        <v>7.131656056416233</v>
      </c>
      <c r="BK15" s="4">
        <f>SUMPRODUCT('Respondent Data'!I15:Z15,'Product Coding'!A161:R161)</f>
        <v>7.5469841119980572</v>
      </c>
      <c r="BL15" s="4">
        <f>SUMPRODUCT('Respondent Data'!I15:Z15,'Product Coding'!A162:R162)</f>
        <v>7.6170707466459389</v>
      </c>
      <c r="BM15" s="4">
        <f>SUMPRODUCT('Respondent Data'!I15:Z15,'Product Coding'!A163:R163)</f>
        <v>6.9079665271572193</v>
      </c>
      <c r="BN15" s="4">
        <f>SUMPRODUCT('Respondent Data'!I15:Z15,'Product Coding'!A164:R164)</f>
        <v>6.6042275919354125</v>
      </c>
      <c r="BO15" s="4">
        <f>SUMPRODUCT('Respondent Data'!I15:Z15,'Product Coding'!A165:R165)</f>
        <v>6.0701116398441215</v>
      </c>
      <c r="BP15" s="4">
        <f>SUMPRODUCT('Respondent Data'!I15:Z15,'Product Coding'!A166:R166)</f>
        <v>5.436507098333319</v>
      </c>
      <c r="BQ15" s="4">
        <f>SUMPRODUCT('Respondent Data'!I15:Z15,'Product Coding'!A167:R167)</f>
        <v>5.8518351539151432</v>
      </c>
      <c r="BR15" s="4">
        <f>SUMPRODUCT('Respondent Data'!I15:Z15,'Product Coding'!A168:R168)</f>
        <v>5.9219217885630249</v>
      </c>
      <c r="BS15" s="4">
        <f>SUMPRODUCT('Respondent Data'!I15:Z15,'Product Coding'!A169:R169)</f>
        <v>5.2128175690743053</v>
      </c>
      <c r="BT15" s="4">
        <f>SUMPRODUCT('Respondent Data'!I15:Z15,'Product Coding'!A170:R170)</f>
        <v>4.9090786338524985</v>
      </c>
      <c r="BU15" s="4">
        <f>SUMPRODUCT('Respondent Data'!I15:Z15,'Product Coding'!A171:R171)</f>
        <v>4.3749626817612075</v>
      </c>
      <c r="BV15" s="4">
        <f>SUMPRODUCT('Respondent Data'!I15:Z15,'Product Coding'!A172:R172)</f>
        <v>3.0143975296106</v>
      </c>
      <c r="BX15" s="4">
        <f t="shared" si="0"/>
        <v>2.1518761496634236</v>
      </c>
      <c r="BY15" s="4">
        <f t="shared" si="1"/>
        <v>1.4205044198611296</v>
      </c>
      <c r="BZ15" s="4">
        <f t="shared" si="2"/>
        <v>1.3243548022454812</v>
      </c>
      <c r="CA15" s="4">
        <f t="shared" si="3"/>
        <v>2.6913141842098871</v>
      </c>
      <c r="CB15" s="4">
        <f t="shared" si="4"/>
        <v>3.6465027363726454</v>
      </c>
      <c r="CC15" s="4">
        <f t="shared" si="5"/>
        <v>6.2207128478242018</v>
      </c>
      <c r="CD15" s="4">
        <f t="shared" si="6"/>
        <v>11.722253542573855</v>
      </c>
      <c r="CE15" s="4">
        <f t="shared" si="7"/>
        <v>7.7381372392474432</v>
      </c>
      <c r="CF15" s="4">
        <f t="shared" si="8"/>
        <v>7.2143662982997299</v>
      </c>
      <c r="CG15" s="4">
        <f t="shared" si="9"/>
        <v>14.66081922743003</v>
      </c>
      <c r="CH15" s="4">
        <f t="shared" si="10"/>
        <v>19.864168124236752</v>
      </c>
      <c r="CI15" s="4">
        <f t="shared" si="11"/>
        <v>33.887067910087453</v>
      </c>
      <c r="CJ15" s="4">
        <f t="shared" si="12"/>
        <v>63.969071980803363</v>
      </c>
      <c r="CK15" s="4">
        <f t="shared" si="13"/>
        <v>42.227499708734946</v>
      </c>
      <c r="CL15" s="4">
        <f t="shared" si="14"/>
        <v>39.36924886974306</v>
      </c>
      <c r="CM15" s="4">
        <f t="shared" si="15"/>
        <v>80.005009024151875</v>
      </c>
      <c r="CN15" s="4">
        <f t="shared" si="16"/>
        <v>108.40000994374279</v>
      </c>
      <c r="CO15" s="4">
        <f t="shared" si="17"/>
        <v>184.92385260955444</v>
      </c>
      <c r="CP15" s="4">
        <f t="shared" si="18"/>
        <v>348.46879117992944</v>
      </c>
      <c r="CQ15" s="4">
        <f t="shared" si="19"/>
        <v>230.03250355843119</v>
      </c>
      <c r="CR15" s="4">
        <f t="shared" si="20"/>
        <v>214.46230402432792</v>
      </c>
      <c r="CS15" s="4">
        <f t="shared" si="21"/>
        <v>435.82387425210578</v>
      </c>
      <c r="CT15" s="4">
        <f t="shared" si="22"/>
        <v>590.50443064617355</v>
      </c>
      <c r="CU15" s="4">
        <f t="shared" si="23"/>
        <v>1007.3647996413782</v>
      </c>
      <c r="CV15" s="4">
        <f t="shared" si="24"/>
        <v>7.3557003538933312</v>
      </c>
      <c r="CW15" s="4">
        <f t="shared" si="25"/>
        <v>4.8556720448404338</v>
      </c>
      <c r="CX15" s="4">
        <f t="shared" si="26"/>
        <v>4.5270063935050828</v>
      </c>
      <c r="CY15" s="4">
        <f t="shared" si="27"/>
        <v>9.1996468757401253</v>
      </c>
      <c r="CZ15" s="4">
        <f t="shared" si="28"/>
        <v>12.464742207679846</v>
      </c>
      <c r="DA15" s="4">
        <f t="shared" si="29"/>
        <v>21.264095381774769</v>
      </c>
      <c r="DB15" s="4">
        <f t="shared" si="30"/>
        <v>40.06986393943928</v>
      </c>
      <c r="DC15" s="4">
        <f t="shared" si="31"/>
        <v>26.451066358122151</v>
      </c>
      <c r="DD15" s="4">
        <f t="shared" si="32"/>
        <v>24.660674240857052</v>
      </c>
      <c r="DE15" s="4">
        <f t="shared" si="33"/>
        <v>50.114683968424764</v>
      </c>
      <c r="DF15" s="4">
        <f t="shared" si="34"/>
        <v>67.901151524960596</v>
      </c>
      <c r="DG15" s="4">
        <f t="shared" si="35"/>
        <v>115.83525262716678</v>
      </c>
      <c r="DH15" s="4">
        <f t="shared" si="36"/>
        <v>0.39500887525963946</v>
      </c>
      <c r="DI15" s="4">
        <f t="shared" si="37"/>
        <v>0.26075471549719781</v>
      </c>
      <c r="DJ15" s="4">
        <f t="shared" si="38"/>
        <v>0.2431050230105079</v>
      </c>
      <c r="DK15" s="4">
        <f t="shared" si="39"/>
        <v>0.49403075034840682</v>
      </c>
      <c r="DL15" s="4">
        <f t="shared" si="40"/>
        <v>0.6693698170087764</v>
      </c>
      <c r="DM15" s="4">
        <f t="shared" si="41"/>
        <v>1.1419043729429155</v>
      </c>
      <c r="DN15" s="4">
        <f t="shared" si="42"/>
        <v>2.1517939998938442</v>
      </c>
      <c r="DO15" s="4">
        <f t="shared" si="43"/>
        <v>1.4204501908522731</v>
      </c>
      <c r="DP15" s="4">
        <f t="shared" si="44"/>
        <v>1.3243042438330637</v>
      </c>
      <c r="DQ15" s="4">
        <f t="shared" si="45"/>
        <v>2.6912114409176522</v>
      </c>
      <c r="DR15" s="4">
        <f t="shared" si="46"/>
        <v>3.6463635279151276</v>
      </c>
      <c r="DS15" s="4">
        <f t="shared" si="47"/>
        <v>6.220475366625692</v>
      </c>
      <c r="DT15" s="4">
        <f t="shared" si="48"/>
        <v>1.2510273443613116E-2</v>
      </c>
      <c r="DU15" s="4">
        <f t="shared" si="49"/>
        <v>8.258327842475181E-3</v>
      </c>
      <c r="DV15" s="4">
        <f t="shared" si="50"/>
        <v>7.6993467839887282E-3</v>
      </c>
      <c r="DW15" s="4">
        <f t="shared" si="51"/>
        <v>1.5646382052427334E-2</v>
      </c>
      <c r="DX15" s="4">
        <f t="shared" si="52"/>
        <v>2.1199522264346161E-2</v>
      </c>
      <c r="DY15" s="4">
        <f t="shared" si="53"/>
        <v>3.6165101208380561E-2</v>
      </c>
      <c r="DZ15" s="4">
        <f t="shared" si="54"/>
        <v>6.8149180990689825E-2</v>
      </c>
      <c r="EA15" s="4">
        <f t="shared" si="55"/>
        <v>4.4986888684245385E-2</v>
      </c>
      <c r="EB15" s="4">
        <f t="shared" si="56"/>
        <v>4.1941863210033313E-2</v>
      </c>
      <c r="EC15" s="4">
        <f t="shared" si="57"/>
        <v>8.5232998874594942E-2</v>
      </c>
      <c r="ED15" s="4">
        <f t="shared" si="58"/>
        <v>0.11548349332417394</v>
      </c>
      <c r="EE15" s="4">
        <f t="shared" si="59"/>
        <v>0.19700784630369608</v>
      </c>
      <c r="EF15" s="4">
        <f t="shared" si="60"/>
        <v>7.9939444840276905E-4</v>
      </c>
      <c r="EG15" s="4">
        <f t="shared" si="61"/>
        <v>5.2769921138174887E-4</v>
      </c>
      <c r="EH15" s="4">
        <f t="shared" si="62"/>
        <v>4.9198085902674919E-4</v>
      </c>
      <c r="EI15" s="4">
        <f t="shared" si="63"/>
        <v>9.9978877413624246E-4</v>
      </c>
      <c r="EJ15" s="4">
        <f t="shared" si="64"/>
        <v>1.3546290961018999E-3</v>
      </c>
      <c r="EK15" s="4">
        <f t="shared" si="65"/>
        <v>2.3109152059872257E-3</v>
      </c>
      <c r="EL15" s="4">
        <f t="shared" si="66"/>
        <v>4.3546671615691777E-3</v>
      </c>
      <c r="EM15" s="4">
        <f t="shared" si="67"/>
        <v>2.8746189463555627E-3</v>
      </c>
      <c r="EN15" s="4">
        <f t="shared" si="68"/>
        <v>2.6800447453757406E-3</v>
      </c>
      <c r="EO15" s="4">
        <f t="shared" si="69"/>
        <v>5.4463067037000424E-3</v>
      </c>
      <c r="EP15" s="4">
        <f t="shared" si="70"/>
        <v>7.3792842228107818E-3</v>
      </c>
      <c r="EQ15" s="4">
        <f t="shared" si="71"/>
        <v>1.2588612018497708E-2</v>
      </c>
      <c r="ER15" s="4">
        <f t="shared" si="72"/>
        <v>4.9075393053506298E-2</v>
      </c>
      <c r="ET15" s="4">
        <f t="shared" si="73"/>
        <v>0.31727134967114301</v>
      </c>
      <c r="EU15" s="4">
        <f t="shared" si="74"/>
        <v>0.41313702705710098</v>
      </c>
      <c r="EV15" s="4">
        <f t="shared" si="75"/>
        <v>0.43022691674865365</v>
      </c>
      <c r="EW15" s="4">
        <f t="shared" si="76"/>
        <v>0.27090622745623766</v>
      </c>
      <c r="EX15" s="4">
        <f t="shared" si="77"/>
        <v>0.21521562705043479</v>
      </c>
      <c r="EY15" s="4">
        <f t="shared" si="78"/>
        <v>0.13849048162901637</v>
      </c>
      <c r="EZ15" s="4">
        <f t="shared" si="79"/>
        <v>7.86024265790327E-2</v>
      </c>
      <c r="FA15" s="4">
        <f t="shared" si="80"/>
        <v>0.11444086681409495</v>
      </c>
      <c r="FB15" s="4">
        <f t="shared" si="81"/>
        <v>0.12173793615789782</v>
      </c>
      <c r="FC15" s="4">
        <f t="shared" si="82"/>
        <v>6.3853620010407453E-2</v>
      </c>
      <c r="FD15" s="4">
        <f t="shared" si="83"/>
        <v>4.792906163550107E-2</v>
      </c>
      <c r="FE15" s="4">
        <f t="shared" si="84"/>
        <v>2.8663916456872954E-2</v>
      </c>
      <c r="FF15" s="4">
        <f t="shared" si="85"/>
        <v>1.5391939110589012E-2</v>
      </c>
      <c r="FG15" s="4">
        <f t="shared" si="86"/>
        <v>2.3133422167323055E-2</v>
      </c>
      <c r="FH15" s="4">
        <f t="shared" si="87"/>
        <v>2.4771330356594883E-2</v>
      </c>
      <c r="FI15" s="4">
        <f t="shared" si="88"/>
        <v>1.234491560518001E-2</v>
      </c>
      <c r="FJ15" s="4">
        <f t="shared" si="89"/>
        <v>9.1407669936614637E-3</v>
      </c>
      <c r="FK15" s="4">
        <f t="shared" si="90"/>
        <v>5.3785460335744519E-3</v>
      </c>
      <c r="FL15" s="4">
        <f t="shared" si="91"/>
        <v>2.8614858472015446E-3</v>
      </c>
      <c r="FM15" s="4">
        <f t="shared" si="92"/>
        <v>4.3283952889645533E-3</v>
      </c>
      <c r="FN15" s="4">
        <f t="shared" si="93"/>
        <v>4.6411830808561743E-3</v>
      </c>
      <c r="FO15" s="4">
        <f t="shared" si="94"/>
        <v>2.2892521653312069E-3</v>
      </c>
      <c r="FP15" s="4">
        <f t="shared" si="95"/>
        <v>1.6906044117160309E-3</v>
      </c>
      <c r="FQ15" s="4">
        <f t="shared" si="96"/>
        <v>9.9170458980286382E-4</v>
      </c>
      <c r="FR15" s="4">
        <f t="shared" si="97"/>
        <v>0.11967877707989504</v>
      </c>
      <c r="FS15" s="4">
        <f t="shared" si="98"/>
        <v>0.1707745912582524</v>
      </c>
      <c r="FT15" s="4">
        <f t="shared" si="99"/>
        <v>0.18092977080235043</v>
      </c>
      <c r="FU15" s="4">
        <f t="shared" si="100"/>
        <v>9.8042609923927992E-2</v>
      </c>
      <c r="FV15" s="4">
        <f t="shared" si="101"/>
        <v>7.4268039044195946E-2</v>
      </c>
      <c r="FW15" s="4">
        <f t="shared" si="102"/>
        <v>4.4915366326475269E-2</v>
      </c>
      <c r="FX15" s="4">
        <f t="shared" si="103"/>
        <v>2.4348753662164015E-2</v>
      </c>
      <c r="FY15" s="4">
        <f t="shared" si="104"/>
        <v>3.642845734858393E-2</v>
      </c>
      <c r="FZ15" s="4">
        <f t="shared" si="105"/>
        <v>3.8970137363257398E-2</v>
      </c>
      <c r="GA15" s="4">
        <f t="shared" si="106"/>
        <v>1.9563849805228829E-2</v>
      </c>
      <c r="GB15" s="4">
        <f t="shared" si="107"/>
        <v>1.4513545533963003E-2</v>
      </c>
      <c r="GC15" s="4">
        <f t="shared" si="108"/>
        <v>8.5590605362159157E-3</v>
      </c>
      <c r="GD15" s="4">
        <f t="shared" si="109"/>
        <v>0.71684131745318092</v>
      </c>
      <c r="GE15" s="4">
        <f t="shared" si="110"/>
        <v>0.79317569683301536</v>
      </c>
      <c r="GF15" s="4">
        <f t="shared" si="111"/>
        <v>0.80443726112395175</v>
      </c>
      <c r="GG15" s="4">
        <f t="shared" si="112"/>
        <v>0.66933026630596504</v>
      </c>
      <c r="GH15" s="4">
        <f t="shared" si="113"/>
        <v>0.59902844163783198</v>
      </c>
      <c r="GI15" s="4">
        <f t="shared" si="114"/>
        <v>0.46687425107873914</v>
      </c>
      <c r="GJ15" s="4">
        <f t="shared" si="115"/>
        <v>0.31727961917361386</v>
      </c>
      <c r="GK15" s="4">
        <f t="shared" si="116"/>
        <v>0.41314628319118041</v>
      </c>
      <c r="GL15" s="4">
        <f t="shared" si="117"/>
        <v>0.4302362750716649</v>
      </c>
      <c r="GM15" s="4">
        <f t="shared" si="118"/>
        <v>0.27091376801524958</v>
      </c>
      <c r="GN15" s="4">
        <f t="shared" si="119"/>
        <v>0.21522207506839452</v>
      </c>
      <c r="GO15" s="4">
        <f t="shared" si="120"/>
        <v>0.13849503657642487</v>
      </c>
      <c r="GP15" s="4">
        <f t="shared" si="121"/>
        <v>0.98764429974516221</v>
      </c>
      <c r="GQ15" s="4">
        <f t="shared" si="122"/>
        <v>0.99180931353163537</v>
      </c>
      <c r="GR15" s="4">
        <f t="shared" si="123"/>
        <v>0.99235948022735077</v>
      </c>
      <c r="GS15" s="4">
        <f t="shared" si="124"/>
        <v>0.98459465584782668</v>
      </c>
      <c r="GT15" s="4">
        <f t="shared" si="125"/>
        <v>0.97924056778117208</v>
      </c>
      <c r="GU15" s="4">
        <f t="shared" si="126"/>
        <v>0.96509716340937879</v>
      </c>
      <c r="GV15" s="4">
        <f t="shared" si="127"/>
        <v>0.93619881735294441</v>
      </c>
      <c r="GW15" s="4">
        <f t="shared" si="128"/>
        <v>0.95694980561824183</v>
      </c>
      <c r="GX15" s="4">
        <f t="shared" si="129"/>
        <v>0.95974644585176949</v>
      </c>
      <c r="GY15" s="4">
        <f t="shared" si="130"/>
        <v>0.92146110654303448</v>
      </c>
      <c r="GZ15" s="4">
        <f t="shared" si="131"/>
        <v>0.89647225260139918</v>
      </c>
      <c r="HA15" s="4">
        <f t="shared" si="132"/>
        <v>0.83541641192073457</v>
      </c>
      <c r="HB15" s="4">
        <f t="shared" si="133"/>
        <v>0.9992012440726511</v>
      </c>
      <c r="HC15" s="4">
        <f t="shared" si="134"/>
        <v>0.99947257910820686</v>
      </c>
      <c r="HD15" s="4">
        <f t="shared" si="135"/>
        <v>0.99950826106711588</v>
      </c>
      <c r="HE15" s="4">
        <f t="shared" si="136"/>
        <v>0.99900120980508844</v>
      </c>
      <c r="HF15" s="4">
        <f t="shared" si="137"/>
        <v>0.99864720344147728</v>
      </c>
      <c r="HG15" s="4">
        <f t="shared" si="138"/>
        <v>0.99769441281050764</v>
      </c>
      <c r="HH15" s="4">
        <f t="shared" si="139"/>
        <v>0.99566421374445757</v>
      </c>
      <c r="HI15" s="4">
        <f t="shared" si="140"/>
        <v>0.99713362080159562</v>
      </c>
      <c r="HJ15" s="4">
        <f t="shared" si="141"/>
        <v>0.99732711869611779</v>
      </c>
      <c r="HK15" s="4">
        <f t="shared" si="142"/>
        <v>0.99458319487834668</v>
      </c>
      <c r="HL15" s="4">
        <f t="shared" si="143"/>
        <v>0.99267477072599919</v>
      </c>
      <c r="HM15" s="4">
        <f t="shared" si="144"/>
        <v>0.98756789097854503</v>
      </c>
      <c r="HN15" s="4">
        <f t="shared" si="145"/>
        <v>0.95322033728132316</v>
      </c>
      <c r="HP15" s="4">
        <f t="shared" ref="HP15:IU15" si="185">IF(B1=1,ET15,0)</f>
        <v>0.31727134967114301</v>
      </c>
      <c r="HQ15" s="4">
        <f t="shared" si="185"/>
        <v>0.41313702705710098</v>
      </c>
      <c r="HR15" s="4">
        <f t="shared" si="185"/>
        <v>0.43022691674865365</v>
      </c>
      <c r="HS15" s="4">
        <f t="shared" si="185"/>
        <v>0.27090622745623766</v>
      </c>
      <c r="HT15" s="4">
        <f t="shared" si="185"/>
        <v>0.21521562705043479</v>
      </c>
      <c r="HU15" s="4">
        <f t="shared" si="185"/>
        <v>0.13849048162901637</v>
      </c>
      <c r="HV15" s="4">
        <f t="shared" si="185"/>
        <v>7.86024265790327E-2</v>
      </c>
      <c r="HW15" s="4">
        <f t="shared" si="185"/>
        <v>0.11444086681409495</v>
      </c>
      <c r="HX15" s="4">
        <f t="shared" si="185"/>
        <v>0.12173793615789782</v>
      </c>
      <c r="HY15" s="4">
        <f t="shared" si="185"/>
        <v>6.3853620010407453E-2</v>
      </c>
      <c r="HZ15" s="4">
        <f t="shared" si="185"/>
        <v>4.792906163550107E-2</v>
      </c>
      <c r="IA15" s="4">
        <f t="shared" si="185"/>
        <v>2.8663916456872954E-2</v>
      </c>
      <c r="IB15" s="4">
        <f t="shared" si="185"/>
        <v>1.5391939110589012E-2</v>
      </c>
      <c r="IC15" s="4">
        <f t="shared" si="185"/>
        <v>2.3133422167323055E-2</v>
      </c>
      <c r="ID15" s="4">
        <f t="shared" si="185"/>
        <v>2.4771330356594883E-2</v>
      </c>
      <c r="IE15" s="4">
        <f t="shared" si="185"/>
        <v>1.234491560518001E-2</v>
      </c>
      <c r="IF15" s="4">
        <f t="shared" si="185"/>
        <v>9.1407669936614637E-3</v>
      </c>
      <c r="IG15" s="4">
        <f t="shared" si="185"/>
        <v>5.3785460335744519E-3</v>
      </c>
      <c r="IH15" s="4">
        <f t="shared" si="185"/>
        <v>2.8614858472015446E-3</v>
      </c>
      <c r="II15" s="4">
        <f t="shared" si="185"/>
        <v>4.3283952889645533E-3</v>
      </c>
      <c r="IJ15" s="4">
        <f t="shared" si="185"/>
        <v>4.6411830808561743E-3</v>
      </c>
      <c r="IK15" s="4">
        <f t="shared" si="185"/>
        <v>2.2892521653312069E-3</v>
      </c>
      <c r="IL15" s="4">
        <f t="shared" si="185"/>
        <v>1.6906044117160309E-3</v>
      </c>
      <c r="IM15" s="4">
        <f t="shared" si="185"/>
        <v>9.9170458980286382E-4</v>
      </c>
      <c r="IN15" s="4">
        <f t="shared" si="185"/>
        <v>0.11967877707989504</v>
      </c>
      <c r="IO15" s="4">
        <f t="shared" si="185"/>
        <v>0.1707745912582524</v>
      </c>
      <c r="IP15" s="4">
        <f t="shared" si="185"/>
        <v>0.18092977080235043</v>
      </c>
      <c r="IQ15" s="4">
        <f t="shared" si="185"/>
        <v>9.8042609923927992E-2</v>
      </c>
      <c r="IR15" s="4">
        <f t="shared" si="185"/>
        <v>7.4268039044195946E-2</v>
      </c>
      <c r="IS15" s="4">
        <f t="shared" si="185"/>
        <v>4.4915366326475269E-2</v>
      </c>
      <c r="IT15" s="4">
        <f t="shared" si="185"/>
        <v>2.4348753662164015E-2</v>
      </c>
      <c r="IU15" s="4">
        <f t="shared" si="185"/>
        <v>3.642845734858393E-2</v>
      </c>
      <c r="IV15" s="4">
        <f t="shared" ref="IV15:KA15" si="186">IF(AH1=1,FZ15,0)</f>
        <v>3.8970137363257398E-2</v>
      </c>
      <c r="IW15" s="4">
        <f t="shared" si="186"/>
        <v>1.9563849805228829E-2</v>
      </c>
      <c r="IX15" s="4">
        <f t="shared" si="186"/>
        <v>1.4513545533963003E-2</v>
      </c>
      <c r="IY15" s="4">
        <f t="shared" si="186"/>
        <v>8.5590605362159157E-3</v>
      </c>
      <c r="IZ15" s="4">
        <f t="shared" si="186"/>
        <v>0.71684131745318092</v>
      </c>
      <c r="JA15" s="4">
        <f t="shared" si="186"/>
        <v>0.79317569683301536</v>
      </c>
      <c r="JB15" s="4">
        <f t="shared" si="186"/>
        <v>0.80443726112395175</v>
      </c>
      <c r="JC15" s="4">
        <f t="shared" si="186"/>
        <v>0.66933026630596504</v>
      </c>
      <c r="JD15" s="4">
        <f t="shared" si="186"/>
        <v>0.59902844163783198</v>
      </c>
      <c r="JE15" s="4">
        <f t="shared" si="186"/>
        <v>0.46687425107873914</v>
      </c>
      <c r="JF15" s="4">
        <f t="shared" si="186"/>
        <v>0.31727961917361386</v>
      </c>
      <c r="JG15" s="4">
        <f t="shared" si="186"/>
        <v>0.41314628319118041</v>
      </c>
      <c r="JH15" s="4">
        <f t="shared" si="186"/>
        <v>0.4302362750716649</v>
      </c>
      <c r="JI15" s="4">
        <f t="shared" si="186"/>
        <v>0.27091376801524958</v>
      </c>
      <c r="JJ15" s="4">
        <f t="shared" si="186"/>
        <v>0.21522207506839452</v>
      </c>
      <c r="JK15" s="4">
        <f t="shared" si="186"/>
        <v>0.13849503657642487</v>
      </c>
      <c r="JL15" s="4">
        <f t="shared" si="186"/>
        <v>0.98764429974516221</v>
      </c>
      <c r="JM15" s="4">
        <f t="shared" si="186"/>
        <v>0.99180931353163537</v>
      </c>
      <c r="JN15" s="4">
        <f t="shared" si="186"/>
        <v>0.99235948022735077</v>
      </c>
      <c r="JO15" s="4">
        <f t="shared" si="186"/>
        <v>0.98459465584782668</v>
      </c>
      <c r="JP15" s="4">
        <f t="shared" si="186"/>
        <v>0.97924056778117208</v>
      </c>
      <c r="JQ15" s="4">
        <f t="shared" si="186"/>
        <v>0.96509716340937879</v>
      </c>
      <c r="JR15" s="4">
        <f t="shared" si="186"/>
        <v>0.93619881735294441</v>
      </c>
      <c r="JS15" s="4">
        <f t="shared" si="186"/>
        <v>0.95694980561824183</v>
      </c>
      <c r="JT15" s="4">
        <f t="shared" si="186"/>
        <v>0.95974644585176949</v>
      </c>
      <c r="JU15" s="4">
        <f t="shared" si="186"/>
        <v>0.92146110654303448</v>
      </c>
      <c r="JV15" s="4">
        <f t="shared" si="186"/>
        <v>0.89647225260139918</v>
      </c>
      <c r="JW15" s="4">
        <f t="shared" si="186"/>
        <v>0.83541641192073457</v>
      </c>
      <c r="JX15" s="4">
        <f t="shared" si="186"/>
        <v>0.9992012440726511</v>
      </c>
      <c r="JY15" s="4">
        <f t="shared" si="186"/>
        <v>0.99947257910820686</v>
      </c>
      <c r="JZ15" s="4">
        <f t="shared" si="186"/>
        <v>0.99950826106711588</v>
      </c>
      <c r="KA15" s="4">
        <f t="shared" si="186"/>
        <v>0.99900120980508844</v>
      </c>
      <c r="KB15" s="4">
        <f t="shared" ref="KB15:KJ15" si="187">IF(BN1=1,HF15,0)</f>
        <v>0.99864720344147728</v>
      </c>
      <c r="KC15" s="4">
        <f t="shared" si="187"/>
        <v>0.99769441281050764</v>
      </c>
      <c r="KD15" s="4">
        <f t="shared" si="187"/>
        <v>0.99566421374445757</v>
      </c>
      <c r="KE15" s="4">
        <f t="shared" si="187"/>
        <v>0.99713362080159562</v>
      </c>
      <c r="KF15" s="4">
        <f t="shared" si="187"/>
        <v>0.99732711869611779</v>
      </c>
      <c r="KG15" s="4">
        <f t="shared" si="187"/>
        <v>0.99458319487834668</v>
      </c>
      <c r="KH15" s="4">
        <f t="shared" si="187"/>
        <v>0.99267477072599919</v>
      </c>
      <c r="KI15" s="4">
        <f t="shared" si="187"/>
        <v>0.98756789097854503</v>
      </c>
      <c r="KJ15" s="4">
        <f t="shared" si="187"/>
        <v>0</v>
      </c>
    </row>
    <row r="16" spans="1:296" x14ac:dyDescent="0.2">
      <c r="A16" s="4" t="str">
        <f>'Respondent Data'!A16</f>
        <v>102</v>
      </c>
      <c r="B16" s="4">
        <f>SUMPRODUCT('Respondent Data'!I16:Z16,'Product Coding'!A100:R100)</f>
        <v>1.697193675914958</v>
      </c>
      <c r="C16" s="4">
        <f>SUMPRODUCT('Respondent Data'!I16:Z16,'Product Coding'!A101:R101)</f>
        <v>2.1764146164115288</v>
      </c>
      <c r="D16" s="4">
        <f>SUMPRODUCT('Respondent Data'!I16:Z16,'Product Coding'!A102:R102)</f>
        <v>2.0679559064099529</v>
      </c>
      <c r="E16" s="4">
        <f>SUMPRODUCT('Respondent Data'!I16:Z16,'Product Coding'!A103:R103)</f>
        <v>2.4578053114912972</v>
      </c>
      <c r="F16" s="4">
        <f>SUMPRODUCT('Respondent Data'!I16:Z16,'Product Coding'!A104:R104)</f>
        <v>1.4105601021210918</v>
      </c>
      <c r="G16" s="4">
        <f>SUMPRODUCT('Respondent Data'!I16:Z16,'Product Coding'!A105:R105)</f>
        <v>0.1791496612188197</v>
      </c>
      <c r="H16" s="4">
        <f>SUMPRODUCT('Respondent Data'!I16:Z16,'Product Coding'!A106:R106)</f>
        <v>-2.4190810515382415</v>
      </c>
      <c r="I16" s="4">
        <f>SUMPRODUCT('Respondent Data'!I16:Z16,'Product Coding'!A107:R107)</f>
        <v>-1.9398601110416709</v>
      </c>
      <c r="J16" s="4">
        <f>SUMPRODUCT('Respondent Data'!I16:Z16,'Product Coding'!A108:R108)</f>
        <v>-2.0483188210432468</v>
      </c>
      <c r="K16" s="4">
        <f>SUMPRODUCT('Respondent Data'!I16:Z16,'Product Coding'!A109:R109)</f>
        <v>-1.6584694159619027</v>
      </c>
      <c r="L16" s="4">
        <f>SUMPRODUCT('Respondent Data'!I16:Z16,'Product Coding'!A110:R110)</f>
        <v>-2.7057146253321078</v>
      </c>
      <c r="M16" s="4">
        <f>SUMPRODUCT('Respondent Data'!I16:Z16,'Product Coding'!A111:R111)</f>
        <v>-3.9371250662343797</v>
      </c>
      <c r="N16" s="4">
        <f>SUMPRODUCT('Respondent Data'!I16:Z16,'Product Coding'!A112:R112)</f>
        <v>0.49195059099056815</v>
      </c>
      <c r="O16" s="4">
        <f>SUMPRODUCT('Respondent Data'!I16:Z16,'Product Coding'!A113:R113)</f>
        <v>0.97117153148713897</v>
      </c>
      <c r="P16" s="4">
        <f>SUMPRODUCT('Respondent Data'!I16:Z16,'Product Coding'!A114:R114)</f>
        <v>0.86271282148556283</v>
      </c>
      <c r="Q16" s="4">
        <f>SUMPRODUCT('Respondent Data'!I16:Z16,'Product Coding'!A115:R115)</f>
        <v>1.2525622265669072</v>
      </c>
      <c r="R16" s="4">
        <f>SUMPRODUCT('Respondent Data'!I16:Z16,'Product Coding'!A116:R116)</f>
        <v>0.20531701719670203</v>
      </c>
      <c r="S16" s="4">
        <f>SUMPRODUCT('Respondent Data'!I16:Z16,'Product Coding'!A117:R117)</f>
        <v>-1.0260934237055701</v>
      </c>
      <c r="T16" s="4">
        <f>SUMPRODUCT('Respondent Data'!I16:Z16,'Product Coding'!A118:R118)</f>
        <v>-3.6243241364626315</v>
      </c>
      <c r="U16" s="4">
        <f>SUMPRODUCT('Respondent Data'!I16:Z16,'Product Coding'!A119:R119)</f>
        <v>-3.1451031959660609</v>
      </c>
      <c r="V16" s="4">
        <f>SUMPRODUCT('Respondent Data'!I16:Z16,'Product Coding'!A120:R120)</f>
        <v>-3.2535619059676368</v>
      </c>
      <c r="W16" s="4">
        <f>SUMPRODUCT('Respondent Data'!I16:Z16,'Product Coding'!A121:R121)</f>
        <v>-2.8637125008862925</v>
      </c>
      <c r="X16" s="4">
        <f>SUMPRODUCT('Respondent Data'!I16:Z16,'Product Coding'!A122:R122)</f>
        <v>-3.9109577102564979</v>
      </c>
      <c r="Y16" s="4">
        <f>SUMPRODUCT('Respondent Data'!I16:Z16,'Product Coding'!A123:R123)</f>
        <v>-5.1423681511587702</v>
      </c>
      <c r="Z16" s="4">
        <f>SUMPRODUCT('Respondent Data'!I16:Z16,'Product Coding'!A124:R124)</f>
        <v>2.2966451321318879</v>
      </c>
      <c r="AA16" s="4">
        <f>SUMPRODUCT('Respondent Data'!I16:Z16,'Product Coding'!A125:R125)</f>
        <v>2.7758660726284585</v>
      </c>
      <c r="AB16" s="4">
        <f>SUMPRODUCT('Respondent Data'!I16:Z16,'Product Coding'!A126:R126)</f>
        <v>2.6674073626268826</v>
      </c>
      <c r="AC16" s="4">
        <f>SUMPRODUCT('Respondent Data'!I16:Z16,'Product Coding'!A127:R127)</f>
        <v>3.057256767708227</v>
      </c>
      <c r="AD16" s="4">
        <f>SUMPRODUCT('Respondent Data'!I16:Z16,'Product Coding'!A128:R128)</f>
        <v>2.0100115583380216</v>
      </c>
      <c r="AE16" s="4">
        <f>SUMPRODUCT('Respondent Data'!I16:Z16,'Product Coding'!A129:R129)</f>
        <v>0.77860111743574967</v>
      </c>
      <c r="AF16" s="4">
        <f>SUMPRODUCT('Respondent Data'!I16:Z16,'Product Coding'!A130:R130)</f>
        <v>-1.8196295953213117</v>
      </c>
      <c r="AG16" s="4">
        <f>SUMPRODUCT('Respondent Data'!I16:Z16,'Product Coding'!A131:R131)</f>
        <v>-1.3404086548247409</v>
      </c>
      <c r="AH16" s="4">
        <f>SUMPRODUCT('Respondent Data'!I16:Z16,'Product Coding'!A132:R132)</f>
        <v>-1.4488673648263171</v>
      </c>
      <c r="AI16" s="4">
        <f>SUMPRODUCT('Respondent Data'!I16:Z16,'Product Coding'!A133:R133)</f>
        <v>-1.0590179597449727</v>
      </c>
      <c r="AJ16" s="4">
        <f>SUMPRODUCT('Respondent Data'!I16:Z16,'Product Coding'!A134:R134)</f>
        <v>-2.1062631691151781</v>
      </c>
      <c r="AK16" s="4">
        <f>SUMPRODUCT('Respondent Data'!I16:Z16,'Product Coding'!A135:R135)</f>
        <v>-3.33767361001745</v>
      </c>
      <c r="AL16" s="4">
        <f>SUMPRODUCT('Respondent Data'!I16:Z16,'Product Coding'!A136:R136)</f>
        <v>4.9776358944530479</v>
      </c>
      <c r="AM16" s="4">
        <f>SUMPRODUCT('Respondent Data'!I16:Z16,'Product Coding'!A137:R137)</f>
        <v>5.4568568349496189</v>
      </c>
      <c r="AN16" s="4">
        <f>SUMPRODUCT('Respondent Data'!I16:Z16,'Product Coding'!A138:R138)</f>
        <v>5.3483981249480426</v>
      </c>
      <c r="AO16" s="4">
        <f>SUMPRODUCT('Respondent Data'!I16:Z16,'Product Coding'!A139:R139)</f>
        <v>5.7382475300293869</v>
      </c>
      <c r="AP16" s="4">
        <f>SUMPRODUCT('Respondent Data'!I16:Z16,'Product Coding'!A140:R140)</f>
        <v>4.691002320659182</v>
      </c>
      <c r="AQ16" s="4">
        <f>SUMPRODUCT('Respondent Data'!I16:Z16,'Product Coding'!A141:R141)</f>
        <v>3.4595918797569096</v>
      </c>
      <c r="AR16" s="4">
        <f>SUMPRODUCT('Respondent Data'!I16:Z16,'Product Coding'!A142:R142)</f>
        <v>0.86136116699984822</v>
      </c>
      <c r="AS16" s="4">
        <f>SUMPRODUCT('Respondent Data'!I16:Z16,'Product Coding'!A143:R143)</f>
        <v>1.3405821074964188</v>
      </c>
      <c r="AT16" s="4">
        <f>SUMPRODUCT('Respondent Data'!I16:Z16,'Product Coding'!A144:R144)</f>
        <v>1.2321233974948429</v>
      </c>
      <c r="AU16" s="4">
        <f>SUMPRODUCT('Respondent Data'!I16:Z16,'Product Coding'!A145:R145)</f>
        <v>1.6219728025761873</v>
      </c>
      <c r="AV16" s="4">
        <f>SUMPRODUCT('Respondent Data'!I16:Z16,'Product Coding'!A146:R146)</f>
        <v>0.57472759320598188</v>
      </c>
      <c r="AW16" s="4">
        <f>SUMPRODUCT('Respondent Data'!I16:Z16,'Product Coding'!A147:R147)</f>
        <v>-0.65668284769629004</v>
      </c>
      <c r="AX16" s="4">
        <f>SUMPRODUCT('Respondent Data'!I16:Z16,'Product Coding'!A148:R148)</f>
        <v>5.8623743871962084</v>
      </c>
      <c r="AY16" s="4">
        <f>SUMPRODUCT('Respondent Data'!I16:Z16,'Product Coding'!A149:R149)</f>
        <v>6.3415953276927794</v>
      </c>
      <c r="AZ16" s="4">
        <f>SUMPRODUCT('Respondent Data'!I16:Z16,'Product Coding'!A150:R150)</f>
        <v>6.2331366176912031</v>
      </c>
      <c r="BA16" s="4">
        <f>SUMPRODUCT('Respondent Data'!I16:Z16,'Product Coding'!A151:R151)</f>
        <v>6.6229860227725474</v>
      </c>
      <c r="BB16" s="4">
        <f>SUMPRODUCT('Respondent Data'!I16:Z16,'Product Coding'!A152:R152)</f>
        <v>5.5757408134023425</v>
      </c>
      <c r="BC16" s="4">
        <f>SUMPRODUCT('Respondent Data'!I16:Z16,'Product Coding'!A153:R153)</f>
        <v>4.3443303725000693</v>
      </c>
      <c r="BD16" s="4">
        <f>SUMPRODUCT('Respondent Data'!I16:Z16,'Product Coding'!A154:R154)</f>
        <v>1.7460996597430083</v>
      </c>
      <c r="BE16" s="4">
        <f>SUMPRODUCT('Respondent Data'!I16:Z16,'Product Coding'!A155:R155)</f>
        <v>2.2253206002395793</v>
      </c>
      <c r="BF16" s="4">
        <f>SUMPRODUCT('Respondent Data'!I16:Z16,'Product Coding'!A156:R156)</f>
        <v>2.116861890238003</v>
      </c>
      <c r="BG16" s="4">
        <f>SUMPRODUCT('Respondent Data'!I16:Z16,'Product Coding'!A157:R157)</f>
        <v>2.5067112953193473</v>
      </c>
      <c r="BH16" s="4">
        <f>SUMPRODUCT('Respondent Data'!I16:Z16,'Product Coding'!A158:R158)</f>
        <v>1.4594660859491424</v>
      </c>
      <c r="BI16" s="4">
        <f>SUMPRODUCT('Respondent Data'!I16:Z16,'Product Coding'!A159:R159)</f>
        <v>0.22805564504687004</v>
      </c>
      <c r="BJ16" s="4">
        <f>SUMPRODUCT('Respondent Data'!I16:Z16,'Product Coding'!A160:R160)</f>
        <v>5.3106357824176484</v>
      </c>
      <c r="BK16" s="4">
        <f>SUMPRODUCT('Respondent Data'!I16:Z16,'Product Coding'!A161:R161)</f>
        <v>5.7898567229142195</v>
      </c>
      <c r="BL16" s="4">
        <f>SUMPRODUCT('Respondent Data'!I16:Z16,'Product Coding'!A162:R162)</f>
        <v>5.6813980129126431</v>
      </c>
      <c r="BM16" s="4">
        <f>SUMPRODUCT('Respondent Data'!I16:Z16,'Product Coding'!A163:R163)</f>
        <v>6.0712474179939875</v>
      </c>
      <c r="BN16" s="4">
        <f>SUMPRODUCT('Respondent Data'!I16:Z16,'Product Coding'!A164:R164)</f>
        <v>5.0240022086237826</v>
      </c>
      <c r="BO16" s="4">
        <f>SUMPRODUCT('Respondent Data'!I16:Z16,'Product Coding'!A165:R165)</f>
        <v>3.7925917677215097</v>
      </c>
      <c r="BP16" s="4">
        <f>SUMPRODUCT('Respondent Data'!I16:Z16,'Product Coding'!A166:R166)</f>
        <v>1.1943610549644483</v>
      </c>
      <c r="BQ16" s="4">
        <f>SUMPRODUCT('Respondent Data'!I16:Z16,'Product Coding'!A167:R167)</f>
        <v>1.6735819954610194</v>
      </c>
      <c r="BR16" s="4">
        <f>SUMPRODUCT('Respondent Data'!I16:Z16,'Product Coding'!A168:R168)</f>
        <v>1.565123285459443</v>
      </c>
      <c r="BS16" s="4">
        <f>SUMPRODUCT('Respondent Data'!I16:Z16,'Product Coding'!A169:R169)</f>
        <v>1.9549726905407874</v>
      </c>
      <c r="BT16" s="4">
        <f>SUMPRODUCT('Respondent Data'!I16:Z16,'Product Coding'!A170:R170)</f>
        <v>0.90772748117058244</v>
      </c>
      <c r="BU16" s="4">
        <f>SUMPRODUCT('Respondent Data'!I16:Z16,'Product Coding'!A171:R171)</f>
        <v>-0.32368295973168992</v>
      </c>
      <c r="BV16" s="4">
        <f>SUMPRODUCT('Respondent Data'!I16:Z16,'Product Coding'!A172:R172)</f>
        <v>-3.5520835537388198</v>
      </c>
      <c r="BX16" s="4">
        <f t="shared" si="0"/>
        <v>0.18319691325753834</v>
      </c>
      <c r="BY16" s="4">
        <f t="shared" si="1"/>
        <v>0.11344755533140249</v>
      </c>
      <c r="BZ16" s="4">
        <f t="shared" si="2"/>
        <v>0.12644398105449142</v>
      </c>
      <c r="CA16" s="4">
        <f t="shared" si="3"/>
        <v>8.5622659978511553E-2</v>
      </c>
      <c r="CB16" s="4">
        <f t="shared" si="4"/>
        <v>0.24400657627117378</v>
      </c>
      <c r="CC16" s="4">
        <f t="shared" si="5"/>
        <v>0.83598077613235311</v>
      </c>
      <c r="CD16" s="4">
        <f t="shared" si="6"/>
        <v>11.235529696683578</v>
      </c>
      <c r="CE16" s="4">
        <f t="shared" si="7"/>
        <v>6.9577775862971656</v>
      </c>
      <c r="CF16" s="4">
        <f t="shared" si="8"/>
        <v>7.7548528457325183</v>
      </c>
      <c r="CG16" s="4">
        <f t="shared" si="9"/>
        <v>5.2512671845360446</v>
      </c>
      <c r="CH16" s="4">
        <f t="shared" si="10"/>
        <v>14.965007243472476</v>
      </c>
      <c r="CI16" s="4">
        <f t="shared" si="11"/>
        <v>51.270988517625263</v>
      </c>
      <c r="CJ16" s="4">
        <f t="shared" si="12"/>
        <v>0.61143257536397411</v>
      </c>
      <c r="CK16" s="4">
        <f t="shared" si="13"/>
        <v>0.37863919042954763</v>
      </c>
      <c r="CL16" s="4">
        <f t="shared" si="14"/>
        <v>0.42201567483146429</v>
      </c>
      <c r="CM16" s="4">
        <f t="shared" si="15"/>
        <v>0.28577164630813429</v>
      </c>
      <c r="CN16" s="4">
        <f t="shared" si="16"/>
        <v>0.81438910013452759</v>
      </c>
      <c r="CO16" s="4">
        <f t="shared" si="17"/>
        <v>2.7901446035109192</v>
      </c>
      <c r="CP16" s="4">
        <f t="shared" si="18"/>
        <v>37.499370136024766</v>
      </c>
      <c r="CQ16" s="4">
        <f t="shared" si="19"/>
        <v>23.222071773768583</v>
      </c>
      <c r="CR16" s="4">
        <f t="shared" si="20"/>
        <v>25.882366480537677</v>
      </c>
      <c r="CS16" s="4">
        <f t="shared" si="21"/>
        <v>17.526473353027846</v>
      </c>
      <c r="CT16" s="4">
        <f t="shared" si="22"/>
        <v>49.946763602690723</v>
      </c>
      <c r="CU16" s="4">
        <f t="shared" si="23"/>
        <v>171.1205281429512</v>
      </c>
      <c r="CV16" s="4">
        <f t="shared" si="24"/>
        <v>0.10059576374116858</v>
      </c>
      <c r="CW16" s="4">
        <f t="shared" si="25"/>
        <v>6.2295500891368392E-2</v>
      </c>
      <c r="CX16" s="4">
        <f t="shared" si="26"/>
        <v>6.9432004166844322E-2</v>
      </c>
      <c r="CY16" s="4">
        <f t="shared" si="27"/>
        <v>4.7016495643571299E-2</v>
      </c>
      <c r="CZ16" s="4">
        <f t="shared" si="28"/>
        <v>0.13398712599136217</v>
      </c>
      <c r="DA16" s="4">
        <f t="shared" si="29"/>
        <v>0.45904771621204421</v>
      </c>
      <c r="DB16" s="4">
        <f t="shared" si="30"/>
        <v>6.1695727879735802</v>
      </c>
      <c r="DC16" s="4">
        <f t="shared" si="31"/>
        <v>3.820604494851918</v>
      </c>
      <c r="DD16" s="4">
        <f t="shared" si="32"/>
        <v>4.2582886951821335</v>
      </c>
      <c r="DE16" s="4">
        <f t="shared" si="33"/>
        <v>2.8835378481225713</v>
      </c>
      <c r="DF16" s="4">
        <f t="shared" si="34"/>
        <v>8.2174765190116421</v>
      </c>
      <c r="DG16" s="4">
        <f t="shared" si="35"/>
        <v>28.15355431477483</v>
      </c>
      <c r="DH16" s="4">
        <f t="shared" si="36"/>
        <v>6.8903327916160365E-3</v>
      </c>
      <c r="DI16" s="4">
        <f t="shared" si="37"/>
        <v>4.2669464060769132E-3</v>
      </c>
      <c r="DJ16" s="4">
        <f t="shared" si="38"/>
        <v>4.7557630391809498E-3</v>
      </c>
      <c r="DK16" s="4">
        <f t="shared" si="39"/>
        <v>3.2204069995761886E-3</v>
      </c>
      <c r="DL16" s="4">
        <f t="shared" si="40"/>
        <v>9.1774827640664133E-3</v>
      </c>
      <c r="DM16" s="4">
        <f t="shared" si="41"/>
        <v>3.1442591758343137E-2</v>
      </c>
      <c r="DN16" s="4">
        <f t="shared" si="42"/>
        <v>0.42258647989009746</v>
      </c>
      <c r="DO16" s="4">
        <f t="shared" si="43"/>
        <v>0.26169329060822327</v>
      </c>
      <c r="DP16" s="4">
        <f t="shared" si="44"/>
        <v>0.29167258283435621</v>
      </c>
      <c r="DQ16" s="4">
        <f t="shared" si="45"/>
        <v>0.1975086688730387</v>
      </c>
      <c r="DR16" s="4">
        <f t="shared" si="46"/>
        <v>0.56285817431602891</v>
      </c>
      <c r="DS16" s="4">
        <f t="shared" si="47"/>
        <v>1.9283849665355968</v>
      </c>
      <c r="DT16" s="4">
        <f t="shared" si="48"/>
        <v>2.8444817570778109E-3</v>
      </c>
      <c r="DU16" s="4">
        <f t="shared" si="49"/>
        <v>1.7614898405607887E-3</v>
      </c>
      <c r="DV16" s="4">
        <f t="shared" si="50"/>
        <v>1.96328415695614E-3</v>
      </c>
      <c r="DW16" s="4">
        <f t="shared" si="51"/>
        <v>1.3294552291880969E-3</v>
      </c>
      <c r="DX16" s="4">
        <f t="shared" si="52"/>
        <v>3.7886678463552597E-3</v>
      </c>
      <c r="DY16" s="4">
        <f t="shared" si="53"/>
        <v>1.2980197235273999E-2</v>
      </c>
      <c r="DZ16" s="4">
        <f t="shared" si="54"/>
        <v>0.17445304445929227</v>
      </c>
      <c r="EA16" s="4">
        <f t="shared" si="55"/>
        <v>0.10803277774775928</v>
      </c>
      <c r="EB16" s="4">
        <f t="shared" si="56"/>
        <v>0.12040889257505777</v>
      </c>
      <c r="EC16" s="4">
        <f t="shared" si="57"/>
        <v>8.1535946443352519E-2</v>
      </c>
      <c r="ED16" s="4">
        <f t="shared" si="58"/>
        <v>0.23236030204697322</v>
      </c>
      <c r="EE16" s="4">
        <f t="shared" si="59"/>
        <v>0.79607996069622611</v>
      </c>
      <c r="EF16" s="4">
        <f t="shared" si="60"/>
        <v>4.9387857261628063E-3</v>
      </c>
      <c r="EG16" s="4">
        <f t="shared" si="61"/>
        <v>3.0584203465870369E-3</v>
      </c>
      <c r="EH16" s="4">
        <f t="shared" si="62"/>
        <v>3.4087895788573073E-3</v>
      </c>
      <c r="EI16" s="4">
        <f t="shared" si="63"/>
        <v>2.3082920089569992E-3</v>
      </c>
      <c r="EJ16" s="4">
        <f t="shared" si="64"/>
        <v>6.5781468396457314E-3</v>
      </c>
      <c r="EK16" s="4">
        <f t="shared" si="65"/>
        <v>2.2537115124340555E-2</v>
      </c>
      <c r="EL16" s="4">
        <f t="shared" si="66"/>
        <v>0.302897427173631</v>
      </c>
      <c r="EM16" s="4">
        <f t="shared" si="67"/>
        <v>0.18757397173342361</v>
      </c>
      <c r="EN16" s="4">
        <f t="shared" si="68"/>
        <v>0.20906223725044573</v>
      </c>
      <c r="EO16" s="4">
        <f t="shared" si="69"/>
        <v>0.1415683427962266</v>
      </c>
      <c r="EP16" s="4">
        <f t="shared" si="70"/>
        <v>0.40344000808618219</v>
      </c>
      <c r="EQ16" s="4">
        <f t="shared" si="71"/>
        <v>1.3822090217269825</v>
      </c>
      <c r="ER16" s="4">
        <f t="shared" si="72"/>
        <v>34.885928523643621</v>
      </c>
      <c r="ET16" s="4">
        <f t="shared" si="73"/>
        <v>0.84516785734914845</v>
      </c>
      <c r="EU16" s="4">
        <f t="shared" si="74"/>
        <v>0.89811145142113458</v>
      </c>
      <c r="EV16" s="4">
        <f t="shared" si="75"/>
        <v>0.88774942812857482</v>
      </c>
      <c r="EW16" s="4">
        <f t="shared" si="76"/>
        <v>0.92113036772813284</v>
      </c>
      <c r="EX16" s="4">
        <f t="shared" si="77"/>
        <v>0.80385427141183841</v>
      </c>
      <c r="EY16" s="4">
        <f t="shared" si="78"/>
        <v>0.54466801232340978</v>
      </c>
      <c r="EZ16" s="4">
        <f t="shared" si="79"/>
        <v>8.1729195612270752E-2</v>
      </c>
      <c r="FA16" s="4">
        <f t="shared" si="80"/>
        <v>0.12566322558724716</v>
      </c>
      <c r="FB16" s="4">
        <f t="shared" si="81"/>
        <v>0.11422236531222131</v>
      </c>
      <c r="FC16" s="4">
        <f t="shared" si="82"/>
        <v>0.15996756665172324</v>
      </c>
      <c r="FD16" s="4">
        <f t="shared" si="83"/>
        <v>6.2636990058921801E-2</v>
      </c>
      <c r="FE16" s="4">
        <f t="shared" si="84"/>
        <v>1.9131071142127146E-2</v>
      </c>
      <c r="FF16" s="4">
        <f t="shared" si="85"/>
        <v>0.62056583395934528</v>
      </c>
      <c r="FG16" s="4">
        <f t="shared" si="86"/>
        <v>0.72535294727000066</v>
      </c>
      <c r="FH16" s="4">
        <f t="shared" si="87"/>
        <v>0.70322712871538418</v>
      </c>
      <c r="FI16" s="4">
        <f t="shared" si="88"/>
        <v>0.7777430797072894</v>
      </c>
      <c r="FJ16" s="4">
        <f t="shared" si="89"/>
        <v>0.55114969546821857</v>
      </c>
      <c r="FK16" s="4">
        <f t="shared" si="90"/>
        <v>0.26384217612005395</v>
      </c>
      <c r="FL16" s="4">
        <f t="shared" si="91"/>
        <v>2.5974450918724939E-2</v>
      </c>
      <c r="FM16" s="4">
        <f t="shared" si="92"/>
        <v>4.1284660095960705E-2</v>
      </c>
      <c r="FN16" s="4">
        <f t="shared" si="93"/>
        <v>3.7199105991058523E-2</v>
      </c>
      <c r="FO16" s="4">
        <f t="shared" si="94"/>
        <v>5.3976813662518587E-2</v>
      </c>
      <c r="FP16" s="4">
        <f t="shared" si="95"/>
        <v>1.9628332190019339E-2</v>
      </c>
      <c r="FQ16" s="4">
        <f t="shared" si="96"/>
        <v>5.8098822423404972E-3</v>
      </c>
      <c r="FR16" s="4">
        <f t="shared" si="97"/>
        <v>0.90859880888581535</v>
      </c>
      <c r="FS16" s="4">
        <f t="shared" si="98"/>
        <v>0.94135765345979872</v>
      </c>
      <c r="FT16" s="4">
        <f t="shared" si="99"/>
        <v>0.93507581230380676</v>
      </c>
      <c r="FU16" s="4">
        <f t="shared" si="100"/>
        <v>0.95509478996825969</v>
      </c>
      <c r="FV16" s="4">
        <f t="shared" si="101"/>
        <v>0.88184422651692196</v>
      </c>
      <c r="FW16" s="4">
        <f t="shared" si="102"/>
        <v>0.68537854443594448</v>
      </c>
      <c r="FX16" s="4">
        <f t="shared" si="103"/>
        <v>0.13947832452129155</v>
      </c>
      <c r="FY16" s="4">
        <f t="shared" si="104"/>
        <v>0.20744286345580371</v>
      </c>
      <c r="FZ16" s="4">
        <f t="shared" si="105"/>
        <v>0.19017594087525896</v>
      </c>
      <c r="GA16" s="4">
        <f t="shared" si="106"/>
        <v>0.25749716858905664</v>
      </c>
      <c r="GB16" s="4">
        <f t="shared" si="107"/>
        <v>0.10848956305312363</v>
      </c>
      <c r="GC16" s="4">
        <f t="shared" si="108"/>
        <v>3.430113492176172E-2</v>
      </c>
      <c r="GD16" s="4">
        <f t="shared" si="109"/>
        <v>0.99315681900280783</v>
      </c>
      <c r="GE16" s="4">
        <f t="shared" si="110"/>
        <v>0.99575118306806087</v>
      </c>
      <c r="GF16" s="4">
        <f t="shared" si="111"/>
        <v>0.99526674718958985</v>
      </c>
      <c r="GG16" s="4">
        <f t="shared" si="112"/>
        <v>0.99678993072997002</v>
      </c>
      <c r="GH16" s="4">
        <f t="shared" si="113"/>
        <v>0.99090597747094988</v>
      </c>
      <c r="GI16" s="4">
        <f t="shared" si="114"/>
        <v>0.96951590712892544</v>
      </c>
      <c r="GJ16" s="4">
        <f t="shared" si="115"/>
        <v>0.70294496266916262</v>
      </c>
      <c r="GK16" s="4">
        <f t="shared" si="116"/>
        <v>0.79258565250666513</v>
      </c>
      <c r="GL16" s="4">
        <f t="shared" si="117"/>
        <v>0.77419000239648172</v>
      </c>
      <c r="GM16" s="4">
        <f t="shared" si="118"/>
        <v>0.83506702372441965</v>
      </c>
      <c r="GN16" s="4">
        <f t="shared" si="119"/>
        <v>0.63985332542259699</v>
      </c>
      <c r="GO16" s="4">
        <f t="shared" si="120"/>
        <v>0.34148515698161169</v>
      </c>
      <c r="GP16" s="4">
        <f t="shared" si="121"/>
        <v>0.99716358636974889</v>
      </c>
      <c r="GQ16" s="4">
        <f t="shared" si="122"/>
        <v>0.9982416075498759</v>
      </c>
      <c r="GR16" s="4">
        <f t="shared" si="123"/>
        <v>0.99804056277510411</v>
      </c>
      <c r="GS16" s="4">
        <f t="shared" si="124"/>
        <v>0.99867230987539091</v>
      </c>
      <c r="GT16" s="4">
        <f t="shared" si="125"/>
        <v>0.99622563198040093</v>
      </c>
      <c r="GU16" s="4">
        <f t="shared" si="126"/>
        <v>0.98718612933332661</v>
      </c>
      <c r="GV16" s="4">
        <f t="shared" si="127"/>
        <v>0.85146017945774166</v>
      </c>
      <c r="GW16" s="4">
        <f t="shared" si="128"/>
        <v>0.90250037731974697</v>
      </c>
      <c r="GX16" s="4">
        <f t="shared" si="129"/>
        <v>0.89253129516107321</v>
      </c>
      <c r="GY16" s="4">
        <f t="shared" si="130"/>
        <v>0.92461096950916455</v>
      </c>
      <c r="GZ16" s="4">
        <f t="shared" si="131"/>
        <v>0.81145100044117102</v>
      </c>
      <c r="HA16" s="4">
        <f t="shared" si="132"/>
        <v>0.55676808487544371</v>
      </c>
      <c r="HB16" s="4">
        <f t="shared" si="133"/>
        <v>0.99508548600540458</v>
      </c>
      <c r="HC16" s="4">
        <f t="shared" si="134"/>
        <v>0.99695090506739348</v>
      </c>
      <c r="HD16" s="4">
        <f t="shared" si="135"/>
        <v>0.99660279079248648</v>
      </c>
      <c r="HE16" s="4">
        <f t="shared" si="136"/>
        <v>0.99769702393229687</v>
      </c>
      <c r="HF16" s="4">
        <f t="shared" si="137"/>
        <v>0.99346484238675437</v>
      </c>
      <c r="HG16" s="4">
        <f t="shared" si="138"/>
        <v>0.97795961164539247</v>
      </c>
      <c r="HH16" s="4">
        <f t="shared" si="139"/>
        <v>0.76752012794230107</v>
      </c>
      <c r="HI16" s="4">
        <f t="shared" si="140"/>
        <v>0.84205281001600762</v>
      </c>
      <c r="HJ16" s="4">
        <f t="shared" si="141"/>
        <v>0.82708728235042828</v>
      </c>
      <c r="HK16" s="4">
        <f t="shared" si="142"/>
        <v>0.87598785154688108</v>
      </c>
      <c r="HL16" s="4">
        <f t="shared" si="143"/>
        <v>0.71253491010539316</v>
      </c>
      <c r="HM16" s="4">
        <f t="shared" si="144"/>
        <v>0.4197784455014153</v>
      </c>
      <c r="HN16" s="4">
        <f t="shared" si="145"/>
        <v>2.7866075677577776E-2</v>
      </c>
      <c r="HP16" s="4">
        <f t="shared" ref="HP16:IU16" si="188">IF(B1=1,ET16,0)</f>
        <v>0.84516785734914845</v>
      </c>
      <c r="HQ16" s="4">
        <f t="shared" si="188"/>
        <v>0.89811145142113458</v>
      </c>
      <c r="HR16" s="4">
        <f t="shared" si="188"/>
        <v>0.88774942812857482</v>
      </c>
      <c r="HS16" s="4">
        <f t="shared" si="188"/>
        <v>0.92113036772813284</v>
      </c>
      <c r="HT16" s="4">
        <f t="shared" si="188"/>
        <v>0.80385427141183841</v>
      </c>
      <c r="HU16" s="4">
        <f t="shared" si="188"/>
        <v>0.54466801232340978</v>
      </c>
      <c r="HV16" s="4">
        <f t="shared" si="188"/>
        <v>8.1729195612270752E-2</v>
      </c>
      <c r="HW16" s="4">
        <f t="shared" si="188"/>
        <v>0.12566322558724716</v>
      </c>
      <c r="HX16" s="4">
        <f t="shared" si="188"/>
        <v>0.11422236531222131</v>
      </c>
      <c r="HY16" s="4">
        <f t="shared" si="188"/>
        <v>0.15996756665172324</v>
      </c>
      <c r="HZ16" s="4">
        <f t="shared" si="188"/>
        <v>6.2636990058921801E-2</v>
      </c>
      <c r="IA16" s="4">
        <f t="shared" si="188"/>
        <v>1.9131071142127146E-2</v>
      </c>
      <c r="IB16" s="4">
        <f t="shared" si="188"/>
        <v>0.62056583395934528</v>
      </c>
      <c r="IC16" s="4">
        <f t="shared" si="188"/>
        <v>0.72535294727000066</v>
      </c>
      <c r="ID16" s="4">
        <f t="shared" si="188"/>
        <v>0.70322712871538418</v>
      </c>
      <c r="IE16" s="4">
        <f t="shared" si="188"/>
        <v>0.7777430797072894</v>
      </c>
      <c r="IF16" s="4">
        <f t="shared" si="188"/>
        <v>0.55114969546821857</v>
      </c>
      <c r="IG16" s="4">
        <f t="shared" si="188"/>
        <v>0.26384217612005395</v>
      </c>
      <c r="IH16" s="4">
        <f t="shared" si="188"/>
        <v>2.5974450918724939E-2</v>
      </c>
      <c r="II16" s="4">
        <f t="shared" si="188"/>
        <v>4.1284660095960705E-2</v>
      </c>
      <c r="IJ16" s="4">
        <f t="shared" si="188"/>
        <v>3.7199105991058523E-2</v>
      </c>
      <c r="IK16" s="4">
        <f t="shared" si="188"/>
        <v>5.3976813662518587E-2</v>
      </c>
      <c r="IL16" s="4">
        <f t="shared" si="188"/>
        <v>1.9628332190019339E-2</v>
      </c>
      <c r="IM16" s="4">
        <f t="shared" si="188"/>
        <v>5.8098822423404972E-3</v>
      </c>
      <c r="IN16" s="4">
        <f t="shared" si="188"/>
        <v>0.90859880888581535</v>
      </c>
      <c r="IO16" s="4">
        <f t="shared" si="188"/>
        <v>0.94135765345979872</v>
      </c>
      <c r="IP16" s="4">
        <f t="shared" si="188"/>
        <v>0.93507581230380676</v>
      </c>
      <c r="IQ16" s="4">
        <f t="shared" si="188"/>
        <v>0.95509478996825969</v>
      </c>
      <c r="IR16" s="4">
        <f t="shared" si="188"/>
        <v>0.88184422651692196</v>
      </c>
      <c r="IS16" s="4">
        <f t="shared" si="188"/>
        <v>0.68537854443594448</v>
      </c>
      <c r="IT16" s="4">
        <f t="shared" si="188"/>
        <v>0.13947832452129155</v>
      </c>
      <c r="IU16" s="4">
        <f t="shared" si="188"/>
        <v>0.20744286345580371</v>
      </c>
      <c r="IV16" s="4">
        <f t="shared" ref="IV16:KA16" si="189">IF(AH1=1,FZ16,0)</f>
        <v>0.19017594087525896</v>
      </c>
      <c r="IW16" s="4">
        <f t="shared" si="189"/>
        <v>0.25749716858905664</v>
      </c>
      <c r="IX16" s="4">
        <f t="shared" si="189"/>
        <v>0.10848956305312363</v>
      </c>
      <c r="IY16" s="4">
        <f t="shared" si="189"/>
        <v>3.430113492176172E-2</v>
      </c>
      <c r="IZ16" s="4">
        <f t="shared" si="189"/>
        <v>0.99315681900280783</v>
      </c>
      <c r="JA16" s="4">
        <f t="shared" si="189"/>
        <v>0.99575118306806087</v>
      </c>
      <c r="JB16" s="4">
        <f t="shared" si="189"/>
        <v>0.99526674718958985</v>
      </c>
      <c r="JC16" s="4">
        <f t="shared" si="189"/>
        <v>0.99678993072997002</v>
      </c>
      <c r="JD16" s="4">
        <f t="shared" si="189"/>
        <v>0.99090597747094988</v>
      </c>
      <c r="JE16" s="4">
        <f t="shared" si="189"/>
        <v>0.96951590712892544</v>
      </c>
      <c r="JF16" s="4">
        <f t="shared" si="189"/>
        <v>0.70294496266916262</v>
      </c>
      <c r="JG16" s="4">
        <f t="shared" si="189"/>
        <v>0.79258565250666513</v>
      </c>
      <c r="JH16" s="4">
        <f t="shared" si="189"/>
        <v>0.77419000239648172</v>
      </c>
      <c r="JI16" s="4">
        <f t="shared" si="189"/>
        <v>0.83506702372441965</v>
      </c>
      <c r="JJ16" s="4">
        <f t="shared" si="189"/>
        <v>0.63985332542259699</v>
      </c>
      <c r="JK16" s="4">
        <f t="shared" si="189"/>
        <v>0.34148515698161169</v>
      </c>
      <c r="JL16" s="4">
        <f t="shared" si="189"/>
        <v>0.99716358636974889</v>
      </c>
      <c r="JM16" s="4">
        <f t="shared" si="189"/>
        <v>0.9982416075498759</v>
      </c>
      <c r="JN16" s="4">
        <f t="shared" si="189"/>
        <v>0.99804056277510411</v>
      </c>
      <c r="JO16" s="4">
        <f t="shared" si="189"/>
        <v>0.99867230987539091</v>
      </c>
      <c r="JP16" s="4">
        <f t="shared" si="189"/>
        <v>0.99622563198040093</v>
      </c>
      <c r="JQ16" s="4">
        <f t="shared" si="189"/>
        <v>0.98718612933332661</v>
      </c>
      <c r="JR16" s="4">
        <f t="shared" si="189"/>
        <v>0.85146017945774166</v>
      </c>
      <c r="JS16" s="4">
        <f t="shared" si="189"/>
        <v>0.90250037731974697</v>
      </c>
      <c r="JT16" s="4">
        <f t="shared" si="189"/>
        <v>0.89253129516107321</v>
      </c>
      <c r="JU16" s="4">
        <f t="shared" si="189"/>
        <v>0.92461096950916455</v>
      </c>
      <c r="JV16" s="4">
        <f t="shared" si="189"/>
        <v>0.81145100044117102</v>
      </c>
      <c r="JW16" s="4">
        <f t="shared" si="189"/>
        <v>0.55676808487544371</v>
      </c>
      <c r="JX16" s="4">
        <f t="shared" si="189"/>
        <v>0.99508548600540458</v>
      </c>
      <c r="JY16" s="4">
        <f t="shared" si="189"/>
        <v>0.99695090506739348</v>
      </c>
      <c r="JZ16" s="4">
        <f t="shared" si="189"/>
        <v>0.99660279079248648</v>
      </c>
      <c r="KA16" s="4">
        <f t="shared" si="189"/>
        <v>0.99769702393229687</v>
      </c>
      <c r="KB16" s="4">
        <f t="shared" ref="KB16:KJ16" si="190">IF(BN1=1,HF16,0)</f>
        <v>0.99346484238675437</v>
      </c>
      <c r="KC16" s="4">
        <f t="shared" si="190"/>
        <v>0.97795961164539247</v>
      </c>
      <c r="KD16" s="4">
        <f t="shared" si="190"/>
        <v>0.76752012794230107</v>
      </c>
      <c r="KE16" s="4">
        <f t="shared" si="190"/>
        <v>0.84205281001600762</v>
      </c>
      <c r="KF16" s="4">
        <f t="shared" si="190"/>
        <v>0.82708728235042828</v>
      </c>
      <c r="KG16" s="4">
        <f t="shared" si="190"/>
        <v>0.87598785154688108</v>
      </c>
      <c r="KH16" s="4">
        <f t="shared" si="190"/>
        <v>0.71253491010539316</v>
      </c>
      <c r="KI16" s="4">
        <f t="shared" si="190"/>
        <v>0.4197784455014153</v>
      </c>
      <c r="KJ16" s="4">
        <f t="shared" si="190"/>
        <v>0</v>
      </c>
    </row>
    <row r="17" spans="1:296" x14ac:dyDescent="0.2">
      <c r="A17" s="4" t="str">
        <f>'Respondent Data'!A17</f>
        <v>152</v>
      </c>
      <c r="B17" s="4">
        <f>SUMPRODUCT('Respondent Data'!I17:Z17,'Product Coding'!A100:R100)</f>
        <v>1.3187370635220559</v>
      </c>
      <c r="C17" s="4">
        <f>SUMPRODUCT('Respondent Data'!I17:Z17,'Product Coding'!A101:R101)</f>
        <v>2.311702328197256</v>
      </c>
      <c r="D17" s="4">
        <f>SUMPRODUCT('Respondent Data'!I17:Z17,'Product Coding'!A102:R102)</f>
        <v>1.874683690154328</v>
      </c>
      <c r="E17" s="4">
        <f>SUMPRODUCT('Respondent Data'!I17:Z17,'Product Coding'!A103:R103)</f>
        <v>0.99242235304832627</v>
      </c>
      <c r="F17" s="4">
        <f>SUMPRODUCT('Respondent Data'!I17:Z17,'Product Coding'!A104:R104)</f>
        <v>-3.6589613552870937E-3</v>
      </c>
      <c r="G17" s="4">
        <f>SUMPRODUCT('Respondent Data'!I17:Z17,'Product Coding'!A105:R105)</f>
        <v>-0.58813088732850405</v>
      </c>
      <c r="H17" s="4">
        <f>SUMPRODUCT('Respondent Data'!I17:Z17,'Product Coding'!A106:R106)</f>
        <v>-1.182511648458324</v>
      </c>
      <c r="I17" s="4">
        <f>SUMPRODUCT('Respondent Data'!I17:Z17,'Product Coding'!A107:R107)</f>
        <v>-0.18954638378312394</v>
      </c>
      <c r="J17" s="4">
        <f>SUMPRODUCT('Respondent Data'!I17:Z17,'Product Coding'!A108:R108)</f>
        <v>-0.626565021826052</v>
      </c>
      <c r="K17" s="4">
        <f>SUMPRODUCT('Respondent Data'!I17:Z17,'Product Coding'!A109:R109)</f>
        <v>-1.5088263589320536</v>
      </c>
      <c r="L17" s="4">
        <f>SUMPRODUCT('Respondent Data'!I17:Z17,'Product Coding'!A110:R110)</f>
        <v>-2.504907673335667</v>
      </c>
      <c r="M17" s="4">
        <f>SUMPRODUCT('Respondent Data'!I17:Z17,'Product Coding'!A111:R111)</f>
        <v>-3.089379599308884</v>
      </c>
      <c r="N17" s="4">
        <f>SUMPRODUCT('Respondent Data'!I17:Z17,'Product Coding'!A112:R112)</f>
        <v>0.21402413603471704</v>
      </c>
      <c r="O17" s="4">
        <f>SUMPRODUCT('Respondent Data'!I17:Z17,'Product Coding'!A113:R113)</f>
        <v>1.2069894007099171</v>
      </c>
      <c r="P17" s="4">
        <f>SUMPRODUCT('Respondent Data'!I17:Z17,'Product Coding'!A114:R114)</f>
        <v>0.76997076266698894</v>
      </c>
      <c r="Q17" s="4">
        <f>SUMPRODUCT('Respondent Data'!I17:Z17,'Product Coding'!A115:R115)</f>
        <v>-0.1122905744390128</v>
      </c>
      <c r="R17" s="4">
        <f>SUMPRODUCT('Respondent Data'!I17:Z17,'Product Coding'!A116:R116)</f>
        <v>-1.1083718888426262</v>
      </c>
      <c r="S17" s="4">
        <f>SUMPRODUCT('Respondent Data'!I17:Z17,'Product Coding'!A117:R117)</f>
        <v>-1.6928438148158427</v>
      </c>
      <c r="T17" s="4">
        <f>SUMPRODUCT('Respondent Data'!I17:Z17,'Product Coding'!A118:R118)</f>
        <v>-2.2872245759456629</v>
      </c>
      <c r="U17" s="4">
        <f>SUMPRODUCT('Respondent Data'!I17:Z17,'Product Coding'!A119:R119)</f>
        <v>-1.2942593112704628</v>
      </c>
      <c r="V17" s="4">
        <f>SUMPRODUCT('Respondent Data'!I17:Z17,'Product Coding'!A120:R120)</f>
        <v>-1.731277949313391</v>
      </c>
      <c r="W17" s="4">
        <f>SUMPRODUCT('Respondent Data'!I17:Z17,'Product Coding'!A121:R121)</f>
        <v>-2.6135392864193925</v>
      </c>
      <c r="X17" s="4">
        <f>SUMPRODUCT('Respondent Data'!I17:Z17,'Product Coding'!A122:R122)</f>
        <v>-3.6096206008230061</v>
      </c>
      <c r="Y17" s="4">
        <f>SUMPRODUCT('Respondent Data'!I17:Z17,'Product Coding'!A123:R123)</f>
        <v>-4.1940925267962221</v>
      </c>
      <c r="Z17" s="4">
        <f>SUMPRODUCT('Respondent Data'!I17:Z17,'Product Coding'!A124:R124)</f>
        <v>1.3121669065350159</v>
      </c>
      <c r="AA17" s="4">
        <f>SUMPRODUCT('Respondent Data'!I17:Z17,'Product Coding'!A125:R125)</f>
        <v>2.3051321712102162</v>
      </c>
      <c r="AB17" s="4">
        <f>SUMPRODUCT('Respondent Data'!I17:Z17,'Product Coding'!A126:R126)</f>
        <v>1.8681135331672878</v>
      </c>
      <c r="AC17" s="4">
        <f>SUMPRODUCT('Respondent Data'!I17:Z17,'Product Coding'!A127:R127)</f>
        <v>0.98585219606128627</v>
      </c>
      <c r="AD17" s="4">
        <f>SUMPRODUCT('Respondent Data'!I17:Z17,'Product Coding'!A128:R128)</f>
        <v>-1.0229118342327093E-2</v>
      </c>
      <c r="AE17" s="4">
        <f>SUMPRODUCT('Respondent Data'!I17:Z17,'Product Coding'!A129:R129)</f>
        <v>-0.59470104431554383</v>
      </c>
      <c r="AF17" s="4">
        <f>SUMPRODUCT('Respondent Data'!I17:Z17,'Product Coding'!A130:R130)</f>
        <v>-1.189081805445364</v>
      </c>
      <c r="AG17" s="4">
        <f>SUMPRODUCT('Respondent Data'!I17:Z17,'Product Coding'!A131:R131)</f>
        <v>-0.19611654077016372</v>
      </c>
      <c r="AH17" s="4">
        <f>SUMPRODUCT('Respondent Data'!I17:Z17,'Product Coding'!A132:R132)</f>
        <v>-0.633135178813092</v>
      </c>
      <c r="AI17" s="4">
        <f>SUMPRODUCT('Respondent Data'!I17:Z17,'Product Coding'!A133:R133)</f>
        <v>-1.5153965159190936</v>
      </c>
      <c r="AJ17" s="4">
        <f>SUMPRODUCT('Respondent Data'!I17:Z17,'Product Coding'!A134:R134)</f>
        <v>-2.5114778303227068</v>
      </c>
      <c r="AK17" s="4">
        <f>SUMPRODUCT('Respondent Data'!I17:Z17,'Product Coding'!A135:R135)</f>
        <v>-3.0959497562959237</v>
      </c>
      <c r="AL17" s="4">
        <f>SUMPRODUCT('Respondent Data'!I17:Z17,'Product Coding'!A136:R136)</f>
        <v>1.8480543554435716</v>
      </c>
      <c r="AM17" s="4">
        <f>SUMPRODUCT('Respondent Data'!I17:Z17,'Product Coding'!A137:R137)</f>
        <v>2.8410196201187716</v>
      </c>
      <c r="AN17" s="4">
        <f>SUMPRODUCT('Respondent Data'!I17:Z17,'Product Coding'!A138:R138)</f>
        <v>2.4040009820758437</v>
      </c>
      <c r="AO17" s="4">
        <f>SUMPRODUCT('Respondent Data'!I17:Z17,'Product Coding'!A139:R139)</f>
        <v>1.5217396449698419</v>
      </c>
      <c r="AP17" s="4">
        <f>SUMPRODUCT('Respondent Data'!I17:Z17,'Product Coding'!A140:R140)</f>
        <v>0.52565833056622857</v>
      </c>
      <c r="AQ17" s="4">
        <f>SUMPRODUCT('Respondent Data'!I17:Z17,'Product Coding'!A141:R141)</f>
        <v>-5.8813595406988162E-2</v>
      </c>
      <c r="AR17" s="4">
        <f>SUMPRODUCT('Respondent Data'!I17:Z17,'Product Coding'!A142:R142)</f>
        <v>-0.65319435653680835</v>
      </c>
      <c r="AS17" s="4">
        <f>SUMPRODUCT('Respondent Data'!I17:Z17,'Product Coding'!A143:R143)</f>
        <v>0.33977090813839195</v>
      </c>
      <c r="AT17" s="4">
        <f>SUMPRODUCT('Respondent Data'!I17:Z17,'Product Coding'!A144:R144)</f>
        <v>-9.7247729904536229E-2</v>
      </c>
      <c r="AU17" s="4">
        <f>SUMPRODUCT('Respondent Data'!I17:Z17,'Product Coding'!A145:R145)</f>
        <v>-0.97950906701053797</v>
      </c>
      <c r="AV17" s="4">
        <f>SUMPRODUCT('Respondent Data'!I17:Z17,'Product Coding'!A146:R146)</f>
        <v>-1.9755903814141513</v>
      </c>
      <c r="AW17" s="4">
        <f>SUMPRODUCT('Respondent Data'!I17:Z17,'Product Coding'!A147:R147)</f>
        <v>-2.5600623073873683</v>
      </c>
      <c r="AX17" s="4">
        <f>SUMPRODUCT('Respondent Data'!I17:Z17,'Product Coding'!A148:R148)</f>
        <v>3.1438316379235269</v>
      </c>
      <c r="AY17" s="4">
        <f>SUMPRODUCT('Respondent Data'!I17:Z17,'Product Coding'!A149:R149)</f>
        <v>4.1367969025987268</v>
      </c>
      <c r="AZ17" s="4">
        <f>SUMPRODUCT('Respondent Data'!I17:Z17,'Product Coding'!A150:R150)</f>
        <v>3.6997782645557988</v>
      </c>
      <c r="BA17" s="4">
        <f>SUMPRODUCT('Respondent Data'!I17:Z17,'Product Coding'!A151:R151)</f>
        <v>2.8175169274497973</v>
      </c>
      <c r="BB17" s="4">
        <f>SUMPRODUCT('Respondent Data'!I17:Z17,'Product Coding'!A152:R152)</f>
        <v>1.8214356130461837</v>
      </c>
      <c r="BC17" s="4">
        <f>SUMPRODUCT('Respondent Data'!I17:Z17,'Product Coding'!A153:R153)</f>
        <v>1.236963687072967</v>
      </c>
      <c r="BD17" s="4">
        <f>SUMPRODUCT('Respondent Data'!I17:Z17,'Product Coding'!A154:R154)</f>
        <v>0.64258292594314703</v>
      </c>
      <c r="BE17" s="4">
        <f>SUMPRODUCT('Respondent Data'!I17:Z17,'Product Coding'!A155:R155)</f>
        <v>1.6355481906183473</v>
      </c>
      <c r="BF17" s="4">
        <f>SUMPRODUCT('Respondent Data'!I17:Z17,'Product Coding'!A156:R156)</f>
        <v>1.1985295525754189</v>
      </c>
      <c r="BG17" s="4">
        <f>SUMPRODUCT('Respondent Data'!I17:Z17,'Product Coding'!A157:R157)</f>
        <v>0.31626821546941719</v>
      </c>
      <c r="BH17" s="4">
        <f>SUMPRODUCT('Respondent Data'!I17:Z17,'Product Coding'!A158:R158)</f>
        <v>-0.67981309893419606</v>
      </c>
      <c r="BI17" s="4">
        <f>SUMPRODUCT('Respondent Data'!I17:Z17,'Product Coding'!A159:R159)</f>
        <v>-1.2642850249074129</v>
      </c>
      <c r="BJ17" s="4">
        <f>SUMPRODUCT('Respondent Data'!I17:Z17,'Product Coding'!A160:R160)</f>
        <v>2.8305553115409068</v>
      </c>
      <c r="BK17" s="4">
        <f>SUMPRODUCT('Respondent Data'!I17:Z17,'Product Coding'!A161:R161)</f>
        <v>3.8235205762161071</v>
      </c>
      <c r="BL17" s="4">
        <f>SUMPRODUCT('Respondent Data'!I17:Z17,'Product Coding'!A162:R162)</f>
        <v>3.3865019381731787</v>
      </c>
      <c r="BM17" s="4">
        <f>SUMPRODUCT('Respondent Data'!I17:Z17,'Product Coding'!A163:R163)</f>
        <v>2.5042406010671772</v>
      </c>
      <c r="BN17" s="4">
        <f>SUMPRODUCT('Respondent Data'!I17:Z17,'Product Coding'!A164:R164)</f>
        <v>1.508159286663564</v>
      </c>
      <c r="BO17" s="4">
        <f>SUMPRODUCT('Respondent Data'!I17:Z17,'Product Coding'!A165:R165)</f>
        <v>0.92368736069034707</v>
      </c>
      <c r="BP17" s="4">
        <f>SUMPRODUCT('Respondent Data'!I17:Z17,'Product Coding'!A166:R166)</f>
        <v>0.32930659956052688</v>
      </c>
      <c r="BQ17" s="4">
        <f>SUMPRODUCT('Respondent Data'!I17:Z17,'Product Coding'!A167:R167)</f>
        <v>1.3222718642357272</v>
      </c>
      <c r="BR17" s="4">
        <f>SUMPRODUCT('Respondent Data'!I17:Z17,'Product Coding'!A168:R168)</f>
        <v>0.88525322619279878</v>
      </c>
      <c r="BS17" s="4">
        <f>SUMPRODUCT('Respondent Data'!I17:Z17,'Product Coding'!A169:R169)</f>
        <v>2.9918890867972614E-3</v>
      </c>
      <c r="BT17" s="4">
        <f>SUMPRODUCT('Respondent Data'!I17:Z17,'Product Coding'!A170:R170)</f>
        <v>-0.99308942531681599</v>
      </c>
      <c r="BU17" s="4">
        <f>SUMPRODUCT('Respondent Data'!I17:Z17,'Product Coding'!A171:R171)</f>
        <v>-1.5775613512900328</v>
      </c>
      <c r="BV17" s="4">
        <f>SUMPRODUCT('Respondent Data'!I17:Z17,'Product Coding'!A172:R172)</f>
        <v>7.3594523352477603</v>
      </c>
      <c r="BX17" s="4">
        <f t="shared" si="0"/>
        <v>0.26747289001450891</v>
      </c>
      <c r="BY17" s="4">
        <f t="shared" si="1"/>
        <v>9.9092420076289794E-2</v>
      </c>
      <c r="BZ17" s="4">
        <f t="shared" si="2"/>
        <v>0.15340348220336247</v>
      </c>
      <c r="CA17" s="4">
        <f t="shared" si="3"/>
        <v>0.37067769037993026</v>
      </c>
      <c r="CB17" s="4">
        <f t="shared" si="4"/>
        <v>1.003665663526222</v>
      </c>
      <c r="CC17" s="4">
        <f t="shared" si="5"/>
        <v>1.800619707019901</v>
      </c>
      <c r="CD17" s="4">
        <f t="shared" si="6"/>
        <v>3.2625583203497937</v>
      </c>
      <c r="CE17" s="4">
        <f t="shared" si="7"/>
        <v>1.2087011868229309</v>
      </c>
      <c r="CF17" s="4">
        <f t="shared" si="8"/>
        <v>1.8711720922672317</v>
      </c>
      <c r="CG17" s="4">
        <f t="shared" si="9"/>
        <v>4.5214211535661999</v>
      </c>
      <c r="CH17" s="4">
        <f t="shared" si="10"/>
        <v>12.242428611023897</v>
      </c>
      <c r="CI17" s="4">
        <f t="shared" si="11"/>
        <v>21.963447609979912</v>
      </c>
      <c r="CJ17" s="4">
        <f t="shared" si="12"/>
        <v>0.80732889906918959</v>
      </c>
      <c r="CK17" s="4">
        <f t="shared" si="13"/>
        <v>0.2990963846913724</v>
      </c>
      <c r="CL17" s="4">
        <f t="shared" si="14"/>
        <v>0.46302660577639349</v>
      </c>
      <c r="CM17" s="4">
        <f t="shared" si="15"/>
        <v>1.11883791911661</v>
      </c>
      <c r="CN17" s="4">
        <f t="shared" si="16"/>
        <v>3.0294221411531423</v>
      </c>
      <c r="CO17" s="4">
        <f t="shared" si="17"/>
        <v>5.434914639879235</v>
      </c>
      <c r="CP17" s="4">
        <f t="shared" si="18"/>
        <v>9.8475685396532917</v>
      </c>
      <c r="CQ17" s="4">
        <f t="shared" si="19"/>
        <v>3.6482927238287473</v>
      </c>
      <c r="CR17" s="4">
        <f t="shared" si="20"/>
        <v>5.6478669862098991</v>
      </c>
      <c r="CS17" s="4">
        <f t="shared" si="21"/>
        <v>13.647267062986225</v>
      </c>
      <c r="CT17" s="4">
        <f t="shared" si="22"/>
        <v>36.952030584987277</v>
      </c>
      <c r="CU17" s="4">
        <f t="shared" si="23"/>
        <v>66.293544657056813</v>
      </c>
      <c r="CV17" s="4">
        <f t="shared" si="24"/>
        <v>0.26923601455179064</v>
      </c>
      <c r="CW17" s="4">
        <f t="shared" si="25"/>
        <v>9.9745616283522798E-2</v>
      </c>
      <c r="CX17" s="4">
        <f t="shared" si="26"/>
        <v>0.15441468540815287</v>
      </c>
      <c r="CY17" s="4">
        <f t="shared" si="27"/>
        <v>0.37312111906272616</v>
      </c>
      <c r="CZ17" s="4">
        <f t="shared" si="28"/>
        <v>1.0102816146175426</v>
      </c>
      <c r="DA17" s="4">
        <f t="shared" si="29"/>
        <v>1.8124890100643609</v>
      </c>
      <c r="DB17" s="4">
        <f t="shared" si="30"/>
        <v>3.2840644125321052</v>
      </c>
      <c r="DC17" s="4">
        <f t="shared" si="31"/>
        <v>1.2166686885783926</v>
      </c>
      <c r="DD17" s="4">
        <f t="shared" si="32"/>
        <v>1.8835064616650954</v>
      </c>
      <c r="DE17" s="4">
        <f t="shared" si="33"/>
        <v>4.5512254024334577</v>
      </c>
      <c r="DF17" s="4">
        <f t="shared" si="34"/>
        <v>12.323128102769935</v>
      </c>
      <c r="DG17" s="4">
        <f t="shared" si="35"/>
        <v>22.10822599631415</v>
      </c>
      <c r="DH17" s="4">
        <f t="shared" si="36"/>
        <v>0.1575433917566649</v>
      </c>
      <c r="DI17" s="4">
        <f t="shared" si="37"/>
        <v>5.8366124340108266E-2</v>
      </c>
      <c r="DJ17" s="4">
        <f t="shared" si="38"/>
        <v>9.0355717516978795E-2</v>
      </c>
      <c r="DK17" s="4">
        <f t="shared" si="39"/>
        <v>0.21833173667736319</v>
      </c>
      <c r="DL17" s="4">
        <f t="shared" si="40"/>
        <v>0.59116605355050156</v>
      </c>
      <c r="DM17" s="4">
        <f t="shared" si="41"/>
        <v>1.0605775257911916</v>
      </c>
      <c r="DN17" s="4">
        <f t="shared" si="42"/>
        <v>1.9216695328036904</v>
      </c>
      <c r="DO17" s="4">
        <f t="shared" si="43"/>
        <v>0.71193340223026491</v>
      </c>
      <c r="DP17" s="4">
        <f t="shared" si="44"/>
        <v>1.102133371199616</v>
      </c>
      <c r="DQ17" s="4">
        <f t="shared" si="45"/>
        <v>2.6631484934959655</v>
      </c>
      <c r="DR17" s="4">
        <f t="shared" si="46"/>
        <v>7.2108755643045495</v>
      </c>
      <c r="DS17" s="4">
        <f t="shared" si="47"/>
        <v>12.936623337633785</v>
      </c>
      <c r="DT17" s="4">
        <f t="shared" si="48"/>
        <v>4.3117271213770555E-2</v>
      </c>
      <c r="DU17" s="4">
        <f t="shared" si="49"/>
        <v>1.5973935718967651E-2</v>
      </c>
      <c r="DV17" s="4">
        <f t="shared" si="50"/>
        <v>2.4729009160294392E-2</v>
      </c>
      <c r="DW17" s="4">
        <f t="shared" si="51"/>
        <v>5.9754132495964556E-2</v>
      </c>
      <c r="DX17" s="4">
        <f t="shared" si="52"/>
        <v>0.1617933115384578</v>
      </c>
      <c r="DY17" s="4">
        <f t="shared" si="53"/>
        <v>0.29026421427691507</v>
      </c>
      <c r="DZ17" s="4">
        <f t="shared" si="54"/>
        <v>0.52593222416535401</v>
      </c>
      <c r="EA17" s="4">
        <f t="shared" si="55"/>
        <v>0.19484552952571627</v>
      </c>
      <c r="EB17" s="4">
        <f t="shared" si="56"/>
        <v>0.30163742794848597</v>
      </c>
      <c r="EC17" s="4">
        <f t="shared" si="57"/>
        <v>0.72886393136671968</v>
      </c>
      <c r="ED17" s="4">
        <f t="shared" si="58"/>
        <v>1.973508846852136</v>
      </c>
      <c r="EE17" s="4">
        <f t="shared" si="59"/>
        <v>3.5405604184318449</v>
      </c>
      <c r="EF17" s="4">
        <f t="shared" si="60"/>
        <v>5.8980092247982965E-2</v>
      </c>
      <c r="EG17" s="4">
        <f t="shared" si="61"/>
        <v>2.1850738132221249E-2</v>
      </c>
      <c r="EH17" s="4">
        <f t="shared" si="62"/>
        <v>3.3826798413197474E-2</v>
      </c>
      <c r="EI17" s="4">
        <f t="shared" si="63"/>
        <v>8.1737645903820863E-2</v>
      </c>
      <c r="EJ17" s="4">
        <f t="shared" si="64"/>
        <v>0.22131698437811217</v>
      </c>
      <c r="EK17" s="4">
        <f t="shared" si="65"/>
        <v>0.39705226356887607</v>
      </c>
      <c r="EL17" s="4">
        <f t="shared" si="66"/>
        <v>0.71942240833535376</v>
      </c>
      <c r="EM17" s="4">
        <f t="shared" si="67"/>
        <v>0.26652909569712241</v>
      </c>
      <c r="EN17" s="4">
        <f t="shared" si="68"/>
        <v>0.41260967647145885</v>
      </c>
      <c r="EO17" s="4">
        <f t="shared" si="69"/>
        <v>0.99701258215309374</v>
      </c>
      <c r="EP17" s="4">
        <f t="shared" si="70"/>
        <v>2.6995616968073568</v>
      </c>
      <c r="EQ17" s="4">
        <f t="shared" si="71"/>
        <v>4.8431307040129834</v>
      </c>
      <c r="ER17" s="4">
        <f t="shared" si="72"/>
        <v>6.3654697843727086E-4</v>
      </c>
      <c r="ET17" s="4">
        <f t="shared" si="73"/>
        <v>0.78897151006405575</v>
      </c>
      <c r="EU17" s="4">
        <f t="shared" si="74"/>
        <v>0.90984159451357915</v>
      </c>
      <c r="EV17" s="4">
        <f t="shared" si="75"/>
        <v>0.86699928986661823</v>
      </c>
      <c r="EW17" s="4">
        <f t="shared" si="76"/>
        <v>0.72956611683291916</v>
      </c>
      <c r="EX17" s="4">
        <f t="shared" si="77"/>
        <v>0.49908526068172193</v>
      </c>
      <c r="EY17" s="4">
        <f t="shared" si="78"/>
        <v>0.35706383037063094</v>
      </c>
      <c r="EZ17" s="4">
        <f t="shared" si="79"/>
        <v>0.23460089571699708</v>
      </c>
      <c r="FA17" s="4">
        <f t="shared" si="80"/>
        <v>0.45275477097851935</v>
      </c>
      <c r="FB17" s="4">
        <f t="shared" si="81"/>
        <v>0.3482898160974901</v>
      </c>
      <c r="FC17" s="4">
        <f t="shared" si="82"/>
        <v>0.18111279183152251</v>
      </c>
      <c r="FD17" s="4">
        <f t="shared" si="83"/>
        <v>7.5514849229961642E-2</v>
      </c>
      <c r="FE17" s="4">
        <f t="shared" si="84"/>
        <v>4.3547468001512109E-2</v>
      </c>
      <c r="FF17" s="4">
        <f t="shared" si="85"/>
        <v>0.5533027223296324</v>
      </c>
      <c r="FG17" s="4">
        <f t="shared" si="86"/>
        <v>0.76976582475639099</v>
      </c>
      <c r="FH17" s="4">
        <f t="shared" si="87"/>
        <v>0.68351456908011854</v>
      </c>
      <c r="FI17" s="4">
        <f t="shared" si="88"/>
        <v>0.47195681697867758</v>
      </c>
      <c r="FJ17" s="4">
        <f t="shared" si="89"/>
        <v>0.24817454338845205</v>
      </c>
      <c r="FK17" s="4">
        <f t="shared" si="90"/>
        <v>0.15540221680683663</v>
      </c>
      <c r="FL17" s="4">
        <f t="shared" si="91"/>
        <v>9.2186557415562712E-2</v>
      </c>
      <c r="FM17" s="4">
        <f t="shared" si="92"/>
        <v>0.21513275075677915</v>
      </c>
      <c r="FN17" s="4">
        <f t="shared" si="93"/>
        <v>0.15042418900293353</v>
      </c>
      <c r="FO17" s="4">
        <f t="shared" si="94"/>
        <v>6.8272121734368377E-2</v>
      </c>
      <c r="FP17" s="4">
        <f t="shared" si="95"/>
        <v>2.6349051278314762E-2</v>
      </c>
      <c r="FQ17" s="4">
        <f t="shared" si="96"/>
        <v>1.4860266391022009E-2</v>
      </c>
      <c r="FR17" s="4">
        <f t="shared" si="97"/>
        <v>0.78787553184356585</v>
      </c>
      <c r="FS17" s="4">
        <f t="shared" si="98"/>
        <v>0.90930119219697103</v>
      </c>
      <c r="FT17" s="4">
        <f t="shared" si="99"/>
        <v>0.86623984659935405</v>
      </c>
      <c r="FU17" s="4">
        <f t="shared" si="100"/>
        <v>0.72826787536600301</v>
      </c>
      <c r="FV17" s="4">
        <f t="shared" si="101"/>
        <v>0.497442742712568</v>
      </c>
      <c r="FW17" s="4">
        <f t="shared" si="102"/>
        <v>0.35555694490593437</v>
      </c>
      <c r="FX17" s="4">
        <f t="shared" si="103"/>
        <v>0.23342319435597558</v>
      </c>
      <c r="FY17" s="4">
        <f t="shared" si="104"/>
        <v>0.45112740805723472</v>
      </c>
      <c r="FZ17" s="4">
        <f t="shared" si="105"/>
        <v>0.3467999858139888</v>
      </c>
      <c r="GA17" s="4">
        <f t="shared" si="106"/>
        <v>0.18014040639777226</v>
      </c>
      <c r="GB17" s="4">
        <f t="shared" si="107"/>
        <v>7.5057448392475912E-2</v>
      </c>
      <c r="GC17" s="4">
        <f t="shared" si="108"/>
        <v>4.3274633031523221E-2</v>
      </c>
      <c r="GD17" s="4">
        <f t="shared" si="109"/>
        <v>0.86389850015248226</v>
      </c>
      <c r="GE17" s="4">
        <f t="shared" si="110"/>
        <v>0.94485261480142357</v>
      </c>
      <c r="GF17" s="4">
        <f t="shared" si="111"/>
        <v>0.91713189001957807</v>
      </c>
      <c r="GG17" s="4">
        <f t="shared" si="112"/>
        <v>0.82079450932403852</v>
      </c>
      <c r="GH17" s="4">
        <f t="shared" si="113"/>
        <v>0.6284699185032363</v>
      </c>
      <c r="GI17" s="4">
        <f t="shared" si="114"/>
        <v>0.48530083798523144</v>
      </c>
      <c r="GJ17" s="4">
        <f t="shared" si="115"/>
        <v>0.34227005784613179</v>
      </c>
      <c r="GK17" s="4">
        <f t="shared" si="116"/>
        <v>0.58413487271013265</v>
      </c>
      <c r="GL17" s="4">
        <f t="shared" si="117"/>
        <v>0.47570720949514916</v>
      </c>
      <c r="GM17" s="4">
        <f t="shared" si="118"/>
        <v>0.27298920635500612</v>
      </c>
      <c r="GN17" s="4">
        <f t="shared" si="119"/>
        <v>0.1217896912659763</v>
      </c>
      <c r="GO17" s="4">
        <f t="shared" si="120"/>
        <v>7.1753392179269723E-2</v>
      </c>
      <c r="GP17" s="4">
        <f t="shared" si="121"/>
        <v>0.95866498196928573</v>
      </c>
      <c r="GQ17" s="4">
        <f t="shared" si="122"/>
        <v>0.98427721897445775</v>
      </c>
      <c r="GR17" s="4">
        <f t="shared" si="123"/>
        <v>0.97586775729072184</v>
      </c>
      <c r="GS17" s="4">
        <f t="shared" si="124"/>
        <v>0.94361509838585877</v>
      </c>
      <c r="GT17" s="4">
        <f t="shared" si="125"/>
        <v>0.86073830006457042</v>
      </c>
      <c r="GU17" s="4">
        <f t="shared" si="126"/>
        <v>0.77503505788573412</v>
      </c>
      <c r="GV17" s="4">
        <f t="shared" si="127"/>
        <v>0.65533710092987552</v>
      </c>
      <c r="GW17" s="4">
        <f t="shared" si="128"/>
        <v>0.83692826837368794</v>
      </c>
      <c r="GX17" s="4">
        <f t="shared" si="129"/>
        <v>0.76826309579627139</v>
      </c>
      <c r="GY17" s="4">
        <f t="shared" si="130"/>
        <v>0.57841451941765565</v>
      </c>
      <c r="GZ17" s="4">
        <f t="shared" si="131"/>
        <v>0.33630301825354791</v>
      </c>
      <c r="HA17" s="4">
        <f t="shared" si="132"/>
        <v>0.22023713106880449</v>
      </c>
      <c r="HB17" s="4">
        <f t="shared" si="133"/>
        <v>0.94430481490659446</v>
      </c>
      <c r="HC17" s="4">
        <f t="shared" si="134"/>
        <v>0.97861650697423685</v>
      </c>
      <c r="HD17" s="4">
        <f t="shared" si="135"/>
        <v>0.96728001395870411</v>
      </c>
      <c r="HE17" s="4">
        <f t="shared" si="136"/>
        <v>0.92443856769399313</v>
      </c>
      <c r="HF17" s="4">
        <f t="shared" si="137"/>
        <v>0.81878825300148794</v>
      </c>
      <c r="HG17" s="4">
        <f t="shared" si="138"/>
        <v>0.71579283472575617</v>
      </c>
      <c r="HH17" s="4">
        <f t="shared" si="139"/>
        <v>0.58159065227499429</v>
      </c>
      <c r="HI17" s="4">
        <f t="shared" si="140"/>
        <v>0.78955943720312272</v>
      </c>
      <c r="HJ17" s="4">
        <f t="shared" si="141"/>
        <v>0.70790963466843038</v>
      </c>
      <c r="HK17" s="4">
        <f t="shared" si="142"/>
        <v>0.50074797171374985</v>
      </c>
      <c r="HL17" s="4">
        <f t="shared" si="143"/>
        <v>0.27030229036671527</v>
      </c>
      <c r="HM17" s="4">
        <f t="shared" si="144"/>
        <v>0.17114113146796692</v>
      </c>
      <c r="HN17" s="4">
        <f t="shared" si="145"/>
        <v>0.9993638579558588</v>
      </c>
      <c r="HP17" s="4">
        <f t="shared" ref="HP17:IU17" si="191">IF(B1=1,ET17,0)</f>
        <v>0.78897151006405575</v>
      </c>
      <c r="HQ17" s="4">
        <f t="shared" si="191"/>
        <v>0.90984159451357915</v>
      </c>
      <c r="HR17" s="4">
        <f t="shared" si="191"/>
        <v>0.86699928986661823</v>
      </c>
      <c r="HS17" s="4">
        <f t="shared" si="191"/>
        <v>0.72956611683291916</v>
      </c>
      <c r="HT17" s="4">
        <f t="shared" si="191"/>
        <v>0.49908526068172193</v>
      </c>
      <c r="HU17" s="4">
        <f t="shared" si="191"/>
        <v>0.35706383037063094</v>
      </c>
      <c r="HV17" s="4">
        <f t="shared" si="191"/>
        <v>0.23460089571699708</v>
      </c>
      <c r="HW17" s="4">
        <f t="shared" si="191"/>
        <v>0.45275477097851935</v>
      </c>
      <c r="HX17" s="4">
        <f t="shared" si="191"/>
        <v>0.3482898160974901</v>
      </c>
      <c r="HY17" s="4">
        <f t="shared" si="191"/>
        <v>0.18111279183152251</v>
      </c>
      <c r="HZ17" s="4">
        <f t="shared" si="191"/>
        <v>7.5514849229961642E-2</v>
      </c>
      <c r="IA17" s="4">
        <f t="shared" si="191"/>
        <v>4.3547468001512109E-2</v>
      </c>
      <c r="IB17" s="4">
        <f t="shared" si="191"/>
        <v>0.5533027223296324</v>
      </c>
      <c r="IC17" s="4">
        <f t="shared" si="191"/>
        <v>0.76976582475639099</v>
      </c>
      <c r="ID17" s="4">
        <f t="shared" si="191"/>
        <v>0.68351456908011854</v>
      </c>
      <c r="IE17" s="4">
        <f t="shared" si="191"/>
        <v>0.47195681697867758</v>
      </c>
      <c r="IF17" s="4">
        <f t="shared" si="191"/>
        <v>0.24817454338845205</v>
      </c>
      <c r="IG17" s="4">
        <f t="shared" si="191"/>
        <v>0.15540221680683663</v>
      </c>
      <c r="IH17" s="4">
        <f t="shared" si="191"/>
        <v>9.2186557415562712E-2</v>
      </c>
      <c r="II17" s="4">
        <f t="shared" si="191"/>
        <v>0.21513275075677915</v>
      </c>
      <c r="IJ17" s="4">
        <f t="shared" si="191"/>
        <v>0.15042418900293353</v>
      </c>
      <c r="IK17" s="4">
        <f t="shared" si="191"/>
        <v>6.8272121734368377E-2</v>
      </c>
      <c r="IL17" s="4">
        <f t="shared" si="191"/>
        <v>2.6349051278314762E-2</v>
      </c>
      <c r="IM17" s="4">
        <f t="shared" si="191"/>
        <v>1.4860266391022009E-2</v>
      </c>
      <c r="IN17" s="4">
        <f t="shared" si="191"/>
        <v>0.78787553184356585</v>
      </c>
      <c r="IO17" s="4">
        <f t="shared" si="191"/>
        <v>0.90930119219697103</v>
      </c>
      <c r="IP17" s="4">
        <f t="shared" si="191"/>
        <v>0.86623984659935405</v>
      </c>
      <c r="IQ17" s="4">
        <f t="shared" si="191"/>
        <v>0.72826787536600301</v>
      </c>
      <c r="IR17" s="4">
        <f t="shared" si="191"/>
        <v>0.497442742712568</v>
      </c>
      <c r="IS17" s="4">
        <f t="shared" si="191"/>
        <v>0.35555694490593437</v>
      </c>
      <c r="IT17" s="4">
        <f t="shared" si="191"/>
        <v>0.23342319435597558</v>
      </c>
      <c r="IU17" s="4">
        <f t="shared" si="191"/>
        <v>0.45112740805723472</v>
      </c>
      <c r="IV17" s="4">
        <f t="shared" ref="IV17:KA17" si="192">IF(AH1=1,FZ17,0)</f>
        <v>0.3467999858139888</v>
      </c>
      <c r="IW17" s="4">
        <f t="shared" si="192"/>
        <v>0.18014040639777226</v>
      </c>
      <c r="IX17" s="4">
        <f t="shared" si="192"/>
        <v>7.5057448392475912E-2</v>
      </c>
      <c r="IY17" s="4">
        <f t="shared" si="192"/>
        <v>4.3274633031523221E-2</v>
      </c>
      <c r="IZ17" s="4">
        <f t="shared" si="192"/>
        <v>0.86389850015248226</v>
      </c>
      <c r="JA17" s="4">
        <f t="shared" si="192"/>
        <v>0.94485261480142357</v>
      </c>
      <c r="JB17" s="4">
        <f t="shared" si="192"/>
        <v>0.91713189001957807</v>
      </c>
      <c r="JC17" s="4">
        <f t="shared" si="192"/>
        <v>0.82079450932403852</v>
      </c>
      <c r="JD17" s="4">
        <f t="shared" si="192"/>
        <v>0.6284699185032363</v>
      </c>
      <c r="JE17" s="4">
        <f t="shared" si="192"/>
        <v>0.48530083798523144</v>
      </c>
      <c r="JF17" s="4">
        <f t="shared" si="192"/>
        <v>0.34227005784613179</v>
      </c>
      <c r="JG17" s="4">
        <f t="shared" si="192"/>
        <v>0.58413487271013265</v>
      </c>
      <c r="JH17" s="4">
        <f t="shared" si="192"/>
        <v>0.47570720949514916</v>
      </c>
      <c r="JI17" s="4">
        <f t="shared" si="192"/>
        <v>0.27298920635500612</v>
      </c>
      <c r="JJ17" s="4">
        <f t="shared" si="192"/>
        <v>0.1217896912659763</v>
      </c>
      <c r="JK17" s="4">
        <f t="shared" si="192"/>
        <v>7.1753392179269723E-2</v>
      </c>
      <c r="JL17" s="4">
        <f t="shared" si="192"/>
        <v>0.95866498196928573</v>
      </c>
      <c r="JM17" s="4">
        <f t="shared" si="192"/>
        <v>0.98427721897445775</v>
      </c>
      <c r="JN17" s="4">
        <f t="shared" si="192"/>
        <v>0.97586775729072184</v>
      </c>
      <c r="JO17" s="4">
        <f t="shared" si="192"/>
        <v>0.94361509838585877</v>
      </c>
      <c r="JP17" s="4">
        <f t="shared" si="192"/>
        <v>0.86073830006457042</v>
      </c>
      <c r="JQ17" s="4">
        <f t="shared" si="192"/>
        <v>0.77503505788573412</v>
      </c>
      <c r="JR17" s="4">
        <f t="shared" si="192"/>
        <v>0.65533710092987552</v>
      </c>
      <c r="JS17" s="4">
        <f t="shared" si="192"/>
        <v>0.83692826837368794</v>
      </c>
      <c r="JT17" s="4">
        <f t="shared" si="192"/>
        <v>0.76826309579627139</v>
      </c>
      <c r="JU17" s="4">
        <f t="shared" si="192"/>
        <v>0.57841451941765565</v>
      </c>
      <c r="JV17" s="4">
        <f t="shared" si="192"/>
        <v>0.33630301825354791</v>
      </c>
      <c r="JW17" s="4">
        <f t="shared" si="192"/>
        <v>0.22023713106880449</v>
      </c>
      <c r="JX17" s="4">
        <f t="shared" si="192"/>
        <v>0.94430481490659446</v>
      </c>
      <c r="JY17" s="4">
        <f t="shared" si="192"/>
        <v>0.97861650697423685</v>
      </c>
      <c r="JZ17" s="4">
        <f t="shared" si="192"/>
        <v>0.96728001395870411</v>
      </c>
      <c r="KA17" s="4">
        <f t="shared" si="192"/>
        <v>0.92443856769399313</v>
      </c>
      <c r="KB17" s="4">
        <f t="shared" ref="KB17:KJ17" si="193">IF(BN1=1,HF17,0)</f>
        <v>0.81878825300148794</v>
      </c>
      <c r="KC17" s="4">
        <f t="shared" si="193"/>
        <v>0.71579283472575617</v>
      </c>
      <c r="KD17" s="4">
        <f t="shared" si="193"/>
        <v>0.58159065227499429</v>
      </c>
      <c r="KE17" s="4">
        <f t="shared" si="193"/>
        <v>0.78955943720312272</v>
      </c>
      <c r="KF17" s="4">
        <f t="shared" si="193"/>
        <v>0.70790963466843038</v>
      </c>
      <c r="KG17" s="4">
        <f t="shared" si="193"/>
        <v>0.50074797171374985</v>
      </c>
      <c r="KH17" s="4">
        <f t="shared" si="193"/>
        <v>0.27030229036671527</v>
      </c>
      <c r="KI17" s="4">
        <f t="shared" si="193"/>
        <v>0.17114113146796692</v>
      </c>
      <c r="KJ17" s="4">
        <f t="shared" si="193"/>
        <v>0</v>
      </c>
    </row>
    <row r="18" spans="1:296" x14ac:dyDescent="0.2">
      <c r="A18" s="4" t="str">
        <f>'Respondent Data'!A18</f>
        <v>154</v>
      </c>
      <c r="B18" s="4">
        <f>SUMPRODUCT('Respondent Data'!I18:Z18,'Product Coding'!A100:R100)</f>
        <v>-0.90563294183438503</v>
      </c>
      <c r="C18" s="4">
        <f>SUMPRODUCT('Respondent Data'!I18:Z18,'Product Coding'!A101:R101)</f>
        <v>-1.7263128350569479E-3</v>
      </c>
      <c r="D18" s="4">
        <f>SUMPRODUCT('Respondent Data'!I18:Z18,'Product Coding'!A102:R102)</f>
        <v>0.44426835182366609</v>
      </c>
      <c r="E18" s="4">
        <f>SUMPRODUCT('Respondent Data'!I18:Z18,'Product Coding'!A103:R103)</f>
        <v>-0.772998693488678</v>
      </c>
      <c r="F18" s="4">
        <f>SUMPRODUCT('Respondent Data'!I18:Z18,'Product Coding'!A104:R104)</f>
        <v>-0.23957650035597391</v>
      </c>
      <c r="G18" s="4">
        <f>SUMPRODUCT('Respondent Data'!I18:Z18,'Product Coding'!A105:R105)</f>
        <v>-0.72545819658394595</v>
      </c>
      <c r="H18" s="4">
        <f>SUMPRODUCT('Respondent Data'!I18:Z18,'Product Coding'!A106:R106)</f>
        <v>-1.362998913207081</v>
      </c>
      <c r="I18" s="4">
        <f>SUMPRODUCT('Respondent Data'!I18:Z18,'Product Coding'!A107:R107)</f>
        <v>-0.45909228420775294</v>
      </c>
      <c r="J18" s="4">
        <f>SUMPRODUCT('Respondent Data'!I18:Z18,'Product Coding'!A108:R108)</f>
        <v>-1.3097619549029965E-2</v>
      </c>
      <c r="K18" s="4">
        <f>SUMPRODUCT('Respondent Data'!I18:Z18,'Product Coding'!A109:R109)</f>
        <v>-1.230364664861374</v>
      </c>
      <c r="L18" s="4">
        <f>SUMPRODUCT('Respondent Data'!I18:Z18,'Product Coding'!A110:R110)</f>
        <v>-0.69694247172866997</v>
      </c>
      <c r="M18" s="4">
        <f>SUMPRODUCT('Respondent Data'!I18:Z18,'Product Coding'!A111:R111)</f>
        <v>-1.182824167956642</v>
      </c>
      <c r="N18" s="4">
        <f>SUMPRODUCT('Respondent Data'!I18:Z18,'Product Coding'!A112:R112)</f>
        <v>-0.69372644595772592</v>
      </c>
      <c r="O18" s="4">
        <f>SUMPRODUCT('Respondent Data'!I18:Z18,'Product Coding'!A113:R113)</f>
        <v>0.21018018304160202</v>
      </c>
      <c r="P18" s="4">
        <f>SUMPRODUCT('Respondent Data'!I18:Z18,'Product Coding'!A114:R114)</f>
        <v>0.65617484770032508</v>
      </c>
      <c r="Q18" s="4">
        <f>SUMPRODUCT('Respondent Data'!I18:Z18,'Product Coding'!A115:R115)</f>
        <v>-0.56109219761201889</v>
      </c>
      <c r="R18" s="4">
        <f>SUMPRODUCT('Respondent Data'!I18:Z18,'Product Coding'!A116:R116)</f>
        <v>-2.7670004479314975E-2</v>
      </c>
      <c r="S18" s="4">
        <f>SUMPRODUCT('Respondent Data'!I18:Z18,'Product Coding'!A117:R117)</f>
        <v>-0.51355170070728695</v>
      </c>
      <c r="T18" s="4">
        <f>SUMPRODUCT('Respondent Data'!I18:Z18,'Product Coding'!A118:R118)</f>
        <v>-1.151092417330422</v>
      </c>
      <c r="U18" s="4">
        <f>SUMPRODUCT('Respondent Data'!I18:Z18,'Product Coding'!A119:R119)</f>
        <v>-0.247185788331094</v>
      </c>
      <c r="V18" s="4">
        <f>SUMPRODUCT('Respondent Data'!I18:Z18,'Product Coding'!A120:R120)</f>
        <v>0.19880887632762903</v>
      </c>
      <c r="W18" s="4">
        <f>SUMPRODUCT('Respondent Data'!I18:Z18,'Product Coding'!A121:R121)</f>
        <v>-1.018458168984715</v>
      </c>
      <c r="X18" s="4">
        <f>SUMPRODUCT('Respondent Data'!I18:Z18,'Product Coding'!A122:R122)</f>
        <v>-0.48503597585201097</v>
      </c>
      <c r="Y18" s="4">
        <f>SUMPRODUCT('Respondent Data'!I18:Z18,'Product Coding'!A123:R123)</f>
        <v>-0.97091767207998303</v>
      </c>
      <c r="Z18" s="4">
        <f>SUMPRODUCT('Respondent Data'!I18:Z18,'Product Coding'!A124:R124)</f>
        <v>-0.52815982560412356</v>
      </c>
      <c r="AA18" s="4">
        <f>SUMPRODUCT('Respondent Data'!I18:Z18,'Product Coding'!A125:R125)</f>
        <v>0.37574680339520439</v>
      </c>
      <c r="AB18" s="4">
        <f>SUMPRODUCT('Respondent Data'!I18:Z18,'Product Coding'!A126:R126)</f>
        <v>0.82174146805392745</v>
      </c>
      <c r="AC18" s="4">
        <f>SUMPRODUCT('Respondent Data'!I18:Z18,'Product Coding'!A127:R127)</f>
        <v>-0.39552557725841653</v>
      </c>
      <c r="AD18" s="4">
        <f>SUMPRODUCT('Respondent Data'!I18:Z18,'Product Coding'!A128:R128)</f>
        <v>0.13789661587428742</v>
      </c>
      <c r="AE18" s="4">
        <f>SUMPRODUCT('Respondent Data'!I18:Z18,'Product Coding'!A129:R129)</f>
        <v>-0.34798508035368458</v>
      </c>
      <c r="AF18" s="4">
        <f>SUMPRODUCT('Respondent Data'!I18:Z18,'Product Coding'!A130:R130)</f>
        <v>-0.98552579697681963</v>
      </c>
      <c r="AG18" s="4">
        <f>SUMPRODUCT('Respondent Data'!I18:Z18,'Product Coding'!A131:R131)</f>
        <v>-8.1619167977491608E-2</v>
      </c>
      <c r="AH18" s="4">
        <f>SUMPRODUCT('Respondent Data'!I18:Z18,'Product Coding'!A132:R132)</f>
        <v>0.36437549668123137</v>
      </c>
      <c r="AI18" s="4">
        <f>SUMPRODUCT('Respondent Data'!I18:Z18,'Product Coding'!A133:R133)</f>
        <v>-0.85289154863111261</v>
      </c>
      <c r="AJ18" s="4">
        <f>SUMPRODUCT('Respondent Data'!I18:Z18,'Product Coding'!A134:R134)</f>
        <v>-0.3194693554984086</v>
      </c>
      <c r="AK18" s="4">
        <f>SUMPRODUCT('Respondent Data'!I18:Z18,'Product Coding'!A135:R135)</f>
        <v>-0.80535105172638066</v>
      </c>
      <c r="AL18" s="4">
        <f>SUMPRODUCT('Respondent Data'!I18:Z18,'Product Coding'!A136:R136)</f>
        <v>-0.92865118009971293</v>
      </c>
      <c r="AM18" s="4">
        <f>SUMPRODUCT('Respondent Data'!I18:Z18,'Product Coding'!A137:R137)</f>
        <v>-2.4744551100384954E-2</v>
      </c>
      <c r="AN18" s="4">
        <f>SUMPRODUCT('Respondent Data'!I18:Z18,'Product Coding'!A138:R138)</f>
        <v>0.42125011355833808</v>
      </c>
      <c r="AO18" s="4">
        <f>SUMPRODUCT('Respondent Data'!I18:Z18,'Product Coding'!A139:R139)</f>
        <v>-0.7960169317540059</v>
      </c>
      <c r="AP18" s="4">
        <f>SUMPRODUCT('Respondent Data'!I18:Z18,'Product Coding'!A140:R140)</f>
        <v>-0.26259473862130189</v>
      </c>
      <c r="AQ18" s="4">
        <f>SUMPRODUCT('Respondent Data'!I18:Z18,'Product Coding'!A141:R141)</f>
        <v>-0.74847643484927395</v>
      </c>
      <c r="AR18" s="4">
        <f>SUMPRODUCT('Respondent Data'!I18:Z18,'Product Coding'!A142:R142)</f>
        <v>-1.3860171514724089</v>
      </c>
      <c r="AS18" s="4">
        <f>SUMPRODUCT('Respondent Data'!I18:Z18,'Product Coding'!A143:R143)</f>
        <v>-0.48211052247308095</v>
      </c>
      <c r="AT18" s="4">
        <f>SUMPRODUCT('Respondent Data'!I18:Z18,'Product Coding'!A144:R144)</f>
        <v>-3.6115857814357971E-2</v>
      </c>
      <c r="AU18" s="4">
        <f>SUMPRODUCT('Respondent Data'!I18:Z18,'Product Coding'!A145:R145)</f>
        <v>-1.2533829031267019</v>
      </c>
      <c r="AV18" s="4">
        <f>SUMPRODUCT('Respondent Data'!I18:Z18,'Product Coding'!A146:R146)</f>
        <v>-0.71996070999399797</v>
      </c>
      <c r="AW18" s="4">
        <f>SUMPRODUCT('Respondent Data'!I18:Z18,'Product Coding'!A147:R147)</f>
        <v>-1.2058424062219699</v>
      </c>
      <c r="AX18" s="4">
        <f>SUMPRODUCT('Respondent Data'!I18:Z18,'Product Coding'!A148:R148)</f>
        <v>-0.35715227744260791</v>
      </c>
      <c r="AY18" s="4">
        <f>SUMPRODUCT('Respondent Data'!I18:Z18,'Product Coding'!A149:R149)</f>
        <v>0.54675435155672003</v>
      </c>
      <c r="AZ18" s="4">
        <f>SUMPRODUCT('Respondent Data'!I18:Z18,'Product Coding'!A150:R150)</f>
        <v>0.99274901621544309</v>
      </c>
      <c r="BA18" s="4">
        <f>SUMPRODUCT('Respondent Data'!I18:Z18,'Product Coding'!A151:R151)</f>
        <v>-0.22451802909690091</v>
      </c>
      <c r="BB18" s="4">
        <f>SUMPRODUCT('Respondent Data'!I18:Z18,'Product Coding'!A152:R152)</f>
        <v>0.30890416403580301</v>
      </c>
      <c r="BC18" s="4">
        <f>SUMPRODUCT('Respondent Data'!I18:Z18,'Product Coding'!A153:R153)</f>
        <v>-0.17697753219216897</v>
      </c>
      <c r="BD18" s="4">
        <f>SUMPRODUCT('Respondent Data'!I18:Z18,'Product Coding'!A154:R154)</f>
        <v>-0.81451824881530399</v>
      </c>
      <c r="BE18" s="4">
        <f>SUMPRODUCT('Respondent Data'!I18:Z18,'Product Coding'!A155:R155)</f>
        <v>8.938838018402398E-2</v>
      </c>
      <c r="BF18" s="4">
        <f>SUMPRODUCT('Respondent Data'!I18:Z18,'Product Coding'!A156:R156)</f>
        <v>0.53538304484274701</v>
      </c>
      <c r="BG18" s="4">
        <f>SUMPRODUCT('Respondent Data'!I18:Z18,'Product Coding'!A157:R157)</f>
        <v>-0.68188400046959696</v>
      </c>
      <c r="BH18" s="4">
        <f>SUMPRODUCT('Respondent Data'!I18:Z18,'Product Coding'!A158:R158)</f>
        <v>-0.14846180733689299</v>
      </c>
      <c r="BI18" s="4">
        <f>SUMPRODUCT('Respondent Data'!I18:Z18,'Product Coding'!A159:R159)</f>
        <v>-0.63434350356486502</v>
      </c>
      <c r="BJ18" s="4">
        <f>SUMPRODUCT('Respondent Data'!I18:Z18,'Product Coding'!A160:R160)</f>
        <v>-0.20184260672977697</v>
      </c>
      <c r="BK18" s="4">
        <f>SUMPRODUCT('Respondent Data'!I18:Z18,'Product Coding'!A161:R161)</f>
        <v>0.702064022269551</v>
      </c>
      <c r="BL18" s="4">
        <f>SUMPRODUCT('Respondent Data'!I18:Z18,'Product Coding'!A162:R162)</f>
        <v>1.1480586869282741</v>
      </c>
      <c r="BM18" s="4">
        <f>SUMPRODUCT('Respondent Data'!I18:Z18,'Product Coding'!A163:R163)</f>
        <v>-6.920835838406994E-2</v>
      </c>
      <c r="BN18" s="4">
        <f>SUMPRODUCT('Respondent Data'!I18:Z18,'Product Coding'!A164:R164)</f>
        <v>0.46421383474863404</v>
      </c>
      <c r="BO18" s="4">
        <f>SUMPRODUCT('Respondent Data'!I18:Z18,'Product Coding'!A165:R165)</f>
        <v>-2.1667861479337996E-2</v>
      </c>
      <c r="BP18" s="4">
        <f>SUMPRODUCT('Respondent Data'!I18:Z18,'Product Coding'!A166:R166)</f>
        <v>-0.65920857810247302</v>
      </c>
      <c r="BQ18" s="4">
        <f>SUMPRODUCT('Respondent Data'!I18:Z18,'Product Coding'!A167:R167)</f>
        <v>0.24469805089685501</v>
      </c>
      <c r="BR18" s="4">
        <f>SUMPRODUCT('Respondent Data'!I18:Z18,'Product Coding'!A168:R168)</f>
        <v>0.69069271555557799</v>
      </c>
      <c r="BS18" s="4">
        <f>SUMPRODUCT('Respondent Data'!I18:Z18,'Product Coding'!A169:R169)</f>
        <v>-0.52657432975676599</v>
      </c>
      <c r="BT18" s="4">
        <f>SUMPRODUCT('Respondent Data'!I18:Z18,'Product Coding'!A170:R170)</f>
        <v>6.8478633759380125E-3</v>
      </c>
      <c r="BU18" s="4">
        <f>SUMPRODUCT('Respondent Data'!I18:Z18,'Product Coding'!A171:R171)</f>
        <v>-0.47903383285203405</v>
      </c>
      <c r="BV18" s="4">
        <f>SUMPRODUCT('Respondent Data'!I18:Z18,'Product Coding'!A172:R172)</f>
        <v>-3.3869862339708399</v>
      </c>
      <c r="BX18" s="4">
        <f t="shared" si="0"/>
        <v>2.4734970074347653</v>
      </c>
      <c r="BY18" s="4">
        <f t="shared" si="1"/>
        <v>1.0017278037708763</v>
      </c>
      <c r="BZ18" s="4">
        <f t="shared" si="2"/>
        <v>0.64129330550658514</v>
      </c>
      <c r="CA18" s="4">
        <f t="shared" si="3"/>
        <v>2.1662524509854513</v>
      </c>
      <c r="CB18" s="4">
        <f t="shared" si="4"/>
        <v>1.2707108907431899</v>
      </c>
      <c r="CC18" s="4">
        <f t="shared" si="5"/>
        <v>2.0656773694754311</v>
      </c>
      <c r="CD18" s="4">
        <f t="shared" si="6"/>
        <v>3.9078951850413626</v>
      </c>
      <c r="CE18" s="4">
        <f t="shared" si="7"/>
        <v>1.5826367484220656</v>
      </c>
      <c r="CF18" s="4">
        <f t="shared" si="8"/>
        <v>1.0131837690749819</v>
      </c>
      <c r="CG18" s="4">
        <f t="shared" si="9"/>
        <v>3.4224773659902477</v>
      </c>
      <c r="CH18" s="4">
        <f t="shared" si="10"/>
        <v>2.0076050048125635</v>
      </c>
      <c r="CI18" s="4">
        <f t="shared" si="11"/>
        <v>3.2635780927803868</v>
      </c>
      <c r="CJ18" s="4">
        <f t="shared" si="12"/>
        <v>2.0011588664087623</v>
      </c>
      <c r="CK18" s="4">
        <f t="shared" si="13"/>
        <v>0.81043820559266833</v>
      </c>
      <c r="CL18" s="4">
        <f t="shared" si="14"/>
        <v>0.51883215561841822</v>
      </c>
      <c r="CM18" s="4">
        <f t="shared" si="15"/>
        <v>1.7525856251853895</v>
      </c>
      <c r="CN18" s="4">
        <f t="shared" si="16"/>
        <v>1.0280563744405402</v>
      </c>
      <c r="CO18" s="4">
        <f t="shared" si="17"/>
        <v>1.6712163267796916</v>
      </c>
      <c r="CP18" s="4">
        <f t="shared" si="18"/>
        <v>3.161644859498737</v>
      </c>
      <c r="CQ18" s="4">
        <f t="shared" si="19"/>
        <v>1.2804169772146685</v>
      </c>
      <c r="CR18" s="4">
        <f t="shared" si="20"/>
        <v>0.81970654368754936</v>
      </c>
      <c r="CS18" s="4">
        <f t="shared" si="21"/>
        <v>2.7689222608510962</v>
      </c>
      <c r="CT18" s="4">
        <f t="shared" si="22"/>
        <v>1.6242334409750541</v>
      </c>
      <c r="CU18" s="4">
        <f t="shared" si="23"/>
        <v>2.6403663384084828</v>
      </c>
      <c r="CV18" s="4">
        <f t="shared" si="24"/>
        <v>1.6958088516181014</v>
      </c>
      <c r="CW18" s="4">
        <f t="shared" si="25"/>
        <v>0.68677620043225962</v>
      </c>
      <c r="CX18" s="4">
        <f t="shared" si="26"/>
        <v>0.43966532431318489</v>
      </c>
      <c r="CY18" s="4">
        <f t="shared" si="27"/>
        <v>1.4851645545471392</v>
      </c>
      <c r="CZ18" s="4">
        <f t="shared" si="28"/>
        <v>0.87118875417788655</v>
      </c>
      <c r="DA18" s="4">
        <f t="shared" si="29"/>
        <v>1.4162111202133798</v>
      </c>
      <c r="DB18" s="4">
        <f t="shared" si="30"/>
        <v>2.6792202400364862</v>
      </c>
      <c r="DC18" s="4">
        <f t="shared" si="31"/>
        <v>1.0850425122016292</v>
      </c>
      <c r="DD18" s="4">
        <f t="shared" si="32"/>
        <v>0.69463031438838674</v>
      </c>
      <c r="DE18" s="4">
        <f t="shared" si="33"/>
        <v>2.3464218449683871</v>
      </c>
      <c r="DF18" s="4">
        <f t="shared" si="34"/>
        <v>1.3763971929138206</v>
      </c>
      <c r="DG18" s="4">
        <f t="shared" si="35"/>
        <v>2.2374818328256514</v>
      </c>
      <c r="DH18" s="4">
        <f t="shared" si="36"/>
        <v>2.5310928857008275</v>
      </c>
      <c r="DI18" s="4">
        <f t="shared" si="37"/>
        <v>1.0250532383553121</v>
      </c>
      <c r="DJ18" s="4">
        <f t="shared" si="38"/>
        <v>0.65622594987436778</v>
      </c>
      <c r="DK18" s="4">
        <f t="shared" si="39"/>
        <v>2.2166940775916268</v>
      </c>
      <c r="DL18" s="4">
        <f t="shared" si="40"/>
        <v>1.3002996509295248</v>
      </c>
      <c r="DM18" s="4">
        <f t="shared" si="41"/>
        <v>2.1137770849598878</v>
      </c>
      <c r="DN18" s="4">
        <f t="shared" si="42"/>
        <v>3.99889131508625</v>
      </c>
      <c r="DO18" s="4">
        <f t="shared" si="43"/>
        <v>1.6194887653145575</v>
      </c>
      <c r="DP18" s="4">
        <f t="shared" si="44"/>
        <v>1.0367759581293412</v>
      </c>
      <c r="DQ18" s="4">
        <f t="shared" si="45"/>
        <v>3.5021704439068282</v>
      </c>
      <c r="DR18" s="4">
        <f t="shared" si="46"/>
        <v>2.0543524935364088</v>
      </c>
      <c r="DS18" s="4">
        <f t="shared" si="47"/>
        <v>3.3395711689711307</v>
      </c>
      <c r="DT18" s="4">
        <f t="shared" si="48"/>
        <v>1.429253496350916</v>
      </c>
      <c r="DU18" s="4">
        <f t="shared" si="49"/>
        <v>0.57882542878686261</v>
      </c>
      <c r="DV18" s="4">
        <f t="shared" si="50"/>
        <v>0.37055662340674822</v>
      </c>
      <c r="DW18" s="4">
        <f t="shared" si="51"/>
        <v>1.2517192785127529</v>
      </c>
      <c r="DX18" s="4">
        <f t="shared" si="52"/>
        <v>0.73425113431991484</v>
      </c>
      <c r="DY18" s="4">
        <f t="shared" si="53"/>
        <v>1.1936042751543889</v>
      </c>
      <c r="DZ18" s="4">
        <f t="shared" si="54"/>
        <v>2.2580875739105108</v>
      </c>
      <c r="EA18" s="4">
        <f t="shared" si="55"/>
        <v>0.91449033467057439</v>
      </c>
      <c r="EB18" s="4">
        <f t="shared" si="56"/>
        <v>0.58544499550384366</v>
      </c>
      <c r="EC18" s="4">
        <f t="shared" si="57"/>
        <v>1.9776000241037055</v>
      </c>
      <c r="ED18" s="4">
        <f t="shared" si="58"/>
        <v>1.1600484915871199</v>
      </c>
      <c r="EE18" s="4">
        <f t="shared" si="59"/>
        <v>1.8857837247024207</v>
      </c>
      <c r="EF18" s="4">
        <f t="shared" si="60"/>
        <v>1.2236553978292841</v>
      </c>
      <c r="EG18" s="4">
        <f t="shared" si="61"/>
        <v>0.49556139771163027</v>
      </c>
      <c r="EH18" s="4">
        <f t="shared" si="62"/>
        <v>0.31725205751865582</v>
      </c>
      <c r="EI18" s="4">
        <f t="shared" si="63"/>
        <v>1.0716594751243795</v>
      </c>
      <c r="EJ18" s="4">
        <f t="shared" si="64"/>
        <v>0.6286291173446551</v>
      </c>
      <c r="EK18" s="4">
        <f t="shared" si="65"/>
        <v>1.0219043143107873</v>
      </c>
      <c r="EL18" s="4">
        <f t="shared" si="66"/>
        <v>1.9332617031488561</v>
      </c>
      <c r="EM18" s="4">
        <f t="shared" si="67"/>
        <v>0.78294091085967188</v>
      </c>
      <c r="EN18" s="4">
        <f t="shared" si="68"/>
        <v>0.50122873983477745</v>
      </c>
      <c r="EO18" s="4">
        <f t="shared" si="69"/>
        <v>1.693122284059593</v>
      </c>
      <c r="EP18" s="4">
        <f t="shared" si="70"/>
        <v>0.99317552981222645</v>
      </c>
      <c r="EQ18" s="4">
        <f t="shared" si="71"/>
        <v>1.6145137582396869</v>
      </c>
      <c r="ER18" s="4">
        <f t="shared" si="72"/>
        <v>29.5766806206959</v>
      </c>
      <c r="ET18" s="4">
        <f t="shared" si="73"/>
        <v>0.28789430302072333</v>
      </c>
      <c r="EU18" s="4">
        <f t="shared" si="74"/>
        <v>0.4995684218984166</v>
      </c>
      <c r="EV18" s="4">
        <f t="shared" si="75"/>
        <v>0.60927562224556209</v>
      </c>
      <c r="EW18" s="4">
        <f t="shared" si="76"/>
        <v>0.31583078591499048</v>
      </c>
      <c r="EX18" s="4">
        <f t="shared" si="77"/>
        <v>0.44039071820046022</v>
      </c>
      <c r="EY18" s="4">
        <f t="shared" si="78"/>
        <v>0.3261921851127832</v>
      </c>
      <c r="EZ18" s="4">
        <f t="shared" si="79"/>
        <v>0.20375333259925196</v>
      </c>
      <c r="FA18" s="4">
        <f t="shared" si="80"/>
        <v>0.38720118135505432</v>
      </c>
      <c r="FB18" s="4">
        <f t="shared" si="81"/>
        <v>0.49672564192164143</v>
      </c>
      <c r="FC18" s="4">
        <f t="shared" si="82"/>
        <v>0.22611760722399707</v>
      </c>
      <c r="FD18" s="4">
        <f t="shared" si="83"/>
        <v>0.33249046945987537</v>
      </c>
      <c r="FE18" s="4">
        <f t="shared" si="84"/>
        <v>0.23454478333428971</v>
      </c>
      <c r="FF18" s="4">
        <f t="shared" si="85"/>
        <v>0.33320462011949969</v>
      </c>
      <c r="FG18" s="4">
        <f t="shared" si="86"/>
        <v>0.55235246191274356</v>
      </c>
      <c r="FH18" s="4">
        <f t="shared" si="87"/>
        <v>0.65840059831550846</v>
      </c>
      <c r="FI18" s="4">
        <f t="shared" si="88"/>
        <v>0.36329478394796488</v>
      </c>
      <c r="FJ18" s="4">
        <f t="shared" si="89"/>
        <v>0.49308294019975657</v>
      </c>
      <c r="FK18" s="4">
        <f t="shared" si="90"/>
        <v>0.37436129375772376</v>
      </c>
      <c r="FL18" s="4">
        <f t="shared" si="91"/>
        <v>0.24028960513474673</v>
      </c>
      <c r="FM18" s="4">
        <f t="shared" si="92"/>
        <v>0.43851629328834996</v>
      </c>
      <c r="FN18" s="4">
        <f t="shared" si="93"/>
        <v>0.54953915699701084</v>
      </c>
      <c r="FO18" s="4">
        <f t="shared" si="94"/>
        <v>0.26532783931027021</v>
      </c>
      <c r="FP18" s="4">
        <f t="shared" si="95"/>
        <v>0.38106366010961368</v>
      </c>
      <c r="FQ18" s="4">
        <f t="shared" si="96"/>
        <v>0.27469762849119905</v>
      </c>
      <c r="FR18" s="4">
        <f t="shared" si="97"/>
        <v>0.3709461816626099</v>
      </c>
      <c r="FS18" s="4">
        <f t="shared" si="98"/>
        <v>0.5928468754442564</v>
      </c>
      <c r="FT18" s="4">
        <f t="shared" si="99"/>
        <v>0.69460588034727155</v>
      </c>
      <c r="FU18" s="4">
        <f t="shared" si="100"/>
        <v>0.40238784114729409</v>
      </c>
      <c r="FV18" s="4">
        <f t="shared" si="101"/>
        <v>0.53441962910863772</v>
      </c>
      <c r="FW18" s="4">
        <f t="shared" si="102"/>
        <v>0.41387111897394474</v>
      </c>
      <c r="FX18" s="4">
        <f t="shared" si="103"/>
        <v>0.27179672179398623</v>
      </c>
      <c r="FY18" s="4">
        <f t="shared" si="104"/>
        <v>0.47960652799548165</v>
      </c>
      <c r="FZ18" s="4">
        <f t="shared" si="105"/>
        <v>0.59009920423907469</v>
      </c>
      <c r="GA18" s="4">
        <f t="shared" si="106"/>
        <v>0.29882664120890196</v>
      </c>
      <c r="GB18" s="4">
        <f t="shared" si="107"/>
        <v>0.42080507542337625</v>
      </c>
      <c r="GC18" s="4">
        <f t="shared" si="108"/>
        <v>0.30888204216645965</v>
      </c>
      <c r="GD18" s="4">
        <f t="shared" si="109"/>
        <v>0.28319844092731272</v>
      </c>
      <c r="GE18" s="4">
        <f t="shared" si="110"/>
        <v>0.49381417784955134</v>
      </c>
      <c r="GF18" s="4">
        <f t="shared" si="111"/>
        <v>0.60378235232689992</v>
      </c>
      <c r="GG18" s="4">
        <f t="shared" si="112"/>
        <v>0.31087817985747362</v>
      </c>
      <c r="GH18" s="4">
        <f t="shared" si="113"/>
        <v>0.43472597128635454</v>
      </c>
      <c r="GI18" s="4">
        <f t="shared" si="114"/>
        <v>0.32115336863071625</v>
      </c>
      <c r="GJ18" s="4">
        <f t="shared" si="115"/>
        <v>0.20004435723218883</v>
      </c>
      <c r="GK18" s="4">
        <f t="shared" si="116"/>
        <v>0.38175388008580236</v>
      </c>
      <c r="GL18" s="4">
        <f t="shared" si="117"/>
        <v>0.49097201683313324</v>
      </c>
      <c r="GM18" s="4">
        <f t="shared" si="118"/>
        <v>0.22211509147846356</v>
      </c>
      <c r="GN18" s="4">
        <f t="shared" si="119"/>
        <v>0.32740163491810143</v>
      </c>
      <c r="GO18" s="4">
        <f t="shared" si="120"/>
        <v>0.23043751584262878</v>
      </c>
      <c r="GP18" s="4">
        <f t="shared" si="121"/>
        <v>0.41164909364219998</v>
      </c>
      <c r="GQ18" s="4">
        <f t="shared" si="122"/>
        <v>0.63338224845312996</v>
      </c>
      <c r="GR18" s="4">
        <f t="shared" si="123"/>
        <v>0.72963056244574009</v>
      </c>
      <c r="GS18" s="4">
        <f t="shared" si="124"/>
        <v>0.44410509318039593</v>
      </c>
      <c r="GT18" s="4">
        <f t="shared" si="125"/>
        <v>0.5766177574922845</v>
      </c>
      <c r="GU18" s="4">
        <f t="shared" si="126"/>
        <v>0.45587073809364209</v>
      </c>
      <c r="GV18" s="4">
        <f t="shared" si="127"/>
        <v>0.30692852089293371</v>
      </c>
      <c r="GW18" s="4">
        <f t="shared" si="128"/>
        <v>0.52233222695901971</v>
      </c>
      <c r="GX18" s="4">
        <f t="shared" si="129"/>
        <v>0.630737744189105</v>
      </c>
      <c r="GY18" s="4">
        <f t="shared" si="130"/>
        <v>0.33584094300946699</v>
      </c>
      <c r="GZ18" s="4">
        <f t="shared" si="131"/>
        <v>0.4629525697662642</v>
      </c>
      <c r="HA18" s="4">
        <f t="shared" si="132"/>
        <v>0.34652631499719166</v>
      </c>
      <c r="HB18" s="4">
        <f t="shared" si="133"/>
        <v>0.44970996898898657</v>
      </c>
      <c r="HC18" s="4">
        <f t="shared" si="134"/>
        <v>0.66864523350904048</v>
      </c>
      <c r="HD18" s="4">
        <f t="shared" si="135"/>
        <v>0.75915614957074173</v>
      </c>
      <c r="HE18" s="4">
        <f t="shared" si="136"/>
        <v>0.48270481322224129</v>
      </c>
      <c r="HF18" s="4">
        <f t="shared" si="137"/>
        <v>0.6140133375672524</v>
      </c>
      <c r="HG18" s="4">
        <f t="shared" si="138"/>
        <v>0.49458324655727987</v>
      </c>
      <c r="HH18" s="4">
        <f t="shared" si="139"/>
        <v>0.3409174159013838</v>
      </c>
      <c r="HI18" s="4">
        <f t="shared" si="140"/>
        <v>0.56087108322498191</v>
      </c>
      <c r="HJ18" s="4">
        <f t="shared" si="141"/>
        <v>0.66612100705589894</v>
      </c>
      <c r="HK18" s="4">
        <f t="shared" si="142"/>
        <v>0.37131622500728312</v>
      </c>
      <c r="HL18" s="4">
        <f t="shared" si="143"/>
        <v>0.50171195915404809</v>
      </c>
      <c r="HM18" s="4">
        <f t="shared" si="144"/>
        <v>0.38248029747347179</v>
      </c>
      <c r="HN18" s="4">
        <f t="shared" si="145"/>
        <v>3.2704661843612537E-2</v>
      </c>
      <c r="HP18" s="4">
        <f t="shared" ref="HP18:IU18" si="194">IF(B1=1,ET18,0)</f>
        <v>0.28789430302072333</v>
      </c>
      <c r="HQ18" s="4">
        <f t="shared" si="194"/>
        <v>0.4995684218984166</v>
      </c>
      <c r="HR18" s="4">
        <f t="shared" si="194"/>
        <v>0.60927562224556209</v>
      </c>
      <c r="HS18" s="4">
        <f t="shared" si="194"/>
        <v>0.31583078591499048</v>
      </c>
      <c r="HT18" s="4">
        <f t="shared" si="194"/>
        <v>0.44039071820046022</v>
      </c>
      <c r="HU18" s="4">
        <f t="shared" si="194"/>
        <v>0.3261921851127832</v>
      </c>
      <c r="HV18" s="4">
        <f t="shared" si="194"/>
        <v>0.20375333259925196</v>
      </c>
      <c r="HW18" s="4">
        <f t="shared" si="194"/>
        <v>0.38720118135505432</v>
      </c>
      <c r="HX18" s="4">
        <f t="shared" si="194"/>
        <v>0.49672564192164143</v>
      </c>
      <c r="HY18" s="4">
        <f t="shared" si="194"/>
        <v>0.22611760722399707</v>
      </c>
      <c r="HZ18" s="4">
        <f t="shared" si="194"/>
        <v>0.33249046945987537</v>
      </c>
      <c r="IA18" s="4">
        <f t="shared" si="194"/>
        <v>0.23454478333428971</v>
      </c>
      <c r="IB18" s="4">
        <f t="shared" si="194"/>
        <v>0.33320462011949969</v>
      </c>
      <c r="IC18" s="4">
        <f t="shared" si="194"/>
        <v>0.55235246191274356</v>
      </c>
      <c r="ID18" s="4">
        <f t="shared" si="194"/>
        <v>0.65840059831550846</v>
      </c>
      <c r="IE18" s="4">
        <f t="shared" si="194"/>
        <v>0.36329478394796488</v>
      </c>
      <c r="IF18" s="4">
        <f t="shared" si="194"/>
        <v>0.49308294019975657</v>
      </c>
      <c r="IG18" s="4">
        <f t="shared" si="194"/>
        <v>0.37436129375772376</v>
      </c>
      <c r="IH18" s="4">
        <f t="shared" si="194"/>
        <v>0.24028960513474673</v>
      </c>
      <c r="II18" s="4">
        <f t="shared" si="194"/>
        <v>0.43851629328834996</v>
      </c>
      <c r="IJ18" s="4">
        <f t="shared" si="194"/>
        <v>0.54953915699701084</v>
      </c>
      <c r="IK18" s="4">
        <f t="shared" si="194"/>
        <v>0.26532783931027021</v>
      </c>
      <c r="IL18" s="4">
        <f t="shared" si="194"/>
        <v>0.38106366010961368</v>
      </c>
      <c r="IM18" s="4">
        <f t="shared" si="194"/>
        <v>0.27469762849119905</v>
      </c>
      <c r="IN18" s="4">
        <f t="shared" si="194"/>
        <v>0.3709461816626099</v>
      </c>
      <c r="IO18" s="4">
        <f t="shared" si="194"/>
        <v>0.5928468754442564</v>
      </c>
      <c r="IP18" s="4">
        <f t="shared" si="194"/>
        <v>0.69460588034727155</v>
      </c>
      <c r="IQ18" s="4">
        <f t="shared" si="194"/>
        <v>0.40238784114729409</v>
      </c>
      <c r="IR18" s="4">
        <f t="shared" si="194"/>
        <v>0.53441962910863772</v>
      </c>
      <c r="IS18" s="4">
        <f t="shared" si="194"/>
        <v>0.41387111897394474</v>
      </c>
      <c r="IT18" s="4">
        <f t="shared" si="194"/>
        <v>0.27179672179398623</v>
      </c>
      <c r="IU18" s="4">
        <f t="shared" si="194"/>
        <v>0.47960652799548165</v>
      </c>
      <c r="IV18" s="4">
        <f t="shared" ref="IV18:KA18" si="195">IF(AH1=1,FZ18,0)</f>
        <v>0.59009920423907469</v>
      </c>
      <c r="IW18" s="4">
        <f t="shared" si="195"/>
        <v>0.29882664120890196</v>
      </c>
      <c r="IX18" s="4">
        <f t="shared" si="195"/>
        <v>0.42080507542337625</v>
      </c>
      <c r="IY18" s="4">
        <f t="shared" si="195"/>
        <v>0.30888204216645965</v>
      </c>
      <c r="IZ18" s="4">
        <f t="shared" si="195"/>
        <v>0.28319844092731272</v>
      </c>
      <c r="JA18" s="4">
        <f t="shared" si="195"/>
        <v>0.49381417784955134</v>
      </c>
      <c r="JB18" s="4">
        <f t="shared" si="195"/>
        <v>0.60378235232689992</v>
      </c>
      <c r="JC18" s="4">
        <f t="shared" si="195"/>
        <v>0.31087817985747362</v>
      </c>
      <c r="JD18" s="4">
        <f t="shared" si="195"/>
        <v>0.43472597128635454</v>
      </c>
      <c r="JE18" s="4">
        <f t="shared" si="195"/>
        <v>0.32115336863071625</v>
      </c>
      <c r="JF18" s="4">
        <f t="shared" si="195"/>
        <v>0.20004435723218883</v>
      </c>
      <c r="JG18" s="4">
        <f t="shared" si="195"/>
        <v>0.38175388008580236</v>
      </c>
      <c r="JH18" s="4">
        <f t="shared" si="195"/>
        <v>0.49097201683313324</v>
      </c>
      <c r="JI18" s="4">
        <f t="shared" si="195"/>
        <v>0.22211509147846356</v>
      </c>
      <c r="JJ18" s="4">
        <f t="shared" si="195"/>
        <v>0.32740163491810143</v>
      </c>
      <c r="JK18" s="4">
        <f t="shared" si="195"/>
        <v>0.23043751584262878</v>
      </c>
      <c r="JL18" s="4">
        <f t="shared" si="195"/>
        <v>0.41164909364219998</v>
      </c>
      <c r="JM18" s="4">
        <f t="shared" si="195"/>
        <v>0.63338224845312996</v>
      </c>
      <c r="JN18" s="4">
        <f t="shared" si="195"/>
        <v>0.72963056244574009</v>
      </c>
      <c r="JO18" s="4">
        <f t="shared" si="195"/>
        <v>0.44410509318039593</v>
      </c>
      <c r="JP18" s="4">
        <f t="shared" si="195"/>
        <v>0.5766177574922845</v>
      </c>
      <c r="JQ18" s="4">
        <f t="shared" si="195"/>
        <v>0.45587073809364209</v>
      </c>
      <c r="JR18" s="4">
        <f t="shared" si="195"/>
        <v>0.30692852089293371</v>
      </c>
      <c r="JS18" s="4">
        <f t="shared" si="195"/>
        <v>0.52233222695901971</v>
      </c>
      <c r="JT18" s="4">
        <f t="shared" si="195"/>
        <v>0.630737744189105</v>
      </c>
      <c r="JU18" s="4">
        <f t="shared" si="195"/>
        <v>0.33584094300946699</v>
      </c>
      <c r="JV18" s="4">
        <f t="shared" si="195"/>
        <v>0.4629525697662642</v>
      </c>
      <c r="JW18" s="4">
        <f t="shared" si="195"/>
        <v>0.34652631499719166</v>
      </c>
      <c r="JX18" s="4">
        <f t="shared" si="195"/>
        <v>0.44970996898898657</v>
      </c>
      <c r="JY18" s="4">
        <f t="shared" si="195"/>
        <v>0.66864523350904048</v>
      </c>
      <c r="JZ18" s="4">
        <f t="shared" si="195"/>
        <v>0.75915614957074173</v>
      </c>
      <c r="KA18" s="4">
        <f t="shared" si="195"/>
        <v>0.48270481322224129</v>
      </c>
      <c r="KB18" s="4">
        <f t="shared" ref="KB18:KJ18" si="196">IF(BN1=1,HF18,0)</f>
        <v>0.6140133375672524</v>
      </c>
      <c r="KC18" s="4">
        <f t="shared" si="196"/>
        <v>0.49458324655727987</v>
      </c>
      <c r="KD18" s="4">
        <f t="shared" si="196"/>
        <v>0.3409174159013838</v>
      </c>
      <c r="KE18" s="4">
        <f t="shared" si="196"/>
        <v>0.56087108322498191</v>
      </c>
      <c r="KF18" s="4">
        <f t="shared" si="196"/>
        <v>0.66612100705589894</v>
      </c>
      <c r="KG18" s="4">
        <f t="shared" si="196"/>
        <v>0.37131622500728312</v>
      </c>
      <c r="KH18" s="4">
        <f t="shared" si="196"/>
        <v>0.50171195915404809</v>
      </c>
      <c r="KI18" s="4">
        <f t="shared" si="196"/>
        <v>0.38248029747347179</v>
      </c>
      <c r="KJ18" s="4">
        <f t="shared" si="196"/>
        <v>0</v>
      </c>
    </row>
    <row r="19" spans="1:296" x14ac:dyDescent="0.2">
      <c r="A19" s="4" t="str">
        <f>'Respondent Data'!A19</f>
        <v>198</v>
      </c>
      <c r="B19" s="4">
        <f>SUMPRODUCT('Respondent Data'!I19:Z19,'Product Coding'!A100:R100)</f>
        <v>2.0433743476684048</v>
      </c>
      <c r="C19" s="4">
        <f>SUMPRODUCT('Respondent Data'!I19:Z19,'Product Coding'!A101:R101)</f>
        <v>1.740936681916625</v>
      </c>
      <c r="D19" s="4">
        <f>SUMPRODUCT('Respondent Data'!I19:Z19,'Product Coding'!A102:R102)</f>
        <v>1.4183826428284347</v>
      </c>
      <c r="E19" s="4">
        <f>SUMPRODUCT('Respondent Data'!I19:Z19,'Product Coding'!A103:R103)</f>
        <v>6.5246770636378848E-2</v>
      </c>
      <c r="F19" s="4">
        <f>SUMPRODUCT('Respondent Data'!I19:Z19,'Product Coding'!A104:R104)</f>
        <v>-0.75847937903487539</v>
      </c>
      <c r="G19" s="4">
        <f>SUMPRODUCT('Respondent Data'!I19:Z19,'Product Coding'!A105:R105)</f>
        <v>-2.3537887243627855</v>
      </c>
      <c r="H19" s="4">
        <f>SUMPRODUCT('Respondent Data'!I19:Z19,'Product Coding'!A106:R106)</f>
        <v>-0.53856578470923511</v>
      </c>
      <c r="I19" s="4">
        <f>SUMPRODUCT('Respondent Data'!I19:Z19,'Product Coding'!A107:R107)</f>
        <v>-0.84100345046101488</v>
      </c>
      <c r="J19" s="4">
        <f>SUMPRODUCT('Respondent Data'!I19:Z19,'Product Coding'!A108:R108)</f>
        <v>-1.1635574895492051</v>
      </c>
      <c r="K19" s="4">
        <f>SUMPRODUCT('Respondent Data'!I19:Z19,'Product Coding'!A109:R109)</f>
        <v>-2.516693361741261</v>
      </c>
      <c r="L19" s="4">
        <f>SUMPRODUCT('Respondent Data'!I19:Z19,'Product Coding'!A110:R110)</f>
        <v>-3.3404195114125153</v>
      </c>
      <c r="M19" s="4">
        <f>SUMPRODUCT('Respondent Data'!I19:Z19,'Product Coding'!A111:R111)</f>
        <v>-4.9357288567404254</v>
      </c>
      <c r="N19" s="4">
        <f>SUMPRODUCT('Respondent Data'!I19:Z19,'Product Coding'!A112:R112)</f>
        <v>0.26664125603045497</v>
      </c>
      <c r="O19" s="4">
        <f>SUMPRODUCT('Respondent Data'!I19:Z19,'Product Coding'!A113:R113)</f>
        <v>-3.5796409721324807E-2</v>
      </c>
      <c r="P19" s="4">
        <f>SUMPRODUCT('Respondent Data'!I19:Z19,'Product Coding'!A114:R114)</f>
        <v>-0.35835044880951505</v>
      </c>
      <c r="Q19" s="4">
        <f>SUMPRODUCT('Respondent Data'!I19:Z19,'Product Coding'!A115:R115)</f>
        <v>-1.7114863210015709</v>
      </c>
      <c r="R19" s="4">
        <f>SUMPRODUCT('Respondent Data'!I19:Z19,'Product Coding'!A116:R116)</f>
        <v>-2.5352124706728252</v>
      </c>
      <c r="S19" s="4">
        <f>SUMPRODUCT('Respondent Data'!I19:Z19,'Product Coding'!A117:R117)</f>
        <v>-4.1305218160007353</v>
      </c>
      <c r="T19" s="4">
        <f>SUMPRODUCT('Respondent Data'!I19:Z19,'Product Coding'!A118:R118)</f>
        <v>-2.3152988763471849</v>
      </c>
      <c r="U19" s="4">
        <f>SUMPRODUCT('Respondent Data'!I19:Z19,'Product Coding'!A119:R119)</f>
        <v>-2.6177365420989647</v>
      </c>
      <c r="V19" s="4">
        <f>SUMPRODUCT('Respondent Data'!I19:Z19,'Product Coding'!A120:R120)</f>
        <v>-2.9402905811871549</v>
      </c>
      <c r="W19" s="4">
        <f>SUMPRODUCT('Respondent Data'!I19:Z19,'Product Coding'!A121:R121)</f>
        <v>-4.2934264533792108</v>
      </c>
      <c r="X19" s="4">
        <f>SUMPRODUCT('Respondent Data'!I19:Z19,'Product Coding'!A122:R122)</f>
        <v>-5.1171526030504655</v>
      </c>
      <c r="Y19" s="4">
        <f>SUMPRODUCT('Respondent Data'!I19:Z19,'Product Coding'!A123:R123)</f>
        <v>-6.7124619483783743</v>
      </c>
      <c r="Z19" s="4">
        <f>SUMPRODUCT('Respondent Data'!I19:Z19,'Product Coding'!A124:R124)</f>
        <v>2.8682618639733328</v>
      </c>
      <c r="AA19" s="4">
        <f>SUMPRODUCT('Respondent Data'!I19:Z19,'Product Coding'!A125:R125)</f>
        <v>2.5658241982215531</v>
      </c>
      <c r="AB19" s="4">
        <f>SUMPRODUCT('Respondent Data'!I19:Z19,'Product Coding'!A126:R126)</f>
        <v>2.2432701591333628</v>
      </c>
      <c r="AC19" s="4">
        <f>SUMPRODUCT('Respondent Data'!I19:Z19,'Product Coding'!A127:R127)</f>
        <v>0.89013428694130692</v>
      </c>
      <c r="AD19" s="4">
        <f>SUMPRODUCT('Respondent Data'!I19:Z19,'Product Coding'!A128:R128)</f>
        <v>6.6408137270052681E-2</v>
      </c>
      <c r="AE19" s="4">
        <f>SUMPRODUCT('Respondent Data'!I19:Z19,'Product Coding'!A129:R129)</f>
        <v>-1.5289012080578575</v>
      </c>
      <c r="AF19" s="4">
        <f>SUMPRODUCT('Respondent Data'!I19:Z19,'Product Coding'!A130:R130)</f>
        <v>0.28632173159569296</v>
      </c>
      <c r="AG19" s="4">
        <f>SUMPRODUCT('Respondent Data'!I19:Z19,'Product Coding'!A131:R131)</f>
        <v>-1.6115934156086809E-2</v>
      </c>
      <c r="AH19" s="4">
        <f>SUMPRODUCT('Respondent Data'!I19:Z19,'Product Coding'!A132:R132)</f>
        <v>-0.33866997324427706</v>
      </c>
      <c r="AI19" s="4">
        <f>SUMPRODUCT('Respondent Data'!I19:Z19,'Product Coding'!A133:R133)</f>
        <v>-1.6918058454363329</v>
      </c>
      <c r="AJ19" s="4">
        <f>SUMPRODUCT('Respondent Data'!I19:Z19,'Product Coding'!A134:R134)</f>
        <v>-2.5155319951075872</v>
      </c>
      <c r="AK19" s="4">
        <f>SUMPRODUCT('Respondent Data'!I19:Z19,'Product Coding'!A135:R135)</f>
        <v>-4.1108413404354973</v>
      </c>
      <c r="AL19" s="4">
        <f>SUMPRODUCT('Respondent Data'!I19:Z19,'Product Coding'!A136:R136)</f>
        <v>4.6130848306719532</v>
      </c>
      <c r="AM19" s="4">
        <f>SUMPRODUCT('Respondent Data'!I19:Z19,'Product Coding'!A137:R137)</f>
        <v>4.3106471649201747</v>
      </c>
      <c r="AN19" s="4">
        <f>SUMPRODUCT('Respondent Data'!I19:Z19,'Product Coding'!A138:R138)</f>
        <v>3.9880931258319836</v>
      </c>
      <c r="AO19" s="4">
        <f>SUMPRODUCT('Respondent Data'!I19:Z19,'Product Coding'!A139:R139)</f>
        <v>2.6349572536399277</v>
      </c>
      <c r="AP19" s="4">
        <f>SUMPRODUCT('Respondent Data'!I19:Z19,'Product Coding'!A140:R140)</f>
        <v>1.8112311039686739</v>
      </c>
      <c r="AQ19" s="4">
        <f>SUMPRODUCT('Respondent Data'!I19:Z19,'Product Coding'!A141:R141)</f>
        <v>0.21592175864076357</v>
      </c>
      <c r="AR19" s="4">
        <f>SUMPRODUCT('Respondent Data'!I19:Z19,'Product Coding'!A142:R142)</f>
        <v>2.0311446982943138</v>
      </c>
      <c r="AS19" s="4">
        <f>SUMPRODUCT('Respondent Data'!I19:Z19,'Product Coding'!A143:R143)</f>
        <v>1.7287070325425344</v>
      </c>
      <c r="AT19" s="4">
        <f>SUMPRODUCT('Respondent Data'!I19:Z19,'Product Coding'!A144:R144)</f>
        <v>1.4061529934543437</v>
      </c>
      <c r="AU19" s="4">
        <f>SUMPRODUCT('Respondent Data'!I19:Z19,'Product Coding'!A145:R145)</f>
        <v>5.3017121262288081E-2</v>
      </c>
      <c r="AV19" s="4">
        <f>SUMPRODUCT('Respondent Data'!I19:Z19,'Product Coding'!A146:R146)</f>
        <v>-0.77070902840896605</v>
      </c>
      <c r="AW19" s="4">
        <f>SUMPRODUCT('Respondent Data'!I19:Z19,'Product Coding'!A147:R147)</f>
        <v>-2.3660183737368765</v>
      </c>
      <c r="AX19" s="4">
        <f>SUMPRODUCT('Respondent Data'!I19:Z19,'Product Coding'!A148:R148)</f>
        <v>6.0091192560118145</v>
      </c>
      <c r="AY19" s="4">
        <f>SUMPRODUCT('Respondent Data'!I19:Z19,'Product Coding'!A149:R149)</f>
        <v>5.7066815902600343</v>
      </c>
      <c r="AZ19" s="4">
        <f>SUMPRODUCT('Respondent Data'!I19:Z19,'Product Coding'!A150:R150)</f>
        <v>5.3841275511718454</v>
      </c>
      <c r="BA19" s="4">
        <f>SUMPRODUCT('Respondent Data'!I19:Z19,'Product Coding'!A151:R151)</f>
        <v>4.0309916789797891</v>
      </c>
      <c r="BB19" s="4">
        <f>SUMPRODUCT('Respondent Data'!I19:Z19,'Product Coding'!A152:R152)</f>
        <v>3.2072655293085348</v>
      </c>
      <c r="BC19" s="4">
        <f>SUMPRODUCT('Respondent Data'!I19:Z19,'Product Coding'!A153:R153)</f>
        <v>1.6119561839806247</v>
      </c>
      <c r="BD19" s="4">
        <f>SUMPRODUCT('Respondent Data'!I19:Z19,'Product Coding'!A154:R154)</f>
        <v>3.4271791236341751</v>
      </c>
      <c r="BE19" s="4">
        <f>SUMPRODUCT('Respondent Data'!I19:Z19,'Product Coding'!A155:R155)</f>
        <v>3.1247414578823949</v>
      </c>
      <c r="BF19" s="4">
        <f>SUMPRODUCT('Respondent Data'!I19:Z19,'Product Coding'!A156:R156)</f>
        <v>2.8021874187942051</v>
      </c>
      <c r="BG19" s="4">
        <f>SUMPRODUCT('Respondent Data'!I19:Z19,'Product Coding'!A157:R157)</f>
        <v>1.4490515466021492</v>
      </c>
      <c r="BH19" s="4">
        <f>SUMPRODUCT('Respondent Data'!I19:Z19,'Product Coding'!A158:R158)</f>
        <v>0.62532539693089495</v>
      </c>
      <c r="BI19" s="4">
        <f>SUMPRODUCT('Respondent Data'!I19:Z19,'Product Coding'!A159:R159)</f>
        <v>-0.96998394839701518</v>
      </c>
      <c r="BJ19" s="4">
        <f>SUMPRODUCT('Respondent Data'!I19:Z19,'Product Coding'!A160:R160)</f>
        <v>6.5107284003674746</v>
      </c>
      <c r="BK19" s="4">
        <f>SUMPRODUCT('Respondent Data'!I19:Z19,'Product Coding'!A161:R161)</f>
        <v>6.2082907346156944</v>
      </c>
      <c r="BL19" s="4">
        <f>SUMPRODUCT('Respondent Data'!I19:Z19,'Product Coding'!A162:R162)</f>
        <v>5.8857366955275054</v>
      </c>
      <c r="BM19" s="4">
        <f>SUMPRODUCT('Respondent Data'!I19:Z19,'Product Coding'!A163:R163)</f>
        <v>4.5326008233354491</v>
      </c>
      <c r="BN19" s="4">
        <f>SUMPRODUCT('Respondent Data'!I19:Z19,'Product Coding'!A164:R164)</f>
        <v>3.7088746736641949</v>
      </c>
      <c r="BO19" s="4">
        <f>SUMPRODUCT('Respondent Data'!I19:Z19,'Product Coding'!A165:R165)</f>
        <v>2.1135653283362847</v>
      </c>
      <c r="BP19" s="4">
        <f>SUMPRODUCT('Respondent Data'!I19:Z19,'Product Coding'!A166:R166)</f>
        <v>3.9287882679898352</v>
      </c>
      <c r="BQ19" s="4">
        <f>SUMPRODUCT('Respondent Data'!I19:Z19,'Product Coding'!A167:R167)</f>
        <v>3.6263506022380549</v>
      </c>
      <c r="BR19" s="4">
        <f>SUMPRODUCT('Respondent Data'!I19:Z19,'Product Coding'!A168:R168)</f>
        <v>3.3037965631498651</v>
      </c>
      <c r="BS19" s="4">
        <f>SUMPRODUCT('Respondent Data'!I19:Z19,'Product Coding'!A169:R169)</f>
        <v>1.9506606909578093</v>
      </c>
      <c r="BT19" s="4">
        <f>SUMPRODUCT('Respondent Data'!I19:Z19,'Product Coding'!A170:R170)</f>
        <v>1.126934541286555</v>
      </c>
      <c r="BU19" s="4">
        <f>SUMPRODUCT('Respondent Data'!I19:Z19,'Product Coding'!A171:R171)</f>
        <v>-0.46837480404135512</v>
      </c>
      <c r="BV19" s="4">
        <f>SUMPRODUCT('Respondent Data'!I19:Z19,'Product Coding'!A172:R172)</f>
        <v>-3.65880432117851</v>
      </c>
      <c r="BX19" s="4">
        <f t="shared" si="0"/>
        <v>0.12959068823700554</v>
      </c>
      <c r="BY19" s="4">
        <f t="shared" si="1"/>
        <v>0.17535607080613613</v>
      </c>
      <c r="BZ19" s="4">
        <f t="shared" si="2"/>
        <v>0.24210527110934746</v>
      </c>
      <c r="CA19" s="4">
        <f t="shared" si="3"/>
        <v>0.93683625117250069</v>
      </c>
      <c r="CB19" s="4">
        <f t="shared" si="4"/>
        <v>2.1350271837494601</v>
      </c>
      <c r="CC19" s="4">
        <f t="shared" si="5"/>
        <v>10.525372010534712</v>
      </c>
      <c r="CD19" s="4">
        <f t="shared" si="6"/>
        <v>1.7135475029509346</v>
      </c>
      <c r="CE19" s="4">
        <f t="shared" si="7"/>
        <v>2.3186925028718028</v>
      </c>
      <c r="CF19" s="4">
        <f t="shared" si="8"/>
        <v>3.2013016398366156</v>
      </c>
      <c r="CG19" s="4">
        <f t="shared" si="9"/>
        <v>12.38756766176464</v>
      </c>
      <c r="CH19" s="4">
        <f t="shared" si="10"/>
        <v>28.230967434599606</v>
      </c>
      <c r="CI19" s="4">
        <f t="shared" si="11"/>
        <v>139.17454387846354</v>
      </c>
      <c r="CJ19" s="4">
        <f t="shared" si="12"/>
        <v>0.76594780133830132</v>
      </c>
      <c r="CK19" s="4">
        <f t="shared" si="13"/>
        <v>1.0364448149209633</v>
      </c>
      <c r="CL19" s="4">
        <f t="shared" si="14"/>
        <v>1.4309670133047752</v>
      </c>
      <c r="CM19" s="4">
        <f t="shared" si="15"/>
        <v>5.5371853993648825</v>
      </c>
      <c r="CN19" s="4">
        <f t="shared" si="16"/>
        <v>12.619111754384738</v>
      </c>
      <c r="CO19" s="4">
        <f t="shared" si="17"/>
        <v>62.210376836586867</v>
      </c>
      <c r="CP19" s="4">
        <f t="shared" si="18"/>
        <v>10.127949470980697</v>
      </c>
      <c r="CQ19" s="4">
        <f t="shared" si="19"/>
        <v>13.704668512186448</v>
      </c>
      <c r="CR19" s="4">
        <f t="shared" si="20"/>
        <v>18.921343700012542</v>
      </c>
      <c r="CS19" s="4">
        <f t="shared" si="21"/>
        <v>73.216913526265515</v>
      </c>
      <c r="CT19" s="4">
        <f t="shared" si="22"/>
        <v>166.85957710663686</v>
      </c>
      <c r="CU19" s="4">
        <f t="shared" si="23"/>
        <v>822.59333086502954</v>
      </c>
      <c r="CV19" s="4">
        <f t="shared" si="24"/>
        <v>5.6797562723493497E-2</v>
      </c>
      <c r="CW19" s="4">
        <f t="shared" si="25"/>
        <v>7.6855810907814848E-2</v>
      </c>
      <c r="CX19" s="4">
        <f t="shared" si="26"/>
        <v>0.10611093673931789</v>
      </c>
      <c r="CY19" s="4">
        <f t="shared" si="27"/>
        <v>0.41060061074988657</v>
      </c>
      <c r="CZ19" s="4">
        <f t="shared" si="28"/>
        <v>0.93574887235413062</v>
      </c>
      <c r="DA19" s="4">
        <f t="shared" si="29"/>
        <v>4.6131051936626548</v>
      </c>
      <c r="DB19" s="4">
        <f t="shared" si="30"/>
        <v>0.75102094990455825</v>
      </c>
      <c r="DC19" s="4">
        <f t="shared" si="31"/>
        <v>1.0162464962567317</v>
      </c>
      <c r="DD19" s="4">
        <f t="shared" si="32"/>
        <v>1.4030802147829091</v>
      </c>
      <c r="DE19" s="4">
        <f t="shared" si="33"/>
        <v>5.4292762916254311</v>
      </c>
      <c r="DF19" s="4">
        <f t="shared" si="34"/>
        <v>12.373189504781848</v>
      </c>
      <c r="DG19" s="4">
        <f t="shared" si="35"/>
        <v>60.998016084255703</v>
      </c>
      <c r="DH19" s="4">
        <f t="shared" si="36"/>
        <v>9.9211659364861274E-3</v>
      </c>
      <c r="DI19" s="4">
        <f t="shared" si="37"/>
        <v>1.3424858684723697E-2</v>
      </c>
      <c r="DJ19" s="4">
        <f t="shared" si="38"/>
        <v>1.8535024402223193E-2</v>
      </c>
      <c r="DK19" s="4">
        <f t="shared" si="39"/>
        <v>7.172203519900637E-2</v>
      </c>
      <c r="DL19" s="4">
        <f t="shared" si="40"/>
        <v>0.16345278551301323</v>
      </c>
      <c r="DM19" s="4">
        <f t="shared" si="41"/>
        <v>0.80579834616498636</v>
      </c>
      <c r="DN19" s="4">
        <f t="shared" si="42"/>
        <v>0.13118526761534</v>
      </c>
      <c r="DO19" s="4">
        <f t="shared" si="43"/>
        <v>0.17751378119549549</v>
      </c>
      <c r="DP19" s="4">
        <f t="shared" si="44"/>
        <v>0.24508431287499496</v>
      </c>
      <c r="DQ19" s="4">
        <f t="shared" si="45"/>
        <v>0.94836377515835779</v>
      </c>
      <c r="DR19" s="4">
        <f t="shared" si="46"/>
        <v>2.161298132424136</v>
      </c>
      <c r="DS19" s="4">
        <f t="shared" si="47"/>
        <v>10.654883948356993</v>
      </c>
      <c r="DT19" s="4">
        <f t="shared" si="48"/>
        <v>2.4562505559351322E-3</v>
      </c>
      <c r="DU19" s="4">
        <f t="shared" si="49"/>
        <v>3.3236836092454501E-3</v>
      </c>
      <c r="DV19" s="4">
        <f t="shared" si="50"/>
        <v>4.5888421062289528E-3</v>
      </c>
      <c r="DW19" s="4">
        <f t="shared" si="51"/>
        <v>1.7756712261255993E-2</v>
      </c>
      <c r="DX19" s="4">
        <f t="shared" si="52"/>
        <v>4.0467118265706696E-2</v>
      </c>
      <c r="DY19" s="4">
        <f t="shared" si="53"/>
        <v>0.1994969793278516</v>
      </c>
      <c r="DZ19" s="4">
        <f t="shared" si="54"/>
        <v>3.2478429306949289E-2</v>
      </c>
      <c r="EA19" s="4">
        <f t="shared" si="55"/>
        <v>4.3948294639854828E-2</v>
      </c>
      <c r="EB19" s="4">
        <f t="shared" si="56"/>
        <v>6.0677190927359716E-2</v>
      </c>
      <c r="EC19" s="4">
        <f t="shared" si="57"/>
        <v>0.23479287261941412</v>
      </c>
      <c r="ED19" s="4">
        <f t="shared" si="58"/>
        <v>0.5350872844274368</v>
      </c>
      <c r="EE19" s="4">
        <f t="shared" si="59"/>
        <v>2.6379021164568317</v>
      </c>
      <c r="EF19" s="4">
        <f t="shared" si="60"/>
        <v>1.4873959086554988E-3</v>
      </c>
      <c r="EG19" s="4">
        <f t="shared" si="61"/>
        <v>2.0126747208714249E-3</v>
      </c>
      <c r="EH19" s="4">
        <f t="shared" si="62"/>
        <v>2.7787983427743114E-3</v>
      </c>
      <c r="EI19" s="4">
        <f t="shared" si="63"/>
        <v>1.0752673869018188E-2</v>
      </c>
      <c r="EJ19" s="4">
        <f t="shared" si="64"/>
        <v>2.4505083977711246E-2</v>
      </c>
      <c r="EK19" s="4">
        <f t="shared" si="65"/>
        <v>0.1208064829234846</v>
      </c>
      <c r="EL19" s="4">
        <f t="shared" si="66"/>
        <v>1.9667489847069577E-2</v>
      </c>
      <c r="EM19" s="4">
        <f t="shared" si="67"/>
        <v>2.6613129300573194E-2</v>
      </c>
      <c r="EN19" s="4">
        <f t="shared" si="68"/>
        <v>3.6743403605949902E-2</v>
      </c>
      <c r="EO19" s="4">
        <f t="shared" si="69"/>
        <v>0.14218010343925647</v>
      </c>
      <c r="EP19" s="4">
        <f t="shared" si="70"/>
        <v>0.32402502086272073</v>
      </c>
      <c r="EQ19" s="4">
        <f t="shared" si="71"/>
        <v>1.597396000978327</v>
      </c>
      <c r="ER19" s="4">
        <f t="shared" si="72"/>
        <v>38.814904954635793</v>
      </c>
      <c r="ET19" s="4">
        <f t="shared" si="73"/>
        <v>0.88527641951505243</v>
      </c>
      <c r="EU19" s="4">
        <f t="shared" si="74"/>
        <v>0.85080600240073168</v>
      </c>
      <c r="EV19" s="4">
        <f t="shared" si="75"/>
        <v>0.8050847406088868</v>
      </c>
      <c r="EW19" s="4">
        <f t="shared" si="76"/>
        <v>0.51630590835680146</v>
      </c>
      <c r="EX19" s="4">
        <f t="shared" si="77"/>
        <v>0.31897650048571841</v>
      </c>
      <c r="EY19" s="4">
        <f t="shared" si="78"/>
        <v>8.6765095225208755E-2</v>
      </c>
      <c r="EZ19" s="4">
        <f t="shared" si="79"/>
        <v>0.36852128032124659</v>
      </c>
      <c r="FA19" s="4">
        <f t="shared" si="80"/>
        <v>0.30132348782981805</v>
      </c>
      <c r="FB19" s="4">
        <f t="shared" si="81"/>
        <v>0.23802147185006431</v>
      </c>
      <c r="FC19" s="4">
        <f t="shared" si="82"/>
        <v>7.4696167762874119E-2</v>
      </c>
      <c r="FD19" s="4">
        <f t="shared" si="83"/>
        <v>3.4210294347505492E-2</v>
      </c>
      <c r="FE19" s="4">
        <f t="shared" si="84"/>
        <v>7.1339629317220153E-3</v>
      </c>
      <c r="FF19" s="4">
        <f t="shared" si="85"/>
        <v>0.56626815313689494</v>
      </c>
      <c r="FG19" s="4">
        <f t="shared" si="86"/>
        <v>0.49105185304950738</v>
      </c>
      <c r="FH19" s="4">
        <f t="shared" si="87"/>
        <v>0.41135893433640275</v>
      </c>
      <c r="FI19" s="4">
        <f t="shared" si="88"/>
        <v>0.15297103247173541</v>
      </c>
      <c r="FJ19" s="4">
        <f t="shared" si="89"/>
        <v>7.3426227644989059E-2</v>
      </c>
      <c r="FK19" s="4">
        <f t="shared" si="90"/>
        <v>1.5820187286420175E-2</v>
      </c>
      <c r="FL19" s="4">
        <f t="shared" si="91"/>
        <v>8.9863815665930658E-2</v>
      </c>
      <c r="FM19" s="4">
        <f t="shared" si="92"/>
        <v>6.8005613262975162E-2</v>
      </c>
      <c r="FN19" s="4">
        <f t="shared" si="93"/>
        <v>5.019741715511742E-2</v>
      </c>
      <c r="FO19" s="4">
        <f t="shared" si="94"/>
        <v>1.3474017612523027E-2</v>
      </c>
      <c r="FP19" s="4">
        <f t="shared" si="95"/>
        <v>5.9573604153948618E-3</v>
      </c>
      <c r="FQ19" s="4">
        <f t="shared" si="96"/>
        <v>1.2141914735391173E-3</v>
      </c>
      <c r="FR19" s="4">
        <f t="shared" si="97"/>
        <v>0.94625502108736936</v>
      </c>
      <c r="FS19" s="4">
        <f t="shared" si="98"/>
        <v>0.92862943197286218</v>
      </c>
      <c r="FT19" s="4">
        <f t="shared" si="99"/>
        <v>0.9040684499042021</v>
      </c>
      <c r="FU19" s="4">
        <f t="shared" si="100"/>
        <v>0.70891788389939236</v>
      </c>
      <c r="FV19" s="4">
        <f t="shared" si="101"/>
        <v>0.51659593570309859</v>
      </c>
      <c r="FW19" s="4">
        <f t="shared" si="102"/>
        <v>0.17815450904590682</v>
      </c>
      <c r="FX19" s="4">
        <f t="shared" si="103"/>
        <v>0.57109539440662116</v>
      </c>
      <c r="FY19" s="4">
        <f t="shared" si="104"/>
        <v>0.49597110366046665</v>
      </c>
      <c r="FZ19" s="4">
        <f t="shared" si="105"/>
        <v>0.41613259259859481</v>
      </c>
      <c r="GA19" s="4">
        <f t="shared" si="106"/>
        <v>0.15553850147995163</v>
      </c>
      <c r="GB19" s="4">
        <f t="shared" si="107"/>
        <v>7.4776477192851437E-2</v>
      </c>
      <c r="GC19" s="4">
        <f t="shared" si="108"/>
        <v>1.6129548381693271E-2</v>
      </c>
      <c r="GD19" s="4">
        <f t="shared" si="109"/>
        <v>0.99017629665451523</v>
      </c>
      <c r="GE19" s="4">
        <f t="shared" si="110"/>
        <v>0.98675298067767236</v>
      </c>
      <c r="GF19" s="4">
        <f t="shared" si="111"/>
        <v>0.98180227094978767</v>
      </c>
      <c r="GG19" s="4">
        <f t="shared" si="112"/>
        <v>0.9330777637825759</v>
      </c>
      <c r="GH19" s="4">
        <f t="shared" si="113"/>
        <v>0.85951059849760869</v>
      </c>
      <c r="GI19" s="4">
        <f t="shared" si="114"/>
        <v>0.55377168891738215</v>
      </c>
      <c r="GJ19" s="4">
        <f t="shared" si="115"/>
        <v>0.88402848642831722</v>
      </c>
      <c r="GK19" s="4">
        <f t="shared" si="116"/>
        <v>0.84924696081665318</v>
      </c>
      <c r="GL19" s="4">
        <f t="shared" si="117"/>
        <v>0.80315846056314333</v>
      </c>
      <c r="GM19" s="4">
        <f t="shared" si="118"/>
        <v>0.51325117657698327</v>
      </c>
      <c r="GN19" s="4">
        <f t="shared" si="119"/>
        <v>0.31632574914191447</v>
      </c>
      <c r="GO19" s="4">
        <f t="shared" si="120"/>
        <v>8.5800940140718568E-2</v>
      </c>
      <c r="GP19" s="4">
        <f t="shared" si="121"/>
        <v>0.99754976782819904</v>
      </c>
      <c r="GQ19" s="4">
        <f t="shared" si="122"/>
        <v>0.99668732666880822</v>
      </c>
      <c r="GR19" s="4">
        <f t="shared" si="123"/>
        <v>0.99543211917762497</v>
      </c>
      <c r="GS19" s="4">
        <f t="shared" si="124"/>
        <v>0.98255308754308857</v>
      </c>
      <c r="GT19" s="4">
        <f t="shared" si="125"/>
        <v>0.96110677833513969</v>
      </c>
      <c r="GU19" s="4">
        <f t="shared" si="126"/>
        <v>0.83368279973523451</v>
      </c>
      <c r="GV19" s="4">
        <f t="shared" si="127"/>
        <v>0.96854323694805855</v>
      </c>
      <c r="GW19" s="4">
        <f t="shared" si="128"/>
        <v>0.95790184737548112</v>
      </c>
      <c r="GX19" s="4">
        <f t="shared" si="129"/>
        <v>0.94279391369365717</v>
      </c>
      <c r="GY19" s="4">
        <f t="shared" si="130"/>
        <v>0.80985242316685957</v>
      </c>
      <c r="GZ19" s="4">
        <f t="shared" si="131"/>
        <v>0.65142875597004513</v>
      </c>
      <c r="HA19" s="4">
        <f t="shared" si="132"/>
        <v>0.27488370164669501</v>
      </c>
      <c r="HB19" s="4">
        <f t="shared" si="133"/>
        <v>0.9985148131521856</v>
      </c>
      <c r="HC19" s="4">
        <f t="shared" si="134"/>
        <v>0.99799136800197441</v>
      </c>
      <c r="HD19" s="4">
        <f t="shared" si="135"/>
        <v>0.99722890197981184</v>
      </c>
      <c r="HE19" s="4">
        <f t="shared" si="136"/>
        <v>0.98936171612798363</v>
      </c>
      <c r="HF19" s="4">
        <f t="shared" si="137"/>
        <v>0.97608105185523475</v>
      </c>
      <c r="HG19" s="4">
        <f t="shared" si="138"/>
        <v>0.89221468222741196</v>
      </c>
      <c r="HH19" s="4">
        <f t="shared" si="139"/>
        <v>0.98071185946114703</v>
      </c>
      <c r="HI19" s="4">
        <f t="shared" si="140"/>
        <v>0.97407676899797246</v>
      </c>
      <c r="HJ19" s="4">
        <f t="shared" si="141"/>
        <v>0.96455882576329799</v>
      </c>
      <c r="HK19" s="4">
        <f t="shared" si="142"/>
        <v>0.87551866556672342</v>
      </c>
      <c r="HL19" s="4">
        <f t="shared" si="143"/>
        <v>0.75527273597020894</v>
      </c>
      <c r="HM19" s="4">
        <f t="shared" si="144"/>
        <v>0.38500097775747061</v>
      </c>
      <c r="HN19" s="4">
        <f t="shared" si="145"/>
        <v>2.5116222207220575E-2</v>
      </c>
      <c r="HP19" s="4">
        <f t="shared" ref="HP19:IU19" si="197">IF(B1=1,ET19,0)</f>
        <v>0.88527641951505243</v>
      </c>
      <c r="HQ19" s="4">
        <f t="shared" si="197"/>
        <v>0.85080600240073168</v>
      </c>
      <c r="HR19" s="4">
        <f t="shared" si="197"/>
        <v>0.8050847406088868</v>
      </c>
      <c r="HS19" s="4">
        <f t="shared" si="197"/>
        <v>0.51630590835680146</v>
      </c>
      <c r="HT19" s="4">
        <f t="shared" si="197"/>
        <v>0.31897650048571841</v>
      </c>
      <c r="HU19" s="4">
        <f t="shared" si="197"/>
        <v>8.6765095225208755E-2</v>
      </c>
      <c r="HV19" s="4">
        <f t="shared" si="197"/>
        <v>0.36852128032124659</v>
      </c>
      <c r="HW19" s="4">
        <f t="shared" si="197"/>
        <v>0.30132348782981805</v>
      </c>
      <c r="HX19" s="4">
        <f t="shared" si="197"/>
        <v>0.23802147185006431</v>
      </c>
      <c r="HY19" s="4">
        <f t="shared" si="197"/>
        <v>7.4696167762874119E-2</v>
      </c>
      <c r="HZ19" s="4">
        <f t="shared" si="197"/>
        <v>3.4210294347505492E-2</v>
      </c>
      <c r="IA19" s="4">
        <f t="shared" si="197"/>
        <v>7.1339629317220153E-3</v>
      </c>
      <c r="IB19" s="4">
        <f t="shared" si="197"/>
        <v>0.56626815313689494</v>
      </c>
      <c r="IC19" s="4">
        <f t="shared" si="197"/>
        <v>0.49105185304950738</v>
      </c>
      <c r="ID19" s="4">
        <f t="shared" si="197"/>
        <v>0.41135893433640275</v>
      </c>
      <c r="IE19" s="4">
        <f t="shared" si="197"/>
        <v>0.15297103247173541</v>
      </c>
      <c r="IF19" s="4">
        <f t="shared" si="197"/>
        <v>7.3426227644989059E-2</v>
      </c>
      <c r="IG19" s="4">
        <f t="shared" si="197"/>
        <v>1.5820187286420175E-2</v>
      </c>
      <c r="IH19" s="4">
        <f t="shared" si="197"/>
        <v>8.9863815665930658E-2</v>
      </c>
      <c r="II19" s="4">
        <f t="shared" si="197"/>
        <v>6.8005613262975162E-2</v>
      </c>
      <c r="IJ19" s="4">
        <f t="shared" si="197"/>
        <v>5.019741715511742E-2</v>
      </c>
      <c r="IK19" s="4">
        <f t="shared" si="197"/>
        <v>1.3474017612523027E-2</v>
      </c>
      <c r="IL19" s="4">
        <f t="shared" si="197"/>
        <v>5.9573604153948618E-3</v>
      </c>
      <c r="IM19" s="4">
        <f t="shared" si="197"/>
        <v>1.2141914735391173E-3</v>
      </c>
      <c r="IN19" s="4">
        <f t="shared" si="197"/>
        <v>0.94625502108736936</v>
      </c>
      <c r="IO19" s="4">
        <f t="shared" si="197"/>
        <v>0.92862943197286218</v>
      </c>
      <c r="IP19" s="4">
        <f t="shared" si="197"/>
        <v>0.9040684499042021</v>
      </c>
      <c r="IQ19" s="4">
        <f t="shared" si="197"/>
        <v>0.70891788389939236</v>
      </c>
      <c r="IR19" s="4">
        <f t="shared" si="197"/>
        <v>0.51659593570309859</v>
      </c>
      <c r="IS19" s="4">
        <f t="shared" si="197"/>
        <v>0.17815450904590682</v>
      </c>
      <c r="IT19" s="4">
        <f t="shared" si="197"/>
        <v>0.57109539440662116</v>
      </c>
      <c r="IU19" s="4">
        <f t="shared" si="197"/>
        <v>0.49597110366046665</v>
      </c>
      <c r="IV19" s="4">
        <f t="shared" ref="IV19:KA19" si="198">IF(AH1=1,FZ19,0)</f>
        <v>0.41613259259859481</v>
      </c>
      <c r="IW19" s="4">
        <f t="shared" si="198"/>
        <v>0.15553850147995163</v>
      </c>
      <c r="IX19" s="4">
        <f t="shared" si="198"/>
        <v>7.4776477192851437E-2</v>
      </c>
      <c r="IY19" s="4">
        <f t="shared" si="198"/>
        <v>1.6129548381693271E-2</v>
      </c>
      <c r="IZ19" s="4">
        <f t="shared" si="198"/>
        <v>0.99017629665451523</v>
      </c>
      <c r="JA19" s="4">
        <f t="shared" si="198"/>
        <v>0.98675298067767236</v>
      </c>
      <c r="JB19" s="4">
        <f t="shared" si="198"/>
        <v>0.98180227094978767</v>
      </c>
      <c r="JC19" s="4">
        <f t="shared" si="198"/>
        <v>0.9330777637825759</v>
      </c>
      <c r="JD19" s="4">
        <f t="shared" si="198"/>
        <v>0.85951059849760869</v>
      </c>
      <c r="JE19" s="4">
        <f t="shared" si="198"/>
        <v>0.55377168891738215</v>
      </c>
      <c r="JF19" s="4">
        <f t="shared" si="198"/>
        <v>0.88402848642831722</v>
      </c>
      <c r="JG19" s="4">
        <f t="shared" si="198"/>
        <v>0.84924696081665318</v>
      </c>
      <c r="JH19" s="4">
        <f t="shared" si="198"/>
        <v>0.80315846056314333</v>
      </c>
      <c r="JI19" s="4">
        <f t="shared" si="198"/>
        <v>0.51325117657698327</v>
      </c>
      <c r="JJ19" s="4">
        <f t="shared" si="198"/>
        <v>0.31632574914191447</v>
      </c>
      <c r="JK19" s="4">
        <f t="shared" si="198"/>
        <v>8.5800940140718568E-2</v>
      </c>
      <c r="JL19" s="4">
        <f t="shared" si="198"/>
        <v>0.99754976782819904</v>
      </c>
      <c r="JM19" s="4">
        <f t="shared" si="198"/>
        <v>0.99668732666880822</v>
      </c>
      <c r="JN19" s="4">
        <f t="shared" si="198"/>
        <v>0.99543211917762497</v>
      </c>
      <c r="JO19" s="4">
        <f t="shared" si="198"/>
        <v>0.98255308754308857</v>
      </c>
      <c r="JP19" s="4">
        <f t="shared" si="198"/>
        <v>0.96110677833513969</v>
      </c>
      <c r="JQ19" s="4">
        <f t="shared" si="198"/>
        <v>0.83368279973523451</v>
      </c>
      <c r="JR19" s="4">
        <f t="shared" si="198"/>
        <v>0.96854323694805855</v>
      </c>
      <c r="JS19" s="4">
        <f t="shared" si="198"/>
        <v>0.95790184737548112</v>
      </c>
      <c r="JT19" s="4">
        <f t="shared" si="198"/>
        <v>0.94279391369365717</v>
      </c>
      <c r="JU19" s="4">
        <f t="shared" si="198"/>
        <v>0.80985242316685957</v>
      </c>
      <c r="JV19" s="4">
        <f t="shared" si="198"/>
        <v>0.65142875597004513</v>
      </c>
      <c r="JW19" s="4">
        <f t="shared" si="198"/>
        <v>0.27488370164669501</v>
      </c>
      <c r="JX19" s="4">
        <f t="shared" si="198"/>
        <v>0.9985148131521856</v>
      </c>
      <c r="JY19" s="4">
        <f t="shared" si="198"/>
        <v>0.99799136800197441</v>
      </c>
      <c r="JZ19" s="4">
        <f t="shared" si="198"/>
        <v>0.99722890197981184</v>
      </c>
      <c r="KA19" s="4">
        <f t="shared" si="198"/>
        <v>0.98936171612798363</v>
      </c>
      <c r="KB19" s="4">
        <f t="shared" ref="KB19:KJ19" si="199">IF(BN1=1,HF19,0)</f>
        <v>0.97608105185523475</v>
      </c>
      <c r="KC19" s="4">
        <f t="shared" si="199"/>
        <v>0.89221468222741196</v>
      </c>
      <c r="KD19" s="4">
        <f t="shared" si="199"/>
        <v>0.98071185946114703</v>
      </c>
      <c r="KE19" s="4">
        <f t="shared" si="199"/>
        <v>0.97407676899797246</v>
      </c>
      <c r="KF19" s="4">
        <f t="shared" si="199"/>
        <v>0.96455882576329799</v>
      </c>
      <c r="KG19" s="4">
        <f t="shared" si="199"/>
        <v>0.87551866556672342</v>
      </c>
      <c r="KH19" s="4">
        <f t="shared" si="199"/>
        <v>0.75527273597020894</v>
      </c>
      <c r="KI19" s="4">
        <f t="shared" si="199"/>
        <v>0.38500097775747061</v>
      </c>
      <c r="KJ19" s="4">
        <f t="shared" si="199"/>
        <v>0</v>
      </c>
    </row>
    <row r="20" spans="1:296" x14ac:dyDescent="0.2">
      <c r="A20" s="4" t="str">
        <f>'Respondent Data'!A20</f>
        <v>223</v>
      </c>
      <c r="B20" s="4">
        <f>SUMPRODUCT('Respondent Data'!I20:Z20,'Product Coding'!A100:R100)</f>
        <v>0.10867017858718986</v>
      </c>
      <c r="C20" s="4">
        <f>SUMPRODUCT('Respondent Data'!I20:Z20,'Product Coding'!A101:R101)</f>
        <v>-0.46962265927350111</v>
      </c>
      <c r="D20" s="4">
        <f>SUMPRODUCT('Respondent Data'!I20:Z20,'Product Coding'!A102:R102)</f>
        <v>-0.52591437948770503</v>
      </c>
      <c r="E20" s="4">
        <f>SUMPRODUCT('Respondent Data'!I20:Z20,'Product Coding'!A103:R103)</f>
        <v>-0.34405411722344614</v>
      </c>
      <c r="F20" s="4">
        <f>SUMPRODUCT('Respondent Data'!I20:Z20,'Product Coding'!A104:R104)</f>
        <v>-1.400033482852459</v>
      </c>
      <c r="G20" s="4">
        <f>SUMPRODUCT('Respondent Data'!I20:Z20,'Product Coding'!A105:R105)</f>
        <v>-2.4769754686856023</v>
      </c>
      <c r="H20" s="4">
        <f>SUMPRODUCT('Respondent Data'!I20:Z20,'Product Coding'!A106:R106)</f>
        <v>-1.92905749963897</v>
      </c>
      <c r="I20" s="4">
        <f>SUMPRODUCT('Respondent Data'!I20:Z20,'Product Coding'!A107:R107)</f>
        <v>-2.5073503374996609</v>
      </c>
      <c r="J20" s="4">
        <f>SUMPRODUCT('Respondent Data'!I20:Z20,'Product Coding'!A108:R108)</f>
        <v>-2.563642057713865</v>
      </c>
      <c r="K20" s="4">
        <f>SUMPRODUCT('Respondent Data'!I20:Z20,'Product Coding'!A109:R109)</f>
        <v>-2.3817817954496059</v>
      </c>
      <c r="L20" s="4">
        <f>SUMPRODUCT('Respondent Data'!I20:Z20,'Product Coding'!A110:R110)</f>
        <v>-3.437761161078619</v>
      </c>
      <c r="M20" s="4">
        <f>SUMPRODUCT('Respondent Data'!I20:Z20,'Product Coding'!A111:R111)</f>
        <v>-4.5147031469117618</v>
      </c>
      <c r="N20" s="4">
        <f>SUMPRODUCT('Respondent Data'!I20:Z20,'Product Coding'!A112:R112)</f>
        <v>-0.94758169687872984</v>
      </c>
      <c r="O20" s="4">
        <f>SUMPRODUCT('Respondent Data'!I20:Z20,'Product Coding'!A113:R113)</f>
        <v>-1.5258745347394211</v>
      </c>
      <c r="P20" s="4">
        <f>SUMPRODUCT('Respondent Data'!I20:Z20,'Product Coding'!A114:R114)</f>
        <v>-1.5821662549536248</v>
      </c>
      <c r="Q20" s="4">
        <f>SUMPRODUCT('Respondent Data'!I20:Z20,'Product Coding'!A115:R115)</f>
        <v>-1.4003059926893657</v>
      </c>
      <c r="R20" s="4">
        <f>SUMPRODUCT('Respondent Data'!I20:Z20,'Product Coding'!A116:R116)</f>
        <v>-2.4562853583183788</v>
      </c>
      <c r="S20" s="4">
        <f>SUMPRODUCT('Respondent Data'!I20:Z20,'Product Coding'!A117:R117)</f>
        <v>-3.5332273441515225</v>
      </c>
      <c r="T20" s="4">
        <f>SUMPRODUCT('Respondent Data'!I20:Z20,'Product Coding'!A118:R118)</f>
        <v>-2.9853093751048898</v>
      </c>
      <c r="U20" s="4">
        <f>SUMPRODUCT('Respondent Data'!I20:Z20,'Product Coding'!A119:R119)</f>
        <v>-3.5636022129655811</v>
      </c>
      <c r="V20" s="4">
        <f>SUMPRODUCT('Respondent Data'!I20:Z20,'Product Coding'!A120:R120)</f>
        <v>-3.6198939331797848</v>
      </c>
      <c r="W20" s="4">
        <f>SUMPRODUCT('Respondent Data'!I20:Z20,'Product Coding'!A121:R121)</f>
        <v>-3.4380336709155257</v>
      </c>
      <c r="X20" s="4">
        <f>SUMPRODUCT('Respondent Data'!I20:Z20,'Product Coding'!A122:R122)</f>
        <v>-4.4940130365445388</v>
      </c>
      <c r="Y20" s="4">
        <f>SUMPRODUCT('Respondent Data'!I20:Z20,'Product Coding'!A123:R123)</f>
        <v>-5.5709550223776825</v>
      </c>
      <c r="Z20" s="4">
        <f>SUMPRODUCT('Respondent Data'!I20:Z20,'Product Coding'!A124:R124)</f>
        <v>0.23000652554588996</v>
      </c>
      <c r="AA20" s="4">
        <f>SUMPRODUCT('Respondent Data'!I20:Z20,'Product Coding'!A125:R125)</f>
        <v>-0.34828631231480101</v>
      </c>
      <c r="AB20" s="4">
        <f>SUMPRODUCT('Respondent Data'!I20:Z20,'Product Coding'!A126:R126)</f>
        <v>-0.40457803252900515</v>
      </c>
      <c r="AC20" s="4">
        <f>SUMPRODUCT('Respondent Data'!I20:Z20,'Product Coding'!A127:R127)</f>
        <v>-0.22271777026474604</v>
      </c>
      <c r="AD20" s="4">
        <f>SUMPRODUCT('Respondent Data'!I20:Z20,'Product Coding'!A128:R128)</f>
        <v>-1.2786971358937587</v>
      </c>
      <c r="AE20" s="4">
        <f>SUMPRODUCT('Respondent Data'!I20:Z20,'Product Coding'!A129:R129)</f>
        <v>-2.3556391217269024</v>
      </c>
      <c r="AF20" s="4">
        <f>SUMPRODUCT('Respondent Data'!I20:Z20,'Product Coding'!A130:R130)</f>
        <v>-1.8077211526802701</v>
      </c>
      <c r="AG20" s="4">
        <f>SUMPRODUCT('Respondent Data'!I20:Z20,'Product Coding'!A131:R131)</f>
        <v>-2.386013990540961</v>
      </c>
      <c r="AH20" s="4">
        <f>SUMPRODUCT('Respondent Data'!I20:Z20,'Product Coding'!A132:R132)</f>
        <v>-2.4423057107551651</v>
      </c>
      <c r="AI20" s="4">
        <f>SUMPRODUCT('Respondent Data'!I20:Z20,'Product Coding'!A133:R133)</f>
        <v>-2.260445448490906</v>
      </c>
      <c r="AJ20" s="4">
        <f>SUMPRODUCT('Respondent Data'!I20:Z20,'Product Coding'!A134:R134)</f>
        <v>-3.3164248141199186</v>
      </c>
      <c r="AK20" s="4">
        <f>SUMPRODUCT('Respondent Data'!I20:Z20,'Product Coding'!A135:R135)</f>
        <v>-4.3933667999530623</v>
      </c>
      <c r="AL20" s="4">
        <f>SUMPRODUCT('Respondent Data'!I20:Z20,'Product Coding'!A136:R136)</f>
        <v>1.5309757238387649</v>
      </c>
      <c r="AM20" s="4">
        <f>SUMPRODUCT('Respondent Data'!I20:Z20,'Product Coding'!A137:R137)</f>
        <v>0.95268288597807393</v>
      </c>
      <c r="AN20" s="4">
        <f>SUMPRODUCT('Respondent Data'!I20:Z20,'Product Coding'!A138:R138)</f>
        <v>0.8963911657638699</v>
      </c>
      <c r="AO20" s="4">
        <f>SUMPRODUCT('Respondent Data'!I20:Z20,'Product Coding'!A139:R139)</f>
        <v>1.078251428028129</v>
      </c>
      <c r="AP20" s="4">
        <f>SUMPRODUCT('Respondent Data'!I20:Z20,'Product Coding'!A140:R140)</f>
        <v>2.2272062399116166E-2</v>
      </c>
      <c r="AQ20" s="4">
        <f>SUMPRODUCT('Respondent Data'!I20:Z20,'Product Coding'!A141:R141)</f>
        <v>-1.0546699234340271</v>
      </c>
      <c r="AR20" s="4">
        <f>SUMPRODUCT('Respondent Data'!I20:Z20,'Product Coding'!A142:R142)</f>
        <v>-0.50675195438739506</v>
      </c>
      <c r="AS20" s="4">
        <f>SUMPRODUCT('Respondent Data'!I20:Z20,'Product Coding'!A143:R143)</f>
        <v>-1.0850447922480861</v>
      </c>
      <c r="AT20" s="4">
        <f>SUMPRODUCT('Respondent Data'!I20:Z20,'Product Coding'!A144:R144)</f>
        <v>-1.1413365124622901</v>
      </c>
      <c r="AU20" s="4">
        <f>SUMPRODUCT('Respondent Data'!I20:Z20,'Product Coding'!A145:R145)</f>
        <v>-0.95947625019803096</v>
      </c>
      <c r="AV20" s="4">
        <f>SUMPRODUCT('Respondent Data'!I20:Z20,'Product Coding'!A146:R146)</f>
        <v>-2.0154556158270438</v>
      </c>
      <c r="AW20" s="4">
        <f>SUMPRODUCT('Respondent Data'!I20:Z20,'Product Coding'!A147:R147)</f>
        <v>-3.0923976016601871</v>
      </c>
      <c r="AX20" s="4">
        <f>SUMPRODUCT('Respondent Data'!I20:Z20,'Product Coding'!A148:R148)</f>
        <v>3.3691358657552599</v>
      </c>
      <c r="AY20" s="4">
        <f>SUMPRODUCT('Respondent Data'!I20:Z20,'Product Coding'!A149:R149)</f>
        <v>2.7908430278945691</v>
      </c>
      <c r="AZ20" s="4">
        <f>SUMPRODUCT('Respondent Data'!I20:Z20,'Product Coding'!A150:R150)</f>
        <v>2.7345513076803649</v>
      </c>
      <c r="BA20" s="4">
        <f>SUMPRODUCT('Respondent Data'!I20:Z20,'Product Coding'!A151:R151)</f>
        <v>2.916411569944624</v>
      </c>
      <c r="BB20" s="4">
        <f>SUMPRODUCT('Respondent Data'!I20:Z20,'Product Coding'!A152:R152)</f>
        <v>1.860432204315611</v>
      </c>
      <c r="BC20" s="4">
        <f>SUMPRODUCT('Respondent Data'!I20:Z20,'Product Coding'!A153:R153)</f>
        <v>0.78349021848246769</v>
      </c>
      <c r="BD20" s="4">
        <f>SUMPRODUCT('Respondent Data'!I20:Z20,'Product Coding'!A154:R154)</f>
        <v>1.3314081875291</v>
      </c>
      <c r="BE20" s="4">
        <f>SUMPRODUCT('Respondent Data'!I20:Z20,'Product Coding'!A155:R155)</f>
        <v>0.75311534966840887</v>
      </c>
      <c r="BF20" s="4">
        <f>SUMPRODUCT('Respondent Data'!I20:Z20,'Product Coding'!A156:R156)</f>
        <v>0.69682362945420495</v>
      </c>
      <c r="BG20" s="4">
        <f>SUMPRODUCT('Respondent Data'!I20:Z20,'Product Coding'!A157:R157)</f>
        <v>0.87868389171846384</v>
      </c>
      <c r="BH20" s="4">
        <f>SUMPRODUCT('Respondent Data'!I20:Z20,'Product Coding'!A158:R158)</f>
        <v>-0.17729547391054901</v>
      </c>
      <c r="BI20" s="4">
        <f>SUMPRODUCT('Respondent Data'!I20:Z20,'Product Coding'!A159:R159)</f>
        <v>-1.2542374597436923</v>
      </c>
      <c r="BJ20" s="4">
        <f>SUMPRODUCT('Respondent Data'!I20:Z20,'Product Coding'!A160:R160)</f>
        <v>3.47879841348092</v>
      </c>
      <c r="BK20" s="4">
        <f>SUMPRODUCT('Respondent Data'!I20:Z20,'Product Coding'!A161:R161)</f>
        <v>2.9005055756202287</v>
      </c>
      <c r="BL20" s="4">
        <f>SUMPRODUCT('Respondent Data'!I20:Z20,'Product Coding'!A162:R162)</f>
        <v>2.844213855406025</v>
      </c>
      <c r="BM20" s="4">
        <f>SUMPRODUCT('Respondent Data'!I20:Z20,'Product Coding'!A163:R163)</f>
        <v>3.0260741176702837</v>
      </c>
      <c r="BN20" s="4">
        <f>SUMPRODUCT('Respondent Data'!I20:Z20,'Product Coding'!A164:R164)</f>
        <v>1.970094752041271</v>
      </c>
      <c r="BO20" s="4">
        <f>SUMPRODUCT('Respondent Data'!I20:Z20,'Product Coding'!A165:R165)</f>
        <v>0.89315276620812778</v>
      </c>
      <c r="BP20" s="4">
        <f>SUMPRODUCT('Respondent Data'!I20:Z20,'Product Coding'!A166:R166)</f>
        <v>1.44107073525476</v>
      </c>
      <c r="BQ20" s="4">
        <f>SUMPRODUCT('Respondent Data'!I20:Z20,'Product Coding'!A167:R167)</f>
        <v>0.86277789739406896</v>
      </c>
      <c r="BR20" s="4">
        <f>SUMPRODUCT('Respondent Data'!I20:Z20,'Product Coding'!A168:R168)</f>
        <v>0.80648617717986504</v>
      </c>
      <c r="BS20" s="4">
        <f>SUMPRODUCT('Respondent Data'!I20:Z20,'Product Coding'!A169:R169)</f>
        <v>0.9883464394441237</v>
      </c>
      <c r="BT20" s="4">
        <f>SUMPRODUCT('Respondent Data'!I20:Z20,'Product Coding'!A170:R170)</f>
        <v>-6.763292618488892E-2</v>
      </c>
      <c r="BU20" s="4">
        <f>SUMPRODUCT('Respondent Data'!I20:Z20,'Product Coding'!A171:R171)</f>
        <v>-1.1445749120180322</v>
      </c>
      <c r="BV20" s="4">
        <f>SUMPRODUCT('Respondent Data'!I20:Z20,'Product Coding'!A172:R172)</f>
        <v>0.31341093425134797</v>
      </c>
      <c r="BX20" s="4">
        <f t="shared" si="0"/>
        <v>0.89702622717094505</v>
      </c>
      <c r="BY20" s="4">
        <f t="shared" si="1"/>
        <v>1.5993905641401771</v>
      </c>
      <c r="BZ20" s="4">
        <f t="shared" si="2"/>
        <v>1.692005276178042</v>
      </c>
      <c r="CA20" s="4">
        <f t="shared" si="3"/>
        <v>1.4106549741724843</v>
      </c>
      <c r="CB20" s="4">
        <f t="shared" si="4"/>
        <v>4.0553357487800268</v>
      </c>
      <c r="CC20" s="4">
        <f t="shared" si="5"/>
        <v>11.905202252748376</v>
      </c>
      <c r="CD20" s="4">
        <f t="shared" si="6"/>
        <v>6.8830199347300072</v>
      </c>
      <c r="CE20" s="4">
        <f t="shared" si="7"/>
        <v>12.272369305315761</v>
      </c>
      <c r="CF20" s="4">
        <f t="shared" si="8"/>
        <v>12.98301620715314</v>
      </c>
      <c r="CG20" s="4">
        <f t="shared" si="9"/>
        <v>10.824172152555036</v>
      </c>
      <c r="CH20" s="4">
        <f t="shared" si="10"/>
        <v>31.117213694975757</v>
      </c>
      <c r="CI20" s="4">
        <f t="shared" si="11"/>
        <v>91.350444335496249</v>
      </c>
      <c r="CJ20" s="4">
        <f t="shared" si="12"/>
        <v>2.5794641843455581</v>
      </c>
      <c r="CK20" s="4">
        <f t="shared" si="13"/>
        <v>4.5991639397112314</v>
      </c>
      <c r="CL20" s="4">
        <f t="shared" si="14"/>
        <v>4.8654842828728615</v>
      </c>
      <c r="CM20" s="4">
        <f t="shared" si="15"/>
        <v>4.0564410182550912</v>
      </c>
      <c r="CN20" s="4">
        <f t="shared" si="16"/>
        <v>11.661413014048691</v>
      </c>
      <c r="CO20" s="4">
        <f t="shared" si="17"/>
        <v>34.234275306760154</v>
      </c>
      <c r="CP20" s="4">
        <f t="shared" si="18"/>
        <v>19.792624634585078</v>
      </c>
      <c r="CQ20" s="4">
        <f t="shared" si="19"/>
        <v>35.290090881691846</v>
      </c>
      <c r="CR20" s="4">
        <f t="shared" si="20"/>
        <v>37.333607754979774</v>
      </c>
      <c r="CS20" s="4">
        <f t="shared" si="21"/>
        <v>31.12569459731694</v>
      </c>
      <c r="CT20" s="4">
        <f t="shared" si="22"/>
        <v>89.479812085272457</v>
      </c>
      <c r="CU20" s="4">
        <f t="shared" si="23"/>
        <v>262.68484939466623</v>
      </c>
      <c r="CV20" s="4">
        <f t="shared" si="24"/>
        <v>0.79452841775476646</v>
      </c>
      <c r="CW20" s="4">
        <f t="shared" si="25"/>
        <v>1.4166377925269191</v>
      </c>
      <c r="CX20" s="4">
        <f t="shared" si="26"/>
        <v>1.4986699766341016</v>
      </c>
      <c r="CY20" s="4">
        <f t="shared" si="27"/>
        <v>1.2494678869780298</v>
      </c>
      <c r="CZ20" s="4">
        <f t="shared" si="28"/>
        <v>3.5919568440093195</v>
      </c>
      <c r="DA20" s="4">
        <f t="shared" si="29"/>
        <v>10.544866161559908</v>
      </c>
      <c r="DB20" s="4">
        <f t="shared" si="30"/>
        <v>6.0965385096520439</v>
      </c>
      <c r="DC20" s="4">
        <f t="shared" si="31"/>
        <v>10.870079236152044</v>
      </c>
      <c r="DD20" s="4">
        <f t="shared" si="32"/>
        <v>11.499524776757825</v>
      </c>
      <c r="DE20" s="4">
        <f t="shared" si="33"/>
        <v>9.5873588902722755</v>
      </c>
      <c r="DF20" s="4">
        <f t="shared" si="34"/>
        <v>27.561636229945488</v>
      </c>
      <c r="DG20" s="4">
        <f t="shared" si="35"/>
        <v>80.912376696032965</v>
      </c>
      <c r="DH20" s="4">
        <f t="shared" si="36"/>
        <v>0.21632449134493248</v>
      </c>
      <c r="DI20" s="4">
        <f t="shared" si="37"/>
        <v>0.38570483199882416</v>
      </c>
      <c r="DJ20" s="4">
        <f t="shared" si="38"/>
        <v>0.40803955295323224</v>
      </c>
      <c r="DK20" s="4">
        <f t="shared" si="39"/>
        <v>0.34018985232291066</v>
      </c>
      <c r="DL20" s="4">
        <f t="shared" si="40"/>
        <v>0.97797412886633495</v>
      </c>
      <c r="DM20" s="4">
        <f t="shared" si="41"/>
        <v>2.8710273386393959</v>
      </c>
      <c r="DN20" s="4">
        <f t="shared" si="42"/>
        <v>1.6598910279283832</v>
      </c>
      <c r="DO20" s="4">
        <f t="shared" si="43"/>
        <v>2.9595723816709221</v>
      </c>
      <c r="DP20" s="4">
        <f t="shared" si="44"/>
        <v>3.1309501239367861</v>
      </c>
      <c r="DQ20" s="4">
        <f t="shared" si="45"/>
        <v>2.6103289560620935</v>
      </c>
      <c r="DR20" s="4">
        <f t="shared" si="46"/>
        <v>7.5041456099526069</v>
      </c>
      <c r="DS20" s="4">
        <f t="shared" si="47"/>
        <v>22.029833472465359</v>
      </c>
      <c r="DT20" s="4">
        <f t="shared" si="48"/>
        <v>3.4419367450317088E-2</v>
      </c>
      <c r="DU20" s="4">
        <f t="shared" si="49"/>
        <v>6.1369455938125976E-2</v>
      </c>
      <c r="DV20" s="4">
        <f t="shared" si="50"/>
        <v>6.4923131079810653E-2</v>
      </c>
      <c r="DW20" s="4">
        <f t="shared" si="51"/>
        <v>5.4127572228060895E-2</v>
      </c>
      <c r="DX20" s="4">
        <f t="shared" si="52"/>
        <v>0.15560536252310334</v>
      </c>
      <c r="DY20" s="4">
        <f t="shared" si="53"/>
        <v>0.45680886299169482</v>
      </c>
      <c r="DZ20" s="4">
        <f t="shared" si="54"/>
        <v>0.26410508982384773</v>
      </c>
      <c r="EA20" s="4">
        <f t="shared" si="55"/>
        <v>0.47089725563303786</v>
      </c>
      <c r="EB20" s="4">
        <f t="shared" si="56"/>
        <v>0.49816515048479981</v>
      </c>
      <c r="EC20" s="4">
        <f t="shared" si="57"/>
        <v>0.41532917029557831</v>
      </c>
      <c r="ED20" s="4">
        <f t="shared" si="58"/>
        <v>1.1939838320839911</v>
      </c>
      <c r="EE20" s="4">
        <f t="shared" si="59"/>
        <v>3.5051645259576047</v>
      </c>
      <c r="EF20" s="4">
        <f t="shared" si="60"/>
        <v>3.0844451051472804E-2</v>
      </c>
      <c r="EG20" s="4">
        <f t="shared" si="61"/>
        <v>5.4995408688767351E-2</v>
      </c>
      <c r="EH20" s="4">
        <f t="shared" si="62"/>
        <v>5.817998664821844E-2</v>
      </c>
      <c r="EI20" s="4">
        <f t="shared" si="63"/>
        <v>4.8505692457404624E-2</v>
      </c>
      <c r="EJ20" s="4">
        <f t="shared" si="64"/>
        <v>0.13944364301925383</v>
      </c>
      <c r="EK20" s="4">
        <f t="shared" si="65"/>
        <v>0.40936308997440546</v>
      </c>
      <c r="EL20" s="4">
        <f t="shared" si="66"/>
        <v>0.2366742075453642</v>
      </c>
      <c r="EM20" s="4">
        <f t="shared" si="67"/>
        <v>0.42198821267159298</v>
      </c>
      <c r="EN20" s="4">
        <f t="shared" si="68"/>
        <v>0.44642396818760932</v>
      </c>
      <c r="EO20" s="4">
        <f t="shared" si="69"/>
        <v>0.37219162385602655</v>
      </c>
      <c r="EP20" s="4">
        <f t="shared" si="70"/>
        <v>1.0699724775048216</v>
      </c>
      <c r="EQ20" s="4">
        <f t="shared" si="71"/>
        <v>3.1411058266633605</v>
      </c>
      <c r="ER20" s="4">
        <f t="shared" si="72"/>
        <v>0.73094947866703031</v>
      </c>
      <c r="ET20" s="4">
        <f t="shared" si="73"/>
        <v>0.52714084058358557</v>
      </c>
      <c r="EU20" s="4">
        <f t="shared" si="74"/>
        <v>0.3847055589858151</v>
      </c>
      <c r="EV20" s="4">
        <f t="shared" si="75"/>
        <v>0.37147029719783603</v>
      </c>
      <c r="EW20" s="4">
        <f t="shared" si="76"/>
        <v>0.41482502088183493</v>
      </c>
      <c r="EX20" s="4">
        <f t="shared" si="77"/>
        <v>0.19781079827216697</v>
      </c>
      <c r="EY20" s="4">
        <f t="shared" si="78"/>
        <v>7.7488130787491796E-2</v>
      </c>
      <c r="EZ20" s="4">
        <f t="shared" si="79"/>
        <v>0.12685493735647263</v>
      </c>
      <c r="FA20" s="4">
        <f t="shared" si="80"/>
        <v>7.5344497805639468E-2</v>
      </c>
      <c r="FB20" s="4">
        <f t="shared" si="81"/>
        <v>7.1515328680548967E-2</v>
      </c>
      <c r="FC20" s="4">
        <f t="shared" si="82"/>
        <v>8.457251696761825E-2</v>
      </c>
      <c r="FD20" s="4">
        <f t="shared" si="83"/>
        <v>3.1135951253344073E-2</v>
      </c>
      <c r="FE20" s="4">
        <f t="shared" si="84"/>
        <v>1.0828318230577644E-2</v>
      </c>
      <c r="FF20" s="4">
        <f t="shared" si="85"/>
        <v>0.27937142222945088</v>
      </c>
      <c r="FG20" s="4">
        <f t="shared" si="86"/>
        <v>0.17859809263801865</v>
      </c>
      <c r="FH20" s="4">
        <f t="shared" si="87"/>
        <v>0.1704889062476882</v>
      </c>
      <c r="FI20" s="4">
        <f t="shared" si="88"/>
        <v>0.19776755951265626</v>
      </c>
      <c r="FJ20" s="4">
        <f t="shared" si="89"/>
        <v>7.8980126380083532E-2</v>
      </c>
      <c r="FK20" s="4">
        <f t="shared" si="90"/>
        <v>2.8381455026212418E-2</v>
      </c>
      <c r="FL20" s="4">
        <f t="shared" si="91"/>
        <v>4.8093976473593723E-2</v>
      </c>
      <c r="FM20" s="4">
        <f t="shared" si="92"/>
        <v>2.7555731487696401E-2</v>
      </c>
      <c r="FN20" s="4">
        <f t="shared" si="93"/>
        <v>2.6086769771104933E-2</v>
      </c>
      <c r="FO20" s="4">
        <f t="shared" si="94"/>
        <v>3.1127731634587527E-2</v>
      </c>
      <c r="FP20" s="4">
        <f t="shared" si="95"/>
        <v>1.1052189178482739E-2</v>
      </c>
      <c r="FQ20" s="4">
        <f t="shared" si="96"/>
        <v>3.7924059812145879E-3</v>
      </c>
      <c r="FR20" s="4">
        <f t="shared" si="97"/>
        <v>0.55724946459814506</v>
      </c>
      <c r="FS20" s="4">
        <f t="shared" si="98"/>
        <v>0.41379804747419996</v>
      </c>
      <c r="FT20" s="4">
        <f t="shared" si="99"/>
        <v>0.40021291701238432</v>
      </c>
      <c r="FU20" s="4">
        <f t="shared" si="100"/>
        <v>0.44454957805306372</v>
      </c>
      <c r="FV20" s="4">
        <f t="shared" si="101"/>
        <v>0.21777208148299632</v>
      </c>
      <c r="FW20" s="4">
        <f t="shared" si="102"/>
        <v>8.6618587518114895E-2</v>
      </c>
      <c r="FX20" s="4">
        <f t="shared" si="103"/>
        <v>0.14091377065591826</v>
      </c>
      <c r="FY20" s="4">
        <f t="shared" si="104"/>
        <v>8.424543594910093E-2</v>
      </c>
      <c r="FZ20" s="4">
        <f t="shared" si="105"/>
        <v>8.0003041544382925E-2</v>
      </c>
      <c r="GA20" s="4">
        <f t="shared" si="106"/>
        <v>9.4452262397452649E-2</v>
      </c>
      <c r="GB20" s="4">
        <f t="shared" si="107"/>
        <v>3.5011999731008006E-2</v>
      </c>
      <c r="GC20" s="4">
        <f t="shared" si="108"/>
        <v>1.2208167316532402E-2</v>
      </c>
      <c r="GD20" s="4">
        <f t="shared" si="109"/>
        <v>0.82214902940436974</v>
      </c>
      <c r="GE20" s="4">
        <f t="shared" si="110"/>
        <v>0.72165440785649837</v>
      </c>
      <c r="GF20" s="4">
        <f t="shared" si="111"/>
        <v>0.71020732187713964</v>
      </c>
      <c r="GG20" s="4">
        <f t="shared" si="112"/>
        <v>0.74616293972583825</v>
      </c>
      <c r="GH20" s="4">
        <f t="shared" si="113"/>
        <v>0.50556778544578052</v>
      </c>
      <c r="GI20" s="4">
        <f t="shared" si="114"/>
        <v>0.25832935614231128</v>
      </c>
      <c r="GJ20" s="4">
        <f t="shared" si="115"/>
        <v>0.37595525136187075</v>
      </c>
      <c r="GK20" s="4">
        <f t="shared" si="116"/>
        <v>0.25255252426475516</v>
      </c>
      <c r="GL20" s="4">
        <f t="shared" si="117"/>
        <v>0.24207506021568767</v>
      </c>
      <c r="GM20" s="4">
        <f t="shared" si="118"/>
        <v>0.27698307056505272</v>
      </c>
      <c r="GN20" s="4">
        <f t="shared" si="119"/>
        <v>0.11758970811008643</v>
      </c>
      <c r="GO20" s="4">
        <f t="shared" si="120"/>
        <v>4.34219379482534E-2</v>
      </c>
      <c r="GP20" s="4">
        <f t="shared" si="121"/>
        <v>0.96672590582371298</v>
      </c>
      <c r="GQ20" s="4">
        <f t="shared" si="122"/>
        <v>0.94217898810373946</v>
      </c>
      <c r="GR20" s="4">
        <f t="shared" si="123"/>
        <v>0.93903491323924959</v>
      </c>
      <c r="GS20" s="4">
        <f t="shared" si="124"/>
        <v>0.94865178214278756</v>
      </c>
      <c r="GT20" s="4">
        <f t="shared" si="125"/>
        <v>0.86534731702580481</v>
      </c>
      <c r="GU20" s="4">
        <f t="shared" si="126"/>
        <v>0.68643184799576618</v>
      </c>
      <c r="GV20" s="4">
        <f t="shared" si="127"/>
        <v>0.79107347011738505</v>
      </c>
      <c r="GW20" s="4">
        <f t="shared" si="128"/>
        <v>0.67985713901520928</v>
      </c>
      <c r="GX20" s="4">
        <f t="shared" si="129"/>
        <v>0.66748315409446302</v>
      </c>
      <c r="GY20" s="4">
        <f t="shared" si="130"/>
        <v>0.70654941690430872</v>
      </c>
      <c r="GZ20" s="4">
        <f t="shared" si="131"/>
        <v>0.45579187292831314</v>
      </c>
      <c r="HA20" s="4">
        <f t="shared" si="132"/>
        <v>0.22196747626823746</v>
      </c>
      <c r="HB20" s="4">
        <f t="shared" si="133"/>
        <v>0.97007846235189898</v>
      </c>
      <c r="HC20" s="4">
        <f t="shared" si="134"/>
        <v>0.94787142367081945</v>
      </c>
      <c r="HD20" s="4">
        <f t="shared" si="135"/>
        <v>0.94501881779818631</v>
      </c>
      <c r="HE20" s="4">
        <f t="shared" si="136"/>
        <v>0.95373826503152237</v>
      </c>
      <c r="HF20" s="4">
        <f t="shared" si="137"/>
        <v>0.87762129011509382</v>
      </c>
      <c r="HG20" s="4">
        <f t="shared" si="138"/>
        <v>0.70954036409323051</v>
      </c>
      <c r="HH20" s="4">
        <f t="shared" si="139"/>
        <v>0.80862040616571806</v>
      </c>
      <c r="HI20" s="4">
        <f t="shared" si="140"/>
        <v>0.70324070979549613</v>
      </c>
      <c r="HJ20" s="4">
        <f t="shared" si="141"/>
        <v>0.69136022493668625</v>
      </c>
      <c r="HK20" s="4">
        <f t="shared" si="142"/>
        <v>0.72876118948305302</v>
      </c>
      <c r="HL20" s="4">
        <f t="shared" si="143"/>
        <v>0.48309821066095349</v>
      </c>
      <c r="HM20" s="4">
        <f t="shared" si="144"/>
        <v>0.2414813921347517</v>
      </c>
      <c r="HN20" s="4">
        <f t="shared" si="145"/>
        <v>0.57771761239968722</v>
      </c>
      <c r="HP20" s="4">
        <f t="shared" ref="HP20:IU20" si="200">IF(B1=1,ET20,0)</f>
        <v>0.52714084058358557</v>
      </c>
      <c r="HQ20" s="4">
        <f t="shared" si="200"/>
        <v>0.3847055589858151</v>
      </c>
      <c r="HR20" s="4">
        <f t="shared" si="200"/>
        <v>0.37147029719783603</v>
      </c>
      <c r="HS20" s="4">
        <f t="shared" si="200"/>
        <v>0.41482502088183493</v>
      </c>
      <c r="HT20" s="4">
        <f t="shared" si="200"/>
        <v>0.19781079827216697</v>
      </c>
      <c r="HU20" s="4">
        <f t="shared" si="200"/>
        <v>7.7488130787491796E-2</v>
      </c>
      <c r="HV20" s="4">
        <f t="shared" si="200"/>
        <v>0.12685493735647263</v>
      </c>
      <c r="HW20" s="4">
        <f t="shared" si="200"/>
        <v>7.5344497805639468E-2</v>
      </c>
      <c r="HX20" s="4">
        <f t="shared" si="200"/>
        <v>7.1515328680548967E-2</v>
      </c>
      <c r="HY20" s="4">
        <f t="shared" si="200"/>
        <v>8.457251696761825E-2</v>
      </c>
      <c r="HZ20" s="4">
        <f t="shared" si="200"/>
        <v>3.1135951253344073E-2</v>
      </c>
      <c r="IA20" s="4">
        <f t="shared" si="200"/>
        <v>1.0828318230577644E-2</v>
      </c>
      <c r="IB20" s="4">
        <f t="shared" si="200"/>
        <v>0.27937142222945088</v>
      </c>
      <c r="IC20" s="4">
        <f t="shared" si="200"/>
        <v>0.17859809263801865</v>
      </c>
      <c r="ID20" s="4">
        <f t="shared" si="200"/>
        <v>0.1704889062476882</v>
      </c>
      <c r="IE20" s="4">
        <f t="shared" si="200"/>
        <v>0.19776755951265626</v>
      </c>
      <c r="IF20" s="4">
        <f t="shared" si="200"/>
        <v>7.8980126380083532E-2</v>
      </c>
      <c r="IG20" s="4">
        <f t="shared" si="200"/>
        <v>2.8381455026212418E-2</v>
      </c>
      <c r="IH20" s="4">
        <f t="shared" si="200"/>
        <v>4.8093976473593723E-2</v>
      </c>
      <c r="II20" s="4">
        <f t="shared" si="200"/>
        <v>2.7555731487696401E-2</v>
      </c>
      <c r="IJ20" s="4">
        <f t="shared" si="200"/>
        <v>2.6086769771104933E-2</v>
      </c>
      <c r="IK20" s="4">
        <f t="shared" si="200"/>
        <v>3.1127731634587527E-2</v>
      </c>
      <c r="IL20" s="4">
        <f t="shared" si="200"/>
        <v>1.1052189178482739E-2</v>
      </c>
      <c r="IM20" s="4">
        <f t="shared" si="200"/>
        <v>3.7924059812145879E-3</v>
      </c>
      <c r="IN20" s="4">
        <f t="shared" si="200"/>
        <v>0.55724946459814506</v>
      </c>
      <c r="IO20" s="4">
        <f t="shared" si="200"/>
        <v>0.41379804747419996</v>
      </c>
      <c r="IP20" s="4">
        <f t="shared" si="200"/>
        <v>0.40021291701238432</v>
      </c>
      <c r="IQ20" s="4">
        <f t="shared" si="200"/>
        <v>0.44454957805306372</v>
      </c>
      <c r="IR20" s="4">
        <f t="shared" si="200"/>
        <v>0.21777208148299632</v>
      </c>
      <c r="IS20" s="4">
        <f t="shared" si="200"/>
        <v>8.6618587518114895E-2</v>
      </c>
      <c r="IT20" s="4">
        <f t="shared" si="200"/>
        <v>0.14091377065591826</v>
      </c>
      <c r="IU20" s="4">
        <f t="shared" si="200"/>
        <v>8.424543594910093E-2</v>
      </c>
      <c r="IV20" s="4">
        <f t="shared" ref="IV20:KA20" si="201">IF(AH1=1,FZ20,0)</f>
        <v>8.0003041544382925E-2</v>
      </c>
      <c r="IW20" s="4">
        <f t="shared" si="201"/>
        <v>9.4452262397452649E-2</v>
      </c>
      <c r="IX20" s="4">
        <f t="shared" si="201"/>
        <v>3.5011999731008006E-2</v>
      </c>
      <c r="IY20" s="4">
        <f t="shared" si="201"/>
        <v>1.2208167316532402E-2</v>
      </c>
      <c r="IZ20" s="4">
        <f t="shared" si="201"/>
        <v>0.82214902940436974</v>
      </c>
      <c r="JA20" s="4">
        <f t="shared" si="201"/>
        <v>0.72165440785649837</v>
      </c>
      <c r="JB20" s="4">
        <f t="shared" si="201"/>
        <v>0.71020732187713964</v>
      </c>
      <c r="JC20" s="4">
        <f t="shared" si="201"/>
        <v>0.74616293972583825</v>
      </c>
      <c r="JD20" s="4">
        <f t="shared" si="201"/>
        <v>0.50556778544578052</v>
      </c>
      <c r="JE20" s="4">
        <f t="shared" si="201"/>
        <v>0.25832935614231128</v>
      </c>
      <c r="JF20" s="4">
        <f t="shared" si="201"/>
        <v>0.37595525136187075</v>
      </c>
      <c r="JG20" s="4">
        <f t="shared" si="201"/>
        <v>0.25255252426475516</v>
      </c>
      <c r="JH20" s="4">
        <f t="shared" si="201"/>
        <v>0.24207506021568767</v>
      </c>
      <c r="JI20" s="4">
        <f t="shared" si="201"/>
        <v>0.27698307056505272</v>
      </c>
      <c r="JJ20" s="4">
        <f t="shared" si="201"/>
        <v>0.11758970811008643</v>
      </c>
      <c r="JK20" s="4">
        <f t="shared" si="201"/>
        <v>4.34219379482534E-2</v>
      </c>
      <c r="JL20" s="4">
        <f t="shared" si="201"/>
        <v>0.96672590582371298</v>
      </c>
      <c r="JM20" s="4">
        <f t="shared" si="201"/>
        <v>0.94217898810373946</v>
      </c>
      <c r="JN20" s="4">
        <f t="shared" si="201"/>
        <v>0.93903491323924959</v>
      </c>
      <c r="JO20" s="4">
        <f t="shared" si="201"/>
        <v>0.94865178214278756</v>
      </c>
      <c r="JP20" s="4">
        <f t="shared" si="201"/>
        <v>0.86534731702580481</v>
      </c>
      <c r="JQ20" s="4">
        <f t="shared" si="201"/>
        <v>0.68643184799576618</v>
      </c>
      <c r="JR20" s="4">
        <f t="shared" si="201"/>
        <v>0.79107347011738505</v>
      </c>
      <c r="JS20" s="4">
        <f t="shared" si="201"/>
        <v>0.67985713901520928</v>
      </c>
      <c r="JT20" s="4">
        <f t="shared" si="201"/>
        <v>0.66748315409446302</v>
      </c>
      <c r="JU20" s="4">
        <f t="shared" si="201"/>
        <v>0.70654941690430872</v>
      </c>
      <c r="JV20" s="4">
        <f t="shared" si="201"/>
        <v>0.45579187292831314</v>
      </c>
      <c r="JW20" s="4">
        <f t="shared" si="201"/>
        <v>0.22196747626823746</v>
      </c>
      <c r="JX20" s="4">
        <f t="shared" si="201"/>
        <v>0.97007846235189898</v>
      </c>
      <c r="JY20" s="4">
        <f t="shared" si="201"/>
        <v>0.94787142367081945</v>
      </c>
      <c r="JZ20" s="4">
        <f t="shared" si="201"/>
        <v>0.94501881779818631</v>
      </c>
      <c r="KA20" s="4">
        <f t="shared" si="201"/>
        <v>0.95373826503152237</v>
      </c>
      <c r="KB20" s="4">
        <f t="shared" ref="KB20:KJ20" si="202">IF(BN1=1,HF20,0)</f>
        <v>0.87762129011509382</v>
      </c>
      <c r="KC20" s="4">
        <f t="shared" si="202"/>
        <v>0.70954036409323051</v>
      </c>
      <c r="KD20" s="4">
        <f t="shared" si="202"/>
        <v>0.80862040616571806</v>
      </c>
      <c r="KE20" s="4">
        <f t="shared" si="202"/>
        <v>0.70324070979549613</v>
      </c>
      <c r="KF20" s="4">
        <f t="shared" si="202"/>
        <v>0.69136022493668625</v>
      </c>
      <c r="KG20" s="4">
        <f t="shared" si="202"/>
        <v>0.72876118948305302</v>
      </c>
      <c r="KH20" s="4">
        <f t="shared" si="202"/>
        <v>0.48309821066095349</v>
      </c>
      <c r="KI20" s="4">
        <f t="shared" si="202"/>
        <v>0.2414813921347517</v>
      </c>
      <c r="KJ20" s="4">
        <f t="shared" si="202"/>
        <v>0</v>
      </c>
    </row>
    <row r="21" spans="1:296" x14ac:dyDescent="0.2">
      <c r="A21" s="4" t="str">
        <f>'Respondent Data'!A21</f>
        <v>231</v>
      </c>
      <c r="B21" s="4">
        <f>SUMPRODUCT('Respondent Data'!I21:Z21,'Product Coding'!A100:R100)</f>
        <v>1.3913104470699842</v>
      </c>
      <c r="C21" s="4">
        <f>SUMPRODUCT('Respondent Data'!I21:Z21,'Product Coding'!A101:R101)</f>
        <v>-4.2107693539791533E-2</v>
      </c>
      <c r="D21" s="4">
        <f>SUMPRODUCT('Respondent Data'!I21:Z21,'Product Coding'!A102:R102)</f>
        <v>-0.33807180684921362</v>
      </c>
      <c r="E21" s="4">
        <f>SUMPRODUCT('Respondent Data'!I21:Z21,'Product Coding'!A103:R103)</f>
        <v>-1.3724087409062358</v>
      </c>
      <c r="F21" s="4">
        <f>SUMPRODUCT('Respondent Data'!I21:Z21,'Product Coding'!A104:R104)</f>
        <v>-1.9265623028196057</v>
      </c>
      <c r="G21" s="4">
        <f>SUMPRODUCT('Respondent Data'!I21:Z21,'Product Coding'!A105:R105)</f>
        <v>-2.4849952071806154</v>
      </c>
      <c r="H21" s="4">
        <f>SUMPRODUCT('Respondent Data'!I21:Z21,'Product Coding'!A106:R106)</f>
        <v>1.5665762238587055</v>
      </c>
      <c r="I21" s="4">
        <f>SUMPRODUCT('Respondent Data'!I21:Z21,'Product Coding'!A107:R107)</f>
        <v>0.13315808324892969</v>
      </c>
      <c r="J21" s="4">
        <f>SUMPRODUCT('Respondent Data'!I21:Z21,'Product Coding'!A108:R108)</f>
        <v>-0.16280603006049238</v>
      </c>
      <c r="K21" s="4">
        <f>SUMPRODUCT('Respondent Data'!I21:Z21,'Product Coding'!A109:R109)</f>
        <v>-1.1971429641175144</v>
      </c>
      <c r="L21" s="4">
        <f>SUMPRODUCT('Respondent Data'!I21:Z21,'Product Coding'!A110:R110)</f>
        <v>-1.7512965260308844</v>
      </c>
      <c r="M21" s="4">
        <f>SUMPRODUCT('Respondent Data'!I21:Z21,'Product Coding'!A111:R111)</f>
        <v>-2.3097294303918945</v>
      </c>
      <c r="N21" s="4">
        <f>SUMPRODUCT('Respondent Data'!I21:Z21,'Product Coding'!A112:R112)</f>
        <v>-0.79769352030907659</v>
      </c>
      <c r="O21" s="4">
        <f>SUMPRODUCT('Respondent Data'!I21:Z21,'Product Coding'!A113:R113)</f>
        <v>-2.2311116609188524</v>
      </c>
      <c r="P21" s="4">
        <f>SUMPRODUCT('Respondent Data'!I21:Z21,'Product Coding'!A114:R114)</f>
        <v>-2.5270757742282743</v>
      </c>
      <c r="Q21" s="4">
        <f>SUMPRODUCT('Respondent Data'!I21:Z21,'Product Coding'!A115:R115)</f>
        <v>-3.5614127082852964</v>
      </c>
      <c r="R21" s="4">
        <f>SUMPRODUCT('Respondent Data'!I21:Z21,'Product Coding'!A116:R116)</f>
        <v>-4.1155662701986664</v>
      </c>
      <c r="S21" s="4">
        <f>SUMPRODUCT('Respondent Data'!I21:Z21,'Product Coding'!A117:R117)</f>
        <v>-4.6739991745596763</v>
      </c>
      <c r="T21" s="4">
        <f>SUMPRODUCT('Respondent Data'!I21:Z21,'Product Coding'!A118:R118)</f>
        <v>-0.62242774352035546</v>
      </c>
      <c r="U21" s="4">
        <f>SUMPRODUCT('Respondent Data'!I21:Z21,'Product Coding'!A119:R119)</f>
        <v>-2.0558458841301315</v>
      </c>
      <c r="V21" s="4">
        <f>SUMPRODUCT('Respondent Data'!I21:Z21,'Product Coding'!A120:R120)</f>
        <v>-2.3518099974395534</v>
      </c>
      <c r="W21" s="4">
        <f>SUMPRODUCT('Respondent Data'!I21:Z21,'Product Coding'!A121:R121)</f>
        <v>-3.3861469314965755</v>
      </c>
      <c r="X21" s="4">
        <f>SUMPRODUCT('Respondent Data'!I21:Z21,'Product Coding'!A122:R122)</f>
        <v>-3.940300493409945</v>
      </c>
      <c r="Y21" s="4">
        <f>SUMPRODUCT('Respondent Data'!I21:Z21,'Product Coding'!A123:R123)</f>
        <v>-4.4987333977709545</v>
      </c>
      <c r="Z21" s="4">
        <f>SUMPRODUCT('Respondent Data'!I21:Z21,'Product Coding'!A124:R124)</f>
        <v>1.5081431707090982</v>
      </c>
      <c r="AA21" s="4">
        <f>SUMPRODUCT('Respondent Data'!I21:Z21,'Product Coding'!A125:R125)</f>
        <v>7.4725030099322368E-2</v>
      </c>
      <c r="AB21" s="4">
        <f>SUMPRODUCT('Respondent Data'!I21:Z21,'Product Coding'!A126:R126)</f>
        <v>-0.22123908321009972</v>
      </c>
      <c r="AC21" s="4">
        <f>SUMPRODUCT('Respondent Data'!I21:Z21,'Product Coding'!A127:R127)</f>
        <v>-1.2555760172671218</v>
      </c>
      <c r="AD21" s="4">
        <f>SUMPRODUCT('Respondent Data'!I21:Z21,'Product Coding'!A128:R128)</f>
        <v>-1.8097295791804917</v>
      </c>
      <c r="AE21" s="4">
        <f>SUMPRODUCT('Respondent Data'!I21:Z21,'Product Coding'!A129:R129)</f>
        <v>-2.3681624835415014</v>
      </c>
      <c r="AF21" s="4">
        <f>SUMPRODUCT('Respondent Data'!I21:Z21,'Product Coding'!A130:R130)</f>
        <v>1.6834089474978196</v>
      </c>
      <c r="AG21" s="4">
        <f>SUMPRODUCT('Respondent Data'!I21:Z21,'Product Coding'!A131:R131)</f>
        <v>0.24999080688804359</v>
      </c>
      <c r="AH21" s="4">
        <f>SUMPRODUCT('Respondent Data'!I21:Z21,'Product Coding'!A132:R132)</f>
        <v>-4.5973306421378493E-2</v>
      </c>
      <c r="AI21" s="4">
        <f>SUMPRODUCT('Respondent Data'!I21:Z21,'Product Coding'!A133:R133)</f>
        <v>-1.0803102404784004</v>
      </c>
      <c r="AJ21" s="4">
        <f>SUMPRODUCT('Respondent Data'!I21:Z21,'Product Coding'!A134:R134)</f>
        <v>-1.6344638023917704</v>
      </c>
      <c r="AK21" s="4">
        <f>SUMPRODUCT('Respondent Data'!I21:Z21,'Product Coding'!A135:R135)</f>
        <v>-2.1928967067527805</v>
      </c>
      <c r="AL21" s="4">
        <f>SUMPRODUCT('Respondent Data'!I21:Z21,'Product Coding'!A136:R136)</f>
        <v>2.2608576729552881</v>
      </c>
      <c r="AM21" s="4">
        <f>SUMPRODUCT('Respondent Data'!I21:Z21,'Product Coding'!A137:R137)</f>
        <v>0.82743953234551226</v>
      </c>
      <c r="AN21" s="4">
        <f>SUMPRODUCT('Respondent Data'!I21:Z21,'Product Coding'!A138:R138)</f>
        <v>0.53147541903609019</v>
      </c>
      <c r="AO21" s="4">
        <f>SUMPRODUCT('Respondent Data'!I21:Z21,'Product Coding'!A139:R139)</f>
        <v>-0.50286151502093179</v>
      </c>
      <c r="AP21" s="4">
        <f>SUMPRODUCT('Respondent Data'!I21:Z21,'Product Coding'!A140:R140)</f>
        <v>-1.0570150769343019</v>
      </c>
      <c r="AQ21" s="4">
        <f>SUMPRODUCT('Respondent Data'!I21:Z21,'Product Coding'!A141:R141)</f>
        <v>-1.6154479812953118</v>
      </c>
      <c r="AR21" s="4">
        <f>SUMPRODUCT('Respondent Data'!I21:Z21,'Product Coding'!A142:R142)</f>
        <v>2.436123449744009</v>
      </c>
      <c r="AS21" s="4">
        <f>SUMPRODUCT('Respondent Data'!I21:Z21,'Product Coding'!A143:R143)</f>
        <v>1.0027053091342335</v>
      </c>
      <c r="AT21" s="4">
        <f>SUMPRODUCT('Respondent Data'!I21:Z21,'Product Coding'!A144:R144)</f>
        <v>0.70674119582481132</v>
      </c>
      <c r="AU21" s="4">
        <f>SUMPRODUCT('Respondent Data'!I21:Z21,'Product Coding'!A145:R145)</f>
        <v>-0.32759573823221061</v>
      </c>
      <c r="AV21" s="4">
        <f>SUMPRODUCT('Respondent Data'!I21:Z21,'Product Coding'!A146:R146)</f>
        <v>-0.88174930014558062</v>
      </c>
      <c r="AW21" s="4">
        <f>SUMPRODUCT('Respondent Data'!I21:Z21,'Product Coding'!A147:R147)</f>
        <v>-1.4401822045065904</v>
      </c>
      <c r="AX21" s="4">
        <f>SUMPRODUCT('Respondent Data'!I21:Z21,'Product Coding'!A148:R148)</f>
        <v>3.3247393259801332</v>
      </c>
      <c r="AY21" s="4">
        <f>SUMPRODUCT('Respondent Data'!I21:Z21,'Product Coding'!A149:R149)</f>
        <v>1.8913211853703575</v>
      </c>
      <c r="AZ21" s="4">
        <f>SUMPRODUCT('Respondent Data'!I21:Z21,'Product Coding'!A150:R150)</f>
        <v>1.5953570720609354</v>
      </c>
      <c r="BA21" s="4">
        <f>SUMPRODUCT('Respondent Data'!I21:Z21,'Product Coding'!A151:R151)</f>
        <v>0.56102013800391348</v>
      </c>
      <c r="BB21" s="4">
        <f>SUMPRODUCT('Respondent Data'!I21:Z21,'Product Coding'!A152:R152)</f>
        <v>6.8665760905434886E-3</v>
      </c>
      <c r="BC21" s="4">
        <f>SUMPRODUCT('Respondent Data'!I21:Z21,'Product Coding'!A153:R153)</f>
        <v>-0.55156632827046648</v>
      </c>
      <c r="BD21" s="4">
        <f>SUMPRODUCT('Respondent Data'!I21:Z21,'Product Coding'!A154:R154)</f>
        <v>3.5000051027688541</v>
      </c>
      <c r="BE21" s="4">
        <f>SUMPRODUCT('Respondent Data'!I21:Z21,'Product Coding'!A155:R155)</f>
        <v>2.0665869621590787</v>
      </c>
      <c r="BF21" s="4">
        <f>SUMPRODUCT('Respondent Data'!I21:Z21,'Product Coding'!A156:R156)</f>
        <v>1.7706228488496567</v>
      </c>
      <c r="BG21" s="4">
        <f>SUMPRODUCT('Respondent Data'!I21:Z21,'Product Coding'!A157:R157)</f>
        <v>0.73628591479263461</v>
      </c>
      <c r="BH21" s="4">
        <f>SUMPRODUCT('Respondent Data'!I21:Z21,'Product Coding'!A158:R158)</f>
        <v>0.18213235287926471</v>
      </c>
      <c r="BI21" s="4">
        <f>SUMPRODUCT('Respondent Data'!I21:Z21,'Product Coding'!A159:R159)</f>
        <v>-0.37630055148174529</v>
      </c>
      <c r="BJ21" s="4">
        <f>SUMPRODUCT('Respondent Data'!I21:Z21,'Product Coding'!A160:R160)</f>
        <v>5.860937483949213</v>
      </c>
      <c r="BK21" s="4">
        <f>SUMPRODUCT('Respondent Data'!I21:Z21,'Product Coding'!A161:R161)</f>
        <v>4.4275193433394371</v>
      </c>
      <c r="BL21" s="4">
        <f>SUMPRODUCT('Respondent Data'!I21:Z21,'Product Coding'!A162:R162)</f>
        <v>4.1315552300300151</v>
      </c>
      <c r="BM21" s="4">
        <f>SUMPRODUCT('Respondent Data'!I21:Z21,'Product Coding'!A163:R163)</f>
        <v>3.0972182959729935</v>
      </c>
      <c r="BN21" s="4">
        <f>SUMPRODUCT('Respondent Data'!I21:Z21,'Product Coding'!A164:R164)</f>
        <v>2.5430647340596235</v>
      </c>
      <c r="BO21" s="4">
        <f>SUMPRODUCT('Respondent Data'!I21:Z21,'Product Coding'!A165:R165)</f>
        <v>1.9846318296986134</v>
      </c>
      <c r="BP21" s="4">
        <f>SUMPRODUCT('Respondent Data'!I21:Z21,'Product Coding'!A166:R166)</f>
        <v>6.0362032607379348</v>
      </c>
      <c r="BQ21" s="4">
        <f>SUMPRODUCT('Respondent Data'!I21:Z21,'Product Coding'!A167:R167)</f>
        <v>4.6027851201281589</v>
      </c>
      <c r="BR21" s="4">
        <f>SUMPRODUCT('Respondent Data'!I21:Z21,'Product Coding'!A168:R168)</f>
        <v>4.3068210068187369</v>
      </c>
      <c r="BS21" s="4">
        <f>SUMPRODUCT('Respondent Data'!I21:Z21,'Product Coding'!A169:R169)</f>
        <v>3.2724840727617144</v>
      </c>
      <c r="BT21" s="4">
        <f>SUMPRODUCT('Respondent Data'!I21:Z21,'Product Coding'!A170:R170)</f>
        <v>2.7183305108483444</v>
      </c>
      <c r="BU21" s="4">
        <f>SUMPRODUCT('Respondent Data'!I21:Z21,'Product Coding'!A171:R171)</f>
        <v>2.1598976064873345</v>
      </c>
      <c r="BV21" s="4">
        <f>SUMPRODUCT('Respondent Data'!I21:Z21,'Product Coding'!A172:R172)</f>
        <v>8.3223096965891408</v>
      </c>
      <c r="BX21" s="4">
        <f t="shared" si="0"/>
        <v>0.24874911840008312</v>
      </c>
      <c r="BY21" s="4">
        <f t="shared" si="1"/>
        <v>1.0430067977967181</v>
      </c>
      <c r="BZ21" s="4">
        <f t="shared" si="2"/>
        <v>1.4022411903119865</v>
      </c>
      <c r="CA21" s="4">
        <f t="shared" si="3"/>
        <v>3.9448413613598512</v>
      </c>
      <c r="CB21" s="4">
        <f t="shared" si="4"/>
        <v>6.8658668543366668</v>
      </c>
      <c r="CC21" s="4">
        <f t="shared" si="5"/>
        <v>12.00106273576724</v>
      </c>
      <c r="CD21" s="4">
        <f t="shared" si="6"/>
        <v>0.20875870325960166</v>
      </c>
      <c r="CE21" s="4">
        <f t="shared" si="7"/>
        <v>0.87532670668118329</v>
      </c>
      <c r="CF21" s="4">
        <f t="shared" si="8"/>
        <v>1.1768084020941512</v>
      </c>
      <c r="CG21" s="4">
        <f t="shared" si="9"/>
        <v>3.310644767141611</v>
      </c>
      <c r="CH21" s="4">
        <f t="shared" si="10"/>
        <v>5.7620685069488227</v>
      </c>
      <c r="CI21" s="4">
        <f t="shared" si="11"/>
        <v>10.071699190613336</v>
      </c>
      <c r="CJ21" s="4">
        <f t="shared" si="12"/>
        <v>2.2204136787612843</v>
      </c>
      <c r="CK21" s="4">
        <f t="shared" si="13"/>
        <v>9.3102101256253711</v>
      </c>
      <c r="CL21" s="4">
        <f t="shared" si="14"/>
        <v>12.516850471338994</v>
      </c>
      <c r="CM21" s="4">
        <f t="shared" si="15"/>
        <v>35.212907589962228</v>
      </c>
      <c r="CN21" s="4">
        <f t="shared" si="16"/>
        <v>61.286909388772131</v>
      </c>
      <c r="CO21" s="4">
        <f t="shared" si="17"/>
        <v>107.12529969778981</v>
      </c>
      <c r="CP21" s="4">
        <f t="shared" si="18"/>
        <v>1.8634465249945291</v>
      </c>
      <c r="CQ21" s="4">
        <f t="shared" si="19"/>
        <v>7.8134443466607157</v>
      </c>
      <c r="CR21" s="4">
        <f t="shared" si="20"/>
        <v>10.504565765287916</v>
      </c>
      <c r="CS21" s="4">
        <f t="shared" si="21"/>
        <v>29.551867253887107</v>
      </c>
      <c r="CT21" s="4">
        <f t="shared" si="22"/>
        <v>51.434054573053317</v>
      </c>
      <c r="CU21" s="4">
        <f t="shared" si="23"/>
        <v>89.903187577284356</v>
      </c>
      <c r="CV21" s="4">
        <f t="shared" si="24"/>
        <v>0.22132055114129573</v>
      </c>
      <c r="CW21" s="4">
        <f t="shared" si="25"/>
        <v>0.92799862293867963</v>
      </c>
      <c r="CX21" s="4">
        <f t="shared" si="26"/>
        <v>1.247621680305709</v>
      </c>
      <c r="CY21" s="4">
        <f t="shared" si="27"/>
        <v>3.5098595318714101</v>
      </c>
      <c r="CZ21" s="4">
        <f t="shared" si="28"/>
        <v>6.1087952634289122</v>
      </c>
      <c r="DA21" s="4">
        <f t="shared" si="29"/>
        <v>10.677753698364</v>
      </c>
      <c r="DB21" s="4">
        <f t="shared" si="30"/>
        <v>0.18573971862945832</v>
      </c>
      <c r="DC21" s="4">
        <f t="shared" si="31"/>
        <v>0.77880794270710496</v>
      </c>
      <c r="DD21" s="4">
        <f t="shared" si="32"/>
        <v>1.0470464611668673</v>
      </c>
      <c r="DE21" s="4">
        <f t="shared" si="33"/>
        <v>2.9455932515842966</v>
      </c>
      <c r="DF21" s="4">
        <f t="shared" si="34"/>
        <v>5.1267083311656485</v>
      </c>
      <c r="DG21" s="4">
        <f t="shared" si="35"/>
        <v>8.9611333303730039</v>
      </c>
      <c r="DH21" s="4">
        <f t="shared" si="36"/>
        <v>0.10426102453540895</v>
      </c>
      <c r="DI21" s="4">
        <f t="shared" si="37"/>
        <v>0.43716720700404149</v>
      </c>
      <c r="DJ21" s="4">
        <f t="shared" si="38"/>
        <v>0.58773717104209133</v>
      </c>
      <c r="DK21" s="4">
        <f t="shared" si="39"/>
        <v>1.6534458679106538</v>
      </c>
      <c r="DL21" s="4">
        <f t="shared" si="40"/>
        <v>2.8777682395862798</v>
      </c>
      <c r="DM21" s="4">
        <f t="shared" si="41"/>
        <v>5.0301408278052113</v>
      </c>
      <c r="DN21" s="4">
        <f t="shared" si="42"/>
        <v>8.7499390641145772E-2</v>
      </c>
      <c r="DO21" s="4">
        <f t="shared" si="43"/>
        <v>0.36688555854497884</v>
      </c>
      <c r="DP21" s="4">
        <f t="shared" si="44"/>
        <v>0.49324898304513032</v>
      </c>
      <c r="DQ21" s="4">
        <f t="shared" si="45"/>
        <v>1.3876278939803448</v>
      </c>
      <c r="DR21" s="4">
        <f t="shared" si="46"/>
        <v>2.4151207845144982</v>
      </c>
      <c r="DS21" s="4">
        <f t="shared" si="47"/>
        <v>4.2214649168599596</v>
      </c>
      <c r="DT21" s="4">
        <f t="shared" si="48"/>
        <v>3.5981897076787367E-2</v>
      </c>
      <c r="DU21" s="4">
        <f t="shared" si="49"/>
        <v>0.15087234676486211</v>
      </c>
      <c r="DV21" s="4">
        <f t="shared" si="50"/>
        <v>0.20283608847001583</v>
      </c>
      <c r="DW21" s="4">
        <f t="shared" si="51"/>
        <v>0.57062664889692516</v>
      </c>
      <c r="DX21" s="4">
        <f t="shared" si="52"/>
        <v>0.99315694497587081</v>
      </c>
      <c r="DY21" s="4">
        <f t="shared" si="53"/>
        <v>1.7359699883475077</v>
      </c>
      <c r="DZ21" s="4">
        <f t="shared" si="54"/>
        <v>3.019722933244404E-2</v>
      </c>
      <c r="EA21" s="4">
        <f t="shared" si="55"/>
        <v>0.12661719434803456</v>
      </c>
      <c r="EB21" s="4">
        <f t="shared" si="56"/>
        <v>0.17022693015195103</v>
      </c>
      <c r="EC21" s="4">
        <f t="shared" si="57"/>
        <v>0.47888925209173455</v>
      </c>
      <c r="ED21" s="4">
        <f t="shared" si="58"/>
        <v>0.83349101817906623</v>
      </c>
      <c r="EE21" s="4">
        <f t="shared" si="59"/>
        <v>1.4568849369031192</v>
      </c>
      <c r="EF21" s="4">
        <f t="shared" si="60"/>
        <v>2.8485719400454215E-3</v>
      </c>
      <c r="EG21" s="4">
        <f t="shared" si="61"/>
        <v>1.1944082120129308E-2</v>
      </c>
      <c r="EH21" s="4">
        <f t="shared" si="62"/>
        <v>1.605788568654996E-2</v>
      </c>
      <c r="EI21" s="4">
        <f t="shared" si="63"/>
        <v>4.5174690395592146E-2</v>
      </c>
      <c r="EJ21" s="4">
        <f t="shared" si="64"/>
        <v>7.8625065251064663E-2</v>
      </c>
      <c r="EK21" s="4">
        <f t="shared" si="65"/>
        <v>0.13743120289112903</v>
      </c>
      <c r="EL21" s="4">
        <f t="shared" si="66"/>
        <v>2.3906182589524747E-3</v>
      </c>
      <c r="EM21" s="4">
        <f t="shared" si="67"/>
        <v>1.0023879123921163E-2</v>
      </c>
      <c r="EN21" s="4">
        <f t="shared" si="68"/>
        <v>1.347632270850278E-2</v>
      </c>
      <c r="EO21" s="4">
        <f t="shared" si="69"/>
        <v>3.7912133509433378E-2</v>
      </c>
      <c r="EP21" s="4">
        <f t="shared" si="70"/>
        <v>6.5984823468256154E-2</v>
      </c>
      <c r="EQ21" s="4">
        <f t="shared" si="71"/>
        <v>0.11533693018688398</v>
      </c>
      <c r="ER21" s="4">
        <f t="shared" si="72"/>
        <v>2.4303388094415657E-4</v>
      </c>
      <c r="ET21" s="4">
        <f t="shared" si="73"/>
        <v>0.80080136615528952</v>
      </c>
      <c r="EU21" s="4">
        <f t="shared" si="74"/>
        <v>0.48947463174300282</v>
      </c>
      <c r="EV21" s="4">
        <f t="shared" si="75"/>
        <v>0.41627793413621672</v>
      </c>
      <c r="EW21" s="4">
        <f t="shared" si="76"/>
        <v>0.20223095685419443</v>
      </c>
      <c r="EX21" s="4">
        <f t="shared" si="77"/>
        <v>0.12713156966910427</v>
      </c>
      <c r="EY21" s="4">
        <f t="shared" si="78"/>
        <v>7.6916789059781915E-2</v>
      </c>
      <c r="EZ21" s="4">
        <f t="shared" si="79"/>
        <v>0.82729497401205709</v>
      </c>
      <c r="FA21" s="4">
        <f t="shared" si="80"/>
        <v>0.533240419622524</v>
      </c>
      <c r="FB21" s="4">
        <f t="shared" si="81"/>
        <v>0.45938815700912022</v>
      </c>
      <c r="FC21" s="4">
        <f t="shared" si="82"/>
        <v>0.23198385717668407</v>
      </c>
      <c r="FD21" s="4">
        <f t="shared" si="83"/>
        <v>0.14788374281810102</v>
      </c>
      <c r="FE21" s="4">
        <f t="shared" si="84"/>
        <v>9.0320372942195457E-2</v>
      </c>
      <c r="FF21" s="4">
        <f t="shared" si="85"/>
        <v>0.3105191133036812</v>
      </c>
      <c r="FG21" s="4">
        <f t="shared" si="86"/>
        <v>9.6991233720306408E-2</v>
      </c>
      <c r="FH21" s="4">
        <f t="shared" si="87"/>
        <v>7.3981731330119455E-2</v>
      </c>
      <c r="FI21" s="4">
        <f t="shared" si="88"/>
        <v>2.7614463089320883E-2</v>
      </c>
      <c r="FJ21" s="4">
        <f t="shared" si="89"/>
        <v>1.6054737822330616E-2</v>
      </c>
      <c r="FK21" s="4">
        <f t="shared" si="90"/>
        <v>9.2485292784852367E-3</v>
      </c>
      <c r="FL21" s="4">
        <f t="shared" si="91"/>
        <v>0.34922950062841163</v>
      </c>
      <c r="FM21" s="4">
        <f t="shared" si="92"/>
        <v>0.11346301861869533</v>
      </c>
      <c r="FN21" s="4">
        <f t="shared" si="93"/>
        <v>8.6922011695325707E-2</v>
      </c>
      <c r="FO21" s="4">
        <f t="shared" si="94"/>
        <v>3.273122364960427E-2</v>
      </c>
      <c r="FP21" s="4">
        <f t="shared" si="95"/>
        <v>1.9071574917151567E-2</v>
      </c>
      <c r="FQ21" s="4">
        <f t="shared" si="96"/>
        <v>1.1000714349536058E-2</v>
      </c>
      <c r="FR21" s="4">
        <f t="shared" si="97"/>
        <v>0.81878586179977342</v>
      </c>
      <c r="FS21" s="4">
        <f t="shared" si="98"/>
        <v>0.5186725696285962</v>
      </c>
      <c r="FT21" s="4">
        <f t="shared" si="99"/>
        <v>0.44491473309867052</v>
      </c>
      <c r="FU21" s="4">
        <f t="shared" si="100"/>
        <v>0.22173639620767532</v>
      </c>
      <c r="FV21" s="4">
        <f t="shared" si="101"/>
        <v>0.14067081171186413</v>
      </c>
      <c r="FW21" s="4">
        <f t="shared" si="102"/>
        <v>8.5632907306487843E-2</v>
      </c>
      <c r="FX21" s="4">
        <f t="shared" si="103"/>
        <v>0.84335540446924873</v>
      </c>
      <c r="FY21" s="4">
        <f t="shared" si="104"/>
        <v>0.56217423814632594</v>
      </c>
      <c r="FZ21" s="4">
        <f t="shared" si="105"/>
        <v>0.48850869727205665</v>
      </c>
      <c r="GA21" s="4">
        <f t="shared" si="106"/>
        <v>0.25344731102185059</v>
      </c>
      <c r="GB21" s="4">
        <f t="shared" si="107"/>
        <v>0.16321978229535583</v>
      </c>
      <c r="GC21" s="4">
        <f t="shared" si="108"/>
        <v>0.10039018320845566</v>
      </c>
      <c r="GD21" s="4">
        <f t="shared" si="109"/>
        <v>0.90558298969279094</v>
      </c>
      <c r="GE21" s="4">
        <f t="shared" si="110"/>
        <v>0.69581326036837954</v>
      </c>
      <c r="GF21" s="4">
        <f t="shared" si="111"/>
        <v>0.62982716424259477</v>
      </c>
      <c r="GG21" s="4">
        <f t="shared" si="112"/>
        <v>0.37686843816693671</v>
      </c>
      <c r="GH21" s="4">
        <f t="shared" si="113"/>
        <v>0.25788029047003858</v>
      </c>
      <c r="GI21" s="4">
        <f t="shared" si="114"/>
        <v>0.16583360630467558</v>
      </c>
      <c r="GJ21" s="4">
        <f t="shared" si="115"/>
        <v>0.91954074513130557</v>
      </c>
      <c r="GK21" s="4">
        <f t="shared" si="116"/>
        <v>0.73159014209242146</v>
      </c>
      <c r="GL21" s="4">
        <f t="shared" si="117"/>
        <v>0.66968068376697298</v>
      </c>
      <c r="GM21" s="4">
        <f t="shared" si="118"/>
        <v>0.41882573181574334</v>
      </c>
      <c r="GN21" s="4">
        <f t="shared" si="119"/>
        <v>0.29281541213253526</v>
      </c>
      <c r="GO21" s="4">
        <f t="shared" si="120"/>
        <v>0.19151713473570009</v>
      </c>
      <c r="GP21" s="4">
        <f t="shared" si="121"/>
        <v>0.9652678322098901</v>
      </c>
      <c r="GQ21" s="4">
        <f t="shared" si="122"/>
        <v>0.86890609789263862</v>
      </c>
      <c r="GR21" s="4">
        <f t="shared" si="123"/>
        <v>0.83136847122036439</v>
      </c>
      <c r="GS21" s="4">
        <f t="shared" si="124"/>
        <v>0.63668854765855087</v>
      </c>
      <c r="GT21" s="4">
        <f t="shared" si="125"/>
        <v>0.50171663727770621</v>
      </c>
      <c r="GU21" s="4">
        <f t="shared" si="126"/>
        <v>0.36550108526738179</v>
      </c>
      <c r="GV21" s="4">
        <f t="shared" si="127"/>
        <v>0.97068791443749913</v>
      </c>
      <c r="GW21" s="4">
        <f t="shared" si="128"/>
        <v>0.88761293988477863</v>
      </c>
      <c r="GX21" s="4">
        <f t="shared" si="129"/>
        <v>0.85453511129687687</v>
      </c>
      <c r="GY21" s="4">
        <f t="shared" si="130"/>
        <v>0.6761831547464453</v>
      </c>
      <c r="GZ21" s="4">
        <f t="shared" si="131"/>
        <v>0.54540763498975364</v>
      </c>
      <c r="HA21" s="4">
        <f t="shared" si="132"/>
        <v>0.40701946801810379</v>
      </c>
      <c r="HB21" s="4">
        <f t="shared" si="133"/>
        <v>0.99715951937336378</v>
      </c>
      <c r="HC21" s="4">
        <f t="shared" si="134"/>
        <v>0.98819689513366671</v>
      </c>
      <c r="HD21" s="4">
        <f t="shared" si="135"/>
        <v>0.98419589482768532</v>
      </c>
      <c r="HE21" s="4">
        <f t="shared" si="136"/>
        <v>0.95677785655286607</v>
      </c>
      <c r="HF21" s="4">
        <f t="shared" si="137"/>
        <v>0.92710621347116229</v>
      </c>
      <c r="HG21" s="4">
        <f t="shared" si="138"/>
        <v>0.87917405242461644</v>
      </c>
      <c r="HH21" s="4">
        <f t="shared" si="139"/>
        <v>0.99761508316677527</v>
      </c>
      <c r="HI21" s="4">
        <f t="shared" si="140"/>
        <v>0.99007560184357657</v>
      </c>
      <c r="HJ21" s="4">
        <f t="shared" si="141"/>
        <v>0.98670287365718856</v>
      </c>
      <c r="HK21" s="4">
        <f t="shared" si="142"/>
        <v>0.96347269457074047</v>
      </c>
      <c r="HL21" s="4">
        <f t="shared" si="143"/>
        <v>0.9380996595677884</v>
      </c>
      <c r="HM21" s="4">
        <f t="shared" si="144"/>
        <v>0.89659005537675651</v>
      </c>
      <c r="HN21" s="4">
        <f t="shared" si="145"/>
        <v>0.99975702517017162</v>
      </c>
      <c r="HP21" s="4">
        <f t="shared" ref="HP21:IU21" si="203">IF(B1=1,ET21,0)</f>
        <v>0.80080136615528952</v>
      </c>
      <c r="HQ21" s="4">
        <f t="shared" si="203"/>
        <v>0.48947463174300282</v>
      </c>
      <c r="HR21" s="4">
        <f t="shared" si="203"/>
        <v>0.41627793413621672</v>
      </c>
      <c r="HS21" s="4">
        <f t="shared" si="203"/>
        <v>0.20223095685419443</v>
      </c>
      <c r="HT21" s="4">
        <f t="shared" si="203"/>
        <v>0.12713156966910427</v>
      </c>
      <c r="HU21" s="4">
        <f t="shared" si="203"/>
        <v>7.6916789059781915E-2</v>
      </c>
      <c r="HV21" s="4">
        <f t="shared" si="203"/>
        <v>0.82729497401205709</v>
      </c>
      <c r="HW21" s="4">
        <f t="shared" si="203"/>
        <v>0.533240419622524</v>
      </c>
      <c r="HX21" s="4">
        <f t="shared" si="203"/>
        <v>0.45938815700912022</v>
      </c>
      <c r="HY21" s="4">
        <f t="shared" si="203"/>
        <v>0.23198385717668407</v>
      </c>
      <c r="HZ21" s="4">
        <f t="shared" si="203"/>
        <v>0.14788374281810102</v>
      </c>
      <c r="IA21" s="4">
        <f t="shared" si="203"/>
        <v>9.0320372942195457E-2</v>
      </c>
      <c r="IB21" s="4">
        <f t="shared" si="203"/>
        <v>0.3105191133036812</v>
      </c>
      <c r="IC21" s="4">
        <f t="shared" si="203"/>
        <v>9.6991233720306408E-2</v>
      </c>
      <c r="ID21" s="4">
        <f t="shared" si="203"/>
        <v>7.3981731330119455E-2</v>
      </c>
      <c r="IE21" s="4">
        <f t="shared" si="203"/>
        <v>2.7614463089320883E-2</v>
      </c>
      <c r="IF21" s="4">
        <f t="shared" si="203"/>
        <v>1.6054737822330616E-2</v>
      </c>
      <c r="IG21" s="4">
        <f t="shared" si="203"/>
        <v>9.2485292784852367E-3</v>
      </c>
      <c r="IH21" s="4">
        <f t="shared" si="203"/>
        <v>0.34922950062841163</v>
      </c>
      <c r="II21" s="4">
        <f t="shared" si="203"/>
        <v>0.11346301861869533</v>
      </c>
      <c r="IJ21" s="4">
        <f t="shared" si="203"/>
        <v>8.6922011695325707E-2</v>
      </c>
      <c r="IK21" s="4">
        <f t="shared" si="203"/>
        <v>3.273122364960427E-2</v>
      </c>
      <c r="IL21" s="4">
        <f t="shared" si="203"/>
        <v>1.9071574917151567E-2</v>
      </c>
      <c r="IM21" s="4">
        <f t="shared" si="203"/>
        <v>1.1000714349536058E-2</v>
      </c>
      <c r="IN21" s="4">
        <f t="shared" si="203"/>
        <v>0.81878586179977342</v>
      </c>
      <c r="IO21" s="4">
        <f t="shared" si="203"/>
        <v>0.5186725696285962</v>
      </c>
      <c r="IP21" s="4">
        <f t="shared" si="203"/>
        <v>0.44491473309867052</v>
      </c>
      <c r="IQ21" s="4">
        <f t="shared" si="203"/>
        <v>0.22173639620767532</v>
      </c>
      <c r="IR21" s="4">
        <f t="shared" si="203"/>
        <v>0.14067081171186413</v>
      </c>
      <c r="IS21" s="4">
        <f t="shared" si="203"/>
        <v>8.5632907306487843E-2</v>
      </c>
      <c r="IT21" s="4">
        <f t="shared" si="203"/>
        <v>0.84335540446924873</v>
      </c>
      <c r="IU21" s="4">
        <f t="shared" si="203"/>
        <v>0.56217423814632594</v>
      </c>
      <c r="IV21" s="4">
        <f t="shared" ref="IV21:KA21" si="204">IF(AH1=1,FZ21,0)</f>
        <v>0.48850869727205665</v>
      </c>
      <c r="IW21" s="4">
        <f t="shared" si="204"/>
        <v>0.25344731102185059</v>
      </c>
      <c r="IX21" s="4">
        <f t="shared" si="204"/>
        <v>0.16321978229535583</v>
      </c>
      <c r="IY21" s="4">
        <f t="shared" si="204"/>
        <v>0.10039018320845566</v>
      </c>
      <c r="IZ21" s="4">
        <f t="shared" si="204"/>
        <v>0.90558298969279094</v>
      </c>
      <c r="JA21" s="4">
        <f t="shared" si="204"/>
        <v>0.69581326036837954</v>
      </c>
      <c r="JB21" s="4">
        <f t="shared" si="204"/>
        <v>0.62982716424259477</v>
      </c>
      <c r="JC21" s="4">
        <f t="shared" si="204"/>
        <v>0.37686843816693671</v>
      </c>
      <c r="JD21" s="4">
        <f t="shared" si="204"/>
        <v>0.25788029047003858</v>
      </c>
      <c r="JE21" s="4">
        <f t="shared" si="204"/>
        <v>0.16583360630467558</v>
      </c>
      <c r="JF21" s="4">
        <f t="shared" si="204"/>
        <v>0.91954074513130557</v>
      </c>
      <c r="JG21" s="4">
        <f t="shared" si="204"/>
        <v>0.73159014209242146</v>
      </c>
      <c r="JH21" s="4">
        <f t="shared" si="204"/>
        <v>0.66968068376697298</v>
      </c>
      <c r="JI21" s="4">
        <f t="shared" si="204"/>
        <v>0.41882573181574334</v>
      </c>
      <c r="JJ21" s="4">
        <f t="shared" si="204"/>
        <v>0.29281541213253526</v>
      </c>
      <c r="JK21" s="4">
        <f t="shared" si="204"/>
        <v>0.19151713473570009</v>
      </c>
      <c r="JL21" s="4">
        <f t="shared" si="204"/>
        <v>0.9652678322098901</v>
      </c>
      <c r="JM21" s="4">
        <f t="shared" si="204"/>
        <v>0.86890609789263862</v>
      </c>
      <c r="JN21" s="4">
        <f t="shared" si="204"/>
        <v>0.83136847122036439</v>
      </c>
      <c r="JO21" s="4">
        <f t="shared" si="204"/>
        <v>0.63668854765855087</v>
      </c>
      <c r="JP21" s="4">
        <f t="shared" si="204"/>
        <v>0.50171663727770621</v>
      </c>
      <c r="JQ21" s="4">
        <f t="shared" si="204"/>
        <v>0.36550108526738179</v>
      </c>
      <c r="JR21" s="4">
        <f t="shared" si="204"/>
        <v>0.97068791443749913</v>
      </c>
      <c r="JS21" s="4">
        <f t="shared" si="204"/>
        <v>0.88761293988477863</v>
      </c>
      <c r="JT21" s="4">
        <f t="shared" si="204"/>
        <v>0.85453511129687687</v>
      </c>
      <c r="JU21" s="4">
        <f t="shared" si="204"/>
        <v>0.6761831547464453</v>
      </c>
      <c r="JV21" s="4">
        <f t="shared" si="204"/>
        <v>0.54540763498975364</v>
      </c>
      <c r="JW21" s="4">
        <f t="shared" si="204"/>
        <v>0.40701946801810379</v>
      </c>
      <c r="JX21" s="4">
        <f t="shared" si="204"/>
        <v>0.99715951937336378</v>
      </c>
      <c r="JY21" s="4">
        <f t="shared" si="204"/>
        <v>0.98819689513366671</v>
      </c>
      <c r="JZ21" s="4">
        <f t="shared" si="204"/>
        <v>0.98419589482768532</v>
      </c>
      <c r="KA21" s="4">
        <f t="shared" si="204"/>
        <v>0.95677785655286607</v>
      </c>
      <c r="KB21" s="4">
        <f t="shared" ref="KB21:KJ21" si="205">IF(BN1=1,HF21,0)</f>
        <v>0.92710621347116229</v>
      </c>
      <c r="KC21" s="4">
        <f t="shared" si="205"/>
        <v>0.87917405242461644</v>
      </c>
      <c r="KD21" s="4">
        <f t="shared" si="205"/>
        <v>0.99761508316677527</v>
      </c>
      <c r="KE21" s="4">
        <f t="shared" si="205"/>
        <v>0.99007560184357657</v>
      </c>
      <c r="KF21" s="4">
        <f t="shared" si="205"/>
        <v>0.98670287365718856</v>
      </c>
      <c r="KG21" s="4">
        <f t="shared" si="205"/>
        <v>0.96347269457074047</v>
      </c>
      <c r="KH21" s="4">
        <f t="shared" si="205"/>
        <v>0.9380996595677884</v>
      </c>
      <c r="KI21" s="4">
        <f t="shared" si="205"/>
        <v>0.89659005537675651</v>
      </c>
      <c r="KJ21" s="4">
        <f t="shared" si="205"/>
        <v>0</v>
      </c>
    </row>
    <row r="22" spans="1:296" x14ac:dyDescent="0.2">
      <c r="A22" s="4" t="str">
        <f>'Respondent Data'!A22</f>
        <v>233</v>
      </c>
      <c r="B22" s="4">
        <f>SUMPRODUCT('Respondent Data'!I22:Z22,'Product Coding'!A100:R100)</f>
        <v>2.0187618848281139</v>
      </c>
      <c r="C22" s="4">
        <f>SUMPRODUCT('Respondent Data'!I22:Z22,'Product Coding'!A101:R101)</f>
        <v>2.4620493982900302</v>
      </c>
      <c r="D22" s="4">
        <f>SUMPRODUCT('Respondent Data'!I22:Z22,'Product Coding'!A102:R102)</f>
        <v>1.4325883271593312</v>
      </c>
      <c r="E22" s="4">
        <f>SUMPRODUCT('Respondent Data'!I22:Z22,'Product Coding'!A103:R103)</f>
        <v>1.3297095574721851</v>
      </c>
      <c r="F22" s="4">
        <f>SUMPRODUCT('Respondent Data'!I22:Z22,'Product Coding'!A104:R104)</f>
        <v>2.1189841871295489</v>
      </c>
      <c r="G22" s="4">
        <f>SUMPRODUCT('Respondent Data'!I22:Z22,'Product Coding'!A105:R105)</f>
        <v>1.423195869608082</v>
      </c>
      <c r="H22" s="4">
        <f>SUMPRODUCT('Respondent Data'!I22:Z22,'Product Coding'!A106:R106)</f>
        <v>0.62387578112327613</v>
      </c>
      <c r="I22" s="4">
        <f>SUMPRODUCT('Respondent Data'!I22:Z22,'Product Coding'!A107:R107)</f>
        <v>1.0671632945851921</v>
      </c>
      <c r="J22" s="4">
        <f>SUMPRODUCT('Respondent Data'!I22:Z22,'Product Coding'!A108:R108)</f>
        <v>3.7702223454493144E-2</v>
      </c>
      <c r="K22" s="4">
        <f>SUMPRODUCT('Respondent Data'!I22:Z22,'Product Coding'!A109:R109)</f>
        <v>-6.5176546232652899E-2</v>
      </c>
      <c r="L22" s="4">
        <f>SUMPRODUCT('Respondent Data'!I22:Z22,'Product Coding'!A110:R110)</f>
        <v>0.72409808342471094</v>
      </c>
      <c r="M22" s="4">
        <f>SUMPRODUCT('Respondent Data'!I22:Z22,'Product Coding'!A111:R111)</f>
        <v>2.8309765903244077E-2</v>
      </c>
      <c r="N22" s="4">
        <f>SUMPRODUCT('Respondent Data'!I22:Z22,'Product Coding'!A112:R112)</f>
        <v>1.9575801405413822</v>
      </c>
      <c r="O22" s="4">
        <f>SUMPRODUCT('Respondent Data'!I22:Z22,'Product Coding'!A113:R113)</f>
        <v>2.400867654003298</v>
      </c>
      <c r="P22" s="4">
        <f>SUMPRODUCT('Respondent Data'!I22:Z22,'Product Coding'!A114:R114)</f>
        <v>1.371406582872599</v>
      </c>
      <c r="Q22" s="4">
        <f>SUMPRODUCT('Respondent Data'!I22:Z22,'Product Coding'!A115:R115)</f>
        <v>1.2685278131854529</v>
      </c>
      <c r="R22" s="4">
        <f>SUMPRODUCT('Respondent Data'!I22:Z22,'Product Coding'!A116:R116)</f>
        <v>2.0578024428428168</v>
      </c>
      <c r="S22" s="4">
        <f>SUMPRODUCT('Respondent Data'!I22:Z22,'Product Coding'!A117:R117)</f>
        <v>1.36201412532135</v>
      </c>
      <c r="T22" s="4">
        <f>SUMPRODUCT('Respondent Data'!I22:Z22,'Product Coding'!A118:R118)</f>
        <v>0.56269403683654418</v>
      </c>
      <c r="U22" s="4">
        <f>SUMPRODUCT('Respondent Data'!I22:Z22,'Product Coding'!A119:R119)</f>
        <v>1.0059815502984604</v>
      </c>
      <c r="V22" s="4">
        <f>SUMPRODUCT('Respondent Data'!I22:Z22,'Product Coding'!A120:R120)</f>
        <v>-2.3479520832238809E-2</v>
      </c>
      <c r="W22" s="4">
        <f>SUMPRODUCT('Respondent Data'!I22:Z22,'Product Coding'!A121:R121)</f>
        <v>-0.12635829051938496</v>
      </c>
      <c r="X22" s="4">
        <f>SUMPRODUCT('Respondent Data'!I22:Z22,'Product Coding'!A122:R122)</f>
        <v>0.66291633913797898</v>
      </c>
      <c r="Y22" s="4">
        <f>SUMPRODUCT('Respondent Data'!I22:Z22,'Product Coding'!A123:R123)</f>
        <v>-3.2871978383487876E-2</v>
      </c>
      <c r="Z22" s="4">
        <f>SUMPRODUCT('Respondent Data'!I22:Z22,'Product Coding'!A124:R124)</f>
        <v>0.9633218590283521</v>
      </c>
      <c r="AA22" s="4">
        <f>SUMPRODUCT('Respondent Data'!I22:Z22,'Product Coding'!A125:R125)</f>
        <v>1.4066093724902682</v>
      </c>
      <c r="AB22" s="4">
        <f>SUMPRODUCT('Respondent Data'!I22:Z22,'Product Coding'!A126:R126)</f>
        <v>0.37714830135956912</v>
      </c>
      <c r="AC22" s="4">
        <f>SUMPRODUCT('Respondent Data'!I22:Z22,'Product Coding'!A127:R127)</f>
        <v>0.27426953167242302</v>
      </c>
      <c r="AD22" s="4">
        <f>SUMPRODUCT('Respondent Data'!I22:Z22,'Product Coding'!A128:R128)</f>
        <v>1.0635441613297869</v>
      </c>
      <c r="AE22" s="4">
        <f>SUMPRODUCT('Respondent Data'!I22:Z22,'Product Coding'!A129:R129)</f>
        <v>0.36775584380832005</v>
      </c>
      <c r="AF22" s="4">
        <f>SUMPRODUCT('Respondent Data'!I22:Z22,'Product Coding'!A130:R130)</f>
        <v>-0.4315642446764858</v>
      </c>
      <c r="AG22" s="4">
        <f>SUMPRODUCT('Respondent Data'!I22:Z22,'Product Coding'!A131:R131)</f>
        <v>1.1723268785430285E-2</v>
      </c>
      <c r="AH22" s="4">
        <f>SUMPRODUCT('Respondent Data'!I22:Z22,'Product Coding'!A132:R132)</f>
        <v>-1.0177378023452688</v>
      </c>
      <c r="AI22" s="4">
        <f>SUMPRODUCT('Respondent Data'!I22:Z22,'Product Coding'!A133:R133)</f>
        <v>-1.1206165720324148</v>
      </c>
      <c r="AJ22" s="4">
        <f>SUMPRODUCT('Respondent Data'!I22:Z22,'Product Coding'!A134:R134)</f>
        <v>-0.33134194237505099</v>
      </c>
      <c r="AK22" s="4">
        <f>SUMPRODUCT('Respondent Data'!I22:Z22,'Product Coding'!A135:R135)</f>
        <v>-1.0271302598965177</v>
      </c>
      <c r="AL22" s="4">
        <f>SUMPRODUCT('Respondent Data'!I22:Z22,'Product Coding'!A136:R136)</f>
        <v>1.2698460963850471</v>
      </c>
      <c r="AM22" s="4">
        <f>SUMPRODUCT('Respondent Data'!I22:Z22,'Product Coding'!A137:R137)</f>
        <v>1.7131336098469632</v>
      </c>
      <c r="AN22" s="4">
        <f>SUMPRODUCT('Respondent Data'!I22:Z22,'Product Coding'!A138:R138)</f>
        <v>0.6836725387162641</v>
      </c>
      <c r="AO22" s="4">
        <f>SUMPRODUCT('Respondent Data'!I22:Z22,'Product Coding'!A139:R139)</f>
        <v>0.58079376902911806</v>
      </c>
      <c r="AP22" s="4">
        <f>SUMPRODUCT('Respondent Data'!I22:Z22,'Product Coding'!A140:R140)</f>
        <v>1.3700683986864819</v>
      </c>
      <c r="AQ22" s="4">
        <f>SUMPRODUCT('Respondent Data'!I22:Z22,'Product Coding'!A141:R141)</f>
        <v>0.67428008116501503</v>
      </c>
      <c r="AR22" s="4">
        <f>SUMPRODUCT('Respondent Data'!I22:Z22,'Product Coding'!A142:R142)</f>
        <v>-0.12504000731979081</v>
      </c>
      <c r="AS22" s="4">
        <f>SUMPRODUCT('Respondent Data'!I22:Z22,'Product Coding'!A143:R143)</f>
        <v>0.31824750614212516</v>
      </c>
      <c r="AT22" s="4">
        <f>SUMPRODUCT('Respondent Data'!I22:Z22,'Product Coding'!A144:R144)</f>
        <v>-0.7112135649885738</v>
      </c>
      <c r="AU22" s="4">
        <f>SUMPRODUCT('Respondent Data'!I22:Z22,'Product Coding'!A145:R145)</f>
        <v>-0.81409233467571984</v>
      </c>
      <c r="AV22" s="4">
        <f>SUMPRODUCT('Respondent Data'!I22:Z22,'Product Coding'!A146:R146)</f>
        <v>-2.4817705018356007E-2</v>
      </c>
      <c r="AW22" s="4">
        <f>SUMPRODUCT('Respondent Data'!I22:Z22,'Product Coding'!A147:R147)</f>
        <v>-0.72060602253982287</v>
      </c>
      <c r="AX22" s="4">
        <f>SUMPRODUCT('Respondent Data'!I22:Z22,'Product Coding'!A148:R148)</f>
        <v>2.5196663279597651</v>
      </c>
      <c r="AY22" s="4">
        <f>SUMPRODUCT('Respondent Data'!I22:Z22,'Product Coding'!A149:R149)</f>
        <v>2.9629538414216814</v>
      </c>
      <c r="AZ22" s="4">
        <f>SUMPRODUCT('Respondent Data'!I22:Z22,'Product Coding'!A150:R150)</f>
        <v>1.9334927702909823</v>
      </c>
      <c r="BA22" s="4">
        <f>SUMPRODUCT('Respondent Data'!I22:Z22,'Product Coding'!A151:R151)</f>
        <v>1.8306140006038358</v>
      </c>
      <c r="BB22" s="4">
        <f>SUMPRODUCT('Respondent Data'!I22:Z22,'Product Coding'!A152:R152)</f>
        <v>2.6198886302612001</v>
      </c>
      <c r="BC22" s="4">
        <f>SUMPRODUCT('Respondent Data'!I22:Z22,'Product Coding'!A153:R153)</f>
        <v>1.9241003127397329</v>
      </c>
      <c r="BD22" s="4">
        <f>SUMPRODUCT('Respondent Data'!I22:Z22,'Product Coding'!A154:R154)</f>
        <v>1.124780224254927</v>
      </c>
      <c r="BE22" s="4">
        <f>SUMPRODUCT('Respondent Data'!I22:Z22,'Product Coding'!A155:R155)</f>
        <v>1.5680677377168433</v>
      </c>
      <c r="BF22" s="4">
        <f>SUMPRODUCT('Respondent Data'!I22:Z22,'Product Coding'!A156:R156)</f>
        <v>0.53860666658614431</v>
      </c>
      <c r="BG22" s="4">
        <f>SUMPRODUCT('Respondent Data'!I22:Z22,'Product Coding'!A157:R157)</f>
        <v>0.43572789689899805</v>
      </c>
      <c r="BH22" s="4">
        <f>SUMPRODUCT('Respondent Data'!I22:Z22,'Product Coding'!A158:R158)</f>
        <v>1.225002526556362</v>
      </c>
      <c r="BI22" s="4">
        <f>SUMPRODUCT('Respondent Data'!I22:Z22,'Product Coding'!A159:R159)</f>
        <v>0.52921420903489513</v>
      </c>
      <c r="BJ22" s="4">
        <f>SUMPRODUCT('Respondent Data'!I22:Z22,'Product Coding'!A160:R160)</f>
        <v>2.555636905107356</v>
      </c>
      <c r="BK22" s="4">
        <f>SUMPRODUCT('Respondent Data'!I22:Z22,'Product Coding'!A161:R161)</f>
        <v>2.9989244185692723</v>
      </c>
      <c r="BL22" s="4">
        <f>SUMPRODUCT('Respondent Data'!I22:Z22,'Product Coding'!A162:R162)</f>
        <v>1.9694633474385732</v>
      </c>
      <c r="BM22" s="4">
        <f>SUMPRODUCT('Respondent Data'!I22:Z22,'Product Coding'!A163:R163)</f>
        <v>1.8665845777514272</v>
      </c>
      <c r="BN22" s="4">
        <f>SUMPRODUCT('Respondent Data'!I22:Z22,'Product Coding'!A164:R164)</f>
        <v>2.655859207408791</v>
      </c>
      <c r="BO22" s="4">
        <f>SUMPRODUCT('Respondent Data'!I22:Z22,'Product Coding'!A165:R165)</f>
        <v>1.9600708898873243</v>
      </c>
      <c r="BP22" s="4">
        <f>SUMPRODUCT('Respondent Data'!I22:Z22,'Product Coding'!A166:R166)</f>
        <v>1.1607508014025183</v>
      </c>
      <c r="BQ22" s="4">
        <f>SUMPRODUCT('Respondent Data'!I22:Z22,'Product Coding'!A167:R167)</f>
        <v>1.6040383148644342</v>
      </c>
      <c r="BR22" s="4">
        <f>SUMPRODUCT('Respondent Data'!I22:Z22,'Product Coding'!A168:R168)</f>
        <v>0.5745772437337352</v>
      </c>
      <c r="BS22" s="4">
        <f>SUMPRODUCT('Respondent Data'!I22:Z22,'Product Coding'!A169:R169)</f>
        <v>0.47169847404658916</v>
      </c>
      <c r="BT22" s="4">
        <f>SUMPRODUCT('Respondent Data'!I22:Z22,'Product Coding'!A170:R170)</f>
        <v>1.2609731037039529</v>
      </c>
      <c r="BU22" s="4">
        <f>SUMPRODUCT('Respondent Data'!I22:Z22,'Product Coding'!A171:R171)</f>
        <v>0.56518478618248624</v>
      </c>
      <c r="BV22" s="4">
        <f>SUMPRODUCT('Respondent Data'!I22:Z22,'Product Coding'!A172:R172)</f>
        <v>-4.1665396802378298</v>
      </c>
      <c r="BX22" s="4">
        <f t="shared" si="0"/>
        <v>0.13281980954176267</v>
      </c>
      <c r="BY22" s="4">
        <f t="shared" si="1"/>
        <v>8.5260040017220318E-2</v>
      </c>
      <c r="BZ22" s="4">
        <f t="shared" si="2"/>
        <v>0.2386903133872538</v>
      </c>
      <c r="CA22" s="4">
        <f t="shared" si="3"/>
        <v>0.26455408790046142</v>
      </c>
      <c r="CB22" s="4">
        <f t="shared" si="4"/>
        <v>0.12015362013440019</v>
      </c>
      <c r="CC22" s="4">
        <f t="shared" si="5"/>
        <v>0.24094276348569477</v>
      </c>
      <c r="CD22" s="4">
        <f t="shared" si="6"/>
        <v>0.53586351789762243</v>
      </c>
      <c r="CE22" s="4">
        <f t="shared" si="7"/>
        <v>0.34398291292048661</v>
      </c>
      <c r="CF22" s="4">
        <f t="shared" si="8"/>
        <v>0.96299965691158729</v>
      </c>
      <c r="CG22" s="4">
        <f t="shared" si="9"/>
        <v>1.0673474439214796</v>
      </c>
      <c r="CH22" s="4">
        <f t="shared" si="10"/>
        <v>0.48476158635891858</v>
      </c>
      <c r="CI22" s="4">
        <f t="shared" si="11"/>
        <v>0.97208720068840537</v>
      </c>
      <c r="CJ22" s="4">
        <f t="shared" si="12"/>
        <v>0.14119969124982135</v>
      </c>
      <c r="CK22" s="4">
        <f t="shared" si="13"/>
        <v>9.0639275631498234E-2</v>
      </c>
      <c r="CL22" s="4">
        <f t="shared" si="14"/>
        <v>0.25374978831004935</v>
      </c>
      <c r="CM22" s="4">
        <f t="shared" si="15"/>
        <v>0.28124536286643076</v>
      </c>
      <c r="CN22" s="4">
        <f t="shared" si="16"/>
        <v>0.12773436525815152</v>
      </c>
      <c r="CO22" s="4">
        <f t="shared" si="17"/>
        <v>0.25614435023234666</v>
      </c>
      <c r="CP22" s="4">
        <f t="shared" si="18"/>
        <v>0.5696722765996467</v>
      </c>
      <c r="CQ22" s="4">
        <f t="shared" si="19"/>
        <v>0.36568551985699754</v>
      </c>
      <c r="CR22" s="4">
        <f t="shared" si="20"/>
        <v>1.023757334833741</v>
      </c>
      <c r="CS22" s="4">
        <f t="shared" si="21"/>
        <v>1.134688643644014</v>
      </c>
      <c r="CT22" s="4">
        <f t="shared" si="22"/>
        <v>0.51534621650041357</v>
      </c>
      <c r="CU22" s="4">
        <f t="shared" si="23"/>
        <v>1.0334182308998694</v>
      </c>
      <c r="CV22" s="4">
        <f t="shared" si="24"/>
        <v>0.38162308001081263</v>
      </c>
      <c r="CW22" s="4">
        <f t="shared" si="25"/>
        <v>0.24497248705198646</v>
      </c>
      <c r="CX22" s="4">
        <f t="shared" si="26"/>
        <v>0.68581435915211486</v>
      </c>
      <c r="CY22" s="4">
        <f t="shared" si="27"/>
        <v>0.76012716930060376</v>
      </c>
      <c r="CZ22" s="4">
        <f t="shared" si="28"/>
        <v>0.34523008840576053</v>
      </c>
      <c r="DA22" s="4">
        <f t="shared" si="29"/>
        <v>0.69228618701501665</v>
      </c>
      <c r="DB22" s="4">
        <f t="shared" si="30"/>
        <v>1.5396640521549569</v>
      </c>
      <c r="DC22" s="4">
        <f t="shared" si="31"/>
        <v>0.98834518098395041</v>
      </c>
      <c r="DD22" s="4">
        <f t="shared" si="32"/>
        <v>2.7669283398904554</v>
      </c>
      <c r="DE22" s="4">
        <f t="shared" si="33"/>
        <v>3.0667444893670606</v>
      </c>
      <c r="DF22" s="4">
        <f t="shared" si="34"/>
        <v>1.392835980532328</v>
      </c>
      <c r="DG22" s="4">
        <f t="shared" si="35"/>
        <v>2.7930390266758622</v>
      </c>
      <c r="DH22" s="4">
        <f t="shared" si="36"/>
        <v>0.28087484610626939</v>
      </c>
      <c r="DI22" s="4">
        <f t="shared" si="37"/>
        <v>0.18029991686835936</v>
      </c>
      <c r="DJ22" s="4">
        <f t="shared" si="38"/>
        <v>0.5047598341768591</v>
      </c>
      <c r="DK22" s="4">
        <f t="shared" si="39"/>
        <v>0.55945411292328562</v>
      </c>
      <c r="DL22" s="4">
        <f t="shared" si="40"/>
        <v>0.25408957956493194</v>
      </c>
      <c r="DM22" s="4">
        <f t="shared" si="41"/>
        <v>0.50952310387995803</v>
      </c>
      <c r="DN22" s="4">
        <f t="shared" si="42"/>
        <v>1.1331937882062213</v>
      </c>
      <c r="DO22" s="4">
        <f t="shared" si="43"/>
        <v>0.72742272453981216</v>
      </c>
      <c r="DP22" s="4">
        <f t="shared" si="44"/>
        <v>2.0364611376014983</v>
      </c>
      <c r="DQ22" s="4">
        <f t="shared" si="45"/>
        <v>2.2571260272670544</v>
      </c>
      <c r="DR22" s="4">
        <f t="shared" si="46"/>
        <v>1.0251282277586777</v>
      </c>
      <c r="DS22" s="4">
        <f t="shared" si="47"/>
        <v>2.0556786208112987</v>
      </c>
      <c r="DT22" s="4">
        <f t="shared" si="48"/>
        <v>8.0486458350238113E-2</v>
      </c>
      <c r="DU22" s="4">
        <f t="shared" si="49"/>
        <v>5.1666078150999939E-2</v>
      </c>
      <c r="DV22" s="4">
        <f t="shared" si="50"/>
        <v>0.14464211350196104</v>
      </c>
      <c r="DW22" s="4">
        <f t="shared" si="51"/>
        <v>0.16031510397920382</v>
      </c>
      <c r="DX22" s="4">
        <f t="shared" si="52"/>
        <v>7.2810971314764245E-2</v>
      </c>
      <c r="DY22" s="4">
        <f t="shared" si="53"/>
        <v>0.14600705847259179</v>
      </c>
      <c r="DZ22" s="4">
        <f t="shared" si="54"/>
        <v>0.32472382593740845</v>
      </c>
      <c r="EA22" s="4">
        <f t="shared" si="55"/>
        <v>0.20844756884900517</v>
      </c>
      <c r="EB22" s="4">
        <f t="shared" si="56"/>
        <v>0.58356078091601993</v>
      </c>
      <c r="EC22" s="4">
        <f t="shared" si="57"/>
        <v>0.64679369656382057</v>
      </c>
      <c r="ED22" s="4">
        <f t="shared" si="58"/>
        <v>0.29375695812908376</v>
      </c>
      <c r="EE22" s="4">
        <f t="shared" si="59"/>
        <v>0.58906767191535436</v>
      </c>
      <c r="EF22" s="4">
        <f t="shared" si="60"/>
        <v>7.7642765242405709E-2</v>
      </c>
      <c r="EG22" s="4">
        <f t="shared" si="61"/>
        <v>4.9840647223136358E-2</v>
      </c>
      <c r="EH22" s="4">
        <f t="shared" si="62"/>
        <v>0.13953171617924642</v>
      </c>
      <c r="EI22" s="4">
        <f t="shared" si="63"/>
        <v>0.15465095915768237</v>
      </c>
      <c r="EJ22" s="4">
        <f t="shared" si="64"/>
        <v>7.0238463323402667E-2</v>
      </c>
      <c r="EK22" s="4">
        <f t="shared" si="65"/>
        <v>0.14084843583738213</v>
      </c>
      <c r="EL22" s="4">
        <f t="shared" si="66"/>
        <v>0.31325090335273048</v>
      </c>
      <c r="EM22" s="4">
        <f t="shared" si="67"/>
        <v>0.2010828403340427</v>
      </c>
      <c r="EN22" s="4">
        <f t="shared" si="68"/>
        <v>0.56294280610750025</v>
      </c>
      <c r="EO22" s="4">
        <f t="shared" si="69"/>
        <v>0.62394161914845814</v>
      </c>
      <c r="EP22" s="4">
        <f t="shared" si="70"/>
        <v>0.2833781359727599</v>
      </c>
      <c r="EQ22" s="4">
        <f t="shared" si="71"/>
        <v>0.56825513135873995</v>
      </c>
      <c r="ER22" s="4">
        <f t="shared" si="72"/>
        <v>64.491902948405638</v>
      </c>
      <c r="ET22" s="4">
        <f t="shared" si="73"/>
        <v>0.88275292467255695</v>
      </c>
      <c r="EU22" s="4">
        <f t="shared" si="74"/>
        <v>0.92143814673590352</v>
      </c>
      <c r="EV22" s="4">
        <f t="shared" si="75"/>
        <v>0.8073042867877569</v>
      </c>
      <c r="EW22" s="4">
        <f t="shared" si="76"/>
        <v>0.79079258812906883</v>
      </c>
      <c r="EX22" s="4">
        <f t="shared" si="77"/>
        <v>0.89273469462163257</v>
      </c>
      <c r="EY22" s="4">
        <f t="shared" si="78"/>
        <v>0.80583893909102744</v>
      </c>
      <c r="EZ22" s="4">
        <f t="shared" si="79"/>
        <v>0.65109952046315744</v>
      </c>
      <c r="FA22" s="4">
        <f t="shared" si="80"/>
        <v>0.74405707869231108</v>
      </c>
      <c r="FB22" s="4">
        <f t="shared" si="81"/>
        <v>0.50942443951992988</v>
      </c>
      <c r="FC22" s="4">
        <f t="shared" si="82"/>
        <v>0.48371162909275406</v>
      </c>
      <c r="FD22" s="4">
        <f t="shared" si="83"/>
        <v>0.67350880382910527</v>
      </c>
      <c r="FE22" s="4">
        <f t="shared" si="84"/>
        <v>0.50707696883328768</v>
      </c>
      <c r="FF22" s="4">
        <f t="shared" si="85"/>
        <v>0.87627082943285595</v>
      </c>
      <c r="FG22" s="4">
        <f t="shared" si="86"/>
        <v>0.91689344253716099</v>
      </c>
      <c r="FH22" s="4">
        <f t="shared" si="87"/>
        <v>0.79760731313695143</v>
      </c>
      <c r="FI22" s="4">
        <f t="shared" si="88"/>
        <v>0.78049062965018468</v>
      </c>
      <c r="FJ22" s="4">
        <f t="shared" si="89"/>
        <v>0.8867336411895973</v>
      </c>
      <c r="FK22" s="4">
        <f t="shared" si="90"/>
        <v>0.79608685085836828</v>
      </c>
      <c r="FL22" s="4">
        <f t="shared" si="91"/>
        <v>0.63707565898168395</v>
      </c>
      <c r="FM22" s="4">
        <f t="shared" si="92"/>
        <v>0.73223299614739357</v>
      </c>
      <c r="FN22" s="4">
        <f t="shared" si="93"/>
        <v>0.49413038944323512</v>
      </c>
      <c r="FO22" s="4">
        <f t="shared" si="94"/>
        <v>0.46845239139556805</v>
      </c>
      <c r="FP22" s="4">
        <f t="shared" si="95"/>
        <v>0.65991519898959472</v>
      </c>
      <c r="FQ22" s="4">
        <f t="shared" si="96"/>
        <v>0.49178274533196248</v>
      </c>
      <c r="FR22" s="4">
        <f t="shared" si="97"/>
        <v>0.72378640344671563</v>
      </c>
      <c r="FS22" s="4">
        <f t="shared" si="98"/>
        <v>0.80323060180063466</v>
      </c>
      <c r="FT22" s="4">
        <f t="shared" si="99"/>
        <v>0.59318512419300595</v>
      </c>
      <c r="FU22" s="4">
        <f t="shared" si="100"/>
        <v>0.56814076700909943</v>
      </c>
      <c r="FV22" s="4">
        <f t="shared" si="101"/>
        <v>0.74336725636660828</v>
      </c>
      <c r="FW22" s="4">
        <f t="shared" si="102"/>
        <v>0.59091660008398239</v>
      </c>
      <c r="FX22" s="4">
        <f t="shared" si="103"/>
        <v>0.39375286630980955</v>
      </c>
      <c r="FY22" s="4">
        <f t="shared" si="104"/>
        <v>0.50293078363040622</v>
      </c>
      <c r="FZ22" s="4">
        <f t="shared" si="105"/>
        <v>0.2654682833783561</v>
      </c>
      <c r="GA22" s="4">
        <f t="shared" si="106"/>
        <v>0.24589693368113172</v>
      </c>
      <c r="GB22" s="4">
        <f t="shared" si="107"/>
        <v>0.41791414377576042</v>
      </c>
      <c r="GC22" s="4">
        <f t="shared" si="108"/>
        <v>0.26364084127981635</v>
      </c>
      <c r="GD22" s="4">
        <f t="shared" si="109"/>
        <v>0.78071640101286977</v>
      </c>
      <c r="GE22" s="4">
        <f t="shared" si="110"/>
        <v>0.84724228622607911</v>
      </c>
      <c r="GF22" s="4">
        <f t="shared" si="111"/>
        <v>0.66455787647138043</v>
      </c>
      <c r="GG22" s="4">
        <f t="shared" si="112"/>
        <v>0.6412500321188952</v>
      </c>
      <c r="GH22" s="4">
        <f t="shared" si="113"/>
        <v>0.79739120418090015</v>
      </c>
      <c r="GI22" s="4">
        <f t="shared" si="114"/>
        <v>0.66246087749811811</v>
      </c>
      <c r="GJ22" s="4">
        <f t="shared" si="115"/>
        <v>0.46878066377686606</v>
      </c>
      <c r="GK22" s="4">
        <f t="shared" si="116"/>
        <v>0.57889709669438405</v>
      </c>
      <c r="GL22" s="4">
        <f t="shared" si="117"/>
        <v>0.32933074216451208</v>
      </c>
      <c r="GM22" s="4">
        <f t="shared" si="118"/>
        <v>0.30701913024810606</v>
      </c>
      <c r="GN22" s="4">
        <f t="shared" si="119"/>
        <v>0.49379589217753178</v>
      </c>
      <c r="GO22" s="4">
        <f t="shared" si="120"/>
        <v>0.32725954659933926</v>
      </c>
      <c r="GP22" s="4">
        <f t="shared" si="121"/>
        <v>0.92550905406706307</v>
      </c>
      <c r="GQ22" s="4">
        <f t="shared" si="122"/>
        <v>0.95087216444041134</v>
      </c>
      <c r="GR22" s="4">
        <f t="shared" si="123"/>
        <v>0.87363551297318809</v>
      </c>
      <c r="GS22" s="4">
        <f t="shared" si="124"/>
        <v>0.8618348555237999</v>
      </c>
      <c r="GT22" s="4">
        <f t="shared" si="125"/>
        <v>0.93213066116807886</v>
      </c>
      <c r="GU22" s="4">
        <f t="shared" si="126"/>
        <v>0.87259497453079271</v>
      </c>
      <c r="GV22" s="4">
        <f t="shared" si="127"/>
        <v>0.75487432204397364</v>
      </c>
      <c r="GW22" s="4">
        <f t="shared" si="128"/>
        <v>0.82750797451018687</v>
      </c>
      <c r="GX22" s="4">
        <f t="shared" si="129"/>
        <v>0.63148823338599247</v>
      </c>
      <c r="GY22" s="4">
        <f t="shared" si="130"/>
        <v>0.60724060462861118</v>
      </c>
      <c r="GZ22" s="4">
        <f t="shared" si="131"/>
        <v>0.7729427028134489</v>
      </c>
      <c r="HA22" s="4">
        <f t="shared" si="132"/>
        <v>0.62929982006031737</v>
      </c>
      <c r="HB22" s="4">
        <f t="shared" si="133"/>
        <v>0.92795129541380006</v>
      </c>
      <c r="HC22" s="4">
        <f t="shared" si="134"/>
        <v>0.95252551198606528</v>
      </c>
      <c r="HD22" s="4">
        <f t="shared" si="135"/>
        <v>0.87755345972546994</v>
      </c>
      <c r="HE22" s="4">
        <f t="shared" si="136"/>
        <v>0.86606258979726636</v>
      </c>
      <c r="HF22" s="4">
        <f t="shared" si="137"/>
        <v>0.93437120255864137</v>
      </c>
      <c r="HG22" s="4">
        <f t="shared" si="138"/>
        <v>0.87654062414171663</v>
      </c>
      <c r="HH22" s="4">
        <f t="shared" si="139"/>
        <v>0.76146911260216865</v>
      </c>
      <c r="HI22" s="4">
        <f t="shared" si="140"/>
        <v>0.83258203882246951</v>
      </c>
      <c r="HJ22" s="4">
        <f t="shared" si="141"/>
        <v>0.63981867800427961</v>
      </c>
      <c r="HK22" s="4">
        <f t="shared" si="142"/>
        <v>0.61578568355454011</v>
      </c>
      <c r="HL22" s="4">
        <f t="shared" si="143"/>
        <v>0.77919357667881084</v>
      </c>
      <c r="HM22" s="4">
        <f t="shared" si="144"/>
        <v>0.63765134894447795</v>
      </c>
      <c r="HN22" s="4">
        <f t="shared" si="145"/>
        <v>1.5269063120486781E-2</v>
      </c>
      <c r="HP22" s="4">
        <f t="shared" ref="HP22:IU22" si="206">IF(B1=1,ET22,0)</f>
        <v>0.88275292467255695</v>
      </c>
      <c r="HQ22" s="4">
        <f t="shared" si="206"/>
        <v>0.92143814673590352</v>
      </c>
      <c r="HR22" s="4">
        <f t="shared" si="206"/>
        <v>0.8073042867877569</v>
      </c>
      <c r="HS22" s="4">
        <f t="shared" si="206"/>
        <v>0.79079258812906883</v>
      </c>
      <c r="HT22" s="4">
        <f t="shared" si="206"/>
        <v>0.89273469462163257</v>
      </c>
      <c r="HU22" s="4">
        <f t="shared" si="206"/>
        <v>0.80583893909102744</v>
      </c>
      <c r="HV22" s="4">
        <f t="shared" si="206"/>
        <v>0.65109952046315744</v>
      </c>
      <c r="HW22" s="4">
        <f t="shared" si="206"/>
        <v>0.74405707869231108</v>
      </c>
      <c r="HX22" s="4">
        <f t="shared" si="206"/>
        <v>0.50942443951992988</v>
      </c>
      <c r="HY22" s="4">
        <f t="shared" si="206"/>
        <v>0.48371162909275406</v>
      </c>
      <c r="HZ22" s="4">
        <f t="shared" si="206"/>
        <v>0.67350880382910527</v>
      </c>
      <c r="IA22" s="4">
        <f t="shared" si="206"/>
        <v>0.50707696883328768</v>
      </c>
      <c r="IB22" s="4">
        <f t="shared" si="206"/>
        <v>0.87627082943285595</v>
      </c>
      <c r="IC22" s="4">
        <f t="shared" si="206"/>
        <v>0.91689344253716099</v>
      </c>
      <c r="ID22" s="4">
        <f t="shared" si="206"/>
        <v>0.79760731313695143</v>
      </c>
      <c r="IE22" s="4">
        <f t="shared" si="206"/>
        <v>0.78049062965018468</v>
      </c>
      <c r="IF22" s="4">
        <f t="shared" si="206"/>
        <v>0.8867336411895973</v>
      </c>
      <c r="IG22" s="4">
        <f t="shared" si="206"/>
        <v>0.79608685085836828</v>
      </c>
      <c r="IH22" s="4">
        <f t="shared" si="206"/>
        <v>0.63707565898168395</v>
      </c>
      <c r="II22" s="4">
        <f t="shared" si="206"/>
        <v>0.73223299614739357</v>
      </c>
      <c r="IJ22" s="4">
        <f t="shared" si="206"/>
        <v>0.49413038944323512</v>
      </c>
      <c r="IK22" s="4">
        <f t="shared" si="206"/>
        <v>0.46845239139556805</v>
      </c>
      <c r="IL22" s="4">
        <f t="shared" si="206"/>
        <v>0.65991519898959472</v>
      </c>
      <c r="IM22" s="4">
        <f t="shared" si="206"/>
        <v>0.49178274533196248</v>
      </c>
      <c r="IN22" s="4">
        <f t="shared" si="206"/>
        <v>0.72378640344671563</v>
      </c>
      <c r="IO22" s="4">
        <f t="shared" si="206"/>
        <v>0.80323060180063466</v>
      </c>
      <c r="IP22" s="4">
        <f t="shared" si="206"/>
        <v>0.59318512419300595</v>
      </c>
      <c r="IQ22" s="4">
        <f t="shared" si="206"/>
        <v>0.56814076700909943</v>
      </c>
      <c r="IR22" s="4">
        <f t="shared" si="206"/>
        <v>0.74336725636660828</v>
      </c>
      <c r="IS22" s="4">
        <f t="shared" si="206"/>
        <v>0.59091660008398239</v>
      </c>
      <c r="IT22" s="4">
        <f t="shared" si="206"/>
        <v>0.39375286630980955</v>
      </c>
      <c r="IU22" s="4">
        <f t="shared" si="206"/>
        <v>0.50293078363040622</v>
      </c>
      <c r="IV22" s="4">
        <f t="shared" ref="IV22:KA22" si="207">IF(AH1=1,FZ22,0)</f>
        <v>0.2654682833783561</v>
      </c>
      <c r="IW22" s="4">
        <f t="shared" si="207"/>
        <v>0.24589693368113172</v>
      </c>
      <c r="IX22" s="4">
        <f t="shared" si="207"/>
        <v>0.41791414377576042</v>
      </c>
      <c r="IY22" s="4">
        <f t="shared" si="207"/>
        <v>0.26364084127981635</v>
      </c>
      <c r="IZ22" s="4">
        <f t="shared" si="207"/>
        <v>0.78071640101286977</v>
      </c>
      <c r="JA22" s="4">
        <f t="shared" si="207"/>
        <v>0.84724228622607911</v>
      </c>
      <c r="JB22" s="4">
        <f t="shared" si="207"/>
        <v>0.66455787647138043</v>
      </c>
      <c r="JC22" s="4">
        <f t="shared" si="207"/>
        <v>0.6412500321188952</v>
      </c>
      <c r="JD22" s="4">
        <f t="shared" si="207"/>
        <v>0.79739120418090015</v>
      </c>
      <c r="JE22" s="4">
        <f t="shared" si="207"/>
        <v>0.66246087749811811</v>
      </c>
      <c r="JF22" s="4">
        <f t="shared" si="207"/>
        <v>0.46878066377686606</v>
      </c>
      <c r="JG22" s="4">
        <f t="shared" si="207"/>
        <v>0.57889709669438405</v>
      </c>
      <c r="JH22" s="4">
        <f t="shared" si="207"/>
        <v>0.32933074216451208</v>
      </c>
      <c r="JI22" s="4">
        <f t="shared" si="207"/>
        <v>0.30701913024810606</v>
      </c>
      <c r="JJ22" s="4">
        <f t="shared" si="207"/>
        <v>0.49379589217753178</v>
      </c>
      <c r="JK22" s="4">
        <f t="shared" si="207"/>
        <v>0.32725954659933926</v>
      </c>
      <c r="JL22" s="4">
        <f t="shared" si="207"/>
        <v>0.92550905406706307</v>
      </c>
      <c r="JM22" s="4">
        <f t="shared" si="207"/>
        <v>0.95087216444041134</v>
      </c>
      <c r="JN22" s="4">
        <f t="shared" si="207"/>
        <v>0.87363551297318809</v>
      </c>
      <c r="JO22" s="4">
        <f t="shared" si="207"/>
        <v>0.8618348555237999</v>
      </c>
      <c r="JP22" s="4">
        <f t="shared" si="207"/>
        <v>0.93213066116807886</v>
      </c>
      <c r="JQ22" s="4">
        <f t="shared" si="207"/>
        <v>0.87259497453079271</v>
      </c>
      <c r="JR22" s="4">
        <f t="shared" si="207"/>
        <v>0.75487432204397364</v>
      </c>
      <c r="JS22" s="4">
        <f t="shared" si="207"/>
        <v>0.82750797451018687</v>
      </c>
      <c r="JT22" s="4">
        <f t="shared" si="207"/>
        <v>0.63148823338599247</v>
      </c>
      <c r="JU22" s="4">
        <f t="shared" si="207"/>
        <v>0.60724060462861118</v>
      </c>
      <c r="JV22" s="4">
        <f t="shared" si="207"/>
        <v>0.7729427028134489</v>
      </c>
      <c r="JW22" s="4">
        <f t="shared" si="207"/>
        <v>0.62929982006031737</v>
      </c>
      <c r="JX22" s="4">
        <f t="shared" si="207"/>
        <v>0.92795129541380006</v>
      </c>
      <c r="JY22" s="4">
        <f t="shared" si="207"/>
        <v>0.95252551198606528</v>
      </c>
      <c r="JZ22" s="4">
        <f t="shared" si="207"/>
        <v>0.87755345972546994</v>
      </c>
      <c r="KA22" s="4">
        <f t="shared" si="207"/>
        <v>0.86606258979726636</v>
      </c>
      <c r="KB22" s="4">
        <f t="shared" ref="KB22:KJ22" si="208">IF(BN1=1,HF22,0)</f>
        <v>0.93437120255864137</v>
      </c>
      <c r="KC22" s="4">
        <f t="shared" si="208"/>
        <v>0.87654062414171663</v>
      </c>
      <c r="KD22" s="4">
        <f t="shared" si="208"/>
        <v>0.76146911260216865</v>
      </c>
      <c r="KE22" s="4">
        <f t="shared" si="208"/>
        <v>0.83258203882246951</v>
      </c>
      <c r="KF22" s="4">
        <f t="shared" si="208"/>
        <v>0.63981867800427961</v>
      </c>
      <c r="KG22" s="4">
        <f t="shared" si="208"/>
        <v>0.61578568355454011</v>
      </c>
      <c r="KH22" s="4">
        <f t="shared" si="208"/>
        <v>0.77919357667881084</v>
      </c>
      <c r="KI22" s="4">
        <f t="shared" si="208"/>
        <v>0.63765134894447795</v>
      </c>
      <c r="KJ22" s="4">
        <f t="shared" si="208"/>
        <v>0</v>
      </c>
    </row>
    <row r="23" spans="1:296" x14ac:dyDescent="0.2">
      <c r="A23" s="4" t="str">
        <f>'Respondent Data'!A23</f>
        <v>270</v>
      </c>
      <c r="B23" s="4">
        <f>SUMPRODUCT('Respondent Data'!I23:Z23,'Product Coding'!A100:R100)</f>
        <v>1.6726114626057131</v>
      </c>
      <c r="C23" s="4">
        <f>SUMPRODUCT('Respondent Data'!I23:Z23,'Product Coding'!A101:R101)</f>
        <v>1.1548750886336165</v>
      </c>
      <c r="D23" s="4">
        <f>SUMPRODUCT('Respondent Data'!I23:Z23,'Product Coding'!A102:R102)</f>
        <v>0.79321237560474911</v>
      </c>
      <c r="E23" s="4">
        <f>SUMPRODUCT('Respondent Data'!I23:Z23,'Product Coding'!A103:R103)</f>
        <v>2.0240601758928372</v>
      </c>
      <c r="F23" s="4">
        <f>SUMPRODUCT('Respondent Data'!I23:Z23,'Product Coding'!A104:R104)</f>
        <v>1.225454290890799</v>
      </c>
      <c r="G23" s="4">
        <f>SUMPRODUCT('Respondent Data'!I23:Z23,'Product Coding'!A105:R105)</f>
        <v>0.20541727445608815</v>
      </c>
      <c r="H23" s="4">
        <f>SUMPRODUCT('Respondent Data'!I23:Z23,'Product Coding'!A106:R106)</f>
        <v>9.1364861676149767E-3</v>
      </c>
      <c r="I23" s="4">
        <f>SUMPRODUCT('Respondent Data'!I23:Z23,'Product Coding'!A107:R107)</f>
        <v>-0.50859988780448151</v>
      </c>
      <c r="J23" s="4">
        <f>SUMPRODUCT('Respondent Data'!I23:Z23,'Product Coding'!A108:R108)</f>
        <v>-0.87026260083334894</v>
      </c>
      <c r="K23" s="4">
        <f>SUMPRODUCT('Respondent Data'!I23:Z23,'Product Coding'!A109:R109)</f>
        <v>0.36058519945473899</v>
      </c>
      <c r="L23" s="4">
        <f>SUMPRODUCT('Respondent Data'!I23:Z23,'Product Coding'!A110:R110)</f>
        <v>-0.43802068554729906</v>
      </c>
      <c r="M23" s="4">
        <f>SUMPRODUCT('Respondent Data'!I23:Z23,'Product Coding'!A111:R111)</f>
        <v>-1.45805770198201</v>
      </c>
      <c r="N23" s="4">
        <f>SUMPRODUCT('Respondent Data'!I23:Z23,'Product Coding'!A112:R112)</f>
        <v>-0.76546782109716294</v>
      </c>
      <c r="O23" s="4">
        <f>SUMPRODUCT('Respondent Data'!I23:Z23,'Product Coding'!A113:R113)</f>
        <v>-1.2832041950692594</v>
      </c>
      <c r="P23" s="4">
        <f>SUMPRODUCT('Respondent Data'!I23:Z23,'Product Coding'!A114:R114)</f>
        <v>-1.6448669080981269</v>
      </c>
      <c r="Q23" s="4">
        <f>SUMPRODUCT('Respondent Data'!I23:Z23,'Product Coding'!A115:R115)</f>
        <v>-0.41401910781003892</v>
      </c>
      <c r="R23" s="4">
        <f>SUMPRODUCT('Respondent Data'!I23:Z23,'Product Coding'!A116:R116)</f>
        <v>-1.2126249928120769</v>
      </c>
      <c r="S23" s="4">
        <f>SUMPRODUCT('Respondent Data'!I23:Z23,'Product Coding'!A117:R117)</f>
        <v>-2.2326620092467877</v>
      </c>
      <c r="T23" s="4">
        <f>SUMPRODUCT('Respondent Data'!I23:Z23,'Product Coding'!A118:R118)</f>
        <v>-2.4289427975352611</v>
      </c>
      <c r="U23" s="4">
        <f>SUMPRODUCT('Respondent Data'!I23:Z23,'Product Coding'!A119:R119)</f>
        <v>-2.9466791715073577</v>
      </c>
      <c r="V23" s="4">
        <f>SUMPRODUCT('Respondent Data'!I23:Z23,'Product Coding'!A120:R120)</f>
        <v>-3.3083418845362251</v>
      </c>
      <c r="W23" s="4">
        <f>SUMPRODUCT('Respondent Data'!I23:Z23,'Product Coding'!A121:R121)</f>
        <v>-2.0774940842481371</v>
      </c>
      <c r="X23" s="4">
        <f>SUMPRODUCT('Respondent Data'!I23:Z23,'Product Coding'!A122:R122)</f>
        <v>-2.8760999692501752</v>
      </c>
      <c r="Y23" s="4">
        <f>SUMPRODUCT('Respondent Data'!I23:Z23,'Product Coding'!A123:R123)</f>
        <v>-3.896136985684886</v>
      </c>
      <c r="Z23" s="4">
        <f>SUMPRODUCT('Respondent Data'!I23:Z23,'Product Coding'!A124:R124)</f>
        <v>0.2656939324362172</v>
      </c>
      <c r="AA23" s="4">
        <f>SUMPRODUCT('Respondent Data'!I23:Z23,'Product Coding'!A125:R125)</f>
        <v>-0.2520424415358794</v>
      </c>
      <c r="AB23" s="4">
        <f>SUMPRODUCT('Respondent Data'!I23:Z23,'Product Coding'!A126:R126)</f>
        <v>-0.61370515456474684</v>
      </c>
      <c r="AC23" s="4">
        <f>SUMPRODUCT('Respondent Data'!I23:Z23,'Product Coding'!A127:R127)</f>
        <v>0.61714264572334121</v>
      </c>
      <c r="AD23" s="4">
        <f>SUMPRODUCT('Respondent Data'!I23:Z23,'Product Coding'!A128:R128)</f>
        <v>-0.1814632392786969</v>
      </c>
      <c r="AE23" s="4">
        <f>SUMPRODUCT('Respondent Data'!I23:Z23,'Product Coding'!A129:R129)</f>
        <v>-1.2015002557134076</v>
      </c>
      <c r="AF23" s="4">
        <f>SUMPRODUCT('Respondent Data'!I23:Z23,'Product Coding'!A130:R130)</f>
        <v>-1.397781044001881</v>
      </c>
      <c r="AG23" s="4">
        <f>SUMPRODUCT('Respondent Data'!I23:Z23,'Product Coding'!A131:R131)</f>
        <v>-1.9155174179739776</v>
      </c>
      <c r="AH23" s="4">
        <f>SUMPRODUCT('Respondent Data'!I23:Z23,'Product Coding'!A132:R132)</f>
        <v>-2.277180131002845</v>
      </c>
      <c r="AI23" s="4">
        <f>SUMPRODUCT('Respondent Data'!I23:Z23,'Product Coding'!A133:R133)</f>
        <v>-1.046332330714757</v>
      </c>
      <c r="AJ23" s="4">
        <f>SUMPRODUCT('Respondent Data'!I23:Z23,'Product Coding'!A134:R134)</f>
        <v>-1.8449382157167951</v>
      </c>
      <c r="AK23" s="4">
        <f>SUMPRODUCT('Respondent Data'!I23:Z23,'Product Coding'!A135:R135)</f>
        <v>-2.8649752321515058</v>
      </c>
      <c r="AL23" s="4">
        <f>SUMPRODUCT('Respondent Data'!I23:Z23,'Product Coding'!A136:R136)</f>
        <v>2.0108401857040321</v>
      </c>
      <c r="AM23" s="4">
        <f>SUMPRODUCT('Respondent Data'!I23:Z23,'Product Coding'!A137:R137)</f>
        <v>1.4931038117319355</v>
      </c>
      <c r="AN23" s="4">
        <f>SUMPRODUCT('Respondent Data'!I23:Z23,'Product Coding'!A138:R138)</f>
        <v>1.1314410987030681</v>
      </c>
      <c r="AO23" s="4">
        <f>SUMPRODUCT('Respondent Data'!I23:Z23,'Product Coding'!A139:R139)</f>
        <v>2.3622888989911561</v>
      </c>
      <c r="AP23" s="4">
        <f>SUMPRODUCT('Respondent Data'!I23:Z23,'Product Coding'!A140:R140)</f>
        <v>1.563683013989118</v>
      </c>
      <c r="AQ23" s="4">
        <f>SUMPRODUCT('Respondent Data'!I23:Z23,'Product Coding'!A141:R141)</f>
        <v>0.54364599755440712</v>
      </c>
      <c r="AR23" s="4">
        <f>SUMPRODUCT('Respondent Data'!I23:Z23,'Product Coding'!A142:R142)</f>
        <v>0.34736520926593395</v>
      </c>
      <c r="AS23" s="4">
        <f>SUMPRODUCT('Respondent Data'!I23:Z23,'Product Coding'!A143:R143)</f>
        <v>-0.17037116470616254</v>
      </c>
      <c r="AT23" s="4">
        <f>SUMPRODUCT('Respondent Data'!I23:Z23,'Product Coding'!A144:R144)</f>
        <v>-0.53203387773502997</v>
      </c>
      <c r="AU23" s="4">
        <f>SUMPRODUCT('Respondent Data'!I23:Z23,'Product Coding'!A145:R145)</f>
        <v>0.69881392255305796</v>
      </c>
      <c r="AV23" s="4">
        <f>SUMPRODUCT('Respondent Data'!I23:Z23,'Product Coding'!A146:R146)</f>
        <v>-9.9791962448980032E-2</v>
      </c>
      <c r="AW23" s="4">
        <f>SUMPRODUCT('Respondent Data'!I23:Z23,'Product Coding'!A147:R147)</f>
        <v>-1.119828978883691</v>
      </c>
      <c r="AX23" s="4">
        <f>SUMPRODUCT('Respondent Data'!I23:Z23,'Product Coding'!A148:R148)</f>
        <v>4.3820456692967573</v>
      </c>
      <c r="AY23" s="4">
        <f>SUMPRODUCT('Respondent Data'!I23:Z23,'Product Coding'!A149:R149)</f>
        <v>3.8643092953246607</v>
      </c>
      <c r="AZ23" s="4">
        <f>SUMPRODUCT('Respondent Data'!I23:Z23,'Product Coding'!A150:R150)</f>
        <v>3.5026465822957933</v>
      </c>
      <c r="BA23" s="4">
        <f>SUMPRODUCT('Respondent Data'!I23:Z23,'Product Coding'!A151:R151)</f>
        <v>4.7334943825838813</v>
      </c>
      <c r="BB23" s="4">
        <f>SUMPRODUCT('Respondent Data'!I23:Z23,'Product Coding'!A152:R152)</f>
        <v>3.9348884975818432</v>
      </c>
      <c r="BC23" s="4">
        <f>SUMPRODUCT('Respondent Data'!I23:Z23,'Product Coding'!A153:R153)</f>
        <v>2.9148514811471324</v>
      </c>
      <c r="BD23" s="4">
        <f>SUMPRODUCT('Respondent Data'!I23:Z23,'Product Coding'!A154:R154)</f>
        <v>2.718570692858659</v>
      </c>
      <c r="BE23" s="4">
        <f>SUMPRODUCT('Respondent Data'!I23:Z23,'Product Coding'!A155:R155)</f>
        <v>2.2008343188865624</v>
      </c>
      <c r="BF23" s="4">
        <f>SUMPRODUCT('Respondent Data'!I23:Z23,'Product Coding'!A156:R156)</f>
        <v>1.839171605857695</v>
      </c>
      <c r="BG23" s="4">
        <f>SUMPRODUCT('Respondent Data'!I23:Z23,'Product Coding'!A157:R157)</f>
        <v>3.0700194061457831</v>
      </c>
      <c r="BH23" s="4">
        <f>SUMPRODUCT('Respondent Data'!I23:Z23,'Product Coding'!A158:R158)</f>
        <v>2.271413521143745</v>
      </c>
      <c r="BI23" s="4">
        <f>SUMPRODUCT('Respondent Data'!I23:Z23,'Product Coding'!A159:R159)</f>
        <v>1.2513765047090342</v>
      </c>
      <c r="BJ23" s="4">
        <f>SUMPRODUCT('Respondent Data'!I23:Z23,'Product Coding'!A160:R160)</f>
        <v>4.8128815832369369</v>
      </c>
      <c r="BK23" s="4">
        <f>SUMPRODUCT('Respondent Data'!I23:Z23,'Product Coding'!A161:R161)</f>
        <v>4.2951452092648408</v>
      </c>
      <c r="BL23" s="4">
        <f>SUMPRODUCT('Respondent Data'!I23:Z23,'Product Coding'!A162:R162)</f>
        <v>3.9334824962359733</v>
      </c>
      <c r="BM23" s="4">
        <f>SUMPRODUCT('Respondent Data'!I23:Z23,'Product Coding'!A163:R163)</f>
        <v>5.1643302965240609</v>
      </c>
      <c r="BN23" s="4">
        <f>SUMPRODUCT('Respondent Data'!I23:Z23,'Product Coding'!A164:R164)</f>
        <v>4.3657244115220228</v>
      </c>
      <c r="BO23" s="4">
        <f>SUMPRODUCT('Respondent Data'!I23:Z23,'Product Coding'!A165:R165)</f>
        <v>3.3456873950873125</v>
      </c>
      <c r="BP23" s="4">
        <f>SUMPRODUCT('Respondent Data'!I23:Z23,'Product Coding'!A166:R166)</f>
        <v>3.1494066067988391</v>
      </c>
      <c r="BQ23" s="4">
        <f>SUMPRODUCT('Respondent Data'!I23:Z23,'Product Coding'!A167:R167)</f>
        <v>2.6316702328267425</v>
      </c>
      <c r="BR23" s="4">
        <f>SUMPRODUCT('Respondent Data'!I23:Z23,'Product Coding'!A168:R168)</f>
        <v>2.2700075197978751</v>
      </c>
      <c r="BS23" s="4">
        <f>SUMPRODUCT('Respondent Data'!I23:Z23,'Product Coding'!A169:R169)</f>
        <v>3.5008553200859631</v>
      </c>
      <c r="BT23" s="4">
        <f>SUMPRODUCT('Respondent Data'!I23:Z23,'Product Coding'!A170:R170)</f>
        <v>2.702249435083925</v>
      </c>
      <c r="BU23" s="4">
        <f>SUMPRODUCT('Respondent Data'!I23:Z23,'Product Coding'!A171:R171)</f>
        <v>1.6822124186492142</v>
      </c>
      <c r="BV23" s="4">
        <f>SUMPRODUCT('Respondent Data'!I23:Z23,'Product Coding'!A172:R172)</f>
        <v>1.50519084730301</v>
      </c>
      <c r="BX23" s="4">
        <f t="shared" si="0"/>
        <v>0.18775610680553037</v>
      </c>
      <c r="BY23" s="4">
        <f t="shared" si="1"/>
        <v>0.31509689362883736</v>
      </c>
      <c r="BZ23" s="4">
        <f t="shared" si="2"/>
        <v>0.45238921452143321</v>
      </c>
      <c r="CA23" s="4">
        <f t="shared" si="3"/>
        <v>0.13211795249497943</v>
      </c>
      <c r="CB23" s="4">
        <f t="shared" si="4"/>
        <v>0.29362427918447243</v>
      </c>
      <c r="CC23" s="4">
        <f t="shared" si="5"/>
        <v>0.81430745580806085</v>
      </c>
      <c r="CD23" s="4">
        <f t="shared" si="6"/>
        <v>0.99090512469999825</v>
      </c>
      <c r="CE23" s="4">
        <f t="shared" si="7"/>
        <v>1.6629612319201983</v>
      </c>
      <c r="CF23" s="4">
        <f t="shared" si="8"/>
        <v>2.3875377406104747</v>
      </c>
      <c r="CG23" s="4">
        <f t="shared" si="9"/>
        <v>0.69726816570469008</v>
      </c>
      <c r="CH23" s="4">
        <f t="shared" si="10"/>
        <v>1.5496369621766501</v>
      </c>
      <c r="CI23" s="4">
        <f t="shared" si="11"/>
        <v>4.2976041885943994</v>
      </c>
      <c r="CJ23" s="4">
        <f t="shared" si="12"/>
        <v>2.149999954758822</v>
      </c>
      <c r="CK23" s="4">
        <f t="shared" si="13"/>
        <v>3.6081825436885926</v>
      </c>
      <c r="CL23" s="4">
        <f t="shared" si="14"/>
        <v>5.1803204023711222</v>
      </c>
      <c r="CM23" s="4">
        <f t="shared" si="15"/>
        <v>1.5128860345471713</v>
      </c>
      <c r="CN23" s="4">
        <f t="shared" si="16"/>
        <v>3.3622990895128249</v>
      </c>
      <c r="CO23" s="4">
        <f t="shared" si="17"/>
        <v>9.3246553890279813</v>
      </c>
      <c r="CP23" s="4">
        <f t="shared" si="18"/>
        <v>11.346879787414343</v>
      </c>
      <c r="CQ23" s="4">
        <f t="shared" si="19"/>
        <v>19.042611365484433</v>
      </c>
      <c r="CR23" s="4">
        <f t="shared" si="20"/>
        <v>27.339755396687334</v>
      </c>
      <c r="CS23" s="4">
        <f t="shared" si="21"/>
        <v>7.9844355010651169</v>
      </c>
      <c r="CT23" s="4">
        <f t="shared" si="22"/>
        <v>17.744932270156447</v>
      </c>
      <c r="CU23" s="4">
        <f t="shared" si="23"/>
        <v>49.211974876638862</v>
      </c>
      <c r="CV23" s="4">
        <f t="shared" si="24"/>
        <v>0.7666737455602185</v>
      </c>
      <c r="CW23" s="4">
        <f t="shared" si="25"/>
        <v>1.2866506435554981</v>
      </c>
      <c r="CX23" s="4">
        <f t="shared" si="26"/>
        <v>1.8472631300745332</v>
      </c>
      <c r="CY23" s="4">
        <f t="shared" si="27"/>
        <v>0.53948373354367696</v>
      </c>
      <c r="CZ23" s="4">
        <f t="shared" si="28"/>
        <v>1.198970460880626</v>
      </c>
      <c r="DA23" s="4">
        <f t="shared" si="29"/>
        <v>3.3251016853934305</v>
      </c>
      <c r="DB23" s="4">
        <f t="shared" si="30"/>
        <v>4.0462116326018007</v>
      </c>
      <c r="DC23" s="4">
        <f t="shared" si="31"/>
        <v>6.7904513897821195</v>
      </c>
      <c r="DD23" s="4">
        <f t="shared" si="32"/>
        <v>9.7491502854611714</v>
      </c>
      <c r="DE23" s="4">
        <f t="shared" si="33"/>
        <v>2.847189395625942</v>
      </c>
      <c r="DF23" s="4">
        <f t="shared" si="34"/>
        <v>6.3277088253703422</v>
      </c>
      <c r="DG23" s="4">
        <f t="shared" si="35"/>
        <v>17.54861855767826</v>
      </c>
      <c r="DH23" s="4">
        <f t="shared" si="36"/>
        <v>0.13387614657871191</v>
      </c>
      <c r="DI23" s="4">
        <f t="shared" si="37"/>
        <v>0.22467422570517684</v>
      </c>
      <c r="DJ23" s="4">
        <f t="shared" si="38"/>
        <v>0.32256806888645934</v>
      </c>
      <c r="DK23" s="4">
        <f t="shared" si="39"/>
        <v>9.4204351990622853E-2</v>
      </c>
      <c r="DL23" s="4">
        <f t="shared" si="40"/>
        <v>0.20936356056788027</v>
      </c>
      <c r="DM23" s="4">
        <f t="shared" si="41"/>
        <v>0.58062742229104858</v>
      </c>
      <c r="DN23" s="4">
        <f t="shared" si="42"/>
        <v>0.70654724353299325</v>
      </c>
      <c r="DO23" s="4">
        <f t="shared" si="43"/>
        <v>1.1857448763030389</v>
      </c>
      <c r="DP23" s="4">
        <f t="shared" si="44"/>
        <v>1.7023912455494081</v>
      </c>
      <c r="DQ23" s="4">
        <f t="shared" si="45"/>
        <v>0.4971746418519214</v>
      </c>
      <c r="DR23" s="4">
        <f t="shared" si="46"/>
        <v>1.1049410249384244</v>
      </c>
      <c r="DS23" s="4">
        <f t="shared" si="47"/>
        <v>3.064330093324044</v>
      </c>
      <c r="DT23" s="4">
        <f t="shared" si="48"/>
        <v>1.2499762069478519E-2</v>
      </c>
      <c r="DU23" s="4">
        <f t="shared" si="49"/>
        <v>2.0977406627160827E-2</v>
      </c>
      <c r="DV23" s="4">
        <f t="shared" si="50"/>
        <v>3.0117569225980727E-2</v>
      </c>
      <c r="DW23" s="4">
        <f t="shared" si="51"/>
        <v>8.7956817990713972E-3</v>
      </c>
      <c r="DX23" s="4">
        <f t="shared" si="52"/>
        <v>1.954787884172262E-2</v>
      </c>
      <c r="DY23" s="4">
        <f t="shared" si="53"/>
        <v>5.4212081951325063E-2</v>
      </c>
      <c r="DZ23" s="4">
        <f t="shared" si="54"/>
        <v>6.596897700379932E-2</v>
      </c>
      <c r="EA23" s="4">
        <f t="shared" si="55"/>
        <v>0.11071075174827336</v>
      </c>
      <c r="EB23" s="4">
        <f t="shared" si="56"/>
        <v>0.15894904404063953</v>
      </c>
      <c r="EC23" s="4">
        <f t="shared" si="57"/>
        <v>4.6420254010473692E-2</v>
      </c>
      <c r="ED23" s="4">
        <f t="shared" si="58"/>
        <v>0.1031662492945719</v>
      </c>
      <c r="EE23" s="4">
        <f t="shared" si="59"/>
        <v>0.28611069296331398</v>
      </c>
      <c r="EF23" s="4">
        <f t="shared" si="60"/>
        <v>8.1244147572548595E-3</v>
      </c>
      <c r="EG23" s="4">
        <f t="shared" si="61"/>
        <v>1.3634591684492072E-2</v>
      </c>
      <c r="EH23" s="4">
        <f t="shared" si="62"/>
        <v>1.9575382516253823E-2</v>
      </c>
      <c r="EI23" s="4">
        <f t="shared" si="63"/>
        <v>5.7168901784924037E-3</v>
      </c>
      <c r="EJ23" s="4">
        <f t="shared" si="64"/>
        <v>1.2705447867884651E-2</v>
      </c>
      <c r="EK23" s="4">
        <f t="shared" si="65"/>
        <v>3.5235985787466256E-2</v>
      </c>
      <c r="EL23" s="4">
        <f t="shared" si="66"/>
        <v>4.2877562573719712E-2</v>
      </c>
      <c r="EM23" s="4">
        <f t="shared" si="67"/>
        <v>7.1958174906922509E-2</v>
      </c>
      <c r="EN23" s="4">
        <f t="shared" si="68"/>
        <v>0.10331140319930895</v>
      </c>
      <c r="EO23" s="4">
        <f t="shared" si="69"/>
        <v>3.0171566036372187E-2</v>
      </c>
      <c r="EP23" s="4">
        <f t="shared" si="70"/>
        <v>6.7054508202684604E-2</v>
      </c>
      <c r="EQ23" s="4">
        <f t="shared" si="71"/>
        <v>0.18596209457421592</v>
      </c>
      <c r="ER23" s="4">
        <f t="shared" si="72"/>
        <v>0.22197492647317668</v>
      </c>
      <c r="ET23" s="4">
        <f t="shared" si="73"/>
        <v>0.84192368641193482</v>
      </c>
      <c r="EU23" s="4">
        <f t="shared" si="74"/>
        <v>0.7604002449132331</v>
      </c>
      <c r="EV23" s="4">
        <f t="shared" si="75"/>
        <v>0.68852067338540734</v>
      </c>
      <c r="EW23" s="4">
        <f t="shared" si="76"/>
        <v>0.88330018775533437</v>
      </c>
      <c r="EX23" s="4">
        <f t="shared" si="77"/>
        <v>0.7730219787080842</v>
      </c>
      <c r="EY23" s="4">
        <f t="shared" si="78"/>
        <v>0.55117449735365687</v>
      </c>
      <c r="EZ23" s="4">
        <f t="shared" si="79"/>
        <v>0.50228410565304371</v>
      </c>
      <c r="FA23" s="4">
        <f t="shared" si="80"/>
        <v>0.37552180182470163</v>
      </c>
      <c r="FB23" s="4">
        <f t="shared" si="81"/>
        <v>0.2951996631688561</v>
      </c>
      <c r="FC23" s="4">
        <f t="shared" si="82"/>
        <v>0.58918208695961083</v>
      </c>
      <c r="FD23" s="4">
        <f t="shared" si="83"/>
        <v>0.39221270119424778</v>
      </c>
      <c r="FE23" s="4">
        <f t="shared" si="84"/>
        <v>0.18876457440006056</v>
      </c>
      <c r="FF23" s="4">
        <f t="shared" si="85"/>
        <v>0.31746032201977109</v>
      </c>
      <c r="FG23" s="4">
        <f t="shared" si="86"/>
        <v>0.21700529232931731</v>
      </c>
      <c r="FH23" s="4">
        <f t="shared" si="87"/>
        <v>0.16180390900386704</v>
      </c>
      <c r="FI23" s="4">
        <f t="shared" si="88"/>
        <v>0.39794880716912523</v>
      </c>
      <c r="FJ23" s="4">
        <f t="shared" si="89"/>
        <v>0.22923691830393925</v>
      </c>
      <c r="FK23" s="4">
        <f t="shared" si="90"/>
        <v>9.6855532927781859E-2</v>
      </c>
      <c r="FL23" s="4">
        <f t="shared" si="91"/>
        <v>8.0992122480963907E-2</v>
      </c>
      <c r="FM23" s="4">
        <f t="shared" si="92"/>
        <v>4.9893698069808874E-2</v>
      </c>
      <c r="FN23" s="4">
        <f t="shared" si="93"/>
        <v>3.5286119657789675E-2</v>
      </c>
      <c r="FO23" s="4">
        <f t="shared" si="94"/>
        <v>0.11130359830413926</v>
      </c>
      <c r="FP23" s="4">
        <f t="shared" si="95"/>
        <v>5.3347752106423264E-2</v>
      </c>
      <c r="FQ23" s="4">
        <f t="shared" si="96"/>
        <v>1.9915567998606051E-2</v>
      </c>
      <c r="FR23" s="4">
        <f t="shared" si="97"/>
        <v>0.5660354677897228</v>
      </c>
      <c r="FS23" s="4">
        <f t="shared" si="98"/>
        <v>0.43732084864748144</v>
      </c>
      <c r="FT23" s="4">
        <f t="shared" si="99"/>
        <v>0.35121446607353879</v>
      </c>
      <c r="FU23" s="4">
        <f t="shared" si="100"/>
        <v>0.64956840933820026</v>
      </c>
      <c r="FV23" s="4">
        <f t="shared" si="101"/>
        <v>0.45475826883073633</v>
      </c>
      <c r="FW23" s="4">
        <f t="shared" si="102"/>
        <v>0.23120843687378773</v>
      </c>
      <c r="FX23" s="4">
        <f t="shared" si="103"/>
        <v>0.19816846236478694</v>
      </c>
      <c r="FY23" s="4">
        <f t="shared" si="104"/>
        <v>0.1283622668272586</v>
      </c>
      <c r="FZ23" s="4">
        <f t="shared" si="105"/>
        <v>9.3030609252208157E-2</v>
      </c>
      <c r="GA23" s="4">
        <f t="shared" si="106"/>
        <v>0.25993001569846003</v>
      </c>
      <c r="GB23" s="4">
        <f t="shared" si="107"/>
        <v>0.13646830459989792</v>
      </c>
      <c r="GC23" s="4">
        <f t="shared" si="108"/>
        <v>5.3912370718629435E-2</v>
      </c>
      <c r="GD23" s="4">
        <f t="shared" si="109"/>
        <v>0.88193053801981669</v>
      </c>
      <c r="GE23" s="4">
        <f t="shared" si="110"/>
        <v>0.81654368076881212</v>
      </c>
      <c r="GF23" s="4">
        <f t="shared" si="111"/>
        <v>0.75610475069306138</v>
      </c>
      <c r="GG23" s="4">
        <f t="shared" si="112"/>
        <v>0.91390607081826869</v>
      </c>
      <c r="GH23" s="4">
        <f t="shared" si="113"/>
        <v>0.82688120645079666</v>
      </c>
      <c r="GI23" s="4">
        <f t="shared" si="114"/>
        <v>0.63266016133678415</v>
      </c>
      <c r="GJ23" s="4">
        <f t="shared" si="115"/>
        <v>0.58597850354833536</v>
      </c>
      <c r="GK23" s="4">
        <f t="shared" si="116"/>
        <v>0.4575099367001132</v>
      </c>
      <c r="GL23" s="4">
        <f t="shared" si="117"/>
        <v>0.37004264339847492</v>
      </c>
      <c r="GM23" s="4">
        <f t="shared" si="118"/>
        <v>0.66792475109186722</v>
      </c>
      <c r="GN23" s="4">
        <f t="shared" si="119"/>
        <v>0.47507269237115701</v>
      </c>
      <c r="GO23" s="4">
        <f t="shared" si="120"/>
        <v>0.24604300759000169</v>
      </c>
      <c r="GP23" s="4">
        <f t="shared" si="121"/>
        <v>0.9876545530796671</v>
      </c>
      <c r="GQ23" s="4">
        <f t="shared" si="122"/>
        <v>0.97945360348721078</v>
      </c>
      <c r="GR23" s="4">
        <f t="shared" si="123"/>
        <v>0.97076297878444029</v>
      </c>
      <c r="GS23" s="4">
        <f t="shared" si="124"/>
        <v>0.9912810076829579</v>
      </c>
      <c r="GT23" s="4">
        <f t="shared" si="125"/>
        <v>0.98082691431428359</v>
      </c>
      <c r="GU23" s="4">
        <f t="shared" si="126"/>
        <v>0.9485757345419723</v>
      </c>
      <c r="GV23" s="4">
        <f t="shared" si="127"/>
        <v>0.93811360515460473</v>
      </c>
      <c r="GW23" s="4">
        <f t="shared" si="128"/>
        <v>0.90032440797569202</v>
      </c>
      <c r="GX23" s="4">
        <f t="shared" si="129"/>
        <v>0.86285070525062191</v>
      </c>
      <c r="GY23" s="4">
        <f t="shared" si="130"/>
        <v>0.95563899510491601</v>
      </c>
      <c r="GZ23" s="4">
        <f t="shared" si="131"/>
        <v>0.9064816845506809</v>
      </c>
      <c r="HA23" s="4">
        <f t="shared" si="132"/>
        <v>0.77753804977385788</v>
      </c>
      <c r="HB23" s="4">
        <f t="shared" si="133"/>
        <v>0.99194105941853317</v>
      </c>
      <c r="HC23" s="4">
        <f t="shared" si="134"/>
        <v>0.98654880980153448</v>
      </c>
      <c r="HD23" s="4">
        <f t="shared" si="135"/>
        <v>0.98080045590357134</v>
      </c>
      <c r="HE23" s="4">
        <f t="shared" si="136"/>
        <v>0.99431560687274756</v>
      </c>
      <c r="HF23" s="4">
        <f t="shared" si="137"/>
        <v>0.98745395524963908</v>
      </c>
      <c r="HG23" s="4">
        <f t="shared" si="138"/>
        <v>0.96596332983859379</v>
      </c>
      <c r="HH23" s="4">
        <f t="shared" si="139"/>
        <v>0.95888533408667642</v>
      </c>
      <c r="HI23" s="4">
        <f t="shared" si="140"/>
        <v>0.93287221778669627</v>
      </c>
      <c r="HJ23" s="4">
        <f t="shared" si="141"/>
        <v>0.90636242596629246</v>
      </c>
      <c r="HK23" s="4">
        <f t="shared" si="142"/>
        <v>0.97071209589635776</v>
      </c>
      <c r="HL23" s="4">
        <f t="shared" si="143"/>
        <v>0.93715924754806645</v>
      </c>
      <c r="HM23" s="4">
        <f t="shared" si="144"/>
        <v>0.84319726960499519</v>
      </c>
      <c r="HN23" s="4">
        <f t="shared" si="145"/>
        <v>0.81834739677201618</v>
      </c>
      <c r="HP23" s="4">
        <f t="shared" ref="HP23:IU23" si="209">IF(B1=1,ET23,0)</f>
        <v>0.84192368641193482</v>
      </c>
      <c r="HQ23" s="4">
        <f t="shared" si="209"/>
        <v>0.7604002449132331</v>
      </c>
      <c r="HR23" s="4">
        <f t="shared" si="209"/>
        <v>0.68852067338540734</v>
      </c>
      <c r="HS23" s="4">
        <f t="shared" si="209"/>
        <v>0.88330018775533437</v>
      </c>
      <c r="HT23" s="4">
        <f t="shared" si="209"/>
        <v>0.7730219787080842</v>
      </c>
      <c r="HU23" s="4">
        <f t="shared" si="209"/>
        <v>0.55117449735365687</v>
      </c>
      <c r="HV23" s="4">
        <f t="shared" si="209"/>
        <v>0.50228410565304371</v>
      </c>
      <c r="HW23" s="4">
        <f t="shared" si="209"/>
        <v>0.37552180182470163</v>
      </c>
      <c r="HX23" s="4">
        <f t="shared" si="209"/>
        <v>0.2951996631688561</v>
      </c>
      <c r="HY23" s="4">
        <f t="shared" si="209"/>
        <v>0.58918208695961083</v>
      </c>
      <c r="HZ23" s="4">
        <f t="shared" si="209"/>
        <v>0.39221270119424778</v>
      </c>
      <c r="IA23" s="4">
        <f t="shared" si="209"/>
        <v>0.18876457440006056</v>
      </c>
      <c r="IB23" s="4">
        <f t="shared" si="209"/>
        <v>0.31746032201977109</v>
      </c>
      <c r="IC23" s="4">
        <f t="shared" si="209"/>
        <v>0.21700529232931731</v>
      </c>
      <c r="ID23" s="4">
        <f t="shared" si="209"/>
        <v>0.16180390900386704</v>
      </c>
      <c r="IE23" s="4">
        <f t="shared" si="209"/>
        <v>0.39794880716912523</v>
      </c>
      <c r="IF23" s="4">
        <f t="shared" si="209"/>
        <v>0.22923691830393925</v>
      </c>
      <c r="IG23" s="4">
        <f t="shared" si="209"/>
        <v>9.6855532927781859E-2</v>
      </c>
      <c r="IH23" s="4">
        <f t="shared" si="209"/>
        <v>8.0992122480963907E-2</v>
      </c>
      <c r="II23" s="4">
        <f t="shared" si="209"/>
        <v>4.9893698069808874E-2</v>
      </c>
      <c r="IJ23" s="4">
        <f t="shared" si="209"/>
        <v>3.5286119657789675E-2</v>
      </c>
      <c r="IK23" s="4">
        <f t="shared" si="209"/>
        <v>0.11130359830413926</v>
      </c>
      <c r="IL23" s="4">
        <f t="shared" si="209"/>
        <v>5.3347752106423264E-2</v>
      </c>
      <c r="IM23" s="4">
        <f t="shared" si="209"/>
        <v>1.9915567998606051E-2</v>
      </c>
      <c r="IN23" s="4">
        <f t="shared" si="209"/>
        <v>0.5660354677897228</v>
      </c>
      <c r="IO23" s="4">
        <f t="shared" si="209"/>
        <v>0.43732084864748144</v>
      </c>
      <c r="IP23" s="4">
        <f t="shared" si="209"/>
        <v>0.35121446607353879</v>
      </c>
      <c r="IQ23" s="4">
        <f t="shared" si="209"/>
        <v>0.64956840933820026</v>
      </c>
      <c r="IR23" s="4">
        <f t="shared" si="209"/>
        <v>0.45475826883073633</v>
      </c>
      <c r="IS23" s="4">
        <f t="shared" si="209"/>
        <v>0.23120843687378773</v>
      </c>
      <c r="IT23" s="4">
        <f t="shared" si="209"/>
        <v>0.19816846236478694</v>
      </c>
      <c r="IU23" s="4">
        <f t="shared" si="209"/>
        <v>0.1283622668272586</v>
      </c>
      <c r="IV23" s="4">
        <f t="shared" ref="IV23:KA23" si="210">IF(AH1=1,FZ23,0)</f>
        <v>9.3030609252208157E-2</v>
      </c>
      <c r="IW23" s="4">
        <f t="shared" si="210"/>
        <v>0.25993001569846003</v>
      </c>
      <c r="IX23" s="4">
        <f t="shared" si="210"/>
        <v>0.13646830459989792</v>
      </c>
      <c r="IY23" s="4">
        <f t="shared" si="210"/>
        <v>5.3912370718629435E-2</v>
      </c>
      <c r="IZ23" s="4">
        <f t="shared" si="210"/>
        <v>0.88193053801981669</v>
      </c>
      <c r="JA23" s="4">
        <f t="shared" si="210"/>
        <v>0.81654368076881212</v>
      </c>
      <c r="JB23" s="4">
        <f t="shared" si="210"/>
        <v>0.75610475069306138</v>
      </c>
      <c r="JC23" s="4">
        <f t="shared" si="210"/>
        <v>0.91390607081826869</v>
      </c>
      <c r="JD23" s="4">
        <f t="shared" si="210"/>
        <v>0.82688120645079666</v>
      </c>
      <c r="JE23" s="4">
        <f t="shared" si="210"/>
        <v>0.63266016133678415</v>
      </c>
      <c r="JF23" s="4">
        <f t="shared" si="210"/>
        <v>0.58597850354833536</v>
      </c>
      <c r="JG23" s="4">
        <f t="shared" si="210"/>
        <v>0.4575099367001132</v>
      </c>
      <c r="JH23" s="4">
        <f t="shared" si="210"/>
        <v>0.37004264339847492</v>
      </c>
      <c r="JI23" s="4">
        <f t="shared" si="210"/>
        <v>0.66792475109186722</v>
      </c>
      <c r="JJ23" s="4">
        <f t="shared" si="210"/>
        <v>0.47507269237115701</v>
      </c>
      <c r="JK23" s="4">
        <f t="shared" si="210"/>
        <v>0.24604300759000169</v>
      </c>
      <c r="JL23" s="4">
        <f t="shared" si="210"/>
        <v>0.9876545530796671</v>
      </c>
      <c r="JM23" s="4">
        <f t="shared" si="210"/>
        <v>0.97945360348721078</v>
      </c>
      <c r="JN23" s="4">
        <f t="shared" si="210"/>
        <v>0.97076297878444029</v>
      </c>
      <c r="JO23" s="4">
        <f t="shared" si="210"/>
        <v>0.9912810076829579</v>
      </c>
      <c r="JP23" s="4">
        <f t="shared" si="210"/>
        <v>0.98082691431428359</v>
      </c>
      <c r="JQ23" s="4">
        <f t="shared" si="210"/>
        <v>0.9485757345419723</v>
      </c>
      <c r="JR23" s="4">
        <f t="shared" si="210"/>
        <v>0.93811360515460473</v>
      </c>
      <c r="JS23" s="4">
        <f t="shared" si="210"/>
        <v>0.90032440797569202</v>
      </c>
      <c r="JT23" s="4">
        <f t="shared" si="210"/>
        <v>0.86285070525062191</v>
      </c>
      <c r="JU23" s="4">
        <f t="shared" si="210"/>
        <v>0.95563899510491601</v>
      </c>
      <c r="JV23" s="4">
        <f t="shared" si="210"/>
        <v>0.9064816845506809</v>
      </c>
      <c r="JW23" s="4">
        <f t="shared" si="210"/>
        <v>0.77753804977385788</v>
      </c>
      <c r="JX23" s="4">
        <f t="shared" si="210"/>
        <v>0.99194105941853317</v>
      </c>
      <c r="JY23" s="4">
        <f t="shared" si="210"/>
        <v>0.98654880980153448</v>
      </c>
      <c r="JZ23" s="4">
        <f t="shared" si="210"/>
        <v>0.98080045590357134</v>
      </c>
      <c r="KA23" s="4">
        <f t="shared" si="210"/>
        <v>0.99431560687274756</v>
      </c>
      <c r="KB23" s="4">
        <f t="shared" ref="KB23:KJ23" si="211">IF(BN1=1,HF23,0)</f>
        <v>0.98745395524963908</v>
      </c>
      <c r="KC23" s="4">
        <f t="shared" si="211"/>
        <v>0.96596332983859379</v>
      </c>
      <c r="KD23" s="4">
        <f t="shared" si="211"/>
        <v>0.95888533408667642</v>
      </c>
      <c r="KE23" s="4">
        <f t="shared" si="211"/>
        <v>0.93287221778669627</v>
      </c>
      <c r="KF23" s="4">
        <f t="shared" si="211"/>
        <v>0.90636242596629246</v>
      </c>
      <c r="KG23" s="4">
        <f t="shared" si="211"/>
        <v>0.97071209589635776</v>
      </c>
      <c r="KH23" s="4">
        <f t="shared" si="211"/>
        <v>0.93715924754806645</v>
      </c>
      <c r="KI23" s="4">
        <f t="shared" si="211"/>
        <v>0.84319726960499519</v>
      </c>
      <c r="KJ23" s="4">
        <f t="shared" si="211"/>
        <v>0</v>
      </c>
    </row>
    <row r="24" spans="1:296" x14ac:dyDescent="0.2">
      <c r="A24" s="4" t="str">
        <f>'Respondent Data'!A24</f>
        <v>271</v>
      </c>
      <c r="B24" s="4">
        <f>SUMPRODUCT('Respondent Data'!I24:Z24,'Product Coding'!A100:R100)</f>
        <v>1.839904915004225</v>
      </c>
      <c r="C24" s="4">
        <f>SUMPRODUCT('Respondent Data'!I24:Z24,'Product Coding'!A101:R101)</f>
        <v>2.1702101862806287</v>
      </c>
      <c r="D24" s="4">
        <f>SUMPRODUCT('Respondent Data'!I24:Z24,'Product Coding'!A102:R102)</f>
        <v>1.1046325165156667</v>
      </c>
      <c r="E24" s="4">
        <f>SUMPRODUCT('Respondent Data'!I24:Z24,'Product Coding'!A103:R103)</f>
        <v>1.4686174364917419</v>
      </c>
      <c r="F24" s="4">
        <f>SUMPRODUCT('Respondent Data'!I24:Z24,'Product Coding'!A104:R104)</f>
        <v>0.87448056795495488</v>
      </c>
      <c r="G24" s="4">
        <f>SUMPRODUCT('Respondent Data'!I24:Z24,'Product Coding'!A105:R105)</f>
        <v>4.8367321681427877E-2</v>
      </c>
      <c r="H24" s="4">
        <f>SUMPRODUCT('Respondent Data'!I24:Z24,'Product Coding'!A106:R106)</f>
        <v>2.6289118458387053</v>
      </c>
      <c r="I24" s="4">
        <f>SUMPRODUCT('Respondent Data'!I24:Z24,'Product Coding'!A107:R107)</f>
        <v>2.9592171171151089</v>
      </c>
      <c r="J24" s="4">
        <f>SUMPRODUCT('Respondent Data'!I24:Z24,'Product Coding'!A108:R108)</f>
        <v>1.893639447350147</v>
      </c>
      <c r="K24" s="4">
        <f>SUMPRODUCT('Respondent Data'!I24:Z24,'Product Coding'!A109:R109)</f>
        <v>2.2576243673262222</v>
      </c>
      <c r="L24" s="4">
        <f>SUMPRODUCT('Respondent Data'!I24:Z24,'Product Coding'!A110:R110)</f>
        <v>1.663487498789435</v>
      </c>
      <c r="M24" s="4">
        <f>SUMPRODUCT('Respondent Data'!I24:Z24,'Product Coding'!A111:R111)</f>
        <v>0.83737425251590791</v>
      </c>
      <c r="N24" s="4">
        <f>SUMPRODUCT('Respondent Data'!I24:Z24,'Product Coding'!A112:R112)</f>
        <v>0.16910601722046792</v>
      </c>
      <c r="O24" s="4">
        <f>SUMPRODUCT('Respondent Data'!I24:Z24,'Product Coding'!A113:R113)</f>
        <v>0.49941128849687177</v>
      </c>
      <c r="P24" s="4">
        <f>SUMPRODUCT('Respondent Data'!I24:Z24,'Product Coding'!A114:R114)</f>
        <v>-0.56616638126809005</v>
      </c>
      <c r="Q24" s="4">
        <f>SUMPRODUCT('Respondent Data'!I24:Z24,'Product Coding'!A115:R115)</f>
        <v>-0.20218146129201509</v>
      </c>
      <c r="R24" s="4">
        <f>SUMPRODUCT('Respondent Data'!I24:Z24,'Product Coding'!A116:R116)</f>
        <v>-0.79631832982880213</v>
      </c>
      <c r="S24" s="4">
        <f>SUMPRODUCT('Respondent Data'!I24:Z24,'Product Coding'!A117:R117)</f>
        <v>-1.6224315761023291</v>
      </c>
      <c r="T24" s="4">
        <f>SUMPRODUCT('Respondent Data'!I24:Z24,'Product Coding'!A118:R118)</f>
        <v>0.95811294805494795</v>
      </c>
      <c r="U24" s="4">
        <f>SUMPRODUCT('Respondent Data'!I24:Z24,'Product Coding'!A119:R119)</f>
        <v>1.2884182193313518</v>
      </c>
      <c r="V24" s="4">
        <f>SUMPRODUCT('Respondent Data'!I24:Z24,'Product Coding'!A120:R120)</f>
        <v>0.22284054956638999</v>
      </c>
      <c r="W24" s="4">
        <f>SUMPRODUCT('Respondent Data'!I24:Z24,'Product Coding'!A121:R121)</f>
        <v>0.58682546954246495</v>
      </c>
      <c r="X24" s="4">
        <f>SUMPRODUCT('Respondent Data'!I24:Z24,'Product Coding'!A122:R122)</f>
        <v>-7.3113989943220381E-3</v>
      </c>
      <c r="Y24" s="4">
        <f>SUMPRODUCT('Respondent Data'!I24:Z24,'Product Coding'!A123:R123)</f>
        <v>-0.83342464526784898</v>
      </c>
      <c r="Z24" s="4">
        <f>SUMPRODUCT('Respondent Data'!I24:Z24,'Product Coding'!A124:R124)</f>
        <v>1.015317453021968</v>
      </c>
      <c r="AA24" s="4">
        <f>SUMPRODUCT('Respondent Data'!I24:Z24,'Product Coding'!A125:R125)</f>
        <v>1.3456227242983716</v>
      </c>
      <c r="AB24" s="4">
        <f>SUMPRODUCT('Respondent Data'!I24:Z24,'Product Coding'!A126:R126)</f>
        <v>0.28004505453341</v>
      </c>
      <c r="AC24" s="4">
        <f>SUMPRODUCT('Respondent Data'!I24:Z24,'Product Coding'!A127:R127)</f>
        <v>0.64402997450948496</v>
      </c>
      <c r="AD24" s="4">
        <f>SUMPRODUCT('Respondent Data'!I24:Z24,'Product Coding'!A128:R128)</f>
        <v>4.9893105972697971E-2</v>
      </c>
      <c r="AE24" s="4">
        <f>SUMPRODUCT('Respondent Data'!I24:Z24,'Product Coding'!A129:R129)</f>
        <v>-0.77622014030082909</v>
      </c>
      <c r="AF24" s="4">
        <f>SUMPRODUCT('Respondent Data'!I24:Z24,'Product Coding'!A130:R130)</f>
        <v>1.8043243838564482</v>
      </c>
      <c r="AG24" s="4">
        <f>SUMPRODUCT('Respondent Data'!I24:Z24,'Product Coding'!A131:R131)</f>
        <v>2.1346296551328519</v>
      </c>
      <c r="AH24" s="4">
        <f>SUMPRODUCT('Respondent Data'!I24:Z24,'Product Coding'!A132:R132)</f>
        <v>1.0690519853678899</v>
      </c>
      <c r="AI24" s="4">
        <f>SUMPRODUCT('Respondent Data'!I24:Z24,'Product Coding'!A133:R133)</f>
        <v>1.4330369053439651</v>
      </c>
      <c r="AJ24" s="4">
        <f>SUMPRODUCT('Respondent Data'!I24:Z24,'Product Coding'!A134:R134)</f>
        <v>0.83890003680717795</v>
      </c>
      <c r="AK24" s="4">
        <f>SUMPRODUCT('Respondent Data'!I24:Z24,'Product Coding'!A135:R135)</f>
        <v>1.2786790533650949E-2</v>
      </c>
      <c r="AL24" s="4">
        <f>SUMPRODUCT('Respondent Data'!I24:Z24,'Product Coding'!A136:R136)</f>
        <v>0.52483490607760497</v>
      </c>
      <c r="AM24" s="4">
        <f>SUMPRODUCT('Respondent Data'!I24:Z24,'Product Coding'!A137:R137)</f>
        <v>0.85514017735400893</v>
      </c>
      <c r="AN24" s="4">
        <f>SUMPRODUCT('Respondent Data'!I24:Z24,'Product Coding'!A138:R138)</f>
        <v>-0.210437492410953</v>
      </c>
      <c r="AO24" s="4">
        <f>SUMPRODUCT('Respondent Data'!I24:Z24,'Product Coding'!A139:R139)</f>
        <v>0.15354742756512196</v>
      </c>
      <c r="AP24" s="4">
        <f>SUMPRODUCT('Respondent Data'!I24:Z24,'Product Coding'!A140:R140)</f>
        <v>-0.44058944097166503</v>
      </c>
      <c r="AQ24" s="4">
        <f>SUMPRODUCT('Respondent Data'!I24:Z24,'Product Coding'!A141:R141)</f>
        <v>-1.2667026872451921</v>
      </c>
      <c r="AR24" s="4">
        <f>SUMPRODUCT('Respondent Data'!I24:Z24,'Product Coding'!A142:R142)</f>
        <v>1.313841836912085</v>
      </c>
      <c r="AS24" s="4">
        <f>SUMPRODUCT('Respondent Data'!I24:Z24,'Product Coding'!A143:R143)</f>
        <v>1.6441471081884891</v>
      </c>
      <c r="AT24" s="4">
        <f>SUMPRODUCT('Respondent Data'!I24:Z24,'Product Coding'!A144:R144)</f>
        <v>0.57856943842352704</v>
      </c>
      <c r="AU24" s="4">
        <f>SUMPRODUCT('Respondent Data'!I24:Z24,'Product Coding'!A145:R145)</f>
        <v>0.942554358399602</v>
      </c>
      <c r="AV24" s="4">
        <f>SUMPRODUCT('Respondent Data'!I24:Z24,'Product Coding'!A146:R146)</f>
        <v>0.34841748986281501</v>
      </c>
      <c r="AW24" s="4">
        <f>SUMPRODUCT('Respondent Data'!I24:Z24,'Product Coding'!A147:R147)</f>
        <v>-0.47769575641071205</v>
      </c>
      <c r="AX24" s="4">
        <f>SUMPRODUCT('Respondent Data'!I24:Z24,'Product Coding'!A148:R148)</f>
        <v>0.8397696000123217</v>
      </c>
      <c r="AY24" s="4">
        <f>SUMPRODUCT('Respondent Data'!I24:Z24,'Product Coding'!A149:R149)</f>
        <v>1.1700748712887257</v>
      </c>
      <c r="AZ24" s="4">
        <f>SUMPRODUCT('Respondent Data'!I24:Z24,'Product Coding'!A150:R150)</f>
        <v>0.10449720152376368</v>
      </c>
      <c r="BA24" s="4">
        <f>SUMPRODUCT('Respondent Data'!I24:Z24,'Product Coding'!A151:R151)</f>
        <v>0.4684821214998387</v>
      </c>
      <c r="BB24" s="4">
        <f>SUMPRODUCT('Respondent Data'!I24:Z24,'Product Coding'!A152:R152)</f>
        <v>-0.12565474703694834</v>
      </c>
      <c r="BC24" s="4">
        <f>SUMPRODUCT('Respondent Data'!I24:Z24,'Product Coding'!A153:R153)</f>
        <v>-0.95176799331047535</v>
      </c>
      <c r="BD24" s="4">
        <f>SUMPRODUCT('Respondent Data'!I24:Z24,'Product Coding'!A154:R154)</f>
        <v>1.6287765308468019</v>
      </c>
      <c r="BE24" s="4">
        <f>SUMPRODUCT('Respondent Data'!I24:Z24,'Product Coding'!A155:R155)</f>
        <v>1.9590818021232055</v>
      </c>
      <c r="BF24" s="4">
        <f>SUMPRODUCT('Respondent Data'!I24:Z24,'Product Coding'!A156:R156)</f>
        <v>0.89350413235824377</v>
      </c>
      <c r="BG24" s="4">
        <f>SUMPRODUCT('Respondent Data'!I24:Z24,'Product Coding'!A157:R157)</f>
        <v>1.2574890523343187</v>
      </c>
      <c r="BH24" s="4">
        <f>SUMPRODUCT('Respondent Data'!I24:Z24,'Product Coding'!A158:R158)</f>
        <v>0.66335218379753169</v>
      </c>
      <c r="BI24" s="4">
        <f>SUMPRODUCT('Respondent Data'!I24:Z24,'Product Coding'!A159:R159)</f>
        <v>-0.16276106247599531</v>
      </c>
      <c r="BJ24" s="4">
        <f>SUMPRODUCT('Respondent Data'!I24:Z24,'Product Coding'!A160:R160)</f>
        <v>0.86859055117492689</v>
      </c>
      <c r="BK24" s="4">
        <f>SUMPRODUCT('Respondent Data'!I24:Z24,'Product Coding'!A161:R161)</f>
        <v>1.1988958224513309</v>
      </c>
      <c r="BL24" s="4">
        <f>SUMPRODUCT('Respondent Data'!I24:Z24,'Product Coding'!A162:R162)</f>
        <v>0.13331815268636904</v>
      </c>
      <c r="BM24" s="4">
        <f>SUMPRODUCT('Respondent Data'!I24:Z24,'Product Coding'!A163:R163)</f>
        <v>0.497303072662444</v>
      </c>
      <c r="BN24" s="4">
        <f>SUMPRODUCT('Respondent Data'!I24:Z24,'Product Coding'!A164:R164)</f>
        <v>-9.6833795874342987E-2</v>
      </c>
      <c r="BO24" s="4">
        <f>SUMPRODUCT('Respondent Data'!I24:Z24,'Product Coding'!A165:R165)</f>
        <v>-0.92294704214787004</v>
      </c>
      <c r="BP24" s="4">
        <f>SUMPRODUCT('Respondent Data'!I24:Z24,'Product Coding'!A166:R166)</f>
        <v>1.657597482009407</v>
      </c>
      <c r="BQ24" s="4">
        <f>SUMPRODUCT('Respondent Data'!I24:Z24,'Product Coding'!A167:R167)</f>
        <v>1.9879027532858107</v>
      </c>
      <c r="BR24" s="4">
        <f>SUMPRODUCT('Respondent Data'!I24:Z24,'Product Coding'!A168:R168)</f>
        <v>0.92232508352084908</v>
      </c>
      <c r="BS24" s="4">
        <f>SUMPRODUCT('Respondent Data'!I24:Z24,'Product Coding'!A169:R169)</f>
        <v>1.2863100034969239</v>
      </c>
      <c r="BT24" s="4">
        <f>SUMPRODUCT('Respondent Data'!I24:Z24,'Product Coding'!A170:R170)</f>
        <v>0.69217313496013699</v>
      </c>
      <c r="BU24" s="4">
        <f>SUMPRODUCT('Respondent Data'!I24:Z24,'Product Coding'!A171:R171)</f>
        <v>-0.13394011131339001</v>
      </c>
      <c r="BV24" s="4">
        <f>SUMPRODUCT('Respondent Data'!I24:Z24,'Product Coding'!A172:R172)</f>
        <v>2.4057445646433102</v>
      </c>
      <c r="BX24" s="4">
        <f t="shared" si="0"/>
        <v>0.1588325279791804</v>
      </c>
      <c r="BY24" s="4">
        <f t="shared" si="1"/>
        <v>0.11415362086411519</v>
      </c>
      <c r="BZ24" s="4">
        <f t="shared" si="2"/>
        <v>0.3313326191378157</v>
      </c>
      <c r="CA24" s="4">
        <f t="shared" si="3"/>
        <v>0.23024359162266536</v>
      </c>
      <c r="CB24" s="4">
        <f t="shared" si="4"/>
        <v>0.41707860741632763</v>
      </c>
      <c r="CC24" s="4">
        <f t="shared" si="5"/>
        <v>0.95278374466522919</v>
      </c>
      <c r="CD24" s="4">
        <f t="shared" si="6"/>
        <v>7.2156937406187519E-2</v>
      </c>
      <c r="CE24" s="4">
        <f t="shared" si="7"/>
        <v>5.185950120029139E-2</v>
      </c>
      <c r="CF24" s="4">
        <f t="shared" si="8"/>
        <v>0.15052299024598642</v>
      </c>
      <c r="CG24" s="4">
        <f t="shared" si="9"/>
        <v>0.10459867786698054</v>
      </c>
      <c r="CH24" s="4">
        <f t="shared" si="10"/>
        <v>0.18947702559229335</v>
      </c>
      <c r="CI24" s="4">
        <f t="shared" si="11"/>
        <v>0.43284557577811505</v>
      </c>
      <c r="CJ24" s="4">
        <f t="shared" si="12"/>
        <v>0.84441937564526193</v>
      </c>
      <c r="CK24" s="4">
        <f t="shared" si="13"/>
        <v>0.6068878364157072</v>
      </c>
      <c r="CL24" s="4">
        <f t="shared" si="14"/>
        <v>1.7615011669394152</v>
      </c>
      <c r="CM24" s="4">
        <f t="shared" si="15"/>
        <v>1.2240701093029152</v>
      </c>
      <c r="CN24" s="4">
        <f t="shared" si="16"/>
        <v>2.2173622856122721</v>
      </c>
      <c r="CO24" s="4">
        <f t="shared" si="17"/>
        <v>5.0653922406915717</v>
      </c>
      <c r="CP24" s="4">
        <f t="shared" si="18"/>
        <v>0.38361610690345405</v>
      </c>
      <c r="CQ24" s="4">
        <f t="shared" si="19"/>
        <v>0.27570654564262093</v>
      </c>
      <c r="CR24" s="4">
        <f t="shared" si="20"/>
        <v>0.80024243812598894</v>
      </c>
      <c r="CS24" s="4">
        <f t="shared" si="21"/>
        <v>0.55608980969775379</v>
      </c>
      <c r="CT24" s="4">
        <f t="shared" si="22"/>
        <v>1.0073381925315577</v>
      </c>
      <c r="CU24" s="4">
        <f t="shared" si="23"/>
        <v>2.3011860070456063</v>
      </c>
      <c r="CV24" s="4">
        <f t="shared" si="24"/>
        <v>0.36228740234484924</v>
      </c>
      <c r="CW24" s="4">
        <f t="shared" si="25"/>
        <v>0.26037751395948339</v>
      </c>
      <c r="CX24" s="4">
        <f t="shared" si="26"/>
        <v>0.75574969073897069</v>
      </c>
      <c r="CY24" s="4">
        <f t="shared" si="27"/>
        <v>0.52517172506665366</v>
      </c>
      <c r="CZ24" s="4">
        <f t="shared" si="28"/>
        <v>0.95133111067951281</v>
      </c>
      <c r="DA24" s="4">
        <f t="shared" si="29"/>
        <v>2.1732421704980354</v>
      </c>
      <c r="DB24" s="4">
        <f t="shared" si="30"/>
        <v>0.16458561572144823</v>
      </c>
      <c r="DC24" s="4">
        <f t="shared" si="31"/>
        <v>0.11828838976368793</v>
      </c>
      <c r="DD24" s="4">
        <f t="shared" si="32"/>
        <v>0.34333384869719868</v>
      </c>
      <c r="DE24" s="4">
        <f t="shared" si="33"/>
        <v>0.23858326613111178</v>
      </c>
      <c r="DF24" s="4">
        <f t="shared" si="34"/>
        <v>0.43218565037797807</v>
      </c>
      <c r="DG24" s="4">
        <f t="shared" si="35"/>
        <v>0.98729461313912326</v>
      </c>
      <c r="DH24" s="4">
        <f t="shared" si="36"/>
        <v>0.59165303462439334</v>
      </c>
      <c r="DI24" s="4">
        <f t="shared" si="37"/>
        <v>0.42522358018799006</v>
      </c>
      <c r="DJ24" s="4">
        <f t="shared" si="38"/>
        <v>1.2342179028255023</v>
      </c>
      <c r="DK24" s="4">
        <f t="shared" si="39"/>
        <v>0.85766008650460823</v>
      </c>
      <c r="DL24" s="4">
        <f t="shared" si="40"/>
        <v>1.5536227175527422</v>
      </c>
      <c r="DM24" s="4">
        <f t="shared" si="41"/>
        <v>3.5491306538032776</v>
      </c>
      <c r="DN24" s="4">
        <f t="shared" si="42"/>
        <v>0.2687854404179052</v>
      </c>
      <c r="DO24" s="4">
        <f t="shared" si="43"/>
        <v>0.19317725184907739</v>
      </c>
      <c r="DP24" s="4">
        <f t="shared" si="44"/>
        <v>0.56069990884643828</v>
      </c>
      <c r="DQ24" s="4">
        <f t="shared" si="45"/>
        <v>0.38963130515564404</v>
      </c>
      <c r="DR24" s="4">
        <f t="shared" si="46"/>
        <v>0.70580414861859242</v>
      </c>
      <c r="DS24" s="4">
        <f t="shared" si="47"/>
        <v>1.6123548601230671</v>
      </c>
      <c r="DT24" s="4">
        <f t="shared" si="48"/>
        <v>0.43181000098773242</v>
      </c>
      <c r="DU24" s="4">
        <f t="shared" si="49"/>
        <v>0.31034370456250643</v>
      </c>
      <c r="DV24" s="4">
        <f t="shared" si="50"/>
        <v>0.90077731820727514</v>
      </c>
      <c r="DW24" s="4">
        <f t="shared" si="51"/>
        <v>0.62595166614129716</v>
      </c>
      <c r="DX24" s="4">
        <f t="shared" si="52"/>
        <v>1.1338906215987044</v>
      </c>
      <c r="DY24" s="4">
        <f t="shared" si="53"/>
        <v>2.5902852202850832</v>
      </c>
      <c r="DZ24" s="4">
        <f t="shared" si="54"/>
        <v>0.19616943461808875</v>
      </c>
      <c r="EA24" s="4">
        <f t="shared" si="55"/>
        <v>0.14098781622021686</v>
      </c>
      <c r="EB24" s="4">
        <f t="shared" si="56"/>
        <v>0.40921927890813148</v>
      </c>
      <c r="EC24" s="4">
        <f t="shared" si="57"/>
        <v>0.28436716186357486</v>
      </c>
      <c r="ED24" s="4">
        <f t="shared" si="58"/>
        <v>0.51512165454475056</v>
      </c>
      <c r="EE24" s="4">
        <f t="shared" si="59"/>
        <v>1.1767554850526778</v>
      </c>
      <c r="EF24" s="4">
        <f t="shared" si="60"/>
        <v>0.41954245634532389</v>
      </c>
      <c r="EG24" s="4">
        <f t="shared" si="61"/>
        <v>0.3015269674755876</v>
      </c>
      <c r="EH24" s="4">
        <f t="shared" si="62"/>
        <v>0.87518660484097965</v>
      </c>
      <c r="EI24" s="4">
        <f t="shared" si="63"/>
        <v>0.60816863658937959</v>
      </c>
      <c r="EJ24" s="4">
        <f t="shared" si="64"/>
        <v>1.1016772550989653</v>
      </c>
      <c r="EK24" s="4">
        <f t="shared" si="65"/>
        <v>2.5166962818544492</v>
      </c>
      <c r="EL24" s="4">
        <f t="shared" si="66"/>
        <v>0.19059634161156105</v>
      </c>
      <c r="EM24" s="4">
        <f t="shared" si="67"/>
        <v>0.13698241031122693</v>
      </c>
      <c r="EN24" s="4">
        <f t="shared" si="68"/>
        <v>0.3975935273946033</v>
      </c>
      <c r="EO24" s="4">
        <f t="shared" si="69"/>
        <v>0.27628840767766721</v>
      </c>
      <c r="EP24" s="4">
        <f t="shared" si="70"/>
        <v>0.50048726006814226</v>
      </c>
      <c r="EQ24" s="4">
        <f t="shared" si="71"/>
        <v>1.1433243454008357</v>
      </c>
      <c r="ER24" s="4">
        <f t="shared" si="72"/>
        <v>9.0198312127568847E-2</v>
      </c>
      <c r="ET24" s="4">
        <f t="shared" si="73"/>
        <v>0.86293746150174166</v>
      </c>
      <c r="EU24" s="4">
        <f t="shared" si="74"/>
        <v>0.8975422969270791</v>
      </c>
      <c r="EV24" s="4">
        <f t="shared" si="75"/>
        <v>0.75112709297816949</v>
      </c>
      <c r="EW24" s="4">
        <f t="shared" si="76"/>
        <v>0.8128471522302515</v>
      </c>
      <c r="EX24" s="4">
        <f t="shared" si="77"/>
        <v>0.70567715493443139</v>
      </c>
      <c r="EY24" s="4">
        <f t="shared" si="78"/>
        <v>0.51208947367156243</v>
      </c>
      <c r="EZ24" s="4">
        <f t="shared" si="79"/>
        <v>0.93269927667422181</v>
      </c>
      <c r="FA24" s="4">
        <f t="shared" si="80"/>
        <v>0.95069731162658722</v>
      </c>
      <c r="FB24" s="4">
        <f t="shared" si="81"/>
        <v>0.86916994139004211</v>
      </c>
      <c r="FC24" s="4">
        <f t="shared" si="82"/>
        <v>0.90530617140610348</v>
      </c>
      <c r="FD24" s="4">
        <f t="shared" si="83"/>
        <v>0.8407056029535801</v>
      </c>
      <c r="FE24" s="4">
        <f t="shared" si="84"/>
        <v>0.69791191521594653</v>
      </c>
      <c r="FF24" s="4">
        <f t="shared" si="85"/>
        <v>0.54217604369405115</v>
      </c>
      <c r="FG24" s="4">
        <f t="shared" si="86"/>
        <v>0.62232097184242829</v>
      </c>
      <c r="FH24" s="4">
        <f t="shared" si="87"/>
        <v>0.36212188210237289</v>
      </c>
      <c r="FI24" s="4">
        <f t="shared" si="88"/>
        <v>0.44962611377094919</v>
      </c>
      <c r="FJ24" s="4">
        <f t="shared" si="89"/>
        <v>0.31081361414345587</v>
      </c>
      <c r="FK24" s="4">
        <f t="shared" si="90"/>
        <v>0.16486979906941365</v>
      </c>
      <c r="FL24" s="4">
        <f t="shared" si="91"/>
        <v>0.72274382685382976</v>
      </c>
      <c r="FM24" s="4">
        <f t="shared" si="92"/>
        <v>0.78387933605550542</v>
      </c>
      <c r="FN24" s="4">
        <f t="shared" si="93"/>
        <v>0.55548073905033424</v>
      </c>
      <c r="FO24" s="4">
        <f t="shared" si="94"/>
        <v>0.64263642995916437</v>
      </c>
      <c r="FP24" s="4">
        <f t="shared" si="95"/>
        <v>0.49817215839392187</v>
      </c>
      <c r="FQ24" s="4">
        <f t="shared" si="96"/>
        <v>0.3029214342559719</v>
      </c>
      <c r="FR24" s="4">
        <f t="shared" si="97"/>
        <v>0.7340594930840153</v>
      </c>
      <c r="FS24" s="4">
        <f t="shared" si="98"/>
        <v>0.79341307578432907</v>
      </c>
      <c r="FT24" s="4">
        <f t="shared" si="99"/>
        <v>0.56955726962373199</v>
      </c>
      <c r="FU24" s="4">
        <f t="shared" si="100"/>
        <v>0.65566387283785865</v>
      </c>
      <c r="FV24" s="4">
        <f t="shared" si="101"/>
        <v>0.51247068963696762</v>
      </c>
      <c r="FW24" s="4">
        <f t="shared" si="102"/>
        <v>0.31513510355342705</v>
      </c>
      <c r="FX24" s="4">
        <f t="shared" si="103"/>
        <v>0.8586745246552876</v>
      </c>
      <c r="FY24" s="4">
        <f t="shared" si="104"/>
        <v>0.89422371648811971</v>
      </c>
      <c r="FZ24" s="4">
        <f t="shared" si="105"/>
        <v>0.74441658785701481</v>
      </c>
      <c r="GA24" s="4">
        <f t="shared" si="106"/>
        <v>0.80737405981887678</v>
      </c>
      <c r="GB24" s="4">
        <f t="shared" si="107"/>
        <v>0.69823350047955235</v>
      </c>
      <c r="GC24" s="4">
        <f t="shared" si="108"/>
        <v>0.50319665407858361</v>
      </c>
      <c r="GD24" s="4">
        <f t="shared" si="109"/>
        <v>0.62827763227680167</v>
      </c>
      <c r="GE24" s="4">
        <f t="shared" si="110"/>
        <v>0.70164429911277348</v>
      </c>
      <c r="GF24" s="4">
        <f t="shared" si="111"/>
        <v>0.44758391683074</v>
      </c>
      <c r="GG24" s="4">
        <f t="shared" si="112"/>
        <v>0.53831161430701246</v>
      </c>
      <c r="GH24" s="4">
        <f t="shared" si="113"/>
        <v>0.39160052623527231</v>
      </c>
      <c r="GI24" s="4">
        <f t="shared" si="114"/>
        <v>0.21982222013429203</v>
      </c>
      <c r="GJ24" s="4">
        <f t="shared" si="115"/>
        <v>0.78815532409532207</v>
      </c>
      <c r="GK24" s="4">
        <f t="shared" si="116"/>
        <v>0.83809844551619739</v>
      </c>
      <c r="GL24" s="4">
        <f t="shared" si="117"/>
        <v>0.64073816774880898</v>
      </c>
      <c r="GM24" s="4">
        <f t="shared" si="118"/>
        <v>0.71961533702495006</v>
      </c>
      <c r="GN24" s="4">
        <f t="shared" si="119"/>
        <v>0.5862337718018964</v>
      </c>
      <c r="GO24" s="4">
        <f t="shared" si="120"/>
        <v>0.38279638622789958</v>
      </c>
      <c r="GP24" s="4">
        <f t="shared" si="121"/>
        <v>0.69841668888340713</v>
      </c>
      <c r="GQ24" s="4">
        <f t="shared" si="122"/>
        <v>0.76315854879760503</v>
      </c>
      <c r="GR24" s="4">
        <f t="shared" si="123"/>
        <v>0.52610055392661859</v>
      </c>
      <c r="GS24" s="4">
        <f t="shared" si="124"/>
        <v>0.6150244320442787</v>
      </c>
      <c r="GT24" s="4">
        <f t="shared" si="125"/>
        <v>0.46862758094452056</v>
      </c>
      <c r="GU24" s="4">
        <f t="shared" si="126"/>
        <v>0.27852940327693404</v>
      </c>
      <c r="GV24" s="4">
        <f t="shared" si="127"/>
        <v>0.8360019668277836</v>
      </c>
      <c r="GW24" s="4">
        <f t="shared" si="128"/>
        <v>0.87643354800468309</v>
      </c>
      <c r="GX24" s="4">
        <f t="shared" si="129"/>
        <v>0.70961277280765267</v>
      </c>
      <c r="GY24" s="4">
        <f t="shared" si="130"/>
        <v>0.77859355929735286</v>
      </c>
      <c r="GZ24" s="4">
        <f t="shared" si="131"/>
        <v>0.66001300753665915</v>
      </c>
      <c r="HA24" s="4">
        <f t="shared" si="132"/>
        <v>0.45939932475962031</v>
      </c>
      <c r="HB24" s="4">
        <f t="shared" si="133"/>
        <v>0.70445233640601712</v>
      </c>
      <c r="HC24" s="4">
        <f t="shared" si="134"/>
        <v>0.76832829821388759</v>
      </c>
      <c r="HD24" s="4">
        <f t="shared" si="135"/>
        <v>0.53328025990501482</v>
      </c>
      <c r="HE24" s="4">
        <f t="shared" si="136"/>
        <v>0.62182533426395525</v>
      </c>
      <c r="HF24" s="4">
        <f t="shared" si="137"/>
        <v>0.47581044976047532</v>
      </c>
      <c r="HG24" s="4">
        <f t="shared" si="138"/>
        <v>0.28435779488829582</v>
      </c>
      <c r="HH24" s="4">
        <f t="shared" si="139"/>
        <v>0.83991522991446899</v>
      </c>
      <c r="HI24" s="4">
        <f t="shared" si="140"/>
        <v>0.87952108223580117</v>
      </c>
      <c r="HJ24" s="4">
        <f t="shared" si="141"/>
        <v>0.71551562052823903</v>
      </c>
      <c r="HK24" s="4">
        <f t="shared" si="142"/>
        <v>0.78352196414570485</v>
      </c>
      <c r="HL24" s="4">
        <f t="shared" si="143"/>
        <v>0.66645017696090703</v>
      </c>
      <c r="HM24" s="4">
        <f t="shared" si="144"/>
        <v>0.46656494251362784</v>
      </c>
      <c r="HN24" s="4">
        <f t="shared" si="145"/>
        <v>0.91726430767302969</v>
      </c>
      <c r="HP24" s="4">
        <f t="shared" ref="HP24:IU24" si="212">IF(B1=1,ET24,0)</f>
        <v>0.86293746150174166</v>
      </c>
      <c r="HQ24" s="4">
        <f t="shared" si="212"/>
        <v>0.8975422969270791</v>
      </c>
      <c r="HR24" s="4">
        <f t="shared" si="212"/>
        <v>0.75112709297816949</v>
      </c>
      <c r="HS24" s="4">
        <f t="shared" si="212"/>
        <v>0.8128471522302515</v>
      </c>
      <c r="HT24" s="4">
        <f t="shared" si="212"/>
        <v>0.70567715493443139</v>
      </c>
      <c r="HU24" s="4">
        <f t="shared" si="212"/>
        <v>0.51208947367156243</v>
      </c>
      <c r="HV24" s="4">
        <f t="shared" si="212"/>
        <v>0.93269927667422181</v>
      </c>
      <c r="HW24" s="4">
        <f t="shared" si="212"/>
        <v>0.95069731162658722</v>
      </c>
      <c r="HX24" s="4">
        <f t="shared" si="212"/>
        <v>0.86916994139004211</v>
      </c>
      <c r="HY24" s="4">
        <f t="shared" si="212"/>
        <v>0.90530617140610348</v>
      </c>
      <c r="HZ24" s="4">
        <f t="shared" si="212"/>
        <v>0.8407056029535801</v>
      </c>
      <c r="IA24" s="4">
        <f t="shared" si="212"/>
        <v>0.69791191521594653</v>
      </c>
      <c r="IB24" s="4">
        <f t="shared" si="212"/>
        <v>0.54217604369405115</v>
      </c>
      <c r="IC24" s="4">
        <f t="shared" si="212"/>
        <v>0.62232097184242829</v>
      </c>
      <c r="ID24" s="4">
        <f t="shared" si="212"/>
        <v>0.36212188210237289</v>
      </c>
      <c r="IE24" s="4">
        <f t="shared" si="212"/>
        <v>0.44962611377094919</v>
      </c>
      <c r="IF24" s="4">
        <f t="shared" si="212"/>
        <v>0.31081361414345587</v>
      </c>
      <c r="IG24" s="4">
        <f t="shared" si="212"/>
        <v>0.16486979906941365</v>
      </c>
      <c r="IH24" s="4">
        <f t="shared" si="212"/>
        <v>0.72274382685382976</v>
      </c>
      <c r="II24" s="4">
        <f t="shared" si="212"/>
        <v>0.78387933605550542</v>
      </c>
      <c r="IJ24" s="4">
        <f t="shared" si="212"/>
        <v>0.55548073905033424</v>
      </c>
      <c r="IK24" s="4">
        <f t="shared" si="212"/>
        <v>0.64263642995916437</v>
      </c>
      <c r="IL24" s="4">
        <f t="shared" si="212"/>
        <v>0.49817215839392187</v>
      </c>
      <c r="IM24" s="4">
        <f t="shared" si="212"/>
        <v>0.3029214342559719</v>
      </c>
      <c r="IN24" s="4">
        <f t="shared" si="212"/>
        <v>0.7340594930840153</v>
      </c>
      <c r="IO24" s="4">
        <f t="shared" si="212"/>
        <v>0.79341307578432907</v>
      </c>
      <c r="IP24" s="4">
        <f t="shared" si="212"/>
        <v>0.56955726962373199</v>
      </c>
      <c r="IQ24" s="4">
        <f t="shared" si="212"/>
        <v>0.65566387283785865</v>
      </c>
      <c r="IR24" s="4">
        <f t="shared" si="212"/>
        <v>0.51247068963696762</v>
      </c>
      <c r="IS24" s="4">
        <f t="shared" si="212"/>
        <v>0.31513510355342705</v>
      </c>
      <c r="IT24" s="4">
        <f t="shared" si="212"/>
        <v>0.8586745246552876</v>
      </c>
      <c r="IU24" s="4">
        <f t="shared" si="212"/>
        <v>0.89422371648811971</v>
      </c>
      <c r="IV24" s="4">
        <f t="shared" ref="IV24:KA24" si="213">IF(AH1=1,FZ24,0)</f>
        <v>0.74441658785701481</v>
      </c>
      <c r="IW24" s="4">
        <f t="shared" si="213"/>
        <v>0.80737405981887678</v>
      </c>
      <c r="IX24" s="4">
        <f t="shared" si="213"/>
        <v>0.69823350047955235</v>
      </c>
      <c r="IY24" s="4">
        <f t="shared" si="213"/>
        <v>0.50319665407858361</v>
      </c>
      <c r="IZ24" s="4">
        <f t="shared" si="213"/>
        <v>0.62827763227680167</v>
      </c>
      <c r="JA24" s="4">
        <f t="shared" si="213"/>
        <v>0.70164429911277348</v>
      </c>
      <c r="JB24" s="4">
        <f t="shared" si="213"/>
        <v>0.44758391683074</v>
      </c>
      <c r="JC24" s="4">
        <f t="shared" si="213"/>
        <v>0.53831161430701246</v>
      </c>
      <c r="JD24" s="4">
        <f t="shared" si="213"/>
        <v>0.39160052623527231</v>
      </c>
      <c r="JE24" s="4">
        <f t="shared" si="213"/>
        <v>0.21982222013429203</v>
      </c>
      <c r="JF24" s="4">
        <f t="shared" si="213"/>
        <v>0.78815532409532207</v>
      </c>
      <c r="JG24" s="4">
        <f t="shared" si="213"/>
        <v>0.83809844551619739</v>
      </c>
      <c r="JH24" s="4">
        <f t="shared" si="213"/>
        <v>0.64073816774880898</v>
      </c>
      <c r="JI24" s="4">
        <f t="shared" si="213"/>
        <v>0.71961533702495006</v>
      </c>
      <c r="JJ24" s="4">
        <f t="shared" si="213"/>
        <v>0.5862337718018964</v>
      </c>
      <c r="JK24" s="4">
        <f t="shared" si="213"/>
        <v>0.38279638622789958</v>
      </c>
      <c r="JL24" s="4">
        <f t="shared" si="213"/>
        <v>0.69841668888340713</v>
      </c>
      <c r="JM24" s="4">
        <f t="shared" si="213"/>
        <v>0.76315854879760503</v>
      </c>
      <c r="JN24" s="4">
        <f t="shared" si="213"/>
        <v>0.52610055392661859</v>
      </c>
      <c r="JO24" s="4">
        <f t="shared" si="213"/>
        <v>0.6150244320442787</v>
      </c>
      <c r="JP24" s="4">
        <f t="shared" si="213"/>
        <v>0.46862758094452056</v>
      </c>
      <c r="JQ24" s="4">
        <f t="shared" si="213"/>
        <v>0.27852940327693404</v>
      </c>
      <c r="JR24" s="4">
        <f t="shared" si="213"/>
        <v>0.8360019668277836</v>
      </c>
      <c r="JS24" s="4">
        <f t="shared" si="213"/>
        <v>0.87643354800468309</v>
      </c>
      <c r="JT24" s="4">
        <f t="shared" si="213"/>
        <v>0.70961277280765267</v>
      </c>
      <c r="JU24" s="4">
        <f t="shared" si="213"/>
        <v>0.77859355929735286</v>
      </c>
      <c r="JV24" s="4">
        <f t="shared" si="213"/>
        <v>0.66001300753665915</v>
      </c>
      <c r="JW24" s="4">
        <f t="shared" si="213"/>
        <v>0.45939932475962031</v>
      </c>
      <c r="JX24" s="4">
        <f t="shared" si="213"/>
        <v>0.70445233640601712</v>
      </c>
      <c r="JY24" s="4">
        <f t="shared" si="213"/>
        <v>0.76832829821388759</v>
      </c>
      <c r="JZ24" s="4">
        <f t="shared" si="213"/>
        <v>0.53328025990501482</v>
      </c>
      <c r="KA24" s="4">
        <f t="shared" si="213"/>
        <v>0.62182533426395525</v>
      </c>
      <c r="KB24" s="4">
        <f t="shared" ref="KB24:KJ24" si="214">IF(BN1=1,HF24,0)</f>
        <v>0.47581044976047532</v>
      </c>
      <c r="KC24" s="4">
        <f t="shared" si="214"/>
        <v>0.28435779488829582</v>
      </c>
      <c r="KD24" s="4">
        <f t="shared" si="214"/>
        <v>0.83991522991446899</v>
      </c>
      <c r="KE24" s="4">
        <f t="shared" si="214"/>
        <v>0.87952108223580117</v>
      </c>
      <c r="KF24" s="4">
        <f t="shared" si="214"/>
        <v>0.71551562052823903</v>
      </c>
      <c r="KG24" s="4">
        <f t="shared" si="214"/>
        <v>0.78352196414570485</v>
      </c>
      <c r="KH24" s="4">
        <f t="shared" si="214"/>
        <v>0.66645017696090703</v>
      </c>
      <c r="KI24" s="4">
        <f t="shared" si="214"/>
        <v>0.46656494251362784</v>
      </c>
      <c r="KJ24" s="4">
        <f t="shared" si="214"/>
        <v>0</v>
      </c>
    </row>
    <row r="25" spans="1:296" x14ac:dyDescent="0.2">
      <c r="A25" s="4" t="str">
        <f>'Respondent Data'!A25</f>
        <v>276</v>
      </c>
      <c r="B25" s="4">
        <f>SUMPRODUCT('Respondent Data'!I25:Z25,'Product Coding'!A100:R100)</f>
        <v>0.19359976313216309</v>
      </c>
      <c r="C25" s="4">
        <f>SUMPRODUCT('Respondent Data'!I25:Z25,'Product Coding'!A101:R101)</f>
        <v>0.3920289057275208</v>
      </c>
      <c r="D25" s="4">
        <f>SUMPRODUCT('Respondent Data'!I25:Z25,'Product Coding'!A102:R102)</f>
        <v>6.54356840419279E-2</v>
      </c>
      <c r="E25" s="4">
        <f>SUMPRODUCT('Respondent Data'!I25:Z25,'Product Coding'!A103:R103)</f>
        <v>0.37703692569184399</v>
      </c>
      <c r="F25" s="4">
        <f>SUMPRODUCT('Respondent Data'!I25:Z25,'Product Coding'!A104:R104)</f>
        <v>-0.93374950077738017</v>
      </c>
      <c r="G25" s="4">
        <f>SUMPRODUCT('Respondent Data'!I25:Z25,'Product Coding'!A105:R105)</f>
        <v>-1.4056193209872441</v>
      </c>
      <c r="H25" s="4">
        <f>SUMPRODUCT('Respondent Data'!I25:Z25,'Product Coding'!A106:R106)</f>
        <v>-2.6992540472462969</v>
      </c>
      <c r="I25" s="4">
        <f>SUMPRODUCT('Respondent Data'!I25:Z25,'Product Coding'!A107:R107)</f>
        <v>-2.5008249046509392</v>
      </c>
      <c r="J25" s="4">
        <f>SUMPRODUCT('Respondent Data'!I25:Z25,'Product Coding'!A108:R108)</f>
        <v>-2.8274181263365321</v>
      </c>
      <c r="K25" s="4">
        <f>SUMPRODUCT('Respondent Data'!I25:Z25,'Product Coding'!A109:R109)</f>
        <v>-2.515816884686616</v>
      </c>
      <c r="L25" s="4">
        <f>SUMPRODUCT('Respondent Data'!I25:Z25,'Product Coding'!A110:R110)</f>
        <v>-3.8266033111558402</v>
      </c>
      <c r="M25" s="4">
        <f>SUMPRODUCT('Respondent Data'!I25:Z25,'Product Coding'!A111:R111)</f>
        <v>-4.2984731313657036</v>
      </c>
      <c r="N25" s="4">
        <f>SUMPRODUCT('Respondent Data'!I25:Z25,'Product Coding'!A112:R112)</f>
        <v>-3.0709417188616177</v>
      </c>
      <c r="O25" s="4">
        <f>SUMPRODUCT('Respondent Data'!I25:Z25,'Product Coding'!A113:R113)</f>
        <v>-2.8725125762662591</v>
      </c>
      <c r="P25" s="4">
        <f>SUMPRODUCT('Respondent Data'!I25:Z25,'Product Coding'!A114:R114)</f>
        <v>-3.1991057979518525</v>
      </c>
      <c r="Q25" s="4">
        <f>SUMPRODUCT('Respondent Data'!I25:Z25,'Product Coding'!A115:R115)</f>
        <v>-2.8875045563019368</v>
      </c>
      <c r="R25" s="4">
        <f>SUMPRODUCT('Respondent Data'!I25:Z25,'Product Coding'!A116:R116)</f>
        <v>-4.1982909827711605</v>
      </c>
      <c r="S25" s="4">
        <f>SUMPRODUCT('Respondent Data'!I25:Z25,'Product Coding'!A117:R117)</f>
        <v>-4.670160802981024</v>
      </c>
      <c r="T25" s="4">
        <f>SUMPRODUCT('Respondent Data'!I25:Z25,'Product Coding'!A118:R118)</f>
        <v>-5.9637955292400777</v>
      </c>
      <c r="U25" s="4">
        <f>SUMPRODUCT('Respondent Data'!I25:Z25,'Product Coding'!A119:R119)</f>
        <v>-5.7653663866447191</v>
      </c>
      <c r="V25" s="4">
        <f>SUMPRODUCT('Respondent Data'!I25:Z25,'Product Coding'!A120:R120)</f>
        <v>-6.0919596083303125</v>
      </c>
      <c r="W25" s="4">
        <f>SUMPRODUCT('Respondent Data'!I25:Z25,'Product Coding'!A121:R121)</f>
        <v>-5.7803583666803968</v>
      </c>
      <c r="X25" s="4">
        <f>SUMPRODUCT('Respondent Data'!I25:Z25,'Product Coding'!A122:R122)</f>
        <v>-7.0911447931496205</v>
      </c>
      <c r="Y25" s="4">
        <f>SUMPRODUCT('Respondent Data'!I25:Z25,'Product Coding'!A123:R123)</f>
        <v>-7.563014613359484</v>
      </c>
      <c r="Z25" s="4">
        <f>SUMPRODUCT('Respondent Data'!I25:Z25,'Product Coding'!A124:R124)</f>
        <v>-1.082066093088947</v>
      </c>
      <c r="AA25" s="4">
        <f>SUMPRODUCT('Respondent Data'!I25:Z25,'Product Coding'!A125:R125)</f>
        <v>-0.88363695049358926</v>
      </c>
      <c r="AB25" s="4">
        <f>SUMPRODUCT('Respondent Data'!I25:Z25,'Product Coding'!A126:R126)</f>
        <v>-1.2102301721791822</v>
      </c>
      <c r="AC25" s="4">
        <f>SUMPRODUCT('Respondent Data'!I25:Z25,'Product Coding'!A127:R127)</f>
        <v>-0.89862893052926607</v>
      </c>
      <c r="AD25" s="4">
        <f>SUMPRODUCT('Respondent Data'!I25:Z25,'Product Coding'!A128:R128)</f>
        <v>-2.2094153569984902</v>
      </c>
      <c r="AE25" s="4">
        <f>SUMPRODUCT('Respondent Data'!I25:Z25,'Product Coding'!A129:R129)</f>
        <v>-2.6812851772083546</v>
      </c>
      <c r="AF25" s="4">
        <f>SUMPRODUCT('Respondent Data'!I25:Z25,'Product Coding'!A130:R130)</f>
        <v>-3.974919903467407</v>
      </c>
      <c r="AG25" s="4">
        <f>SUMPRODUCT('Respondent Data'!I25:Z25,'Product Coding'!A131:R131)</f>
        <v>-3.7764907608720493</v>
      </c>
      <c r="AH25" s="4">
        <f>SUMPRODUCT('Respondent Data'!I25:Z25,'Product Coding'!A132:R132)</f>
        <v>-4.1030839825576422</v>
      </c>
      <c r="AI25" s="4">
        <f>SUMPRODUCT('Respondent Data'!I25:Z25,'Product Coding'!A133:R133)</f>
        <v>-3.7914827409077261</v>
      </c>
      <c r="AJ25" s="4">
        <f>SUMPRODUCT('Respondent Data'!I25:Z25,'Product Coding'!A134:R134)</f>
        <v>-5.1022691673769502</v>
      </c>
      <c r="AK25" s="4">
        <f>SUMPRODUCT('Respondent Data'!I25:Z25,'Product Coding'!A135:R135)</f>
        <v>-5.5741389875868146</v>
      </c>
      <c r="AL25" s="4">
        <f>SUMPRODUCT('Respondent Data'!I25:Z25,'Product Coding'!A136:R136)</f>
        <v>1.8626773430107022</v>
      </c>
      <c r="AM25" s="4">
        <f>SUMPRODUCT('Respondent Data'!I25:Z25,'Product Coding'!A137:R137)</f>
        <v>2.0611064856060599</v>
      </c>
      <c r="AN25" s="4">
        <f>SUMPRODUCT('Respondent Data'!I25:Z25,'Product Coding'!A138:R138)</f>
        <v>1.734513263920467</v>
      </c>
      <c r="AO25" s="4">
        <f>SUMPRODUCT('Respondent Data'!I25:Z25,'Product Coding'!A139:R139)</f>
        <v>2.0461145055703831</v>
      </c>
      <c r="AP25" s="4">
        <f>SUMPRODUCT('Respondent Data'!I25:Z25,'Product Coding'!A140:R140)</f>
        <v>0.73532807910115905</v>
      </c>
      <c r="AQ25" s="4">
        <f>SUMPRODUCT('Respondent Data'!I25:Z25,'Product Coding'!A141:R141)</f>
        <v>0.26345825889129504</v>
      </c>
      <c r="AR25" s="4">
        <f>SUMPRODUCT('Respondent Data'!I25:Z25,'Product Coding'!A142:R142)</f>
        <v>-1.0301764673677578</v>
      </c>
      <c r="AS25" s="4">
        <f>SUMPRODUCT('Respondent Data'!I25:Z25,'Product Coding'!A143:R143)</f>
        <v>-0.83174732477239999</v>
      </c>
      <c r="AT25" s="4">
        <f>SUMPRODUCT('Respondent Data'!I25:Z25,'Product Coding'!A144:R144)</f>
        <v>-1.158340546457993</v>
      </c>
      <c r="AU25" s="4">
        <f>SUMPRODUCT('Respondent Data'!I25:Z25,'Product Coding'!A145:R145)</f>
        <v>-0.84673930480807691</v>
      </c>
      <c r="AV25" s="4">
        <f>SUMPRODUCT('Respondent Data'!I25:Z25,'Product Coding'!A146:R146)</f>
        <v>-2.1575257312773011</v>
      </c>
      <c r="AW25" s="4">
        <f>SUMPRODUCT('Respondent Data'!I25:Z25,'Product Coding'!A147:R147)</f>
        <v>-2.629395551487165</v>
      </c>
      <c r="AX25" s="4">
        <f>SUMPRODUCT('Respondent Data'!I25:Z25,'Product Coding'!A148:R148)</f>
        <v>5.1310254511306237</v>
      </c>
      <c r="AY25" s="4">
        <f>SUMPRODUCT('Respondent Data'!I25:Z25,'Product Coding'!A149:R149)</f>
        <v>5.3294545937259805</v>
      </c>
      <c r="AZ25" s="4">
        <f>SUMPRODUCT('Respondent Data'!I25:Z25,'Product Coding'!A150:R150)</f>
        <v>5.0028613720403881</v>
      </c>
      <c r="BA25" s="4">
        <f>SUMPRODUCT('Respondent Data'!I25:Z25,'Product Coding'!A151:R151)</f>
        <v>5.3144626136903046</v>
      </c>
      <c r="BB25" s="4">
        <f>SUMPRODUCT('Respondent Data'!I25:Z25,'Product Coding'!A152:R152)</f>
        <v>4.00367618722108</v>
      </c>
      <c r="BC25" s="4">
        <f>SUMPRODUCT('Respondent Data'!I25:Z25,'Product Coding'!A153:R153)</f>
        <v>3.5318063670112161</v>
      </c>
      <c r="BD25" s="4">
        <f>SUMPRODUCT('Respondent Data'!I25:Z25,'Product Coding'!A154:R154)</f>
        <v>2.2381716407521632</v>
      </c>
      <c r="BE25" s="4">
        <f>SUMPRODUCT('Respondent Data'!I25:Z25,'Product Coding'!A155:R155)</f>
        <v>2.4366007833475209</v>
      </c>
      <c r="BF25" s="4">
        <f>SUMPRODUCT('Respondent Data'!I25:Z25,'Product Coding'!A156:R156)</f>
        <v>2.110007561661928</v>
      </c>
      <c r="BG25" s="4">
        <f>SUMPRODUCT('Respondent Data'!I25:Z25,'Product Coding'!A157:R157)</f>
        <v>2.4216088033118441</v>
      </c>
      <c r="BH25" s="4">
        <f>SUMPRODUCT('Respondent Data'!I25:Z25,'Product Coding'!A158:R158)</f>
        <v>1.11082237684262</v>
      </c>
      <c r="BI25" s="4">
        <f>SUMPRODUCT('Respondent Data'!I25:Z25,'Product Coding'!A159:R159)</f>
        <v>0.63895255663275607</v>
      </c>
      <c r="BJ25" s="4">
        <f>SUMPRODUCT('Respondent Data'!I25:Z25,'Product Coding'!A160:R160)</f>
        <v>7.1894753701246126</v>
      </c>
      <c r="BK25" s="4">
        <f>SUMPRODUCT('Respondent Data'!I25:Z25,'Product Coding'!A161:R161)</f>
        <v>7.3879045127199712</v>
      </c>
      <c r="BL25" s="4">
        <f>SUMPRODUCT('Respondent Data'!I25:Z25,'Product Coding'!A162:R162)</f>
        <v>7.0613112910343778</v>
      </c>
      <c r="BM25" s="4">
        <f>SUMPRODUCT('Respondent Data'!I25:Z25,'Product Coding'!A163:R163)</f>
        <v>7.3729125326842935</v>
      </c>
      <c r="BN25" s="4">
        <f>SUMPRODUCT('Respondent Data'!I25:Z25,'Product Coding'!A164:R164)</f>
        <v>6.0621261062150698</v>
      </c>
      <c r="BO25" s="4">
        <f>SUMPRODUCT('Respondent Data'!I25:Z25,'Product Coding'!A165:R165)</f>
        <v>5.5902562860052063</v>
      </c>
      <c r="BP25" s="4">
        <f>SUMPRODUCT('Respondent Data'!I25:Z25,'Product Coding'!A166:R166)</f>
        <v>4.2966215597461526</v>
      </c>
      <c r="BQ25" s="4">
        <f>SUMPRODUCT('Respondent Data'!I25:Z25,'Product Coding'!A167:R167)</f>
        <v>4.4950507023415112</v>
      </c>
      <c r="BR25" s="4">
        <f>SUMPRODUCT('Respondent Data'!I25:Z25,'Product Coding'!A168:R168)</f>
        <v>4.1684574806559178</v>
      </c>
      <c r="BS25" s="4">
        <f>SUMPRODUCT('Respondent Data'!I25:Z25,'Product Coding'!A169:R169)</f>
        <v>4.4800587223058335</v>
      </c>
      <c r="BT25" s="4">
        <f>SUMPRODUCT('Respondent Data'!I25:Z25,'Product Coding'!A170:R170)</f>
        <v>3.1692722958366097</v>
      </c>
      <c r="BU25" s="4">
        <f>SUMPRODUCT('Respondent Data'!I25:Z25,'Product Coding'!A171:R171)</f>
        <v>2.6974024756267463</v>
      </c>
      <c r="BV25" s="4">
        <f>SUMPRODUCT('Respondent Data'!I25:Z25,'Product Coding'!A172:R172)</f>
        <v>-3.00259207397148</v>
      </c>
      <c r="BX25" s="4">
        <f t="shared" si="0"/>
        <v>0.82398762850784724</v>
      </c>
      <c r="BY25" s="4">
        <f t="shared" si="1"/>
        <v>0.67568458252390973</v>
      </c>
      <c r="BZ25" s="4">
        <f t="shared" si="2"/>
        <v>0.93665928696183198</v>
      </c>
      <c r="CA25" s="4">
        <f t="shared" si="3"/>
        <v>0.68589074643806447</v>
      </c>
      <c r="CB25" s="4">
        <f t="shared" si="4"/>
        <v>2.5440301600607174</v>
      </c>
      <c r="CC25" s="4">
        <f t="shared" si="5"/>
        <v>4.0780515822752781</v>
      </c>
      <c r="CD25" s="4">
        <f t="shared" si="6"/>
        <v>14.868636286869069</v>
      </c>
      <c r="CE25" s="4">
        <f t="shared" si="7"/>
        <v>12.192547502668367</v>
      </c>
      <c r="CF25" s="4">
        <f t="shared" si="8"/>
        <v>16.901766216773936</v>
      </c>
      <c r="CG25" s="4">
        <f t="shared" si="9"/>
        <v>12.376714999695645</v>
      </c>
      <c r="CH25" s="4">
        <f t="shared" si="10"/>
        <v>45.906343547010991</v>
      </c>
      <c r="CI25" s="4">
        <f t="shared" si="11"/>
        <v>73.58734966172436</v>
      </c>
      <c r="CJ25" s="4">
        <f t="shared" si="12"/>
        <v>21.562198646116077</v>
      </c>
      <c r="CK25" s="4">
        <f t="shared" si="13"/>
        <v>17.681388271425714</v>
      </c>
      <c r="CL25" s="4">
        <f t="shared" si="14"/>
        <v>24.510602963510529</v>
      </c>
      <c r="CM25" s="4">
        <f t="shared" si="15"/>
        <v>17.948464288246935</v>
      </c>
      <c r="CN25" s="4">
        <f t="shared" si="16"/>
        <v>66.572460283506828</v>
      </c>
      <c r="CO25" s="4">
        <f t="shared" si="17"/>
        <v>106.71490112705014</v>
      </c>
      <c r="CP25" s="4">
        <f t="shared" si="18"/>
        <v>389.08410529766508</v>
      </c>
      <c r="CQ25" s="4">
        <f t="shared" si="19"/>
        <v>319.05592045213314</v>
      </c>
      <c r="CR25" s="4">
        <f t="shared" si="20"/>
        <v>442.28727231773291</v>
      </c>
      <c r="CS25" s="4">
        <f t="shared" si="21"/>
        <v>323.87523571570279</v>
      </c>
      <c r="CT25" s="4">
        <f t="shared" si="22"/>
        <v>1201.2822334116788</v>
      </c>
      <c r="CU25" s="4">
        <f t="shared" si="23"/>
        <v>1925.641837755082</v>
      </c>
      <c r="CV25" s="4">
        <f t="shared" si="24"/>
        <v>2.9507698225025245</v>
      </c>
      <c r="CW25" s="4">
        <f t="shared" si="25"/>
        <v>2.4196839936205201</v>
      </c>
      <c r="CX25" s="4">
        <f t="shared" si="26"/>
        <v>3.3542566202586914</v>
      </c>
      <c r="CY25" s="4">
        <f t="shared" si="27"/>
        <v>2.4562331351846223</v>
      </c>
      <c r="CZ25" s="4">
        <f t="shared" si="28"/>
        <v>9.1103885108536424</v>
      </c>
      <c r="DA25" s="4">
        <f t="shared" si="29"/>
        <v>14.603849775484786</v>
      </c>
      <c r="DB25" s="4">
        <f t="shared" si="30"/>
        <v>53.245851926818588</v>
      </c>
      <c r="DC25" s="4">
        <f t="shared" si="31"/>
        <v>43.662550244174817</v>
      </c>
      <c r="DD25" s="4">
        <f t="shared" si="32"/>
        <v>60.526663233723802</v>
      </c>
      <c r="DE25" s="4">
        <f t="shared" si="33"/>
        <v>44.322069724458785</v>
      </c>
      <c r="DF25" s="4">
        <f t="shared" si="34"/>
        <v>164.39452306493396</v>
      </c>
      <c r="DG25" s="4">
        <f t="shared" si="35"/>
        <v>263.52256173187175</v>
      </c>
      <c r="DH25" s="4">
        <f t="shared" si="36"/>
        <v>0.15525639878511827</v>
      </c>
      <c r="DI25" s="4">
        <f t="shared" si="37"/>
        <v>0.1273130219045385</v>
      </c>
      <c r="DJ25" s="4">
        <f t="shared" si="38"/>
        <v>0.17648608152730996</v>
      </c>
      <c r="DK25" s="4">
        <f t="shared" si="39"/>
        <v>0.12923607535813436</v>
      </c>
      <c r="DL25" s="4">
        <f t="shared" si="40"/>
        <v>0.47934816905809086</v>
      </c>
      <c r="DM25" s="4">
        <f t="shared" si="41"/>
        <v>0.76838969520764278</v>
      </c>
      <c r="DN25" s="4">
        <f t="shared" si="42"/>
        <v>2.8015601750300303</v>
      </c>
      <c r="DO25" s="4">
        <f t="shared" si="43"/>
        <v>2.2973294158660416</v>
      </c>
      <c r="DP25" s="4">
        <f t="shared" si="44"/>
        <v>3.1846441198107174</v>
      </c>
      <c r="DQ25" s="4">
        <f t="shared" si="45"/>
        <v>2.3320304008960031</v>
      </c>
      <c r="DR25" s="4">
        <f t="shared" si="46"/>
        <v>8.6497094542645829</v>
      </c>
      <c r="DS25" s="4">
        <f t="shared" si="47"/>
        <v>13.865386456481023</v>
      </c>
      <c r="DT25" s="4">
        <f t="shared" si="48"/>
        <v>5.9104964397713169E-3</v>
      </c>
      <c r="DU25" s="4">
        <f t="shared" si="49"/>
        <v>4.8467127190343576E-3</v>
      </c>
      <c r="DV25" s="4">
        <f t="shared" si="50"/>
        <v>6.718694782944702E-3</v>
      </c>
      <c r="DW25" s="4">
        <f t="shared" si="51"/>
        <v>4.91992194377426E-3</v>
      </c>
      <c r="DX25" s="4">
        <f t="shared" si="52"/>
        <v>1.8248430781587312E-2</v>
      </c>
      <c r="DY25" s="4">
        <f t="shared" si="53"/>
        <v>2.9252028215387558E-2</v>
      </c>
      <c r="DZ25" s="4">
        <f t="shared" si="54"/>
        <v>0.10665332681867729</v>
      </c>
      <c r="EA25" s="4">
        <f t="shared" si="55"/>
        <v>8.7457634208373033E-2</v>
      </c>
      <c r="EB25" s="4">
        <f t="shared" si="56"/>
        <v>0.12123704967633277</v>
      </c>
      <c r="EC25" s="4">
        <f t="shared" si="57"/>
        <v>8.8778675080640163E-2</v>
      </c>
      <c r="ED25" s="4">
        <f t="shared" si="58"/>
        <v>0.32928805082774804</v>
      </c>
      <c r="EE25" s="4">
        <f t="shared" si="59"/>
        <v>0.52784502235240438</v>
      </c>
      <c r="EF25" s="4">
        <f t="shared" si="60"/>
        <v>7.5448484196942705E-4</v>
      </c>
      <c r="EG25" s="4">
        <f t="shared" si="61"/>
        <v>6.1869105533770142E-4</v>
      </c>
      <c r="EH25" s="4">
        <f t="shared" si="62"/>
        <v>8.576527239642452E-4</v>
      </c>
      <c r="EI25" s="4">
        <f t="shared" si="63"/>
        <v>6.2803633638497901E-4</v>
      </c>
      <c r="EJ25" s="4">
        <f t="shared" si="64"/>
        <v>2.3294429756849024E-3</v>
      </c>
      <c r="EK25" s="4">
        <f t="shared" si="65"/>
        <v>3.7340707519698283E-3</v>
      </c>
      <c r="EL25" s="4">
        <f t="shared" si="66"/>
        <v>1.3614477100237752E-2</v>
      </c>
      <c r="EM25" s="4">
        <f t="shared" si="67"/>
        <v>1.1164114554018282E-2</v>
      </c>
      <c r="EN25" s="4">
        <f t="shared" si="68"/>
        <v>1.5476113926806891E-2</v>
      </c>
      <c r="EO25" s="4">
        <f t="shared" si="69"/>
        <v>1.133274765005416E-2</v>
      </c>
      <c r="EP25" s="4">
        <f t="shared" si="70"/>
        <v>4.2034175220788464E-2</v>
      </c>
      <c r="EQ25" s="4">
        <f t="shared" si="71"/>
        <v>6.7380307615803367E-2</v>
      </c>
      <c r="ER25" s="4">
        <f t="shared" si="72"/>
        <v>20.137667654817548</v>
      </c>
      <c r="ET25" s="4">
        <f t="shared" si="73"/>
        <v>0.5482493325999539</v>
      </c>
      <c r="EU25" s="4">
        <f t="shared" si="74"/>
        <v>0.59677102148532257</v>
      </c>
      <c r="EV25" s="4">
        <f t="shared" si="75"/>
        <v>0.51635308633392474</v>
      </c>
      <c r="EW25" s="4">
        <f t="shared" si="76"/>
        <v>0.5931582471241339</v>
      </c>
      <c r="EX25" s="4">
        <f t="shared" si="77"/>
        <v>0.28216464161887034</v>
      </c>
      <c r="EY25" s="4">
        <f t="shared" si="78"/>
        <v>0.19692592400803041</v>
      </c>
      <c r="EZ25" s="4">
        <f t="shared" si="79"/>
        <v>6.3017387374835546E-2</v>
      </c>
      <c r="FA25" s="4">
        <f t="shared" si="80"/>
        <v>7.5800371368587971E-2</v>
      </c>
      <c r="FB25" s="4">
        <f t="shared" si="81"/>
        <v>5.5860409966866906E-2</v>
      </c>
      <c r="FC25" s="4">
        <f t="shared" si="82"/>
        <v>7.4756769507517543E-2</v>
      </c>
      <c r="FD25" s="4">
        <f t="shared" si="83"/>
        <v>2.1319078068785493E-2</v>
      </c>
      <c r="FE25" s="4">
        <f t="shared" si="84"/>
        <v>1.3407099253898887E-2</v>
      </c>
      <c r="FF25" s="4">
        <f t="shared" si="85"/>
        <v>4.4321921621417112E-2</v>
      </c>
      <c r="FG25" s="4">
        <f t="shared" si="86"/>
        <v>5.3529212362100467E-2</v>
      </c>
      <c r="FH25" s="4">
        <f t="shared" si="87"/>
        <v>3.919938707173503E-2</v>
      </c>
      <c r="FI25" s="4">
        <f t="shared" si="88"/>
        <v>5.2774725423013029E-2</v>
      </c>
      <c r="FJ25" s="4">
        <f t="shared" si="89"/>
        <v>1.4798928377099231E-2</v>
      </c>
      <c r="FK25" s="4">
        <f t="shared" si="90"/>
        <v>9.2837665869506415E-3</v>
      </c>
      <c r="FL25" s="4">
        <f t="shared" si="91"/>
        <v>2.5635497227884246E-3</v>
      </c>
      <c r="FM25" s="4">
        <f t="shared" si="92"/>
        <v>3.1244539972493895E-3</v>
      </c>
      <c r="FN25" s="4">
        <f t="shared" si="93"/>
        <v>2.2558734762933475E-3</v>
      </c>
      <c r="FO25" s="4">
        <f t="shared" si="94"/>
        <v>3.0781047308730439E-3</v>
      </c>
      <c r="FP25" s="4">
        <f t="shared" si="95"/>
        <v>8.3175145752784779E-4</v>
      </c>
      <c r="FQ25" s="4">
        <f t="shared" si="96"/>
        <v>5.1903783069778939E-4</v>
      </c>
      <c r="FR25" s="4">
        <f t="shared" si="97"/>
        <v>0.25311522688673693</v>
      </c>
      <c r="FS25" s="4">
        <f t="shared" si="98"/>
        <v>0.29242468072065059</v>
      </c>
      <c r="FT25" s="4">
        <f t="shared" si="99"/>
        <v>0.22966032717212445</v>
      </c>
      <c r="FU25" s="4">
        <f t="shared" si="100"/>
        <v>0.28933233404308034</v>
      </c>
      <c r="FV25" s="4">
        <f t="shared" si="101"/>
        <v>9.8908167468192351E-2</v>
      </c>
      <c r="FW25" s="4">
        <f t="shared" si="102"/>
        <v>6.4086748743960628E-2</v>
      </c>
      <c r="FX25" s="4">
        <f t="shared" si="103"/>
        <v>1.8434589272357069E-2</v>
      </c>
      <c r="FY25" s="4">
        <f t="shared" si="104"/>
        <v>2.2390123146414521E-2</v>
      </c>
      <c r="FZ25" s="4">
        <f t="shared" si="105"/>
        <v>1.6253116087268701E-2</v>
      </c>
      <c r="GA25" s="4">
        <f t="shared" si="106"/>
        <v>2.206430567005491E-2</v>
      </c>
      <c r="GB25" s="4">
        <f t="shared" si="107"/>
        <v>6.0461494218124719E-3</v>
      </c>
      <c r="GC25" s="4">
        <f t="shared" si="108"/>
        <v>3.7803958704045477E-3</v>
      </c>
      <c r="GD25" s="4">
        <f t="shared" si="109"/>
        <v>0.86560870907238618</v>
      </c>
      <c r="GE25" s="4">
        <f t="shared" si="110"/>
        <v>0.88706506584173972</v>
      </c>
      <c r="GF25" s="4">
        <f t="shared" si="111"/>
        <v>0.84998880624393247</v>
      </c>
      <c r="GG25" s="4">
        <f t="shared" si="112"/>
        <v>0.88555442198643231</v>
      </c>
      <c r="GH25" s="4">
        <f t="shared" si="113"/>
        <v>0.67597339214385577</v>
      </c>
      <c r="GI25" s="4">
        <f t="shared" si="114"/>
        <v>0.56548621760803741</v>
      </c>
      <c r="GJ25" s="4">
        <f t="shared" si="115"/>
        <v>0.26304989371688703</v>
      </c>
      <c r="GK25" s="4">
        <f t="shared" si="116"/>
        <v>0.30327573435284161</v>
      </c>
      <c r="GL25" s="4">
        <f t="shared" si="117"/>
        <v>0.23896894726742801</v>
      </c>
      <c r="GM25" s="4">
        <f t="shared" si="118"/>
        <v>0.30011730977337242</v>
      </c>
      <c r="GN25" s="4">
        <f t="shared" si="119"/>
        <v>0.10363006313708865</v>
      </c>
      <c r="GO25" s="4">
        <f t="shared" si="120"/>
        <v>6.7270366830188874E-2</v>
      </c>
      <c r="GP25" s="4">
        <f t="shared" si="121"/>
        <v>0.99412423226451019</v>
      </c>
      <c r="GQ25" s="4">
        <f t="shared" si="122"/>
        <v>0.99517666460198739</v>
      </c>
      <c r="GR25" s="4">
        <f t="shared" si="123"/>
        <v>0.99332614481308179</v>
      </c>
      <c r="GS25" s="4">
        <f t="shared" si="124"/>
        <v>0.99510416518138289</v>
      </c>
      <c r="GT25" s="4">
        <f t="shared" si="125"/>
        <v>0.98207860652671941</v>
      </c>
      <c r="GU25" s="4">
        <f t="shared" si="126"/>
        <v>0.97157933391094942</v>
      </c>
      <c r="GV25" s="4">
        <f t="shared" si="127"/>
        <v>0.9036253502031425</v>
      </c>
      <c r="GW25" s="4">
        <f t="shared" si="128"/>
        <v>0.91957605385515662</v>
      </c>
      <c r="GX25" s="4">
        <f t="shared" si="129"/>
        <v>0.8918720624587545</v>
      </c>
      <c r="GY25" s="4">
        <f t="shared" si="130"/>
        <v>0.91846031051805388</v>
      </c>
      <c r="GZ25" s="4">
        <f t="shared" si="131"/>
        <v>0.75228239611218928</v>
      </c>
      <c r="HA25" s="4">
        <f t="shared" si="132"/>
        <v>0.65451664623700645</v>
      </c>
      <c r="HB25" s="4">
        <f t="shared" si="133"/>
        <v>0.9992460839762427</v>
      </c>
      <c r="HC25" s="4">
        <f t="shared" si="134"/>
        <v>0.99938169148660905</v>
      </c>
      <c r="HD25" s="4">
        <f t="shared" si="135"/>
        <v>0.99914308221390913</v>
      </c>
      <c r="HE25" s="4">
        <f t="shared" si="136"/>
        <v>0.99937235784569411</v>
      </c>
      <c r="HF25" s="4">
        <f t="shared" si="137"/>
        <v>0.9976759707180014</v>
      </c>
      <c r="HG25" s="4">
        <f t="shared" si="138"/>
        <v>0.99627982066089249</v>
      </c>
      <c r="HH25" s="4">
        <f t="shared" si="139"/>
        <v>0.98656838728351015</v>
      </c>
      <c r="HI25" s="4">
        <f t="shared" si="140"/>
        <v>0.98895914679592611</v>
      </c>
      <c r="HJ25" s="4">
        <f t="shared" si="141"/>
        <v>0.98475974598066973</v>
      </c>
      <c r="HK25" s="4">
        <f t="shared" si="142"/>
        <v>0.98879424435094465</v>
      </c>
      <c r="HL25" s="4">
        <f t="shared" si="143"/>
        <v>0.95966142356906659</v>
      </c>
      <c r="HM25" s="4">
        <f t="shared" si="144"/>
        <v>0.93687319586557671</v>
      </c>
      <c r="HN25" s="4">
        <f t="shared" si="145"/>
        <v>4.7308909210335086E-2</v>
      </c>
      <c r="HP25" s="4">
        <f t="shared" ref="HP25:IU25" si="215">IF(B1=1,ET25,0)</f>
        <v>0.5482493325999539</v>
      </c>
      <c r="HQ25" s="4">
        <f t="shared" si="215"/>
        <v>0.59677102148532257</v>
      </c>
      <c r="HR25" s="4">
        <f t="shared" si="215"/>
        <v>0.51635308633392474</v>
      </c>
      <c r="HS25" s="4">
        <f t="shared" si="215"/>
        <v>0.5931582471241339</v>
      </c>
      <c r="HT25" s="4">
        <f t="shared" si="215"/>
        <v>0.28216464161887034</v>
      </c>
      <c r="HU25" s="4">
        <f t="shared" si="215"/>
        <v>0.19692592400803041</v>
      </c>
      <c r="HV25" s="4">
        <f t="shared" si="215"/>
        <v>6.3017387374835546E-2</v>
      </c>
      <c r="HW25" s="4">
        <f t="shared" si="215"/>
        <v>7.5800371368587971E-2</v>
      </c>
      <c r="HX25" s="4">
        <f t="shared" si="215"/>
        <v>5.5860409966866906E-2</v>
      </c>
      <c r="HY25" s="4">
        <f t="shared" si="215"/>
        <v>7.4756769507517543E-2</v>
      </c>
      <c r="HZ25" s="4">
        <f t="shared" si="215"/>
        <v>2.1319078068785493E-2</v>
      </c>
      <c r="IA25" s="4">
        <f t="shared" si="215"/>
        <v>1.3407099253898887E-2</v>
      </c>
      <c r="IB25" s="4">
        <f t="shared" si="215"/>
        <v>4.4321921621417112E-2</v>
      </c>
      <c r="IC25" s="4">
        <f t="shared" si="215"/>
        <v>5.3529212362100467E-2</v>
      </c>
      <c r="ID25" s="4">
        <f t="shared" si="215"/>
        <v>3.919938707173503E-2</v>
      </c>
      <c r="IE25" s="4">
        <f t="shared" si="215"/>
        <v>5.2774725423013029E-2</v>
      </c>
      <c r="IF25" s="4">
        <f t="shared" si="215"/>
        <v>1.4798928377099231E-2</v>
      </c>
      <c r="IG25" s="4">
        <f t="shared" si="215"/>
        <v>9.2837665869506415E-3</v>
      </c>
      <c r="IH25" s="4">
        <f t="shared" si="215"/>
        <v>2.5635497227884246E-3</v>
      </c>
      <c r="II25" s="4">
        <f t="shared" si="215"/>
        <v>3.1244539972493895E-3</v>
      </c>
      <c r="IJ25" s="4">
        <f t="shared" si="215"/>
        <v>2.2558734762933475E-3</v>
      </c>
      <c r="IK25" s="4">
        <f t="shared" si="215"/>
        <v>3.0781047308730439E-3</v>
      </c>
      <c r="IL25" s="4">
        <f t="shared" si="215"/>
        <v>8.3175145752784779E-4</v>
      </c>
      <c r="IM25" s="4">
        <f t="shared" si="215"/>
        <v>5.1903783069778939E-4</v>
      </c>
      <c r="IN25" s="4">
        <f t="shared" si="215"/>
        <v>0.25311522688673693</v>
      </c>
      <c r="IO25" s="4">
        <f t="shared" si="215"/>
        <v>0.29242468072065059</v>
      </c>
      <c r="IP25" s="4">
        <f t="shared" si="215"/>
        <v>0.22966032717212445</v>
      </c>
      <c r="IQ25" s="4">
        <f t="shared" si="215"/>
        <v>0.28933233404308034</v>
      </c>
      <c r="IR25" s="4">
        <f t="shared" si="215"/>
        <v>9.8908167468192351E-2</v>
      </c>
      <c r="IS25" s="4">
        <f t="shared" si="215"/>
        <v>6.4086748743960628E-2</v>
      </c>
      <c r="IT25" s="4">
        <f t="shared" si="215"/>
        <v>1.8434589272357069E-2</v>
      </c>
      <c r="IU25" s="4">
        <f t="shared" si="215"/>
        <v>2.2390123146414521E-2</v>
      </c>
      <c r="IV25" s="4">
        <f t="shared" ref="IV25:KA25" si="216">IF(AH1=1,FZ25,0)</f>
        <v>1.6253116087268701E-2</v>
      </c>
      <c r="IW25" s="4">
        <f t="shared" si="216"/>
        <v>2.206430567005491E-2</v>
      </c>
      <c r="IX25" s="4">
        <f t="shared" si="216"/>
        <v>6.0461494218124719E-3</v>
      </c>
      <c r="IY25" s="4">
        <f t="shared" si="216"/>
        <v>3.7803958704045477E-3</v>
      </c>
      <c r="IZ25" s="4">
        <f t="shared" si="216"/>
        <v>0.86560870907238618</v>
      </c>
      <c r="JA25" s="4">
        <f t="shared" si="216"/>
        <v>0.88706506584173972</v>
      </c>
      <c r="JB25" s="4">
        <f t="shared" si="216"/>
        <v>0.84998880624393247</v>
      </c>
      <c r="JC25" s="4">
        <f t="shared" si="216"/>
        <v>0.88555442198643231</v>
      </c>
      <c r="JD25" s="4">
        <f t="shared" si="216"/>
        <v>0.67597339214385577</v>
      </c>
      <c r="JE25" s="4">
        <f t="shared" si="216"/>
        <v>0.56548621760803741</v>
      </c>
      <c r="JF25" s="4">
        <f t="shared" si="216"/>
        <v>0.26304989371688703</v>
      </c>
      <c r="JG25" s="4">
        <f t="shared" si="216"/>
        <v>0.30327573435284161</v>
      </c>
      <c r="JH25" s="4">
        <f t="shared" si="216"/>
        <v>0.23896894726742801</v>
      </c>
      <c r="JI25" s="4">
        <f t="shared" si="216"/>
        <v>0.30011730977337242</v>
      </c>
      <c r="JJ25" s="4">
        <f t="shared" si="216"/>
        <v>0.10363006313708865</v>
      </c>
      <c r="JK25" s="4">
        <f t="shared" si="216"/>
        <v>6.7270366830188874E-2</v>
      </c>
      <c r="JL25" s="4">
        <f t="shared" si="216"/>
        <v>0.99412423226451019</v>
      </c>
      <c r="JM25" s="4">
        <f t="shared" si="216"/>
        <v>0.99517666460198739</v>
      </c>
      <c r="JN25" s="4">
        <f t="shared" si="216"/>
        <v>0.99332614481308179</v>
      </c>
      <c r="JO25" s="4">
        <f t="shared" si="216"/>
        <v>0.99510416518138289</v>
      </c>
      <c r="JP25" s="4">
        <f t="shared" si="216"/>
        <v>0.98207860652671941</v>
      </c>
      <c r="JQ25" s="4">
        <f t="shared" si="216"/>
        <v>0.97157933391094942</v>
      </c>
      <c r="JR25" s="4">
        <f t="shared" si="216"/>
        <v>0.9036253502031425</v>
      </c>
      <c r="JS25" s="4">
        <f t="shared" si="216"/>
        <v>0.91957605385515662</v>
      </c>
      <c r="JT25" s="4">
        <f t="shared" si="216"/>
        <v>0.8918720624587545</v>
      </c>
      <c r="JU25" s="4">
        <f t="shared" si="216"/>
        <v>0.91846031051805388</v>
      </c>
      <c r="JV25" s="4">
        <f t="shared" si="216"/>
        <v>0.75228239611218928</v>
      </c>
      <c r="JW25" s="4">
        <f t="shared" si="216"/>
        <v>0.65451664623700645</v>
      </c>
      <c r="JX25" s="4">
        <f t="shared" si="216"/>
        <v>0.9992460839762427</v>
      </c>
      <c r="JY25" s="4">
        <f t="shared" si="216"/>
        <v>0.99938169148660905</v>
      </c>
      <c r="JZ25" s="4">
        <f t="shared" si="216"/>
        <v>0.99914308221390913</v>
      </c>
      <c r="KA25" s="4">
        <f t="shared" si="216"/>
        <v>0.99937235784569411</v>
      </c>
      <c r="KB25" s="4">
        <f t="shared" ref="KB25:KJ25" si="217">IF(BN1=1,HF25,0)</f>
        <v>0.9976759707180014</v>
      </c>
      <c r="KC25" s="4">
        <f t="shared" si="217"/>
        <v>0.99627982066089249</v>
      </c>
      <c r="KD25" s="4">
        <f t="shared" si="217"/>
        <v>0.98656838728351015</v>
      </c>
      <c r="KE25" s="4">
        <f t="shared" si="217"/>
        <v>0.98895914679592611</v>
      </c>
      <c r="KF25" s="4">
        <f t="shared" si="217"/>
        <v>0.98475974598066973</v>
      </c>
      <c r="KG25" s="4">
        <f t="shared" si="217"/>
        <v>0.98879424435094465</v>
      </c>
      <c r="KH25" s="4">
        <f t="shared" si="217"/>
        <v>0.95966142356906659</v>
      </c>
      <c r="KI25" s="4">
        <f t="shared" si="217"/>
        <v>0.93687319586557671</v>
      </c>
      <c r="KJ25" s="4">
        <f t="shared" si="217"/>
        <v>0</v>
      </c>
    </row>
    <row r="26" spans="1:296" x14ac:dyDescent="0.2">
      <c r="A26" s="4" t="str">
        <f>'Respondent Data'!A26</f>
        <v>277</v>
      </c>
      <c r="B26" s="4">
        <f>SUMPRODUCT('Respondent Data'!I26:Z26,'Product Coding'!A100:R100)</f>
        <v>-1.0671927920847089</v>
      </c>
      <c r="C26" s="4">
        <f>SUMPRODUCT('Respondent Data'!I26:Z26,'Product Coding'!A101:R101)</f>
        <v>-1.8829044153868515</v>
      </c>
      <c r="D26" s="4">
        <f>SUMPRODUCT('Respondent Data'!I26:Z26,'Product Coding'!A102:R102)</f>
        <v>-2.1047152074376729</v>
      </c>
      <c r="E26" s="4">
        <f>SUMPRODUCT('Respondent Data'!I26:Z26,'Product Coding'!A103:R103)</f>
        <v>-2.166513500553688</v>
      </c>
      <c r="F26" s="4">
        <f>SUMPRODUCT('Respondent Data'!I26:Z26,'Product Coding'!A104:R104)</f>
        <v>-1.488003593715868</v>
      </c>
      <c r="G26" s="4">
        <f>SUMPRODUCT('Respondent Data'!I26:Z26,'Product Coding'!A105:R105)</f>
        <v>-3.1241126473541776</v>
      </c>
      <c r="H26" s="4">
        <f>SUMPRODUCT('Respondent Data'!I26:Z26,'Product Coding'!A106:R106)</f>
        <v>-1.946718677155713</v>
      </c>
      <c r="I26" s="4">
        <f>SUMPRODUCT('Respondent Data'!I26:Z26,'Product Coding'!A107:R107)</f>
        <v>-2.7624303004578556</v>
      </c>
      <c r="J26" s="4">
        <f>SUMPRODUCT('Respondent Data'!I26:Z26,'Product Coding'!A108:R108)</f>
        <v>-2.9842410925086771</v>
      </c>
      <c r="K26" s="4">
        <f>SUMPRODUCT('Respondent Data'!I26:Z26,'Product Coding'!A109:R109)</f>
        <v>-3.0460393856246921</v>
      </c>
      <c r="L26" s="4">
        <f>SUMPRODUCT('Respondent Data'!I26:Z26,'Product Coding'!A110:R110)</f>
        <v>-2.3675294787868721</v>
      </c>
      <c r="M26" s="4">
        <f>SUMPRODUCT('Respondent Data'!I26:Z26,'Product Coding'!A111:R111)</f>
        <v>-4.0036385324251818</v>
      </c>
      <c r="N26" s="4">
        <f>SUMPRODUCT('Respondent Data'!I26:Z26,'Product Coding'!A112:R112)</f>
        <v>-2.288089124012509</v>
      </c>
      <c r="O26" s="4">
        <f>SUMPRODUCT('Respondent Data'!I26:Z26,'Product Coding'!A113:R113)</f>
        <v>-3.1038007473146516</v>
      </c>
      <c r="P26" s="4">
        <f>SUMPRODUCT('Respondent Data'!I26:Z26,'Product Coding'!A114:R114)</f>
        <v>-3.325611539365473</v>
      </c>
      <c r="Q26" s="4">
        <f>SUMPRODUCT('Respondent Data'!I26:Z26,'Product Coding'!A115:R115)</f>
        <v>-3.3874098324814881</v>
      </c>
      <c r="R26" s="4">
        <f>SUMPRODUCT('Respondent Data'!I26:Z26,'Product Coding'!A116:R116)</f>
        <v>-2.7088999256436681</v>
      </c>
      <c r="S26" s="4">
        <f>SUMPRODUCT('Respondent Data'!I26:Z26,'Product Coding'!A117:R117)</f>
        <v>-4.3450089792819782</v>
      </c>
      <c r="T26" s="4">
        <f>SUMPRODUCT('Respondent Data'!I26:Z26,'Product Coding'!A118:R118)</f>
        <v>-3.1676150090835131</v>
      </c>
      <c r="U26" s="4">
        <f>SUMPRODUCT('Respondent Data'!I26:Z26,'Product Coding'!A119:R119)</f>
        <v>-3.9833266323856558</v>
      </c>
      <c r="V26" s="4">
        <f>SUMPRODUCT('Respondent Data'!I26:Z26,'Product Coding'!A120:R120)</f>
        <v>-4.2051374244364768</v>
      </c>
      <c r="W26" s="4">
        <f>SUMPRODUCT('Respondent Data'!I26:Z26,'Product Coding'!A121:R121)</f>
        <v>-4.2669357175524922</v>
      </c>
      <c r="X26" s="4">
        <f>SUMPRODUCT('Respondent Data'!I26:Z26,'Product Coding'!A122:R122)</f>
        <v>-3.5884258107146723</v>
      </c>
      <c r="Y26" s="4">
        <f>SUMPRODUCT('Respondent Data'!I26:Z26,'Product Coding'!A123:R123)</f>
        <v>-5.2245348643529823</v>
      </c>
      <c r="Z26" s="4">
        <f>SUMPRODUCT('Respondent Data'!I26:Z26,'Product Coding'!A124:R124)</f>
        <v>-0.29700412913352908</v>
      </c>
      <c r="AA26" s="4">
        <f>SUMPRODUCT('Respondent Data'!I26:Z26,'Product Coding'!A125:R125)</f>
        <v>-1.1127157524356717</v>
      </c>
      <c r="AB26" s="4">
        <f>SUMPRODUCT('Respondent Data'!I26:Z26,'Product Coding'!A126:R126)</f>
        <v>-1.3345265444864931</v>
      </c>
      <c r="AC26" s="4">
        <f>SUMPRODUCT('Respondent Data'!I26:Z26,'Product Coding'!A127:R127)</f>
        <v>-1.3963248376025081</v>
      </c>
      <c r="AD26" s="4">
        <f>SUMPRODUCT('Respondent Data'!I26:Z26,'Product Coding'!A128:R128)</f>
        <v>-0.71781493076468816</v>
      </c>
      <c r="AE26" s="4">
        <f>SUMPRODUCT('Respondent Data'!I26:Z26,'Product Coding'!A129:R129)</f>
        <v>-2.3539239844029982</v>
      </c>
      <c r="AF26" s="4">
        <f>SUMPRODUCT('Respondent Data'!I26:Z26,'Product Coding'!A130:R130)</f>
        <v>-1.1765300142045332</v>
      </c>
      <c r="AG26" s="4">
        <f>SUMPRODUCT('Respondent Data'!I26:Z26,'Product Coding'!A131:R131)</f>
        <v>-1.9922416375066758</v>
      </c>
      <c r="AH26" s="4">
        <f>SUMPRODUCT('Respondent Data'!I26:Z26,'Product Coding'!A132:R132)</f>
        <v>-2.2140524295574973</v>
      </c>
      <c r="AI26" s="4">
        <f>SUMPRODUCT('Respondent Data'!I26:Z26,'Product Coding'!A133:R133)</f>
        <v>-2.2758507226735123</v>
      </c>
      <c r="AJ26" s="4">
        <f>SUMPRODUCT('Respondent Data'!I26:Z26,'Product Coding'!A134:R134)</f>
        <v>-1.5973408158356923</v>
      </c>
      <c r="AK26" s="4">
        <f>SUMPRODUCT('Respondent Data'!I26:Z26,'Product Coding'!A135:R135)</f>
        <v>-3.2334498694740024</v>
      </c>
      <c r="AL26" s="4">
        <f>SUMPRODUCT('Respondent Data'!I26:Z26,'Product Coding'!A136:R136)</f>
        <v>1.004711689666012</v>
      </c>
      <c r="AM26" s="4">
        <f>SUMPRODUCT('Respondent Data'!I26:Z26,'Product Coding'!A137:R137)</f>
        <v>0.1890000663638694</v>
      </c>
      <c r="AN26" s="4">
        <f>SUMPRODUCT('Respondent Data'!I26:Z26,'Product Coding'!A138:R138)</f>
        <v>-3.281072568695198E-2</v>
      </c>
      <c r="AO26" s="4">
        <f>SUMPRODUCT('Respondent Data'!I26:Z26,'Product Coding'!A139:R139)</f>
        <v>-9.460901880296696E-2</v>
      </c>
      <c r="AP26" s="4">
        <f>SUMPRODUCT('Respondent Data'!I26:Z26,'Product Coding'!A140:R140)</f>
        <v>0.58390088803485296</v>
      </c>
      <c r="AQ26" s="4">
        <f>SUMPRODUCT('Respondent Data'!I26:Z26,'Product Coding'!A141:R141)</f>
        <v>-1.052208165603457</v>
      </c>
      <c r="AR26" s="4">
        <f>SUMPRODUCT('Respondent Data'!I26:Z26,'Product Coding'!A142:R142)</f>
        <v>0.12518580459500789</v>
      </c>
      <c r="AS26" s="4">
        <f>SUMPRODUCT('Respondent Data'!I26:Z26,'Product Coding'!A143:R143)</f>
        <v>-0.69052581870713459</v>
      </c>
      <c r="AT26" s="4">
        <f>SUMPRODUCT('Respondent Data'!I26:Z26,'Product Coding'!A144:R144)</f>
        <v>-0.91233661075795602</v>
      </c>
      <c r="AU26" s="4">
        <f>SUMPRODUCT('Respondent Data'!I26:Z26,'Product Coding'!A145:R145)</f>
        <v>-0.97413490387397106</v>
      </c>
      <c r="AV26" s="4">
        <f>SUMPRODUCT('Respondent Data'!I26:Z26,'Product Coding'!A146:R146)</f>
        <v>-0.29562499703615108</v>
      </c>
      <c r="AW26" s="4">
        <f>SUMPRODUCT('Respondent Data'!I26:Z26,'Product Coding'!A147:R147)</f>
        <v>-1.9317340506744611</v>
      </c>
      <c r="AX26" s="4">
        <f>SUMPRODUCT('Respondent Data'!I26:Z26,'Product Coding'!A148:R148)</f>
        <v>3.6852508787659413</v>
      </c>
      <c r="AY26" s="4">
        <f>SUMPRODUCT('Respondent Data'!I26:Z26,'Product Coding'!A149:R149)</f>
        <v>2.8695392554637986</v>
      </c>
      <c r="AZ26" s="4">
        <f>SUMPRODUCT('Respondent Data'!I26:Z26,'Product Coding'!A150:R150)</f>
        <v>2.6477284634129772</v>
      </c>
      <c r="BA26" s="4">
        <f>SUMPRODUCT('Respondent Data'!I26:Z26,'Product Coding'!A151:R151)</f>
        <v>2.5859301702969621</v>
      </c>
      <c r="BB26" s="4">
        <f>SUMPRODUCT('Respondent Data'!I26:Z26,'Product Coding'!A152:R152)</f>
        <v>3.2644400771347821</v>
      </c>
      <c r="BC26" s="4">
        <f>SUMPRODUCT('Respondent Data'!I26:Z26,'Product Coding'!A153:R153)</f>
        <v>1.6283310234964723</v>
      </c>
      <c r="BD26" s="4">
        <f>SUMPRODUCT('Respondent Data'!I26:Z26,'Product Coding'!A154:R154)</f>
        <v>2.8057249936949371</v>
      </c>
      <c r="BE26" s="4">
        <f>SUMPRODUCT('Respondent Data'!I26:Z26,'Product Coding'!A155:R155)</f>
        <v>1.9900133703927945</v>
      </c>
      <c r="BF26" s="4">
        <f>SUMPRODUCT('Respondent Data'!I26:Z26,'Product Coding'!A156:R156)</f>
        <v>1.768202578341973</v>
      </c>
      <c r="BG26" s="4">
        <f>SUMPRODUCT('Respondent Data'!I26:Z26,'Product Coding'!A157:R157)</f>
        <v>1.706404285225958</v>
      </c>
      <c r="BH26" s="4">
        <f>SUMPRODUCT('Respondent Data'!I26:Z26,'Product Coding'!A158:R158)</f>
        <v>2.384914192063778</v>
      </c>
      <c r="BI26" s="4">
        <f>SUMPRODUCT('Respondent Data'!I26:Z26,'Product Coding'!A159:R159)</f>
        <v>0.74880513842546814</v>
      </c>
      <c r="BJ26" s="4">
        <f>SUMPRODUCT('Respondent Data'!I26:Z26,'Product Coding'!A160:R160)</f>
        <v>5.804556782365621</v>
      </c>
      <c r="BK26" s="4">
        <f>SUMPRODUCT('Respondent Data'!I26:Z26,'Product Coding'!A161:R161)</f>
        <v>4.9888451590634793</v>
      </c>
      <c r="BL26" s="4">
        <f>SUMPRODUCT('Respondent Data'!I26:Z26,'Product Coding'!A162:R162)</f>
        <v>4.7670343670126574</v>
      </c>
      <c r="BM26" s="4">
        <f>SUMPRODUCT('Respondent Data'!I26:Z26,'Product Coding'!A163:R163)</f>
        <v>4.7052360738966428</v>
      </c>
      <c r="BN26" s="4">
        <f>SUMPRODUCT('Respondent Data'!I26:Z26,'Product Coding'!A164:R164)</f>
        <v>5.3837459807344628</v>
      </c>
      <c r="BO26" s="4">
        <f>SUMPRODUCT('Respondent Data'!I26:Z26,'Product Coding'!A165:R165)</f>
        <v>3.7476369270961527</v>
      </c>
      <c r="BP26" s="4">
        <f>SUMPRODUCT('Respondent Data'!I26:Z26,'Product Coding'!A166:R166)</f>
        <v>4.9250308972946168</v>
      </c>
      <c r="BQ26" s="4">
        <f>SUMPRODUCT('Respondent Data'!I26:Z26,'Product Coding'!A167:R167)</f>
        <v>4.1093192739924751</v>
      </c>
      <c r="BR26" s="4">
        <f>SUMPRODUCT('Respondent Data'!I26:Z26,'Product Coding'!A168:R168)</f>
        <v>3.8875084819416532</v>
      </c>
      <c r="BS26" s="4">
        <f>SUMPRODUCT('Respondent Data'!I26:Z26,'Product Coding'!A169:R169)</f>
        <v>3.8257101888256386</v>
      </c>
      <c r="BT26" s="4">
        <f>SUMPRODUCT('Respondent Data'!I26:Z26,'Product Coding'!A170:R170)</f>
        <v>4.5042200956634586</v>
      </c>
      <c r="BU26" s="4">
        <f>SUMPRODUCT('Respondent Data'!I26:Z26,'Product Coding'!A171:R171)</f>
        <v>2.8681110420251485</v>
      </c>
      <c r="BV26" s="4">
        <f>SUMPRODUCT('Respondent Data'!I26:Z26,'Product Coding'!A172:R172)</f>
        <v>-3.7158102383015001</v>
      </c>
      <c r="BX26" s="4">
        <f t="shared" si="0"/>
        <v>2.9072069000291716</v>
      </c>
      <c r="BY26" s="4">
        <f t="shared" si="1"/>
        <v>6.5725666307978923</v>
      </c>
      <c r="BZ26" s="4">
        <f t="shared" si="2"/>
        <v>8.2047660204947768</v>
      </c>
      <c r="CA26" s="4">
        <f t="shared" si="3"/>
        <v>8.7278014579142553</v>
      </c>
      <c r="CB26" s="4">
        <f t="shared" si="4"/>
        <v>4.4282461100732426</v>
      </c>
      <c r="CC26" s="4">
        <f t="shared" si="5"/>
        <v>22.739707998257646</v>
      </c>
      <c r="CD26" s="4">
        <f t="shared" si="6"/>
        <v>7.005661985331475</v>
      </c>
      <c r="CE26" s="4">
        <f t="shared" si="7"/>
        <v>15.838288011416365</v>
      </c>
      <c r="CF26" s="4">
        <f t="shared" si="8"/>
        <v>19.771491808079741</v>
      </c>
      <c r="CG26" s="4">
        <f t="shared" si="9"/>
        <v>21.031880080023541</v>
      </c>
      <c r="CH26" s="4">
        <f t="shared" si="10"/>
        <v>10.670996768314222</v>
      </c>
      <c r="CI26" s="4">
        <f t="shared" si="11"/>
        <v>54.797169021349383</v>
      </c>
      <c r="CJ26" s="4">
        <f t="shared" si="12"/>
        <v>9.8560859173080555</v>
      </c>
      <c r="CK26" s="4">
        <f t="shared" si="13"/>
        <v>22.282480620738053</v>
      </c>
      <c r="CL26" s="4">
        <f t="shared" si="14"/>
        <v>27.816004023860426</v>
      </c>
      <c r="CM26" s="4">
        <f t="shared" si="15"/>
        <v>29.589211912487634</v>
      </c>
      <c r="CN26" s="4">
        <f t="shared" si="16"/>
        <v>15.01275128489449</v>
      </c>
      <c r="CO26" s="4">
        <f t="shared" si="17"/>
        <v>77.092729713552814</v>
      </c>
      <c r="CP26" s="4">
        <f t="shared" si="18"/>
        <v>23.750771379344588</v>
      </c>
      <c r="CQ26" s="4">
        <f t="shared" si="19"/>
        <v>53.695362178049137</v>
      </c>
      <c r="CR26" s="4">
        <f t="shared" si="20"/>
        <v>67.029808567058254</v>
      </c>
      <c r="CS26" s="4">
        <f t="shared" si="21"/>
        <v>71.302808571743498</v>
      </c>
      <c r="CT26" s="4">
        <f t="shared" si="22"/>
        <v>36.177081504163411</v>
      </c>
      <c r="CU26" s="4">
        <f t="shared" si="23"/>
        <v>185.77473997266995</v>
      </c>
      <c r="CV26" s="4">
        <f t="shared" si="24"/>
        <v>1.3458208565106473</v>
      </c>
      <c r="CW26" s="4">
        <f t="shared" si="25"/>
        <v>3.0426101604412681</v>
      </c>
      <c r="CX26" s="4">
        <f t="shared" si="26"/>
        <v>3.7981972432237061</v>
      </c>
      <c r="CY26" s="4">
        <f t="shared" si="27"/>
        <v>4.0403238013184328</v>
      </c>
      <c r="CZ26" s="4">
        <f t="shared" si="28"/>
        <v>2.0499490327430476</v>
      </c>
      <c r="DA26" s="4">
        <f t="shared" si="29"/>
        <v>10.526795769062758</v>
      </c>
      <c r="DB26" s="4">
        <f t="shared" si="30"/>
        <v>3.2431011406268615</v>
      </c>
      <c r="DC26" s="4">
        <f t="shared" si="31"/>
        <v>7.3319509309684179</v>
      </c>
      <c r="DD26" s="4">
        <f t="shared" si="32"/>
        <v>9.1527321427918071</v>
      </c>
      <c r="DE26" s="4">
        <f t="shared" si="33"/>
        <v>9.7361982950172834</v>
      </c>
      <c r="DF26" s="4">
        <f t="shared" si="34"/>
        <v>4.9398788955856201</v>
      </c>
      <c r="DG26" s="4">
        <f t="shared" si="35"/>
        <v>25.367019095177291</v>
      </c>
      <c r="DH26" s="4">
        <f t="shared" si="36"/>
        <v>0.36615018446972875</v>
      </c>
      <c r="DI26" s="4">
        <f t="shared" si="37"/>
        <v>0.82778645175961985</v>
      </c>
      <c r="DJ26" s="4">
        <f t="shared" si="38"/>
        <v>1.033354933185175</v>
      </c>
      <c r="DK26" s="4">
        <f t="shared" si="39"/>
        <v>1.099228993230033</v>
      </c>
      <c r="DL26" s="4">
        <f t="shared" si="40"/>
        <v>0.55771852015912837</v>
      </c>
      <c r="DM26" s="4">
        <f t="shared" si="41"/>
        <v>2.8639682570463973</v>
      </c>
      <c r="DN26" s="4">
        <f t="shared" si="42"/>
        <v>0.88233294583744515</v>
      </c>
      <c r="DO26" s="4">
        <f t="shared" si="43"/>
        <v>1.9947641418320121</v>
      </c>
      <c r="DP26" s="4">
        <f t="shared" si="44"/>
        <v>2.4901342153176254</v>
      </c>
      <c r="DQ26" s="4">
        <f t="shared" si="45"/>
        <v>2.6488746882681657</v>
      </c>
      <c r="DR26" s="4">
        <f t="shared" si="46"/>
        <v>1.3439660710611707</v>
      </c>
      <c r="DS26" s="4">
        <f t="shared" si="47"/>
        <v>6.9014673655957068</v>
      </c>
      <c r="DT26" s="4">
        <f t="shared" si="48"/>
        <v>2.5090879164934837E-2</v>
      </c>
      <c r="DU26" s="4">
        <f t="shared" si="49"/>
        <v>5.6725056319582218E-2</v>
      </c>
      <c r="DV26" s="4">
        <f t="shared" si="50"/>
        <v>7.0811882289744166E-2</v>
      </c>
      <c r="DW26" s="4">
        <f t="shared" si="51"/>
        <v>7.5325981014241303E-2</v>
      </c>
      <c r="DX26" s="4">
        <f t="shared" si="52"/>
        <v>3.8218328409761818E-2</v>
      </c>
      <c r="DY26" s="4">
        <f t="shared" si="53"/>
        <v>0.19625684901355314</v>
      </c>
      <c r="DZ26" s="4">
        <f t="shared" si="54"/>
        <v>6.0462920042796318E-2</v>
      </c>
      <c r="EA26" s="4">
        <f t="shared" si="55"/>
        <v>0.13669359778621074</v>
      </c>
      <c r="EB26" s="4">
        <f t="shared" si="56"/>
        <v>0.17063942434301804</v>
      </c>
      <c r="EC26" s="4">
        <f t="shared" si="57"/>
        <v>0.18151730504422495</v>
      </c>
      <c r="ED26" s="4">
        <f t="shared" si="58"/>
        <v>9.209688188360303E-2</v>
      </c>
      <c r="EE26" s="4">
        <f t="shared" si="59"/>
        <v>0.47293130271581024</v>
      </c>
      <c r="EF26" s="4">
        <f t="shared" si="60"/>
        <v>3.0137902220871405E-3</v>
      </c>
      <c r="EG26" s="4">
        <f t="shared" si="61"/>
        <v>6.8135284921469223E-3</v>
      </c>
      <c r="EH26" s="4">
        <f t="shared" si="62"/>
        <v>8.5055671843761258E-3</v>
      </c>
      <c r="EI26" s="4">
        <f t="shared" si="63"/>
        <v>9.0477780215491056E-3</v>
      </c>
      <c r="EJ26" s="4">
        <f t="shared" si="64"/>
        <v>4.5905934068195247E-3</v>
      </c>
      <c r="EK26" s="4">
        <f t="shared" si="65"/>
        <v>2.3573385718635275E-2</v>
      </c>
      <c r="EL26" s="4">
        <f t="shared" si="66"/>
        <v>7.2625018846879203E-3</v>
      </c>
      <c r="EM26" s="4">
        <f t="shared" si="67"/>
        <v>1.641894752758313E-2</v>
      </c>
      <c r="EN26" s="4">
        <f t="shared" si="68"/>
        <v>2.0496349498437413E-2</v>
      </c>
      <c r="EO26" s="4">
        <f t="shared" si="69"/>
        <v>2.1802945822895565E-2</v>
      </c>
      <c r="EP26" s="4">
        <f t="shared" si="70"/>
        <v>1.1062214292331979E-2</v>
      </c>
      <c r="EQ26" s="4">
        <f t="shared" si="71"/>
        <v>5.6806129688582514E-2</v>
      </c>
      <c r="ER26" s="4">
        <f t="shared" si="72"/>
        <v>41.091867805090608</v>
      </c>
      <c r="ET26" s="4">
        <f t="shared" si="73"/>
        <v>0.25593730395811237</v>
      </c>
      <c r="EU26" s="4">
        <f t="shared" si="74"/>
        <v>0.13205562245341826</v>
      </c>
      <c r="EV26" s="4">
        <f t="shared" si="75"/>
        <v>0.10863937201374378</v>
      </c>
      <c r="EW26" s="4">
        <f t="shared" si="76"/>
        <v>0.10279815067426455</v>
      </c>
      <c r="EX26" s="4">
        <f t="shared" si="77"/>
        <v>0.18422156617849206</v>
      </c>
      <c r="EY26" s="4">
        <f t="shared" si="78"/>
        <v>4.2123517276345356E-2</v>
      </c>
      <c r="EZ26" s="4">
        <f t="shared" si="79"/>
        <v>0.12491159404834588</v>
      </c>
      <c r="FA26" s="4">
        <f t="shared" si="80"/>
        <v>5.9388460354283024E-2</v>
      </c>
      <c r="FB26" s="4">
        <f t="shared" si="81"/>
        <v>4.8142907078586324E-2</v>
      </c>
      <c r="FC26" s="4">
        <f t="shared" si="82"/>
        <v>4.5388772831362084E-2</v>
      </c>
      <c r="FD26" s="4">
        <f t="shared" si="83"/>
        <v>8.5682484525650471E-2</v>
      </c>
      <c r="FE26" s="4">
        <f t="shared" si="84"/>
        <v>1.7922056217894767E-2</v>
      </c>
      <c r="FF26" s="4">
        <f t="shared" si="85"/>
        <v>9.2114230452587126E-2</v>
      </c>
      <c r="FG26" s="4">
        <f t="shared" si="86"/>
        <v>4.295074980581258E-2</v>
      </c>
      <c r="FH26" s="4">
        <f t="shared" si="87"/>
        <v>3.4702937963638991E-2</v>
      </c>
      <c r="FI26" s="4">
        <f t="shared" si="88"/>
        <v>3.2691263928632419E-2</v>
      </c>
      <c r="FJ26" s="4">
        <f t="shared" si="89"/>
        <v>6.2450229957880035E-2</v>
      </c>
      <c r="FK26" s="4">
        <f t="shared" si="90"/>
        <v>1.2805289348548054E-2</v>
      </c>
      <c r="FL26" s="4">
        <f t="shared" si="91"/>
        <v>4.0402781176934799E-2</v>
      </c>
      <c r="FM26" s="4">
        <f t="shared" si="92"/>
        <v>1.8283085807983358E-2</v>
      </c>
      <c r="FN26" s="4">
        <f t="shared" si="93"/>
        <v>1.46994386881786E-2</v>
      </c>
      <c r="FO26" s="4">
        <f t="shared" si="94"/>
        <v>1.3830721375197143E-2</v>
      </c>
      <c r="FP26" s="4">
        <f t="shared" si="95"/>
        <v>2.6898292161207205E-2</v>
      </c>
      <c r="FQ26" s="4">
        <f t="shared" si="96"/>
        <v>5.3540430582118669E-3</v>
      </c>
      <c r="FR26" s="4">
        <f t="shared" si="97"/>
        <v>0.42629001154311341</v>
      </c>
      <c r="FS26" s="4">
        <f t="shared" si="98"/>
        <v>0.24736493510688792</v>
      </c>
      <c r="FT26" s="4">
        <f t="shared" si="99"/>
        <v>0.20841160738280576</v>
      </c>
      <c r="FU26" s="4">
        <f t="shared" si="100"/>
        <v>0.19839995195118673</v>
      </c>
      <c r="FV26" s="4">
        <f t="shared" si="101"/>
        <v>0.32787433142796657</v>
      </c>
      <c r="FW26" s="4">
        <f t="shared" si="102"/>
        <v>8.675437823613924E-2</v>
      </c>
      <c r="FX26" s="4">
        <f t="shared" si="103"/>
        <v>0.23567668242107079</v>
      </c>
      <c r="FY26" s="4">
        <f t="shared" si="104"/>
        <v>0.1200199098968734</v>
      </c>
      <c r="FZ26" s="4">
        <f t="shared" si="105"/>
        <v>9.8495654759293116E-2</v>
      </c>
      <c r="GA26" s="4">
        <f t="shared" si="106"/>
        <v>9.3142839999900556E-2</v>
      </c>
      <c r="GB26" s="4">
        <f t="shared" si="107"/>
        <v>0.16835360073471814</v>
      </c>
      <c r="GC26" s="4">
        <f t="shared" si="108"/>
        <v>3.7926168156904277E-2</v>
      </c>
      <c r="GD26" s="4">
        <f t="shared" si="109"/>
        <v>0.73198394390888288</v>
      </c>
      <c r="GE26" s="4">
        <f t="shared" si="110"/>
        <v>0.54710986561766806</v>
      </c>
      <c r="GF26" s="4">
        <f t="shared" si="111"/>
        <v>0.49179805437781449</v>
      </c>
      <c r="GG26" s="4">
        <f t="shared" si="112"/>
        <v>0.47636537186985217</v>
      </c>
      <c r="GH26" s="4">
        <f t="shared" si="113"/>
        <v>0.64196450581960418</v>
      </c>
      <c r="GI26" s="4">
        <f t="shared" si="114"/>
        <v>0.25880129790827944</v>
      </c>
      <c r="GJ26" s="4">
        <f t="shared" si="115"/>
        <v>0.53125564327574504</v>
      </c>
      <c r="GK26" s="4">
        <f t="shared" si="116"/>
        <v>0.33391611246829667</v>
      </c>
      <c r="GL26" s="4">
        <f t="shared" si="117"/>
        <v>0.28652193248361751</v>
      </c>
      <c r="GM26" s="4">
        <f t="shared" si="118"/>
        <v>0.27405709579865606</v>
      </c>
      <c r="GN26" s="4">
        <f t="shared" si="119"/>
        <v>0.42662733575630452</v>
      </c>
      <c r="GO26" s="4">
        <f t="shared" si="120"/>
        <v>0.12655877114093581</v>
      </c>
      <c r="GP26" s="4">
        <f t="shared" si="121"/>
        <v>0.97552326366870556</v>
      </c>
      <c r="GQ26" s="4">
        <f t="shared" si="122"/>
        <v>0.9463199476719637</v>
      </c>
      <c r="GR26" s="4">
        <f t="shared" si="123"/>
        <v>0.93387084747479154</v>
      </c>
      <c r="GS26" s="4">
        <f t="shared" si="124"/>
        <v>0.92995056164904133</v>
      </c>
      <c r="GT26" s="4">
        <f t="shared" si="125"/>
        <v>0.96318854390838882</v>
      </c>
      <c r="GU26" s="4">
        <f t="shared" si="126"/>
        <v>0.83594087743331302</v>
      </c>
      <c r="GV26" s="4">
        <f t="shared" si="127"/>
        <v>0.94298440907263748</v>
      </c>
      <c r="GW26" s="4">
        <f t="shared" si="128"/>
        <v>0.8797445520477718</v>
      </c>
      <c r="GX26" s="4">
        <f t="shared" si="129"/>
        <v>0.85423400169630914</v>
      </c>
      <c r="GY26" s="4">
        <f t="shared" si="130"/>
        <v>0.84636932166014223</v>
      </c>
      <c r="GZ26" s="4">
        <f t="shared" si="131"/>
        <v>0.91566967783594611</v>
      </c>
      <c r="HA26" s="4">
        <f t="shared" si="132"/>
        <v>0.67891828909887841</v>
      </c>
      <c r="HB26" s="4">
        <f t="shared" si="133"/>
        <v>0.99699526541761729</v>
      </c>
      <c r="HC26" s="4">
        <f t="shared" si="134"/>
        <v>0.99323258150657634</v>
      </c>
      <c r="HD26" s="4">
        <f t="shared" si="135"/>
        <v>0.99156616734588521</v>
      </c>
      <c r="HE26" s="4">
        <f t="shared" si="136"/>
        <v>0.9910333502351204</v>
      </c>
      <c r="HF26" s="4">
        <f t="shared" si="137"/>
        <v>0.99543038384298255</v>
      </c>
      <c r="HG26" s="4">
        <f t="shared" si="138"/>
        <v>0.97696952065426668</v>
      </c>
      <c r="HH26" s="4">
        <f t="shared" si="139"/>
        <v>0.99278986175788431</v>
      </c>
      <c r="HI26" s="4">
        <f t="shared" si="140"/>
        <v>0.98384627956068527</v>
      </c>
      <c r="HJ26" s="4">
        <f t="shared" si="141"/>
        <v>0.97991531326054115</v>
      </c>
      <c r="HK26" s="4">
        <f t="shared" si="142"/>
        <v>0.97866227934453942</v>
      </c>
      <c r="HL26" s="4">
        <f t="shared" si="143"/>
        <v>0.989058819392163</v>
      </c>
      <c r="HM26" s="4">
        <f t="shared" si="144"/>
        <v>0.94624735030130647</v>
      </c>
      <c r="HN26" s="4">
        <f t="shared" si="145"/>
        <v>2.3757558220760627E-2</v>
      </c>
      <c r="HP26" s="4">
        <f t="shared" ref="HP26:IU26" si="218">IF(B1=1,ET26,0)</f>
        <v>0.25593730395811237</v>
      </c>
      <c r="HQ26" s="4">
        <f t="shared" si="218"/>
        <v>0.13205562245341826</v>
      </c>
      <c r="HR26" s="4">
        <f t="shared" si="218"/>
        <v>0.10863937201374378</v>
      </c>
      <c r="HS26" s="4">
        <f t="shared" si="218"/>
        <v>0.10279815067426455</v>
      </c>
      <c r="HT26" s="4">
        <f t="shared" si="218"/>
        <v>0.18422156617849206</v>
      </c>
      <c r="HU26" s="4">
        <f t="shared" si="218"/>
        <v>4.2123517276345356E-2</v>
      </c>
      <c r="HV26" s="4">
        <f t="shared" si="218"/>
        <v>0.12491159404834588</v>
      </c>
      <c r="HW26" s="4">
        <f t="shared" si="218"/>
        <v>5.9388460354283024E-2</v>
      </c>
      <c r="HX26" s="4">
        <f t="shared" si="218"/>
        <v>4.8142907078586324E-2</v>
      </c>
      <c r="HY26" s="4">
        <f t="shared" si="218"/>
        <v>4.5388772831362084E-2</v>
      </c>
      <c r="HZ26" s="4">
        <f t="shared" si="218"/>
        <v>8.5682484525650471E-2</v>
      </c>
      <c r="IA26" s="4">
        <f t="shared" si="218"/>
        <v>1.7922056217894767E-2</v>
      </c>
      <c r="IB26" s="4">
        <f t="shared" si="218"/>
        <v>9.2114230452587126E-2</v>
      </c>
      <c r="IC26" s="4">
        <f t="shared" si="218"/>
        <v>4.295074980581258E-2</v>
      </c>
      <c r="ID26" s="4">
        <f t="shared" si="218"/>
        <v>3.4702937963638991E-2</v>
      </c>
      <c r="IE26" s="4">
        <f t="shared" si="218"/>
        <v>3.2691263928632419E-2</v>
      </c>
      <c r="IF26" s="4">
        <f t="shared" si="218"/>
        <v>6.2450229957880035E-2</v>
      </c>
      <c r="IG26" s="4">
        <f t="shared" si="218"/>
        <v>1.2805289348548054E-2</v>
      </c>
      <c r="IH26" s="4">
        <f t="shared" si="218"/>
        <v>4.0402781176934799E-2</v>
      </c>
      <c r="II26" s="4">
        <f t="shared" si="218"/>
        <v>1.8283085807983358E-2</v>
      </c>
      <c r="IJ26" s="4">
        <f t="shared" si="218"/>
        <v>1.46994386881786E-2</v>
      </c>
      <c r="IK26" s="4">
        <f t="shared" si="218"/>
        <v>1.3830721375197143E-2</v>
      </c>
      <c r="IL26" s="4">
        <f t="shared" si="218"/>
        <v>2.6898292161207205E-2</v>
      </c>
      <c r="IM26" s="4">
        <f t="shared" si="218"/>
        <v>5.3540430582118669E-3</v>
      </c>
      <c r="IN26" s="4">
        <f t="shared" si="218"/>
        <v>0.42629001154311341</v>
      </c>
      <c r="IO26" s="4">
        <f t="shared" si="218"/>
        <v>0.24736493510688792</v>
      </c>
      <c r="IP26" s="4">
        <f t="shared" si="218"/>
        <v>0.20841160738280576</v>
      </c>
      <c r="IQ26" s="4">
        <f t="shared" si="218"/>
        <v>0.19839995195118673</v>
      </c>
      <c r="IR26" s="4">
        <f t="shared" si="218"/>
        <v>0.32787433142796657</v>
      </c>
      <c r="IS26" s="4">
        <f t="shared" si="218"/>
        <v>8.675437823613924E-2</v>
      </c>
      <c r="IT26" s="4">
        <f t="shared" si="218"/>
        <v>0.23567668242107079</v>
      </c>
      <c r="IU26" s="4">
        <f t="shared" si="218"/>
        <v>0.1200199098968734</v>
      </c>
      <c r="IV26" s="4">
        <f t="shared" ref="IV26:KA26" si="219">IF(AH1=1,FZ26,0)</f>
        <v>9.8495654759293116E-2</v>
      </c>
      <c r="IW26" s="4">
        <f t="shared" si="219"/>
        <v>9.3142839999900556E-2</v>
      </c>
      <c r="IX26" s="4">
        <f t="shared" si="219"/>
        <v>0.16835360073471814</v>
      </c>
      <c r="IY26" s="4">
        <f t="shared" si="219"/>
        <v>3.7926168156904277E-2</v>
      </c>
      <c r="IZ26" s="4">
        <f t="shared" si="219"/>
        <v>0.73198394390888288</v>
      </c>
      <c r="JA26" s="4">
        <f t="shared" si="219"/>
        <v>0.54710986561766806</v>
      </c>
      <c r="JB26" s="4">
        <f t="shared" si="219"/>
        <v>0.49179805437781449</v>
      </c>
      <c r="JC26" s="4">
        <f t="shared" si="219"/>
        <v>0.47636537186985217</v>
      </c>
      <c r="JD26" s="4">
        <f t="shared" si="219"/>
        <v>0.64196450581960418</v>
      </c>
      <c r="JE26" s="4">
        <f t="shared" si="219"/>
        <v>0.25880129790827944</v>
      </c>
      <c r="JF26" s="4">
        <f t="shared" si="219"/>
        <v>0.53125564327574504</v>
      </c>
      <c r="JG26" s="4">
        <f t="shared" si="219"/>
        <v>0.33391611246829667</v>
      </c>
      <c r="JH26" s="4">
        <f t="shared" si="219"/>
        <v>0.28652193248361751</v>
      </c>
      <c r="JI26" s="4">
        <f t="shared" si="219"/>
        <v>0.27405709579865606</v>
      </c>
      <c r="JJ26" s="4">
        <f t="shared" si="219"/>
        <v>0.42662733575630452</v>
      </c>
      <c r="JK26" s="4">
        <f t="shared" si="219"/>
        <v>0.12655877114093581</v>
      </c>
      <c r="JL26" s="4">
        <f t="shared" si="219"/>
        <v>0.97552326366870556</v>
      </c>
      <c r="JM26" s="4">
        <f t="shared" si="219"/>
        <v>0.9463199476719637</v>
      </c>
      <c r="JN26" s="4">
        <f t="shared" si="219"/>
        <v>0.93387084747479154</v>
      </c>
      <c r="JO26" s="4">
        <f t="shared" si="219"/>
        <v>0.92995056164904133</v>
      </c>
      <c r="JP26" s="4">
        <f t="shared" si="219"/>
        <v>0.96318854390838882</v>
      </c>
      <c r="JQ26" s="4">
        <f t="shared" si="219"/>
        <v>0.83594087743331302</v>
      </c>
      <c r="JR26" s="4">
        <f t="shared" si="219"/>
        <v>0.94298440907263748</v>
      </c>
      <c r="JS26" s="4">
        <f t="shared" si="219"/>
        <v>0.8797445520477718</v>
      </c>
      <c r="JT26" s="4">
        <f t="shared" si="219"/>
        <v>0.85423400169630914</v>
      </c>
      <c r="JU26" s="4">
        <f t="shared" si="219"/>
        <v>0.84636932166014223</v>
      </c>
      <c r="JV26" s="4">
        <f t="shared" si="219"/>
        <v>0.91566967783594611</v>
      </c>
      <c r="JW26" s="4">
        <f t="shared" si="219"/>
        <v>0.67891828909887841</v>
      </c>
      <c r="JX26" s="4">
        <f t="shared" si="219"/>
        <v>0.99699526541761729</v>
      </c>
      <c r="JY26" s="4">
        <f t="shared" si="219"/>
        <v>0.99323258150657634</v>
      </c>
      <c r="JZ26" s="4">
        <f t="shared" si="219"/>
        <v>0.99156616734588521</v>
      </c>
      <c r="KA26" s="4">
        <f t="shared" si="219"/>
        <v>0.9910333502351204</v>
      </c>
      <c r="KB26" s="4">
        <f t="shared" ref="KB26:KJ26" si="220">IF(BN1=1,HF26,0)</f>
        <v>0.99543038384298255</v>
      </c>
      <c r="KC26" s="4">
        <f t="shared" si="220"/>
        <v>0.97696952065426668</v>
      </c>
      <c r="KD26" s="4">
        <f t="shared" si="220"/>
        <v>0.99278986175788431</v>
      </c>
      <c r="KE26" s="4">
        <f t="shared" si="220"/>
        <v>0.98384627956068527</v>
      </c>
      <c r="KF26" s="4">
        <f t="shared" si="220"/>
        <v>0.97991531326054115</v>
      </c>
      <c r="KG26" s="4">
        <f t="shared" si="220"/>
        <v>0.97866227934453942</v>
      </c>
      <c r="KH26" s="4">
        <f t="shared" si="220"/>
        <v>0.989058819392163</v>
      </c>
      <c r="KI26" s="4">
        <f t="shared" si="220"/>
        <v>0.94624735030130647</v>
      </c>
      <c r="KJ26" s="4">
        <f t="shared" si="220"/>
        <v>0</v>
      </c>
    </row>
    <row r="27" spans="1:296" x14ac:dyDescent="0.2">
      <c r="A27" s="4" t="str">
        <f>'Respondent Data'!A27</f>
        <v>289</v>
      </c>
      <c r="B27" s="4">
        <f>SUMPRODUCT('Respondent Data'!I27:Z27,'Product Coding'!A100:R100)</f>
        <v>-0.97736166886792097</v>
      </c>
      <c r="C27" s="4">
        <f>SUMPRODUCT('Respondent Data'!I27:Z27,'Product Coding'!A101:R101)</f>
        <v>-1.2187192152251543</v>
      </c>
      <c r="D27" s="4">
        <f>SUMPRODUCT('Respondent Data'!I27:Z27,'Product Coding'!A102:R102)</f>
        <v>-1.1033023136767812</v>
      </c>
      <c r="E27" s="4">
        <f>SUMPRODUCT('Respondent Data'!I27:Z27,'Product Coding'!A103:R103)</f>
        <v>-0.96008836063353598</v>
      </c>
      <c r="F27" s="4">
        <f>SUMPRODUCT('Respondent Data'!I27:Z27,'Product Coding'!A104:R104)</f>
        <v>-1.2382615946699318</v>
      </c>
      <c r="G27" s="4">
        <f>SUMPRODUCT('Respondent Data'!I27:Z27,'Product Coding'!A105:R105)</f>
        <v>-1.5391866560031651</v>
      </c>
      <c r="H27" s="4">
        <f>SUMPRODUCT('Respondent Data'!I27:Z27,'Product Coding'!A106:R106)</f>
        <v>-1.328955492759355</v>
      </c>
      <c r="I27" s="4">
        <f>SUMPRODUCT('Respondent Data'!I27:Z27,'Product Coding'!A107:R107)</f>
        <v>-1.5703130391165883</v>
      </c>
      <c r="J27" s="4">
        <f>SUMPRODUCT('Respondent Data'!I27:Z27,'Product Coding'!A108:R108)</f>
        <v>-1.4548961375682152</v>
      </c>
      <c r="K27" s="4">
        <f>SUMPRODUCT('Respondent Data'!I27:Z27,'Product Coding'!A109:R109)</f>
        <v>-1.31168218452497</v>
      </c>
      <c r="L27" s="4">
        <f>SUMPRODUCT('Respondent Data'!I27:Z27,'Product Coding'!A110:R110)</f>
        <v>-1.5898554185613658</v>
      </c>
      <c r="M27" s="4">
        <f>SUMPRODUCT('Respondent Data'!I27:Z27,'Product Coding'!A111:R111)</f>
        <v>-1.8907804798945991</v>
      </c>
      <c r="N27" s="4">
        <f>SUMPRODUCT('Respondent Data'!I27:Z27,'Product Coding'!A112:R112)</f>
        <v>-2.7072569953056513</v>
      </c>
      <c r="O27" s="4">
        <f>SUMPRODUCT('Respondent Data'!I27:Z27,'Product Coding'!A113:R113)</f>
        <v>-2.9486145416628844</v>
      </c>
      <c r="P27" s="4">
        <f>SUMPRODUCT('Respondent Data'!I27:Z27,'Product Coding'!A114:R114)</f>
        <v>-2.8331976401145109</v>
      </c>
      <c r="Q27" s="4">
        <f>SUMPRODUCT('Respondent Data'!I27:Z27,'Product Coding'!A115:R115)</f>
        <v>-2.6899836870712663</v>
      </c>
      <c r="R27" s="4">
        <f>SUMPRODUCT('Respondent Data'!I27:Z27,'Product Coding'!A116:R116)</f>
        <v>-2.9681569211076617</v>
      </c>
      <c r="S27" s="4">
        <f>SUMPRODUCT('Respondent Data'!I27:Z27,'Product Coding'!A117:R117)</f>
        <v>-3.2690819824408948</v>
      </c>
      <c r="T27" s="4">
        <f>SUMPRODUCT('Respondent Data'!I27:Z27,'Product Coding'!A118:R118)</f>
        <v>-3.0588508191970849</v>
      </c>
      <c r="U27" s="4">
        <f>SUMPRODUCT('Respondent Data'!I27:Z27,'Product Coding'!A119:R119)</f>
        <v>-3.3002083655543188</v>
      </c>
      <c r="V27" s="4">
        <f>SUMPRODUCT('Respondent Data'!I27:Z27,'Product Coding'!A120:R120)</f>
        <v>-3.1847914640059454</v>
      </c>
      <c r="W27" s="4">
        <f>SUMPRODUCT('Respondent Data'!I27:Z27,'Product Coding'!A121:R121)</f>
        <v>-3.0415775109626999</v>
      </c>
      <c r="X27" s="4">
        <f>SUMPRODUCT('Respondent Data'!I27:Z27,'Product Coding'!A122:R122)</f>
        <v>-3.3197507449990962</v>
      </c>
      <c r="Y27" s="4">
        <f>SUMPRODUCT('Respondent Data'!I27:Z27,'Product Coding'!A123:R123)</f>
        <v>-3.6206758063323292</v>
      </c>
      <c r="Z27" s="4">
        <f>SUMPRODUCT('Respondent Data'!I27:Z27,'Product Coding'!A124:R124)</f>
        <v>-1.2355493855324811</v>
      </c>
      <c r="AA27" s="4">
        <f>SUMPRODUCT('Respondent Data'!I27:Z27,'Product Coding'!A125:R125)</f>
        <v>-1.4769069318897143</v>
      </c>
      <c r="AB27" s="4">
        <f>SUMPRODUCT('Respondent Data'!I27:Z27,'Product Coding'!A126:R126)</f>
        <v>-1.3614900303413413</v>
      </c>
      <c r="AC27" s="4">
        <f>SUMPRODUCT('Respondent Data'!I27:Z27,'Product Coding'!A127:R127)</f>
        <v>-1.2182760772980961</v>
      </c>
      <c r="AD27" s="4">
        <f>SUMPRODUCT('Respondent Data'!I27:Z27,'Product Coding'!A128:R128)</f>
        <v>-1.4964493113344919</v>
      </c>
      <c r="AE27" s="4">
        <f>SUMPRODUCT('Respondent Data'!I27:Z27,'Product Coding'!A129:R129)</f>
        <v>-1.7973743726677252</v>
      </c>
      <c r="AF27" s="4">
        <f>SUMPRODUCT('Respondent Data'!I27:Z27,'Product Coding'!A130:R130)</f>
        <v>-1.5871432094239151</v>
      </c>
      <c r="AG27" s="4">
        <f>SUMPRODUCT('Respondent Data'!I27:Z27,'Product Coding'!A131:R131)</f>
        <v>-1.8285007557811483</v>
      </c>
      <c r="AH27" s="4">
        <f>SUMPRODUCT('Respondent Data'!I27:Z27,'Product Coding'!A132:R132)</f>
        <v>-1.7130838542327753</v>
      </c>
      <c r="AI27" s="4">
        <f>SUMPRODUCT('Respondent Data'!I27:Z27,'Product Coding'!A133:R133)</f>
        <v>-1.5698699011895301</v>
      </c>
      <c r="AJ27" s="4">
        <f>SUMPRODUCT('Respondent Data'!I27:Z27,'Product Coding'!A134:R134)</f>
        <v>-1.8480431352259259</v>
      </c>
      <c r="AK27" s="4">
        <f>SUMPRODUCT('Respondent Data'!I27:Z27,'Product Coding'!A135:R135)</f>
        <v>-2.1489681965591592</v>
      </c>
      <c r="AL27" s="4">
        <f>SUMPRODUCT('Respondent Data'!I27:Z27,'Product Coding'!A136:R136)</f>
        <v>1.2539593238575655</v>
      </c>
      <c r="AM27" s="4">
        <f>SUMPRODUCT('Respondent Data'!I27:Z27,'Product Coding'!A137:R137)</f>
        <v>1.0126017775003322</v>
      </c>
      <c r="AN27" s="4">
        <f>SUMPRODUCT('Respondent Data'!I27:Z27,'Product Coding'!A138:R138)</f>
        <v>1.1280186790487052</v>
      </c>
      <c r="AO27" s="4">
        <f>SUMPRODUCT('Respondent Data'!I27:Z27,'Product Coding'!A139:R139)</f>
        <v>1.2712326320919505</v>
      </c>
      <c r="AP27" s="4">
        <f>SUMPRODUCT('Respondent Data'!I27:Z27,'Product Coding'!A140:R140)</f>
        <v>0.99305939805555477</v>
      </c>
      <c r="AQ27" s="4">
        <f>SUMPRODUCT('Respondent Data'!I27:Z27,'Product Coding'!A141:R141)</f>
        <v>0.69213433672232139</v>
      </c>
      <c r="AR27" s="4">
        <f>SUMPRODUCT('Respondent Data'!I27:Z27,'Product Coding'!A142:R142)</f>
        <v>0.90236549996613147</v>
      </c>
      <c r="AS27" s="4">
        <f>SUMPRODUCT('Respondent Data'!I27:Z27,'Product Coding'!A143:R143)</f>
        <v>0.66100795360889819</v>
      </c>
      <c r="AT27" s="4">
        <f>SUMPRODUCT('Respondent Data'!I27:Z27,'Product Coding'!A144:R144)</f>
        <v>0.77642485515727122</v>
      </c>
      <c r="AU27" s="4">
        <f>SUMPRODUCT('Respondent Data'!I27:Z27,'Product Coding'!A145:R145)</f>
        <v>0.91963880820051647</v>
      </c>
      <c r="AV27" s="4">
        <f>SUMPRODUCT('Respondent Data'!I27:Z27,'Product Coding'!A146:R146)</f>
        <v>0.64146557416412076</v>
      </c>
      <c r="AW27" s="4">
        <f>SUMPRODUCT('Respondent Data'!I27:Z27,'Product Coding'!A147:R147)</f>
        <v>0.34054051283088738</v>
      </c>
      <c r="AX27" s="4">
        <f>SUMPRODUCT('Respondent Data'!I27:Z27,'Product Coding'!A148:R148)</f>
        <v>4.5548054601622887</v>
      </c>
      <c r="AY27" s="4">
        <f>SUMPRODUCT('Respondent Data'!I27:Z27,'Product Coding'!A149:R149)</f>
        <v>4.3134479138050557</v>
      </c>
      <c r="AZ27" s="4">
        <f>SUMPRODUCT('Respondent Data'!I27:Z27,'Product Coding'!A150:R150)</f>
        <v>4.4288648153534291</v>
      </c>
      <c r="BA27" s="4">
        <f>SUMPRODUCT('Respondent Data'!I27:Z27,'Product Coding'!A151:R151)</f>
        <v>4.5720787683966737</v>
      </c>
      <c r="BB27" s="4">
        <f>SUMPRODUCT('Respondent Data'!I27:Z27,'Product Coding'!A152:R152)</f>
        <v>4.2939055343602783</v>
      </c>
      <c r="BC27" s="4">
        <f>SUMPRODUCT('Respondent Data'!I27:Z27,'Product Coding'!A153:R153)</f>
        <v>3.9929804730270453</v>
      </c>
      <c r="BD27" s="4">
        <f>SUMPRODUCT('Respondent Data'!I27:Z27,'Product Coding'!A154:R154)</f>
        <v>4.2032116362708543</v>
      </c>
      <c r="BE27" s="4">
        <f>SUMPRODUCT('Respondent Data'!I27:Z27,'Product Coding'!A155:R155)</f>
        <v>3.9618540899136212</v>
      </c>
      <c r="BF27" s="4">
        <f>SUMPRODUCT('Respondent Data'!I27:Z27,'Product Coding'!A156:R156)</f>
        <v>4.0772709914619947</v>
      </c>
      <c r="BG27" s="4">
        <f>SUMPRODUCT('Respondent Data'!I27:Z27,'Product Coding'!A157:R157)</f>
        <v>4.2204849445052393</v>
      </c>
      <c r="BH27" s="4">
        <f>SUMPRODUCT('Respondent Data'!I27:Z27,'Product Coding'!A158:R158)</f>
        <v>3.9423117104688439</v>
      </c>
      <c r="BI27" s="4">
        <f>SUMPRODUCT('Respondent Data'!I27:Z27,'Product Coding'!A159:R159)</f>
        <v>3.6413866491356108</v>
      </c>
      <c r="BJ27" s="4">
        <f>SUMPRODUCT('Respondent Data'!I27:Z27,'Product Coding'!A160:R160)</f>
        <v>6.5723746501130496</v>
      </c>
      <c r="BK27" s="4">
        <f>SUMPRODUCT('Respondent Data'!I27:Z27,'Product Coding'!A161:R161)</f>
        <v>6.3310171037558165</v>
      </c>
      <c r="BL27" s="4">
        <f>SUMPRODUCT('Respondent Data'!I27:Z27,'Product Coding'!A162:R162)</f>
        <v>6.4464340053041891</v>
      </c>
      <c r="BM27" s="4">
        <f>SUMPRODUCT('Respondent Data'!I27:Z27,'Product Coding'!A163:R163)</f>
        <v>6.5896479583474346</v>
      </c>
      <c r="BN27" s="4">
        <f>SUMPRODUCT('Respondent Data'!I27:Z27,'Product Coding'!A164:R164)</f>
        <v>6.3114747243110392</v>
      </c>
      <c r="BO27" s="4">
        <f>SUMPRODUCT('Respondent Data'!I27:Z27,'Product Coding'!A165:R165)</f>
        <v>6.0105496629778052</v>
      </c>
      <c r="BP27" s="4">
        <f>SUMPRODUCT('Respondent Data'!I27:Z27,'Product Coding'!A166:R166)</f>
        <v>6.2207808262216151</v>
      </c>
      <c r="BQ27" s="4">
        <f>SUMPRODUCT('Respondent Data'!I27:Z27,'Product Coding'!A167:R167)</f>
        <v>5.979423279864382</v>
      </c>
      <c r="BR27" s="4">
        <f>SUMPRODUCT('Respondent Data'!I27:Z27,'Product Coding'!A168:R168)</f>
        <v>6.0948401814127546</v>
      </c>
      <c r="BS27" s="4">
        <f>SUMPRODUCT('Respondent Data'!I27:Z27,'Product Coding'!A169:R169)</f>
        <v>6.2380541344560001</v>
      </c>
      <c r="BT27" s="4">
        <f>SUMPRODUCT('Respondent Data'!I27:Z27,'Product Coding'!A170:R170)</f>
        <v>5.9598809004196047</v>
      </c>
      <c r="BU27" s="4">
        <f>SUMPRODUCT('Respondent Data'!I27:Z27,'Product Coding'!A171:R171)</f>
        <v>5.6589558390863708</v>
      </c>
      <c r="BV27" s="4">
        <f>SUMPRODUCT('Respondent Data'!I27:Z27,'Product Coding'!A172:R172)</f>
        <v>-2.2325443079063501</v>
      </c>
      <c r="BX27" s="4">
        <f t="shared" si="0"/>
        <v>2.6574357892879799</v>
      </c>
      <c r="BY27" s="4">
        <f t="shared" si="1"/>
        <v>3.3828522521445654</v>
      </c>
      <c r="BZ27" s="4">
        <f t="shared" si="2"/>
        <v>3.0141031211701037</v>
      </c>
      <c r="CA27" s="4">
        <f t="shared" si="3"/>
        <v>2.6119272547739563</v>
      </c>
      <c r="CB27" s="4">
        <f t="shared" si="4"/>
        <v>3.4496114263961601</v>
      </c>
      <c r="CC27" s="4">
        <f t="shared" si="5"/>
        <v>4.6607978969549135</v>
      </c>
      <c r="CD27" s="4">
        <f t="shared" si="6"/>
        <v>3.7770961222057693</v>
      </c>
      <c r="CE27" s="4">
        <f t="shared" si="7"/>
        <v>4.8081530982141967</v>
      </c>
      <c r="CF27" s="4">
        <f t="shared" si="8"/>
        <v>4.2840384918388663</v>
      </c>
      <c r="CG27" s="4">
        <f t="shared" si="9"/>
        <v>3.7124134269801425</v>
      </c>
      <c r="CH27" s="4">
        <f t="shared" si="10"/>
        <v>4.9030399885028686</v>
      </c>
      <c r="CI27" s="4">
        <f t="shared" si="11"/>
        <v>6.6245369818286415</v>
      </c>
      <c r="CJ27" s="4">
        <f t="shared" si="12"/>
        <v>14.988106630619971</v>
      </c>
      <c r="CK27" s="4">
        <f t="shared" si="13"/>
        <v>19.079501553774374</v>
      </c>
      <c r="CL27" s="4">
        <f t="shared" si="14"/>
        <v>16.999733035087218</v>
      </c>
      <c r="CM27" s="4">
        <f t="shared" si="15"/>
        <v>14.731435605623277</v>
      </c>
      <c r="CN27" s="4">
        <f t="shared" si="16"/>
        <v>19.456027536561386</v>
      </c>
      <c r="CO27" s="4">
        <f t="shared" si="17"/>
        <v>26.287196155375973</v>
      </c>
      <c r="CP27" s="4">
        <f t="shared" si="18"/>
        <v>21.303062020132366</v>
      </c>
      <c r="CQ27" s="4">
        <f t="shared" si="19"/>
        <v>27.118288849300452</v>
      </c>
      <c r="CR27" s="4">
        <f t="shared" si="20"/>
        <v>24.162249181781839</v>
      </c>
      <c r="CS27" s="4">
        <f t="shared" si="21"/>
        <v>20.938247510933127</v>
      </c>
      <c r="CT27" s="4">
        <f t="shared" si="22"/>
        <v>27.653456936983797</v>
      </c>
      <c r="CU27" s="4">
        <f t="shared" si="23"/>
        <v>37.362809315041289</v>
      </c>
      <c r="CV27" s="4">
        <f t="shared" si="24"/>
        <v>3.4402680351080068</v>
      </c>
      <c r="CW27" s="4">
        <f t="shared" si="25"/>
        <v>4.379378992884071</v>
      </c>
      <c r="CX27" s="4">
        <f t="shared" si="26"/>
        <v>3.9020030753251378</v>
      </c>
      <c r="CY27" s="4">
        <f t="shared" si="27"/>
        <v>3.381353514108365</v>
      </c>
      <c r="CZ27" s="4">
        <f t="shared" si="28"/>
        <v>4.4658042055472533</v>
      </c>
      <c r="DA27" s="4">
        <f t="shared" si="29"/>
        <v>6.0337841793305511</v>
      </c>
      <c r="DB27" s="4">
        <f t="shared" si="30"/>
        <v>4.889759935925496</v>
      </c>
      <c r="DC27" s="4">
        <f t="shared" si="31"/>
        <v>6.2245475425480858</v>
      </c>
      <c r="DD27" s="4">
        <f t="shared" si="32"/>
        <v>5.546038306571635</v>
      </c>
      <c r="DE27" s="4">
        <f t="shared" si="33"/>
        <v>4.8060228952390007</v>
      </c>
      <c r="DF27" s="4">
        <f t="shared" si="34"/>
        <v>6.3473863847608571</v>
      </c>
      <c r="DG27" s="4">
        <f t="shared" si="35"/>
        <v>8.5760050789720985</v>
      </c>
      <c r="DH27" s="4">
        <f t="shared" si="36"/>
        <v>0.28537267428159441</v>
      </c>
      <c r="DI27" s="4">
        <f t="shared" si="37"/>
        <v>0.36327259450083138</v>
      </c>
      <c r="DJ27" s="4">
        <f t="shared" si="38"/>
        <v>0.32367392345508955</v>
      </c>
      <c r="DK27" s="4">
        <f t="shared" si="39"/>
        <v>0.28048567296654742</v>
      </c>
      <c r="DL27" s="4">
        <f t="shared" si="40"/>
        <v>0.37044162720739882</v>
      </c>
      <c r="DM27" s="4">
        <f t="shared" si="41"/>
        <v>0.50050667846857944</v>
      </c>
      <c r="DN27" s="4">
        <f t="shared" si="42"/>
        <v>0.40560905582644463</v>
      </c>
      <c r="DO27" s="4">
        <f t="shared" si="43"/>
        <v>0.51633063478849162</v>
      </c>
      <c r="DP27" s="4">
        <f t="shared" si="44"/>
        <v>0.46004781228181957</v>
      </c>
      <c r="DQ27" s="4">
        <f t="shared" si="45"/>
        <v>0.3986630088925226</v>
      </c>
      <c r="DR27" s="4">
        <f t="shared" si="46"/>
        <v>0.52652020390060084</v>
      </c>
      <c r="DS27" s="4">
        <f t="shared" si="47"/>
        <v>0.71138570572509752</v>
      </c>
      <c r="DT27" s="4">
        <f t="shared" si="48"/>
        <v>1.0516545920259248E-2</v>
      </c>
      <c r="DU27" s="4">
        <f t="shared" si="49"/>
        <v>1.3387311631210765E-2</v>
      </c>
      <c r="DV27" s="4">
        <f t="shared" si="50"/>
        <v>1.1928022498212494E-2</v>
      </c>
      <c r="DW27" s="4">
        <f t="shared" si="51"/>
        <v>1.0336450282611249E-2</v>
      </c>
      <c r="DX27" s="4">
        <f t="shared" si="52"/>
        <v>1.3651504626746355E-2</v>
      </c>
      <c r="DY27" s="4">
        <f t="shared" si="53"/>
        <v>1.8444658307814471E-2</v>
      </c>
      <c r="DZ27" s="4">
        <f t="shared" si="54"/>
        <v>1.4947493736077453E-2</v>
      </c>
      <c r="EA27" s="4">
        <f t="shared" si="55"/>
        <v>1.9027802309592046E-2</v>
      </c>
      <c r="EB27" s="4">
        <f t="shared" si="56"/>
        <v>1.6953669287208987E-2</v>
      </c>
      <c r="EC27" s="4">
        <f t="shared" si="57"/>
        <v>1.4691518206084048E-2</v>
      </c>
      <c r="ED27" s="4">
        <f t="shared" si="58"/>
        <v>1.9403308029419343E-2</v>
      </c>
      <c r="EE27" s="4">
        <f t="shared" si="59"/>
        <v>2.6215966402907062E-2</v>
      </c>
      <c r="EF27" s="4">
        <f t="shared" si="60"/>
        <v>1.3984725829688338E-3</v>
      </c>
      <c r="EG27" s="4">
        <f t="shared" si="61"/>
        <v>1.7802221773065305E-3</v>
      </c>
      <c r="EH27" s="4">
        <f t="shared" si="62"/>
        <v>1.5861683635737304E-3</v>
      </c>
      <c r="EI27" s="4">
        <f t="shared" si="63"/>
        <v>1.3745237680753588E-3</v>
      </c>
      <c r="EJ27" s="4">
        <f t="shared" si="64"/>
        <v>1.8153541173627408E-3</v>
      </c>
      <c r="EK27" s="4">
        <f t="shared" si="65"/>
        <v>2.4527396296550397E-3</v>
      </c>
      <c r="EL27" s="4">
        <f t="shared" si="66"/>
        <v>1.9876925686915458E-3</v>
      </c>
      <c r="EM27" s="4">
        <f t="shared" si="67"/>
        <v>2.5302851379038678E-3</v>
      </c>
      <c r="EN27" s="4">
        <f t="shared" si="68"/>
        <v>2.2544704182015395E-3</v>
      </c>
      <c r="EO27" s="4">
        <f t="shared" si="69"/>
        <v>1.9536533733777034E-3</v>
      </c>
      <c r="EP27" s="4">
        <f t="shared" si="70"/>
        <v>2.5802192567588832E-3</v>
      </c>
      <c r="EQ27" s="4">
        <f t="shared" si="71"/>
        <v>3.4861551053441183E-3</v>
      </c>
      <c r="ER27" s="4">
        <f t="shared" si="72"/>
        <v>9.3235579291770883</v>
      </c>
      <c r="ET27" s="4">
        <f t="shared" si="73"/>
        <v>0.2734155997840983</v>
      </c>
      <c r="EU27" s="4">
        <f t="shared" si="74"/>
        <v>0.22816192343939767</v>
      </c>
      <c r="EV27" s="4">
        <f t="shared" si="75"/>
        <v>0.24912165178967843</v>
      </c>
      <c r="EW27" s="4">
        <f t="shared" si="76"/>
        <v>0.2768605039534725</v>
      </c>
      <c r="EX27" s="4">
        <f t="shared" si="77"/>
        <v>0.22473872528908043</v>
      </c>
      <c r="EY27" s="4">
        <f t="shared" si="78"/>
        <v>0.17665354216901566</v>
      </c>
      <c r="EZ27" s="4">
        <f t="shared" si="79"/>
        <v>0.20933219144400667</v>
      </c>
      <c r="FA27" s="4">
        <f t="shared" si="80"/>
        <v>0.17217177011182178</v>
      </c>
      <c r="FB27" s="4">
        <f t="shared" si="81"/>
        <v>0.18924918914661351</v>
      </c>
      <c r="FC27" s="4">
        <f t="shared" si="82"/>
        <v>0.21220548992468818</v>
      </c>
      <c r="FD27" s="4">
        <f t="shared" si="83"/>
        <v>0.16940423950162337</v>
      </c>
      <c r="FE27" s="4">
        <f t="shared" si="84"/>
        <v>0.13115550523045186</v>
      </c>
      <c r="FF27" s="4">
        <f t="shared" si="85"/>
        <v>6.254649303406748E-2</v>
      </c>
      <c r="FG27" s="4">
        <f t="shared" si="86"/>
        <v>4.9802033049571814E-2</v>
      </c>
      <c r="FH27" s="4">
        <f t="shared" si="87"/>
        <v>5.555637953355648E-2</v>
      </c>
      <c r="FI27" s="4">
        <f t="shared" si="88"/>
        <v>6.3566989375244631E-2</v>
      </c>
      <c r="FJ27" s="4">
        <f t="shared" si="89"/>
        <v>4.8885346786549051E-2</v>
      </c>
      <c r="FK27" s="4">
        <f t="shared" si="90"/>
        <v>3.6647224372409019E-2</v>
      </c>
      <c r="FL27" s="4">
        <f t="shared" si="91"/>
        <v>4.4836892759268984E-2</v>
      </c>
      <c r="FM27" s="4">
        <f t="shared" si="92"/>
        <v>3.5564041800675891E-2</v>
      </c>
      <c r="FN27" s="4">
        <f t="shared" si="93"/>
        <v>3.9742075232448916E-2</v>
      </c>
      <c r="FO27" s="4">
        <f t="shared" si="94"/>
        <v>4.5582492380106518E-2</v>
      </c>
      <c r="FP27" s="4">
        <f t="shared" si="95"/>
        <v>3.4899802917297308E-2</v>
      </c>
      <c r="FQ27" s="4">
        <f t="shared" si="96"/>
        <v>2.6066912665020078E-2</v>
      </c>
      <c r="FR27" s="4">
        <f t="shared" si="97"/>
        <v>0.22521162958931051</v>
      </c>
      <c r="FS27" s="4">
        <f t="shared" si="98"/>
        <v>0.18589506359801308</v>
      </c>
      <c r="FT27" s="4">
        <f t="shared" si="99"/>
        <v>0.20399824003245295</v>
      </c>
      <c r="FU27" s="4">
        <f t="shared" si="100"/>
        <v>0.22823997122804793</v>
      </c>
      <c r="FV27" s="4">
        <f t="shared" si="101"/>
        <v>0.18295569369007006</v>
      </c>
      <c r="FW27" s="4">
        <f t="shared" si="102"/>
        <v>0.142170981438213</v>
      </c>
      <c r="FX27" s="4">
        <f t="shared" si="103"/>
        <v>0.16978620705749758</v>
      </c>
      <c r="FY27" s="4">
        <f t="shared" si="104"/>
        <v>0.13841697270460507</v>
      </c>
      <c r="FZ27" s="4">
        <f t="shared" si="105"/>
        <v>0.15276415339581648</v>
      </c>
      <c r="GA27" s="4">
        <f t="shared" si="106"/>
        <v>0.17223493913880539</v>
      </c>
      <c r="GB27" s="4">
        <f t="shared" si="107"/>
        <v>0.13610281910232599</v>
      </c>
      <c r="GC27" s="4">
        <f t="shared" si="108"/>
        <v>0.10442768061974977</v>
      </c>
      <c r="GD27" s="4">
        <f t="shared" si="109"/>
        <v>0.77798448652948726</v>
      </c>
      <c r="GE27" s="4">
        <f t="shared" si="110"/>
        <v>0.73352901249082514</v>
      </c>
      <c r="GF27" s="4">
        <f t="shared" si="111"/>
        <v>0.75547306801192615</v>
      </c>
      <c r="GG27" s="4">
        <f t="shared" si="112"/>
        <v>0.78095368117884822</v>
      </c>
      <c r="GH27" s="4">
        <f t="shared" si="113"/>
        <v>0.72969178704658733</v>
      </c>
      <c r="GI27" s="4">
        <f t="shared" si="114"/>
        <v>0.66644155227659652</v>
      </c>
      <c r="GJ27" s="4">
        <f t="shared" si="115"/>
        <v>0.71143537091971709</v>
      </c>
      <c r="GK27" s="4">
        <f t="shared" si="116"/>
        <v>0.65948677488764651</v>
      </c>
      <c r="GL27" s="4">
        <f t="shared" si="117"/>
        <v>0.68490907735217321</v>
      </c>
      <c r="GM27" s="4">
        <f t="shared" si="118"/>
        <v>0.71496850466633233</v>
      </c>
      <c r="GN27" s="4">
        <f t="shared" si="119"/>
        <v>0.6550846804678877</v>
      </c>
      <c r="GO27" s="4">
        <f t="shared" si="120"/>
        <v>0.58432181398658445</v>
      </c>
      <c r="GP27" s="4">
        <f t="shared" si="121"/>
        <v>0.98959290081620388</v>
      </c>
      <c r="GQ27" s="4">
        <f t="shared" si="122"/>
        <v>0.9867895409015317</v>
      </c>
      <c r="GR27" s="4">
        <f t="shared" si="123"/>
        <v>0.98821257813498919</v>
      </c>
      <c r="GS27" s="4">
        <f t="shared" si="124"/>
        <v>0.98976929885116982</v>
      </c>
      <c r="GT27" s="4">
        <f t="shared" si="125"/>
        <v>0.98653234907220588</v>
      </c>
      <c r="GU27" s="4">
        <f t="shared" si="126"/>
        <v>0.98188938578315987</v>
      </c>
      <c r="GV27" s="4">
        <f t="shared" si="127"/>
        <v>0.98527264333541542</v>
      </c>
      <c r="GW27" s="4">
        <f t="shared" si="128"/>
        <v>0.98132749443492495</v>
      </c>
      <c r="GX27" s="4">
        <f t="shared" si="129"/>
        <v>0.98332896591140484</v>
      </c>
      <c r="GY27" s="4">
        <f t="shared" si="130"/>
        <v>0.9855211973861201</v>
      </c>
      <c r="GZ27" s="4">
        <f t="shared" si="131"/>
        <v>0.98096601425894192</v>
      </c>
      <c r="HA27" s="4">
        <f t="shared" si="132"/>
        <v>0.97445375314632909</v>
      </c>
      <c r="HB27" s="4">
        <f t="shared" si="133"/>
        <v>0.99860348041138747</v>
      </c>
      <c r="HC27" s="4">
        <f t="shared" si="134"/>
        <v>0.99822294138185597</v>
      </c>
      <c r="HD27" s="4">
        <f t="shared" si="135"/>
        <v>0.99841634358213494</v>
      </c>
      <c r="HE27" s="4">
        <f t="shared" si="136"/>
        <v>0.9986273629541691</v>
      </c>
      <c r="HF27" s="4">
        <f t="shared" si="137"/>
        <v>0.99818793542153084</v>
      </c>
      <c r="HG27" s="4">
        <f t="shared" si="138"/>
        <v>0.9975532615826247</v>
      </c>
      <c r="HH27" s="4">
        <f t="shared" si="139"/>
        <v>0.9980162505154172</v>
      </c>
      <c r="HI27" s="4">
        <f t="shared" si="140"/>
        <v>0.99747610104610873</v>
      </c>
      <c r="HJ27" s="4">
        <f t="shared" si="141"/>
        <v>0.9977506007857857</v>
      </c>
      <c r="HK27" s="4">
        <f t="shared" si="142"/>
        <v>0.99805015594603586</v>
      </c>
      <c r="HL27" s="4">
        <f t="shared" si="143"/>
        <v>0.99742642114097213</v>
      </c>
      <c r="HM27" s="4">
        <f t="shared" si="144"/>
        <v>0.9965259559510532</v>
      </c>
      <c r="HN27" s="4">
        <f t="shared" si="145"/>
        <v>9.6865829286794353E-2</v>
      </c>
      <c r="HP27" s="4">
        <f t="shared" ref="HP27:IU27" si="221">IF(B1=1,ET27,0)</f>
        <v>0.2734155997840983</v>
      </c>
      <c r="HQ27" s="4">
        <f t="shared" si="221"/>
        <v>0.22816192343939767</v>
      </c>
      <c r="HR27" s="4">
        <f t="shared" si="221"/>
        <v>0.24912165178967843</v>
      </c>
      <c r="HS27" s="4">
        <f t="shared" si="221"/>
        <v>0.2768605039534725</v>
      </c>
      <c r="HT27" s="4">
        <f t="shared" si="221"/>
        <v>0.22473872528908043</v>
      </c>
      <c r="HU27" s="4">
        <f t="shared" si="221"/>
        <v>0.17665354216901566</v>
      </c>
      <c r="HV27" s="4">
        <f t="shared" si="221"/>
        <v>0.20933219144400667</v>
      </c>
      <c r="HW27" s="4">
        <f t="shared" si="221"/>
        <v>0.17217177011182178</v>
      </c>
      <c r="HX27" s="4">
        <f t="shared" si="221"/>
        <v>0.18924918914661351</v>
      </c>
      <c r="HY27" s="4">
        <f t="shared" si="221"/>
        <v>0.21220548992468818</v>
      </c>
      <c r="HZ27" s="4">
        <f t="shared" si="221"/>
        <v>0.16940423950162337</v>
      </c>
      <c r="IA27" s="4">
        <f t="shared" si="221"/>
        <v>0.13115550523045186</v>
      </c>
      <c r="IB27" s="4">
        <f t="shared" si="221"/>
        <v>6.254649303406748E-2</v>
      </c>
      <c r="IC27" s="4">
        <f t="shared" si="221"/>
        <v>4.9802033049571814E-2</v>
      </c>
      <c r="ID27" s="4">
        <f t="shared" si="221"/>
        <v>5.555637953355648E-2</v>
      </c>
      <c r="IE27" s="4">
        <f t="shared" si="221"/>
        <v>6.3566989375244631E-2</v>
      </c>
      <c r="IF27" s="4">
        <f t="shared" si="221"/>
        <v>4.8885346786549051E-2</v>
      </c>
      <c r="IG27" s="4">
        <f t="shared" si="221"/>
        <v>3.6647224372409019E-2</v>
      </c>
      <c r="IH27" s="4">
        <f t="shared" si="221"/>
        <v>4.4836892759268984E-2</v>
      </c>
      <c r="II27" s="4">
        <f t="shared" si="221"/>
        <v>3.5564041800675891E-2</v>
      </c>
      <c r="IJ27" s="4">
        <f t="shared" si="221"/>
        <v>3.9742075232448916E-2</v>
      </c>
      <c r="IK27" s="4">
        <f t="shared" si="221"/>
        <v>4.5582492380106518E-2</v>
      </c>
      <c r="IL27" s="4">
        <f t="shared" si="221"/>
        <v>3.4899802917297308E-2</v>
      </c>
      <c r="IM27" s="4">
        <f t="shared" si="221"/>
        <v>2.6066912665020078E-2</v>
      </c>
      <c r="IN27" s="4">
        <f t="shared" si="221"/>
        <v>0.22521162958931051</v>
      </c>
      <c r="IO27" s="4">
        <f t="shared" si="221"/>
        <v>0.18589506359801308</v>
      </c>
      <c r="IP27" s="4">
        <f t="shared" si="221"/>
        <v>0.20399824003245295</v>
      </c>
      <c r="IQ27" s="4">
        <f t="shared" si="221"/>
        <v>0.22823997122804793</v>
      </c>
      <c r="IR27" s="4">
        <f t="shared" si="221"/>
        <v>0.18295569369007006</v>
      </c>
      <c r="IS27" s="4">
        <f t="shared" si="221"/>
        <v>0.142170981438213</v>
      </c>
      <c r="IT27" s="4">
        <f t="shared" si="221"/>
        <v>0.16978620705749758</v>
      </c>
      <c r="IU27" s="4">
        <f t="shared" si="221"/>
        <v>0.13841697270460507</v>
      </c>
      <c r="IV27" s="4">
        <f t="shared" ref="IV27:KA27" si="222">IF(AH1=1,FZ27,0)</f>
        <v>0.15276415339581648</v>
      </c>
      <c r="IW27" s="4">
        <f t="shared" si="222"/>
        <v>0.17223493913880539</v>
      </c>
      <c r="IX27" s="4">
        <f t="shared" si="222"/>
        <v>0.13610281910232599</v>
      </c>
      <c r="IY27" s="4">
        <f t="shared" si="222"/>
        <v>0.10442768061974977</v>
      </c>
      <c r="IZ27" s="4">
        <f t="shared" si="222"/>
        <v>0.77798448652948726</v>
      </c>
      <c r="JA27" s="4">
        <f t="shared" si="222"/>
        <v>0.73352901249082514</v>
      </c>
      <c r="JB27" s="4">
        <f t="shared" si="222"/>
        <v>0.75547306801192615</v>
      </c>
      <c r="JC27" s="4">
        <f t="shared" si="222"/>
        <v>0.78095368117884822</v>
      </c>
      <c r="JD27" s="4">
        <f t="shared" si="222"/>
        <v>0.72969178704658733</v>
      </c>
      <c r="JE27" s="4">
        <f t="shared" si="222"/>
        <v>0.66644155227659652</v>
      </c>
      <c r="JF27" s="4">
        <f t="shared" si="222"/>
        <v>0.71143537091971709</v>
      </c>
      <c r="JG27" s="4">
        <f t="shared" si="222"/>
        <v>0.65948677488764651</v>
      </c>
      <c r="JH27" s="4">
        <f t="shared" si="222"/>
        <v>0.68490907735217321</v>
      </c>
      <c r="JI27" s="4">
        <f t="shared" si="222"/>
        <v>0.71496850466633233</v>
      </c>
      <c r="JJ27" s="4">
        <f t="shared" si="222"/>
        <v>0.6550846804678877</v>
      </c>
      <c r="JK27" s="4">
        <f t="shared" si="222"/>
        <v>0.58432181398658445</v>
      </c>
      <c r="JL27" s="4">
        <f t="shared" si="222"/>
        <v>0.98959290081620388</v>
      </c>
      <c r="JM27" s="4">
        <f t="shared" si="222"/>
        <v>0.9867895409015317</v>
      </c>
      <c r="JN27" s="4">
        <f t="shared" si="222"/>
        <v>0.98821257813498919</v>
      </c>
      <c r="JO27" s="4">
        <f t="shared" si="222"/>
        <v>0.98976929885116982</v>
      </c>
      <c r="JP27" s="4">
        <f t="shared" si="222"/>
        <v>0.98653234907220588</v>
      </c>
      <c r="JQ27" s="4">
        <f t="shared" si="222"/>
        <v>0.98188938578315987</v>
      </c>
      <c r="JR27" s="4">
        <f t="shared" si="222"/>
        <v>0.98527264333541542</v>
      </c>
      <c r="JS27" s="4">
        <f t="shared" si="222"/>
        <v>0.98132749443492495</v>
      </c>
      <c r="JT27" s="4">
        <f t="shared" si="222"/>
        <v>0.98332896591140484</v>
      </c>
      <c r="JU27" s="4">
        <f t="shared" si="222"/>
        <v>0.9855211973861201</v>
      </c>
      <c r="JV27" s="4">
        <f t="shared" si="222"/>
        <v>0.98096601425894192</v>
      </c>
      <c r="JW27" s="4">
        <f t="shared" si="222"/>
        <v>0.97445375314632909</v>
      </c>
      <c r="JX27" s="4">
        <f t="shared" si="222"/>
        <v>0.99860348041138747</v>
      </c>
      <c r="JY27" s="4">
        <f t="shared" si="222"/>
        <v>0.99822294138185597</v>
      </c>
      <c r="JZ27" s="4">
        <f t="shared" si="222"/>
        <v>0.99841634358213494</v>
      </c>
      <c r="KA27" s="4">
        <f t="shared" si="222"/>
        <v>0.9986273629541691</v>
      </c>
      <c r="KB27" s="4">
        <f t="shared" ref="KB27:KJ27" si="223">IF(BN1=1,HF27,0)</f>
        <v>0.99818793542153084</v>
      </c>
      <c r="KC27" s="4">
        <f t="shared" si="223"/>
        <v>0.9975532615826247</v>
      </c>
      <c r="KD27" s="4">
        <f t="shared" si="223"/>
        <v>0.9980162505154172</v>
      </c>
      <c r="KE27" s="4">
        <f t="shared" si="223"/>
        <v>0.99747610104610873</v>
      </c>
      <c r="KF27" s="4">
        <f t="shared" si="223"/>
        <v>0.9977506007857857</v>
      </c>
      <c r="KG27" s="4">
        <f t="shared" si="223"/>
        <v>0.99805015594603586</v>
      </c>
      <c r="KH27" s="4">
        <f t="shared" si="223"/>
        <v>0.99742642114097213</v>
      </c>
      <c r="KI27" s="4">
        <f t="shared" si="223"/>
        <v>0.9965259559510532</v>
      </c>
      <c r="KJ27" s="4">
        <f t="shared" si="223"/>
        <v>0</v>
      </c>
    </row>
    <row r="28" spans="1:296" x14ac:dyDescent="0.2">
      <c r="A28" s="4" t="str">
        <f>'Respondent Data'!A28</f>
        <v>297</v>
      </c>
      <c r="B28" s="4">
        <f>SUMPRODUCT('Respondent Data'!I28:Z28,'Product Coding'!A100:R100)</f>
        <v>-9.2773901514687895E-2</v>
      </c>
      <c r="C28" s="4">
        <f>SUMPRODUCT('Respondent Data'!I28:Z28,'Product Coding'!A101:R101)</f>
        <v>6.0526653889881099E-2</v>
      </c>
      <c r="D28" s="4">
        <f>SUMPRODUCT('Respondent Data'!I28:Z28,'Product Coding'!A102:R102)</f>
        <v>-1.2120827097795921</v>
      </c>
      <c r="E28" s="4">
        <f>SUMPRODUCT('Respondent Data'!I28:Z28,'Product Coding'!A103:R103)</f>
        <v>-0.17452660326827896</v>
      </c>
      <c r="F28" s="4">
        <f>SUMPRODUCT('Respondent Data'!I28:Z28,'Product Coding'!A104:R104)</f>
        <v>-0.60339263907847407</v>
      </c>
      <c r="G28" s="4">
        <f>SUMPRODUCT('Respondent Data'!I28:Z28,'Product Coding'!A105:R105)</f>
        <v>0.11447260430457595</v>
      </c>
      <c r="H28" s="4">
        <f>SUMPRODUCT('Respondent Data'!I28:Z28,'Product Coding'!A106:R106)</f>
        <v>1.4290091701592122</v>
      </c>
      <c r="I28" s="4">
        <f>SUMPRODUCT('Respondent Data'!I28:Z28,'Product Coding'!A107:R107)</f>
        <v>1.582309725563781</v>
      </c>
      <c r="J28" s="4">
        <f>SUMPRODUCT('Respondent Data'!I28:Z28,'Product Coding'!A108:R108)</f>
        <v>0.309700361894308</v>
      </c>
      <c r="K28" s="4">
        <f>SUMPRODUCT('Respondent Data'!I28:Z28,'Product Coding'!A109:R109)</f>
        <v>1.3472564684056212</v>
      </c>
      <c r="L28" s="4">
        <f>SUMPRODUCT('Respondent Data'!I28:Z28,'Product Coding'!A110:R110)</f>
        <v>0.91839043259542597</v>
      </c>
      <c r="M28" s="4">
        <f>SUMPRODUCT('Respondent Data'!I28:Z28,'Product Coding'!A111:R111)</f>
        <v>1.6362556759784761</v>
      </c>
      <c r="N28" s="4">
        <f>SUMPRODUCT('Respondent Data'!I28:Z28,'Product Coding'!A112:R112)</f>
        <v>1.2480685409618242</v>
      </c>
      <c r="O28" s="4">
        <f>SUMPRODUCT('Respondent Data'!I28:Z28,'Product Coding'!A113:R113)</f>
        <v>1.401369096366393</v>
      </c>
      <c r="P28" s="4">
        <f>SUMPRODUCT('Respondent Data'!I28:Z28,'Product Coding'!A114:R114)</f>
        <v>0.12875973269691998</v>
      </c>
      <c r="Q28" s="4">
        <f>SUMPRODUCT('Respondent Data'!I28:Z28,'Product Coding'!A115:R115)</f>
        <v>1.1663158392082331</v>
      </c>
      <c r="R28" s="4">
        <f>SUMPRODUCT('Respondent Data'!I28:Z28,'Product Coding'!A116:R116)</f>
        <v>0.73744980339803801</v>
      </c>
      <c r="S28" s="4">
        <f>SUMPRODUCT('Respondent Data'!I28:Z28,'Product Coding'!A117:R117)</f>
        <v>1.455315046781088</v>
      </c>
      <c r="T28" s="4">
        <f>SUMPRODUCT('Respondent Data'!I28:Z28,'Product Coding'!A118:R118)</f>
        <v>2.769851612635724</v>
      </c>
      <c r="U28" s="4">
        <f>SUMPRODUCT('Respondent Data'!I28:Z28,'Product Coding'!A119:R119)</f>
        <v>2.9231521680402928</v>
      </c>
      <c r="V28" s="4">
        <f>SUMPRODUCT('Respondent Data'!I28:Z28,'Product Coding'!A120:R120)</f>
        <v>1.6505428043708199</v>
      </c>
      <c r="W28" s="4">
        <f>SUMPRODUCT('Respondent Data'!I28:Z28,'Product Coding'!A121:R121)</f>
        <v>2.6880989108821329</v>
      </c>
      <c r="X28" s="4">
        <f>SUMPRODUCT('Respondent Data'!I28:Z28,'Product Coding'!A122:R122)</f>
        <v>2.2592328750719379</v>
      </c>
      <c r="Y28" s="4">
        <f>SUMPRODUCT('Respondent Data'!I28:Z28,'Product Coding'!A123:R123)</f>
        <v>2.9770981184549878</v>
      </c>
      <c r="Z28" s="4">
        <f>SUMPRODUCT('Respondent Data'!I28:Z28,'Product Coding'!A124:R124)</f>
        <v>-0.1950140012768683</v>
      </c>
      <c r="AA28" s="4">
        <f>SUMPRODUCT('Respondent Data'!I28:Z28,'Product Coding'!A125:R125)</f>
        <v>-4.1713445872299304E-2</v>
      </c>
      <c r="AB28" s="4">
        <f>SUMPRODUCT('Respondent Data'!I28:Z28,'Product Coding'!A126:R126)</f>
        <v>-1.3143228095417725</v>
      </c>
      <c r="AC28" s="4">
        <f>SUMPRODUCT('Respondent Data'!I28:Z28,'Product Coding'!A127:R127)</f>
        <v>-0.27676670303045942</v>
      </c>
      <c r="AD28" s="4">
        <f>SUMPRODUCT('Respondent Data'!I28:Z28,'Product Coding'!A128:R128)</f>
        <v>-0.70563273884065436</v>
      </c>
      <c r="AE28" s="4">
        <f>SUMPRODUCT('Respondent Data'!I28:Z28,'Product Coding'!A129:R129)</f>
        <v>1.2232504542395661E-2</v>
      </c>
      <c r="AF28" s="4">
        <f>SUMPRODUCT('Respondent Data'!I28:Z28,'Product Coding'!A130:R130)</f>
        <v>1.3267690703970318</v>
      </c>
      <c r="AG28" s="4">
        <f>SUMPRODUCT('Respondent Data'!I28:Z28,'Product Coding'!A131:R131)</f>
        <v>1.4800696258016006</v>
      </c>
      <c r="AH28" s="4">
        <f>SUMPRODUCT('Respondent Data'!I28:Z28,'Product Coding'!A132:R132)</f>
        <v>0.20746026213212765</v>
      </c>
      <c r="AI28" s="4">
        <f>SUMPRODUCT('Respondent Data'!I28:Z28,'Product Coding'!A133:R133)</f>
        <v>1.2450163686434406</v>
      </c>
      <c r="AJ28" s="4">
        <f>SUMPRODUCT('Respondent Data'!I28:Z28,'Product Coding'!A134:R134)</f>
        <v>0.81615033283324567</v>
      </c>
      <c r="AK28" s="4">
        <f>SUMPRODUCT('Respondent Data'!I28:Z28,'Product Coding'!A135:R135)</f>
        <v>1.5340155762162957</v>
      </c>
      <c r="AL28" s="4">
        <f>SUMPRODUCT('Respondent Data'!I28:Z28,'Product Coding'!A136:R136)</f>
        <v>-0.32703326666390092</v>
      </c>
      <c r="AM28" s="4">
        <f>SUMPRODUCT('Respondent Data'!I28:Z28,'Product Coding'!A137:R137)</f>
        <v>-0.17373271125933198</v>
      </c>
      <c r="AN28" s="4">
        <f>SUMPRODUCT('Respondent Data'!I28:Z28,'Product Coding'!A138:R138)</f>
        <v>-1.446342074928805</v>
      </c>
      <c r="AO28" s="4">
        <f>SUMPRODUCT('Respondent Data'!I28:Z28,'Product Coding'!A139:R139)</f>
        <v>-0.40878596841749198</v>
      </c>
      <c r="AP28" s="4">
        <f>SUMPRODUCT('Respondent Data'!I28:Z28,'Product Coding'!A140:R140)</f>
        <v>-0.83765200422768704</v>
      </c>
      <c r="AQ28" s="4">
        <f>SUMPRODUCT('Respondent Data'!I28:Z28,'Product Coding'!A141:R141)</f>
        <v>-0.11978676084463702</v>
      </c>
      <c r="AR28" s="4">
        <f>SUMPRODUCT('Respondent Data'!I28:Z28,'Product Coding'!A142:R142)</f>
        <v>1.1947498050099992</v>
      </c>
      <c r="AS28" s="4">
        <f>SUMPRODUCT('Respondent Data'!I28:Z28,'Product Coding'!A143:R143)</f>
        <v>1.3480503604145682</v>
      </c>
      <c r="AT28" s="4">
        <f>SUMPRODUCT('Respondent Data'!I28:Z28,'Product Coding'!A144:R144)</f>
        <v>7.5440996745094968E-2</v>
      </c>
      <c r="AU28" s="4">
        <f>SUMPRODUCT('Respondent Data'!I28:Z28,'Product Coding'!A145:R145)</f>
        <v>1.1129971032564081</v>
      </c>
      <c r="AV28" s="4">
        <f>SUMPRODUCT('Respondent Data'!I28:Z28,'Product Coding'!A146:R146)</f>
        <v>0.68413106744621299</v>
      </c>
      <c r="AW28" s="4">
        <f>SUMPRODUCT('Respondent Data'!I28:Z28,'Product Coding'!A147:R147)</f>
        <v>1.401996310829263</v>
      </c>
      <c r="AX28" s="4">
        <f>SUMPRODUCT('Respondent Data'!I28:Z28,'Product Coding'!A148:R148)</f>
        <v>-1.1924192759073109</v>
      </c>
      <c r="AY28" s="4">
        <f>SUMPRODUCT('Respondent Data'!I28:Z28,'Product Coding'!A149:R149)</f>
        <v>-1.0391187205027419</v>
      </c>
      <c r="AZ28" s="4">
        <f>SUMPRODUCT('Respondent Data'!I28:Z28,'Product Coding'!A150:R150)</f>
        <v>-2.311728084172215</v>
      </c>
      <c r="BA28" s="4">
        <f>SUMPRODUCT('Respondent Data'!I28:Z28,'Product Coding'!A151:R151)</f>
        <v>-1.274171977660902</v>
      </c>
      <c r="BB28" s="4">
        <f>SUMPRODUCT('Respondent Data'!I28:Z28,'Product Coding'!A152:R152)</f>
        <v>-1.703038013471097</v>
      </c>
      <c r="BC28" s="4">
        <f>SUMPRODUCT('Respondent Data'!I28:Z28,'Product Coding'!A153:R153)</f>
        <v>-0.98517277008804693</v>
      </c>
      <c r="BD28" s="4">
        <f>SUMPRODUCT('Respondent Data'!I28:Z28,'Product Coding'!A154:R154)</f>
        <v>0.32936379576658914</v>
      </c>
      <c r="BE28" s="4">
        <f>SUMPRODUCT('Respondent Data'!I28:Z28,'Product Coding'!A155:R155)</f>
        <v>0.48266435117115813</v>
      </c>
      <c r="BF28" s="4">
        <f>SUMPRODUCT('Respondent Data'!I28:Z28,'Product Coding'!A156:R156)</f>
        <v>-0.78994501249831506</v>
      </c>
      <c r="BG28" s="4">
        <f>SUMPRODUCT('Respondent Data'!I28:Z28,'Product Coding'!A157:R157)</f>
        <v>0.24761109401299808</v>
      </c>
      <c r="BH28" s="4">
        <f>SUMPRODUCT('Respondent Data'!I28:Z28,'Product Coding'!A158:R158)</f>
        <v>-0.18125494179719692</v>
      </c>
      <c r="BI28" s="4">
        <f>SUMPRODUCT('Respondent Data'!I28:Z28,'Product Coding'!A159:R159)</f>
        <v>0.5366103015858531</v>
      </c>
      <c r="BJ28" s="4">
        <f>SUMPRODUCT('Respondent Data'!I28:Z28,'Product Coding'!A160:R160)</f>
        <v>-0.77470467958198197</v>
      </c>
      <c r="BK28" s="4">
        <f>SUMPRODUCT('Respondent Data'!I28:Z28,'Product Coding'!A161:R161)</f>
        <v>-0.62140412417741298</v>
      </c>
      <c r="BL28" s="4">
        <f>SUMPRODUCT('Respondent Data'!I28:Z28,'Product Coding'!A162:R162)</f>
        <v>-1.8940134878468862</v>
      </c>
      <c r="BM28" s="4">
        <f>SUMPRODUCT('Respondent Data'!I28:Z28,'Product Coding'!A163:R163)</f>
        <v>-0.85645738133557303</v>
      </c>
      <c r="BN28" s="4">
        <f>SUMPRODUCT('Respondent Data'!I28:Z28,'Product Coding'!A164:R164)</f>
        <v>-1.2853234171457681</v>
      </c>
      <c r="BO28" s="4">
        <f>SUMPRODUCT('Respondent Data'!I28:Z28,'Product Coding'!A165:R165)</f>
        <v>-0.56745817376271801</v>
      </c>
      <c r="BP28" s="4">
        <f>SUMPRODUCT('Respondent Data'!I28:Z28,'Product Coding'!A166:R166)</f>
        <v>0.74707839209191806</v>
      </c>
      <c r="BQ28" s="4">
        <f>SUMPRODUCT('Respondent Data'!I28:Z28,'Product Coding'!A167:R167)</f>
        <v>0.90037894749648706</v>
      </c>
      <c r="BR28" s="4">
        <f>SUMPRODUCT('Respondent Data'!I28:Z28,'Product Coding'!A168:R168)</f>
        <v>-0.37223041617298602</v>
      </c>
      <c r="BS28" s="4">
        <f>SUMPRODUCT('Respondent Data'!I28:Z28,'Product Coding'!A169:R169)</f>
        <v>0.665325690338327</v>
      </c>
      <c r="BT28" s="4">
        <f>SUMPRODUCT('Respondent Data'!I28:Z28,'Product Coding'!A170:R170)</f>
        <v>0.236459654528132</v>
      </c>
      <c r="BU28" s="4">
        <f>SUMPRODUCT('Respondent Data'!I28:Z28,'Product Coding'!A171:R171)</f>
        <v>0.95432489791118202</v>
      </c>
      <c r="BV28" s="4">
        <f>SUMPRODUCT('Respondent Data'!I28:Z28,'Product Coding'!A172:R172)</f>
        <v>3.3745522227379601</v>
      </c>
      <c r="BX28" s="4">
        <f t="shared" si="0"/>
        <v>1.0972136288813459</v>
      </c>
      <c r="BY28" s="4">
        <f t="shared" si="1"/>
        <v>0.94126868021229904</v>
      </c>
      <c r="BZ28" s="4">
        <f t="shared" si="2"/>
        <v>3.3604762660542291</v>
      </c>
      <c r="CA28" s="4">
        <f t="shared" si="3"/>
        <v>1.1906824180074764</v>
      </c>
      <c r="CB28" s="4">
        <f t="shared" si="4"/>
        <v>1.828311090000758</v>
      </c>
      <c r="CC28" s="4">
        <f t="shared" si="5"/>
        <v>0.89183637056103193</v>
      </c>
      <c r="CD28" s="4">
        <f t="shared" si="6"/>
        <v>0.23954615417390979</v>
      </c>
      <c r="CE28" s="4">
        <f t="shared" si="7"/>
        <v>0.20549990125358844</v>
      </c>
      <c r="CF28" s="4">
        <f t="shared" si="8"/>
        <v>0.7336667578096987</v>
      </c>
      <c r="CG28" s="4">
        <f t="shared" si="9"/>
        <v>0.2599524710306228</v>
      </c>
      <c r="CH28" s="4">
        <f t="shared" si="10"/>
        <v>0.39916100084330314</v>
      </c>
      <c r="CI28" s="4">
        <f t="shared" si="11"/>
        <v>0.19470772791814814</v>
      </c>
      <c r="CJ28" s="4">
        <f t="shared" si="12"/>
        <v>0.28705870389174021</v>
      </c>
      <c r="CK28" s="4">
        <f t="shared" si="13"/>
        <v>0.2462595799426141</v>
      </c>
      <c r="CL28" s="4">
        <f t="shared" si="14"/>
        <v>0.87918517962266463</v>
      </c>
      <c r="CM28" s="4">
        <f t="shared" si="15"/>
        <v>0.31151249188217262</v>
      </c>
      <c r="CN28" s="4">
        <f t="shared" si="16"/>
        <v>0.47833220258264625</v>
      </c>
      <c r="CO28" s="4">
        <f t="shared" si="17"/>
        <v>0.23332684344959842</v>
      </c>
      <c r="CP28" s="4">
        <f t="shared" si="18"/>
        <v>6.26713036817826E-2</v>
      </c>
      <c r="CQ28" s="4">
        <f t="shared" si="19"/>
        <v>5.3763946920600117E-2</v>
      </c>
      <c r="CR28" s="4">
        <f t="shared" si="20"/>
        <v>0.19194569137828543</v>
      </c>
      <c r="CS28" s="4">
        <f t="shared" si="21"/>
        <v>6.8010109830284868E-2</v>
      </c>
      <c r="CT28" s="4">
        <f t="shared" si="22"/>
        <v>0.10443056532484939</v>
      </c>
      <c r="CU28" s="4">
        <f t="shared" si="23"/>
        <v>5.0940442720233035E-2</v>
      </c>
      <c r="CV28" s="4">
        <f t="shared" si="24"/>
        <v>1.2153280025144564</v>
      </c>
      <c r="CW28" s="4">
        <f t="shared" si="25"/>
        <v>1.0425956758467683</v>
      </c>
      <c r="CX28" s="4">
        <f t="shared" si="26"/>
        <v>3.722229473293011</v>
      </c>
      <c r="CY28" s="4">
        <f t="shared" si="27"/>
        <v>1.318858649414933</v>
      </c>
      <c r="CZ28" s="4">
        <f t="shared" si="28"/>
        <v>2.0251276565449401</v>
      </c>
      <c r="DA28" s="4">
        <f t="shared" si="29"/>
        <v>0.98784200840517711</v>
      </c>
      <c r="DB28" s="4">
        <f t="shared" si="30"/>
        <v>0.2653331506272063</v>
      </c>
      <c r="DC28" s="4">
        <f t="shared" si="31"/>
        <v>0.22762183947903725</v>
      </c>
      <c r="DD28" s="4">
        <f t="shared" si="32"/>
        <v>0.81264553393233707</v>
      </c>
      <c r="DE28" s="4">
        <f t="shared" si="33"/>
        <v>0.28793619496728728</v>
      </c>
      <c r="DF28" s="4">
        <f t="shared" si="34"/>
        <v>0.44213043756224013</v>
      </c>
      <c r="DG28" s="4">
        <f t="shared" si="35"/>
        <v>0.21566789530872763</v>
      </c>
      <c r="DH28" s="4">
        <f t="shared" si="36"/>
        <v>1.3868476122063158</v>
      </c>
      <c r="DI28" s="4">
        <f t="shared" si="37"/>
        <v>1.1897375198737934</v>
      </c>
      <c r="DJ28" s="4">
        <f t="shared" si="38"/>
        <v>4.2475488480806058</v>
      </c>
      <c r="DK28" s="4">
        <f t="shared" si="39"/>
        <v>1.504989570712199</v>
      </c>
      <c r="DL28" s="4">
        <f t="shared" si="40"/>
        <v>2.3109345370810002</v>
      </c>
      <c r="DM28" s="4">
        <f t="shared" si="41"/>
        <v>1.1272564507354179</v>
      </c>
      <c r="DN28" s="4">
        <f t="shared" si="42"/>
        <v>0.30277969866998328</v>
      </c>
      <c r="DO28" s="4">
        <f t="shared" si="43"/>
        <v>0.25974617873890143</v>
      </c>
      <c r="DP28" s="4">
        <f t="shared" si="44"/>
        <v>0.92733444467044801</v>
      </c>
      <c r="DQ28" s="4">
        <f t="shared" si="45"/>
        <v>0.32857271751492001</v>
      </c>
      <c r="DR28" s="4">
        <f t="shared" si="46"/>
        <v>0.50452844034557875</v>
      </c>
      <c r="DS28" s="4">
        <f t="shared" si="47"/>
        <v>0.24610517080133912</v>
      </c>
      <c r="DT28" s="4">
        <f t="shared" si="48"/>
        <v>3.2950431909876809</v>
      </c>
      <c r="DU28" s="4">
        <f t="shared" si="49"/>
        <v>2.8267247817415688</v>
      </c>
      <c r="DV28" s="4">
        <f t="shared" si="50"/>
        <v>10.091849159973506</v>
      </c>
      <c r="DW28" s="4">
        <f t="shared" si="51"/>
        <v>3.575739391866922</v>
      </c>
      <c r="DX28" s="4">
        <f t="shared" si="52"/>
        <v>5.4906026042133176</v>
      </c>
      <c r="DY28" s="4">
        <f t="shared" si="53"/>
        <v>2.6782745701840733</v>
      </c>
      <c r="DZ28" s="4">
        <f t="shared" si="54"/>
        <v>0.71938126127977975</v>
      </c>
      <c r="EA28" s="4">
        <f t="shared" si="55"/>
        <v>0.61713692990182778</v>
      </c>
      <c r="EB28" s="4">
        <f t="shared" si="56"/>
        <v>2.2032752703222971</v>
      </c>
      <c r="EC28" s="4">
        <f t="shared" si="57"/>
        <v>0.78066348895353099</v>
      </c>
      <c r="ED28" s="4">
        <f t="shared" si="58"/>
        <v>1.1987207443617955</v>
      </c>
      <c r="EE28" s="4">
        <f t="shared" si="59"/>
        <v>0.58472694489174659</v>
      </c>
      <c r="EF28" s="4">
        <f t="shared" si="60"/>
        <v>2.1699512016529519</v>
      </c>
      <c r="EG28" s="4">
        <f t="shared" si="61"/>
        <v>1.8615400410104146</v>
      </c>
      <c r="EH28" s="4">
        <f t="shared" si="62"/>
        <v>6.6459888208690607</v>
      </c>
      <c r="EI28" s="4">
        <f t="shared" si="63"/>
        <v>2.3548037280366052</v>
      </c>
      <c r="EJ28" s="4">
        <f t="shared" si="64"/>
        <v>3.6158371918761474</v>
      </c>
      <c r="EK28" s="4">
        <f t="shared" si="65"/>
        <v>1.7637781312922405</v>
      </c>
      <c r="EL28" s="4">
        <f t="shared" si="66"/>
        <v>0.47374864057328531</v>
      </c>
      <c r="EM28" s="4">
        <f t="shared" si="67"/>
        <v>0.4064156203741523</v>
      </c>
      <c r="EN28" s="4">
        <f t="shared" si="68"/>
        <v>1.4509672691042959</v>
      </c>
      <c r="EO28" s="4">
        <f t="shared" si="69"/>
        <v>0.51410606106001533</v>
      </c>
      <c r="EP28" s="4">
        <f t="shared" si="70"/>
        <v>0.78941773109034918</v>
      </c>
      <c r="EQ28" s="4">
        <f t="shared" si="71"/>
        <v>0.38507201974684174</v>
      </c>
      <c r="ER28" s="4">
        <f t="shared" si="72"/>
        <v>3.4233443837950822E-2</v>
      </c>
      <c r="ET28" s="4">
        <f t="shared" si="73"/>
        <v>0.47682314582964069</v>
      </c>
      <c r="EU28" s="4">
        <f t="shared" si="74"/>
        <v>0.51512704562391598</v>
      </c>
      <c r="EV28" s="4">
        <f t="shared" si="75"/>
        <v>0.22933274692603575</v>
      </c>
      <c r="EW28" s="4">
        <f t="shared" si="76"/>
        <v>0.45647876286401418</v>
      </c>
      <c r="EX28" s="4">
        <f t="shared" si="77"/>
        <v>0.35356789553151025</v>
      </c>
      <c r="EY28" s="4">
        <f t="shared" si="78"/>
        <v>0.52858694100666104</v>
      </c>
      <c r="EZ28" s="4">
        <f t="shared" si="79"/>
        <v>0.80674688605398936</v>
      </c>
      <c r="FA28" s="4">
        <f t="shared" si="80"/>
        <v>0.82953138275673766</v>
      </c>
      <c r="FB28" s="4">
        <f t="shared" si="81"/>
        <v>0.57681212118492275</v>
      </c>
      <c r="FC28" s="4">
        <f t="shared" si="82"/>
        <v>0.7936807324025601</v>
      </c>
      <c r="FD28" s="4">
        <f t="shared" si="83"/>
        <v>0.71471403176423542</v>
      </c>
      <c r="FE28" s="4">
        <f t="shared" si="84"/>
        <v>0.83702480249505173</v>
      </c>
      <c r="FF28" s="4">
        <f t="shared" si="85"/>
        <v>0.77696533730454775</v>
      </c>
      <c r="FG28" s="4">
        <f t="shared" si="86"/>
        <v>0.80240105359595026</v>
      </c>
      <c r="FH28" s="4">
        <f t="shared" si="87"/>
        <v>0.53214553352362925</v>
      </c>
      <c r="FI28" s="4">
        <f t="shared" si="88"/>
        <v>0.76247844087621608</v>
      </c>
      <c r="FJ28" s="4">
        <f t="shared" si="89"/>
        <v>0.67643794693303716</v>
      </c>
      <c r="FK28" s="4">
        <f t="shared" si="90"/>
        <v>0.81081507737479674</v>
      </c>
      <c r="FL28" s="4">
        <f t="shared" si="91"/>
        <v>0.94102475199560909</v>
      </c>
      <c r="FM28" s="4">
        <f t="shared" si="92"/>
        <v>0.94897913609806661</v>
      </c>
      <c r="FN28" s="4">
        <f t="shared" si="93"/>
        <v>0.83896439849005844</v>
      </c>
      <c r="FO28" s="4">
        <f t="shared" si="94"/>
        <v>0.93632072467825977</v>
      </c>
      <c r="FP28" s="4">
        <f t="shared" si="95"/>
        <v>0.90544397393227438</v>
      </c>
      <c r="FQ28" s="4">
        <f t="shared" si="96"/>
        <v>0.95152870643327803</v>
      </c>
      <c r="FR28" s="4">
        <f t="shared" si="97"/>
        <v>0.45140042416516796</v>
      </c>
      <c r="FS28" s="4">
        <f t="shared" si="98"/>
        <v>0.48957315039132498</v>
      </c>
      <c r="FT28" s="4">
        <f t="shared" si="99"/>
        <v>0.21176438071372625</v>
      </c>
      <c r="FU28" s="4">
        <f t="shared" si="100"/>
        <v>0.43124663948460512</v>
      </c>
      <c r="FV28" s="4">
        <f t="shared" si="101"/>
        <v>0.33056456240333354</v>
      </c>
      <c r="FW28" s="4">
        <f t="shared" si="102"/>
        <v>0.50305808800282303</v>
      </c>
      <c r="FX28" s="4">
        <f t="shared" si="103"/>
        <v>0.79030569894127511</v>
      </c>
      <c r="FY28" s="4">
        <f t="shared" si="104"/>
        <v>0.81458309704262633</v>
      </c>
      <c r="FZ28" s="4">
        <f t="shared" si="105"/>
        <v>0.5516798410280519</v>
      </c>
      <c r="GA28" s="4">
        <f t="shared" si="106"/>
        <v>0.77643597866693947</v>
      </c>
      <c r="GB28" s="4">
        <f t="shared" si="107"/>
        <v>0.69341855213207204</v>
      </c>
      <c r="GC28" s="4">
        <f t="shared" si="108"/>
        <v>0.82259308143203269</v>
      </c>
      <c r="GD28" s="4">
        <f t="shared" si="109"/>
        <v>0.41896264968320962</v>
      </c>
      <c r="GE28" s="4">
        <f t="shared" si="110"/>
        <v>0.45667573895232683</v>
      </c>
      <c r="GF28" s="4">
        <f t="shared" si="111"/>
        <v>0.19056516269796511</v>
      </c>
      <c r="GG28" s="4">
        <f t="shared" si="112"/>
        <v>0.39920325884458185</v>
      </c>
      <c r="GH28" s="4">
        <f t="shared" si="113"/>
        <v>0.30202952936714483</v>
      </c>
      <c r="GI28" s="4">
        <f t="shared" si="114"/>
        <v>0.47008906690788882</v>
      </c>
      <c r="GJ28" s="4">
        <f t="shared" si="115"/>
        <v>0.76758948655778625</v>
      </c>
      <c r="GK28" s="4">
        <f t="shared" si="116"/>
        <v>0.79381070320139691</v>
      </c>
      <c r="GL28" s="4">
        <f t="shared" si="117"/>
        <v>0.51885130926043732</v>
      </c>
      <c r="GM28" s="4">
        <f t="shared" si="118"/>
        <v>0.75268744180633829</v>
      </c>
      <c r="GN28" s="4">
        <f t="shared" si="119"/>
        <v>0.66466008430542367</v>
      </c>
      <c r="GO28" s="4">
        <f t="shared" si="120"/>
        <v>0.80250048184690947</v>
      </c>
      <c r="GP28" s="4">
        <f t="shared" si="121"/>
        <v>0.23282652945104418</v>
      </c>
      <c r="GQ28" s="4">
        <f t="shared" si="122"/>
        <v>0.26132007317884332</v>
      </c>
      <c r="GR28" s="4">
        <f t="shared" si="123"/>
        <v>9.0156292749511979E-2</v>
      </c>
      <c r="GS28" s="4">
        <f t="shared" si="124"/>
        <v>0.21854391484301636</v>
      </c>
      <c r="GT28" s="4">
        <f t="shared" si="125"/>
        <v>0.15406889945023886</v>
      </c>
      <c r="GU28" s="4">
        <f t="shared" si="126"/>
        <v>0.27186659965679416</v>
      </c>
      <c r="GV28" s="4">
        <f t="shared" si="127"/>
        <v>0.58160457050443493</v>
      </c>
      <c r="GW28" s="4">
        <f t="shared" si="128"/>
        <v>0.61837682481266898</v>
      </c>
      <c r="GX28" s="4">
        <f t="shared" si="129"/>
        <v>0.31218047642199204</v>
      </c>
      <c r="GY28" s="4">
        <f t="shared" si="130"/>
        <v>0.56158842263210818</v>
      </c>
      <c r="GZ28" s="4">
        <f t="shared" si="131"/>
        <v>0.45480991734139559</v>
      </c>
      <c r="HA28" s="4">
        <f t="shared" si="132"/>
        <v>0.63102353577278925</v>
      </c>
      <c r="HB28" s="4">
        <f t="shared" si="133"/>
        <v>0.31546226941239852</v>
      </c>
      <c r="HC28" s="4">
        <f t="shared" si="134"/>
        <v>0.3494621727001585</v>
      </c>
      <c r="HD28" s="4">
        <f t="shared" si="135"/>
        <v>0.13078753100849258</v>
      </c>
      <c r="HE28" s="4">
        <f t="shared" si="136"/>
        <v>0.29808003122294396</v>
      </c>
      <c r="HF28" s="4">
        <f t="shared" si="137"/>
        <v>0.21664542279783944</v>
      </c>
      <c r="HG28" s="4">
        <f t="shared" si="138"/>
        <v>0.36182354461732313</v>
      </c>
      <c r="HH28" s="4">
        <f t="shared" si="139"/>
        <v>0.6785417624616108</v>
      </c>
      <c r="HI28" s="4">
        <f t="shared" si="140"/>
        <v>0.71102737022642537</v>
      </c>
      <c r="HJ28" s="4">
        <f t="shared" si="141"/>
        <v>0.40800218452751896</v>
      </c>
      <c r="HK28" s="4">
        <f t="shared" si="142"/>
        <v>0.66045571424494987</v>
      </c>
      <c r="HL28" s="4">
        <f t="shared" si="143"/>
        <v>0.55884100320760099</v>
      </c>
      <c r="HM28" s="4">
        <f t="shared" si="144"/>
        <v>0.72198411760767223</v>
      </c>
      <c r="HN28" s="4">
        <f t="shared" si="145"/>
        <v>0.96689969364081529</v>
      </c>
      <c r="HP28" s="4">
        <f t="shared" ref="HP28:IU28" si="224">IF(B1=1,ET28,0)</f>
        <v>0.47682314582964069</v>
      </c>
      <c r="HQ28" s="4">
        <f t="shared" si="224"/>
        <v>0.51512704562391598</v>
      </c>
      <c r="HR28" s="4">
        <f t="shared" si="224"/>
        <v>0.22933274692603575</v>
      </c>
      <c r="HS28" s="4">
        <f t="shared" si="224"/>
        <v>0.45647876286401418</v>
      </c>
      <c r="HT28" s="4">
        <f t="shared" si="224"/>
        <v>0.35356789553151025</v>
      </c>
      <c r="HU28" s="4">
        <f t="shared" si="224"/>
        <v>0.52858694100666104</v>
      </c>
      <c r="HV28" s="4">
        <f t="shared" si="224"/>
        <v>0.80674688605398936</v>
      </c>
      <c r="HW28" s="4">
        <f t="shared" si="224"/>
        <v>0.82953138275673766</v>
      </c>
      <c r="HX28" s="4">
        <f t="shared" si="224"/>
        <v>0.57681212118492275</v>
      </c>
      <c r="HY28" s="4">
        <f t="shared" si="224"/>
        <v>0.7936807324025601</v>
      </c>
      <c r="HZ28" s="4">
        <f t="shared" si="224"/>
        <v>0.71471403176423542</v>
      </c>
      <c r="IA28" s="4">
        <f t="shared" si="224"/>
        <v>0.83702480249505173</v>
      </c>
      <c r="IB28" s="4">
        <f t="shared" si="224"/>
        <v>0.77696533730454775</v>
      </c>
      <c r="IC28" s="4">
        <f t="shared" si="224"/>
        <v>0.80240105359595026</v>
      </c>
      <c r="ID28" s="4">
        <f t="shared" si="224"/>
        <v>0.53214553352362925</v>
      </c>
      <c r="IE28" s="4">
        <f t="shared" si="224"/>
        <v>0.76247844087621608</v>
      </c>
      <c r="IF28" s="4">
        <f t="shared" si="224"/>
        <v>0.67643794693303716</v>
      </c>
      <c r="IG28" s="4">
        <f t="shared" si="224"/>
        <v>0.81081507737479674</v>
      </c>
      <c r="IH28" s="4">
        <f t="shared" si="224"/>
        <v>0.94102475199560909</v>
      </c>
      <c r="II28" s="4">
        <f t="shared" si="224"/>
        <v>0.94897913609806661</v>
      </c>
      <c r="IJ28" s="4">
        <f t="shared" si="224"/>
        <v>0.83896439849005844</v>
      </c>
      <c r="IK28" s="4">
        <f t="shared" si="224"/>
        <v>0.93632072467825977</v>
      </c>
      <c r="IL28" s="4">
        <f t="shared" si="224"/>
        <v>0.90544397393227438</v>
      </c>
      <c r="IM28" s="4">
        <f t="shared" si="224"/>
        <v>0.95152870643327803</v>
      </c>
      <c r="IN28" s="4">
        <f t="shared" si="224"/>
        <v>0.45140042416516796</v>
      </c>
      <c r="IO28" s="4">
        <f t="shared" si="224"/>
        <v>0.48957315039132498</v>
      </c>
      <c r="IP28" s="4">
        <f t="shared" si="224"/>
        <v>0.21176438071372625</v>
      </c>
      <c r="IQ28" s="4">
        <f t="shared" si="224"/>
        <v>0.43124663948460512</v>
      </c>
      <c r="IR28" s="4">
        <f t="shared" si="224"/>
        <v>0.33056456240333354</v>
      </c>
      <c r="IS28" s="4">
        <f t="shared" si="224"/>
        <v>0.50305808800282303</v>
      </c>
      <c r="IT28" s="4">
        <f t="shared" si="224"/>
        <v>0.79030569894127511</v>
      </c>
      <c r="IU28" s="4">
        <f t="shared" si="224"/>
        <v>0.81458309704262633</v>
      </c>
      <c r="IV28" s="4">
        <f t="shared" ref="IV28:KA28" si="225">IF(AH1=1,FZ28,0)</f>
        <v>0.5516798410280519</v>
      </c>
      <c r="IW28" s="4">
        <f t="shared" si="225"/>
        <v>0.77643597866693947</v>
      </c>
      <c r="IX28" s="4">
        <f t="shared" si="225"/>
        <v>0.69341855213207204</v>
      </c>
      <c r="IY28" s="4">
        <f t="shared" si="225"/>
        <v>0.82259308143203269</v>
      </c>
      <c r="IZ28" s="4">
        <f t="shared" si="225"/>
        <v>0.41896264968320962</v>
      </c>
      <c r="JA28" s="4">
        <f t="shared" si="225"/>
        <v>0.45667573895232683</v>
      </c>
      <c r="JB28" s="4">
        <f t="shared" si="225"/>
        <v>0.19056516269796511</v>
      </c>
      <c r="JC28" s="4">
        <f t="shared" si="225"/>
        <v>0.39920325884458185</v>
      </c>
      <c r="JD28" s="4">
        <f t="shared" si="225"/>
        <v>0.30202952936714483</v>
      </c>
      <c r="JE28" s="4">
        <f t="shared" si="225"/>
        <v>0.47008906690788882</v>
      </c>
      <c r="JF28" s="4">
        <f t="shared" si="225"/>
        <v>0.76758948655778625</v>
      </c>
      <c r="JG28" s="4">
        <f t="shared" si="225"/>
        <v>0.79381070320139691</v>
      </c>
      <c r="JH28" s="4">
        <f t="shared" si="225"/>
        <v>0.51885130926043732</v>
      </c>
      <c r="JI28" s="4">
        <f t="shared" si="225"/>
        <v>0.75268744180633829</v>
      </c>
      <c r="JJ28" s="4">
        <f t="shared" si="225"/>
        <v>0.66466008430542367</v>
      </c>
      <c r="JK28" s="4">
        <f t="shared" si="225"/>
        <v>0.80250048184690947</v>
      </c>
      <c r="JL28" s="4">
        <f t="shared" si="225"/>
        <v>0.23282652945104418</v>
      </c>
      <c r="JM28" s="4">
        <f t="shared" si="225"/>
        <v>0.26132007317884332</v>
      </c>
      <c r="JN28" s="4">
        <f t="shared" si="225"/>
        <v>9.0156292749511979E-2</v>
      </c>
      <c r="JO28" s="4">
        <f t="shared" si="225"/>
        <v>0.21854391484301636</v>
      </c>
      <c r="JP28" s="4">
        <f t="shared" si="225"/>
        <v>0.15406889945023886</v>
      </c>
      <c r="JQ28" s="4">
        <f t="shared" si="225"/>
        <v>0.27186659965679416</v>
      </c>
      <c r="JR28" s="4">
        <f t="shared" si="225"/>
        <v>0.58160457050443493</v>
      </c>
      <c r="JS28" s="4">
        <f t="shared" si="225"/>
        <v>0.61837682481266898</v>
      </c>
      <c r="JT28" s="4">
        <f t="shared" si="225"/>
        <v>0.31218047642199204</v>
      </c>
      <c r="JU28" s="4">
        <f t="shared" si="225"/>
        <v>0.56158842263210818</v>
      </c>
      <c r="JV28" s="4">
        <f t="shared" si="225"/>
        <v>0.45480991734139559</v>
      </c>
      <c r="JW28" s="4">
        <f t="shared" si="225"/>
        <v>0.63102353577278925</v>
      </c>
      <c r="JX28" s="4">
        <f t="shared" si="225"/>
        <v>0.31546226941239852</v>
      </c>
      <c r="JY28" s="4">
        <f t="shared" si="225"/>
        <v>0.3494621727001585</v>
      </c>
      <c r="JZ28" s="4">
        <f t="shared" si="225"/>
        <v>0.13078753100849258</v>
      </c>
      <c r="KA28" s="4">
        <f t="shared" si="225"/>
        <v>0.29808003122294396</v>
      </c>
      <c r="KB28" s="4">
        <f t="shared" ref="KB28:KJ28" si="226">IF(BN1=1,HF28,0)</f>
        <v>0.21664542279783944</v>
      </c>
      <c r="KC28" s="4">
        <f t="shared" si="226"/>
        <v>0.36182354461732313</v>
      </c>
      <c r="KD28" s="4">
        <f t="shared" si="226"/>
        <v>0.6785417624616108</v>
      </c>
      <c r="KE28" s="4">
        <f t="shared" si="226"/>
        <v>0.71102737022642537</v>
      </c>
      <c r="KF28" s="4">
        <f t="shared" si="226"/>
        <v>0.40800218452751896</v>
      </c>
      <c r="KG28" s="4">
        <f t="shared" si="226"/>
        <v>0.66045571424494987</v>
      </c>
      <c r="KH28" s="4">
        <f t="shared" si="226"/>
        <v>0.55884100320760099</v>
      </c>
      <c r="KI28" s="4">
        <f t="shared" si="226"/>
        <v>0.72198411760767223</v>
      </c>
      <c r="KJ28" s="4">
        <f t="shared" si="226"/>
        <v>0</v>
      </c>
    </row>
    <row r="29" spans="1:296" x14ac:dyDescent="0.2">
      <c r="A29" s="4" t="str">
        <f>'Respondent Data'!A29</f>
        <v>316</v>
      </c>
      <c r="B29" s="4">
        <f>SUMPRODUCT('Respondent Data'!I29:Z29,'Product Coding'!A100:R100)</f>
        <v>0.44247599191431497</v>
      </c>
      <c r="C29" s="4">
        <f>SUMPRODUCT('Respondent Data'!I29:Z29,'Product Coding'!A101:R101)</f>
        <v>-0.18184471325176788</v>
      </c>
      <c r="D29" s="4">
        <f>SUMPRODUCT('Respondent Data'!I29:Z29,'Product Coding'!A102:R102)</f>
        <v>-0.76333330770311092</v>
      </c>
      <c r="E29" s="4">
        <f>SUMPRODUCT('Respondent Data'!I29:Z29,'Product Coding'!A103:R103)</f>
        <v>-0.81693556970215153</v>
      </c>
      <c r="F29" s="4">
        <f>SUMPRODUCT('Respondent Data'!I29:Z29,'Product Coding'!A104:R104)</f>
        <v>-1.6951933285973531</v>
      </c>
      <c r="G29" s="4">
        <f>SUMPRODUCT('Respondent Data'!I29:Z29,'Product Coding'!A105:R105)</f>
        <v>-2.4767059191820149</v>
      </c>
      <c r="H29" s="4">
        <f>SUMPRODUCT('Respondent Data'!I29:Z29,'Product Coding'!A106:R106)</f>
        <v>-0.77485641051924492</v>
      </c>
      <c r="I29" s="4">
        <f>SUMPRODUCT('Respondent Data'!I29:Z29,'Product Coding'!A107:R107)</f>
        <v>-1.3991771156853279</v>
      </c>
      <c r="J29" s="4">
        <f>SUMPRODUCT('Respondent Data'!I29:Z29,'Product Coding'!A108:R108)</f>
        <v>-1.9806657101366709</v>
      </c>
      <c r="K29" s="4">
        <f>SUMPRODUCT('Respondent Data'!I29:Z29,'Product Coding'!A109:R109)</f>
        <v>-2.0342679721357113</v>
      </c>
      <c r="L29" s="4">
        <f>SUMPRODUCT('Respondent Data'!I29:Z29,'Product Coding'!A110:R110)</f>
        <v>-2.9125257310309132</v>
      </c>
      <c r="M29" s="4">
        <f>SUMPRODUCT('Respondent Data'!I29:Z29,'Product Coding'!A111:R111)</f>
        <v>-3.694038321615575</v>
      </c>
      <c r="N29" s="4">
        <f>SUMPRODUCT('Respondent Data'!I29:Z29,'Product Coding'!A112:R112)</f>
        <v>-2.1898794391824348</v>
      </c>
      <c r="O29" s="4">
        <f>SUMPRODUCT('Respondent Data'!I29:Z29,'Product Coding'!A113:R113)</f>
        <v>-2.8142001443485176</v>
      </c>
      <c r="P29" s="4">
        <f>SUMPRODUCT('Respondent Data'!I29:Z29,'Product Coding'!A114:R114)</f>
        <v>-3.3956887387998607</v>
      </c>
      <c r="Q29" s="4">
        <f>SUMPRODUCT('Respondent Data'!I29:Z29,'Product Coding'!A115:R115)</f>
        <v>-3.4492910007989015</v>
      </c>
      <c r="R29" s="4">
        <f>SUMPRODUCT('Respondent Data'!I29:Z29,'Product Coding'!A116:R116)</f>
        <v>-4.3275487596941034</v>
      </c>
      <c r="S29" s="4">
        <f>SUMPRODUCT('Respondent Data'!I29:Z29,'Product Coding'!A117:R117)</f>
        <v>-5.1090613502787656</v>
      </c>
      <c r="T29" s="4">
        <f>SUMPRODUCT('Respondent Data'!I29:Z29,'Product Coding'!A118:R118)</f>
        <v>-3.4072118416159949</v>
      </c>
      <c r="U29" s="4">
        <f>SUMPRODUCT('Respondent Data'!I29:Z29,'Product Coding'!A119:R119)</f>
        <v>-4.0315325467820777</v>
      </c>
      <c r="V29" s="4">
        <f>SUMPRODUCT('Respondent Data'!I29:Z29,'Product Coding'!A120:R120)</f>
        <v>-4.6130211412334203</v>
      </c>
      <c r="W29" s="4">
        <f>SUMPRODUCT('Respondent Data'!I29:Z29,'Product Coding'!A121:R121)</f>
        <v>-4.6666234032324612</v>
      </c>
      <c r="X29" s="4">
        <f>SUMPRODUCT('Respondent Data'!I29:Z29,'Product Coding'!A122:R122)</f>
        <v>-5.5448811621276626</v>
      </c>
      <c r="Y29" s="4">
        <f>SUMPRODUCT('Respondent Data'!I29:Z29,'Product Coding'!A123:R123)</f>
        <v>-6.3263937527123248</v>
      </c>
      <c r="Z29" s="4">
        <f>SUMPRODUCT('Respondent Data'!I29:Z29,'Product Coding'!A124:R124)</f>
        <v>0.10221408373140484</v>
      </c>
      <c r="AA29" s="4">
        <f>SUMPRODUCT('Respondent Data'!I29:Z29,'Product Coding'!A125:R125)</f>
        <v>-0.52210662143467801</v>
      </c>
      <c r="AB29" s="4">
        <f>SUMPRODUCT('Respondent Data'!I29:Z29,'Product Coding'!A126:R126)</f>
        <v>-1.1035952158860209</v>
      </c>
      <c r="AC29" s="4">
        <f>SUMPRODUCT('Respondent Data'!I29:Z29,'Product Coding'!A127:R127)</f>
        <v>-1.1571974778850618</v>
      </c>
      <c r="AD29" s="4">
        <f>SUMPRODUCT('Respondent Data'!I29:Z29,'Product Coding'!A128:R128)</f>
        <v>-2.0354552367802632</v>
      </c>
      <c r="AE29" s="4">
        <f>SUMPRODUCT('Respondent Data'!I29:Z29,'Product Coding'!A129:R129)</f>
        <v>-2.816967827364925</v>
      </c>
      <c r="AF29" s="4">
        <f>SUMPRODUCT('Respondent Data'!I29:Z29,'Product Coding'!A130:R130)</f>
        <v>-1.1151183187021552</v>
      </c>
      <c r="AG29" s="4">
        <f>SUMPRODUCT('Respondent Data'!I29:Z29,'Product Coding'!A131:R131)</f>
        <v>-1.739439023868238</v>
      </c>
      <c r="AH29" s="4">
        <f>SUMPRODUCT('Respondent Data'!I29:Z29,'Product Coding'!A132:R132)</f>
        <v>-2.3209276183195811</v>
      </c>
      <c r="AI29" s="4">
        <f>SUMPRODUCT('Respondent Data'!I29:Z29,'Product Coding'!A133:R133)</f>
        <v>-2.3745298803186214</v>
      </c>
      <c r="AJ29" s="4">
        <f>SUMPRODUCT('Respondent Data'!I29:Z29,'Product Coding'!A134:R134)</f>
        <v>-3.2527876392138233</v>
      </c>
      <c r="AK29" s="4">
        <f>SUMPRODUCT('Respondent Data'!I29:Z29,'Product Coding'!A135:R135)</f>
        <v>-4.0343002297984851</v>
      </c>
      <c r="AL29" s="4">
        <f>SUMPRODUCT('Respondent Data'!I29:Z29,'Product Coding'!A136:R136)</f>
        <v>3.166915362750268</v>
      </c>
      <c r="AM29" s="4">
        <f>SUMPRODUCT('Respondent Data'!I29:Z29,'Product Coding'!A137:R137)</f>
        <v>2.5425946575841851</v>
      </c>
      <c r="AN29" s="4">
        <f>SUMPRODUCT('Respondent Data'!I29:Z29,'Product Coding'!A138:R138)</f>
        <v>1.9611060631328421</v>
      </c>
      <c r="AO29" s="4">
        <f>SUMPRODUCT('Respondent Data'!I29:Z29,'Product Coding'!A139:R139)</f>
        <v>1.9075038011338012</v>
      </c>
      <c r="AP29" s="4">
        <f>SUMPRODUCT('Respondent Data'!I29:Z29,'Product Coding'!A140:R140)</f>
        <v>1.0292460422385998</v>
      </c>
      <c r="AQ29" s="4">
        <f>SUMPRODUCT('Respondent Data'!I29:Z29,'Product Coding'!A141:R141)</f>
        <v>0.24773345165393784</v>
      </c>
      <c r="AR29" s="4">
        <f>SUMPRODUCT('Respondent Data'!I29:Z29,'Product Coding'!A142:R142)</f>
        <v>1.9495829603167079</v>
      </c>
      <c r="AS29" s="4">
        <f>SUMPRODUCT('Respondent Data'!I29:Z29,'Product Coding'!A143:R143)</f>
        <v>1.325262255150625</v>
      </c>
      <c r="AT29" s="4">
        <f>SUMPRODUCT('Respondent Data'!I29:Z29,'Product Coding'!A144:R144)</f>
        <v>0.74377366069928208</v>
      </c>
      <c r="AU29" s="4">
        <f>SUMPRODUCT('Respondent Data'!I29:Z29,'Product Coding'!A145:R145)</f>
        <v>0.69017139870024147</v>
      </c>
      <c r="AV29" s="4">
        <f>SUMPRODUCT('Respondent Data'!I29:Z29,'Product Coding'!A146:R146)</f>
        <v>-0.18808636019496</v>
      </c>
      <c r="AW29" s="4">
        <f>SUMPRODUCT('Respondent Data'!I29:Z29,'Product Coding'!A147:R147)</f>
        <v>-0.9695989507796221</v>
      </c>
      <c r="AX29" s="4">
        <f>SUMPRODUCT('Respondent Data'!I29:Z29,'Product Coding'!A148:R148)</f>
        <v>6.493419670734685</v>
      </c>
      <c r="AY29" s="4">
        <f>SUMPRODUCT('Respondent Data'!I29:Z29,'Product Coding'!A149:R149)</f>
        <v>5.8690989655686021</v>
      </c>
      <c r="AZ29" s="4">
        <f>SUMPRODUCT('Respondent Data'!I29:Z29,'Product Coding'!A150:R150)</f>
        <v>5.2876103711172586</v>
      </c>
      <c r="BA29" s="4">
        <f>SUMPRODUCT('Respondent Data'!I29:Z29,'Product Coding'!A151:R151)</f>
        <v>5.2340081091182178</v>
      </c>
      <c r="BB29" s="4">
        <f>SUMPRODUCT('Respondent Data'!I29:Z29,'Product Coding'!A152:R152)</f>
        <v>4.3557503502230164</v>
      </c>
      <c r="BC29" s="4">
        <f>SUMPRODUCT('Respondent Data'!I29:Z29,'Product Coding'!A153:R153)</f>
        <v>3.574237759638355</v>
      </c>
      <c r="BD29" s="4">
        <f>SUMPRODUCT('Respondent Data'!I29:Z29,'Product Coding'!A154:R154)</f>
        <v>5.2760872683011257</v>
      </c>
      <c r="BE29" s="4">
        <f>SUMPRODUCT('Respondent Data'!I29:Z29,'Product Coding'!A155:R155)</f>
        <v>4.6517665631350429</v>
      </c>
      <c r="BF29" s="4">
        <f>SUMPRODUCT('Respondent Data'!I29:Z29,'Product Coding'!A156:R156)</f>
        <v>4.0702779686836994</v>
      </c>
      <c r="BG29" s="4">
        <f>SUMPRODUCT('Respondent Data'!I29:Z29,'Product Coding'!A157:R157)</f>
        <v>4.0166757066846586</v>
      </c>
      <c r="BH29" s="4">
        <f>SUMPRODUCT('Respondent Data'!I29:Z29,'Product Coding'!A158:R158)</f>
        <v>3.1384179477894567</v>
      </c>
      <c r="BI29" s="4">
        <f>SUMPRODUCT('Respondent Data'!I29:Z29,'Product Coding'!A159:R159)</f>
        <v>2.3569053572047949</v>
      </c>
      <c r="BJ29" s="4">
        <f>SUMPRODUCT('Respondent Data'!I29:Z29,'Product Coding'!A160:R160)</f>
        <v>9.2769573461678654</v>
      </c>
      <c r="BK29" s="4">
        <f>SUMPRODUCT('Respondent Data'!I29:Z29,'Product Coding'!A161:R161)</f>
        <v>8.6526366410017825</v>
      </c>
      <c r="BL29" s="4">
        <f>SUMPRODUCT('Respondent Data'!I29:Z29,'Product Coding'!A162:R162)</f>
        <v>8.071148046550439</v>
      </c>
      <c r="BM29" s="4">
        <f>SUMPRODUCT('Respondent Data'!I29:Z29,'Product Coding'!A163:R163)</f>
        <v>8.0175457845513982</v>
      </c>
      <c r="BN29" s="4">
        <f>SUMPRODUCT('Respondent Data'!I29:Z29,'Product Coding'!A164:R164)</f>
        <v>7.1392880256561968</v>
      </c>
      <c r="BO29" s="4">
        <f>SUMPRODUCT('Respondent Data'!I29:Z29,'Product Coding'!A165:R165)</f>
        <v>6.3577754350715345</v>
      </c>
      <c r="BP29" s="4">
        <f>SUMPRODUCT('Respondent Data'!I29:Z29,'Product Coding'!A166:R166)</f>
        <v>8.0596249437343062</v>
      </c>
      <c r="BQ29" s="4">
        <f>SUMPRODUCT('Respondent Data'!I29:Z29,'Product Coding'!A167:R167)</f>
        <v>7.4353042385682233</v>
      </c>
      <c r="BR29" s="4">
        <f>SUMPRODUCT('Respondent Data'!I29:Z29,'Product Coding'!A168:R168)</f>
        <v>6.8538156441168798</v>
      </c>
      <c r="BS29" s="4">
        <f>SUMPRODUCT('Respondent Data'!I29:Z29,'Product Coding'!A169:R169)</f>
        <v>6.800213382117839</v>
      </c>
      <c r="BT29" s="4">
        <f>SUMPRODUCT('Respondent Data'!I29:Z29,'Product Coding'!A170:R170)</f>
        <v>5.9219556232226376</v>
      </c>
      <c r="BU29" s="4">
        <f>SUMPRODUCT('Respondent Data'!I29:Z29,'Product Coding'!A171:R171)</f>
        <v>5.1404430326379753</v>
      </c>
      <c r="BV29" s="4">
        <f>SUMPRODUCT('Respondent Data'!I29:Z29,'Product Coding'!A172:R172)</f>
        <v>-3.3092891896204502</v>
      </c>
      <c r="BX29" s="4">
        <f t="shared" si="0"/>
        <v>0.64244376462792085</v>
      </c>
      <c r="BY29" s="4">
        <f t="shared" si="1"/>
        <v>1.1994279241555519</v>
      </c>
      <c r="BZ29" s="4">
        <f t="shared" si="2"/>
        <v>2.1454156454335727</v>
      </c>
      <c r="CA29" s="4">
        <f t="shared" si="3"/>
        <v>2.2635526989864925</v>
      </c>
      <c r="CB29" s="4">
        <f t="shared" si="4"/>
        <v>5.4476990594308656</v>
      </c>
      <c r="CC29" s="4">
        <f t="shared" si="5"/>
        <v>11.901993643849934</v>
      </c>
      <c r="CD29" s="4">
        <f t="shared" si="6"/>
        <v>2.1702804753624663</v>
      </c>
      <c r="CE29" s="4">
        <f t="shared" si="7"/>
        <v>4.0518643789887836</v>
      </c>
      <c r="CF29" s="4">
        <f t="shared" si="8"/>
        <v>7.2475661578228783</v>
      </c>
      <c r="CG29" s="4">
        <f t="shared" si="9"/>
        <v>7.6466525134842849</v>
      </c>
      <c r="CH29" s="4">
        <f t="shared" si="10"/>
        <v>18.403221504034263</v>
      </c>
      <c r="CI29" s="4">
        <f t="shared" si="11"/>
        <v>40.206887894842957</v>
      </c>
      <c r="CJ29" s="4">
        <f t="shared" si="12"/>
        <v>8.9341359430341747</v>
      </c>
      <c r="CK29" s="4">
        <f t="shared" si="13"/>
        <v>16.679828987807515</v>
      </c>
      <c r="CL29" s="4">
        <f t="shared" si="14"/>
        <v>29.835195056670827</v>
      </c>
      <c r="CM29" s="4">
        <f t="shared" si="15"/>
        <v>31.47806647120246</v>
      </c>
      <c r="CN29" s="4">
        <f t="shared" si="16"/>
        <v>75.75835684526082</v>
      </c>
      <c r="CO29" s="4">
        <f t="shared" si="17"/>
        <v>165.51492140151555</v>
      </c>
      <c r="CP29" s="4">
        <f t="shared" si="18"/>
        <v>30.180977494008083</v>
      </c>
      <c r="CQ29" s="4">
        <f t="shared" si="19"/>
        <v>56.34719982937208</v>
      </c>
      <c r="CR29" s="4">
        <f t="shared" si="20"/>
        <v>100.78818548052159</v>
      </c>
      <c r="CS29" s="4">
        <f t="shared" si="21"/>
        <v>106.33807474834586</v>
      </c>
      <c r="CT29" s="4">
        <f t="shared" si="22"/>
        <v>255.9241629530577</v>
      </c>
      <c r="CU29" s="4">
        <f t="shared" si="23"/>
        <v>559.13656895231168</v>
      </c>
      <c r="CV29" s="4">
        <f t="shared" si="24"/>
        <v>0.90283624842516486</v>
      </c>
      <c r="CW29" s="4">
        <f t="shared" si="25"/>
        <v>1.6855747801181458</v>
      </c>
      <c r="CX29" s="4">
        <f t="shared" si="26"/>
        <v>3.014986087938317</v>
      </c>
      <c r="CY29" s="4">
        <f t="shared" si="27"/>
        <v>3.1810059329460647</v>
      </c>
      <c r="CZ29" s="4">
        <f t="shared" si="28"/>
        <v>7.6557365051467201</v>
      </c>
      <c r="DA29" s="4">
        <f t="shared" si="29"/>
        <v>16.726057410514443</v>
      </c>
      <c r="DB29" s="4">
        <f t="shared" si="30"/>
        <v>3.0499290214785528</v>
      </c>
      <c r="DC29" s="4">
        <f t="shared" si="31"/>
        <v>5.6941482452903367</v>
      </c>
      <c r="DD29" s="4">
        <f t="shared" si="32"/>
        <v>10.185117827288218</v>
      </c>
      <c r="DE29" s="4">
        <f t="shared" si="33"/>
        <v>10.745960111050897</v>
      </c>
      <c r="DF29" s="4">
        <f t="shared" si="34"/>
        <v>25.862334380756963</v>
      </c>
      <c r="DG29" s="4">
        <f t="shared" si="35"/>
        <v>56.503367028326458</v>
      </c>
      <c r="DH29" s="4">
        <f t="shared" si="36"/>
        <v>4.2133363803632626E-2</v>
      </c>
      <c r="DI29" s="4">
        <f t="shared" si="37"/>
        <v>7.8662033732945086E-2</v>
      </c>
      <c r="DJ29" s="4">
        <f t="shared" si="38"/>
        <v>0.14070270874433741</v>
      </c>
      <c r="DK29" s="4">
        <f t="shared" si="39"/>
        <v>0.14845048641779218</v>
      </c>
      <c r="DL29" s="4">
        <f t="shared" si="40"/>
        <v>0.35727623023416372</v>
      </c>
      <c r="DM29" s="4">
        <f t="shared" si="41"/>
        <v>0.78056797465422612</v>
      </c>
      <c r="DN29" s="4">
        <f t="shared" si="42"/>
        <v>0.14233341789429127</v>
      </c>
      <c r="DO29" s="4">
        <f t="shared" si="43"/>
        <v>0.26573326003372177</v>
      </c>
      <c r="DP29" s="4">
        <f t="shared" si="44"/>
        <v>0.47531684239367272</v>
      </c>
      <c r="DQ29" s="4">
        <f t="shared" si="45"/>
        <v>0.50149010694685359</v>
      </c>
      <c r="DR29" s="4">
        <f t="shared" si="46"/>
        <v>1.2069377422277372</v>
      </c>
      <c r="DS29" s="4">
        <f t="shared" si="47"/>
        <v>2.636886725901094</v>
      </c>
      <c r="DT29" s="4">
        <f t="shared" si="48"/>
        <v>1.5133649394216651E-3</v>
      </c>
      <c r="DU29" s="4">
        <f t="shared" si="49"/>
        <v>2.8254179863222723E-3</v>
      </c>
      <c r="DV29" s="4">
        <f t="shared" si="50"/>
        <v>5.0538226021483671E-3</v>
      </c>
      <c r="DW29" s="4">
        <f t="shared" si="51"/>
        <v>5.332110733712871E-3</v>
      </c>
      <c r="DX29" s="4">
        <f t="shared" si="52"/>
        <v>1.2832806871178642E-2</v>
      </c>
      <c r="DY29" s="4">
        <f t="shared" si="53"/>
        <v>2.8036788403190283E-2</v>
      </c>
      <c r="DZ29" s="4">
        <f t="shared" si="54"/>
        <v>5.1123951401834435E-3</v>
      </c>
      <c r="EA29" s="4">
        <f t="shared" si="55"/>
        <v>9.5447256679416156E-3</v>
      </c>
      <c r="EB29" s="4">
        <f t="shared" si="56"/>
        <v>1.7072642187975006E-2</v>
      </c>
      <c r="EC29" s="4">
        <f t="shared" si="57"/>
        <v>1.8012745169298724E-2</v>
      </c>
      <c r="ED29" s="4">
        <f t="shared" si="58"/>
        <v>4.335132774266464E-2</v>
      </c>
      <c r="EE29" s="4">
        <f t="shared" si="59"/>
        <v>9.4712872648944429E-2</v>
      </c>
      <c r="EF29" s="4">
        <f t="shared" si="60"/>
        <v>9.3555347384413127E-5</v>
      </c>
      <c r="EG29" s="4">
        <f t="shared" si="61"/>
        <v>1.7466570972469105E-4</v>
      </c>
      <c r="EH29" s="4">
        <f t="shared" si="62"/>
        <v>3.1242439734587425E-4</v>
      </c>
      <c r="EI29" s="4">
        <f t="shared" si="63"/>
        <v>3.2962800907446752E-4</v>
      </c>
      <c r="EJ29" s="4">
        <f t="shared" si="64"/>
        <v>7.9331671659382071E-4</v>
      </c>
      <c r="EK29" s="4">
        <f t="shared" si="65"/>
        <v>1.7332180826166988E-3</v>
      </c>
      <c r="EL29" s="4">
        <f t="shared" si="66"/>
        <v>3.1604531785243257E-4</v>
      </c>
      <c r="EM29" s="4">
        <f t="shared" si="67"/>
        <v>5.9004943374362082E-4</v>
      </c>
      <c r="EN29" s="4">
        <f t="shared" si="68"/>
        <v>1.0554208896078796E-3</v>
      </c>
      <c r="EO29" s="4">
        <f t="shared" si="69"/>
        <v>1.1135375134993211E-3</v>
      </c>
      <c r="EP29" s="4">
        <f t="shared" si="70"/>
        <v>2.679954068508053E-3</v>
      </c>
      <c r="EQ29" s="4">
        <f t="shared" si="71"/>
        <v>5.8550951403921669E-3</v>
      </c>
      <c r="ER29" s="4">
        <f t="shared" si="72"/>
        <v>27.365666757020065</v>
      </c>
      <c r="ET29" s="4">
        <f t="shared" si="73"/>
        <v>0.60884885165401081</v>
      </c>
      <c r="EU29" s="4">
        <f t="shared" si="74"/>
        <v>0.45466368277739305</v>
      </c>
      <c r="EV29" s="4">
        <f t="shared" si="75"/>
        <v>0.31792300691699438</v>
      </c>
      <c r="EW29" s="4">
        <f t="shared" si="76"/>
        <v>0.30641454029853826</v>
      </c>
      <c r="EX29" s="4">
        <f t="shared" si="77"/>
        <v>0.15509408717476175</v>
      </c>
      <c r="EY29" s="4">
        <f t="shared" si="78"/>
        <v>7.7507401383403687E-2</v>
      </c>
      <c r="EZ29" s="4">
        <f t="shared" si="79"/>
        <v>0.31542950466730152</v>
      </c>
      <c r="FA29" s="4">
        <f t="shared" si="80"/>
        <v>0.1979467232254099</v>
      </c>
      <c r="FB29" s="4">
        <f t="shared" si="81"/>
        <v>0.12124789069457692</v>
      </c>
      <c r="FC29" s="4">
        <f t="shared" si="82"/>
        <v>0.11565169277249429</v>
      </c>
      <c r="FD29" s="4">
        <f t="shared" si="83"/>
        <v>5.1537833539244127E-2</v>
      </c>
      <c r="FE29" s="4">
        <f t="shared" si="84"/>
        <v>2.4267787525035348E-2</v>
      </c>
      <c r="FF29" s="4">
        <f t="shared" si="85"/>
        <v>0.10066300740541012</v>
      </c>
      <c r="FG29" s="4">
        <f t="shared" si="86"/>
        <v>5.6561633072900588E-2</v>
      </c>
      <c r="FH29" s="4">
        <f t="shared" si="87"/>
        <v>3.2430474273379438E-2</v>
      </c>
      <c r="FI29" s="4">
        <f t="shared" si="88"/>
        <v>3.0790010263901532E-2</v>
      </c>
      <c r="FJ29" s="4">
        <f t="shared" si="89"/>
        <v>1.3027897431623324E-2</v>
      </c>
      <c r="FK29" s="4">
        <f t="shared" si="90"/>
        <v>6.005467807829133E-3</v>
      </c>
      <c r="FL29" s="4">
        <f t="shared" si="91"/>
        <v>3.2070835501939149E-2</v>
      </c>
      <c r="FM29" s="4">
        <f t="shared" si="92"/>
        <v>1.7437643040555575E-2</v>
      </c>
      <c r="FN29" s="4">
        <f t="shared" si="93"/>
        <v>9.8243228846177054E-3</v>
      </c>
      <c r="FO29" s="4">
        <f t="shared" si="94"/>
        <v>9.3163586392293711E-3</v>
      </c>
      <c r="FP29" s="4">
        <f t="shared" si="95"/>
        <v>3.8921991162921827E-3</v>
      </c>
      <c r="FQ29" s="4">
        <f t="shared" si="96"/>
        <v>1.7852789041615615E-3</v>
      </c>
      <c r="FR29" s="4">
        <f t="shared" si="97"/>
        <v>0.52553129615205996</v>
      </c>
      <c r="FS29" s="4">
        <f t="shared" si="98"/>
        <v>0.37235976722867764</v>
      </c>
      <c r="FT29" s="4">
        <f t="shared" si="99"/>
        <v>0.24906686551272636</v>
      </c>
      <c r="FU29" s="4">
        <f t="shared" si="100"/>
        <v>0.23917689092953989</v>
      </c>
      <c r="FV29" s="4">
        <f t="shared" si="101"/>
        <v>0.115530319043954</v>
      </c>
      <c r="FW29" s="4">
        <f t="shared" si="102"/>
        <v>5.6414123955552405E-2</v>
      </c>
      <c r="FX29" s="4">
        <f t="shared" si="103"/>
        <v>0.24691790762172885</v>
      </c>
      <c r="FY29" s="4">
        <f t="shared" si="104"/>
        <v>0.14938420294225621</v>
      </c>
      <c r="FZ29" s="4">
        <f t="shared" si="105"/>
        <v>8.9404511909593851E-2</v>
      </c>
      <c r="GA29" s="4">
        <f t="shared" si="106"/>
        <v>8.5135654348014914E-2</v>
      </c>
      <c r="GB29" s="4">
        <f t="shared" si="107"/>
        <v>3.7226846551219973E-2</v>
      </c>
      <c r="GC29" s="4">
        <f t="shared" si="108"/>
        <v>1.7390286024597391E-2</v>
      </c>
      <c r="GD29" s="4">
        <f t="shared" si="109"/>
        <v>0.95957008453327697</v>
      </c>
      <c r="GE29" s="4">
        <f t="shared" si="110"/>
        <v>0.92707443919137678</v>
      </c>
      <c r="GF29" s="4">
        <f t="shared" si="111"/>
        <v>0.87665260399072775</v>
      </c>
      <c r="GG29" s="4">
        <f t="shared" si="112"/>
        <v>0.87073845309532327</v>
      </c>
      <c r="GH29" s="4">
        <f t="shared" si="113"/>
        <v>0.73676969928772373</v>
      </c>
      <c r="GI29" s="4">
        <f t="shared" si="114"/>
        <v>0.56161854769638486</v>
      </c>
      <c r="GJ29" s="4">
        <f t="shared" si="115"/>
        <v>0.87540116076034957</v>
      </c>
      <c r="GK29" s="4">
        <f t="shared" si="116"/>
        <v>0.79005587636478636</v>
      </c>
      <c r="GL29" s="4">
        <f t="shared" si="117"/>
        <v>0.67782050015610174</v>
      </c>
      <c r="GM29" s="4">
        <f t="shared" si="118"/>
        <v>0.66600505416143629</v>
      </c>
      <c r="GN29" s="4">
        <f t="shared" si="119"/>
        <v>0.45311654283032721</v>
      </c>
      <c r="GO29" s="4">
        <f t="shared" si="120"/>
        <v>0.27496044704340766</v>
      </c>
      <c r="GP29" s="4">
        <f t="shared" si="121"/>
        <v>0.99848892187323612</v>
      </c>
      <c r="GQ29" s="4">
        <f t="shared" si="122"/>
        <v>0.99718254250874916</v>
      </c>
      <c r="GR29" s="4">
        <f t="shared" si="123"/>
        <v>0.99497159008951008</v>
      </c>
      <c r="GS29" s="4">
        <f t="shared" si="124"/>
        <v>0.99469616987582199</v>
      </c>
      <c r="GT29" s="4">
        <f t="shared" si="125"/>
        <v>0.98732978751861178</v>
      </c>
      <c r="GU29" s="4">
        <f t="shared" si="126"/>
        <v>0.97272783550213349</v>
      </c>
      <c r="GV29" s="4">
        <f t="shared" si="127"/>
        <v>0.99491360850298693</v>
      </c>
      <c r="GW29" s="4">
        <f t="shared" si="128"/>
        <v>0.9905455147996276</v>
      </c>
      <c r="GX29" s="4">
        <f t="shared" si="129"/>
        <v>0.9832139402046568</v>
      </c>
      <c r="GY29" s="4">
        <f t="shared" si="130"/>
        <v>0.98230597283307775</v>
      </c>
      <c r="GZ29" s="4">
        <f t="shared" si="131"/>
        <v>0.9584499232521636</v>
      </c>
      <c r="HA29" s="4">
        <f t="shared" si="132"/>
        <v>0.91348153930102072</v>
      </c>
      <c r="HB29" s="4">
        <f t="shared" si="133"/>
        <v>0.99990645340439988</v>
      </c>
      <c r="HC29" s="4">
        <f t="shared" si="134"/>
        <v>0.99982536479305761</v>
      </c>
      <c r="HD29" s="4">
        <f t="shared" si="135"/>
        <v>0.99968767318117235</v>
      </c>
      <c r="HE29" s="4">
        <f t="shared" si="136"/>
        <v>0.99967048060974606</v>
      </c>
      <c r="HF29" s="4">
        <f t="shared" si="137"/>
        <v>0.99920731213593972</v>
      </c>
      <c r="HG29" s="4">
        <f t="shared" si="138"/>
        <v>0.99826978076464901</v>
      </c>
      <c r="HH29" s="4">
        <f t="shared" si="139"/>
        <v>0.99968405453523246</v>
      </c>
      <c r="HI29" s="4">
        <f t="shared" si="140"/>
        <v>0.99941029851928109</v>
      </c>
      <c r="HJ29" s="4">
        <f t="shared" si="141"/>
        <v>0.99894569184923854</v>
      </c>
      <c r="HK29" s="4">
        <f t="shared" si="142"/>
        <v>0.99888770107308189</v>
      </c>
      <c r="HL29" s="4">
        <f t="shared" si="143"/>
        <v>0.99732720888890436</v>
      </c>
      <c r="HM29" s="4">
        <f t="shared" si="144"/>
        <v>0.99417898744194866</v>
      </c>
      <c r="HN29" s="4">
        <f t="shared" si="145"/>
        <v>3.5253886628718693E-2</v>
      </c>
      <c r="HP29" s="4">
        <f t="shared" ref="HP29:IU29" si="227">IF(B1=1,ET29,0)</f>
        <v>0.60884885165401081</v>
      </c>
      <c r="HQ29" s="4">
        <f t="shared" si="227"/>
        <v>0.45466368277739305</v>
      </c>
      <c r="HR29" s="4">
        <f t="shared" si="227"/>
        <v>0.31792300691699438</v>
      </c>
      <c r="HS29" s="4">
        <f t="shared" si="227"/>
        <v>0.30641454029853826</v>
      </c>
      <c r="HT29" s="4">
        <f t="shared" si="227"/>
        <v>0.15509408717476175</v>
      </c>
      <c r="HU29" s="4">
        <f t="shared" si="227"/>
        <v>7.7507401383403687E-2</v>
      </c>
      <c r="HV29" s="4">
        <f t="shared" si="227"/>
        <v>0.31542950466730152</v>
      </c>
      <c r="HW29" s="4">
        <f t="shared" si="227"/>
        <v>0.1979467232254099</v>
      </c>
      <c r="HX29" s="4">
        <f t="shared" si="227"/>
        <v>0.12124789069457692</v>
      </c>
      <c r="HY29" s="4">
        <f t="shared" si="227"/>
        <v>0.11565169277249429</v>
      </c>
      <c r="HZ29" s="4">
        <f t="shared" si="227"/>
        <v>5.1537833539244127E-2</v>
      </c>
      <c r="IA29" s="4">
        <f t="shared" si="227"/>
        <v>2.4267787525035348E-2</v>
      </c>
      <c r="IB29" s="4">
        <f t="shared" si="227"/>
        <v>0.10066300740541012</v>
      </c>
      <c r="IC29" s="4">
        <f t="shared" si="227"/>
        <v>5.6561633072900588E-2</v>
      </c>
      <c r="ID29" s="4">
        <f t="shared" si="227"/>
        <v>3.2430474273379438E-2</v>
      </c>
      <c r="IE29" s="4">
        <f t="shared" si="227"/>
        <v>3.0790010263901532E-2</v>
      </c>
      <c r="IF29" s="4">
        <f t="shared" si="227"/>
        <v>1.3027897431623324E-2</v>
      </c>
      <c r="IG29" s="4">
        <f t="shared" si="227"/>
        <v>6.005467807829133E-3</v>
      </c>
      <c r="IH29" s="4">
        <f t="shared" si="227"/>
        <v>3.2070835501939149E-2</v>
      </c>
      <c r="II29" s="4">
        <f t="shared" si="227"/>
        <v>1.7437643040555575E-2</v>
      </c>
      <c r="IJ29" s="4">
        <f t="shared" si="227"/>
        <v>9.8243228846177054E-3</v>
      </c>
      <c r="IK29" s="4">
        <f t="shared" si="227"/>
        <v>9.3163586392293711E-3</v>
      </c>
      <c r="IL29" s="4">
        <f t="shared" si="227"/>
        <v>3.8921991162921827E-3</v>
      </c>
      <c r="IM29" s="4">
        <f t="shared" si="227"/>
        <v>1.7852789041615615E-3</v>
      </c>
      <c r="IN29" s="4">
        <f t="shared" si="227"/>
        <v>0.52553129615205996</v>
      </c>
      <c r="IO29" s="4">
        <f t="shared" si="227"/>
        <v>0.37235976722867764</v>
      </c>
      <c r="IP29" s="4">
        <f t="shared" si="227"/>
        <v>0.24906686551272636</v>
      </c>
      <c r="IQ29" s="4">
        <f t="shared" si="227"/>
        <v>0.23917689092953989</v>
      </c>
      <c r="IR29" s="4">
        <f t="shared" si="227"/>
        <v>0.115530319043954</v>
      </c>
      <c r="IS29" s="4">
        <f t="shared" si="227"/>
        <v>5.6414123955552405E-2</v>
      </c>
      <c r="IT29" s="4">
        <f t="shared" si="227"/>
        <v>0.24691790762172885</v>
      </c>
      <c r="IU29" s="4">
        <f t="shared" si="227"/>
        <v>0.14938420294225621</v>
      </c>
      <c r="IV29" s="4">
        <f t="shared" ref="IV29:KA29" si="228">IF(AH1=1,FZ29,0)</f>
        <v>8.9404511909593851E-2</v>
      </c>
      <c r="IW29" s="4">
        <f t="shared" si="228"/>
        <v>8.5135654348014914E-2</v>
      </c>
      <c r="IX29" s="4">
        <f t="shared" si="228"/>
        <v>3.7226846551219973E-2</v>
      </c>
      <c r="IY29" s="4">
        <f t="shared" si="228"/>
        <v>1.7390286024597391E-2</v>
      </c>
      <c r="IZ29" s="4">
        <f t="shared" si="228"/>
        <v>0.95957008453327697</v>
      </c>
      <c r="JA29" s="4">
        <f t="shared" si="228"/>
        <v>0.92707443919137678</v>
      </c>
      <c r="JB29" s="4">
        <f t="shared" si="228"/>
        <v>0.87665260399072775</v>
      </c>
      <c r="JC29" s="4">
        <f t="shared" si="228"/>
        <v>0.87073845309532327</v>
      </c>
      <c r="JD29" s="4">
        <f t="shared" si="228"/>
        <v>0.73676969928772373</v>
      </c>
      <c r="JE29" s="4">
        <f t="shared" si="228"/>
        <v>0.56161854769638486</v>
      </c>
      <c r="JF29" s="4">
        <f t="shared" si="228"/>
        <v>0.87540116076034957</v>
      </c>
      <c r="JG29" s="4">
        <f t="shared" si="228"/>
        <v>0.79005587636478636</v>
      </c>
      <c r="JH29" s="4">
        <f t="shared" si="228"/>
        <v>0.67782050015610174</v>
      </c>
      <c r="JI29" s="4">
        <f t="shared" si="228"/>
        <v>0.66600505416143629</v>
      </c>
      <c r="JJ29" s="4">
        <f t="shared" si="228"/>
        <v>0.45311654283032721</v>
      </c>
      <c r="JK29" s="4">
        <f t="shared" si="228"/>
        <v>0.27496044704340766</v>
      </c>
      <c r="JL29" s="4">
        <f t="shared" si="228"/>
        <v>0.99848892187323612</v>
      </c>
      <c r="JM29" s="4">
        <f t="shared" si="228"/>
        <v>0.99718254250874916</v>
      </c>
      <c r="JN29" s="4">
        <f t="shared" si="228"/>
        <v>0.99497159008951008</v>
      </c>
      <c r="JO29" s="4">
        <f t="shared" si="228"/>
        <v>0.99469616987582199</v>
      </c>
      <c r="JP29" s="4">
        <f t="shared" si="228"/>
        <v>0.98732978751861178</v>
      </c>
      <c r="JQ29" s="4">
        <f t="shared" si="228"/>
        <v>0.97272783550213349</v>
      </c>
      <c r="JR29" s="4">
        <f t="shared" si="228"/>
        <v>0.99491360850298693</v>
      </c>
      <c r="JS29" s="4">
        <f t="shared" si="228"/>
        <v>0.9905455147996276</v>
      </c>
      <c r="JT29" s="4">
        <f t="shared" si="228"/>
        <v>0.9832139402046568</v>
      </c>
      <c r="JU29" s="4">
        <f t="shared" si="228"/>
        <v>0.98230597283307775</v>
      </c>
      <c r="JV29" s="4">
        <f t="shared" si="228"/>
        <v>0.9584499232521636</v>
      </c>
      <c r="JW29" s="4">
        <f t="shared" si="228"/>
        <v>0.91348153930102072</v>
      </c>
      <c r="JX29" s="4">
        <f t="shared" si="228"/>
        <v>0.99990645340439988</v>
      </c>
      <c r="JY29" s="4">
        <f t="shared" si="228"/>
        <v>0.99982536479305761</v>
      </c>
      <c r="JZ29" s="4">
        <f t="shared" si="228"/>
        <v>0.99968767318117235</v>
      </c>
      <c r="KA29" s="4">
        <f t="shared" si="228"/>
        <v>0.99967048060974606</v>
      </c>
      <c r="KB29" s="4">
        <f t="shared" ref="KB29:KJ29" si="229">IF(BN1=1,HF29,0)</f>
        <v>0.99920731213593972</v>
      </c>
      <c r="KC29" s="4">
        <f t="shared" si="229"/>
        <v>0.99826978076464901</v>
      </c>
      <c r="KD29" s="4">
        <f t="shared" si="229"/>
        <v>0.99968405453523246</v>
      </c>
      <c r="KE29" s="4">
        <f t="shared" si="229"/>
        <v>0.99941029851928109</v>
      </c>
      <c r="KF29" s="4">
        <f t="shared" si="229"/>
        <v>0.99894569184923854</v>
      </c>
      <c r="KG29" s="4">
        <f t="shared" si="229"/>
        <v>0.99888770107308189</v>
      </c>
      <c r="KH29" s="4">
        <f t="shared" si="229"/>
        <v>0.99732720888890436</v>
      </c>
      <c r="KI29" s="4">
        <f t="shared" si="229"/>
        <v>0.99417898744194866</v>
      </c>
      <c r="KJ29" s="4">
        <f t="shared" si="229"/>
        <v>0</v>
      </c>
    </row>
    <row r="30" spans="1:296" x14ac:dyDescent="0.2">
      <c r="A30" s="4" t="str">
        <f>'Respondent Data'!A30</f>
        <v>320</v>
      </c>
      <c r="B30" s="4">
        <f>SUMPRODUCT('Respondent Data'!I30:Z30,'Product Coding'!A100:R100)</f>
        <v>4.7546714030571433</v>
      </c>
      <c r="C30" s="4">
        <f>SUMPRODUCT('Respondent Data'!I30:Z30,'Product Coding'!A101:R101)</f>
        <v>3.4596167898750334</v>
      </c>
      <c r="D30" s="4">
        <f>SUMPRODUCT('Respondent Data'!I30:Z30,'Product Coding'!A102:R102)</f>
        <v>1.8915748127933785</v>
      </c>
      <c r="E30" s="4">
        <f>SUMPRODUCT('Respondent Data'!I30:Z30,'Product Coding'!A103:R103)</f>
        <v>0.18680774732930328</v>
      </c>
      <c r="F30" s="4">
        <f>SUMPRODUCT('Respondent Data'!I30:Z30,'Product Coding'!A104:R104)</f>
        <v>-1.1038031614914465</v>
      </c>
      <c r="G30" s="4">
        <f>SUMPRODUCT('Respondent Data'!I30:Z30,'Product Coding'!A105:R105)</f>
        <v>-2.0301355044044866</v>
      </c>
      <c r="H30" s="4">
        <f>SUMPRODUCT('Respondent Data'!I30:Z30,'Product Coding'!A106:R106)</f>
        <v>2.1983284100722633</v>
      </c>
      <c r="I30" s="4">
        <f>SUMPRODUCT('Respondent Data'!I30:Z30,'Product Coding'!A107:R107)</f>
        <v>0.90327379689015341</v>
      </c>
      <c r="J30" s="4">
        <f>SUMPRODUCT('Respondent Data'!I30:Z30,'Product Coding'!A108:R108)</f>
        <v>-0.66476818019150152</v>
      </c>
      <c r="K30" s="4">
        <f>SUMPRODUCT('Respondent Data'!I30:Z30,'Product Coding'!A109:R109)</f>
        <v>-2.3695352456555767</v>
      </c>
      <c r="L30" s="4">
        <f>SUMPRODUCT('Respondent Data'!I30:Z30,'Product Coding'!A110:R110)</f>
        <v>-3.6601461544763265</v>
      </c>
      <c r="M30" s="4">
        <f>SUMPRODUCT('Respondent Data'!I30:Z30,'Product Coding'!A111:R111)</f>
        <v>-4.5864784973893666</v>
      </c>
      <c r="N30" s="4">
        <f>SUMPRODUCT('Respondent Data'!I30:Z30,'Product Coding'!A112:R112)</f>
        <v>3.0089188463978296</v>
      </c>
      <c r="O30" s="4">
        <f>SUMPRODUCT('Respondent Data'!I30:Z30,'Product Coding'!A113:R113)</f>
        <v>1.7138642332157195</v>
      </c>
      <c r="P30" s="4">
        <f>SUMPRODUCT('Respondent Data'!I30:Z30,'Product Coding'!A114:R114)</f>
        <v>0.14582225613406452</v>
      </c>
      <c r="Q30" s="4">
        <f>SUMPRODUCT('Respondent Data'!I30:Z30,'Product Coding'!A115:R115)</f>
        <v>-1.5589448093300109</v>
      </c>
      <c r="R30" s="4">
        <f>SUMPRODUCT('Respondent Data'!I30:Z30,'Product Coding'!A116:R116)</f>
        <v>-2.8495557181507603</v>
      </c>
      <c r="S30" s="4">
        <f>SUMPRODUCT('Respondent Data'!I30:Z30,'Product Coding'!A117:R117)</f>
        <v>-3.7758880610638008</v>
      </c>
      <c r="T30" s="4">
        <f>SUMPRODUCT('Respondent Data'!I30:Z30,'Product Coding'!A118:R118)</f>
        <v>0.45257585341294937</v>
      </c>
      <c r="U30" s="4">
        <f>SUMPRODUCT('Respondent Data'!I30:Z30,'Product Coding'!A119:R119)</f>
        <v>-0.84247875976916053</v>
      </c>
      <c r="V30" s="4">
        <f>SUMPRODUCT('Respondent Data'!I30:Z30,'Product Coding'!A120:R120)</f>
        <v>-2.4105207368508155</v>
      </c>
      <c r="W30" s="4">
        <f>SUMPRODUCT('Respondent Data'!I30:Z30,'Product Coding'!A121:R121)</f>
        <v>-4.1152878023148904</v>
      </c>
      <c r="X30" s="4">
        <f>SUMPRODUCT('Respondent Data'!I30:Z30,'Product Coding'!A122:R122)</f>
        <v>-5.4058987111356398</v>
      </c>
      <c r="Y30" s="4">
        <f>SUMPRODUCT('Respondent Data'!I30:Z30,'Product Coding'!A123:R123)</f>
        <v>-6.3322310540486804</v>
      </c>
      <c r="Z30" s="4">
        <f>SUMPRODUCT('Respondent Data'!I30:Z30,'Product Coding'!A124:R124)</f>
        <v>4.3272252477600004</v>
      </c>
      <c r="AA30" s="4">
        <f>SUMPRODUCT('Respondent Data'!I30:Z30,'Product Coding'!A125:R125)</f>
        <v>3.0321706345778905</v>
      </c>
      <c r="AB30" s="4">
        <f>SUMPRODUCT('Respondent Data'!I30:Z30,'Product Coding'!A126:R126)</f>
        <v>1.4641286574962353</v>
      </c>
      <c r="AC30" s="4">
        <f>SUMPRODUCT('Respondent Data'!I30:Z30,'Product Coding'!A127:R127)</f>
        <v>-0.24063840796783964</v>
      </c>
      <c r="AD30" s="4">
        <f>SUMPRODUCT('Respondent Data'!I30:Z30,'Product Coding'!A128:R128)</f>
        <v>-1.5312493167885894</v>
      </c>
      <c r="AE30" s="4">
        <f>SUMPRODUCT('Respondent Data'!I30:Z30,'Product Coding'!A129:R129)</f>
        <v>-2.4575816597016296</v>
      </c>
      <c r="AF30" s="4">
        <f>SUMPRODUCT('Respondent Data'!I30:Z30,'Product Coding'!A130:R130)</f>
        <v>1.7708822547751204</v>
      </c>
      <c r="AG30" s="4">
        <f>SUMPRODUCT('Respondent Data'!I30:Z30,'Product Coding'!A131:R131)</f>
        <v>0.4758276415930105</v>
      </c>
      <c r="AH30" s="4">
        <f>SUMPRODUCT('Respondent Data'!I30:Z30,'Product Coding'!A132:R132)</f>
        <v>-1.0922143354886447</v>
      </c>
      <c r="AI30" s="4">
        <f>SUMPRODUCT('Respondent Data'!I30:Z30,'Product Coding'!A133:R133)</f>
        <v>-2.7969814009527196</v>
      </c>
      <c r="AJ30" s="4">
        <f>SUMPRODUCT('Respondent Data'!I30:Z30,'Product Coding'!A134:R134)</f>
        <v>-4.0875923097734699</v>
      </c>
      <c r="AK30" s="4">
        <f>SUMPRODUCT('Respondent Data'!I30:Z30,'Product Coding'!A135:R135)</f>
        <v>-5.0139246526865096</v>
      </c>
      <c r="AL30" s="4">
        <f>SUMPRODUCT('Respondent Data'!I30:Z30,'Product Coding'!A136:R136)</f>
        <v>5.873877742388256</v>
      </c>
      <c r="AM30" s="4">
        <f>SUMPRODUCT('Respondent Data'!I30:Z30,'Product Coding'!A137:R137)</f>
        <v>4.5788231292061461</v>
      </c>
      <c r="AN30" s="4">
        <f>SUMPRODUCT('Respondent Data'!I30:Z30,'Product Coding'!A138:R138)</f>
        <v>3.0107811521244905</v>
      </c>
      <c r="AO30" s="4">
        <f>SUMPRODUCT('Respondent Data'!I30:Z30,'Product Coding'!A139:R139)</f>
        <v>1.3060140866604155</v>
      </c>
      <c r="AP30" s="4">
        <f>SUMPRODUCT('Respondent Data'!I30:Z30,'Product Coding'!A140:R140)</f>
        <v>1.5403177839665716E-2</v>
      </c>
      <c r="AQ30" s="4">
        <f>SUMPRODUCT('Respondent Data'!I30:Z30,'Product Coding'!A141:R141)</f>
        <v>-0.9109291650733744</v>
      </c>
      <c r="AR30" s="4">
        <f>SUMPRODUCT('Respondent Data'!I30:Z30,'Product Coding'!A142:R142)</f>
        <v>3.3175347494033756</v>
      </c>
      <c r="AS30" s="4">
        <f>SUMPRODUCT('Respondent Data'!I30:Z30,'Product Coding'!A143:R143)</f>
        <v>2.0224801362212657</v>
      </c>
      <c r="AT30" s="4">
        <f>SUMPRODUCT('Respondent Data'!I30:Z30,'Product Coding'!A144:R144)</f>
        <v>0.4544381591396105</v>
      </c>
      <c r="AU30" s="4">
        <f>SUMPRODUCT('Respondent Data'!I30:Z30,'Product Coding'!A145:R145)</f>
        <v>-1.2503289063244645</v>
      </c>
      <c r="AV30" s="4">
        <f>SUMPRODUCT('Respondent Data'!I30:Z30,'Product Coding'!A146:R146)</f>
        <v>-2.5409398151452143</v>
      </c>
      <c r="AW30" s="4">
        <f>SUMPRODUCT('Respondent Data'!I30:Z30,'Product Coding'!A147:R147)</f>
        <v>-3.4672721580582544</v>
      </c>
      <c r="AX30" s="4">
        <f>SUMPRODUCT('Respondent Data'!I30:Z30,'Product Coding'!A148:R148)</f>
        <v>6.35866131919936</v>
      </c>
      <c r="AY30" s="4">
        <f>SUMPRODUCT('Respondent Data'!I30:Z30,'Product Coding'!A149:R149)</f>
        <v>5.06360670601725</v>
      </c>
      <c r="AZ30" s="4">
        <f>SUMPRODUCT('Respondent Data'!I30:Z30,'Product Coding'!A150:R150)</f>
        <v>3.4955647289355944</v>
      </c>
      <c r="BA30" s="4">
        <f>SUMPRODUCT('Respondent Data'!I30:Z30,'Product Coding'!A151:R151)</f>
        <v>1.7907976634715195</v>
      </c>
      <c r="BB30" s="4">
        <f>SUMPRODUCT('Respondent Data'!I30:Z30,'Product Coding'!A152:R152)</f>
        <v>0.50018675465076967</v>
      </c>
      <c r="BC30" s="4">
        <f>SUMPRODUCT('Respondent Data'!I30:Z30,'Product Coding'!A153:R153)</f>
        <v>-0.42614558826227045</v>
      </c>
      <c r="BD30" s="4">
        <f>SUMPRODUCT('Respondent Data'!I30:Z30,'Product Coding'!A154:R154)</f>
        <v>3.8023183262144795</v>
      </c>
      <c r="BE30" s="4">
        <f>SUMPRODUCT('Respondent Data'!I30:Z30,'Product Coding'!A155:R155)</f>
        <v>2.5072637130323696</v>
      </c>
      <c r="BF30" s="4">
        <f>SUMPRODUCT('Respondent Data'!I30:Z30,'Product Coding'!A156:R156)</f>
        <v>0.93922173595071445</v>
      </c>
      <c r="BG30" s="4">
        <f>SUMPRODUCT('Respondent Data'!I30:Z30,'Product Coding'!A157:R157)</f>
        <v>-0.76554532951336052</v>
      </c>
      <c r="BH30" s="4">
        <f>SUMPRODUCT('Respondent Data'!I30:Z30,'Product Coding'!A158:R158)</f>
        <v>-2.0561562383341103</v>
      </c>
      <c r="BI30" s="4">
        <f>SUMPRODUCT('Respondent Data'!I30:Z30,'Product Coding'!A159:R159)</f>
        <v>-2.9824885812471504</v>
      </c>
      <c r="BJ30" s="4">
        <f>SUMPRODUCT('Respondent Data'!I30:Z30,'Product Coding'!A160:R160)</f>
        <v>5.202147767867304</v>
      </c>
      <c r="BK30" s="4">
        <f>SUMPRODUCT('Respondent Data'!I30:Z30,'Product Coding'!A161:R161)</f>
        <v>3.9070931546851946</v>
      </c>
      <c r="BL30" s="4">
        <f>SUMPRODUCT('Respondent Data'!I30:Z30,'Product Coding'!A162:R162)</f>
        <v>2.3390511776035394</v>
      </c>
      <c r="BM30" s="4">
        <f>SUMPRODUCT('Respondent Data'!I30:Z30,'Product Coding'!A163:R163)</f>
        <v>0.63428411213946434</v>
      </c>
      <c r="BN30" s="4">
        <f>SUMPRODUCT('Respondent Data'!I30:Z30,'Product Coding'!A164:R164)</f>
        <v>-0.65632679668128535</v>
      </c>
      <c r="BO30" s="4">
        <f>SUMPRODUCT('Respondent Data'!I30:Z30,'Product Coding'!A165:R165)</f>
        <v>-1.5826591395943255</v>
      </c>
      <c r="BP30" s="4">
        <f>SUMPRODUCT('Respondent Data'!I30:Z30,'Product Coding'!A166:R166)</f>
        <v>2.6458047748824245</v>
      </c>
      <c r="BQ30" s="4">
        <f>SUMPRODUCT('Respondent Data'!I30:Z30,'Product Coding'!A167:R167)</f>
        <v>1.3507501617003146</v>
      </c>
      <c r="BR30" s="4">
        <f>SUMPRODUCT('Respondent Data'!I30:Z30,'Product Coding'!A168:R168)</f>
        <v>-0.21729181538134057</v>
      </c>
      <c r="BS30" s="4">
        <f>SUMPRODUCT('Respondent Data'!I30:Z30,'Product Coding'!A169:R169)</f>
        <v>-1.9220588808454155</v>
      </c>
      <c r="BT30" s="4">
        <f>SUMPRODUCT('Respondent Data'!I30:Z30,'Product Coding'!A170:R170)</f>
        <v>-3.2126697896661653</v>
      </c>
      <c r="BU30" s="4">
        <f>SUMPRODUCT('Respondent Data'!I30:Z30,'Product Coding'!A171:R171)</f>
        <v>-4.1390021325792059</v>
      </c>
      <c r="BV30" s="4">
        <f>SUMPRODUCT('Respondent Data'!I30:Z30,'Product Coding'!A172:R172)</f>
        <v>-3.5529029105748</v>
      </c>
      <c r="BX30" s="4">
        <f t="shared" si="0"/>
        <v>8.6113738995539646E-3</v>
      </c>
      <c r="BY30" s="4">
        <f t="shared" si="1"/>
        <v>3.1441808529423521E-2</v>
      </c>
      <c r="BZ30" s="4">
        <f t="shared" si="2"/>
        <v>0.15083408625250971</v>
      </c>
      <c r="CA30" s="4">
        <f t="shared" si="3"/>
        <v>0.82960321448847107</v>
      </c>
      <c r="CB30" s="4">
        <f t="shared" si="4"/>
        <v>3.0156131062363132</v>
      </c>
      <c r="CC30" s="4">
        <f t="shared" si="5"/>
        <v>7.6151181709236972</v>
      </c>
      <c r="CD30" s="4">
        <f t="shared" si="6"/>
        <v>0.11098853069591247</v>
      </c>
      <c r="CE30" s="4">
        <f t="shared" si="7"/>
        <v>0.40524080963244169</v>
      </c>
      <c r="CF30" s="4">
        <f t="shared" si="8"/>
        <v>1.9440398021613825</v>
      </c>
      <c r="CG30" s="4">
        <f t="shared" si="9"/>
        <v>10.692421779694239</v>
      </c>
      <c r="CH30" s="4">
        <f t="shared" si="10"/>
        <v>38.867023045630511</v>
      </c>
      <c r="CI30" s="4">
        <f t="shared" si="11"/>
        <v>98.148191766512795</v>
      </c>
      <c r="CJ30" s="4">
        <f t="shared" si="12"/>
        <v>4.9344999455247833E-2</v>
      </c>
      <c r="CK30" s="4">
        <f t="shared" si="13"/>
        <v>0.18016823364698772</v>
      </c>
      <c r="CL30" s="4">
        <f t="shared" si="14"/>
        <v>0.86431131556700969</v>
      </c>
      <c r="CM30" s="4">
        <f t="shared" si="15"/>
        <v>4.7538024297291095</v>
      </c>
      <c r="CN30" s="4">
        <f t="shared" si="16"/>
        <v>17.280102898815791</v>
      </c>
      <c r="CO30" s="4">
        <f t="shared" si="17"/>
        <v>43.636242762068569</v>
      </c>
      <c r="CP30" s="4">
        <f t="shared" si="18"/>
        <v>0.63598782849415381</v>
      </c>
      <c r="CQ30" s="4">
        <f t="shared" si="19"/>
        <v>2.3221158161060425</v>
      </c>
      <c r="CR30" s="4">
        <f t="shared" si="20"/>
        <v>11.139760518771839</v>
      </c>
      <c r="CS30" s="4">
        <f t="shared" si="21"/>
        <v>61.269845328818072</v>
      </c>
      <c r="CT30" s="4">
        <f t="shared" si="22"/>
        <v>222.71628817709109</v>
      </c>
      <c r="CU30" s="4">
        <f t="shared" si="23"/>
        <v>562.40996219000408</v>
      </c>
      <c r="CV30" s="4">
        <f t="shared" si="24"/>
        <v>1.320413490900983E-2</v>
      </c>
      <c r="CW30" s="4">
        <f t="shared" si="25"/>
        <v>4.8210876272283092E-2</v>
      </c>
      <c r="CX30" s="4">
        <f t="shared" si="26"/>
        <v>0.23127942730004122</v>
      </c>
      <c r="CY30" s="4">
        <f t="shared" si="27"/>
        <v>1.2720609850213769</v>
      </c>
      <c r="CZ30" s="4">
        <f t="shared" si="28"/>
        <v>4.6239499936456037</v>
      </c>
      <c r="DA30" s="4">
        <f t="shared" si="29"/>
        <v>11.676539522007845</v>
      </c>
      <c r="DB30" s="4">
        <f t="shared" si="30"/>
        <v>0.17018277800450804</v>
      </c>
      <c r="DC30" s="4">
        <f t="shared" si="31"/>
        <v>0.6213705714601806</v>
      </c>
      <c r="DD30" s="4">
        <f t="shared" si="32"/>
        <v>2.9808674104318307</v>
      </c>
      <c r="DE30" s="4">
        <f t="shared" si="33"/>
        <v>16.395081822011065</v>
      </c>
      <c r="DF30" s="4">
        <f t="shared" si="34"/>
        <v>59.596229567117234</v>
      </c>
      <c r="DG30" s="4">
        <f t="shared" si="35"/>
        <v>150.49421617002702</v>
      </c>
      <c r="DH30" s="4">
        <f t="shared" si="36"/>
        <v>2.811948154636988E-3</v>
      </c>
      <c r="DI30" s="4">
        <f t="shared" si="37"/>
        <v>1.0266972088779167E-2</v>
      </c>
      <c r="DJ30" s="4">
        <f t="shared" si="38"/>
        <v>4.9253189495821317E-2</v>
      </c>
      <c r="DK30" s="4">
        <f t="shared" si="39"/>
        <v>0.27089768198110648</v>
      </c>
      <c r="DL30" s="4">
        <f t="shared" si="40"/>
        <v>0.98471484435480583</v>
      </c>
      <c r="DM30" s="4">
        <f t="shared" si="41"/>
        <v>2.4866319518631772</v>
      </c>
      <c r="DN30" s="4">
        <f t="shared" si="42"/>
        <v>3.624206749313337E-2</v>
      </c>
      <c r="DO30" s="4">
        <f t="shared" si="43"/>
        <v>0.13232686910605126</v>
      </c>
      <c r="DP30" s="4">
        <f t="shared" si="44"/>
        <v>0.63480452689572608</v>
      </c>
      <c r="DQ30" s="4">
        <f t="shared" si="45"/>
        <v>3.491491142147352</v>
      </c>
      <c r="DR30" s="4">
        <f t="shared" si="46"/>
        <v>12.691593119078819</v>
      </c>
      <c r="DS30" s="4">
        <f t="shared" si="47"/>
        <v>32.049197948900819</v>
      </c>
      <c r="DT30" s="4">
        <f t="shared" si="48"/>
        <v>1.731683332133167E-3</v>
      </c>
      <c r="DU30" s="4">
        <f t="shared" si="49"/>
        <v>6.3227141682171426E-3</v>
      </c>
      <c r="DV30" s="4">
        <f t="shared" si="50"/>
        <v>3.0331614458702885E-2</v>
      </c>
      <c r="DW30" s="4">
        <f t="shared" si="51"/>
        <v>0.16682704474000293</v>
      </c>
      <c r="DX30" s="4">
        <f t="shared" si="52"/>
        <v>0.60641739786751503</v>
      </c>
      <c r="DY30" s="4">
        <f t="shared" si="53"/>
        <v>1.5313437045737863</v>
      </c>
      <c r="DZ30" s="4">
        <f t="shared" si="54"/>
        <v>2.2318969180285753E-2</v>
      </c>
      <c r="EA30" s="4">
        <f t="shared" si="55"/>
        <v>8.1490916980970607E-2</v>
      </c>
      <c r="EB30" s="4">
        <f t="shared" si="56"/>
        <v>0.39093196529077634</v>
      </c>
      <c r="EC30" s="4">
        <f t="shared" si="57"/>
        <v>2.1501666043084282</v>
      </c>
      <c r="ED30" s="4">
        <f t="shared" si="58"/>
        <v>7.8158696582946208</v>
      </c>
      <c r="EE30" s="4">
        <f t="shared" si="59"/>
        <v>19.736872390349159</v>
      </c>
      <c r="EF30" s="4">
        <f t="shared" si="60"/>
        <v>5.5047288355544524E-3</v>
      </c>
      <c r="EG30" s="4">
        <f t="shared" si="61"/>
        <v>2.0098840449009454E-2</v>
      </c>
      <c r="EH30" s="4">
        <f t="shared" si="62"/>
        <v>9.6419079424910778E-2</v>
      </c>
      <c r="EI30" s="4">
        <f t="shared" si="63"/>
        <v>0.53031499852769015</v>
      </c>
      <c r="EJ30" s="4">
        <f t="shared" si="64"/>
        <v>1.9276984853293595</v>
      </c>
      <c r="EK30" s="4">
        <f t="shared" si="65"/>
        <v>4.8678829964414367</v>
      </c>
      <c r="EL30" s="4">
        <f t="shared" si="66"/>
        <v>7.0948233402019042E-2</v>
      </c>
      <c r="EM30" s="4">
        <f t="shared" si="67"/>
        <v>0.2590458614557053</v>
      </c>
      <c r="EN30" s="4">
        <f t="shared" si="68"/>
        <v>1.242706690157493</v>
      </c>
      <c r="EO30" s="4">
        <f t="shared" si="69"/>
        <v>6.8350164769459107</v>
      </c>
      <c r="EP30" s="4">
        <f t="shared" si="70"/>
        <v>24.845329561467942</v>
      </c>
      <c r="EQ30" s="4">
        <f t="shared" si="71"/>
        <v>62.740183816967388</v>
      </c>
      <c r="ER30" s="4">
        <f t="shared" si="72"/>
        <v>34.914524261115673</v>
      </c>
      <c r="ET30" s="4">
        <f t="shared" si="73"/>
        <v>0.99146214873003058</v>
      </c>
      <c r="EU30" s="4">
        <f t="shared" si="74"/>
        <v>0.96951664333419685</v>
      </c>
      <c r="EV30" s="4">
        <f t="shared" si="75"/>
        <v>0.86893498545591874</v>
      </c>
      <c r="EW30" s="4">
        <f t="shared" si="76"/>
        <v>0.54656659546785102</v>
      </c>
      <c r="EX30" s="4">
        <f t="shared" si="77"/>
        <v>0.24902797494285084</v>
      </c>
      <c r="EY30" s="4">
        <f t="shared" si="78"/>
        <v>0.11607501837583986</v>
      </c>
      <c r="EZ30" s="4">
        <f t="shared" si="79"/>
        <v>0.90009930109144309</v>
      </c>
      <c r="FA30" s="4">
        <f t="shared" si="80"/>
        <v>0.71162180399640018</v>
      </c>
      <c r="FB30" s="4">
        <f t="shared" si="81"/>
        <v>0.33966932079717282</v>
      </c>
      <c r="FC30" s="4">
        <f t="shared" si="82"/>
        <v>8.5525481276826673E-2</v>
      </c>
      <c r="FD30" s="4">
        <f t="shared" si="83"/>
        <v>2.5083387812915758E-2</v>
      </c>
      <c r="FE30" s="4">
        <f t="shared" si="84"/>
        <v>1.0085912634240789E-2</v>
      </c>
      <c r="FF30" s="4">
        <f t="shared" si="85"/>
        <v>0.95297542802332458</v>
      </c>
      <c r="FG30" s="4">
        <f t="shared" si="86"/>
        <v>0.84733682155617174</v>
      </c>
      <c r="FH30" s="4">
        <f t="shared" si="87"/>
        <v>0.53639110144855884</v>
      </c>
      <c r="FI30" s="4">
        <f t="shared" si="88"/>
        <v>0.17379811215503976</v>
      </c>
      <c r="FJ30" s="4">
        <f t="shared" si="89"/>
        <v>5.4704287253480463E-2</v>
      </c>
      <c r="FK30" s="4">
        <f t="shared" si="90"/>
        <v>2.2403319323502514E-2</v>
      </c>
      <c r="FL30" s="4">
        <f t="shared" si="91"/>
        <v>0.61125149135152845</v>
      </c>
      <c r="FM30" s="4">
        <f t="shared" si="92"/>
        <v>0.3010129855051627</v>
      </c>
      <c r="FN30" s="4">
        <f t="shared" si="93"/>
        <v>8.2373947859489441E-2</v>
      </c>
      <c r="FO30" s="4">
        <f t="shared" si="94"/>
        <v>1.6059137367685199E-2</v>
      </c>
      <c r="FP30" s="4">
        <f t="shared" si="95"/>
        <v>4.4699472181856164E-3</v>
      </c>
      <c r="FQ30" s="4">
        <f t="shared" si="96"/>
        <v>1.7749064928013476E-3</v>
      </c>
      <c r="FR30" s="4">
        <f t="shared" si="97"/>
        <v>0.98696794214110117</v>
      </c>
      <c r="FS30" s="4">
        <f t="shared" si="98"/>
        <v>0.95400651017500049</v>
      </c>
      <c r="FT30" s="4">
        <f t="shared" si="99"/>
        <v>0.81216333013279329</v>
      </c>
      <c r="FU30" s="4">
        <f t="shared" si="100"/>
        <v>0.44012903112747714</v>
      </c>
      <c r="FV30" s="4">
        <f t="shared" si="101"/>
        <v>0.1778109693595927</v>
      </c>
      <c r="FW30" s="4">
        <f t="shared" si="102"/>
        <v>7.888588192888854E-2</v>
      </c>
      <c r="FX30" s="4">
        <f t="shared" si="103"/>
        <v>0.85456735374731996</v>
      </c>
      <c r="FY30" s="4">
        <f t="shared" si="104"/>
        <v>0.61676215024639047</v>
      </c>
      <c r="FZ30" s="4">
        <f t="shared" si="105"/>
        <v>0.25120153396204759</v>
      </c>
      <c r="GA30" s="4">
        <f t="shared" si="106"/>
        <v>5.7487513438116665E-2</v>
      </c>
      <c r="GB30" s="4">
        <f t="shared" si="107"/>
        <v>1.6502676934583627E-2</v>
      </c>
      <c r="GC30" s="4">
        <f t="shared" si="108"/>
        <v>6.6009120696572769E-3</v>
      </c>
      <c r="GD30" s="4">
        <f t="shared" si="109"/>
        <v>0.99719593672591211</v>
      </c>
      <c r="GE30" s="4">
        <f t="shared" si="110"/>
        <v>0.98983736737671268</v>
      </c>
      <c r="GF30" s="4">
        <f t="shared" si="111"/>
        <v>0.95305881365060419</v>
      </c>
      <c r="GG30" s="4">
        <f t="shared" si="112"/>
        <v>0.78684540398340763</v>
      </c>
      <c r="GH30" s="4">
        <f t="shared" si="113"/>
        <v>0.50385071832577621</v>
      </c>
      <c r="GI30" s="4">
        <f t="shared" si="114"/>
        <v>0.28680973897047624</v>
      </c>
      <c r="GJ30" s="4">
        <f t="shared" si="115"/>
        <v>0.9650254813715391</v>
      </c>
      <c r="GK30" s="4">
        <f t="shared" si="116"/>
        <v>0.88313721707361703</v>
      </c>
      <c r="GL30" s="4">
        <f t="shared" si="117"/>
        <v>0.61169392642854092</v>
      </c>
      <c r="GM30" s="4">
        <f t="shared" si="118"/>
        <v>0.22264320875893051</v>
      </c>
      <c r="GN30" s="4">
        <f t="shared" si="119"/>
        <v>7.3037519542304419E-2</v>
      </c>
      <c r="GO30" s="4">
        <f t="shared" si="120"/>
        <v>3.0257920375137543E-2</v>
      </c>
      <c r="GP30" s="4">
        <f t="shared" si="121"/>
        <v>0.99827131021116056</v>
      </c>
      <c r="GQ30" s="4">
        <f t="shared" si="122"/>
        <v>0.99371701137299351</v>
      </c>
      <c r="GR30" s="4">
        <f t="shared" si="123"/>
        <v>0.97056130857962852</v>
      </c>
      <c r="GS30" s="4">
        <f t="shared" si="124"/>
        <v>0.85702504454961792</v>
      </c>
      <c r="GT30" s="4">
        <f t="shared" si="125"/>
        <v>0.62250321823423904</v>
      </c>
      <c r="GU30" s="4">
        <f t="shared" si="126"/>
        <v>0.39504710411041333</v>
      </c>
      <c r="GV30" s="4">
        <f t="shared" si="127"/>
        <v>0.97816829203689593</v>
      </c>
      <c r="GW30" s="4">
        <f t="shared" si="128"/>
        <v>0.92464946704457207</v>
      </c>
      <c r="GX30" s="4">
        <f t="shared" si="129"/>
        <v>0.71894242490210403</v>
      </c>
      <c r="GY30" s="4">
        <f t="shared" si="130"/>
        <v>0.31744352779066265</v>
      </c>
      <c r="GZ30" s="4">
        <f t="shared" si="131"/>
        <v>0.11343180409423662</v>
      </c>
      <c r="HA30" s="4">
        <f t="shared" si="132"/>
        <v>4.8223279826199596E-2</v>
      </c>
      <c r="HB30" s="4">
        <f t="shared" si="133"/>
        <v>0.99452540731267436</v>
      </c>
      <c r="HC30" s="4">
        <f t="shared" si="134"/>
        <v>0.98029716371389786</v>
      </c>
      <c r="HD30" s="4">
        <f t="shared" si="135"/>
        <v>0.91206001315164631</v>
      </c>
      <c r="HE30" s="4">
        <f t="shared" si="136"/>
        <v>0.65346023593972224</v>
      </c>
      <c r="HF30" s="4">
        <f t="shared" si="137"/>
        <v>0.34156522777566772</v>
      </c>
      <c r="HG30" s="4">
        <f t="shared" si="138"/>
        <v>0.17041921262002796</v>
      </c>
      <c r="HH30" s="4">
        <f t="shared" si="139"/>
        <v>0.93375194879714962</v>
      </c>
      <c r="HI30" s="4">
        <f t="shared" si="140"/>
        <v>0.7942522433962832</v>
      </c>
      <c r="HJ30" s="4">
        <f t="shared" si="141"/>
        <v>0.44588978326442474</v>
      </c>
      <c r="HK30" s="4">
        <f t="shared" si="142"/>
        <v>0.12763215022488375</v>
      </c>
      <c r="HL30" s="4">
        <f t="shared" si="143"/>
        <v>3.8691710145219861E-2</v>
      </c>
      <c r="HM30" s="4">
        <f t="shared" si="144"/>
        <v>1.5688690243999642E-2</v>
      </c>
      <c r="HN30" s="4">
        <f t="shared" si="145"/>
        <v>2.7843888247816521E-2</v>
      </c>
      <c r="HP30" s="4">
        <f t="shared" ref="HP30:IU30" si="230">IF(B1=1,ET30,0)</f>
        <v>0.99146214873003058</v>
      </c>
      <c r="HQ30" s="4">
        <f t="shared" si="230"/>
        <v>0.96951664333419685</v>
      </c>
      <c r="HR30" s="4">
        <f t="shared" si="230"/>
        <v>0.86893498545591874</v>
      </c>
      <c r="HS30" s="4">
        <f t="shared" si="230"/>
        <v>0.54656659546785102</v>
      </c>
      <c r="HT30" s="4">
        <f t="shared" si="230"/>
        <v>0.24902797494285084</v>
      </c>
      <c r="HU30" s="4">
        <f t="shared" si="230"/>
        <v>0.11607501837583986</v>
      </c>
      <c r="HV30" s="4">
        <f t="shared" si="230"/>
        <v>0.90009930109144309</v>
      </c>
      <c r="HW30" s="4">
        <f t="shared" si="230"/>
        <v>0.71162180399640018</v>
      </c>
      <c r="HX30" s="4">
        <f t="shared" si="230"/>
        <v>0.33966932079717282</v>
      </c>
      <c r="HY30" s="4">
        <f t="shared" si="230"/>
        <v>8.5525481276826673E-2</v>
      </c>
      <c r="HZ30" s="4">
        <f t="shared" si="230"/>
        <v>2.5083387812915758E-2</v>
      </c>
      <c r="IA30" s="4">
        <f t="shared" si="230"/>
        <v>1.0085912634240789E-2</v>
      </c>
      <c r="IB30" s="4">
        <f t="shared" si="230"/>
        <v>0.95297542802332458</v>
      </c>
      <c r="IC30" s="4">
        <f t="shared" si="230"/>
        <v>0.84733682155617174</v>
      </c>
      <c r="ID30" s="4">
        <f t="shared" si="230"/>
        <v>0.53639110144855884</v>
      </c>
      <c r="IE30" s="4">
        <f t="shared" si="230"/>
        <v>0.17379811215503976</v>
      </c>
      <c r="IF30" s="4">
        <f t="shared" si="230"/>
        <v>5.4704287253480463E-2</v>
      </c>
      <c r="IG30" s="4">
        <f t="shared" si="230"/>
        <v>2.2403319323502514E-2</v>
      </c>
      <c r="IH30" s="4">
        <f t="shared" si="230"/>
        <v>0.61125149135152845</v>
      </c>
      <c r="II30" s="4">
        <f t="shared" si="230"/>
        <v>0.3010129855051627</v>
      </c>
      <c r="IJ30" s="4">
        <f t="shared" si="230"/>
        <v>8.2373947859489441E-2</v>
      </c>
      <c r="IK30" s="4">
        <f t="shared" si="230"/>
        <v>1.6059137367685199E-2</v>
      </c>
      <c r="IL30" s="4">
        <f t="shared" si="230"/>
        <v>4.4699472181856164E-3</v>
      </c>
      <c r="IM30" s="4">
        <f t="shared" si="230"/>
        <v>1.7749064928013476E-3</v>
      </c>
      <c r="IN30" s="4">
        <f t="shared" si="230"/>
        <v>0.98696794214110117</v>
      </c>
      <c r="IO30" s="4">
        <f t="shared" si="230"/>
        <v>0.95400651017500049</v>
      </c>
      <c r="IP30" s="4">
        <f t="shared" si="230"/>
        <v>0.81216333013279329</v>
      </c>
      <c r="IQ30" s="4">
        <f t="shared" si="230"/>
        <v>0.44012903112747714</v>
      </c>
      <c r="IR30" s="4">
        <f t="shared" si="230"/>
        <v>0.1778109693595927</v>
      </c>
      <c r="IS30" s="4">
        <f t="shared" si="230"/>
        <v>7.888588192888854E-2</v>
      </c>
      <c r="IT30" s="4">
        <f t="shared" si="230"/>
        <v>0.85456735374731996</v>
      </c>
      <c r="IU30" s="4">
        <f t="shared" si="230"/>
        <v>0.61676215024639047</v>
      </c>
      <c r="IV30" s="4">
        <f t="shared" ref="IV30:KA30" si="231">IF(AH1=1,FZ30,0)</f>
        <v>0.25120153396204759</v>
      </c>
      <c r="IW30" s="4">
        <f t="shared" si="231"/>
        <v>5.7487513438116665E-2</v>
      </c>
      <c r="IX30" s="4">
        <f t="shared" si="231"/>
        <v>1.6502676934583627E-2</v>
      </c>
      <c r="IY30" s="4">
        <f t="shared" si="231"/>
        <v>6.6009120696572769E-3</v>
      </c>
      <c r="IZ30" s="4">
        <f t="shared" si="231"/>
        <v>0.99719593672591211</v>
      </c>
      <c r="JA30" s="4">
        <f t="shared" si="231"/>
        <v>0.98983736737671268</v>
      </c>
      <c r="JB30" s="4">
        <f t="shared" si="231"/>
        <v>0.95305881365060419</v>
      </c>
      <c r="JC30" s="4">
        <f t="shared" si="231"/>
        <v>0.78684540398340763</v>
      </c>
      <c r="JD30" s="4">
        <f t="shared" si="231"/>
        <v>0.50385071832577621</v>
      </c>
      <c r="JE30" s="4">
        <f t="shared" si="231"/>
        <v>0.28680973897047624</v>
      </c>
      <c r="JF30" s="4">
        <f t="shared" si="231"/>
        <v>0.9650254813715391</v>
      </c>
      <c r="JG30" s="4">
        <f t="shared" si="231"/>
        <v>0.88313721707361703</v>
      </c>
      <c r="JH30" s="4">
        <f t="shared" si="231"/>
        <v>0.61169392642854092</v>
      </c>
      <c r="JI30" s="4">
        <f t="shared" si="231"/>
        <v>0.22264320875893051</v>
      </c>
      <c r="JJ30" s="4">
        <f t="shared" si="231"/>
        <v>7.3037519542304419E-2</v>
      </c>
      <c r="JK30" s="4">
        <f t="shared" si="231"/>
        <v>3.0257920375137543E-2</v>
      </c>
      <c r="JL30" s="4">
        <f t="shared" si="231"/>
        <v>0.99827131021116056</v>
      </c>
      <c r="JM30" s="4">
        <f t="shared" si="231"/>
        <v>0.99371701137299351</v>
      </c>
      <c r="JN30" s="4">
        <f t="shared" si="231"/>
        <v>0.97056130857962852</v>
      </c>
      <c r="JO30" s="4">
        <f t="shared" si="231"/>
        <v>0.85702504454961792</v>
      </c>
      <c r="JP30" s="4">
        <f t="shared" si="231"/>
        <v>0.62250321823423904</v>
      </c>
      <c r="JQ30" s="4">
        <f t="shared" si="231"/>
        <v>0.39504710411041333</v>
      </c>
      <c r="JR30" s="4">
        <f t="shared" si="231"/>
        <v>0.97816829203689593</v>
      </c>
      <c r="JS30" s="4">
        <f t="shared" si="231"/>
        <v>0.92464946704457207</v>
      </c>
      <c r="JT30" s="4">
        <f t="shared" si="231"/>
        <v>0.71894242490210403</v>
      </c>
      <c r="JU30" s="4">
        <f t="shared" si="231"/>
        <v>0.31744352779066265</v>
      </c>
      <c r="JV30" s="4">
        <f t="shared" si="231"/>
        <v>0.11343180409423662</v>
      </c>
      <c r="JW30" s="4">
        <f t="shared" si="231"/>
        <v>4.8223279826199596E-2</v>
      </c>
      <c r="JX30" s="4">
        <f t="shared" si="231"/>
        <v>0.99452540731267436</v>
      </c>
      <c r="JY30" s="4">
        <f t="shared" si="231"/>
        <v>0.98029716371389786</v>
      </c>
      <c r="JZ30" s="4">
        <f t="shared" si="231"/>
        <v>0.91206001315164631</v>
      </c>
      <c r="KA30" s="4">
        <f t="shared" si="231"/>
        <v>0.65346023593972224</v>
      </c>
      <c r="KB30" s="4">
        <f t="shared" ref="KB30:KJ30" si="232">IF(BN1=1,HF30,0)</f>
        <v>0.34156522777566772</v>
      </c>
      <c r="KC30" s="4">
        <f t="shared" si="232"/>
        <v>0.17041921262002796</v>
      </c>
      <c r="KD30" s="4">
        <f t="shared" si="232"/>
        <v>0.93375194879714962</v>
      </c>
      <c r="KE30" s="4">
        <f t="shared" si="232"/>
        <v>0.7942522433962832</v>
      </c>
      <c r="KF30" s="4">
        <f t="shared" si="232"/>
        <v>0.44588978326442474</v>
      </c>
      <c r="KG30" s="4">
        <f t="shared" si="232"/>
        <v>0.12763215022488375</v>
      </c>
      <c r="KH30" s="4">
        <f t="shared" si="232"/>
        <v>3.8691710145219861E-2</v>
      </c>
      <c r="KI30" s="4">
        <f t="shared" si="232"/>
        <v>1.5688690243999642E-2</v>
      </c>
      <c r="KJ30" s="4">
        <f t="shared" si="232"/>
        <v>0</v>
      </c>
    </row>
    <row r="31" spans="1:296" x14ac:dyDescent="0.2">
      <c r="A31" s="4" t="str">
        <f>'Respondent Data'!A31</f>
        <v>321</v>
      </c>
      <c r="B31" s="4">
        <f>SUMPRODUCT('Respondent Data'!I31:Z31,'Product Coding'!A100:R100)</f>
        <v>2.4265660275550642</v>
      </c>
      <c r="C31" s="4">
        <f>SUMPRODUCT('Respondent Data'!I31:Z31,'Product Coding'!A101:R101)</f>
        <v>2.1673980334540737</v>
      </c>
      <c r="D31" s="4">
        <f>SUMPRODUCT('Respondent Data'!I31:Z31,'Product Coding'!A102:R102)</f>
        <v>2.3323572292243355</v>
      </c>
      <c r="E31" s="4">
        <f>SUMPRODUCT('Respondent Data'!I31:Z31,'Product Coding'!A103:R103)</f>
        <v>1.7893247815459874</v>
      </c>
      <c r="F31" s="4">
        <f>SUMPRODUCT('Respondent Data'!I31:Z31,'Product Coding'!A104:R104)</f>
        <v>0.65381841695675003</v>
      </c>
      <c r="G31" s="4">
        <f>SUMPRODUCT('Respondent Data'!I31:Z31,'Product Coding'!A105:R105)</f>
        <v>0.84880177621961406</v>
      </c>
      <c r="H31" s="4">
        <f>SUMPRODUCT('Respondent Data'!I31:Z31,'Product Coding'!A106:R106)</f>
        <v>-1.510650553699876</v>
      </c>
      <c r="I31" s="4">
        <f>SUMPRODUCT('Respondent Data'!I31:Z31,'Product Coding'!A107:R107)</f>
        <v>-1.7698185478008661</v>
      </c>
      <c r="J31" s="4">
        <f>SUMPRODUCT('Respondent Data'!I31:Z31,'Product Coding'!A108:R108)</f>
        <v>-1.6048593520306047</v>
      </c>
      <c r="K31" s="4">
        <f>SUMPRODUCT('Respondent Data'!I31:Z31,'Product Coding'!A109:R109)</f>
        <v>-2.1478917997089528</v>
      </c>
      <c r="L31" s="4">
        <f>SUMPRODUCT('Respondent Data'!I31:Z31,'Product Coding'!A110:R110)</f>
        <v>-3.2833981642981902</v>
      </c>
      <c r="M31" s="4">
        <f>SUMPRODUCT('Respondent Data'!I31:Z31,'Product Coding'!A111:R111)</f>
        <v>-3.0884148050353257</v>
      </c>
      <c r="N31" s="4">
        <f>SUMPRODUCT('Respondent Data'!I31:Z31,'Product Coding'!A112:R112)</f>
        <v>1.358005024831084</v>
      </c>
      <c r="O31" s="4">
        <f>SUMPRODUCT('Respondent Data'!I31:Z31,'Product Coding'!A113:R113)</f>
        <v>1.0988370307300939</v>
      </c>
      <c r="P31" s="4">
        <f>SUMPRODUCT('Respondent Data'!I31:Z31,'Product Coding'!A114:R114)</f>
        <v>1.2637962265003553</v>
      </c>
      <c r="Q31" s="4">
        <f>SUMPRODUCT('Respondent Data'!I31:Z31,'Product Coding'!A115:R115)</f>
        <v>0.72076377882200737</v>
      </c>
      <c r="R31" s="4">
        <f>SUMPRODUCT('Respondent Data'!I31:Z31,'Product Coding'!A116:R116)</f>
        <v>-0.41474258576723</v>
      </c>
      <c r="S31" s="4">
        <f>SUMPRODUCT('Respondent Data'!I31:Z31,'Product Coding'!A117:R117)</f>
        <v>-0.21975922650436597</v>
      </c>
      <c r="T31" s="4">
        <f>SUMPRODUCT('Respondent Data'!I31:Z31,'Product Coding'!A118:R118)</f>
        <v>-2.5792115564238562</v>
      </c>
      <c r="U31" s="4">
        <f>SUMPRODUCT('Respondent Data'!I31:Z31,'Product Coding'!A119:R119)</f>
        <v>-2.8383795505248459</v>
      </c>
      <c r="V31" s="4">
        <f>SUMPRODUCT('Respondent Data'!I31:Z31,'Product Coding'!A120:R120)</f>
        <v>-2.6734203547545849</v>
      </c>
      <c r="W31" s="4">
        <f>SUMPRODUCT('Respondent Data'!I31:Z31,'Product Coding'!A121:R121)</f>
        <v>-3.2164528024329329</v>
      </c>
      <c r="X31" s="4">
        <f>SUMPRODUCT('Respondent Data'!I31:Z31,'Product Coding'!A122:R122)</f>
        <v>-4.3519591670221702</v>
      </c>
      <c r="Y31" s="4">
        <f>SUMPRODUCT('Respondent Data'!I31:Z31,'Product Coding'!A123:R123)</f>
        <v>-4.1569758077593058</v>
      </c>
      <c r="Z31" s="4">
        <f>SUMPRODUCT('Respondent Data'!I31:Z31,'Product Coding'!A124:R124)</f>
        <v>3.9556829059712477</v>
      </c>
      <c r="AA31" s="4">
        <f>SUMPRODUCT('Respondent Data'!I31:Z31,'Product Coding'!A125:R125)</f>
        <v>3.696514911870258</v>
      </c>
      <c r="AB31" s="4">
        <f>SUMPRODUCT('Respondent Data'!I31:Z31,'Product Coding'!A126:R126)</f>
        <v>3.861474107640519</v>
      </c>
      <c r="AC31" s="4">
        <f>SUMPRODUCT('Respondent Data'!I31:Z31,'Product Coding'!A127:R127)</f>
        <v>3.3184416599621711</v>
      </c>
      <c r="AD31" s="4">
        <f>SUMPRODUCT('Respondent Data'!I31:Z31,'Product Coding'!A128:R128)</f>
        <v>2.1829352953729337</v>
      </c>
      <c r="AE31" s="4">
        <f>SUMPRODUCT('Respondent Data'!I31:Z31,'Product Coding'!A129:R129)</f>
        <v>2.3779186546357982</v>
      </c>
      <c r="AF31" s="4">
        <f>SUMPRODUCT('Respondent Data'!I31:Z31,'Product Coding'!A130:R130)</f>
        <v>1.8466324716307936E-2</v>
      </c>
      <c r="AG31" s="4">
        <f>SUMPRODUCT('Respondent Data'!I31:Z31,'Product Coding'!A131:R131)</f>
        <v>-0.24070166938468218</v>
      </c>
      <c r="AH31" s="4">
        <f>SUMPRODUCT('Respondent Data'!I31:Z31,'Product Coding'!A132:R132)</f>
        <v>-7.5742473614420769E-2</v>
      </c>
      <c r="AI31" s="4">
        <f>SUMPRODUCT('Respondent Data'!I31:Z31,'Product Coding'!A133:R133)</f>
        <v>-0.61877492129276868</v>
      </c>
      <c r="AJ31" s="4">
        <f>SUMPRODUCT('Respondent Data'!I31:Z31,'Product Coding'!A134:R134)</f>
        <v>-1.754281285882006</v>
      </c>
      <c r="AK31" s="4">
        <f>SUMPRODUCT('Respondent Data'!I31:Z31,'Product Coding'!A135:R135)</f>
        <v>-1.559297926619142</v>
      </c>
      <c r="AL31" s="4">
        <f>SUMPRODUCT('Respondent Data'!I31:Z31,'Product Coding'!A136:R136)</f>
        <v>5.0851569673154229</v>
      </c>
      <c r="AM31" s="4">
        <f>SUMPRODUCT('Respondent Data'!I31:Z31,'Product Coding'!A137:R137)</f>
        <v>4.8259889732144332</v>
      </c>
      <c r="AN31" s="4">
        <f>SUMPRODUCT('Respondent Data'!I31:Z31,'Product Coding'!A138:R138)</f>
        <v>4.9909481689846942</v>
      </c>
      <c r="AO31" s="4">
        <f>SUMPRODUCT('Respondent Data'!I31:Z31,'Product Coding'!A139:R139)</f>
        <v>4.4479157213063463</v>
      </c>
      <c r="AP31" s="4">
        <f>SUMPRODUCT('Respondent Data'!I31:Z31,'Product Coding'!A140:R140)</f>
        <v>3.3124093567171089</v>
      </c>
      <c r="AQ31" s="4">
        <f>SUMPRODUCT('Respondent Data'!I31:Z31,'Product Coding'!A141:R141)</f>
        <v>3.5073927159799729</v>
      </c>
      <c r="AR31" s="4">
        <f>SUMPRODUCT('Respondent Data'!I31:Z31,'Product Coding'!A142:R142)</f>
        <v>1.1479403860604827</v>
      </c>
      <c r="AS31" s="4">
        <f>SUMPRODUCT('Respondent Data'!I31:Z31,'Product Coding'!A143:R143)</f>
        <v>0.88877239195949298</v>
      </c>
      <c r="AT31" s="4">
        <f>SUMPRODUCT('Respondent Data'!I31:Z31,'Product Coding'!A144:R144)</f>
        <v>1.0537315877297539</v>
      </c>
      <c r="AU31" s="4">
        <f>SUMPRODUCT('Respondent Data'!I31:Z31,'Product Coding'!A145:R145)</f>
        <v>0.51069914005140604</v>
      </c>
      <c r="AV31" s="4">
        <f>SUMPRODUCT('Respondent Data'!I31:Z31,'Product Coding'!A146:R146)</f>
        <v>-0.62480722453783111</v>
      </c>
      <c r="AW31" s="4">
        <f>SUMPRODUCT('Respondent Data'!I31:Z31,'Product Coding'!A147:R147)</f>
        <v>-0.42982386527496708</v>
      </c>
      <c r="AX31" s="4">
        <f>SUMPRODUCT('Respondent Data'!I31:Z31,'Product Coding'!A148:R148)</f>
        <v>5.9107933468759741</v>
      </c>
      <c r="AY31" s="4">
        <f>SUMPRODUCT('Respondent Data'!I31:Z31,'Product Coding'!A149:R149)</f>
        <v>5.6516253527749836</v>
      </c>
      <c r="AZ31" s="4">
        <f>SUMPRODUCT('Respondent Data'!I31:Z31,'Product Coding'!A150:R150)</f>
        <v>5.8165845485452454</v>
      </c>
      <c r="BA31" s="4">
        <f>SUMPRODUCT('Respondent Data'!I31:Z31,'Product Coding'!A151:R151)</f>
        <v>5.2735521008668975</v>
      </c>
      <c r="BB31" s="4">
        <f>SUMPRODUCT('Respondent Data'!I31:Z31,'Product Coding'!A152:R152)</f>
        <v>4.1380457362776601</v>
      </c>
      <c r="BC31" s="4">
        <f>SUMPRODUCT('Respondent Data'!I31:Z31,'Product Coding'!A153:R153)</f>
        <v>4.3330290955405237</v>
      </c>
      <c r="BD31" s="4">
        <f>SUMPRODUCT('Respondent Data'!I31:Z31,'Product Coding'!A154:R154)</f>
        <v>1.9735767656210339</v>
      </c>
      <c r="BE31" s="4">
        <f>SUMPRODUCT('Respondent Data'!I31:Z31,'Product Coding'!A155:R155)</f>
        <v>1.7144087715200438</v>
      </c>
      <c r="BF31" s="4">
        <f>SUMPRODUCT('Respondent Data'!I31:Z31,'Product Coding'!A156:R156)</f>
        <v>1.8793679672903052</v>
      </c>
      <c r="BG31" s="4">
        <f>SUMPRODUCT('Respondent Data'!I31:Z31,'Product Coding'!A157:R157)</f>
        <v>1.3363355196119573</v>
      </c>
      <c r="BH31" s="4">
        <f>SUMPRODUCT('Respondent Data'!I31:Z31,'Product Coding'!A158:R158)</f>
        <v>0.20082915502271992</v>
      </c>
      <c r="BI31" s="4">
        <f>SUMPRODUCT('Respondent Data'!I31:Z31,'Product Coding'!A159:R159)</f>
        <v>0.39581251428558395</v>
      </c>
      <c r="BJ31" s="4">
        <f>SUMPRODUCT('Respondent Data'!I31:Z31,'Product Coding'!A160:R160)</f>
        <v>6.8908983168631046</v>
      </c>
      <c r="BK31" s="4">
        <f>SUMPRODUCT('Respondent Data'!I31:Z31,'Product Coding'!A161:R161)</f>
        <v>6.631730322762114</v>
      </c>
      <c r="BL31" s="4">
        <f>SUMPRODUCT('Respondent Data'!I31:Z31,'Product Coding'!A162:R162)</f>
        <v>6.796689518532375</v>
      </c>
      <c r="BM31" s="4">
        <f>SUMPRODUCT('Respondent Data'!I31:Z31,'Product Coding'!A163:R163)</f>
        <v>6.2536570708540271</v>
      </c>
      <c r="BN31" s="4">
        <f>SUMPRODUCT('Respondent Data'!I31:Z31,'Product Coding'!A164:R164)</f>
        <v>5.1181507062647897</v>
      </c>
      <c r="BO31" s="4">
        <f>SUMPRODUCT('Respondent Data'!I31:Z31,'Product Coding'!A165:R165)</f>
        <v>5.3131340655276542</v>
      </c>
      <c r="BP31" s="4">
        <f>SUMPRODUCT('Respondent Data'!I31:Z31,'Product Coding'!A166:R166)</f>
        <v>2.9536817356081642</v>
      </c>
      <c r="BQ31" s="4">
        <f>SUMPRODUCT('Respondent Data'!I31:Z31,'Product Coding'!A167:R167)</f>
        <v>2.6945137415071736</v>
      </c>
      <c r="BR31" s="4">
        <f>SUMPRODUCT('Respondent Data'!I31:Z31,'Product Coding'!A168:R168)</f>
        <v>2.8594729372774346</v>
      </c>
      <c r="BS31" s="4">
        <f>SUMPRODUCT('Respondent Data'!I31:Z31,'Product Coding'!A169:R169)</f>
        <v>2.3164404895990867</v>
      </c>
      <c r="BT31" s="4">
        <f>SUMPRODUCT('Respondent Data'!I31:Z31,'Product Coding'!A170:R170)</f>
        <v>1.18093412500985</v>
      </c>
      <c r="BU31" s="4">
        <f>SUMPRODUCT('Respondent Data'!I31:Z31,'Product Coding'!A171:R171)</f>
        <v>1.375917484272714</v>
      </c>
      <c r="BV31" s="4">
        <f>SUMPRODUCT('Respondent Data'!I31:Z31,'Product Coding'!A172:R172)</f>
        <v>-3.8339262063939201</v>
      </c>
      <c r="BX31" s="4">
        <f t="shared" si="0"/>
        <v>8.8339668306775601E-2</v>
      </c>
      <c r="BY31" s="4">
        <f t="shared" si="1"/>
        <v>0.11447509009013236</v>
      </c>
      <c r="BZ31" s="4">
        <f t="shared" si="2"/>
        <v>9.7066668812168133E-2</v>
      </c>
      <c r="CA31" s="4">
        <f t="shared" si="3"/>
        <v>0.16707294232348974</v>
      </c>
      <c r="CB31" s="4">
        <f t="shared" si="4"/>
        <v>0.52005618926953856</v>
      </c>
      <c r="CC31" s="4">
        <f t="shared" si="5"/>
        <v>0.427927377635272</v>
      </c>
      <c r="CD31" s="4">
        <f t="shared" si="6"/>
        <v>4.5296766338903591</v>
      </c>
      <c r="CE31" s="4">
        <f t="shared" si="7"/>
        <v>5.869788178772172</v>
      </c>
      <c r="CF31" s="4">
        <f t="shared" si="8"/>
        <v>4.9771595261279558</v>
      </c>
      <c r="CG31" s="4">
        <f t="shared" si="9"/>
        <v>8.5667788605447814</v>
      </c>
      <c r="CH31" s="4">
        <f t="shared" si="10"/>
        <v>26.666235157955771</v>
      </c>
      <c r="CI31" s="4">
        <f t="shared" si="11"/>
        <v>21.942267620307494</v>
      </c>
      <c r="CJ31" s="4">
        <f t="shared" si="12"/>
        <v>0.25717331991566389</v>
      </c>
      <c r="CK31" s="4">
        <f t="shared" si="13"/>
        <v>0.33325842773020709</v>
      </c>
      <c r="CL31" s="4">
        <f t="shared" si="14"/>
        <v>0.28257925290019303</v>
      </c>
      <c r="CM31" s="4">
        <f t="shared" si="15"/>
        <v>0.48638062683459898</v>
      </c>
      <c r="CN31" s="4">
        <f t="shared" si="16"/>
        <v>1.513980970278082</v>
      </c>
      <c r="CO31" s="4">
        <f t="shared" si="17"/>
        <v>1.2457767444529335</v>
      </c>
      <c r="CP31" s="4">
        <f t="shared" si="18"/>
        <v>13.186737061731131</v>
      </c>
      <c r="CQ31" s="4">
        <f t="shared" si="19"/>
        <v>17.088052763503249</v>
      </c>
      <c r="CR31" s="4">
        <f t="shared" si="20"/>
        <v>14.489443571818621</v>
      </c>
      <c r="CS31" s="4">
        <f t="shared" si="21"/>
        <v>24.939497767852146</v>
      </c>
      <c r="CT31" s="4">
        <f t="shared" si="22"/>
        <v>77.630404966069918</v>
      </c>
      <c r="CU31" s="4">
        <f t="shared" si="23"/>
        <v>63.87805069401238</v>
      </c>
      <c r="CV31" s="4">
        <f t="shared" si="24"/>
        <v>1.9145589446896757E-2</v>
      </c>
      <c r="CW31" s="4">
        <f t="shared" si="25"/>
        <v>2.480984045752966E-2</v>
      </c>
      <c r="CX31" s="4">
        <f t="shared" si="26"/>
        <v>2.1036965903041896E-2</v>
      </c>
      <c r="CY31" s="4">
        <f t="shared" si="27"/>
        <v>3.6209214079257028E-2</v>
      </c>
      <c r="CZ31" s="4">
        <f t="shared" si="28"/>
        <v>0.11271020686307624</v>
      </c>
      <c r="DA31" s="4">
        <f t="shared" si="29"/>
        <v>9.2743407829432273E-2</v>
      </c>
      <c r="DB31" s="4">
        <f t="shared" si="30"/>
        <v>0.98170313316667068</v>
      </c>
      <c r="DC31" s="4">
        <f t="shared" si="31"/>
        <v>1.2721414599470515</v>
      </c>
      <c r="DD31" s="4">
        <f t="shared" si="32"/>
        <v>1.078684748600627</v>
      </c>
      <c r="DE31" s="4">
        <f t="shared" si="33"/>
        <v>1.8566521030707148</v>
      </c>
      <c r="DF31" s="4">
        <f t="shared" si="34"/>
        <v>5.7792925897760794</v>
      </c>
      <c r="DG31" s="4">
        <f t="shared" si="35"/>
        <v>4.7554813759711871</v>
      </c>
      <c r="DH31" s="4">
        <f t="shared" si="36"/>
        <v>6.1879157135531111E-3</v>
      </c>
      <c r="DI31" s="4">
        <f t="shared" si="37"/>
        <v>8.0186197475772773E-3</v>
      </c>
      <c r="DJ31" s="4">
        <f t="shared" si="38"/>
        <v>6.7992146305014163E-3</v>
      </c>
      <c r="DK31" s="4">
        <f t="shared" si="39"/>
        <v>1.1702933743455997E-2</v>
      </c>
      <c r="DL31" s="4">
        <f t="shared" si="40"/>
        <v>3.6428299168344329E-2</v>
      </c>
      <c r="DM31" s="4">
        <f t="shared" si="41"/>
        <v>2.9974965891124777E-2</v>
      </c>
      <c r="DN31" s="4">
        <f t="shared" si="42"/>
        <v>0.3172895909324428</v>
      </c>
      <c r="DO31" s="4">
        <f t="shared" si="43"/>
        <v>0.41116018661648912</v>
      </c>
      <c r="DP31" s="4">
        <f t="shared" si="44"/>
        <v>0.34863435906998452</v>
      </c>
      <c r="DQ31" s="4">
        <f t="shared" si="45"/>
        <v>0.6000758950283922</v>
      </c>
      <c r="DR31" s="4">
        <f t="shared" si="46"/>
        <v>1.8678858401663347</v>
      </c>
      <c r="DS31" s="4">
        <f t="shared" si="47"/>
        <v>1.5369867829611759</v>
      </c>
      <c r="DT31" s="4">
        <f t="shared" si="48"/>
        <v>2.7100360356910264E-3</v>
      </c>
      <c r="DU31" s="4">
        <f t="shared" si="49"/>
        <v>3.5118042129827741E-3</v>
      </c>
      <c r="DV31" s="4">
        <f t="shared" si="50"/>
        <v>2.9777581848276628E-3</v>
      </c>
      <c r="DW31" s="4">
        <f t="shared" si="51"/>
        <v>5.1253723606165952E-3</v>
      </c>
      <c r="DX31" s="4">
        <f t="shared" si="52"/>
        <v>1.5953999381232722E-2</v>
      </c>
      <c r="DY31" s="4">
        <f t="shared" si="53"/>
        <v>1.3127722078637251E-2</v>
      </c>
      <c r="DZ31" s="4">
        <f t="shared" si="54"/>
        <v>0.13895894271689235</v>
      </c>
      <c r="EA31" s="4">
        <f t="shared" si="55"/>
        <v>0.18007015184961592</v>
      </c>
      <c r="EB31" s="4">
        <f t="shared" si="56"/>
        <v>0.15268657817854961</v>
      </c>
      <c r="EC31" s="4">
        <f t="shared" si="57"/>
        <v>0.2628069571333424</v>
      </c>
      <c r="ED31" s="4">
        <f t="shared" si="58"/>
        <v>0.81805217972194166</v>
      </c>
      <c r="EE31" s="4">
        <f t="shared" si="59"/>
        <v>0.67313288690771356</v>
      </c>
      <c r="EF31" s="4">
        <f t="shared" si="60"/>
        <v>1.016999842418516E-3</v>
      </c>
      <c r="EG31" s="4">
        <f t="shared" si="61"/>
        <v>1.3178807529389445E-3</v>
      </c>
      <c r="EH31" s="4">
        <f t="shared" si="62"/>
        <v>1.1174683896621996E-3</v>
      </c>
      <c r="EI31" s="4">
        <f t="shared" si="63"/>
        <v>1.9234072220571691E-3</v>
      </c>
      <c r="EJ31" s="4">
        <f t="shared" si="64"/>
        <v>5.9870845416716261E-3</v>
      </c>
      <c r="EK31" s="4">
        <f t="shared" si="65"/>
        <v>4.9264626408865612E-3</v>
      </c>
      <c r="EL31" s="4">
        <f t="shared" si="66"/>
        <v>5.2147359291363798E-2</v>
      </c>
      <c r="EM31" s="4">
        <f t="shared" si="67"/>
        <v>6.7575232817390016E-2</v>
      </c>
      <c r="EN31" s="4">
        <f t="shared" si="68"/>
        <v>5.7298952450059386E-2</v>
      </c>
      <c r="EO31" s="4">
        <f t="shared" si="69"/>
        <v>9.8624014762573972E-2</v>
      </c>
      <c r="EP31" s="4">
        <f t="shared" si="70"/>
        <v>0.30699183586877998</v>
      </c>
      <c r="EQ31" s="4">
        <f t="shared" si="71"/>
        <v>0.25260772583686592</v>
      </c>
      <c r="ER31" s="4">
        <f t="shared" si="72"/>
        <v>46.243744760684976</v>
      </c>
      <c r="ET31" s="4">
        <f t="shared" si="73"/>
        <v>0.91883079255558764</v>
      </c>
      <c r="EU31" s="4">
        <f t="shared" si="74"/>
        <v>0.8972834017484641</v>
      </c>
      <c r="EV31" s="4">
        <f t="shared" si="75"/>
        <v>0.91152163166413069</v>
      </c>
      <c r="EW31" s="4">
        <f t="shared" si="76"/>
        <v>0.85684447281343923</v>
      </c>
      <c r="EX31" s="4">
        <f t="shared" si="77"/>
        <v>0.65787041759327924</v>
      </c>
      <c r="EY31" s="4">
        <f t="shared" si="78"/>
        <v>0.70031572729984093</v>
      </c>
      <c r="EZ31" s="4">
        <f t="shared" si="79"/>
        <v>0.18084240113991223</v>
      </c>
      <c r="FA31" s="4">
        <f t="shared" si="80"/>
        <v>0.14556489574016657</v>
      </c>
      <c r="FB31" s="4">
        <f t="shared" si="81"/>
        <v>0.16730354872221501</v>
      </c>
      <c r="FC31" s="4">
        <f t="shared" si="82"/>
        <v>0.10452839085935084</v>
      </c>
      <c r="FD31" s="4">
        <f t="shared" si="83"/>
        <v>3.6145142058204384E-2</v>
      </c>
      <c r="FE31" s="4">
        <f t="shared" si="84"/>
        <v>4.3587670432143497E-2</v>
      </c>
      <c r="FF31" s="4">
        <f t="shared" si="85"/>
        <v>0.79543527066505348</v>
      </c>
      <c r="FG31" s="4">
        <f t="shared" si="86"/>
        <v>0.75004213676896858</v>
      </c>
      <c r="FH31" s="4">
        <f t="shared" si="87"/>
        <v>0.77967891476396545</v>
      </c>
      <c r="FI31" s="4">
        <f t="shared" si="88"/>
        <v>0.67277518419329996</v>
      </c>
      <c r="FJ31" s="4">
        <f t="shared" si="89"/>
        <v>0.39777548510615252</v>
      </c>
      <c r="FK31" s="4">
        <f t="shared" si="90"/>
        <v>0.44528023654621912</v>
      </c>
      <c r="FL31" s="4">
        <f t="shared" si="91"/>
        <v>7.0488372037112765E-2</v>
      </c>
      <c r="FM31" s="4">
        <f t="shared" si="92"/>
        <v>5.5285110734402926E-2</v>
      </c>
      <c r="FN31" s="4">
        <f t="shared" si="93"/>
        <v>6.4560098325248602E-2</v>
      </c>
      <c r="FO31" s="4">
        <f t="shared" si="94"/>
        <v>3.8551247558822818E-2</v>
      </c>
      <c r="FP31" s="4">
        <f t="shared" si="95"/>
        <v>1.2717726691494385E-2</v>
      </c>
      <c r="FQ31" s="4">
        <f t="shared" si="96"/>
        <v>1.5413533379977001E-2</v>
      </c>
      <c r="FR31" s="4">
        <f t="shared" si="97"/>
        <v>0.98121407810115979</v>
      </c>
      <c r="FS31" s="4">
        <f t="shared" si="98"/>
        <v>0.97579078627264815</v>
      </c>
      <c r="FT31" s="4">
        <f t="shared" si="99"/>
        <v>0.97939646985803697</v>
      </c>
      <c r="FU31" s="4">
        <f t="shared" si="100"/>
        <v>0.96505607787764047</v>
      </c>
      <c r="FV31" s="4">
        <f t="shared" si="101"/>
        <v>0.89870659389309815</v>
      </c>
      <c r="FW31" s="4">
        <f t="shared" si="102"/>
        <v>0.91512791826065298</v>
      </c>
      <c r="FX31" s="4">
        <f t="shared" si="103"/>
        <v>0.50461644999372124</v>
      </c>
      <c r="FY31" s="4">
        <f t="shared" si="104"/>
        <v>0.4401134425949445</v>
      </c>
      <c r="FZ31" s="4">
        <f t="shared" si="105"/>
        <v>0.48107342908692685</v>
      </c>
      <c r="GA31" s="4">
        <f t="shared" si="106"/>
        <v>0.35006012770160744</v>
      </c>
      <c r="GB31" s="4">
        <f t="shared" si="107"/>
        <v>0.1475080160292993</v>
      </c>
      <c r="GC31" s="4">
        <f t="shared" si="108"/>
        <v>0.17374741306173694</v>
      </c>
      <c r="GD31" s="4">
        <f t="shared" si="109"/>
        <v>0.99385013910730091</v>
      </c>
      <c r="GE31" s="4">
        <f t="shared" si="110"/>
        <v>0.99204516703313939</v>
      </c>
      <c r="GF31" s="4">
        <f t="shared" si="111"/>
        <v>0.99324670248874136</v>
      </c>
      <c r="GG31" s="4">
        <f t="shared" si="112"/>
        <v>0.98843244063733871</v>
      </c>
      <c r="GH31" s="4">
        <f t="shared" si="113"/>
        <v>0.96485207978441423</v>
      </c>
      <c r="GI31" s="4">
        <f t="shared" si="114"/>
        <v>0.97089738402992087</v>
      </c>
      <c r="GJ31" s="4">
        <f t="shared" si="115"/>
        <v>0.75913451900287965</v>
      </c>
      <c r="GK31" s="4">
        <f t="shared" si="116"/>
        <v>0.70863677241184098</v>
      </c>
      <c r="GL31" s="4">
        <f t="shared" si="117"/>
        <v>0.74149082238242692</v>
      </c>
      <c r="GM31" s="4">
        <f t="shared" si="118"/>
        <v>0.62497035491073105</v>
      </c>
      <c r="GN31" s="4">
        <f t="shared" si="119"/>
        <v>0.34868891431954657</v>
      </c>
      <c r="GO31" s="4">
        <f t="shared" si="120"/>
        <v>0.3941683916984377</v>
      </c>
      <c r="GP31" s="4">
        <f t="shared" si="121"/>
        <v>0.99729728841011156</v>
      </c>
      <c r="GQ31" s="4">
        <f t="shared" si="122"/>
        <v>0.99650048539714298</v>
      </c>
      <c r="GR31" s="4">
        <f t="shared" si="123"/>
        <v>0.99703108253345851</v>
      </c>
      <c r="GS31" s="4">
        <f t="shared" si="124"/>
        <v>0.99490076312711195</v>
      </c>
      <c r="GT31" s="4">
        <f t="shared" si="125"/>
        <v>0.98429653371023729</v>
      </c>
      <c r="GU31" s="4">
        <f t="shared" si="126"/>
        <v>0.98704238193018445</v>
      </c>
      <c r="GV31" s="4">
        <f t="shared" si="127"/>
        <v>0.87799477443373231</v>
      </c>
      <c r="GW31" s="4">
        <f t="shared" si="128"/>
        <v>0.84740724814759705</v>
      </c>
      <c r="GX31" s="4">
        <f t="shared" si="129"/>
        <v>0.86753851301034357</v>
      </c>
      <c r="GY31" s="4">
        <f t="shared" si="130"/>
        <v>0.79188667305893523</v>
      </c>
      <c r="GZ31" s="4">
        <f t="shared" si="131"/>
        <v>0.55003921843043202</v>
      </c>
      <c r="HA31" s="4">
        <f t="shared" si="132"/>
        <v>0.59768115720216419</v>
      </c>
      <c r="HB31" s="4">
        <f t="shared" si="133"/>
        <v>0.99898403339545816</v>
      </c>
      <c r="HC31" s="4">
        <f t="shared" si="134"/>
        <v>0.99868385377084445</v>
      </c>
      <c r="HD31" s="4">
        <f t="shared" si="135"/>
        <v>0.9988837789520747</v>
      </c>
      <c r="HE31" s="4">
        <f t="shared" si="136"/>
        <v>0.99808028517130876</v>
      </c>
      <c r="HF31" s="4">
        <f t="shared" si="137"/>
        <v>0.99404854730873671</v>
      </c>
      <c r="HG31" s="4">
        <f t="shared" si="138"/>
        <v>0.99509768841399593</v>
      </c>
      <c r="HH31" s="4">
        <f t="shared" si="139"/>
        <v>0.95043720935964171</v>
      </c>
      <c r="HI31" s="4">
        <f t="shared" si="140"/>
        <v>0.93670213513753475</v>
      </c>
      <c r="HJ31" s="4">
        <f t="shared" si="141"/>
        <v>0.94580629034268737</v>
      </c>
      <c r="HK31" s="4">
        <f t="shared" si="142"/>
        <v>0.91022951124558504</v>
      </c>
      <c r="HL31" s="4">
        <f t="shared" si="143"/>
        <v>0.76511572035588327</v>
      </c>
      <c r="HM31" s="4">
        <f t="shared" si="144"/>
        <v>0.79833452993585918</v>
      </c>
      <c r="HN31" s="4">
        <f t="shared" si="145"/>
        <v>2.1166823355463011E-2</v>
      </c>
      <c r="HP31" s="4">
        <f t="shared" ref="HP31:IU31" si="233">IF(B1=1,ET31,0)</f>
        <v>0.91883079255558764</v>
      </c>
      <c r="HQ31" s="4">
        <f t="shared" si="233"/>
        <v>0.8972834017484641</v>
      </c>
      <c r="HR31" s="4">
        <f t="shared" si="233"/>
        <v>0.91152163166413069</v>
      </c>
      <c r="HS31" s="4">
        <f t="shared" si="233"/>
        <v>0.85684447281343923</v>
      </c>
      <c r="HT31" s="4">
        <f t="shared" si="233"/>
        <v>0.65787041759327924</v>
      </c>
      <c r="HU31" s="4">
        <f t="shared" si="233"/>
        <v>0.70031572729984093</v>
      </c>
      <c r="HV31" s="4">
        <f t="shared" si="233"/>
        <v>0.18084240113991223</v>
      </c>
      <c r="HW31" s="4">
        <f t="shared" si="233"/>
        <v>0.14556489574016657</v>
      </c>
      <c r="HX31" s="4">
        <f t="shared" si="233"/>
        <v>0.16730354872221501</v>
      </c>
      <c r="HY31" s="4">
        <f t="shared" si="233"/>
        <v>0.10452839085935084</v>
      </c>
      <c r="HZ31" s="4">
        <f t="shared" si="233"/>
        <v>3.6145142058204384E-2</v>
      </c>
      <c r="IA31" s="4">
        <f t="shared" si="233"/>
        <v>4.3587670432143497E-2</v>
      </c>
      <c r="IB31" s="4">
        <f t="shared" si="233"/>
        <v>0.79543527066505348</v>
      </c>
      <c r="IC31" s="4">
        <f t="shared" si="233"/>
        <v>0.75004213676896858</v>
      </c>
      <c r="ID31" s="4">
        <f t="shared" si="233"/>
        <v>0.77967891476396545</v>
      </c>
      <c r="IE31" s="4">
        <f t="shared" si="233"/>
        <v>0.67277518419329996</v>
      </c>
      <c r="IF31" s="4">
        <f t="shared" si="233"/>
        <v>0.39777548510615252</v>
      </c>
      <c r="IG31" s="4">
        <f t="shared" si="233"/>
        <v>0.44528023654621912</v>
      </c>
      <c r="IH31" s="4">
        <f t="shared" si="233"/>
        <v>7.0488372037112765E-2</v>
      </c>
      <c r="II31" s="4">
        <f t="shared" si="233"/>
        <v>5.5285110734402926E-2</v>
      </c>
      <c r="IJ31" s="4">
        <f t="shared" si="233"/>
        <v>6.4560098325248602E-2</v>
      </c>
      <c r="IK31" s="4">
        <f t="shared" si="233"/>
        <v>3.8551247558822818E-2</v>
      </c>
      <c r="IL31" s="4">
        <f t="shared" si="233"/>
        <v>1.2717726691494385E-2</v>
      </c>
      <c r="IM31" s="4">
        <f t="shared" si="233"/>
        <v>1.5413533379977001E-2</v>
      </c>
      <c r="IN31" s="4">
        <f t="shared" si="233"/>
        <v>0.98121407810115979</v>
      </c>
      <c r="IO31" s="4">
        <f t="shared" si="233"/>
        <v>0.97579078627264815</v>
      </c>
      <c r="IP31" s="4">
        <f t="shared" si="233"/>
        <v>0.97939646985803697</v>
      </c>
      <c r="IQ31" s="4">
        <f t="shared" si="233"/>
        <v>0.96505607787764047</v>
      </c>
      <c r="IR31" s="4">
        <f t="shared" si="233"/>
        <v>0.89870659389309815</v>
      </c>
      <c r="IS31" s="4">
        <f t="shared" si="233"/>
        <v>0.91512791826065298</v>
      </c>
      <c r="IT31" s="4">
        <f t="shared" si="233"/>
        <v>0.50461644999372124</v>
      </c>
      <c r="IU31" s="4">
        <f t="shared" si="233"/>
        <v>0.4401134425949445</v>
      </c>
      <c r="IV31" s="4">
        <f t="shared" ref="IV31:KA31" si="234">IF(AH1=1,FZ31,0)</f>
        <v>0.48107342908692685</v>
      </c>
      <c r="IW31" s="4">
        <f t="shared" si="234"/>
        <v>0.35006012770160744</v>
      </c>
      <c r="IX31" s="4">
        <f t="shared" si="234"/>
        <v>0.1475080160292993</v>
      </c>
      <c r="IY31" s="4">
        <f t="shared" si="234"/>
        <v>0.17374741306173694</v>
      </c>
      <c r="IZ31" s="4">
        <f t="shared" si="234"/>
        <v>0.99385013910730091</v>
      </c>
      <c r="JA31" s="4">
        <f t="shared" si="234"/>
        <v>0.99204516703313939</v>
      </c>
      <c r="JB31" s="4">
        <f t="shared" si="234"/>
        <v>0.99324670248874136</v>
      </c>
      <c r="JC31" s="4">
        <f t="shared" si="234"/>
        <v>0.98843244063733871</v>
      </c>
      <c r="JD31" s="4">
        <f t="shared" si="234"/>
        <v>0.96485207978441423</v>
      </c>
      <c r="JE31" s="4">
        <f t="shared" si="234"/>
        <v>0.97089738402992087</v>
      </c>
      <c r="JF31" s="4">
        <f t="shared" si="234"/>
        <v>0.75913451900287965</v>
      </c>
      <c r="JG31" s="4">
        <f t="shared" si="234"/>
        <v>0.70863677241184098</v>
      </c>
      <c r="JH31" s="4">
        <f t="shared" si="234"/>
        <v>0.74149082238242692</v>
      </c>
      <c r="JI31" s="4">
        <f t="shared" si="234"/>
        <v>0.62497035491073105</v>
      </c>
      <c r="JJ31" s="4">
        <f t="shared" si="234"/>
        <v>0.34868891431954657</v>
      </c>
      <c r="JK31" s="4">
        <f t="shared" si="234"/>
        <v>0.3941683916984377</v>
      </c>
      <c r="JL31" s="4">
        <f t="shared" si="234"/>
        <v>0.99729728841011156</v>
      </c>
      <c r="JM31" s="4">
        <f t="shared" si="234"/>
        <v>0.99650048539714298</v>
      </c>
      <c r="JN31" s="4">
        <f t="shared" si="234"/>
        <v>0.99703108253345851</v>
      </c>
      <c r="JO31" s="4">
        <f t="shared" si="234"/>
        <v>0.99490076312711195</v>
      </c>
      <c r="JP31" s="4">
        <f t="shared" si="234"/>
        <v>0.98429653371023729</v>
      </c>
      <c r="JQ31" s="4">
        <f t="shared" si="234"/>
        <v>0.98704238193018445</v>
      </c>
      <c r="JR31" s="4">
        <f t="shared" si="234"/>
        <v>0.87799477443373231</v>
      </c>
      <c r="JS31" s="4">
        <f t="shared" si="234"/>
        <v>0.84740724814759705</v>
      </c>
      <c r="JT31" s="4">
        <f t="shared" si="234"/>
        <v>0.86753851301034357</v>
      </c>
      <c r="JU31" s="4">
        <f t="shared" si="234"/>
        <v>0.79188667305893523</v>
      </c>
      <c r="JV31" s="4">
        <f t="shared" si="234"/>
        <v>0.55003921843043202</v>
      </c>
      <c r="JW31" s="4">
        <f t="shared" si="234"/>
        <v>0.59768115720216419</v>
      </c>
      <c r="JX31" s="4">
        <f t="shared" si="234"/>
        <v>0.99898403339545816</v>
      </c>
      <c r="JY31" s="4">
        <f t="shared" si="234"/>
        <v>0.99868385377084445</v>
      </c>
      <c r="JZ31" s="4">
        <f t="shared" si="234"/>
        <v>0.9988837789520747</v>
      </c>
      <c r="KA31" s="4">
        <f t="shared" si="234"/>
        <v>0.99808028517130876</v>
      </c>
      <c r="KB31" s="4">
        <f t="shared" ref="KB31:KJ31" si="235">IF(BN1=1,HF31,0)</f>
        <v>0.99404854730873671</v>
      </c>
      <c r="KC31" s="4">
        <f t="shared" si="235"/>
        <v>0.99509768841399593</v>
      </c>
      <c r="KD31" s="4">
        <f t="shared" si="235"/>
        <v>0.95043720935964171</v>
      </c>
      <c r="KE31" s="4">
        <f t="shared" si="235"/>
        <v>0.93670213513753475</v>
      </c>
      <c r="KF31" s="4">
        <f t="shared" si="235"/>
        <v>0.94580629034268737</v>
      </c>
      <c r="KG31" s="4">
        <f t="shared" si="235"/>
        <v>0.91022951124558504</v>
      </c>
      <c r="KH31" s="4">
        <f t="shared" si="235"/>
        <v>0.76511572035588327</v>
      </c>
      <c r="KI31" s="4">
        <f t="shared" si="235"/>
        <v>0.79833452993585918</v>
      </c>
      <c r="KJ31" s="4">
        <f t="shared" si="235"/>
        <v>0</v>
      </c>
    </row>
    <row r="32" spans="1:296" x14ac:dyDescent="0.2">
      <c r="A32" s="4" t="str">
        <f>'Respondent Data'!A32</f>
        <v>322</v>
      </c>
      <c r="B32" s="4">
        <f>SUMPRODUCT('Respondent Data'!I32:Z32,'Product Coding'!A100:R100)</f>
        <v>2.7394038490025387</v>
      </c>
      <c r="C32" s="4">
        <f>SUMPRODUCT('Respondent Data'!I32:Z32,'Product Coding'!A101:R101)</f>
        <v>2.1523087470473721</v>
      </c>
      <c r="D32" s="4">
        <f>SUMPRODUCT('Respondent Data'!I32:Z32,'Product Coding'!A102:R102)</f>
        <v>1.6342041663288709</v>
      </c>
      <c r="E32" s="4">
        <f>SUMPRODUCT('Respondent Data'!I32:Z32,'Product Coding'!A103:R103)</f>
        <v>1.173474828945793</v>
      </c>
      <c r="F32" s="4">
        <f>SUMPRODUCT('Respondent Data'!I32:Z32,'Product Coding'!A104:R104)</f>
        <v>0.1114062246440688</v>
      </c>
      <c r="G32" s="4">
        <f>SUMPRODUCT('Respondent Data'!I32:Z32,'Product Coding'!A105:R105)</f>
        <v>-0.12026575320522093</v>
      </c>
      <c r="H32" s="4">
        <f>SUMPRODUCT('Respondent Data'!I32:Z32,'Product Coding'!A106:R106)</f>
        <v>-1.0970059529375409</v>
      </c>
      <c r="I32" s="4">
        <f>SUMPRODUCT('Respondent Data'!I32:Z32,'Product Coding'!A107:R107)</f>
        <v>-1.684101054892708</v>
      </c>
      <c r="J32" s="4">
        <f>SUMPRODUCT('Respondent Data'!I32:Z32,'Product Coding'!A108:R108)</f>
        <v>-2.2022056356112092</v>
      </c>
      <c r="K32" s="4">
        <f>SUMPRODUCT('Respondent Data'!I32:Z32,'Product Coding'!A109:R109)</f>
        <v>-2.6629349729942868</v>
      </c>
      <c r="L32" s="4">
        <f>SUMPRODUCT('Respondent Data'!I32:Z32,'Product Coding'!A110:R110)</f>
        <v>-3.7250035772960111</v>
      </c>
      <c r="M32" s="4">
        <f>SUMPRODUCT('Respondent Data'!I32:Z32,'Product Coding'!A111:R111)</f>
        <v>-3.956675555145301</v>
      </c>
      <c r="N32" s="4">
        <f>SUMPRODUCT('Respondent Data'!I32:Z32,'Product Coding'!A112:R112)</f>
        <v>1.157816024623499</v>
      </c>
      <c r="O32" s="4">
        <f>SUMPRODUCT('Respondent Data'!I32:Z32,'Product Coding'!A113:R113)</f>
        <v>0.57072092266833185</v>
      </c>
      <c r="P32" s="4">
        <f>SUMPRODUCT('Respondent Data'!I32:Z32,'Product Coding'!A114:R114)</f>
        <v>5.2616341949830892E-2</v>
      </c>
      <c r="Q32" s="4">
        <f>SUMPRODUCT('Respondent Data'!I32:Z32,'Product Coding'!A115:R115)</f>
        <v>-0.40811299543324719</v>
      </c>
      <c r="R32" s="4">
        <f>SUMPRODUCT('Respondent Data'!I32:Z32,'Product Coding'!A116:R116)</f>
        <v>-1.4701815997349714</v>
      </c>
      <c r="S32" s="4">
        <f>SUMPRODUCT('Respondent Data'!I32:Z32,'Product Coding'!A117:R117)</f>
        <v>-1.7018535775842614</v>
      </c>
      <c r="T32" s="4">
        <f>SUMPRODUCT('Respondent Data'!I32:Z32,'Product Coding'!A118:R118)</f>
        <v>-2.6785937773165811</v>
      </c>
      <c r="U32" s="4">
        <f>SUMPRODUCT('Respondent Data'!I32:Z32,'Product Coding'!A119:R119)</f>
        <v>-3.2656888792717478</v>
      </c>
      <c r="V32" s="4">
        <f>SUMPRODUCT('Respondent Data'!I32:Z32,'Product Coding'!A120:R120)</f>
        <v>-3.7837934599902487</v>
      </c>
      <c r="W32" s="4">
        <f>SUMPRODUCT('Respondent Data'!I32:Z32,'Product Coding'!A121:R121)</f>
        <v>-4.2445227973733273</v>
      </c>
      <c r="X32" s="4">
        <f>SUMPRODUCT('Respondent Data'!I32:Z32,'Product Coding'!A122:R122)</f>
        <v>-5.3065914016750515</v>
      </c>
      <c r="Y32" s="4">
        <f>SUMPRODUCT('Respondent Data'!I32:Z32,'Product Coding'!A123:R123)</f>
        <v>-5.5382633795243414</v>
      </c>
      <c r="Z32" s="4">
        <f>SUMPRODUCT('Respondent Data'!I32:Z32,'Product Coding'!A124:R124)</f>
        <v>3.042471088413599</v>
      </c>
      <c r="AA32" s="4">
        <f>SUMPRODUCT('Respondent Data'!I32:Z32,'Product Coding'!A125:R125)</f>
        <v>2.4553759864584319</v>
      </c>
      <c r="AB32" s="4">
        <f>SUMPRODUCT('Respondent Data'!I32:Z32,'Product Coding'!A126:R126)</f>
        <v>1.937271405739931</v>
      </c>
      <c r="AC32" s="4">
        <f>SUMPRODUCT('Respondent Data'!I32:Z32,'Product Coding'!A127:R127)</f>
        <v>1.4765420683568529</v>
      </c>
      <c r="AD32" s="4">
        <f>SUMPRODUCT('Respondent Data'!I32:Z32,'Product Coding'!A128:R128)</f>
        <v>0.41447346405512886</v>
      </c>
      <c r="AE32" s="4">
        <f>SUMPRODUCT('Respondent Data'!I32:Z32,'Product Coding'!A129:R129)</f>
        <v>0.18280148620583891</v>
      </c>
      <c r="AF32" s="4">
        <f>SUMPRODUCT('Respondent Data'!I32:Z32,'Product Coding'!A130:R130)</f>
        <v>-0.79393871352648082</v>
      </c>
      <c r="AG32" s="4">
        <f>SUMPRODUCT('Respondent Data'!I32:Z32,'Product Coding'!A131:R131)</f>
        <v>-1.3810338154816479</v>
      </c>
      <c r="AH32" s="4">
        <f>SUMPRODUCT('Respondent Data'!I32:Z32,'Product Coding'!A132:R132)</f>
        <v>-1.8991383962001489</v>
      </c>
      <c r="AI32" s="4">
        <f>SUMPRODUCT('Respondent Data'!I32:Z32,'Product Coding'!A133:R133)</f>
        <v>-2.359867733583227</v>
      </c>
      <c r="AJ32" s="4">
        <f>SUMPRODUCT('Respondent Data'!I32:Z32,'Product Coding'!A134:R134)</f>
        <v>-3.4219363378849508</v>
      </c>
      <c r="AK32" s="4">
        <f>SUMPRODUCT('Respondent Data'!I32:Z32,'Product Coding'!A135:R135)</f>
        <v>-3.6536083157342407</v>
      </c>
      <c r="AL32" s="4">
        <f>SUMPRODUCT('Respondent Data'!I32:Z32,'Product Coding'!A136:R136)</f>
        <v>5.7955902417789291</v>
      </c>
      <c r="AM32" s="4">
        <f>SUMPRODUCT('Respondent Data'!I32:Z32,'Product Coding'!A137:R137)</f>
        <v>5.2084951398237624</v>
      </c>
      <c r="AN32" s="4">
        <f>SUMPRODUCT('Respondent Data'!I32:Z32,'Product Coding'!A138:R138)</f>
        <v>4.6903905591052615</v>
      </c>
      <c r="AO32" s="4">
        <f>SUMPRODUCT('Respondent Data'!I32:Z32,'Product Coding'!A139:R139)</f>
        <v>4.229661221722183</v>
      </c>
      <c r="AP32" s="4">
        <f>SUMPRODUCT('Respondent Data'!I32:Z32,'Product Coding'!A140:R140)</f>
        <v>3.1675926174204587</v>
      </c>
      <c r="AQ32" s="4">
        <f>SUMPRODUCT('Respondent Data'!I32:Z32,'Product Coding'!A141:R141)</f>
        <v>2.9359206395711688</v>
      </c>
      <c r="AR32" s="4">
        <f>SUMPRODUCT('Respondent Data'!I32:Z32,'Product Coding'!A142:R142)</f>
        <v>1.959180439838849</v>
      </c>
      <c r="AS32" s="4">
        <f>SUMPRODUCT('Respondent Data'!I32:Z32,'Product Coding'!A143:R143)</f>
        <v>1.3720853378836824</v>
      </c>
      <c r="AT32" s="4">
        <f>SUMPRODUCT('Respondent Data'!I32:Z32,'Product Coding'!A144:R144)</f>
        <v>0.8539807571651814</v>
      </c>
      <c r="AU32" s="4">
        <f>SUMPRODUCT('Respondent Data'!I32:Z32,'Product Coding'!A145:R145)</f>
        <v>0.39325141978210332</v>
      </c>
      <c r="AV32" s="4">
        <f>SUMPRODUCT('Respondent Data'!I32:Z32,'Product Coding'!A146:R146)</f>
        <v>-0.66881718451962091</v>
      </c>
      <c r="AW32" s="4">
        <f>SUMPRODUCT('Respondent Data'!I32:Z32,'Product Coding'!A147:R147)</f>
        <v>-0.90048916236891086</v>
      </c>
      <c r="AX32" s="4">
        <f>SUMPRODUCT('Respondent Data'!I32:Z32,'Product Coding'!A148:R148)</f>
        <v>6.7824101306027993</v>
      </c>
      <c r="AY32" s="4">
        <f>SUMPRODUCT('Respondent Data'!I32:Z32,'Product Coding'!A149:R149)</f>
        <v>6.1953150286476317</v>
      </c>
      <c r="AZ32" s="4">
        <f>SUMPRODUCT('Respondent Data'!I32:Z32,'Product Coding'!A150:R150)</f>
        <v>5.6772104479291308</v>
      </c>
      <c r="BA32" s="4">
        <f>SUMPRODUCT('Respondent Data'!I32:Z32,'Product Coding'!A151:R151)</f>
        <v>5.2164811105460531</v>
      </c>
      <c r="BB32" s="4">
        <f>SUMPRODUCT('Respondent Data'!I32:Z32,'Product Coding'!A152:R152)</f>
        <v>4.1544125062443289</v>
      </c>
      <c r="BC32" s="4">
        <f>SUMPRODUCT('Respondent Data'!I32:Z32,'Product Coding'!A153:R153)</f>
        <v>3.922740528395039</v>
      </c>
      <c r="BD32" s="4">
        <f>SUMPRODUCT('Respondent Data'!I32:Z32,'Product Coding'!A154:R154)</f>
        <v>2.946000328662719</v>
      </c>
      <c r="BE32" s="4">
        <f>SUMPRODUCT('Respondent Data'!I32:Z32,'Product Coding'!A155:R155)</f>
        <v>2.3589052267075514</v>
      </c>
      <c r="BF32" s="4">
        <f>SUMPRODUCT('Respondent Data'!I32:Z32,'Product Coding'!A156:R156)</f>
        <v>1.8408006459890511</v>
      </c>
      <c r="BG32" s="4">
        <f>SUMPRODUCT('Respondent Data'!I32:Z32,'Product Coding'!A157:R157)</f>
        <v>1.380071308605973</v>
      </c>
      <c r="BH32" s="4">
        <f>SUMPRODUCT('Respondent Data'!I32:Z32,'Product Coding'!A158:R158)</f>
        <v>0.31800270430424882</v>
      </c>
      <c r="BI32" s="4">
        <f>SUMPRODUCT('Respondent Data'!I32:Z32,'Product Coding'!A159:R159)</f>
        <v>8.6330726454958873E-2</v>
      </c>
      <c r="BJ32" s="4">
        <f>SUMPRODUCT('Respondent Data'!I32:Z32,'Product Coding'!A160:R160)</f>
        <v>6.3223967459092298</v>
      </c>
      <c r="BK32" s="4">
        <f>SUMPRODUCT('Respondent Data'!I32:Z32,'Product Coding'!A161:R161)</f>
        <v>5.7353016439540623</v>
      </c>
      <c r="BL32" s="4">
        <f>SUMPRODUCT('Respondent Data'!I32:Z32,'Product Coding'!A162:R162)</f>
        <v>5.2171970632355613</v>
      </c>
      <c r="BM32" s="4">
        <f>SUMPRODUCT('Respondent Data'!I32:Z32,'Product Coding'!A163:R163)</f>
        <v>4.7564677258524828</v>
      </c>
      <c r="BN32" s="4">
        <f>SUMPRODUCT('Respondent Data'!I32:Z32,'Product Coding'!A164:R164)</f>
        <v>3.694399121550759</v>
      </c>
      <c r="BO32" s="4">
        <f>SUMPRODUCT('Respondent Data'!I32:Z32,'Product Coding'!A165:R165)</f>
        <v>3.4627271437014691</v>
      </c>
      <c r="BP32" s="4">
        <f>SUMPRODUCT('Respondent Data'!I32:Z32,'Product Coding'!A166:R166)</f>
        <v>2.4859869439691495</v>
      </c>
      <c r="BQ32" s="4">
        <f>SUMPRODUCT('Respondent Data'!I32:Z32,'Product Coding'!A167:R167)</f>
        <v>1.8988918420139822</v>
      </c>
      <c r="BR32" s="4">
        <f>SUMPRODUCT('Respondent Data'!I32:Z32,'Product Coding'!A168:R168)</f>
        <v>1.3807872612954812</v>
      </c>
      <c r="BS32" s="4">
        <f>SUMPRODUCT('Respondent Data'!I32:Z32,'Product Coding'!A169:R169)</f>
        <v>0.92005792391240315</v>
      </c>
      <c r="BT32" s="4">
        <f>SUMPRODUCT('Respondent Data'!I32:Z32,'Product Coding'!A170:R170)</f>
        <v>-0.14201068038932085</v>
      </c>
      <c r="BU32" s="4">
        <f>SUMPRODUCT('Respondent Data'!I32:Z32,'Product Coding'!A171:R171)</f>
        <v>-0.3736826582386108</v>
      </c>
      <c r="BV32" s="4">
        <f>SUMPRODUCT('Respondent Data'!I32:Z32,'Product Coding'!A172:R172)</f>
        <v>0.89611099286960705</v>
      </c>
      <c r="BX32" s="4">
        <f t="shared" si="0"/>
        <v>6.460885204617757E-2</v>
      </c>
      <c r="BY32" s="4">
        <f t="shared" si="1"/>
        <v>0.11621553552790001</v>
      </c>
      <c r="BZ32" s="4">
        <f t="shared" si="2"/>
        <v>0.19510758271357176</v>
      </c>
      <c r="CA32" s="4">
        <f t="shared" si="3"/>
        <v>0.30929034081863471</v>
      </c>
      <c r="CB32" s="4">
        <f t="shared" si="4"/>
        <v>0.89457527658499403</v>
      </c>
      <c r="CC32" s="4">
        <f t="shared" si="5"/>
        <v>1.1277965272996873</v>
      </c>
      <c r="CD32" s="4">
        <f t="shared" si="6"/>
        <v>2.9951848612084189</v>
      </c>
      <c r="CE32" s="4">
        <f t="shared" si="7"/>
        <v>5.3876055931408411</v>
      </c>
      <c r="CF32" s="4">
        <f t="shared" si="8"/>
        <v>9.0449413593200259</v>
      </c>
      <c r="CG32" s="4">
        <f t="shared" si="9"/>
        <v>14.338309955977222</v>
      </c>
      <c r="CH32" s="4">
        <f t="shared" si="10"/>
        <v>41.47138109997158</v>
      </c>
      <c r="CI32" s="4">
        <f t="shared" si="11"/>
        <v>52.283224018237306</v>
      </c>
      <c r="CJ32" s="4">
        <f t="shared" si="12"/>
        <v>0.3141715751522004</v>
      </c>
      <c r="CK32" s="4">
        <f t="shared" si="13"/>
        <v>0.565117885516076</v>
      </c>
      <c r="CL32" s="4">
        <f t="shared" si="14"/>
        <v>0.94874393591531991</v>
      </c>
      <c r="CM32" s="4">
        <f t="shared" si="15"/>
        <v>1.5039770941124508</v>
      </c>
      <c r="CN32" s="4">
        <f t="shared" si="16"/>
        <v>4.3500250327315744</v>
      </c>
      <c r="CO32" s="4">
        <f t="shared" si="17"/>
        <v>5.4841031872796933</v>
      </c>
      <c r="CP32" s="4">
        <f t="shared" si="18"/>
        <v>14.564597820826725</v>
      </c>
      <c r="CQ32" s="4">
        <f t="shared" si="19"/>
        <v>26.198152139989983</v>
      </c>
      <c r="CR32" s="4">
        <f t="shared" si="20"/>
        <v>43.982571799694689</v>
      </c>
      <c r="CS32" s="4">
        <f t="shared" si="21"/>
        <v>69.722480453146403</v>
      </c>
      <c r="CT32" s="4">
        <f t="shared" si="22"/>
        <v>201.66167191150566</v>
      </c>
      <c r="CU32" s="4">
        <f t="shared" si="23"/>
        <v>254.23610424319219</v>
      </c>
      <c r="CV32" s="4">
        <f t="shared" si="24"/>
        <v>4.7716831179345179E-2</v>
      </c>
      <c r="CW32" s="4">
        <f t="shared" si="25"/>
        <v>8.5830918110703092E-2</v>
      </c>
      <c r="CX32" s="4">
        <f t="shared" si="26"/>
        <v>0.14409659499134267</v>
      </c>
      <c r="CY32" s="4">
        <f t="shared" si="27"/>
        <v>0.22842620648478271</v>
      </c>
      <c r="CZ32" s="4">
        <f t="shared" si="28"/>
        <v>0.66068806515109135</v>
      </c>
      <c r="DA32" s="4">
        <f t="shared" si="29"/>
        <v>0.83293348811317858</v>
      </c>
      <c r="DB32" s="4">
        <f t="shared" si="30"/>
        <v>2.2120920871812353</v>
      </c>
      <c r="DC32" s="4">
        <f t="shared" si="31"/>
        <v>3.9790130672041082</v>
      </c>
      <c r="DD32" s="4">
        <f t="shared" si="32"/>
        <v>6.6801363311838147</v>
      </c>
      <c r="DE32" s="4">
        <f t="shared" si="33"/>
        <v>10.589550717872063</v>
      </c>
      <c r="DF32" s="4">
        <f t="shared" si="34"/>
        <v>30.628665083033404</v>
      </c>
      <c r="DG32" s="4">
        <f t="shared" si="35"/>
        <v>38.613745562404141</v>
      </c>
      <c r="DH32" s="4">
        <f t="shared" si="36"/>
        <v>3.0409350099872374E-3</v>
      </c>
      <c r="DI32" s="4">
        <f t="shared" si="37"/>
        <v>5.4698989302366819E-3</v>
      </c>
      <c r="DJ32" s="4">
        <f t="shared" si="38"/>
        <v>9.1830989128800448E-3</v>
      </c>
      <c r="DK32" s="4">
        <f t="shared" si="39"/>
        <v>1.4557321417412736E-2</v>
      </c>
      <c r="DL32" s="4">
        <f t="shared" si="40"/>
        <v>4.2104838446781666E-2</v>
      </c>
      <c r="DM32" s="4">
        <f t="shared" si="41"/>
        <v>5.3081827573046157E-2</v>
      </c>
      <c r="DN32" s="4">
        <f t="shared" si="42"/>
        <v>0.14097391018993211</v>
      </c>
      <c r="DO32" s="4">
        <f t="shared" si="43"/>
        <v>0.25357761280877489</v>
      </c>
      <c r="DP32" s="4">
        <f t="shared" si="44"/>
        <v>0.42571687890661236</v>
      </c>
      <c r="DQ32" s="4">
        <f t="shared" si="45"/>
        <v>0.67485905333864094</v>
      </c>
      <c r="DR32" s="4">
        <f t="shared" si="46"/>
        <v>1.9519271849821966</v>
      </c>
      <c r="DS32" s="4">
        <f t="shared" si="47"/>
        <v>2.4608065507560699</v>
      </c>
      <c r="DT32" s="4">
        <f t="shared" si="48"/>
        <v>1.1335396249212339E-3</v>
      </c>
      <c r="DU32" s="4">
        <f t="shared" si="49"/>
        <v>2.0389607674527626E-3</v>
      </c>
      <c r="DV32" s="4">
        <f t="shared" si="50"/>
        <v>3.423094036253124E-3</v>
      </c>
      <c r="DW32" s="4">
        <f t="shared" si="51"/>
        <v>5.4263904375322818E-3</v>
      </c>
      <c r="DX32" s="4">
        <f t="shared" si="52"/>
        <v>1.5695009141459534E-2</v>
      </c>
      <c r="DY32" s="4">
        <f t="shared" si="53"/>
        <v>1.9786794101047521E-2</v>
      </c>
      <c r="DZ32" s="4">
        <f t="shared" si="54"/>
        <v>5.2549466777669175E-2</v>
      </c>
      <c r="EA32" s="4">
        <f t="shared" si="55"/>
        <v>9.4523648538245894E-2</v>
      </c>
      <c r="EB32" s="4">
        <f t="shared" si="56"/>
        <v>0.15869032046181916</v>
      </c>
      <c r="EC32" s="4">
        <f t="shared" si="57"/>
        <v>0.25156061398345797</v>
      </c>
      <c r="ED32" s="4">
        <f t="shared" si="58"/>
        <v>0.72760082075794386</v>
      </c>
      <c r="EE32" s="4">
        <f t="shared" si="59"/>
        <v>0.91729080871065993</v>
      </c>
      <c r="EF32" s="4">
        <f t="shared" si="60"/>
        <v>1.7956346646570351E-3</v>
      </c>
      <c r="EG32" s="4">
        <f t="shared" si="61"/>
        <v>3.2299079391850103E-3</v>
      </c>
      <c r="EH32" s="4">
        <f t="shared" si="62"/>
        <v>5.4225067891243628E-3</v>
      </c>
      <c r="EI32" s="4">
        <f t="shared" si="63"/>
        <v>8.5959189774892034E-3</v>
      </c>
      <c r="EJ32" s="4">
        <f t="shared" si="64"/>
        <v>2.4862388448460386E-2</v>
      </c>
      <c r="EK32" s="4">
        <f t="shared" si="65"/>
        <v>3.1344165311151903E-2</v>
      </c>
      <c r="EL32" s="4">
        <f t="shared" si="66"/>
        <v>8.3243357427211895E-2</v>
      </c>
      <c r="EM32" s="4">
        <f t="shared" si="67"/>
        <v>0.14973445675260497</v>
      </c>
      <c r="EN32" s="4">
        <f t="shared" si="68"/>
        <v>0.25138057294342619</v>
      </c>
      <c r="EO32" s="4">
        <f t="shared" si="69"/>
        <v>0.39849595797102599</v>
      </c>
      <c r="EP32" s="4">
        <f t="shared" si="70"/>
        <v>1.1525889585700713</v>
      </c>
      <c r="EQ32" s="4">
        <f t="shared" si="71"/>
        <v>1.4530759555993464</v>
      </c>
      <c r="ER32" s="4">
        <f t="shared" si="72"/>
        <v>0.40815389059216256</v>
      </c>
      <c r="ET32" s="4">
        <f t="shared" si="73"/>
        <v>0.93931212207939152</v>
      </c>
      <c r="EU32" s="4">
        <f t="shared" si="74"/>
        <v>0.89588432356575531</v>
      </c>
      <c r="EV32" s="4">
        <f t="shared" si="75"/>
        <v>0.83674475374797064</v>
      </c>
      <c r="EW32" s="4">
        <f t="shared" si="76"/>
        <v>0.76377253296984482</v>
      </c>
      <c r="EX32" s="4">
        <f t="shared" si="77"/>
        <v>0.52782278559156426</v>
      </c>
      <c r="EY32" s="4">
        <f t="shared" si="78"/>
        <v>0.46996974906668598</v>
      </c>
      <c r="EZ32" s="4">
        <f t="shared" si="79"/>
        <v>0.25030130888549951</v>
      </c>
      <c r="FA32" s="4">
        <f t="shared" si="80"/>
        <v>0.15655318497964607</v>
      </c>
      <c r="FB32" s="4">
        <f t="shared" si="81"/>
        <v>9.9552597096265502E-2</v>
      </c>
      <c r="FC32" s="4">
        <f t="shared" si="82"/>
        <v>6.5196231062621582E-2</v>
      </c>
      <c r="FD32" s="4">
        <f t="shared" si="83"/>
        <v>2.3545266814991077E-2</v>
      </c>
      <c r="FE32" s="4">
        <f t="shared" si="84"/>
        <v>1.87676331232834E-2</v>
      </c>
      <c r="FF32" s="4">
        <f t="shared" si="85"/>
        <v>0.76093564866839036</v>
      </c>
      <c r="FG32" s="4">
        <f t="shared" si="86"/>
        <v>0.63892950764553036</v>
      </c>
      <c r="FH32" s="4">
        <f t="shared" si="87"/>
        <v>0.51315105159278029</v>
      </c>
      <c r="FI32" s="4">
        <f t="shared" si="88"/>
        <v>0.39936467563991662</v>
      </c>
      <c r="FJ32" s="4">
        <f t="shared" si="89"/>
        <v>0.1869150132722702</v>
      </c>
      <c r="FK32" s="4">
        <f t="shared" si="90"/>
        <v>0.15422333221990792</v>
      </c>
      <c r="FL32" s="4">
        <f t="shared" si="91"/>
        <v>6.424836744974656E-2</v>
      </c>
      <c r="FM32" s="4">
        <f t="shared" si="92"/>
        <v>3.6767203700198446E-2</v>
      </c>
      <c r="FN32" s="4">
        <f t="shared" si="93"/>
        <v>2.2230832075430317E-2</v>
      </c>
      <c r="FO32" s="4">
        <f t="shared" si="94"/>
        <v>1.4139775550752909E-2</v>
      </c>
      <c r="FP32" s="4">
        <f t="shared" si="95"/>
        <v>4.9343321337872925E-3</v>
      </c>
      <c r="FQ32" s="4">
        <f t="shared" si="96"/>
        <v>3.9179410098157093E-3</v>
      </c>
      <c r="FR32" s="4">
        <f t="shared" si="97"/>
        <v>0.95445636668293898</v>
      </c>
      <c r="FS32" s="4">
        <f t="shared" si="98"/>
        <v>0.92095369851869291</v>
      </c>
      <c r="FT32" s="4">
        <f t="shared" si="99"/>
        <v>0.87405207250666361</v>
      </c>
      <c r="FU32" s="4">
        <f t="shared" si="100"/>
        <v>0.81404971232383727</v>
      </c>
      <c r="FV32" s="4">
        <f t="shared" si="101"/>
        <v>0.60216004497450204</v>
      </c>
      <c r="FW32" s="4">
        <f t="shared" si="102"/>
        <v>0.54557353361981498</v>
      </c>
      <c r="FX32" s="4">
        <f t="shared" si="103"/>
        <v>0.31132357754959256</v>
      </c>
      <c r="FY32" s="4">
        <f t="shared" si="104"/>
        <v>0.2008430157749185</v>
      </c>
      <c r="FZ32" s="4">
        <f t="shared" si="105"/>
        <v>0.1302060219868337</v>
      </c>
      <c r="GA32" s="4">
        <f t="shared" si="106"/>
        <v>8.6284621754829177E-2</v>
      </c>
      <c r="GB32" s="4">
        <f t="shared" si="107"/>
        <v>3.1616889216624922E-2</v>
      </c>
      <c r="GC32" s="4">
        <f t="shared" si="108"/>
        <v>2.5243762885907486E-2</v>
      </c>
      <c r="GD32" s="4">
        <f t="shared" si="109"/>
        <v>0.99696828424060591</v>
      </c>
      <c r="GE32" s="4">
        <f t="shared" si="110"/>
        <v>0.99455985809614356</v>
      </c>
      <c r="GF32" s="4">
        <f t="shared" si="111"/>
        <v>0.9909004630351298</v>
      </c>
      <c r="GG32" s="4">
        <f t="shared" si="112"/>
        <v>0.98565155352969591</v>
      </c>
      <c r="GH32" s="4">
        <f t="shared" si="113"/>
        <v>0.95959635068047722</v>
      </c>
      <c r="GI32" s="4">
        <f t="shared" si="114"/>
        <v>0.94959382435135198</v>
      </c>
      <c r="GJ32" s="4">
        <f t="shared" si="115"/>
        <v>0.87644422985406834</v>
      </c>
      <c r="GK32" s="4">
        <f t="shared" si="116"/>
        <v>0.79771686234838945</v>
      </c>
      <c r="GL32" s="4">
        <f t="shared" si="117"/>
        <v>0.70140152985135718</v>
      </c>
      <c r="GM32" s="4">
        <f t="shared" si="118"/>
        <v>0.59706516677126575</v>
      </c>
      <c r="GN32" s="4">
        <f t="shared" si="119"/>
        <v>0.3387617435441691</v>
      </c>
      <c r="GO32" s="4">
        <f t="shared" si="120"/>
        <v>0.28894998473160355</v>
      </c>
      <c r="GP32" s="4">
        <f t="shared" si="121"/>
        <v>0.99886774383231036</v>
      </c>
      <c r="GQ32" s="4">
        <f t="shared" si="122"/>
        <v>0.99796518813411106</v>
      </c>
      <c r="GR32" s="4">
        <f t="shared" si="123"/>
        <v>0.9965885835630075</v>
      </c>
      <c r="GS32" s="4">
        <f t="shared" si="124"/>
        <v>0.99460289635408239</v>
      </c>
      <c r="GT32" s="4">
        <f t="shared" si="125"/>
        <v>0.98454751770935034</v>
      </c>
      <c r="GU32" s="4">
        <f t="shared" si="126"/>
        <v>0.98059712656066533</v>
      </c>
      <c r="GV32" s="4">
        <f t="shared" si="127"/>
        <v>0.95007411201437697</v>
      </c>
      <c r="GW32" s="4">
        <f t="shared" si="128"/>
        <v>0.91363946437842269</v>
      </c>
      <c r="GX32" s="4">
        <f t="shared" si="129"/>
        <v>0.86304337089950844</v>
      </c>
      <c r="GY32" s="4">
        <f t="shared" si="130"/>
        <v>0.79900245247987423</v>
      </c>
      <c r="GZ32" s="4">
        <f t="shared" si="131"/>
        <v>0.57883741891328444</v>
      </c>
      <c r="HA32" s="4">
        <f t="shared" si="132"/>
        <v>0.52156928696303517</v>
      </c>
      <c r="HB32" s="4">
        <f t="shared" si="133"/>
        <v>0.99820758385989761</v>
      </c>
      <c r="HC32" s="4">
        <f t="shared" si="134"/>
        <v>0.99678049077920738</v>
      </c>
      <c r="HD32" s="4">
        <f t="shared" si="135"/>
        <v>0.99460673820955003</v>
      </c>
      <c r="HE32" s="4">
        <f t="shared" si="136"/>
        <v>0.99147734110782082</v>
      </c>
      <c r="HF32" s="4">
        <f t="shared" si="137"/>
        <v>0.97574075434059038</v>
      </c>
      <c r="HG32" s="4">
        <f t="shared" si="138"/>
        <v>0.96960843298929655</v>
      </c>
      <c r="HH32" s="4">
        <f t="shared" si="139"/>
        <v>0.92315359530574803</v>
      </c>
      <c r="HI32" s="4">
        <f t="shared" si="140"/>
        <v>0.86976605261050799</v>
      </c>
      <c r="HJ32" s="4">
        <f t="shared" si="141"/>
        <v>0.79911740810220255</v>
      </c>
      <c r="HK32" s="4">
        <f t="shared" si="142"/>
        <v>0.71505390795038526</v>
      </c>
      <c r="HL32" s="4">
        <f t="shared" si="143"/>
        <v>0.46455687511483074</v>
      </c>
      <c r="HM32" s="4">
        <f t="shared" si="144"/>
        <v>0.4076514621234692</v>
      </c>
      <c r="HN32" s="4">
        <f t="shared" si="145"/>
        <v>0.71014965529049945</v>
      </c>
      <c r="HP32" s="4">
        <f t="shared" ref="HP32:IU32" si="236">IF(B1=1,ET32,0)</f>
        <v>0.93931212207939152</v>
      </c>
      <c r="HQ32" s="4">
        <f t="shared" si="236"/>
        <v>0.89588432356575531</v>
      </c>
      <c r="HR32" s="4">
        <f t="shared" si="236"/>
        <v>0.83674475374797064</v>
      </c>
      <c r="HS32" s="4">
        <f t="shared" si="236"/>
        <v>0.76377253296984482</v>
      </c>
      <c r="HT32" s="4">
        <f t="shared" si="236"/>
        <v>0.52782278559156426</v>
      </c>
      <c r="HU32" s="4">
        <f t="shared" si="236"/>
        <v>0.46996974906668598</v>
      </c>
      <c r="HV32" s="4">
        <f t="shared" si="236"/>
        <v>0.25030130888549951</v>
      </c>
      <c r="HW32" s="4">
        <f t="shared" si="236"/>
        <v>0.15655318497964607</v>
      </c>
      <c r="HX32" s="4">
        <f t="shared" si="236"/>
        <v>9.9552597096265502E-2</v>
      </c>
      <c r="HY32" s="4">
        <f t="shared" si="236"/>
        <v>6.5196231062621582E-2</v>
      </c>
      <c r="HZ32" s="4">
        <f t="shared" si="236"/>
        <v>2.3545266814991077E-2</v>
      </c>
      <c r="IA32" s="4">
        <f t="shared" si="236"/>
        <v>1.87676331232834E-2</v>
      </c>
      <c r="IB32" s="4">
        <f t="shared" si="236"/>
        <v>0.76093564866839036</v>
      </c>
      <c r="IC32" s="4">
        <f t="shared" si="236"/>
        <v>0.63892950764553036</v>
      </c>
      <c r="ID32" s="4">
        <f t="shared" si="236"/>
        <v>0.51315105159278029</v>
      </c>
      <c r="IE32" s="4">
        <f t="shared" si="236"/>
        <v>0.39936467563991662</v>
      </c>
      <c r="IF32" s="4">
        <f t="shared" si="236"/>
        <v>0.1869150132722702</v>
      </c>
      <c r="IG32" s="4">
        <f t="shared" si="236"/>
        <v>0.15422333221990792</v>
      </c>
      <c r="IH32" s="4">
        <f t="shared" si="236"/>
        <v>6.424836744974656E-2</v>
      </c>
      <c r="II32" s="4">
        <f t="shared" si="236"/>
        <v>3.6767203700198446E-2</v>
      </c>
      <c r="IJ32" s="4">
        <f t="shared" si="236"/>
        <v>2.2230832075430317E-2</v>
      </c>
      <c r="IK32" s="4">
        <f t="shared" si="236"/>
        <v>1.4139775550752909E-2</v>
      </c>
      <c r="IL32" s="4">
        <f t="shared" si="236"/>
        <v>4.9343321337872925E-3</v>
      </c>
      <c r="IM32" s="4">
        <f t="shared" si="236"/>
        <v>3.9179410098157093E-3</v>
      </c>
      <c r="IN32" s="4">
        <f t="shared" si="236"/>
        <v>0.95445636668293898</v>
      </c>
      <c r="IO32" s="4">
        <f t="shared" si="236"/>
        <v>0.92095369851869291</v>
      </c>
      <c r="IP32" s="4">
        <f t="shared" si="236"/>
        <v>0.87405207250666361</v>
      </c>
      <c r="IQ32" s="4">
        <f t="shared" si="236"/>
        <v>0.81404971232383727</v>
      </c>
      <c r="IR32" s="4">
        <f t="shared" si="236"/>
        <v>0.60216004497450204</v>
      </c>
      <c r="IS32" s="4">
        <f t="shared" si="236"/>
        <v>0.54557353361981498</v>
      </c>
      <c r="IT32" s="4">
        <f t="shared" si="236"/>
        <v>0.31132357754959256</v>
      </c>
      <c r="IU32" s="4">
        <f t="shared" si="236"/>
        <v>0.2008430157749185</v>
      </c>
      <c r="IV32" s="4">
        <f t="shared" ref="IV32:KA32" si="237">IF(AH1=1,FZ32,0)</f>
        <v>0.1302060219868337</v>
      </c>
      <c r="IW32" s="4">
        <f t="shared" si="237"/>
        <v>8.6284621754829177E-2</v>
      </c>
      <c r="IX32" s="4">
        <f t="shared" si="237"/>
        <v>3.1616889216624922E-2</v>
      </c>
      <c r="IY32" s="4">
        <f t="shared" si="237"/>
        <v>2.5243762885907486E-2</v>
      </c>
      <c r="IZ32" s="4">
        <f t="shared" si="237"/>
        <v>0.99696828424060591</v>
      </c>
      <c r="JA32" s="4">
        <f t="shared" si="237"/>
        <v>0.99455985809614356</v>
      </c>
      <c r="JB32" s="4">
        <f t="shared" si="237"/>
        <v>0.9909004630351298</v>
      </c>
      <c r="JC32" s="4">
        <f t="shared" si="237"/>
        <v>0.98565155352969591</v>
      </c>
      <c r="JD32" s="4">
        <f t="shared" si="237"/>
        <v>0.95959635068047722</v>
      </c>
      <c r="JE32" s="4">
        <f t="shared" si="237"/>
        <v>0.94959382435135198</v>
      </c>
      <c r="JF32" s="4">
        <f t="shared" si="237"/>
        <v>0.87644422985406834</v>
      </c>
      <c r="JG32" s="4">
        <f t="shared" si="237"/>
        <v>0.79771686234838945</v>
      </c>
      <c r="JH32" s="4">
        <f t="shared" si="237"/>
        <v>0.70140152985135718</v>
      </c>
      <c r="JI32" s="4">
        <f t="shared" si="237"/>
        <v>0.59706516677126575</v>
      </c>
      <c r="JJ32" s="4">
        <f t="shared" si="237"/>
        <v>0.3387617435441691</v>
      </c>
      <c r="JK32" s="4">
        <f t="shared" si="237"/>
        <v>0.28894998473160355</v>
      </c>
      <c r="JL32" s="4">
        <f t="shared" si="237"/>
        <v>0.99886774383231036</v>
      </c>
      <c r="JM32" s="4">
        <f t="shared" si="237"/>
        <v>0.99796518813411106</v>
      </c>
      <c r="JN32" s="4">
        <f t="shared" si="237"/>
        <v>0.9965885835630075</v>
      </c>
      <c r="JO32" s="4">
        <f t="shared" si="237"/>
        <v>0.99460289635408239</v>
      </c>
      <c r="JP32" s="4">
        <f t="shared" si="237"/>
        <v>0.98454751770935034</v>
      </c>
      <c r="JQ32" s="4">
        <f t="shared" si="237"/>
        <v>0.98059712656066533</v>
      </c>
      <c r="JR32" s="4">
        <f t="shared" si="237"/>
        <v>0.95007411201437697</v>
      </c>
      <c r="JS32" s="4">
        <f t="shared" si="237"/>
        <v>0.91363946437842269</v>
      </c>
      <c r="JT32" s="4">
        <f t="shared" si="237"/>
        <v>0.86304337089950844</v>
      </c>
      <c r="JU32" s="4">
        <f t="shared" si="237"/>
        <v>0.79900245247987423</v>
      </c>
      <c r="JV32" s="4">
        <f t="shared" si="237"/>
        <v>0.57883741891328444</v>
      </c>
      <c r="JW32" s="4">
        <f t="shared" si="237"/>
        <v>0.52156928696303517</v>
      </c>
      <c r="JX32" s="4">
        <f t="shared" si="237"/>
        <v>0.99820758385989761</v>
      </c>
      <c r="JY32" s="4">
        <f t="shared" si="237"/>
        <v>0.99678049077920738</v>
      </c>
      <c r="JZ32" s="4">
        <f t="shared" si="237"/>
        <v>0.99460673820955003</v>
      </c>
      <c r="KA32" s="4">
        <f t="shared" si="237"/>
        <v>0.99147734110782082</v>
      </c>
      <c r="KB32" s="4">
        <f t="shared" ref="KB32:KJ32" si="238">IF(BN1=1,HF32,0)</f>
        <v>0.97574075434059038</v>
      </c>
      <c r="KC32" s="4">
        <f t="shared" si="238"/>
        <v>0.96960843298929655</v>
      </c>
      <c r="KD32" s="4">
        <f t="shared" si="238"/>
        <v>0.92315359530574803</v>
      </c>
      <c r="KE32" s="4">
        <f t="shared" si="238"/>
        <v>0.86976605261050799</v>
      </c>
      <c r="KF32" s="4">
        <f t="shared" si="238"/>
        <v>0.79911740810220255</v>
      </c>
      <c r="KG32" s="4">
        <f t="shared" si="238"/>
        <v>0.71505390795038526</v>
      </c>
      <c r="KH32" s="4">
        <f t="shared" si="238"/>
        <v>0.46455687511483074</v>
      </c>
      <c r="KI32" s="4">
        <f t="shared" si="238"/>
        <v>0.4076514621234692</v>
      </c>
      <c r="KJ32" s="4">
        <f t="shared" si="238"/>
        <v>0</v>
      </c>
    </row>
    <row r="33" spans="1:296" x14ac:dyDescent="0.2">
      <c r="A33" s="4" t="str">
        <f>'Respondent Data'!A33</f>
        <v>330</v>
      </c>
      <c r="B33" s="4">
        <f>SUMPRODUCT('Respondent Data'!I33:Z33,'Product Coding'!A100:R100)</f>
        <v>1.775895786717399</v>
      </c>
      <c r="C33" s="4">
        <f>SUMPRODUCT('Respondent Data'!I33:Z33,'Product Coding'!A101:R101)</f>
        <v>0.56293025381638995</v>
      </c>
      <c r="D33" s="4">
        <f>SUMPRODUCT('Respondent Data'!I33:Z33,'Product Coding'!A102:R102)</f>
        <v>-0.44143024945664505</v>
      </c>
      <c r="E33" s="4">
        <f>SUMPRODUCT('Respondent Data'!I33:Z33,'Product Coding'!A103:R103)</f>
        <v>0.86887234688930814</v>
      </c>
      <c r="F33" s="4">
        <f>SUMPRODUCT('Respondent Data'!I33:Z33,'Product Coding'!A104:R104)</f>
        <v>9.8051896477237957E-2</v>
      </c>
      <c r="G33" s="4">
        <f>SUMPRODUCT('Respondent Data'!I33:Z33,'Product Coding'!A105:R105)</f>
        <v>-0.58541654339479199</v>
      </c>
      <c r="H33" s="4">
        <f>SUMPRODUCT('Respondent Data'!I33:Z33,'Product Coding'!A106:R106)</f>
        <v>2.0066407685331051</v>
      </c>
      <c r="I33" s="4">
        <f>SUMPRODUCT('Respondent Data'!I33:Z33,'Product Coding'!A107:R107)</f>
        <v>0.79367523563209585</v>
      </c>
      <c r="J33" s="4">
        <f>SUMPRODUCT('Respondent Data'!I33:Z33,'Product Coding'!A108:R108)</f>
        <v>-0.21068526764093903</v>
      </c>
      <c r="K33" s="4">
        <f>SUMPRODUCT('Respondent Data'!I33:Z33,'Product Coding'!A109:R109)</f>
        <v>1.0996173287050142</v>
      </c>
      <c r="L33" s="4">
        <f>SUMPRODUCT('Respondent Data'!I33:Z33,'Product Coding'!A110:R110)</f>
        <v>0.32879687829294396</v>
      </c>
      <c r="M33" s="4">
        <f>SUMPRODUCT('Respondent Data'!I33:Z33,'Product Coding'!A111:R111)</f>
        <v>-0.35467156157908603</v>
      </c>
      <c r="N33" s="4">
        <f>SUMPRODUCT('Respondent Data'!I33:Z33,'Product Coding'!A112:R112)</f>
        <v>3.4956400426236462</v>
      </c>
      <c r="O33" s="4">
        <f>SUMPRODUCT('Respondent Data'!I33:Z33,'Product Coding'!A113:R113)</f>
        <v>2.2826745097226371</v>
      </c>
      <c r="P33" s="4">
        <f>SUMPRODUCT('Respondent Data'!I33:Z33,'Product Coding'!A114:R114)</f>
        <v>1.2783140064496019</v>
      </c>
      <c r="Q33" s="4">
        <f>SUMPRODUCT('Respondent Data'!I33:Z33,'Product Coding'!A115:R115)</f>
        <v>2.5886166027955553</v>
      </c>
      <c r="R33" s="4">
        <f>SUMPRODUCT('Respondent Data'!I33:Z33,'Product Coding'!A116:R116)</f>
        <v>1.8177961523834849</v>
      </c>
      <c r="S33" s="4">
        <f>SUMPRODUCT('Respondent Data'!I33:Z33,'Product Coding'!A117:R117)</f>
        <v>1.1343277125114548</v>
      </c>
      <c r="T33" s="4">
        <f>SUMPRODUCT('Respondent Data'!I33:Z33,'Product Coding'!A118:R118)</f>
        <v>3.7263850244393519</v>
      </c>
      <c r="U33" s="4">
        <f>SUMPRODUCT('Respondent Data'!I33:Z33,'Product Coding'!A119:R119)</f>
        <v>2.5134194915383428</v>
      </c>
      <c r="V33" s="4">
        <f>SUMPRODUCT('Respondent Data'!I33:Z33,'Product Coding'!A120:R120)</f>
        <v>1.509058988265308</v>
      </c>
      <c r="W33" s="4">
        <f>SUMPRODUCT('Respondent Data'!I33:Z33,'Product Coding'!A121:R121)</f>
        <v>2.819361584611261</v>
      </c>
      <c r="X33" s="4">
        <f>SUMPRODUCT('Respondent Data'!I33:Z33,'Product Coding'!A122:R122)</f>
        <v>2.048541134199191</v>
      </c>
      <c r="Y33" s="4">
        <f>SUMPRODUCT('Respondent Data'!I33:Z33,'Product Coding'!A123:R123)</f>
        <v>1.3650726943271609</v>
      </c>
      <c r="Z33" s="4">
        <f>SUMPRODUCT('Respondent Data'!I33:Z33,'Product Coding'!A124:R124)</f>
        <v>2.3773737904857404</v>
      </c>
      <c r="AA33" s="4">
        <f>SUMPRODUCT('Respondent Data'!I33:Z33,'Product Coding'!A125:R125)</f>
        <v>1.1644082575847308</v>
      </c>
      <c r="AB33" s="4">
        <f>SUMPRODUCT('Respondent Data'!I33:Z33,'Product Coding'!A126:R126)</f>
        <v>0.16004775431169599</v>
      </c>
      <c r="AC33" s="4">
        <f>SUMPRODUCT('Respondent Data'!I33:Z33,'Product Coding'!A127:R127)</f>
        <v>1.470350350657649</v>
      </c>
      <c r="AD33" s="4">
        <f>SUMPRODUCT('Respondent Data'!I33:Z33,'Product Coding'!A128:R128)</f>
        <v>0.69952990024557904</v>
      </c>
      <c r="AE33" s="4">
        <f>SUMPRODUCT('Respondent Data'!I33:Z33,'Product Coding'!A129:R129)</f>
        <v>1.6061460373548983E-2</v>
      </c>
      <c r="AF33" s="4">
        <f>SUMPRODUCT('Respondent Data'!I33:Z33,'Product Coding'!A130:R130)</f>
        <v>2.6081187723014461</v>
      </c>
      <c r="AG33" s="4">
        <f>SUMPRODUCT('Respondent Data'!I33:Z33,'Product Coding'!A131:R131)</f>
        <v>1.3951532394004369</v>
      </c>
      <c r="AH33" s="4">
        <f>SUMPRODUCT('Respondent Data'!I33:Z33,'Product Coding'!A132:R132)</f>
        <v>0.39079273612740201</v>
      </c>
      <c r="AI33" s="4">
        <f>SUMPRODUCT('Respondent Data'!I33:Z33,'Product Coding'!A133:R133)</f>
        <v>1.7010953324733551</v>
      </c>
      <c r="AJ33" s="4">
        <f>SUMPRODUCT('Respondent Data'!I33:Z33,'Product Coding'!A134:R134)</f>
        <v>0.93027488206128495</v>
      </c>
      <c r="AK33" s="4">
        <f>SUMPRODUCT('Respondent Data'!I33:Z33,'Product Coding'!A135:R135)</f>
        <v>0.24680644218925496</v>
      </c>
      <c r="AL33" s="4">
        <f>SUMPRODUCT('Respondent Data'!I33:Z33,'Product Coding'!A136:R136)</f>
        <v>2.7098919165661361</v>
      </c>
      <c r="AM33" s="4">
        <f>SUMPRODUCT('Respondent Data'!I33:Z33,'Product Coding'!A137:R137)</f>
        <v>1.4969263836651268</v>
      </c>
      <c r="AN33" s="4">
        <f>SUMPRODUCT('Respondent Data'!I33:Z33,'Product Coding'!A138:R138)</f>
        <v>0.49256588039209187</v>
      </c>
      <c r="AO33" s="4">
        <f>SUMPRODUCT('Respondent Data'!I33:Z33,'Product Coding'!A139:R139)</f>
        <v>1.802868476738045</v>
      </c>
      <c r="AP33" s="4">
        <f>SUMPRODUCT('Respondent Data'!I33:Z33,'Product Coding'!A140:R140)</f>
        <v>1.0320480263259748</v>
      </c>
      <c r="AQ33" s="4">
        <f>SUMPRODUCT('Respondent Data'!I33:Z33,'Product Coding'!A141:R141)</f>
        <v>0.34857958645394493</v>
      </c>
      <c r="AR33" s="4">
        <f>SUMPRODUCT('Respondent Data'!I33:Z33,'Product Coding'!A142:R142)</f>
        <v>2.9406368983818418</v>
      </c>
      <c r="AS33" s="4">
        <f>SUMPRODUCT('Respondent Data'!I33:Z33,'Product Coding'!A143:R143)</f>
        <v>1.7276713654808329</v>
      </c>
      <c r="AT33" s="4">
        <f>SUMPRODUCT('Respondent Data'!I33:Z33,'Product Coding'!A144:R144)</f>
        <v>0.72331086220779783</v>
      </c>
      <c r="AU33" s="4">
        <f>SUMPRODUCT('Respondent Data'!I33:Z33,'Product Coding'!A145:R145)</f>
        <v>2.0336134585537509</v>
      </c>
      <c r="AV33" s="4">
        <f>SUMPRODUCT('Respondent Data'!I33:Z33,'Product Coding'!A146:R146)</f>
        <v>1.2627930081416809</v>
      </c>
      <c r="AW33" s="4">
        <f>SUMPRODUCT('Respondent Data'!I33:Z33,'Product Coding'!A147:R147)</f>
        <v>0.57932456826965095</v>
      </c>
      <c r="AX33" s="4">
        <f>SUMPRODUCT('Respondent Data'!I33:Z33,'Product Coding'!A148:R148)</f>
        <v>1.6107525741452491</v>
      </c>
      <c r="AY33" s="4">
        <f>SUMPRODUCT('Respondent Data'!I33:Z33,'Product Coding'!A149:R149)</f>
        <v>0.39778704124423986</v>
      </c>
      <c r="AZ33" s="4">
        <f>SUMPRODUCT('Respondent Data'!I33:Z33,'Product Coding'!A150:R150)</f>
        <v>-0.60657346202879503</v>
      </c>
      <c r="BA33" s="4">
        <f>SUMPRODUCT('Respondent Data'!I33:Z33,'Product Coding'!A151:R151)</f>
        <v>0.70372913431715811</v>
      </c>
      <c r="BB33" s="4">
        <f>SUMPRODUCT('Respondent Data'!I33:Z33,'Product Coding'!A152:R152)</f>
        <v>-6.7091316094912076E-2</v>
      </c>
      <c r="BC33" s="4">
        <f>SUMPRODUCT('Respondent Data'!I33:Z33,'Product Coding'!A153:R153)</f>
        <v>-0.75055975596694202</v>
      </c>
      <c r="BD33" s="4">
        <f>SUMPRODUCT('Respondent Data'!I33:Z33,'Product Coding'!A154:R154)</f>
        <v>1.8414975559609552</v>
      </c>
      <c r="BE33" s="4">
        <f>SUMPRODUCT('Respondent Data'!I33:Z33,'Product Coding'!A155:R155)</f>
        <v>0.62853202305994582</v>
      </c>
      <c r="BF33" s="4">
        <f>SUMPRODUCT('Respondent Data'!I33:Z33,'Product Coding'!A156:R156)</f>
        <v>-0.37582848021308907</v>
      </c>
      <c r="BG33" s="4">
        <f>SUMPRODUCT('Respondent Data'!I33:Z33,'Product Coding'!A157:R157)</f>
        <v>0.93447411613286402</v>
      </c>
      <c r="BH33" s="4">
        <f>SUMPRODUCT('Respondent Data'!I33:Z33,'Product Coding'!A158:R158)</f>
        <v>0.16365366572079393</v>
      </c>
      <c r="BI33" s="4">
        <f>SUMPRODUCT('Respondent Data'!I33:Z33,'Product Coding'!A159:R159)</f>
        <v>-0.51981477415123611</v>
      </c>
      <c r="BJ33" s="4">
        <f>SUMPRODUCT('Respondent Data'!I33:Z33,'Product Coding'!A160:R160)</f>
        <v>1.5016998336493839</v>
      </c>
      <c r="BK33" s="4">
        <f>SUMPRODUCT('Respondent Data'!I33:Z33,'Product Coding'!A161:R161)</f>
        <v>0.28873430074837486</v>
      </c>
      <c r="BL33" s="4">
        <f>SUMPRODUCT('Respondent Data'!I33:Z33,'Product Coding'!A162:R162)</f>
        <v>-0.71562620252466003</v>
      </c>
      <c r="BM33" s="4">
        <f>SUMPRODUCT('Respondent Data'!I33:Z33,'Product Coding'!A163:R163)</f>
        <v>0.59467639382129311</v>
      </c>
      <c r="BN33" s="4">
        <f>SUMPRODUCT('Respondent Data'!I33:Z33,'Product Coding'!A164:R164)</f>
        <v>-0.17614405659077709</v>
      </c>
      <c r="BO33" s="4">
        <f>SUMPRODUCT('Respondent Data'!I33:Z33,'Product Coding'!A165:R165)</f>
        <v>-0.85961249646280702</v>
      </c>
      <c r="BP33" s="4">
        <f>SUMPRODUCT('Respondent Data'!I33:Z33,'Product Coding'!A166:R166)</f>
        <v>1.73244481546509</v>
      </c>
      <c r="BQ33" s="4">
        <f>SUMPRODUCT('Respondent Data'!I33:Z33,'Product Coding'!A167:R167)</f>
        <v>0.51947928256408082</v>
      </c>
      <c r="BR33" s="4">
        <f>SUMPRODUCT('Respondent Data'!I33:Z33,'Product Coding'!A168:R168)</f>
        <v>-0.48488122070895406</v>
      </c>
      <c r="BS33" s="4">
        <f>SUMPRODUCT('Respondent Data'!I33:Z33,'Product Coding'!A169:R169)</f>
        <v>0.82542137563699902</v>
      </c>
      <c r="BT33" s="4">
        <f>SUMPRODUCT('Respondent Data'!I33:Z33,'Product Coding'!A170:R170)</f>
        <v>5.4600925224928917E-2</v>
      </c>
      <c r="BU33" s="4">
        <f>SUMPRODUCT('Respondent Data'!I33:Z33,'Product Coding'!A171:R171)</f>
        <v>-0.62886751464710111</v>
      </c>
      <c r="BV33" s="4">
        <f>SUMPRODUCT('Respondent Data'!I33:Z33,'Product Coding'!A172:R172)</f>
        <v>-4.2377605353826597</v>
      </c>
      <c r="BX33" s="4">
        <f t="shared" si="0"/>
        <v>0.16933169645591753</v>
      </c>
      <c r="BY33" s="4">
        <f t="shared" si="1"/>
        <v>0.56953772622713339</v>
      </c>
      <c r="BZ33" s="4">
        <f t="shared" si="2"/>
        <v>1.5549295660437774</v>
      </c>
      <c r="CA33" s="4">
        <f t="shared" si="3"/>
        <v>0.41942424773524689</v>
      </c>
      <c r="CB33" s="4">
        <f t="shared" si="4"/>
        <v>0.9066018530906168</v>
      </c>
      <c r="CC33" s="4">
        <f t="shared" si="5"/>
        <v>1.7957388330233104</v>
      </c>
      <c r="CD33" s="4">
        <f t="shared" si="6"/>
        <v>0.13443953048150542</v>
      </c>
      <c r="CE33" s="4">
        <f t="shared" si="7"/>
        <v>0.45217987008955068</v>
      </c>
      <c r="CF33" s="4">
        <f t="shared" si="8"/>
        <v>1.234523749339258</v>
      </c>
      <c r="CG33" s="4">
        <f t="shared" si="9"/>
        <v>0.3329984882822255</v>
      </c>
      <c r="CH33" s="4">
        <f t="shared" si="10"/>
        <v>0.71978920671178293</v>
      </c>
      <c r="CI33" s="4">
        <f t="shared" si="11"/>
        <v>1.4257123186733636</v>
      </c>
      <c r="CJ33" s="4">
        <f t="shared" si="12"/>
        <v>3.0329330158974033E-2</v>
      </c>
      <c r="CK33" s="4">
        <f t="shared" si="13"/>
        <v>0.10201101210387385</v>
      </c>
      <c r="CL33" s="4">
        <f t="shared" si="14"/>
        <v>0.2785064649415428</v>
      </c>
      <c r="CM33" s="4">
        <f t="shared" si="15"/>
        <v>7.5123894418392415E-2</v>
      </c>
      <c r="CN33" s="4">
        <f t="shared" si="16"/>
        <v>0.16238322476312789</v>
      </c>
      <c r="CO33" s="4">
        <f t="shared" si="17"/>
        <v>0.32163828205803963</v>
      </c>
      <c r="CP33" s="4">
        <f t="shared" si="18"/>
        <v>2.4079726310735496E-2</v>
      </c>
      <c r="CQ33" s="4">
        <f t="shared" si="19"/>
        <v>8.099081777497133E-2</v>
      </c>
      <c r="CR33" s="4">
        <f t="shared" si="20"/>
        <v>0.22111795467986878</v>
      </c>
      <c r="CS33" s="4">
        <f t="shared" si="21"/>
        <v>5.9644008209532841E-2</v>
      </c>
      <c r="CT33" s="4">
        <f t="shared" si="22"/>
        <v>0.1289228475952281</v>
      </c>
      <c r="CU33" s="4">
        <f t="shared" si="23"/>
        <v>0.25536211193642566</v>
      </c>
      <c r="CV33" s="4">
        <f t="shared" si="24"/>
        <v>9.2793954156703037E-2</v>
      </c>
      <c r="CW33" s="4">
        <f t="shared" si="25"/>
        <v>0.31210729452410579</v>
      </c>
      <c r="CX33" s="4">
        <f t="shared" si="26"/>
        <v>0.85210309639773374</v>
      </c>
      <c r="CY33" s="4">
        <f t="shared" si="27"/>
        <v>0.22984494475129949</v>
      </c>
      <c r="CZ33" s="4">
        <f t="shared" si="28"/>
        <v>0.49681880330050171</v>
      </c>
      <c r="DA33" s="4">
        <f t="shared" si="29"/>
        <v>0.98406683708124687</v>
      </c>
      <c r="DB33" s="4">
        <f t="shared" si="30"/>
        <v>7.3673009185242472E-2</v>
      </c>
      <c r="DC33" s="4">
        <f t="shared" si="31"/>
        <v>0.24779506149102531</v>
      </c>
      <c r="DD33" s="4">
        <f t="shared" si="32"/>
        <v>0.67652035973885727</v>
      </c>
      <c r="DE33" s="4">
        <f t="shared" si="33"/>
        <v>0.18248353440406587</v>
      </c>
      <c r="DF33" s="4">
        <f t="shared" si="34"/>
        <v>0.39444526953930914</v>
      </c>
      <c r="DG33" s="4">
        <f t="shared" si="35"/>
        <v>0.78129190404741644</v>
      </c>
      <c r="DH33" s="4">
        <f t="shared" si="36"/>
        <v>6.6543998630221396E-2</v>
      </c>
      <c r="DI33" s="4">
        <f t="shared" si="37"/>
        <v>0.22381703170253298</v>
      </c>
      <c r="DJ33" s="4">
        <f t="shared" si="38"/>
        <v>0.61105648309526484</v>
      </c>
      <c r="DK33" s="4">
        <f t="shared" si="39"/>
        <v>0.16482541160887637</v>
      </c>
      <c r="DL33" s="4">
        <f t="shared" si="40"/>
        <v>0.35627654912158607</v>
      </c>
      <c r="DM33" s="4">
        <f t="shared" si="41"/>
        <v>0.70568974944420459</v>
      </c>
      <c r="DN33" s="4">
        <f t="shared" si="42"/>
        <v>5.2832069361201238E-2</v>
      </c>
      <c r="DO33" s="4">
        <f t="shared" si="43"/>
        <v>0.17769772160574857</v>
      </c>
      <c r="DP33" s="4">
        <f t="shared" si="44"/>
        <v>0.48514335121182528</v>
      </c>
      <c r="DQ33" s="4">
        <f t="shared" si="45"/>
        <v>0.13086180208374001</v>
      </c>
      <c r="DR33" s="4">
        <f t="shared" si="46"/>
        <v>0.28286288384257896</v>
      </c>
      <c r="DS33" s="4">
        <f t="shared" si="47"/>
        <v>0.56027666743177329</v>
      </c>
      <c r="DT33" s="4">
        <f t="shared" si="48"/>
        <v>0.1997372404155974</v>
      </c>
      <c r="DU33" s="4">
        <f t="shared" si="49"/>
        <v>0.67180507920321053</v>
      </c>
      <c r="DV33" s="4">
        <f t="shared" si="50"/>
        <v>1.834135882782346</v>
      </c>
      <c r="DW33" s="4">
        <f t="shared" si="51"/>
        <v>0.49473691907312423</v>
      </c>
      <c r="DX33" s="4">
        <f t="shared" si="52"/>
        <v>1.0693931265203391</v>
      </c>
      <c r="DY33" s="4">
        <f t="shared" si="53"/>
        <v>2.1181853517222402</v>
      </c>
      <c r="DZ33" s="4">
        <f t="shared" si="54"/>
        <v>0.15857976612272986</v>
      </c>
      <c r="EA33" s="4">
        <f t="shared" si="55"/>
        <v>0.53337420762617027</v>
      </c>
      <c r="EB33" s="4">
        <f t="shared" si="56"/>
        <v>1.4561973456914661</v>
      </c>
      <c r="EC33" s="4">
        <f t="shared" si="57"/>
        <v>0.3927923743997489</v>
      </c>
      <c r="ED33" s="4">
        <f t="shared" si="58"/>
        <v>0.84903602124467681</v>
      </c>
      <c r="EE33" s="4">
        <f t="shared" si="59"/>
        <v>1.6817161235520648</v>
      </c>
      <c r="EF33" s="4">
        <f t="shared" si="60"/>
        <v>0.22275119817142611</v>
      </c>
      <c r="EG33" s="4">
        <f t="shared" si="61"/>
        <v>0.74921124382611204</v>
      </c>
      <c r="EH33" s="4">
        <f t="shared" si="62"/>
        <v>2.0454671579965908</v>
      </c>
      <c r="EI33" s="4">
        <f t="shared" si="63"/>
        <v>0.55174108380528397</v>
      </c>
      <c r="EJ33" s="4">
        <f t="shared" si="64"/>
        <v>1.1926098495856226</v>
      </c>
      <c r="EK33" s="4">
        <f t="shared" si="65"/>
        <v>2.3622451379800262</v>
      </c>
      <c r="EL33" s="4">
        <f t="shared" si="66"/>
        <v>0.17685151169648472</v>
      </c>
      <c r="EM33" s="4">
        <f t="shared" si="67"/>
        <v>0.59483020580065349</v>
      </c>
      <c r="EN33" s="4">
        <f t="shared" si="68"/>
        <v>1.6239821019450436</v>
      </c>
      <c r="EO33" s="4">
        <f t="shared" si="69"/>
        <v>0.4380503698163189</v>
      </c>
      <c r="EP33" s="4">
        <f t="shared" si="70"/>
        <v>0.94686294167997076</v>
      </c>
      <c r="EQ33" s="4">
        <f t="shared" si="71"/>
        <v>1.8754854163699344</v>
      </c>
      <c r="ER33" s="4">
        <f t="shared" si="72"/>
        <v>69.252589327736004</v>
      </c>
      <c r="ET33" s="4">
        <f t="shared" si="73"/>
        <v>0.85518933851777179</v>
      </c>
      <c r="EU33" s="4">
        <f t="shared" si="74"/>
        <v>0.63713027300325398</v>
      </c>
      <c r="EV33" s="4">
        <f t="shared" si="75"/>
        <v>0.39140022225679838</v>
      </c>
      <c r="EW33" s="4">
        <f t="shared" si="76"/>
        <v>0.70451100267981437</v>
      </c>
      <c r="EX33" s="4">
        <f t="shared" si="77"/>
        <v>0.52449335364853023</v>
      </c>
      <c r="EY33" s="4">
        <f t="shared" si="78"/>
        <v>0.35768720174716767</v>
      </c>
      <c r="EZ33" s="4">
        <f t="shared" si="79"/>
        <v>0.88149255480859046</v>
      </c>
      <c r="FA33" s="4">
        <f t="shared" si="80"/>
        <v>0.68861992966362606</v>
      </c>
      <c r="FB33" s="4">
        <f t="shared" si="81"/>
        <v>0.44752265456820361</v>
      </c>
      <c r="FC33" s="4">
        <f t="shared" si="82"/>
        <v>0.75018839765426482</v>
      </c>
      <c r="FD33" s="4">
        <f t="shared" si="83"/>
        <v>0.58146661003413813</v>
      </c>
      <c r="FE33" s="4">
        <f t="shared" si="84"/>
        <v>0.4122500398344458</v>
      </c>
      <c r="FF33" s="4">
        <f t="shared" si="85"/>
        <v>0.97056346037019603</v>
      </c>
      <c r="FG33" s="4">
        <f t="shared" si="86"/>
        <v>0.90743194851644693</v>
      </c>
      <c r="FH33" s="4">
        <f t="shared" si="87"/>
        <v>0.78216264635448918</v>
      </c>
      <c r="FI33" s="4">
        <f t="shared" si="88"/>
        <v>0.930125360613409</v>
      </c>
      <c r="FJ33" s="4">
        <f t="shared" si="89"/>
        <v>0.86030147260924339</v>
      </c>
      <c r="FK33" s="4">
        <f t="shared" si="90"/>
        <v>0.75663667856443417</v>
      </c>
      <c r="FL33" s="4">
        <f t="shared" si="91"/>
        <v>0.97648647298440017</v>
      </c>
      <c r="FM33" s="4">
        <f t="shared" si="92"/>
        <v>0.92507723799016472</v>
      </c>
      <c r="FN33" s="4">
        <f t="shared" si="93"/>
        <v>0.81892170708616141</v>
      </c>
      <c r="FO33" s="4">
        <f t="shared" si="94"/>
        <v>0.94371316428211338</v>
      </c>
      <c r="FP33" s="4">
        <f t="shared" si="95"/>
        <v>0.88580012542942799</v>
      </c>
      <c r="FQ33" s="4">
        <f t="shared" si="96"/>
        <v>0.79658290663040354</v>
      </c>
      <c r="FR33" s="4">
        <f t="shared" si="97"/>
        <v>0.91508558973652887</v>
      </c>
      <c r="FS33" s="4">
        <f t="shared" si="98"/>
        <v>0.76213279521679256</v>
      </c>
      <c r="FT33" s="4">
        <f t="shared" si="99"/>
        <v>0.53992674702880195</v>
      </c>
      <c r="FU33" s="4">
        <f t="shared" si="100"/>
        <v>0.81311063176522713</v>
      </c>
      <c r="FV33" s="4">
        <f t="shared" si="101"/>
        <v>0.66808353676142307</v>
      </c>
      <c r="FW33" s="4">
        <f t="shared" si="102"/>
        <v>0.50401527877513252</v>
      </c>
      <c r="FX33" s="4">
        <f t="shared" si="103"/>
        <v>0.93138226577834038</v>
      </c>
      <c r="FY33" s="4">
        <f t="shared" si="104"/>
        <v>0.80141365426232081</v>
      </c>
      <c r="FZ33" s="4">
        <f t="shared" si="105"/>
        <v>0.59647351980608498</v>
      </c>
      <c r="GA33" s="4">
        <f t="shared" si="106"/>
        <v>0.84567773749506647</v>
      </c>
      <c r="GB33" s="4">
        <f t="shared" si="107"/>
        <v>0.71713104977607023</v>
      </c>
      <c r="GC33" s="4">
        <f t="shared" si="108"/>
        <v>0.56139030202058382</v>
      </c>
      <c r="GD33" s="4">
        <f t="shared" si="109"/>
        <v>0.93760782610404736</v>
      </c>
      <c r="GE33" s="4">
        <f t="shared" si="110"/>
        <v>0.81711560968295538</v>
      </c>
      <c r="GF33" s="4">
        <f t="shared" si="111"/>
        <v>0.62071070163768316</v>
      </c>
      <c r="GG33" s="4">
        <f t="shared" si="112"/>
        <v>0.8584977542847243</v>
      </c>
      <c r="GH33" s="4">
        <f t="shared" si="113"/>
        <v>0.73731275575594513</v>
      </c>
      <c r="GI33" s="4">
        <f t="shared" si="114"/>
        <v>0.5862730900070473</v>
      </c>
      <c r="GJ33" s="4">
        <f t="shared" si="115"/>
        <v>0.94981909185834668</v>
      </c>
      <c r="GK33" s="4">
        <f t="shared" si="116"/>
        <v>0.84911431996024922</v>
      </c>
      <c r="GL33" s="4">
        <f t="shared" si="117"/>
        <v>0.67333567442094722</v>
      </c>
      <c r="GM33" s="4">
        <f t="shared" si="118"/>
        <v>0.88428134910683831</v>
      </c>
      <c r="GN33" s="4">
        <f t="shared" si="119"/>
        <v>0.77950653385861834</v>
      </c>
      <c r="GO33" s="4">
        <f t="shared" si="120"/>
        <v>0.64091197469869698</v>
      </c>
      <c r="GP33" s="4">
        <f t="shared" si="121"/>
        <v>0.83351584523090483</v>
      </c>
      <c r="GQ33" s="4">
        <f t="shared" si="122"/>
        <v>0.59815585706714336</v>
      </c>
      <c r="GR33" s="4">
        <f t="shared" si="123"/>
        <v>0.35284123322212541</v>
      </c>
      <c r="GS33" s="4">
        <f t="shared" si="124"/>
        <v>0.66901405005778058</v>
      </c>
      <c r="GT33" s="4">
        <f t="shared" si="125"/>
        <v>0.48323345969621956</v>
      </c>
      <c r="GU33" s="4">
        <f t="shared" si="126"/>
        <v>0.32069934503658631</v>
      </c>
      <c r="GV33" s="4">
        <f t="shared" si="127"/>
        <v>0.86312572447779878</v>
      </c>
      <c r="GW33" s="4">
        <f t="shared" si="128"/>
        <v>0.65215652841070582</v>
      </c>
      <c r="GX33" s="4">
        <f t="shared" si="129"/>
        <v>0.40713340959925232</v>
      </c>
      <c r="GY33" s="4">
        <f t="shared" si="130"/>
        <v>0.71798210442598775</v>
      </c>
      <c r="GZ33" s="4">
        <f t="shared" si="131"/>
        <v>0.54082234662299922</v>
      </c>
      <c r="HA33" s="4">
        <f t="shared" si="132"/>
        <v>0.37289554670516389</v>
      </c>
      <c r="HB33" s="4">
        <f t="shared" si="133"/>
        <v>0.81782786350604986</v>
      </c>
      <c r="HC33" s="4">
        <f t="shared" si="134"/>
        <v>0.57168624060102902</v>
      </c>
      <c r="HD33" s="4">
        <f t="shared" si="135"/>
        <v>0.32835684908775475</v>
      </c>
      <c r="HE33" s="4">
        <f t="shared" si="136"/>
        <v>0.64443740675327921</v>
      </c>
      <c r="HF33" s="4">
        <f t="shared" si="137"/>
        <v>0.45607749148303256</v>
      </c>
      <c r="HG33" s="4">
        <f t="shared" si="138"/>
        <v>0.29742031260718282</v>
      </c>
      <c r="HH33" s="4">
        <f t="shared" si="139"/>
        <v>0.84972487188163159</v>
      </c>
      <c r="HI33" s="4">
        <f t="shared" si="140"/>
        <v>0.62702599710165985</v>
      </c>
      <c r="HJ33" s="4">
        <f t="shared" si="141"/>
        <v>0.38110016042363387</v>
      </c>
      <c r="HK33" s="4">
        <f t="shared" si="142"/>
        <v>0.6953859343103046</v>
      </c>
      <c r="HL33" s="4">
        <f t="shared" si="143"/>
        <v>0.51364684107505187</v>
      </c>
      <c r="HM33" s="4">
        <f t="shared" si="144"/>
        <v>0.34776736974810268</v>
      </c>
      <c r="HN33" s="4">
        <f t="shared" si="145"/>
        <v>1.4234350784351745E-2</v>
      </c>
      <c r="HP33" s="4">
        <f t="shared" ref="HP33:IU33" si="239">IF(B1=1,ET33,0)</f>
        <v>0.85518933851777179</v>
      </c>
      <c r="HQ33" s="4">
        <f t="shared" si="239"/>
        <v>0.63713027300325398</v>
      </c>
      <c r="HR33" s="4">
        <f t="shared" si="239"/>
        <v>0.39140022225679838</v>
      </c>
      <c r="HS33" s="4">
        <f t="shared" si="239"/>
        <v>0.70451100267981437</v>
      </c>
      <c r="HT33" s="4">
        <f t="shared" si="239"/>
        <v>0.52449335364853023</v>
      </c>
      <c r="HU33" s="4">
        <f t="shared" si="239"/>
        <v>0.35768720174716767</v>
      </c>
      <c r="HV33" s="4">
        <f t="shared" si="239"/>
        <v>0.88149255480859046</v>
      </c>
      <c r="HW33" s="4">
        <f t="shared" si="239"/>
        <v>0.68861992966362606</v>
      </c>
      <c r="HX33" s="4">
        <f t="shared" si="239"/>
        <v>0.44752265456820361</v>
      </c>
      <c r="HY33" s="4">
        <f t="shared" si="239"/>
        <v>0.75018839765426482</v>
      </c>
      <c r="HZ33" s="4">
        <f t="shared" si="239"/>
        <v>0.58146661003413813</v>
      </c>
      <c r="IA33" s="4">
        <f t="shared" si="239"/>
        <v>0.4122500398344458</v>
      </c>
      <c r="IB33" s="4">
        <f t="shared" si="239"/>
        <v>0.97056346037019603</v>
      </c>
      <c r="IC33" s="4">
        <f t="shared" si="239"/>
        <v>0.90743194851644693</v>
      </c>
      <c r="ID33" s="4">
        <f t="shared" si="239"/>
        <v>0.78216264635448918</v>
      </c>
      <c r="IE33" s="4">
        <f t="shared" si="239"/>
        <v>0.930125360613409</v>
      </c>
      <c r="IF33" s="4">
        <f t="shared" si="239"/>
        <v>0.86030147260924339</v>
      </c>
      <c r="IG33" s="4">
        <f t="shared" si="239"/>
        <v>0.75663667856443417</v>
      </c>
      <c r="IH33" s="4">
        <f t="shared" si="239"/>
        <v>0.97648647298440017</v>
      </c>
      <c r="II33" s="4">
        <f t="shared" si="239"/>
        <v>0.92507723799016472</v>
      </c>
      <c r="IJ33" s="4">
        <f t="shared" si="239"/>
        <v>0.81892170708616141</v>
      </c>
      <c r="IK33" s="4">
        <f t="shared" si="239"/>
        <v>0.94371316428211338</v>
      </c>
      <c r="IL33" s="4">
        <f t="shared" si="239"/>
        <v>0.88580012542942799</v>
      </c>
      <c r="IM33" s="4">
        <f t="shared" si="239"/>
        <v>0.79658290663040354</v>
      </c>
      <c r="IN33" s="4">
        <f t="shared" si="239"/>
        <v>0.91508558973652887</v>
      </c>
      <c r="IO33" s="4">
        <f t="shared" si="239"/>
        <v>0.76213279521679256</v>
      </c>
      <c r="IP33" s="4">
        <f t="shared" si="239"/>
        <v>0.53992674702880195</v>
      </c>
      <c r="IQ33" s="4">
        <f t="shared" si="239"/>
        <v>0.81311063176522713</v>
      </c>
      <c r="IR33" s="4">
        <f t="shared" si="239"/>
        <v>0.66808353676142307</v>
      </c>
      <c r="IS33" s="4">
        <f t="shared" si="239"/>
        <v>0.50401527877513252</v>
      </c>
      <c r="IT33" s="4">
        <f t="shared" si="239"/>
        <v>0.93138226577834038</v>
      </c>
      <c r="IU33" s="4">
        <f t="shared" si="239"/>
        <v>0.80141365426232081</v>
      </c>
      <c r="IV33" s="4">
        <f t="shared" ref="IV33:KA33" si="240">IF(AH1=1,FZ33,0)</f>
        <v>0.59647351980608498</v>
      </c>
      <c r="IW33" s="4">
        <f t="shared" si="240"/>
        <v>0.84567773749506647</v>
      </c>
      <c r="IX33" s="4">
        <f t="shared" si="240"/>
        <v>0.71713104977607023</v>
      </c>
      <c r="IY33" s="4">
        <f t="shared" si="240"/>
        <v>0.56139030202058382</v>
      </c>
      <c r="IZ33" s="4">
        <f t="shared" si="240"/>
        <v>0.93760782610404736</v>
      </c>
      <c r="JA33" s="4">
        <f t="shared" si="240"/>
        <v>0.81711560968295538</v>
      </c>
      <c r="JB33" s="4">
        <f t="shared" si="240"/>
        <v>0.62071070163768316</v>
      </c>
      <c r="JC33" s="4">
        <f t="shared" si="240"/>
        <v>0.8584977542847243</v>
      </c>
      <c r="JD33" s="4">
        <f t="shared" si="240"/>
        <v>0.73731275575594513</v>
      </c>
      <c r="JE33" s="4">
        <f t="shared" si="240"/>
        <v>0.5862730900070473</v>
      </c>
      <c r="JF33" s="4">
        <f t="shared" si="240"/>
        <v>0.94981909185834668</v>
      </c>
      <c r="JG33" s="4">
        <f t="shared" si="240"/>
        <v>0.84911431996024922</v>
      </c>
      <c r="JH33" s="4">
        <f t="shared" si="240"/>
        <v>0.67333567442094722</v>
      </c>
      <c r="JI33" s="4">
        <f t="shared" si="240"/>
        <v>0.88428134910683831</v>
      </c>
      <c r="JJ33" s="4">
        <f t="shared" si="240"/>
        <v>0.77950653385861834</v>
      </c>
      <c r="JK33" s="4">
        <f t="shared" si="240"/>
        <v>0.64091197469869698</v>
      </c>
      <c r="JL33" s="4">
        <f t="shared" si="240"/>
        <v>0.83351584523090483</v>
      </c>
      <c r="JM33" s="4">
        <f t="shared" si="240"/>
        <v>0.59815585706714336</v>
      </c>
      <c r="JN33" s="4">
        <f t="shared" si="240"/>
        <v>0.35284123322212541</v>
      </c>
      <c r="JO33" s="4">
        <f t="shared" si="240"/>
        <v>0.66901405005778058</v>
      </c>
      <c r="JP33" s="4">
        <f t="shared" si="240"/>
        <v>0.48323345969621956</v>
      </c>
      <c r="JQ33" s="4">
        <f t="shared" si="240"/>
        <v>0.32069934503658631</v>
      </c>
      <c r="JR33" s="4">
        <f t="shared" si="240"/>
        <v>0.86312572447779878</v>
      </c>
      <c r="JS33" s="4">
        <f t="shared" si="240"/>
        <v>0.65215652841070582</v>
      </c>
      <c r="JT33" s="4">
        <f t="shared" si="240"/>
        <v>0.40713340959925232</v>
      </c>
      <c r="JU33" s="4">
        <f t="shared" si="240"/>
        <v>0.71798210442598775</v>
      </c>
      <c r="JV33" s="4">
        <f t="shared" si="240"/>
        <v>0.54082234662299922</v>
      </c>
      <c r="JW33" s="4">
        <f t="shared" si="240"/>
        <v>0.37289554670516389</v>
      </c>
      <c r="JX33" s="4">
        <f t="shared" si="240"/>
        <v>0.81782786350604986</v>
      </c>
      <c r="JY33" s="4">
        <f t="shared" si="240"/>
        <v>0.57168624060102902</v>
      </c>
      <c r="JZ33" s="4">
        <f t="shared" si="240"/>
        <v>0.32835684908775475</v>
      </c>
      <c r="KA33" s="4">
        <f t="shared" si="240"/>
        <v>0.64443740675327921</v>
      </c>
      <c r="KB33" s="4">
        <f t="shared" ref="KB33:KJ33" si="241">IF(BN1=1,HF33,0)</f>
        <v>0.45607749148303256</v>
      </c>
      <c r="KC33" s="4">
        <f t="shared" si="241"/>
        <v>0.29742031260718282</v>
      </c>
      <c r="KD33" s="4">
        <f t="shared" si="241"/>
        <v>0.84972487188163159</v>
      </c>
      <c r="KE33" s="4">
        <f t="shared" si="241"/>
        <v>0.62702599710165985</v>
      </c>
      <c r="KF33" s="4">
        <f t="shared" si="241"/>
        <v>0.38110016042363387</v>
      </c>
      <c r="KG33" s="4">
        <f t="shared" si="241"/>
        <v>0.6953859343103046</v>
      </c>
      <c r="KH33" s="4">
        <f t="shared" si="241"/>
        <v>0.51364684107505187</v>
      </c>
      <c r="KI33" s="4">
        <f t="shared" si="241"/>
        <v>0.34776736974810268</v>
      </c>
      <c r="KJ33" s="4">
        <f t="shared" si="241"/>
        <v>0</v>
      </c>
    </row>
    <row r="34" spans="1:296" x14ac:dyDescent="0.2">
      <c r="A34" s="4" t="str">
        <f>'Respondent Data'!A34</f>
        <v>331</v>
      </c>
      <c r="B34" s="4">
        <f>SUMPRODUCT('Respondent Data'!I34:Z34,'Product Coding'!A100:R100)</f>
        <v>-0.22911528873383413</v>
      </c>
      <c r="C34" s="4">
        <f>SUMPRODUCT('Respondent Data'!I34:Z34,'Product Coding'!A101:R101)</f>
        <v>1.01727425744134</v>
      </c>
      <c r="D34" s="4">
        <f>SUMPRODUCT('Respondent Data'!I34:Z34,'Product Coding'!A102:R102)</f>
        <v>0.92124107431946489</v>
      </c>
      <c r="E34" s="4">
        <f>SUMPRODUCT('Respondent Data'!I34:Z34,'Product Coding'!A103:R103)</f>
        <v>0.47146247083741488</v>
      </c>
      <c r="F34" s="4">
        <f>SUMPRODUCT('Respondent Data'!I34:Z34,'Product Coding'!A104:R104)</f>
        <v>-0.27003809654776112</v>
      </c>
      <c r="G34" s="4">
        <f>SUMPRODUCT('Respondent Data'!I34:Z34,'Product Coding'!A105:R105)</f>
        <v>-1.4921421654831002</v>
      </c>
      <c r="H34" s="4">
        <f>SUMPRODUCT('Respondent Data'!I34:Z34,'Product Coding'!A106:R106)</f>
        <v>-0.25367666208030393</v>
      </c>
      <c r="I34" s="4">
        <f>SUMPRODUCT('Respondent Data'!I34:Z34,'Product Coding'!A107:R107)</f>
        <v>0.99271288409487013</v>
      </c>
      <c r="J34" s="4">
        <f>SUMPRODUCT('Respondent Data'!I34:Z34,'Product Coding'!A108:R108)</f>
        <v>0.8966797009729951</v>
      </c>
      <c r="K34" s="4">
        <f>SUMPRODUCT('Respondent Data'!I34:Z34,'Product Coding'!A109:R109)</f>
        <v>0.44690109749094509</v>
      </c>
      <c r="L34" s="4">
        <f>SUMPRODUCT('Respondent Data'!I34:Z34,'Product Coding'!A110:R110)</f>
        <v>-0.29459946989423091</v>
      </c>
      <c r="M34" s="4">
        <f>SUMPRODUCT('Respondent Data'!I34:Z34,'Product Coding'!A111:R111)</f>
        <v>-1.5167035388295702</v>
      </c>
      <c r="N34" s="4">
        <f>SUMPRODUCT('Respondent Data'!I34:Z34,'Product Coding'!A112:R112)</f>
        <v>-2.1112419033566945</v>
      </c>
      <c r="O34" s="4">
        <f>SUMPRODUCT('Respondent Data'!I34:Z34,'Product Coding'!A113:R113)</f>
        <v>-0.8648523571815202</v>
      </c>
      <c r="P34" s="4">
        <f>SUMPRODUCT('Respondent Data'!I34:Z34,'Product Coding'!A114:R114)</f>
        <v>-0.96088554030339524</v>
      </c>
      <c r="Q34" s="4">
        <f>SUMPRODUCT('Respondent Data'!I34:Z34,'Product Coding'!A115:R115)</f>
        <v>-1.4106641437854452</v>
      </c>
      <c r="R34" s="4">
        <f>SUMPRODUCT('Respondent Data'!I34:Z34,'Product Coding'!A116:R116)</f>
        <v>-2.1521647111706215</v>
      </c>
      <c r="S34" s="4">
        <f>SUMPRODUCT('Respondent Data'!I34:Z34,'Product Coding'!A117:R117)</f>
        <v>-3.3742687801059605</v>
      </c>
      <c r="T34" s="4">
        <f>SUMPRODUCT('Respondent Data'!I34:Z34,'Product Coding'!A118:R118)</f>
        <v>-2.1358032767031641</v>
      </c>
      <c r="U34" s="4">
        <f>SUMPRODUCT('Respondent Data'!I34:Z34,'Product Coding'!A119:R119)</f>
        <v>-0.88941373052799</v>
      </c>
      <c r="V34" s="4">
        <f>SUMPRODUCT('Respondent Data'!I34:Z34,'Product Coding'!A120:R120)</f>
        <v>-0.98544691364986503</v>
      </c>
      <c r="W34" s="4">
        <f>SUMPRODUCT('Respondent Data'!I34:Z34,'Product Coding'!A121:R121)</f>
        <v>-1.4352255171319153</v>
      </c>
      <c r="X34" s="4">
        <f>SUMPRODUCT('Respondent Data'!I34:Z34,'Product Coding'!A122:R122)</f>
        <v>-2.176726084517091</v>
      </c>
      <c r="Y34" s="4">
        <f>SUMPRODUCT('Respondent Data'!I34:Z34,'Product Coding'!A123:R123)</f>
        <v>-3.3988301534524301</v>
      </c>
      <c r="Z34" s="4">
        <f>SUMPRODUCT('Respondent Data'!I34:Z34,'Product Coding'!A124:R124)</f>
        <v>-0.79227946024068419</v>
      </c>
      <c r="AA34" s="4">
        <f>SUMPRODUCT('Respondent Data'!I34:Z34,'Product Coding'!A125:R125)</f>
        <v>0.45411008593448987</v>
      </c>
      <c r="AB34" s="4">
        <f>SUMPRODUCT('Respondent Data'!I34:Z34,'Product Coding'!A126:R126)</f>
        <v>0.35807690281261484</v>
      </c>
      <c r="AC34" s="4">
        <f>SUMPRODUCT('Respondent Data'!I34:Z34,'Product Coding'!A127:R127)</f>
        <v>-9.1701700669435171E-2</v>
      </c>
      <c r="AD34" s="4">
        <f>SUMPRODUCT('Respondent Data'!I34:Z34,'Product Coding'!A128:R128)</f>
        <v>-0.83320226805461117</v>
      </c>
      <c r="AE34" s="4">
        <f>SUMPRODUCT('Respondent Data'!I34:Z34,'Product Coding'!A129:R129)</f>
        <v>-2.0553063369899505</v>
      </c>
      <c r="AF34" s="4">
        <f>SUMPRODUCT('Respondent Data'!I34:Z34,'Product Coding'!A130:R130)</f>
        <v>-0.81684083358715398</v>
      </c>
      <c r="AG34" s="4">
        <f>SUMPRODUCT('Respondent Data'!I34:Z34,'Product Coding'!A131:R131)</f>
        <v>0.42954871258802008</v>
      </c>
      <c r="AH34" s="4">
        <f>SUMPRODUCT('Respondent Data'!I34:Z34,'Product Coding'!A132:R132)</f>
        <v>0.33351552946614504</v>
      </c>
      <c r="AI34" s="4">
        <f>SUMPRODUCT('Respondent Data'!I34:Z34,'Product Coding'!A133:R133)</f>
        <v>-0.11626307401590497</v>
      </c>
      <c r="AJ34" s="4">
        <f>SUMPRODUCT('Respondent Data'!I34:Z34,'Product Coding'!A134:R134)</f>
        <v>-0.85776364140108097</v>
      </c>
      <c r="AK34" s="4">
        <f>SUMPRODUCT('Respondent Data'!I34:Z34,'Product Coding'!A135:R135)</f>
        <v>-2.07986771033642</v>
      </c>
      <c r="AL34" s="4">
        <f>SUMPRODUCT('Respondent Data'!I34:Z34,'Product Coding'!A136:R136)</f>
        <v>1.103785622449809</v>
      </c>
      <c r="AM34" s="4">
        <f>SUMPRODUCT('Respondent Data'!I34:Z34,'Product Coding'!A137:R137)</f>
        <v>2.350175168624983</v>
      </c>
      <c r="AN34" s="4">
        <f>SUMPRODUCT('Respondent Data'!I34:Z34,'Product Coding'!A138:R138)</f>
        <v>2.2541419855031077</v>
      </c>
      <c r="AO34" s="4">
        <f>SUMPRODUCT('Respondent Data'!I34:Z34,'Product Coding'!A139:R139)</f>
        <v>1.8043633820210581</v>
      </c>
      <c r="AP34" s="4">
        <f>SUMPRODUCT('Respondent Data'!I34:Z34,'Product Coding'!A140:R140)</f>
        <v>1.0628628146358821</v>
      </c>
      <c r="AQ34" s="4">
        <f>SUMPRODUCT('Respondent Data'!I34:Z34,'Product Coding'!A141:R141)</f>
        <v>-0.15924125429945724</v>
      </c>
      <c r="AR34" s="4">
        <f>SUMPRODUCT('Respondent Data'!I34:Z34,'Product Coding'!A142:R142)</f>
        <v>1.079224249103339</v>
      </c>
      <c r="AS34" s="4">
        <f>SUMPRODUCT('Respondent Data'!I34:Z34,'Product Coding'!A143:R143)</f>
        <v>2.3256137952785134</v>
      </c>
      <c r="AT34" s="4">
        <f>SUMPRODUCT('Respondent Data'!I34:Z34,'Product Coding'!A144:R144)</f>
        <v>2.2295806121566382</v>
      </c>
      <c r="AU34" s="4">
        <f>SUMPRODUCT('Respondent Data'!I34:Z34,'Product Coding'!A145:R145)</f>
        <v>1.779802008674588</v>
      </c>
      <c r="AV34" s="4">
        <f>SUMPRODUCT('Respondent Data'!I34:Z34,'Product Coding'!A146:R146)</f>
        <v>1.038301441289412</v>
      </c>
      <c r="AW34" s="4">
        <f>SUMPRODUCT('Respondent Data'!I34:Z34,'Product Coding'!A147:R147)</f>
        <v>-0.18380262764592703</v>
      </c>
      <c r="AX34" s="4">
        <f>SUMPRODUCT('Respondent Data'!I34:Z34,'Product Coding'!A148:R148)</f>
        <v>1.4197986727444258</v>
      </c>
      <c r="AY34" s="4">
        <f>SUMPRODUCT('Respondent Data'!I34:Z34,'Product Coding'!A149:R149)</f>
        <v>2.6661882189195998</v>
      </c>
      <c r="AZ34" s="4">
        <f>SUMPRODUCT('Respondent Data'!I34:Z34,'Product Coding'!A150:R150)</f>
        <v>2.570155035797725</v>
      </c>
      <c r="BA34" s="4">
        <f>SUMPRODUCT('Respondent Data'!I34:Z34,'Product Coding'!A151:R151)</f>
        <v>2.1203764323156746</v>
      </c>
      <c r="BB34" s="4">
        <f>SUMPRODUCT('Respondent Data'!I34:Z34,'Product Coding'!A152:R152)</f>
        <v>1.3788758649304989</v>
      </c>
      <c r="BC34" s="4">
        <f>SUMPRODUCT('Respondent Data'!I34:Z34,'Product Coding'!A153:R153)</f>
        <v>0.15677179599515978</v>
      </c>
      <c r="BD34" s="4">
        <f>SUMPRODUCT('Respondent Data'!I34:Z34,'Product Coding'!A154:R154)</f>
        <v>1.3952372993979558</v>
      </c>
      <c r="BE34" s="4">
        <f>SUMPRODUCT('Respondent Data'!I34:Z34,'Product Coding'!A155:R155)</f>
        <v>2.6416268455731302</v>
      </c>
      <c r="BF34" s="4">
        <f>SUMPRODUCT('Respondent Data'!I34:Z34,'Product Coding'!A156:R156)</f>
        <v>2.5455936624512554</v>
      </c>
      <c r="BG34" s="4">
        <f>SUMPRODUCT('Respondent Data'!I34:Z34,'Product Coding'!A157:R157)</f>
        <v>2.0958150589692051</v>
      </c>
      <c r="BH34" s="4">
        <f>SUMPRODUCT('Respondent Data'!I34:Z34,'Product Coding'!A158:R158)</f>
        <v>1.3543144915840288</v>
      </c>
      <c r="BI34" s="4">
        <f>SUMPRODUCT('Respondent Data'!I34:Z34,'Product Coding'!A159:R159)</f>
        <v>0.13221042264868998</v>
      </c>
      <c r="BJ34" s="4">
        <f>SUMPRODUCT('Respondent Data'!I34:Z34,'Product Coding'!A160:R160)</f>
        <v>2.4023031688790355</v>
      </c>
      <c r="BK34" s="4">
        <f>SUMPRODUCT('Respondent Data'!I34:Z34,'Product Coding'!A161:R161)</f>
        <v>3.6486927150542097</v>
      </c>
      <c r="BL34" s="4">
        <f>SUMPRODUCT('Respondent Data'!I34:Z34,'Product Coding'!A162:R162)</f>
        <v>3.5526595319323344</v>
      </c>
      <c r="BM34" s="4">
        <f>SUMPRODUCT('Respondent Data'!I34:Z34,'Product Coding'!A163:R163)</f>
        <v>3.1028809284502845</v>
      </c>
      <c r="BN34" s="4">
        <f>SUMPRODUCT('Respondent Data'!I34:Z34,'Product Coding'!A164:R164)</f>
        <v>2.3613803610651085</v>
      </c>
      <c r="BO34" s="4">
        <f>SUMPRODUCT('Respondent Data'!I34:Z34,'Product Coding'!A165:R165)</f>
        <v>1.1392762921297697</v>
      </c>
      <c r="BP34" s="4">
        <f>SUMPRODUCT('Respondent Data'!I34:Z34,'Product Coding'!A166:R166)</f>
        <v>2.3777417955325659</v>
      </c>
      <c r="BQ34" s="4">
        <f>SUMPRODUCT('Respondent Data'!I34:Z34,'Product Coding'!A167:R167)</f>
        <v>3.6241313417077401</v>
      </c>
      <c r="BR34" s="4">
        <f>SUMPRODUCT('Respondent Data'!I34:Z34,'Product Coding'!A168:R168)</f>
        <v>3.5280981585858648</v>
      </c>
      <c r="BS34" s="4">
        <f>SUMPRODUCT('Respondent Data'!I34:Z34,'Product Coding'!A169:R169)</f>
        <v>3.0783195551038149</v>
      </c>
      <c r="BT34" s="4">
        <f>SUMPRODUCT('Respondent Data'!I34:Z34,'Product Coding'!A170:R170)</f>
        <v>2.3368189877186389</v>
      </c>
      <c r="BU34" s="4">
        <f>SUMPRODUCT('Respondent Data'!I34:Z34,'Product Coding'!A171:R171)</f>
        <v>1.1147149187832996</v>
      </c>
      <c r="BV34" s="4">
        <f>SUMPRODUCT('Respondent Data'!I34:Z34,'Product Coding'!A172:R172)</f>
        <v>2.4704637505140199</v>
      </c>
      <c r="BX34" s="4">
        <f t="shared" si="0"/>
        <v>1.2574870047378099</v>
      </c>
      <c r="BY34" s="4">
        <f t="shared" si="1"/>
        <v>0.36157916991702049</v>
      </c>
      <c r="BZ34" s="4">
        <f t="shared" si="2"/>
        <v>0.39802475612243704</v>
      </c>
      <c r="CA34" s="4">
        <f t="shared" si="3"/>
        <v>0.62408888875028024</v>
      </c>
      <c r="CB34" s="4">
        <f t="shared" si="4"/>
        <v>1.3100143568071285</v>
      </c>
      <c r="CC34" s="4">
        <f t="shared" si="5"/>
        <v>4.4466106997769392</v>
      </c>
      <c r="CD34" s="4">
        <f t="shared" si="6"/>
        <v>1.2887550335210056</v>
      </c>
      <c r="CE34" s="4">
        <f t="shared" si="7"/>
        <v>0.37057001264523359</v>
      </c>
      <c r="CF34" s="4">
        <f t="shared" si="8"/>
        <v>0.40792183615902611</v>
      </c>
      <c r="CG34" s="4">
        <f t="shared" si="9"/>
        <v>0.6396071638999985</v>
      </c>
      <c r="CH34" s="4">
        <f t="shared" si="10"/>
        <v>1.3425885038644856</v>
      </c>
      <c r="CI34" s="4">
        <f t="shared" si="11"/>
        <v>4.5571778474488003</v>
      </c>
      <c r="CJ34" s="4">
        <f t="shared" si="12"/>
        <v>8.2584911665288487</v>
      </c>
      <c r="CK34" s="4">
        <f t="shared" si="13"/>
        <v>2.3746554592690661</v>
      </c>
      <c r="CL34" s="4">
        <f t="shared" si="14"/>
        <v>2.6140102602351045</v>
      </c>
      <c r="CM34" s="4">
        <f t="shared" si="15"/>
        <v>4.0986766109345405</v>
      </c>
      <c r="CN34" s="4">
        <f t="shared" si="16"/>
        <v>8.60346226478371</v>
      </c>
      <c r="CO34" s="4">
        <f t="shared" si="17"/>
        <v>29.202922214498134</v>
      </c>
      <c r="CP34" s="4">
        <f t="shared" si="18"/>
        <v>8.463842584498078</v>
      </c>
      <c r="CQ34" s="4">
        <f t="shared" si="19"/>
        <v>2.4337024275246781</v>
      </c>
      <c r="CR34" s="4">
        <f t="shared" si="20"/>
        <v>2.6790089025659189</v>
      </c>
      <c r="CS34" s="4">
        <f t="shared" si="21"/>
        <v>4.2005922074861202</v>
      </c>
      <c r="CT34" s="4">
        <f t="shared" si="22"/>
        <v>8.8173915576645392</v>
      </c>
      <c r="CU34" s="4">
        <f t="shared" si="23"/>
        <v>29.929067143961426</v>
      </c>
      <c r="CV34" s="4">
        <f t="shared" si="24"/>
        <v>2.208424709512713</v>
      </c>
      <c r="CW34" s="4">
        <f t="shared" si="25"/>
        <v>0.63501282341787535</v>
      </c>
      <c r="CX34" s="4">
        <f t="shared" si="26"/>
        <v>0.69901931638795534</v>
      </c>
      <c r="CY34" s="4">
        <f t="shared" si="27"/>
        <v>1.0960378259621217</v>
      </c>
      <c r="CZ34" s="4">
        <f t="shared" si="28"/>
        <v>2.3006743326086943</v>
      </c>
      <c r="DA34" s="4">
        <f t="shared" si="29"/>
        <v>7.8092297621942528</v>
      </c>
      <c r="DB34" s="4">
        <f t="shared" si="30"/>
        <v>2.263338268954993</v>
      </c>
      <c r="DC34" s="4">
        <f t="shared" si="31"/>
        <v>0.65080272754055724</v>
      </c>
      <c r="DD34" s="4">
        <f t="shared" si="32"/>
        <v>0.71640077323202478</v>
      </c>
      <c r="DE34" s="4">
        <f t="shared" si="33"/>
        <v>1.1232913420307038</v>
      </c>
      <c r="DF34" s="4">
        <f t="shared" si="34"/>
        <v>2.3578817240025853</v>
      </c>
      <c r="DG34" s="4">
        <f t="shared" si="35"/>
        <v>8.0034100758347808</v>
      </c>
      <c r="DH34" s="4">
        <f t="shared" si="36"/>
        <v>0.33161334162111272</v>
      </c>
      <c r="DI34" s="4">
        <f t="shared" si="37"/>
        <v>9.5352457993609044E-2</v>
      </c>
      <c r="DJ34" s="4">
        <f t="shared" si="38"/>
        <v>0.1049635653715644</v>
      </c>
      <c r="DK34" s="4">
        <f t="shared" si="39"/>
        <v>0.16457919730966789</v>
      </c>
      <c r="DL34" s="4">
        <f t="shared" si="40"/>
        <v>0.34546538993698955</v>
      </c>
      <c r="DM34" s="4">
        <f t="shared" si="41"/>
        <v>1.1726208123706812</v>
      </c>
      <c r="DN34" s="4">
        <f t="shared" si="42"/>
        <v>0.33985906938739102</v>
      </c>
      <c r="DO34" s="4">
        <f t="shared" si="43"/>
        <v>9.772344345100091E-2</v>
      </c>
      <c r="DP34" s="4">
        <f t="shared" si="44"/>
        <v>0.10757353570991329</v>
      </c>
      <c r="DQ34" s="4">
        <f t="shared" si="45"/>
        <v>0.1686715394644617</v>
      </c>
      <c r="DR34" s="4">
        <f t="shared" si="46"/>
        <v>0.35405555565277763</v>
      </c>
      <c r="DS34" s="4">
        <f t="shared" si="47"/>
        <v>1.2017786018148955</v>
      </c>
      <c r="DT34" s="4">
        <f t="shared" si="48"/>
        <v>0.24176268541567739</v>
      </c>
      <c r="DU34" s="4">
        <f t="shared" si="49"/>
        <v>6.9516703377572459E-2</v>
      </c>
      <c r="DV34" s="4">
        <f t="shared" si="50"/>
        <v>7.6523680594332816E-2</v>
      </c>
      <c r="DW34" s="4">
        <f t="shared" si="51"/>
        <v>0.11998645323083316</v>
      </c>
      <c r="DX34" s="4">
        <f t="shared" si="52"/>
        <v>0.25186152035091475</v>
      </c>
      <c r="DY34" s="4">
        <f t="shared" si="53"/>
        <v>0.85489912796379408</v>
      </c>
      <c r="DZ34" s="4">
        <f t="shared" si="54"/>
        <v>0.24777423271421692</v>
      </c>
      <c r="EA34" s="4">
        <f t="shared" si="55"/>
        <v>7.1245270173040859E-2</v>
      </c>
      <c r="EB34" s="4">
        <f t="shared" si="56"/>
        <v>7.8426479301917498E-2</v>
      </c>
      <c r="EC34" s="4">
        <f t="shared" si="57"/>
        <v>0.12296997501601255</v>
      </c>
      <c r="ED34" s="4">
        <f t="shared" si="58"/>
        <v>0.25812418011442773</v>
      </c>
      <c r="EE34" s="4">
        <f t="shared" si="59"/>
        <v>0.87615661248585031</v>
      </c>
      <c r="EF34" s="4">
        <f t="shared" si="60"/>
        <v>9.0509254948643175E-2</v>
      </c>
      <c r="EG34" s="4">
        <f t="shared" si="61"/>
        <v>2.6025128809153704E-2</v>
      </c>
      <c r="EH34" s="4">
        <f t="shared" si="62"/>
        <v>2.8648347054106134E-2</v>
      </c>
      <c r="EI34" s="4">
        <f t="shared" si="63"/>
        <v>4.4919605633850668E-2</v>
      </c>
      <c r="EJ34" s="4">
        <f t="shared" si="64"/>
        <v>9.4289979109057356E-2</v>
      </c>
      <c r="EK34" s="4">
        <f t="shared" si="65"/>
        <v>0.32005056113274871</v>
      </c>
      <c r="EL34" s="4">
        <f t="shared" si="66"/>
        <v>9.2759811795924324E-2</v>
      </c>
      <c r="EM34" s="4">
        <f t="shared" si="67"/>
        <v>2.6672256352917589E-2</v>
      </c>
      <c r="EN34" s="4">
        <f t="shared" si="68"/>
        <v>2.9360702201239867E-2</v>
      </c>
      <c r="EO34" s="4">
        <f t="shared" si="69"/>
        <v>4.6036553575735661E-2</v>
      </c>
      <c r="EP34" s="4">
        <f t="shared" si="70"/>
        <v>9.6634545509855757E-2</v>
      </c>
      <c r="EQ34" s="4">
        <f t="shared" si="71"/>
        <v>0.32800877471258877</v>
      </c>
      <c r="ER34" s="4">
        <f t="shared" si="72"/>
        <v>8.4545641823920423E-2</v>
      </c>
      <c r="ET34" s="4">
        <f t="shared" si="73"/>
        <v>0.44297043478048392</v>
      </c>
      <c r="EU34" s="4">
        <f t="shared" si="74"/>
        <v>0.73444131791539047</v>
      </c>
      <c r="EV34" s="4">
        <f t="shared" si="75"/>
        <v>0.71529491564484238</v>
      </c>
      <c r="EW34" s="4">
        <f t="shared" si="76"/>
        <v>0.61572984516228646</v>
      </c>
      <c r="EX34" s="4">
        <f t="shared" si="77"/>
        <v>0.43289774241151768</v>
      </c>
      <c r="EY34" s="4">
        <f t="shared" si="78"/>
        <v>0.18360041778659783</v>
      </c>
      <c r="EZ34" s="4">
        <f t="shared" si="79"/>
        <v>0.43691875511098566</v>
      </c>
      <c r="FA34" s="4">
        <f t="shared" si="80"/>
        <v>0.72962343461022872</v>
      </c>
      <c r="FB34" s="4">
        <f t="shared" si="81"/>
        <v>0.71026670253805846</v>
      </c>
      <c r="FC34" s="4">
        <f t="shared" si="82"/>
        <v>0.60990218999859847</v>
      </c>
      <c r="FD34" s="4">
        <f t="shared" si="83"/>
        <v>0.42687821542295429</v>
      </c>
      <c r="FE34" s="4">
        <f t="shared" si="84"/>
        <v>0.17994745308701643</v>
      </c>
      <c r="FF34" s="4">
        <f t="shared" si="85"/>
        <v>0.10800895977685697</v>
      </c>
      <c r="FG34" s="4">
        <f t="shared" si="86"/>
        <v>0.2963265471304129</v>
      </c>
      <c r="FH34" s="4">
        <f t="shared" si="87"/>
        <v>0.276700929989874</v>
      </c>
      <c r="FI34" s="4">
        <f t="shared" si="88"/>
        <v>0.19612932458893667</v>
      </c>
      <c r="FJ34" s="4">
        <f t="shared" si="89"/>
        <v>0.10412911223351613</v>
      </c>
      <c r="FK34" s="4">
        <f t="shared" si="90"/>
        <v>3.3109379049421114E-2</v>
      </c>
      <c r="FL34" s="4">
        <f t="shared" si="91"/>
        <v>0.10566532474219463</v>
      </c>
      <c r="FM34" s="4">
        <f t="shared" si="92"/>
        <v>0.29123082768732816</v>
      </c>
      <c r="FN34" s="4">
        <f t="shared" si="93"/>
        <v>0.27181233492056828</v>
      </c>
      <c r="FO34" s="4">
        <f t="shared" si="94"/>
        <v>0.19228579363721798</v>
      </c>
      <c r="FP34" s="4">
        <f t="shared" si="95"/>
        <v>0.10186005051609556</v>
      </c>
      <c r="FQ34" s="4">
        <f t="shared" si="96"/>
        <v>3.2332045300475204E-2</v>
      </c>
      <c r="FR34" s="4">
        <f t="shared" si="97"/>
        <v>0.31167943478152471</v>
      </c>
      <c r="FS34" s="4">
        <f t="shared" si="98"/>
        <v>0.61161599816053602</v>
      </c>
      <c r="FT34" s="4">
        <f t="shared" si="99"/>
        <v>0.58857482687481066</v>
      </c>
      <c r="FU34" s="4">
        <f t="shared" si="100"/>
        <v>0.47709062671184416</v>
      </c>
      <c r="FV34" s="4">
        <f t="shared" si="101"/>
        <v>0.30296839349480686</v>
      </c>
      <c r="FW34" s="4">
        <f t="shared" si="102"/>
        <v>0.11351730253325966</v>
      </c>
      <c r="FX34" s="4">
        <f t="shared" si="103"/>
        <v>0.30643467442933103</v>
      </c>
      <c r="FY34" s="4">
        <f t="shared" si="104"/>
        <v>0.60576590001753061</v>
      </c>
      <c r="FZ34" s="4">
        <f t="shared" si="105"/>
        <v>0.58261451264495501</v>
      </c>
      <c r="GA34" s="4">
        <f t="shared" si="106"/>
        <v>0.47096692771497184</v>
      </c>
      <c r="GB34" s="4">
        <f t="shared" si="107"/>
        <v>0.2978067967230254</v>
      </c>
      <c r="GC34" s="4">
        <f t="shared" si="108"/>
        <v>0.1110690273548694</v>
      </c>
      <c r="GD34" s="4">
        <f t="shared" si="109"/>
        <v>0.75096874501316957</v>
      </c>
      <c r="GE34" s="4">
        <f t="shared" si="110"/>
        <v>0.91294814988750816</v>
      </c>
      <c r="GF34" s="4">
        <f t="shared" si="111"/>
        <v>0.9050072159290895</v>
      </c>
      <c r="GG34" s="4">
        <f t="shared" si="112"/>
        <v>0.85867925711719073</v>
      </c>
      <c r="GH34" s="4">
        <f t="shared" si="113"/>
        <v>0.74323725268535656</v>
      </c>
      <c r="GI34" s="4">
        <f t="shared" si="114"/>
        <v>0.46027359873665119</v>
      </c>
      <c r="GJ34" s="4">
        <f t="shared" si="115"/>
        <v>0.74634715161290721</v>
      </c>
      <c r="GK34" s="4">
        <f t="shared" si="116"/>
        <v>0.91097626270622423</v>
      </c>
      <c r="GL34" s="4">
        <f t="shared" si="117"/>
        <v>0.90287458824035316</v>
      </c>
      <c r="GM34" s="4">
        <f t="shared" si="118"/>
        <v>0.85567241627039647</v>
      </c>
      <c r="GN34" s="4">
        <f t="shared" si="119"/>
        <v>0.73852213509652442</v>
      </c>
      <c r="GO34" s="4">
        <f t="shared" si="120"/>
        <v>0.45417827168259051</v>
      </c>
      <c r="GP34" s="4">
        <f t="shared" si="121"/>
        <v>0.8053068527061209</v>
      </c>
      <c r="GQ34" s="4">
        <f t="shared" si="122"/>
        <v>0.93500175999305457</v>
      </c>
      <c r="GR34" s="4">
        <f t="shared" si="123"/>
        <v>0.92891593378411774</v>
      </c>
      <c r="GS34" s="4">
        <f t="shared" si="124"/>
        <v>0.89286794238920708</v>
      </c>
      <c r="GT34" s="4">
        <f t="shared" si="125"/>
        <v>0.79881039854926261</v>
      </c>
      <c r="GU34" s="4">
        <f t="shared" si="126"/>
        <v>0.53911287407727926</v>
      </c>
      <c r="GV34" s="4">
        <f t="shared" si="127"/>
        <v>0.80142703205591381</v>
      </c>
      <c r="GW34" s="4">
        <f t="shared" si="128"/>
        <v>0.9334930364158972</v>
      </c>
      <c r="GX34" s="4">
        <f t="shared" si="129"/>
        <v>0.92727693467552441</v>
      </c>
      <c r="GY34" s="4">
        <f t="shared" si="130"/>
        <v>0.8904957587897584</v>
      </c>
      <c r="GZ34" s="4">
        <f t="shared" si="131"/>
        <v>0.79483409969042074</v>
      </c>
      <c r="HA34" s="4">
        <f t="shared" si="132"/>
        <v>0.53300454415424858</v>
      </c>
      <c r="HB34" s="4">
        <f t="shared" si="133"/>
        <v>0.91700276312381623</v>
      </c>
      <c r="HC34" s="4">
        <f t="shared" si="134"/>
        <v>0.97463499861903036</v>
      </c>
      <c r="HD34" s="4">
        <f t="shared" si="135"/>
        <v>0.97214952307447855</v>
      </c>
      <c r="HE34" s="4">
        <f t="shared" si="136"/>
        <v>0.95701142423621921</v>
      </c>
      <c r="HF34" s="4">
        <f t="shared" si="137"/>
        <v>0.9138345585638773</v>
      </c>
      <c r="HG34" s="4">
        <f t="shared" si="138"/>
        <v>0.75754674058991345</v>
      </c>
      <c r="HH34" s="4">
        <f t="shared" si="139"/>
        <v>0.91511418081574958</v>
      </c>
      <c r="HI34" s="4">
        <f t="shared" si="140"/>
        <v>0.97402067097082534</v>
      </c>
      <c r="HJ34" s="4">
        <f t="shared" si="141"/>
        <v>0.97147676014981588</v>
      </c>
      <c r="HK34" s="4">
        <f t="shared" si="142"/>
        <v>0.95598953648573193</v>
      </c>
      <c r="HL34" s="4">
        <f t="shared" si="143"/>
        <v>0.91188081215795758</v>
      </c>
      <c r="HM34" s="4">
        <f t="shared" si="144"/>
        <v>0.75300707272542133</v>
      </c>
      <c r="HN34" s="4">
        <f t="shared" si="145"/>
        <v>0.92204510482220292</v>
      </c>
      <c r="HP34" s="4">
        <f t="shared" ref="HP34:IU34" si="242">IF(B1=1,ET34,0)</f>
        <v>0.44297043478048392</v>
      </c>
      <c r="HQ34" s="4">
        <f t="shared" si="242"/>
        <v>0.73444131791539047</v>
      </c>
      <c r="HR34" s="4">
        <f t="shared" si="242"/>
        <v>0.71529491564484238</v>
      </c>
      <c r="HS34" s="4">
        <f t="shared" si="242"/>
        <v>0.61572984516228646</v>
      </c>
      <c r="HT34" s="4">
        <f t="shared" si="242"/>
        <v>0.43289774241151768</v>
      </c>
      <c r="HU34" s="4">
        <f t="shared" si="242"/>
        <v>0.18360041778659783</v>
      </c>
      <c r="HV34" s="4">
        <f t="shared" si="242"/>
        <v>0.43691875511098566</v>
      </c>
      <c r="HW34" s="4">
        <f t="shared" si="242"/>
        <v>0.72962343461022872</v>
      </c>
      <c r="HX34" s="4">
        <f t="shared" si="242"/>
        <v>0.71026670253805846</v>
      </c>
      <c r="HY34" s="4">
        <f t="shared" si="242"/>
        <v>0.60990218999859847</v>
      </c>
      <c r="HZ34" s="4">
        <f t="shared" si="242"/>
        <v>0.42687821542295429</v>
      </c>
      <c r="IA34" s="4">
        <f t="shared" si="242"/>
        <v>0.17994745308701643</v>
      </c>
      <c r="IB34" s="4">
        <f t="shared" si="242"/>
        <v>0.10800895977685697</v>
      </c>
      <c r="IC34" s="4">
        <f t="shared" si="242"/>
        <v>0.2963265471304129</v>
      </c>
      <c r="ID34" s="4">
        <f t="shared" si="242"/>
        <v>0.276700929989874</v>
      </c>
      <c r="IE34" s="4">
        <f t="shared" si="242"/>
        <v>0.19612932458893667</v>
      </c>
      <c r="IF34" s="4">
        <f t="shared" si="242"/>
        <v>0.10412911223351613</v>
      </c>
      <c r="IG34" s="4">
        <f t="shared" si="242"/>
        <v>3.3109379049421114E-2</v>
      </c>
      <c r="IH34" s="4">
        <f t="shared" si="242"/>
        <v>0.10566532474219463</v>
      </c>
      <c r="II34" s="4">
        <f t="shared" si="242"/>
        <v>0.29123082768732816</v>
      </c>
      <c r="IJ34" s="4">
        <f t="shared" si="242"/>
        <v>0.27181233492056828</v>
      </c>
      <c r="IK34" s="4">
        <f t="shared" si="242"/>
        <v>0.19228579363721798</v>
      </c>
      <c r="IL34" s="4">
        <f t="shared" si="242"/>
        <v>0.10186005051609556</v>
      </c>
      <c r="IM34" s="4">
        <f t="shared" si="242"/>
        <v>3.2332045300475204E-2</v>
      </c>
      <c r="IN34" s="4">
        <f t="shared" si="242"/>
        <v>0.31167943478152471</v>
      </c>
      <c r="IO34" s="4">
        <f t="shared" si="242"/>
        <v>0.61161599816053602</v>
      </c>
      <c r="IP34" s="4">
        <f t="shared" si="242"/>
        <v>0.58857482687481066</v>
      </c>
      <c r="IQ34" s="4">
        <f t="shared" si="242"/>
        <v>0.47709062671184416</v>
      </c>
      <c r="IR34" s="4">
        <f t="shared" si="242"/>
        <v>0.30296839349480686</v>
      </c>
      <c r="IS34" s="4">
        <f t="shared" si="242"/>
        <v>0.11351730253325966</v>
      </c>
      <c r="IT34" s="4">
        <f t="shared" si="242"/>
        <v>0.30643467442933103</v>
      </c>
      <c r="IU34" s="4">
        <f t="shared" si="242"/>
        <v>0.60576590001753061</v>
      </c>
      <c r="IV34" s="4">
        <f t="shared" ref="IV34:KA34" si="243">IF(AH1=1,FZ34,0)</f>
        <v>0.58261451264495501</v>
      </c>
      <c r="IW34" s="4">
        <f t="shared" si="243"/>
        <v>0.47096692771497184</v>
      </c>
      <c r="IX34" s="4">
        <f t="shared" si="243"/>
        <v>0.2978067967230254</v>
      </c>
      <c r="IY34" s="4">
        <f t="shared" si="243"/>
        <v>0.1110690273548694</v>
      </c>
      <c r="IZ34" s="4">
        <f t="shared" si="243"/>
        <v>0.75096874501316957</v>
      </c>
      <c r="JA34" s="4">
        <f t="shared" si="243"/>
        <v>0.91294814988750816</v>
      </c>
      <c r="JB34" s="4">
        <f t="shared" si="243"/>
        <v>0.9050072159290895</v>
      </c>
      <c r="JC34" s="4">
        <f t="shared" si="243"/>
        <v>0.85867925711719073</v>
      </c>
      <c r="JD34" s="4">
        <f t="shared" si="243"/>
        <v>0.74323725268535656</v>
      </c>
      <c r="JE34" s="4">
        <f t="shared" si="243"/>
        <v>0.46027359873665119</v>
      </c>
      <c r="JF34" s="4">
        <f t="shared" si="243"/>
        <v>0.74634715161290721</v>
      </c>
      <c r="JG34" s="4">
        <f t="shared" si="243"/>
        <v>0.91097626270622423</v>
      </c>
      <c r="JH34" s="4">
        <f t="shared" si="243"/>
        <v>0.90287458824035316</v>
      </c>
      <c r="JI34" s="4">
        <f t="shared" si="243"/>
        <v>0.85567241627039647</v>
      </c>
      <c r="JJ34" s="4">
        <f t="shared" si="243"/>
        <v>0.73852213509652442</v>
      </c>
      <c r="JK34" s="4">
        <f t="shared" si="243"/>
        <v>0.45417827168259051</v>
      </c>
      <c r="JL34" s="4">
        <f t="shared" si="243"/>
        <v>0.8053068527061209</v>
      </c>
      <c r="JM34" s="4">
        <f t="shared" si="243"/>
        <v>0.93500175999305457</v>
      </c>
      <c r="JN34" s="4">
        <f t="shared" si="243"/>
        <v>0.92891593378411774</v>
      </c>
      <c r="JO34" s="4">
        <f t="shared" si="243"/>
        <v>0.89286794238920708</v>
      </c>
      <c r="JP34" s="4">
        <f t="shared" si="243"/>
        <v>0.79881039854926261</v>
      </c>
      <c r="JQ34" s="4">
        <f t="shared" si="243"/>
        <v>0.53911287407727926</v>
      </c>
      <c r="JR34" s="4">
        <f t="shared" si="243"/>
        <v>0.80142703205591381</v>
      </c>
      <c r="JS34" s="4">
        <f t="shared" si="243"/>
        <v>0.9334930364158972</v>
      </c>
      <c r="JT34" s="4">
        <f t="shared" si="243"/>
        <v>0.92727693467552441</v>
      </c>
      <c r="JU34" s="4">
        <f t="shared" si="243"/>
        <v>0.8904957587897584</v>
      </c>
      <c r="JV34" s="4">
        <f t="shared" si="243"/>
        <v>0.79483409969042074</v>
      </c>
      <c r="JW34" s="4">
        <f t="shared" si="243"/>
        <v>0.53300454415424858</v>
      </c>
      <c r="JX34" s="4">
        <f t="shared" si="243"/>
        <v>0.91700276312381623</v>
      </c>
      <c r="JY34" s="4">
        <f t="shared" si="243"/>
        <v>0.97463499861903036</v>
      </c>
      <c r="JZ34" s="4">
        <f t="shared" si="243"/>
        <v>0.97214952307447855</v>
      </c>
      <c r="KA34" s="4">
        <f t="shared" si="243"/>
        <v>0.95701142423621921</v>
      </c>
      <c r="KB34" s="4">
        <f t="shared" ref="KB34:KJ34" si="244">IF(BN1=1,HF34,0)</f>
        <v>0.9138345585638773</v>
      </c>
      <c r="KC34" s="4">
        <f t="shared" si="244"/>
        <v>0.75754674058991345</v>
      </c>
      <c r="KD34" s="4">
        <f t="shared" si="244"/>
        <v>0.91511418081574958</v>
      </c>
      <c r="KE34" s="4">
        <f t="shared" si="244"/>
        <v>0.97402067097082534</v>
      </c>
      <c r="KF34" s="4">
        <f t="shared" si="244"/>
        <v>0.97147676014981588</v>
      </c>
      <c r="KG34" s="4">
        <f t="shared" si="244"/>
        <v>0.95598953648573193</v>
      </c>
      <c r="KH34" s="4">
        <f t="shared" si="244"/>
        <v>0.91188081215795758</v>
      </c>
      <c r="KI34" s="4">
        <f t="shared" si="244"/>
        <v>0.75300707272542133</v>
      </c>
      <c r="KJ34" s="4">
        <f t="shared" si="244"/>
        <v>0</v>
      </c>
    </row>
    <row r="35" spans="1:296" x14ac:dyDescent="0.2">
      <c r="A35" s="4" t="str">
        <f>'Respondent Data'!A35</f>
        <v>333</v>
      </c>
      <c r="B35" s="4">
        <f>SUMPRODUCT('Respondent Data'!I35:Z35,'Product Coding'!A100:R100)</f>
        <v>0.96672633501085814</v>
      </c>
      <c r="C35" s="4">
        <f>SUMPRODUCT('Respondent Data'!I35:Z35,'Product Coding'!A101:R101)</f>
        <v>-2.5438998950102987E-2</v>
      </c>
      <c r="D35" s="4">
        <f>SUMPRODUCT('Respondent Data'!I35:Z35,'Product Coding'!A102:R102)</f>
        <v>-0.43948280419670199</v>
      </c>
      <c r="E35" s="4">
        <f>SUMPRODUCT('Respondent Data'!I35:Z35,'Product Coding'!A103:R103)</f>
        <v>-0.29724650437108124</v>
      </c>
      <c r="F35" s="4">
        <f>SUMPRODUCT('Respondent Data'!I35:Z35,'Product Coding'!A104:R104)</f>
        <v>-0.40965561944920398</v>
      </c>
      <c r="G35" s="4">
        <f>SUMPRODUCT('Respondent Data'!I35:Z35,'Product Coding'!A105:R105)</f>
        <v>-1.1058806816598261</v>
      </c>
      <c r="H35" s="4">
        <f>SUMPRODUCT('Respondent Data'!I35:Z35,'Product Coding'!A106:R106)</f>
        <v>0.67016934727397603</v>
      </c>
      <c r="I35" s="4">
        <f>SUMPRODUCT('Respondent Data'!I35:Z35,'Product Coding'!A107:R107)</f>
        <v>-0.32199598668698498</v>
      </c>
      <c r="J35" s="4">
        <f>SUMPRODUCT('Respondent Data'!I35:Z35,'Product Coding'!A108:R108)</f>
        <v>-0.73603979193358393</v>
      </c>
      <c r="K35" s="4">
        <f>SUMPRODUCT('Respondent Data'!I35:Z35,'Product Coding'!A109:R109)</f>
        <v>-0.59380349210796324</v>
      </c>
      <c r="L35" s="4">
        <f>SUMPRODUCT('Respondent Data'!I35:Z35,'Product Coding'!A110:R110)</f>
        <v>-0.70621260718608592</v>
      </c>
      <c r="M35" s="4">
        <f>SUMPRODUCT('Respondent Data'!I35:Z35,'Product Coding'!A111:R111)</f>
        <v>-1.402437669396708</v>
      </c>
      <c r="N35" s="4">
        <f>SUMPRODUCT('Respondent Data'!I35:Z35,'Product Coding'!A112:R112)</f>
        <v>3.6488363652392701</v>
      </c>
      <c r="O35" s="4">
        <f>SUMPRODUCT('Respondent Data'!I35:Z35,'Product Coding'!A113:R113)</f>
        <v>2.6566710312783091</v>
      </c>
      <c r="P35" s="4">
        <f>SUMPRODUCT('Respondent Data'!I35:Z35,'Product Coding'!A114:R114)</f>
        <v>2.2426272260317099</v>
      </c>
      <c r="Q35" s="4">
        <f>SUMPRODUCT('Respondent Data'!I35:Z35,'Product Coding'!A115:R115)</f>
        <v>2.3848635258573307</v>
      </c>
      <c r="R35" s="4">
        <f>SUMPRODUCT('Respondent Data'!I35:Z35,'Product Coding'!A116:R116)</f>
        <v>2.2724544107792082</v>
      </c>
      <c r="S35" s="4">
        <f>SUMPRODUCT('Respondent Data'!I35:Z35,'Product Coding'!A117:R117)</f>
        <v>1.5762293485685859</v>
      </c>
      <c r="T35" s="4">
        <f>SUMPRODUCT('Respondent Data'!I35:Z35,'Product Coding'!A118:R118)</f>
        <v>3.3522793775023878</v>
      </c>
      <c r="U35" s="4">
        <f>SUMPRODUCT('Respondent Data'!I35:Z35,'Product Coding'!A119:R119)</f>
        <v>2.3601140435414267</v>
      </c>
      <c r="V35" s="4">
        <f>SUMPRODUCT('Respondent Data'!I35:Z35,'Product Coding'!A120:R120)</f>
        <v>1.9460702382948278</v>
      </c>
      <c r="W35" s="4">
        <f>SUMPRODUCT('Respondent Data'!I35:Z35,'Product Coding'!A121:R121)</f>
        <v>2.0883065381204484</v>
      </c>
      <c r="X35" s="4">
        <f>SUMPRODUCT('Respondent Data'!I35:Z35,'Product Coding'!A122:R122)</f>
        <v>1.9758974230423261</v>
      </c>
      <c r="Y35" s="4">
        <f>SUMPRODUCT('Respondent Data'!I35:Z35,'Product Coding'!A123:R123)</f>
        <v>1.279672360831704</v>
      </c>
      <c r="Z35" s="4">
        <f>SUMPRODUCT('Respondent Data'!I35:Z35,'Product Coding'!A124:R124)</f>
        <v>2.0065787175381069</v>
      </c>
      <c r="AA35" s="4">
        <f>SUMPRODUCT('Respondent Data'!I35:Z35,'Product Coding'!A125:R125)</f>
        <v>1.0144133835771458</v>
      </c>
      <c r="AB35" s="4">
        <f>SUMPRODUCT('Respondent Data'!I35:Z35,'Product Coding'!A126:R126)</f>
        <v>0.60036957833054694</v>
      </c>
      <c r="AC35" s="4">
        <f>SUMPRODUCT('Respondent Data'!I35:Z35,'Product Coding'!A127:R127)</f>
        <v>0.74260587815616774</v>
      </c>
      <c r="AD35" s="4">
        <f>SUMPRODUCT('Respondent Data'!I35:Z35,'Product Coding'!A128:R128)</f>
        <v>0.63019676307804495</v>
      </c>
      <c r="AE35" s="4">
        <f>SUMPRODUCT('Respondent Data'!I35:Z35,'Product Coding'!A129:R129)</f>
        <v>-6.6028299132577017E-2</v>
      </c>
      <c r="AF35" s="4">
        <f>SUMPRODUCT('Respondent Data'!I35:Z35,'Product Coding'!A130:R130)</f>
        <v>1.710021729801225</v>
      </c>
      <c r="AG35" s="4">
        <f>SUMPRODUCT('Respondent Data'!I35:Z35,'Product Coding'!A131:R131)</f>
        <v>0.71785639584026395</v>
      </c>
      <c r="AH35" s="4">
        <f>SUMPRODUCT('Respondent Data'!I35:Z35,'Product Coding'!A132:R132)</f>
        <v>0.303812590593665</v>
      </c>
      <c r="AI35" s="4">
        <f>SUMPRODUCT('Respondent Data'!I35:Z35,'Product Coding'!A133:R133)</f>
        <v>0.44604889041928569</v>
      </c>
      <c r="AJ35" s="4">
        <f>SUMPRODUCT('Respondent Data'!I35:Z35,'Product Coding'!A134:R134)</f>
        <v>0.33363977534116301</v>
      </c>
      <c r="AK35" s="4">
        <f>SUMPRODUCT('Respondent Data'!I35:Z35,'Product Coding'!A135:R135)</f>
        <v>-0.36258528686945901</v>
      </c>
      <c r="AL35" s="4">
        <f>SUMPRODUCT('Respondent Data'!I35:Z35,'Product Coding'!A136:R136)</f>
        <v>2.1843513216823554</v>
      </c>
      <c r="AM35" s="4">
        <f>SUMPRODUCT('Respondent Data'!I35:Z35,'Product Coding'!A137:R137)</f>
        <v>1.1921859877213941</v>
      </c>
      <c r="AN35" s="4">
        <f>SUMPRODUCT('Respondent Data'!I35:Z35,'Product Coding'!A138:R138)</f>
        <v>0.77814218247479494</v>
      </c>
      <c r="AO35" s="4">
        <f>SUMPRODUCT('Respondent Data'!I35:Z35,'Product Coding'!A139:R139)</f>
        <v>0.92037848230041575</v>
      </c>
      <c r="AP35" s="4">
        <f>SUMPRODUCT('Respondent Data'!I35:Z35,'Product Coding'!A140:R140)</f>
        <v>0.80796936722229296</v>
      </c>
      <c r="AQ35" s="4">
        <f>SUMPRODUCT('Respondent Data'!I35:Z35,'Product Coding'!A141:R141)</f>
        <v>0.11174430501167104</v>
      </c>
      <c r="AR35" s="4">
        <f>SUMPRODUCT('Respondent Data'!I35:Z35,'Product Coding'!A142:R142)</f>
        <v>1.8877943339454732</v>
      </c>
      <c r="AS35" s="4">
        <f>SUMPRODUCT('Respondent Data'!I35:Z35,'Product Coding'!A143:R143)</f>
        <v>0.89562899998451218</v>
      </c>
      <c r="AT35" s="4">
        <f>SUMPRODUCT('Respondent Data'!I35:Z35,'Product Coding'!A144:R144)</f>
        <v>0.481585194737913</v>
      </c>
      <c r="AU35" s="4">
        <f>SUMPRODUCT('Respondent Data'!I35:Z35,'Product Coding'!A145:R145)</f>
        <v>0.62382149456353386</v>
      </c>
      <c r="AV35" s="4">
        <f>SUMPRODUCT('Respondent Data'!I35:Z35,'Product Coding'!A146:R146)</f>
        <v>0.51141237948541107</v>
      </c>
      <c r="AW35" s="4">
        <f>SUMPRODUCT('Respondent Data'!I35:Z35,'Product Coding'!A147:R147)</f>
        <v>-0.18481268272521095</v>
      </c>
      <c r="AX35" s="4">
        <f>SUMPRODUCT('Respondent Data'!I35:Z35,'Product Coding'!A148:R148)</f>
        <v>0.49649154169658011</v>
      </c>
      <c r="AY35" s="4">
        <f>SUMPRODUCT('Respondent Data'!I35:Z35,'Product Coding'!A149:R149)</f>
        <v>-0.49567379226438096</v>
      </c>
      <c r="AZ35" s="4">
        <f>SUMPRODUCT('Respondent Data'!I35:Z35,'Product Coding'!A150:R150)</f>
        <v>-0.90971759751097991</v>
      </c>
      <c r="BA35" s="4">
        <f>SUMPRODUCT('Respondent Data'!I35:Z35,'Product Coding'!A151:R151)</f>
        <v>-0.76748129768535933</v>
      </c>
      <c r="BB35" s="4">
        <f>SUMPRODUCT('Respondent Data'!I35:Z35,'Product Coding'!A152:R152)</f>
        <v>-0.8798904127634819</v>
      </c>
      <c r="BC35" s="4">
        <f>SUMPRODUCT('Respondent Data'!I35:Z35,'Product Coding'!A153:R153)</f>
        <v>-1.576115474974104</v>
      </c>
      <c r="BD35" s="4">
        <f>SUMPRODUCT('Respondent Data'!I35:Z35,'Product Coding'!A154:R154)</f>
        <v>0.19993455395969811</v>
      </c>
      <c r="BE35" s="4">
        <f>SUMPRODUCT('Respondent Data'!I35:Z35,'Product Coding'!A155:R155)</f>
        <v>-0.7922307800012629</v>
      </c>
      <c r="BF35" s="4">
        <f>SUMPRODUCT('Respondent Data'!I35:Z35,'Product Coding'!A156:R156)</f>
        <v>-1.2062745852478618</v>
      </c>
      <c r="BG35" s="4">
        <f>SUMPRODUCT('Respondent Data'!I35:Z35,'Product Coding'!A157:R157)</f>
        <v>-1.0640382854222412</v>
      </c>
      <c r="BH35" s="4">
        <f>SUMPRODUCT('Respondent Data'!I35:Z35,'Product Coding'!A158:R158)</f>
        <v>-1.1764474005003638</v>
      </c>
      <c r="BI35" s="4">
        <f>SUMPRODUCT('Respondent Data'!I35:Z35,'Product Coding'!A159:R159)</f>
        <v>-1.8726724627109859</v>
      </c>
      <c r="BJ35" s="4">
        <f>SUMPRODUCT('Respondent Data'!I35:Z35,'Product Coding'!A160:R160)</f>
        <v>0.77514696143747197</v>
      </c>
      <c r="BK35" s="4">
        <f>SUMPRODUCT('Respondent Data'!I35:Z35,'Product Coding'!A161:R161)</f>
        <v>-0.21701837252348904</v>
      </c>
      <c r="BL35" s="4">
        <f>SUMPRODUCT('Respondent Data'!I35:Z35,'Product Coding'!A162:R162)</f>
        <v>-0.631062177770088</v>
      </c>
      <c r="BM35" s="4">
        <f>SUMPRODUCT('Respondent Data'!I35:Z35,'Product Coding'!A163:R163)</f>
        <v>-0.48882587794446736</v>
      </c>
      <c r="BN35" s="4">
        <f>SUMPRODUCT('Respondent Data'!I35:Z35,'Product Coding'!A164:R164)</f>
        <v>-0.60123499302258998</v>
      </c>
      <c r="BO35" s="4">
        <f>SUMPRODUCT('Respondent Data'!I35:Z35,'Product Coding'!A165:R165)</f>
        <v>-1.2974600552332121</v>
      </c>
      <c r="BP35" s="4">
        <f>SUMPRODUCT('Respondent Data'!I35:Z35,'Product Coding'!A166:R166)</f>
        <v>0.47858997370059003</v>
      </c>
      <c r="BQ35" s="4">
        <f>SUMPRODUCT('Respondent Data'!I35:Z35,'Product Coding'!A167:R167)</f>
        <v>-0.51357536026037098</v>
      </c>
      <c r="BR35" s="4">
        <f>SUMPRODUCT('Respondent Data'!I35:Z35,'Product Coding'!A168:R168)</f>
        <v>-0.92761916550696988</v>
      </c>
      <c r="BS35" s="4">
        <f>SUMPRODUCT('Respondent Data'!I35:Z35,'Product Coding'!A169:R169)</f>
        <v>-0.7853828656813493</v>
      </c>
      <c r="BT35" s="4">
        <f>SUMPRODUCT('Respondent Data'!I35:Z35,'Product Coding'!A170:R170)</f>
        <v>-0.89779198075947186</v>
      </c>
      <c r="BU35" s="4">
        <f>SUMPRODUCT('Respondent Data'!I35:Z35,'Product Coding'!A171:R171)</f>
        <v>-1.5940170429700939</v>
      </c>
      <c r="BV35" s="4">
        <f>SUMPRODUCT('Respondent Data'!I35:Z35,'Product Coding'!A172:R172)</f>
        <v>-4.32446507967994</v>
      </c>
      <c r="BX35" s="4">
        <f t="shared" si="0"/>
        <v>0.38032606248580414</v>
      </c>
      <c r="BY35" s="4">
        <f t="shared" si="1"/>
        <v>1.0257653315997282</v>
      </c>
      <c r="BZ35" s="4">
        <f t="shared" si="2"/>
        <v>1.551904372486365</v>
      </c>
      <c r="CA35" s="4">
        <f t="shared" si="3"/>
        <v>1.3461470896942724</v>
      </c>
      <c r="CB35" s="4">
        <f t="shared" si="4"/>
        <v>1.5062989557165716</v>
      </c>
      <c r="CC35" s="4">
        <f t="shared" si="5"/>
        <v>3.0218846156224672</v>
      </c>
      <c r="CD35" s="4">
        <f t="shared" si="6"/>
        <v>0.51162192867092704</v>
      </c>
      <c r="CE35" s="4">
        <f t="shared" si="7"/>
        <v>1.3798792380588285</v>
      </c>
      <c r="CF35" s="4">
        <f t="shared" si="8"/>
        <v>2.0876515876267479</v>
      </c>
      <c r="CG35" s="4">
        <f t="shared" si="9"/>
        <v>1.8108629364043274</v>
      </c>
      <c r="CH35" s="4">
        <f t="shared" si="10"/>
        <v>2.0263023045060988</v>
      </c>
      <c r="CI35" s="4">
        <f t="shared" si="11"/>
        <v>4.0650972619670966</v>
      </c>
      <c r="CJ35" s="4">
        <f t="shared" si="12"/>
        <v>2.6021390563090344E-2</v>
      </c>
      <c r="CK35" s="4">
        <f t="shared" si="13"/>
        <v>7.0181465201666765E-2</v>
      </c>
      <c r="CL35" s="4">
        <f t="shared" si="14"/>
        <v>0.10617918090886198</v>
      </c>
      <c r="CM35" s="4">
        <f t="shared" si="15"/>
        <v>9.2101548201445005E-2</v>
      </c>
      <c r="CN35" s="4">
        <f t="shared" si="16"/>
        <v>0.10305892048336561</v>
      </c>
      <c r="CO35" s="4">
        <f t="shared" si="17"/>
        <v>0.20675322460353712</v>
      </c>
      <c r="CP35" s="4">
        <f t="shared" si="18"/>
        <v>3.5004474685677536E-2</v>
      </c>
      <c r="CQ35" s="4">
        <f t="shared" si="19"/>
        <v>9.440945579365477E-2</v>
      </c>
      <c r="CR35" s="4">
        <f t="shared" si="20"/>
        <v>0.14283427479629771</v>
      </c>
      <c r="CS35" s="4">
        <f t="shared" si="21"/>
        <v>0.12389677272290661</v>
      </c>
      <c r="CT35" s="4">
        <f t="shared" si="22"/>
        <v>0.13863684050422206</v>
      </c>
      <c r="CU35" s="4">
        <f t="shared" si="23"/>
        <v>0.27812841128799393</v>
      </c>
      <c r="CV35" s="4">
        <f t="shared" si="24"/>
        <v>0.13444787284696227</v>
      </c>
      <c r="CW35" s="4">
        <f t="shared" si="25"/>
        <v>0.36261508341645654</v>
      </c>
      <c r="CX35" s="4">
        <f t="shared" si="26"/>
        <v>0.54860884468173809</v>
      </c>
      <c r="CY35" s="4">
        <f t="shared" si="27"/>
        <v>0.47587223332947171</v>
      </c>
      <c r="CZ35" s="4">
        <f t="shared" si="28"/>
        <v>0.53248701691394795</v>
      </c>
      <c r="DA35" s="4">
        <f t="shared" si="29"/>
        <v>1.0682569474832286</v>
      </c>
      <c r="DB35" s="4">
        <f t="shared" si="30"/>
        <v>0.18086186248210079</v>
      </c>
      <c r="DC35" s="4">
        <f t="shared" si="31"/>
        <v>0.48779677924286668</v>
      </c>
      <c r="DD35" s="4">
        <f t="shared" si="32"/>
        <v>0.73799916147602007</v>
      </c>
      <c r="DE35" s="4">
        <f t="shared" si="33"/>
        <v>0.64015247397370567</v>
      </c>
      <c r="DF35" s="4">
        <f t="shared" si="34"/>
        <v>0.7163117689204147</v>
      </c>
      <c r="DG35" s="4">
        <f t="shared" si="35"/>
        <v>1.4370397763836829</v>
      </c>
      <c r="DH35" s="4">
        <f t="shared" si="36"/>
        <v>0.1125507191908372</v>
      </c>
      <c r="DI35" s="4">
        <f t="shared" si="37"/>
        <v>0.30355696645660796</v>
      </c>
      <c r="DJ35" s="4">
        <f t="shared" si="38"/>
        <v>0.45925843760776952</v>
      </c>
      <c r="DK35" s="4">
        <f t="shared" si="39"/>
        <v>0.39836823722118181</v>
      </c>
      <c r="DL35" s="4">
        <f t="shared" si="40"/>
        <v>0.44576232739410326</v>
      </c>
      <c r="DM35" s="4">
        <f t="shared" si="41"/>
        <v>0.89427288936510974</v>
      </c>
      <c r="DN35" s="4">
        <f t="shared" si="42"/>
        <v>0.15140539054660598</v>
      </c>
      <c r="DO35" s="4">
        <f t="shared" si="43"/>
        <v>0.40835066528164238</v>
      </c>
      <c r="DP35" s="4">
        <f t="shared" si="44"/>
        <v>0.6178032766714584</v>
      </c>
      <c r="DQ35" s="4">
        <f t="shared" si="45"/>
        <v>0.53589260887411794</v>
      </c>
      <c r="DR35" s="4">
        <f t="shared" si="46"/>
        <v>0.59964804983283204</v>
      </c>
      <c r="DS35" s="4">
        <f t="shared" si="47"/>
        <v>1.2029930776363176</v>
      </c>
      <c r="DT35" s="4">
        <f t="shared" si="48"/>
        <v>0.60866238458923694</v>
      </c>
      <c r="DU35" s="4">
        <f t="shared" si="49"/>
        <v>1.6416039665537352</v>
      </c>
      <c r="DV35" s="4">
        <f t="shared" si="50"/>
        <v>2.4836210535723446</v>
      </c>
      <c r="DW35" s="4">
        <f t="shared" si="51"/>
        <v>2.1543332904033101</v>
      </c>
      <c r="DX35" s="4">
        <f t="shared" si="52"/>
        <v>2.4106355170570168</v>
      </c>
      <c r="DY35" s="4">
        <f t="shared" si="53"/>
        <v>4.8361331960177019</v>
      </c>
      <c r="DZ35" s="4">
        <f t="shared" si="54"/>
        <v>0.81878433751726976</v>
      </c>
      <c r="EA35" s="4">
        <f t="shared" si="55"/>
        <v>2.2083172054857925</v>
      </c>
      <c r="EB35" s="4">
        <f t="shared" si="56"/>
        <v>3.3410147735111657</v>
      </c>
      <c r="EC35" s="4">
        <f t="shared" si="57"/>
        <v>2.8980505459766275</v>
      </c>
      <c r="ED35" s="4">
        <f t="shared" si="58"/>
        <v>3.2428332270954554</v>
      </c>
      <c r="EE35" s="4">
        <f t="shared" si="59"/>
        <v>6.505659320016818</v>
      </c>
      <c r="EF35" s="4">
        <f t="shared" si="60"/>
        <v>0.46063608028388048</v>
      </c>
      <c r="EG35" s="4">
        <f t="shared" si="61"/>
        <v>1.2423669273436397</v>
      </c>
      <c r="EH35" s="4">
        <f t="shared" si="62"/>
        <v>1.8796059950380524</v>
      </c>
      <c r="EI35" s="4">
        <f t="shared" si="63"/>
        <v>1.6304008061647572</v>
      </c>
      <c r="EJ35" s="4">
        <f t="shared" si="64"/>
        <v>1.8243704945224004</v>
      </c>
      <c r="EK35" s="4">
        <f t="shared" si="65"/>
        <v>3.6599886826384678</v>
      </c>
      <c r="EL35" s="4">
        <f t="shared" si="66"/>
        <v>0.61965650807601813</v>
      </c>
      <c r="EM35" s="4">
        <f t="shared" si="67"/>
        <v>1.6712558674788458</v>
      </c>
      <c r="EN35" s="4">
        <f t="shared" si="68"/>
        <v>2.5284821083190927</v>
      </c>
      <c r="EO35" s="4">
        <f t="shared" si="69"/>
        <v>2.193246498819108</v>
      </c>
      <c r="EP35" s="4">
        <f t="shared" si="70"/>
        <v>2.4541782514647479</v>
      </c>
      <c r="EQ35" s="4">
        <f t="shared" si="71"/>
        <v>4.9234871165190031</v>
      </c>
      <c r="ER35" s="4">
        <f t="shared" si="72"/>
        <v>75.525102140623176</v>
      </c>
      <c r="ET35" s="4">
        <f t="shared" si="73"/>
        <v>0.72446650626817699</v>
      </c>
      <c r="EU35" s="4">
        <f t="shared" si="74"/>
        <v>0.49364059321239806</v>
      </c>
      <c r="EV35" s="4">
        <f t="shared" si="75"/>
        <v>0.39186421355816031</v>
      </c>
      <c r="EW35" s="4">
        <f t="shared" si="76"/>
        <v>0.42623073565703434</v>
      </c>
      <c r="EX35" s="4">
        <f t="shared" si="77"/>
        <v>0.39899470002136744</v>
      </c>
      <c r="EY35" s="4">
        <f t="shared" si="78"/>
        <v>0.24863965418491502</v>
      </c>
      <c r="EZ35" s="4">
        <f t="shared" si="79"/>
        <v>0.661541077853532</v>
      </c>
      <c r="FA35" s="4">
        <f t="shared" si="80"/>
        <v>0.42018938776728004</v>
      </c>
      <c r="FB35" s="4">
        <f t="shared" si="81"/>
        <v>0.32387073852740844</v>
      </c>
      <c r="FC35" s="4">
        <f t="shared" si="82"/>
        <v>0.35576263326421953</v>
      </c>
      <c r="FD35" s="4">
        <f t="shared" si="83"/>
        <v>0.33043625500037505</v>
      </c>
      <c r="FE35" s="4">
        <f t="shared" si="84"/>
        <v>0.19742957504662742</v>
      </c>
      <c r="FF35" s="4">
        <f t="shared" si="85"/>
        <v>0.97463854964192354</v>
      </c>
      <c r="FG35" s="4">
        <f t="shared" si="86"/>
        <v>0.93442096739318725</v>
      </c>
      <c r="FH35" s="4">
        <f t="shared" si="87"/>
        <v>0.90401267467208823</v>
      </c>
      <c r="FI35" s="4">
        <f t="shared" si="88"/>
        <v>0.91566576537399391</v>
      </c>
      <c r="FJ35" s="4">
        <f t="shared" si="89"/>
        <v>0.90656988618685508</v>
      </c>
      <c r="FK35" s="4">
        <f t="shared" si="90"/>
        <v>0.82866983871415545</v>
      </c>
      <c r="FL35" s="4">
        <f t="shared" si="91"/>
        <v>0.96617939773032568</v>
      </c>
      <c r="FM35" s="4">
        <f t="shared" si="92"/>
        <v>0.91373479524152135</v>
      </c>
      <c r="FN35" s="4">
        <f t="shared" si="93"/>
        <v>0.87501750870942607</v>
      </c>
      <c r="FO35" s="4">
        <f t="shared" si="94"/>
        <v>0.88976143029333798</v>
      </c>
      <c r="FP35" s="4">
        <f t="shared" si="95"/>
        <v>0.87824314516046265</v>
      </c>
      <c r="FQ35" s="4">
        <f t="shared" si="96"/>
        <v>0.7823939998268884</v>
      </c>
      <c r="FR35" s="4">
        <f t="shared" si="97"/>
        <v>0.8814860725953344</v>
      </c>
      <c r="FS35" s="4">
        <f t="shared" si="98"/>
        <v>0.73388296678231446</v>
      </c>
      <c r="FT35" s="4">
        <f t="shared" si="99"/>
        <v>0.64574085537107639</v>
      </c>
      <c r="FU35" s="4">
        <f t="shared" si="100"/>
        <v>0.67756542701807265</v>
      </c>
      <c r="FV35" s="4">
        <f t="shared" si="101"/>
        <v>0.65253407628454441</v>
      </c>
      <c r="FW35" s="4">
        <f t="shared" si="102"/>
        <v>0.48349891981112708</v>
      </c>
      <c r="FX35" s="4">
        <f t="shared" si="103"/>
        <v>0.84683910266867291</v>
      </c>
      <c r="FY35" s="4">
        <f t="shared" si="104"/>
        <v>0.672134806279723</v>
      </c>
      <c r="FZ35" s="4">
        <f t="shared" si="105"/>
        <v>0.57537427069339675</v>
      </c>
      <c r="GA35" s="4">
        <f t="shared" si="106"/>
        <v>0.60969941262670169</v>
      </c>
      <c r="GB35" s="4">
        <f t="shared" si="107"/>
        <v>0.5826447258058568</v>
      </c>
      <c r="GC35" s="4">
        <f t="shared" si="108"/>
        <v>0.41033388526956971</v>
      </c>
      <c r="GD35" s="4">
        <f t="shared" si="109"/>
        <v>0.89883542633211733</v>
      </c>
      <c r="GE35" s="4">
        <f t="shared" si="110"/>
        <v>0.76713179840406109</v>
      </c>
      <c r="GF35" s="4">
        <f t="shared" si="111"/>
        <v>0.68527957367123171</v>
      </c>
      <c r="GG35" s="4">
        <f t="shared" si="112"/>
        <v>0.71511921780144705</v>
      </c>
      <c r="GH35" s="4">
        <f t="shared" si="113"/>
        <v>0.69167662004476071</v>
      </c>
      <c r="GI35" s="4">
        <f t="shared" si="114"/>
        <v>0.52790704317959336</v>
      </c>
      <c r="GJ35" s="4">
        <f t="shared" si="115"/>
        <v>0.86850383731942637</v>
      </c>
      <c r="GK35" s="4">
        <f t="shared" si="116"/>
        <v>0.71005043321367667</v>
      </c>
      <c r="GL35" s="4">
        <f t="shared" si="117"/>
        <v>0.61812212548947554</v>
      </c>
      <c r="GM35" s="4">
        <f t="shared" si="118"/>
        <v>0.65108718814204558</v>
      </c>
      <c r="GN35" s="4">
        <f t="shared" si="119"/>
        <v>0.62513751078213919</v>
      </c>
      <c r="GO35" s="4">
        <f t="shared" si="120"/>
        <v>0.45392789026506675</v>
      </c>
      <c r="GP35" s="4">
        <f t="shared" si="121"/>
        <v>0.62163447692931817</v>
      </c>
      <c r="GQ35" s="4">
        <f t="shared" si="122"/>
        <v>0.37855788099251331</v>
      </c>
      <c r="GR35" s="4">
        <f t="shared" si="123"/>
        <v>0.28705762900776227</v>
      </c>
      <c r="GS35" s="4">
        <f t="shared" si="124"/>
        <v>0.31702420382855007</v>
      </c>
      <c r="GT35" s="4">
        <f t="shared" si="125"/>
        <v>0.29320048858896658</v>
      </c>
      <c r="GU35" s="4">
        <f t="shared" si="126"/>
        <v>0.17134632922400608</v>
      </c>
      <c r="GV35" s="4">
        <f t="shared" si="127"/>
        <v>0.5498177982800585</v>
      </c>
      <c r="GW35" s="4">
        <f t="shared" si="128"/>
        <v>0.31168987851018409</v>
      </c>
      <c r="GX35" s="4">
        <f t="shared" si="129"/>
        <v>0.23036088384264233</v>
      </c>
      <c r="GY35" s="4">
        <f t="shared" si="130"/>
        <v>0.25653848974127591</v>
      </c>
      <c r="GZ35" s="4">
        <f t="shared" si="131"/>
        <v>0.23569156421558823</v>
      </c>
      <c r="HA35" s="4">
        <f t="shared" si="132"/>
        <v>0.13323279906045074</v>
      </c>
      <c r="HB35" s="4">
        <f t="shared" si="133"/>
        <v>0.68463323171206747</v>
      </c>
      <c r="HC35" s="4">
        <f t="shared" si="134"/>
        <v>0.44595734436050721</v>
      </c>
      <c r="HD35" s="4">
        <f t="shared" si="135"/>
        <v>0.34726973124904387</v>
      </c>
      <c r="HE35" s="4">
        <f t="shared" si="136"/>
        <v>0.38017019978717431</v>
      </c>
      <c r="HF35" s="4">
        <f t="shared" si="137"/>
        <v>0.35406119768614119</v>
      </c>
      <c r="HG35" s="4">
        <f t="shared" si="138"/>
        <v>0.21459279584211433</v>
      </c>
      <c r="HH35" s="4">
        <f t="shared" si="139"/>
        <v>0.61741486235738652</v>
      </c>
      <c r="HI35" s="4">
        <f t="shared" si="140"/>
        <v>0.37435575235397001</v>
      </c>
      <c r="HJ35" s="4">
        <f t="shared" si="141"/>
        <v>0.28340798374527754</v>
      </c>
      <c r="HK35" s="4">
        <f t="shared" si="142"/>
        <v>0.31316091644344063</v>
      </c>
      <c r="HL35" s="4">
        <f t="shared" si="143"/>
        <v>0.28950445726880164</v>
      </c>
      <c r="HM35" s="4">
        <f t="shared" si="144"/>
        <v>0.16881947750190432</v>
      </c>
      <c r="HN35" s="4">
        <f t="shared" si="145"/>
        <v>1.306760751736589E-2</v>
      </c>
      <c r="HP35" s="4">
        <f t="shared" ref="HP35:IU35" si="245">IF(B1=1,ET35,0)</f>
        <v>0.72446650626817699</v>
      </c>
      <c r="HQ35" s="4">
        <f t="shared" si="245"/>
        <v>0.49364059321239806</v>
      </c>
      <c r="HR35" s="4">
        <f t="shared" si="245"/>
        <v>0.39186421355816031</v>
      </c>
      <c r="HS35" s="4">
        <f t="shared" si="245"/>
        <v>0.42623073565703434</v>
      </c>
      <c r="HT35" s="4">
        <f t="shared" si="245"/>
        <v>0.39899470002136744</v>
      </c>
      <c r="HU35" s="4">
        <f t="shared" si="245"/>
        <v>0.24863965418491502</v>
      </c>
      <c r="HV35" s="4">
        <f t="shared" si="245"/>
        <v>0.661541077853532</v>
      </c>
      <c r="HW35" s="4">
        <f t="shared" si="245"/>
        <v>0.42018938776728004</v>
      </c>
      <c r="HX35" s="4">
        <f t="shared" si="245"/>
        <v>0.32387073852740844</v>
      </c>
      <c r="HY35" s="4">
        <f t="shared" si="245"/>
        <v>0.35576263326421953</v>
      </c>
      <c r="HZ35" s="4">
        <f t="shared" si="245"/>
        <v>0.33043625500037505</v>
      </c>
      <c r="IA35" s="4">
        <f t="shared" si="245"/>
        <v>0.19742957504662742</v>
      </c>
      <c r="IB35" s="4">
        <f t="shared" si="245"/>
        <v>0.97463854964192354</v>
      </c>
      <c r="IC35" s="4">
        <f t="shared" si="245"/>
        <v>0.93442096739318725</v>
      </c>
      <c r="ID35" s="4">
        <f t="shared" si="245"/>
        <v>0.90401267467208823</v>
      </c>
      <c r="IE35" s="4">
        <f t="shared" si="245"/>
        <v>0.91566576537399391</v>
      </c>
      <c r="IF35" s="4">
        <f t="shared" si="245"/>
        <v>0.90656988618685508</v>
      </c>
      <c r="IG35" s="4">
        <f t="shared" si="245"/>
        <v>0.82866983871415545</v>
      </c>
      <c r="IH35" s="4">
        <f t="shared" si="245"/>
        <v>0.96617939773032568</v>
      </c>
      <c r="II35" s="4">
        <f t="shared" si="245"/>
        <v>0.91373479524152135</v>
      </c>
      <c r="IJ35" s="4">
        <f t="shared" si="245"/>
        <v>0.87501750870942607</v>
      </c>
      <c r="IK35" s="4">
        <f t="shared" si="245"/>
        <v>0.88976143029333798</v>
      </c>
      <c r="IL35" s="4">
        <f t="shared" si="245"/>
        <v>0.87824314516046265</v>
      </c>
      <c r="IM35" s="4">
        <f t="shared" si="245"/>
        <v>0.7823939998268884</v>
      </c>
      <c r="IN35" s="4">
        <f t="shared" si="245"/>
        <v>0.8814860725953344</v>
      </c>
      <c r="IO35" s="4">
        <f t="shared" si="245"/>
        <v>0.73388296678231446</v>
      </c>
      <c r="IP35" s="4">
        <f t="shared" si="245"/>
        <v>0.64574085537107639</v>
      </c>
      <c r="IQ35" s="4">
        <f t="shared" si="245"/>
        <v>0.67756542701807265</v>
      </c>
      <c r="IR35" s="4">
        <f t="shared" si="245"/>
        <v>0.65253407628454441</v>
      </c>
      <c r="IS35" s="4">
        <f t="shared" si="245"/>
        <v>0.48349891981112708</v>
      </c>
      <c r="IT35" s="4">
        <f t="shared" si="245"/>
        <v>0.84683910266867291</v>
      </c>
      <c r="IU35" s="4">
        <f t="shared" si="245"/>
        <v>0.672134806279723</v>
      </c>
      <c r="IV35" s="4">
        <f t="shared" ref="IV35:KA35" si="246">IF(AH1=1,FZ35,0)</f>
        <v>0.57537427069339675</v>
      </c>
      <c r="IW35" s="4">
        <f t="shared" si="246"/>
        <v>0.60969941262670169</v>
      </c>
      <c r="IX35" s="4">
        <f t="shared" si="246"/>
        <v>0.5826447258058568</v>
      </c>
      <c r="IY35" s="4">
        <f t="shared" si="246"/>
        <v>0.41033388526956971</v>
      </c>
      <c r="IZ35" s="4">
        <f t="shared" si="246"/>
        <v>0.89883542633211733</v>
      </c>
      <c r="JA35" s="4">
        <f t="shared" si="246"/>
        <v>0.76713179840406109</v>
      </c>
      <c r="JB35" s="4">
        <f t="shared" si="246"/>
        <v>0.68527957367123171</v>
      </c>
      <c r="JC35" s="4">
        <f t="shared" si="246"/>
        <v>0.71511921780144705</v>
      </c>
      <c r="JD35" s="4">
        <f t="shared" si="246"/>
        <v>0.69167662004476071</v>
      </c>
      <c r="JE35" s="4">
        <f t="shared" si="246"/>
        <v>0.52790704317959336</v>
      </c>
      <c r="JF35" s="4">
        <f t="shared" si="246"/>
        <v>0.86850383731942637</v>
      </c>
      <c r="JG35" s="4">
        <f t="shared" si="246"/>
        <v>0.71005043321367667</v>
      </c>
      <c r="JH35" s="4">
        <f t="shared" si="246"/>
        <v>0.61812212548947554</v>
      </c>
      <c r="JI35" s="4">
        <f t="shared" si="246"/>
        <v>0.65108718814204558</v>
      </c>
      <c r="JJ35" s="4">
        <f t="shared" si="246"/>
        <v>0.62513751078213919</v>
      </c>
      <c r="JK35" s="4">
        <f t="shared" si="246"/>
        <v>0.45392789026506675</v>
      </c>
      <c r="JL35" s="4">
        <f t="shared" si="246"/>
        <v>0.62163447692931817</v>
      </c>
      <c r="JM35" s="4">
        <f t="shared" si="246"/>
        <v>0.37855788099251331</v>
      </c>
      <c r="JN35" s="4">
        <f t="shared" si="246"/>
        <v>0.28705762900776227</v>
      </c>
      <c r="JO35" s="4">
        <f t="shared" si="246"/>
        <v>0.31702420382855007</v>
      </c>
      <c r="JP35" s="4">
        <f t="shared" si="246"/>
        <v>0.29320048858896658</v>
      </c>
      <c r="JQ35" s="4">
        <f t="shared" si="246"/>
        <v>0.17134632922400608</v>
      </c>
      <c r="JR35" s="4">
        <f t="shared" si="246"/>
        <v>0.5498177982800585</v>
      </c>
      <c r="JS35" s="4">
        <f t="shared" si="246"/>
        <v>0.31168987851018409</v>
      </c>
      <c r="JT35" s="4">
        <f t="shared" si="246"/>
        <v>0.23036088384264233</v>
      </c>
      <c r="JU35" s="4">
        <f t="shared" si="246"/>
        <v>0.25653848974127591</v>
      </c>
      <c r="JV35" s="4">
        <f t="shared" si="246"/>
        <v>0.23569156421558823</v>
      </c>
      <c r="JW35" s="4">
        <f t="shared" si="246"/>
        <v>0.13323279906045074</v>
      </c>
      <c r="JX35" s="4">
        <f t="shared" si="246"/>
        <v>0.68463323171206747</v>
      </c>
      <c r="JY35" s="4">
        <f t="shared" si="246"/>
        <v>0.44595734436050721</v>
      </c>
      <c r="JZ35" s="4">
        <f t="shared" si="246"/>
        <v>0.34726973124904387</v>
      </c>
      <c r="KA35" s="4">
        <f t="shared" si="246"/>
        <v>0.38017019978717431</v>
      </c>
      <c r="KB35" s="4">
        <f t="shared" ref="KB35:KJ35" si="247">IF(BN1=1,HF35,0)</f>
        <v>0.35406119768614119</v>
      </c>
      <c r="KC35" s="4">
        <f t="shared" si="247"/>
        <v>0.21459279584211433</v>
      </c>
      <c r="KD35" s="4">
        <f t="shared" si="247"/>
        <v>0.61741486235738652</v>
      </c>
      <c r="KE35" s="4">
        <f t="shared" si="247"/>
        <v>0.37435575235397001</v>
      </c>
      <c r="KF35" s="4">
        <f t="shared" si="247"/>
        <v>0.28340798374527754</v>
      </c>
      <c r="KG35" s="4">
        <f t="shared" si="247"/>
        <v>0.31316091644344063</v>
      </c>
      <c r="KH35" s="4">
        <f t="shared" si="247"/>
        <v>0.28950445726880164</v>
      </c>
      <c r="KI35" s="4">
        <f t="shared" si="247"/>
        <v>0.16881947750190432</v>
      </c>
      <c r="KJ35" s="4">
        <f t="shared" si="247"/>
        <v>0</v>
      </c>
    </row>
    <row r="36" spans="1:296" x14ac:dyDescent="0.2">
      <c r="A36" s="4" t="str">
        <f>'Respondent Data'!A36</f>
        <v>347</v>
      </c>
      <c r="B36" s="4">
        <f>SUMPRODUCT('Respondent Data'!I36:Z36,'Product Coding'!A100:R100)</f>
        <v>-1.1377726165759774</v>
      </c>
      <c r="C36" s="4">
        <f>SUMPRODUCT('Respondent Data'!I36:Z36,'Product Coding'!A101:R101)</f>
        <v>-1.0883998689584975</v>
      </c>
      <c r="D36" s="4">
        <f>SUMPRODUCT('Respondent Data'!I36:Z36,'Product Coding'!A102:R102)</f>
        <v>-0.90807973705812839</v>
      </c>
      <c r="E36" s="4">
        <f>SUMPRODUCT('Respondent Data'!I36:Z36,'Product Coding'!A103:R103)</f>
        <v>-1.9880417634544663</v>
      </c>
      <c r="F36" s="4">
        <f>SUMPRODUCT('Respondent Data'!I36:Z36,'Product Coding'!A104:R104)</f>
        <v>-2.8069559703174134</v>
      </c>
      <c r="G36" s="4">
        <f>SUMPRODUCT('Respondent Data'!I36:Z36,'Product Coding'!A105:R105)</f>
        <v>-3.2882261021386454</v>
      </c>
      <c r="H36" s="4">
        <f>SUMPRODUCT('Respondent Data'!I36:Z36,'Product Coding'!A106:R106)</f>
        <v>-1.2937565901763706</v>
      </c>
      <c r="I36" s="4">
        <f>SUMPRODUCT('Respondent Data'!I36:Z36,'Product Coding'!A107:R107)</f>
        <v>-1.2443838425588907</v>
      </c>
      <c r="J36" s="4">
        <f>SUMPRODUCT('Respondent Data'!I36:Z36,'Product Coding'!A108:R108)</f>
        <v>-1.0640637106585216</v>
      </c>
      <c r="K36" s="4">
        <f>SUMPRODUCT('Respondent Data'!I36:Z36,'Product Coding'!A109:R109)</f>
        <v>-2.1440257370548594</v>
      </c>
      <c r="L36" s="4">
        <f>SUMPRODUCT('Respondent Data'!I36:Z36,'Product Coding'!A110:R110)</f>
        <v>-2.9629399439178066</v>
      </c>
      <c r="M36" s="4">
        <f>SUMPRODUCT('Respondent Data'!I36:Z36,'Product Coding'!A111:R111)</f>
        <v>-3.4442100757390386</v>
      </c>
      <c r="N36" s="4">
        <f>SUMPRODUCT('Respondent Data'!I36:Z36,'Product Coding'!A112:R112)</f>
        <v>-3.7154790473053576</v>
      </c>
      <c r="O36" s="4">
        <f>SUMPRODUCT('Respondent Data'!I36:Z36,'Product Coding'!A113:R113)</f>
        <v>-3.6661062996878777</v>
      </c>
      <c r="P36" s="4">
        <f>SUMPRODUCT('Respondent Data'!I36:Z36,'Product Coding'!A114:R114)</f>
        <v>-3.4857861677875088</v>
      </c>
      <c r="Q36" s="4">
        <f>SUMPRODUCT('Respondent Data'!I36:Z36,'Product Coding'!A115:R115)</f>
        <v>-4.565748194183846</v>
      </c>
      <c r="R36" s="4">
        <f>SUMPRODUCT('Respondent Data'!I36:Z36,'Product Coding'!A116:R116)</f>
        <v>-5.3846624010467936</v>
      </c>
      <c r="S36" s="4">
        <f>SUMPRODUCT('Respondent Data'!I36:Z36,'Product Coding'!A117:R117)</f>
        <v>-5.8659325328680252</v>
      </c>
      <c r="T36" s="4">
        <f>SUMPRODUCT('Respondent Data'!I36:Z36,'Product Coding'!A118:R118)</f>
        <v>-3.8714630209057508</v>
      </c>
      <c r="U36" s="4">
        <f>SUMPRODUCT('Respondent Data'!I36:Z36,'Product Coding'!A119:R119)</f>
        <v>-3.8220902732882709</v>
      </c>
      <c r="V36" s="4">
        <f>SUMPRODUCT('Respondent Data'!I36:Z36,'Product Coding'!A120:R120)</f>
        <v>-3.641770141387902</v>
      </c>
      <c r="W36" s="4">
        <f>SUMPRODUCT('Respondent Data'!I36:Z36,'Product Coding'!A121:R121)</f>
        <v>-4.7217321677842401</v>
      </c>
      <c r="X36" s="4">
        <f>SUMPRODUCT('Respondent Data'!I36:Z36,'Product Coding'!A122:R122)</f>
        <v>-5.5406463746471877</v>
      </c>
      <c r="Y36" s="4">
        <f>SUMPRODUCT('Respondent Data'!I36:Z36,'Product Coding'!A123:R123)</f>
        <v>-6.0219165064684193</v>
      </c>
      <c r="Z36" s="4">
        <f>SUMPRODUCT('Respondent Data'!I36:Z36,'Product Coding'!A124:R124)</f>
        <v>-1.6662592126721973</v>
      </c>
      <c r="AA36" s="4">
        <f>SUMPRODUCT('Respondent Data'!I36:Z36,'Product Coding'!A125:R125)</f>
        <v>-1.6168864650547174</v>
      </c>
      <c r="AB36" s="4">
        <f>SUMPRODUCT('Respondent Data'!I36:Z36,'Product Coding'!A126:R126)</f>
        <v>-1.4365663331543483</v>
      </c>
      <c r="AC36" s="4">
        <f>SUMPRODUCT('Respondent Data'!I36:Z36,'Product Coding'!A127:R127)</f>
        <v>-2.5165283595506867</v>
      </c>
      <c r="AD36" s="4">
        <f>SUMPRODUCT('Respondent Data'!I36:Z36,'Product Coding'!A128:R128)</f>
        <v>-3.3354425664136333</v>
      </c>
      <c r="AE36" s="4">
        <f>SUMPRODUCT('Respondent Data'!I36:Z36,'Product Coding'!A129:R129)</f>
        <v>-3.8167126982348654</v>
      </c>
      <c r="AF36" s="4">
        <f>SUMPRODUCT('Respondent Data'!I36:Z36,'Product Coding'!A130:R130)</f>
        <v>-1.8222431862725905</v>
      </c>
      <c r="AG36" s="4">
        <f>SUMPRODUCT('Respondent Data'!I36:Z36,'Product Coding'!A131:R131)</f>
        <v>-1.7728704386551106</v>
      </c>
      <c r="AH36" s="4">
        <f>SUMPRODUCT('Respondent Data'!I36:Z36,'Product Coding'!A132:R132)</f>
        <v>-1.5925503067547415</v>
      </c>
      <c r="AI36" s="4">
        <f>SUMPRODUCT('Respondent Data'!I36:Z36,'Product Coding'!A133:R133)</f>
        <v>-2.6725123331510798</v>
      </c>
      <c r="AJ36" s="4">
        <f>SUMPRODUCT('Respondent Data'!I36:Z36,'Product Coding'!A134:R134)</f>
        <v>-3.4914265400140265</v>
      </c>
      <c r="AK36" s="4">
        <f>SUMPRODUCT('Respondent Data'!I36:Z36,'Product Coding'!A135:R135)</f>
        <v>-3.9726966718352585</v>
      </c>
      <c r="AL36" s="4">
        <f>SUMPRODUCT('Respondent Data'!I36:Z36,'Product Coding'!A136:R136)</f>
        <v>1.2359640606214786</v>
      </c>
      <c r="AM36" s="4">
        <f>SUMPRODUCT('Respondent Data'!I36:Z36,'Product Coding'!A137:R137)</f>
        <v>1.2853368082389585</v>
      </c>
      <c r="AN36" s="4">
        <f>SUMPRODUCT('Respondent Data'!I36:Z36,'Product Coding'!A138:R138)</f>
        <v>1.4656569401393278</v>
      </c>
      <c r="AO36" s="4">
        <f>SUMPRODUCT('Respondent Data'!I36:Z36,'Product Coding'!A139:R139)</f>
        <v>0.38569491374298959</v>
      </c>
      <c r="AP36" s="4">
        <f>SUMPRODUCT('Respondent Data'!I36:Z36,'Product Coding'!A140:R140)</f>
        <v>-0.43321929311995733</v>
      </c>
      <c r="AQ36" s="4">
        <f>SUMPRODUCT('Respondent Data'!I36:Z36,'Product Coding'!A141:R141)</f>
        <v>-0.91448942494118934</v>
      </c>
      <c r="AR36" s="4">
        <f>SUMPRODUCT('Respondent Data'!I36:Z36,'Product Coding'!A142:R142)</f>
        <v>1.0799800870210854</v>
      </c>
      <c r="AS36" s="4">
        <f>SUMPRODUCT('Respondent Data'!I36:Z36,'Product Coding'!A143:R143)</f>
        <v>1.1293528346385653</v>
      </c>
      <c r="AT36" s="4">
        <f>SUMPRODUCT('Respondent Data'!I36:Z36,'Product Coding'!A144:R144)</f>
        <v>1.3096729665389346</v>
      </c>
      <c r="AU36" s="4">
        <f>SUMPRODUCT('Respondent Data'!I36:Z36,'Product Coding'!A145:R145)</f>
        <v>0.22971094014259641</v>
      </c>
      <c r="AV36" s="4">
        <f>SUMPRODUCT('Respondent Data'!I36:Z36,'Product Coding'!A146:R146)</f>
        <v>-0.5892032667203505</v>
      </c>
      <c r="AW36" s="4">
        <f>SUMPRODUCT('Respondent Data'!I36:Z36,'Product Coding'!A147:R147)</f>
        <v>-1.0704733985415826</v>
      </c>
      <c r="AX36" s="4">
        <f>SUMPRODUCT('Respondent Data'!I36:Z36,'Product Coding'!A148:R148)</f>
        <v>4.2070745445024036</v>
      </c>
      <c r="AY36" s="4">
        <f>SUMPRODUCT('Respondent Data'!I36:Z36,'Product Coding'!A149:R149)</f>
        <v>4.2564472921198826</v>
      </c>
      <c r="AZ36" s="4">
        <f>SUMPRODUCT('Respondent Data'!I36:Z36,'Product Coding'!A150:R150)</f>
        <v>4.4367674240202524</v>
      </c>
      <c r="BA36" s="4">
        <f>SUMPRODUCT('Respondent Data'!I36:Z36,'Product Coding'!A151:R151)</f>
        <v>3.3568053976239134</v>
      </c>
      <c r="BB36" s="4">
        <f>SUMPRODUCT('Respondent Data'!I36:Z36,'Product Coding'!A152:R152)</f>
        <v>2.5378911907609667</v>
      </c>
      <c r="BC36" s="4">
        <f>SUMPRODUCT('Respondent Data'!I36:Z36,'Product Coding'!A153:R153)</f>
        <v>2.0566210589397347</v>
      </c>
      <c r="BD36" s="4">
        <f>SUMPRODUCT('Respondent Data'!I36:Z36,'Product Coding'!A154:R154)</f>
        <v>4.0510905709020095</v>
      </c>
      <c r="BE36" s="4">
        <f>SUMPRODUCT('Respondent Data'!I36:Z36,'Product Coding'!A155:R155)</f>
        <v>4.1004633185194885</v>
      </c>
      <c r="BF36" s="4">
        <f>SUMPRODUCT('Respondent Data'!I36:Z36,'Product Coding'!A156:R156)</f>
        <v>4.2807834504198583</v>
      </c>
      <c r="BG36" s="4">
        <f>SUMPRODUCT('Respondent Data'!I36:Z36,'Product Coding'!A157:R157)</f>
        <v>3.2008214240235202</v>
      </c>
      <c r="BH36" s="4">
        <f>SUMPRODUCT('Respondent Data'!I36:Z36,'Product Coding'!A158:R158)</f>
        <v>2.3819072171605735</v>
      </c>
      <c r="BI36" s="4">
        <f>SUMPRODUCT('Respondent Data'!I36:Z36,'Product Coding'!A159:R159)</f>
        <v>1.9006370853393415</v>
      </c>
      <c r="BJ36" s="4">
        <f>SUMPRODUCT('Respondent Data'!I36:Z36,'Product Coding'!A160:R160)</f>
        <v>7.1024220174876529</v>
      </c>
      <c r="BK36" s="4">
        <f>SUMPRODUCT('Respondent Data'!I36:Z36,'Product Coding'!A161:R161)</f>
        <v>7.1517947651051328</v>
      </c>
      <c r="BL36" s="4">
        <f>SUMPRODUCT('Respondent Data'!I36:Z36,'Product Coding'!A162:R162)</f>
        <v>7.3321148970055017</v>
      </c>
      <c r="BM36" s="4">
        <f>SUMPRODUCT('Respondent Data'!I36:Z36,'Product Coding'!A163:R163)</f>
        <v>6.252152870609164</v>
      </c>
      <c r="BN36" s="4">
        <f>SUMPRODUCT('Respondent Data'!I36:Z36,'Product Coding'!A164:R164)</f>
        <v>5.4332386637462173</v>
      </c>
      <c r="BO36" s="4">
        <f>SUMPRODUCT('Respondent Data'!I36:Z36,'Product Coding'!A165:R165)</f>
        <v>4.9519685319249849</v>
      </c>
      <c r="BP36" s="4">
        <f>SUMPRODUCT('Respondent Data'!I36:Z36,'Product Coding'!A166:R166)</f>
        <v>6.9464380438872588</v>
      </c>
      <c r="BQ36" s="4">
        <f>SUMPRODUCT('Respondent Data'!I36:Z36,'Product Coding'!A167:R167)</f>
        <v>6.9958107915047387</v>
      </c>
      <c r="BR36" s="4">
        <f>SUMPRODUCT('Respondent Data'!I36:Z36,'Product Coding'!A168:R168)</f>
        <v>7.1761309234051076</v>
      </c>
      <c r="BS36" s="4">
        <f>SUMPRODUCT('Respondent Data'!I36:Z36,'Product Coding'!A169:R169)</f>
        <v>6.09616889700877</v>
      </c>
      <c r="BT36" s="4">
        <f>SUMPRODUCT('Respondent Data'!I36:Z36,'Product Coding'!A170:R170)</f>
        <v>5.2772546901458233</v>
      </c>
      <c r="BU36" s="4">
        <f>SUMPRODUCT('Respondent Data'!I36:Z36,'Product Coding'!A171:R171)</f>
        <v>4.7959845583245908</v>
      </c>
      <c r="BV36" s="4">
        <f>SUMPRODUCT('Respondent Data'!I36:Z36,'Product Coding'!A172:R172)</f>
        <v>7.4748809413646597</v>
      </c>
      <c r="BX36" s="4">
        <f t="shared" si="0"/>
        <v>3.1198116037225447</v>
      </c>
      <c r="BY36" s="4">
        <f t="shared" si="1"/>
        <v>2.9695186499579402</v>
      </c>
      <c r="BZ36" s="4">
        <f t="shared" si="2"/>
        <v>2.4795565583154633</v>
      </c>
      <c r="CA36" s="4">
        <f t="shared" si="3"/>
        <v>7.301222233998363</v>
      </c>
      <c r="CB36" s="4">
        <f t="shared" si="4"/>
        <v>16.559434011398981</v>
      </c>
      <c r="CC36" s="4">
        <f t="shared" si="5"/>
        <v>26.795289365907589</v>
      </c>
      <c r="CD36" s="4">
        <f t="shared" si="6"/>
        <v>3.6464591110555826</v>
      </c>
      <c r="CE36" s="4">
        <f t="shared" si="7"/>
        <v>3.470795583832182</v>
      </c>
      <c r="CF36" s="4">
        <f t="shared" si="8"/>
        <v>2.8981242305332309</v>
      </c>
      <c r="CG36" s="4">
        <f t="shared" si="9"/>
        <v>8.5337230957272414</v>
      </c>
      <c r="CH36" s="4">
        <f t="shared" si="10"/>
        <v>19.354790190773198</v>
      </c>
      <c r="CI36" s="4">
        <f t="shared" si="11"/>
        <v>31.31853440287864</v>
      </c>
      <c r="CJ36" s="4">
        <f t="shared" si="12"/>
        <v>41.078260801841736</v>
      </c>
      <c r="CK36" s="4">
        <f t="shared" si="13"/>
        <v>39.099367863545389</v>
      </c>
      <c r="CL36" s="4">
        <f t="shared" si="14"/>
        <v>32.64808389515116</v>
      </c>
      <c r="CM36" s="4">
        <f t="shared" si="15"/>
        <v>96.134494385021597</v>
      </c>
      <c r="CN36" s="4">
        <f t="shared" si="16"/>
        <v>218.03648279257794</v>
      </c>
      <c r="CO36" s="4">
        <f t="shared" si="17"/>
        <v>352.81101061365797</v>
      </c>
      <c r="CP36" s="4">
        <f t="shared" si="18"/>
        <v>48.012578127622909</v>
      </c>
      <c r="CQ36" s="4">
        <f t="shared" si="19"/>
        <v>45.69963327670812</v>
      </c>
      <c r="CR36" s="4">
        <f t="shared" si="20"/>
        <v>38.159324375847312</v>
      </c>
      <c r="CS36" s="4">
        <f t="shared" si="21"/>
        <v>112.36271527380335</v>
      </c>
      <c r="CT36" s="4">
        <f t="shared" si="22"/>
        <v>254.84267007432342</v>
      </c>
      <c r="CU36" s="4">
        <f t="shared" si="23"/>
        <v>412.36814511422529</v>
      </c>
      <c r="CV36" s="4">
        <f t="shared" si="24"/>
        <v>5.2923332287829323</v>
      </c>
      <c r="CW36" s="4">
        <f t="shared" si="25"/>
        <v>5.037381810462902</v>
      </c>
      <c r="CX36" s="4">
        <f t="shared" si="26"/>
        <v>4.2062282063960854</v>
      </c>
      <c r="CY36" s="4">
        <f t="shared" si="27"/>
        <v>12.385523854585529</v>
      </c>
      <c r="CZ36" s="4">
        <f t="shared" si="28"/>
        <v>28.090812523357425</v>
      </c>
      <c r="DA36" s="4">
        <f t="shared" si="29"/>
        <v>45.454539664138743</v>
      </c>
      <c r="DB36" s="4">
        <f t="shared" si="30"/>
        <v>6.1857186176918892</v>
      </c>
      <c r="DC36" s="4">
        <f t="shared" si="31"/>
        <v>5.8877294951755355</v>
      </c>
      <c r="DD36" s="4">
        <f t="shared" si="32"/>
        <v>4.9162709530572126</v>
      </c>
      <c r="DE36" s="4">
        <f t="shared" si="33"/>
        <v>14.476292815521621</v>
      </c>
      <c r="DF36" s="4">
        <f t="shared" si="34"/>
        <v>32.832751548372201</v>
      </c>
      <c r="DG36" s="4">
        <f t="shared" si="35"/>
        <v>53.127605557773485</v>
      </c>
      <c r="DH36" s="4">
        <f t="shared" si="36"/>
        <v>0.29055451513546166</v>
      </c>
      <c r="DI36" s="4">
        <f t="shared" si="37"/>
        <v>0.27655742112592396</v>
      </c>
      <c r="DJ36" s="4">
        <f t="shared" si="38"/>
        <v>0.23092623692170069</v>
      </c>
      <c r="DK36" s="4">
        <f t="shared" si="39"/>
        <v>0.67997794596455707</v>
      </c>
      <c r="DL36" s="4">
        <f t="shared" si="40"/>
        <v>1.5422143806243751</v>
      </c>
      <c r="DM36" s="4">
        <f t="shared" si="41"/>
        <v>2.4955007861167187</v>
      </c>
      <c r="DN36" s="4">
        <f t="shared" si="42"/>
        <v>0.33960228807081061</v>
      </c>
      <c r="DO36" s="4">
        <f t="shared" si="43"/>
        <v>0.32324238001787575</v>
      </c>
      <c r="DP36" s="4">
        <f t="shared" si="44"/>
        <v>0.26990831100191109</v>
      </c>
      <c r="DQ36" s="4">
        <f t="shared" si="45"/>
        <v>0.79476330347024093</v>
      </c>
      <c r="DR36" s="4">
        <f t="shared" si="46"/>
        <v>1.8025516902105934</v>
      </c>
      <c r="DS36" s="4">
        <f t="shared" si="47"/>
        <v>2.9167599631092815</v>
      </c>
      <c r="DT36" s="4">
        <f t="shared" si="48"/>
        <v>1.4889864319719193E-2</v>
      </c>
      <c r="DU36" s="4">
        <f t="shared" si="49"/>
        <v>1.4172564054826734E-2</v>
      </c>
      <c r="DV36" s="4">
        <f t="shared" si="50"/>
        <v>1.1834131484841606E-2</v>
      </c>
      <c r="DW36" s="4">
        <f t="shared" si="51"/>
        <v>3.4846401719461378E-2</v>
      </c>
      <c r="DX36" s="4">
        <f t="shared" si="52"/>
        <v>7.903288946898937E-2</v>
      </c>
      <c r="DY36" s="4">
        <f t="shared" si="53"/>
        <v>0.12788535775362844</v>
      </c>
      <c r="DZ36" s="4">
        <f t="shared" si="54"/>
        <v>1.7403384661508616E-2</v>
      </c>
      <c r="EA36" s="4">
        <f t="shared" si="55"/>
        <v>1.6564998752834272E-2</v>
      </c>
      <c r="EB36" s="4">
        <f t="shared" si="56"/>
        <v>1.3831821294222019E-2</v>
      </c>
      <c r="EC36" s="4">
        <f t="shared" si="57"/>
        <v>4.0728734672894451E-2</v>
      </c>
      <c r="ED36" s="4">
        <f t="shared" si="58"/>
        <v>9.2374231679046875E-2</v>
      </c>
      <c r="EE36" s="4">
        <f t="shared" si="59"/>
        <v>0.1494733615949437</v>
      </c>
      <c r="EF36" s="4">
        <f t="shared" si="60"/>
        <v>8.2310892286228672E-4</v>
      </c>
      <c r="EG36" s="4">
        <f t="shared" si="61"/>
        <v>7.8345669798455121E-4</v>
      </c>
      <c r="EH36" s="4">
        <f t="shared" si="62"/>
        <v>6.541885815976562E-4</v>
      </c>
      <c r="EI36" s="4">
        <f t="shared" si="63"/>
        <v>1.9263025887312631E-3</v>
      </c>
      <c r="EJ36" s="4">
        <f t="shared" si="64"/>
        <v>4.3689233914215239E-3</v>
      </c>
      <c r="EK36" s="4">
        <f t="shared" si="65"/>
        <v>7.0694787279587754E-3</v>
      </c>
      <c r="EL36" s="4">
        <f t="shared" si="66"/>
        <v>9.620558586233345E-4</v>
      </c>
      <c r="EM36" s="4">
        <f t="shared" si="67"/>
        <v>9.1571004193795541E-4</v>
      </c>
      <c r="EN36" s="4">
        <f t="shared" si="68"/>
        <v>7.6462050172163281E-4</v>
      </c>
      <c r="EO36" s="4">
        <f t="shared" si="69"/>
        <v>2.2514768574319849E-3</v>
      </c>
      <c r="EP36" s="4">
        <f t="shared" si="70"/>
        <v>5.1064303008373875E-3</v>
      </c>
      <c r="EQ36" s="4">
        <f t="shared" si="71"/>
        <v>8.2628595544744013E-3</v>
      </c>
      <c r="ER36" s="4">
        <f t="shared" si="72"/>
        <v>5.6715328811528785E-4</v>
      </c>
      <c r="ET36" s="4">
        <f t="shared" si="73"/>
        <v>0.24272954595701135</v>
      </c>
      <c r="EU36" s="4">
        <f t="shared" si="74"/>
        <v>0.25191971324044432</v>
      </c>
      <c r="EV36" s="4">
        <f t="shared" si="75"/>
        <v>0.28739294310655605</v>
      </c>
      <c r="EW36" s="4">
        <f t="shared" si="76"/>
        <v>0.1204641885027984</v>
      </c>
      <c r="EX36" s="4">
        <f t="shared" si="77"/>
        <v>5.6949443777677251E-2</v>
      </c>
      <c r="EY36" s="4">
        <f t="shared" si="78"/>
        <v>3.5977319280099077E-2</v>
      </c>
      <c r="EZ36" s="4">
        <f t="shared" si="79"/>
        <v>0.21521764769663926</v>
      </c>
      <c r="FA36" s="4">
        <f t="shared" si="80"/>
        <v>0.22367383640091218</v>
      </c>
      <c r="FB36" s="4">
        <f t="shared" si="81"/>
        <v>0.25653364050514327</v>
      </c>
      <c r="FC36" s="4">
        <f t="shared" si="82"/>
        <v>0.10489081652142521</v>
      </c>
      <c r="FD36" s="4">
        <f t="shared" si="83"/>
        <v>4.9128484775701538E-2</v>
      </c>
      <c r="FE36" s="4">
        <f t="shared" si="84"/>
        <v>3.0941997168996906E-2</v>
      </c>
      <c r="FF36" s="4">
        <f t="shared" si="85"/>
        <v>2.3765240790470852E-2</v>
      </c>
      <c r="FG36" s="4">
        <f t="shared" si="86"/>
        <v>2.4938048983787271E-2</v>
      </c>
      <c r="FH36" s="4">
        <f t="shared" si="87"/>
        <v>2.9719374307198055E-2</v>
      </c>
      <c r="FI36" s="4">
        <f t="shared" si="88"/>
        <v>1.0295003915253845E-2</v>
      </c>
      <c r="FJ36" s="4">
        <f t="shared" si="89"/>
        <v>4.5654494961324546E-3</v>
      </c>
      <c r="FK36" s="4">
        <f t="shared" si="90"/>
        <v>2.8263676652277637E-3</v>
      </c>
      <c r="FL36" s="4">
        <f t="shared" si="91"/>
        <v>2.0402925906001502E-2</v>
      </c>
      <c r="FM36" s="4">
        <f t="shared" si="92"/>
        <v>2.1413444385627742E-2</v>
      </c>
      <c r="FN36" s="4">
        <f t="shared" si="93"/>
        <v>2.553670207386877E-2</v>
      </c>
      <c r="FO36" s="4">
        <f t="shared" si="94"/>
        <v>8.8212424833395559E-3</v>
      </c>
      <c r="FP36" s="4">
        <f t="shared" si="95"/>
        <v>3.9086521404326164E-3</v>
      </c>
      <c r="FQ36" s="4">
        <f t="shared" si="96"/>
        <v>2.4191510928440597E-3</v>
      </c>
      <c r="FR36" s="4">
        <f t="shared" si="97"/>
        <v>0.1589235604093111</v>
      </c>
      <c r="FS36" s="4">
        <f t="shared" si="98"/>
        <v>0.16563471242898375</v>
      </c>
      <c r="FT36" s="4">
        <f t="shared" si="99"/>
        <v>0.19207763477817877</v>
      </c>
      <c r="FU36" s="4">
        <f t="shared" si="100"/>
        <v>7.4707572961922319E-2</v>
      </c>
      <c r="FV36" s="4">
        <f t="shared" si="101"/>
        <v>3.4375114108520892E-2</v>
      </c>
      <c r="FW36" s="4">
        <f t="shared" si="102"/>
        <v>2.1526421469890585E-2</v>
      </c>
      <c r="FX36" s="4">
        <f t="shared" si="103"/>
        <v>0.13916492604343142</v>
      </c>
      <c r="FY36" s="4">
        <f t="shared" si="104"/>
        <v>0.14518572494759607</v>
      </c>
      <c r="FZ36" s="4">
        <f t="shared" si="105"/>
        <v>0.16902538912340609</v>
      </c>
      <c r="GA36" s="4">
        <f t="shared" si="106"/>
        <v>6.4614957336363604E-2</v>
      </c>
      <c r="GB36" s="4">
        <f t="shared" si="107"/>
        <v>2.9557158499812088E-2</v>
      </c>
      <c r="GC36" s="4">
        <f t="shared" si="108"/>
        <v>1.8474861204282218E-2</v>
      </c>
      <c r="GD36" s="4">
        <f t="shared" si="109"/>
        <v>0.77486071938234713</v>
      </c>
      <c r="GE36" s="4">
        <f t="shared" si="110"/>
        <v>0.78335684979842102</v>
      </c>
      <c r="GF36" s="4">
        <f t="shared" si="111"/>
        <v>0.81239636462766374</v>
      </c>
      <c r="GG36" s="4">
        <f t="shared" si="112"/>
        <v>0.5952459092704645</v>
      </c>
      <c r="GH36" s="4">
        <f t="shared" si="113"/>
        <v>0.39335785668649909</v>
      </c>
      <c r="GI36" s="4">
        <f t="shared" si="114"/>
        <v>0.28608204122618353</v>
      </c>
      <c r="GJ36" s="4">
        <f t="shared" si="115"/>
        <v>0.74649021497277457</v>
      </c>
      <c r="GK36" s="4">
        <f t="shared" si="116"/>
        <v>0.75571944724630935</v>
      </c>
      <c r="GL36" s="4">
        <f t="shared" si="117"/>
        <v>0.7874584262001062</v>
      </c>
      <c r="GM36" s="4">
        <f t="shared" si="118"/>
        <v>0.55717653579525672</v>
      </c>
      <c r="GN36" s="4">
        <f t="shared" si="119"/>
        <v>0.35681768278994941</v>
      </c>
      <c r="GO36" s="4">
        <f t="shared" si="120"/>
        <v>0.25531306728486874</v>
      </c>
      <c r="GP36" s="4">
        <f t="shared" si="121"/>
        <v>0.98532859097011483</v>
      </c>
      <c r="GQ36" s="4">
        <f t="shared" si="122"/>
        <v>0.986025490575132</v>
      </c>
      <c r="GR36" s="4">
        <f t="shared" si="123"/>
        <v>0.98830427723615599</v>
      </c>
      <c r="GS36" s="4">
        <f t="shared" si="124"/>
        <v>0.96632698179984788</v>
      </c>
      <c r="GT36" s="4">
        <f t="shared" si="125"/>
        <v>0.9267558104666459</v>
      </c>
      <c r="GU36" s="4">
        <f t="shared" si="126"/>
        <v>0.88661493220522558</v>
      </c>
      <c r="GV36" s="4">
        <f t="shared" si="127"/>
        <v>0.98289431220312007</v>
      </c>
      <c r="GW36" s="4">
        <f t="shared" si="128"/>
        <v>0.98370492907668783</v>
      </c>
      <c r="GX36" s="4">
        <f t="shared" si="129"/>
        <v>0.98635688779568498</v>
      </c>
      <c r="GY36" s="4">
        <f t="shared" si="130"/>
        <v>0.96086517714369091</v>
      </c>
      <c r="GZ36" s="4">
        <f t="shared" si="131"/>
        <v>0.91543719267611989</v>
      </c>
      <c r="HA36" s="4">
        <f t="shared" si="132"/>
        <v>0.86996361413061107</v>
      </c>
      <c r="HB36" s="4">
        <f t="shared" si="133"/>
        <v>0.9991775680282321</v>
      </c>
      <c r="HC36" s="4">
        <f t="shared" si="134"/>
        <v>0.99921715662590038</v>
      </c>
      <c r="HD36" s="4">
        <f t="shared" si="135"/>
        <v>0.99934623910131737</v>
      </c>
      <c r="HE36" s="4">
        <f t="shared" si="136"/>
        <v>0.99807740091885577</v>
      </c>
      <c r="HF36" s="4">
        <f t="shared" si="137"/>
        <v>0.99565008107113762</v>
      </c>
      <c r="HG36" s="4">
        <f t="shared" si="138"/>
        <v>0.99298014796666423</v>
      </c>
      <c r="HH36" s="4">
        <f t="shared" si="139"/>
        <v>0.9990388688032753</v>
      </c>
      <c r="HI36" s="4">
        <f t="shared" si="140"/>
        <v>0.99908512771579983</v>
      </c>
      <c r="HJ36" s="4">
        <f t="shared" si="141"/>
        <v>0.99923596369610046</v>
      </c>
      <c r="HK36" s="4">
        <f t="shared" si="142"/>
        <v>0.99775358090317656</v>
      </c>
      <c r="HL36" s="4">
        <f t="shared" si="143"/>
        <v>0.99491951285267466</v>
      </c>
      <c r="HM36" s="4">
        <f t="shared" si="144"/>
        <v>0.99180485577131583</v>
      </c>
      <c r="HN36" s="4">
        <f t="shared" si="145"/>
        <v>0.99943316819240824</v>
      </c>
      <c r="HP36" s="4">
        <f t="shared" ref="HP36:IU36" si="248">IF(B1=1,ET36,0)</f>
        <v>0.24272954595701135</v>
      </c>
      <c r="HQ36" s="4">
        <f t="shared" si="248"/>
        <v>0.25191971324044432</v>
      </c>
      <c r="HR36" s="4">
        <f t="shared" si="248"/>
        <v>0.28739294310655605</v>
      </c>
      <c r="HS36" s="4">
        <f t="shared" si="248"/>
        <v>0.1204641885027984</v>
      </c>
      <c r="HT36" s="4">
        <f t="shared" si="248"/>
        <v>5.6949443777677251E-2</v>
      </c>
      <c r="HU36" s="4">
        <f t="shared" si="248"/>
        <v>3.5977319280099077E-2</v>
      </c>
      <c r="HV36" s="4">
        <f t="shared" si="248"/>
        <v>0.21521764769663926</v>
      </c>
      <c r="HW36" s="4">
        <f t="shared" si="248"/>
        <v>0.22367383640091218</v>
      </c>
      <c r="HX36" s="4">
        <f t="shared" si="248"/>
        <v>0.25653364050514327</v>
      </c>
      <c r="HY36" s="4">
        <f t="shared" si="248"/>
        <v>0.10489081652142521</v>
      </c>
      <c r="HZ36" s="4">
        <f t="shared" si="248"/>
        <v>4.9128484775701538E-2</v>
      </c>
      <c r="IA36" s="4">
        <f t="shared" si="248"/>
        <v>3.0941997168996906E-2</v>
      </c>
      <c r="IB36" s="4">
        <f t="shared" si="248"/>
        <v>2.3765240790470852E-2</v>
      </c>
      <c r="IC36" s="4">
        <f t="shared" si="248"/>
        <v>2.4938048983787271E-2</v>
      </c>
      <c r="ID36" s="4">
        <f t="shared" si="248"/>
        <v>2.9719374307198055E-2</v>
      </c>
      <c r="IE36" s="4">
        <f t="shared" si="248"/>
        <v>1.0295003915253845E-2</v>
      </c>
      <c r="IF36" s="4">
        <f t="shared" si="248"/>
        <v>4.5654494961324546E-3</v>
      </c>
      <c r="IG36" s="4">
        <f t="shared" si="248"/>
        <v>2.8263676652277637E-3</v>
      </c>
      <c r="IH36" s="4">
        <f t="shared" si="248"/>
        <v>2.0402925906001502E-2</v>
      </c>
      <c r="II36" s="4">
        <f t="shared" si="248"/>
        <v>2.1413444385627742E-2</v>
      </c>
      <c r="IJ36" s="4">
        <f t="shared" si="248"/>
        <v>2.553670207386877E-2</v>
      </c>
      <c r="IK36" s="4">
        <f t="shared" si="248"/>
        <v>8.8212424833395559E-3</v>
      </c>
      <c r="IL36" s="4">
        <f t="shared" si="248"/>
        <v>3.9086521404326164E-3</v>
      </c>
      <c r="IM36" s="4">
        <f t="shared" si="248"/>
        <v>2.4191510928440597E-3</v>
      </c>
      <c r="IN36" s="4">
        <f t="shared" si="248"/>
        <v>0.1589235604093111</v>
      </c>
      <c r="IO36" s="4">
        <f t="shared" si="248"/>
        <v>0.16563471242898375</v>
      </c>
      <c r="IP36" s="4">
        <f t="shared" si="248"/>
        <v>0.19207763477817877</v>
      </c>
      <c r="IQ36" s="4">
        <f t="shared" si="248"/>
        <v>7.4707572961922319E-2</v>
      </c>
      <c r="IR36" s="4">
        <f t="shared" si="248"/>
        <v>3.4375114108520892E-2</v>
      </c>
      <c r="IS36" s="4">
        <f t="shared" si="248"/>
        <v>2.1526421469890585E-2</v>
      </c>
      <c r="IT36" s="4">
        <f t="shared" si="248"/>
        <v>0.13916492604343142</v>
      </c>
      <c r="IU36" s="4">
        <f t="shared" si="248"/>
        <v>0.14518572494759607</v>
      </c>
      <c r="IV36" s="4">
        <f t="shared" ref="IV36:KA36" si="249">IF(AH1=1,FZ36,0)</f>
        <v>0.16902538912340609</v>
      </c>
      <c r="IW36" s="4">
        <f t="shared" si="249"/>
        <v>6.4614957336363604E-2</v>
      </c>
      <c r="IX36" s="4">
        <f t="shared" si="249"/>
        <v>2.9557158499812088E-2</v>
      </c>
      <c r="IY36" s="4">
        <f t="shared" si="249"/>
        <v>1.8474861204282218E-2</v>
      </c>
      <c r="IZ36" s="4">
        <f t="shared" si="249"/>
        <v>0.77486071938234713</v>
      </c>
      <c r="JA36" s="4">
        <f t="shared" si="249"/>
        <v>0.78335684979842102</v>
      </c>
      <c r="JB36" s="4">
        <f t="shared" si="249"/>
        <v>0.81239636462766374</v>
      </c>
      <c r="JC36" s="4">
        <f t="shared" si="249"/>
        <v>0.5952459092704645</v>
      </c>
      <c r="JD36" s="4">
        <f t="shared" si="249"/>
        <v>0.39335785668649909</v>
      </c>
      <c r="JE36" s="4">
        <f t="shared" si="249"/>
        <v>0.28608204122618353</v>
      </c>
      <c r="JF36" s="4">
        <f t="shared" si="249"/>
        <v>0.74649021497277457</v>
      </c>
      <c r="JG36" s="4">
        <f t="shared" si="249"/>
        <v>0.75571944724630935</v>
      </c>
      <c r="JH36" s="4">
        <f t="shared" si="249"/>
        <v>0.7874584262001062</v>
      </c>
      <c r="JI36" s="4">
        <f t="shared" si="249"/>
        <v>0.55717653579525672</v>
      </c>
      <c r="JJ36" s="4">
        <f t="shared" si="249"/>
        <v>0.35681768278994941</v>
      </c>
      <c r="JK36" s="4">
        <f t="shared" si="249"/>
        <v>0.25531306728486874</v>
      </c>
      <c r="JL36" s="4">
        <f t="shared" si="249"/>
        <v>0.98532859097011483</v>
      </c>
      <c r="JM36" s="4">
        <f t="shared" si="249"/>
        <v>0.986025490575132</v>
      </c>
      <c r="JN36" s="4">
        <f t="shared" si="249"/>
        <v>0.98830427723615599</v>
      </c>
      <c r="JO36" s="4">
        <f t="shared" si="249"/>
        <v>0.96632698179984788</v>
      </c>
      <c r="JP36" s="4">
        <f t="shared" si="249"/>
        <v>0.9267558104666459</v>
      </c>
      <c r="JQ36" s="4">
        <f t="shared" si="249"/>
        <v>0.88661493220522558</v>
      </c>
      <c r="JR36" s="4">
        <f t="shared" si="249"/>
        <v>0.98289431220312007</v>
      </c>
      <c r="JS36" s="4">
        <f t="shared" si="249"/>
        <v>0.98370492907668783</v>
      </c>
      <c r="JT36" s="4">
        <f t="shared" si="249"/>
        <v>0.98635688779568498</v>
      </c>
      <c r="JU36" s="4">
        <f t="shared" si="249"/>
        <v>0.96086517714369091</v>
      </c>
      <c r="JV36" s="4">
        <f t="shared" si="249"/>
        <v>0.91543719267611989</v>
      </c>
      <c r="JW36" s="4">
        <f t="shared" si="249"/>
        <v>0.86996361413061107</v>
      </c>
      <c r="JX36" s="4">
        <f t="shared" si="249"/>
        <v>0.9991775680282321</v>
      </c>
      <c r="JY36" s="4">
        <f t="shared" si="249"/>
        <v>0.99921715662590038</v>
      </c>
      <c r="JZ36" s="4">
        <f t="shared" si="249"/>
        <v>0.99934623910131737</v>
      </c>
      <c r="KA36" s="4">
        <f t="shared" si="249"/>
        <v>0.99807740091885577</v>
      </c>
      <c r="KB36" s="4">
        <f t="shared" ref="KB36:KJ36" si="250">IF(BN1=1,HF36,0)</f>
        <v>0.99565008107113762</v>
      </c>
      <c r="KC36" s="4">
        <f t="shared" si="250"/>
        <v>0.99298014796666423</v>
      </c>
      <c r="KD36" s="4">
        <f t="shared" si="250"/>
        <v>0.9990388688032753</v>
      </c>
      <c r="KE36" s="4">
        <f t="shared" si="250"/>
        <v>0.99908512771579983</v>
      </c>
      <c r="KF36" s="4">
        <f t="shared" si="250"/>
        <v>0.99923596369610046</v>
      </c>
      <c r="KG36" s="4">
        <f t="shared" si="250"/>
        <v>0.99775358090317656</v>
      </c>
      <c r="KH36" s="4">
        <f t="shared" si="250"/>
        <v>0.99491951285267466</v>
      </c>
      <c r="KI36" s="4">
        <f t="shared" si="250"/>
        <v>0.99180485577131583</v>
      </c>
      <c r="KJ36" s="4">
        <f t="shared" si="250"/>
        <v>0</v>
      </c>
    </row>
    <row r="37" spans="1:296" x14ac:dyDescent="0.2">
      <c r="A37" s="4" t="str">
        <f>'Respondent Data'!A37</f>
        <v>349</v>
      </c>
      <c r="B37" s="4">
        <f>SUMPRODUCT('Respondent Data'!I37:Z37,'Product Coding'!A100:R100)</f>
        <v>3.3917568666887394</v>
      </c>
      <c r="C37" s="4">
        <f>SUMPRODUCT('Respondent Data'!I37:Z37,'Product Coding'!A101:R101)</f>
        <v>1.6601522161635995</v>
      </c>
      <c r="D37" s="4">
        <f>SUMPRODUCT('Respondent Data'!I37:Z37,'Product Coding'!A102:R102)</f>
        <v>0.27435637328300544</v>
      </c>
      <c r="E37" s="4">
        <f>SUMPRODUCT('Respondent Data'!I37:Z37,'Product Coding'!A103:R103)</f>
        <v>0.28699041246532664</v>
      </c>
      <c r="F37" s="4">
        <f>SUMPRODUCT('Respondent Data'!I37:Z37,'Product Coding'!A104:R104)</f>
        <v>-1.1176571939983806</v>
      </c>
      <c r="G37" s="4">
        <f>SUMPRODUCT('Respondent Data'!I37:Z37,'Product Coding'!A105:R105)</f>
        <v>-2.3171325033692307</v>
      </c>
      <c r="H37" s="4">
        <f>SUMPRODUCT('Respondent Data'!I37:Z37,'Product Coding'!A106:R106)</f>
        <v>3.2845266907514885</v>
      </c>
      <c r="I37" s="4">
        <f>SUMPRODUCT('Respondent Data'!I37:Z37,'Product Coding'!A107:R107)</f>
        <v>1.5529220402263486</v>
      </c>
      <c r="J37" s="4">
        <f>SUMPRODUCT('Respondent Data'!I37:Z37,'Product Coding'!A108:R108)</f>
        <v>0.16712619734575443</v>
      </c>
      <c r="K37" s="4">
        <f>SUMPRODUCT('Respondent Data'!I37:Z37,'Product Coding'!A109:R109)</f>
        <v>0.17976023652807563</v>
      </c>
      <c r="L37" s="4">
        <f>SUMPRODUCT('Respondent Data'!I37:Z37,'Product Coding'!A110:R110)</f>
        <v>-1.2248873699356315</v>
      </c>
      <c r="M37" s="4">
        <f>SUMPRODUCT('Respondent Data'!I37:Z37,'Product Coding'!A111:R111)</f>
        <v>-2.4243626793064816</v>
      </c>
      <c r="N37" s="4">
        <f>SUMPRODUCT('Respondent Data'!I37:Z37,'Product Coding'!A112:R112)</f>
        <v>1.7310509153759235</v>
      </c>
      <c r="O37" s="4">
        <f>SUMPRODUCT('Respondent Data'!I37:Z37,'Product Coding'!A113:R113)</f>
        <v>-5.5373514921638195E-4</v>
      </c>
      <c r="P37" s="4">
        <f>SUMPRODUCT('Respondent Data'!I37:Z37,'Product Coding'!A114:R114)</f>
        <v>-1.3863495780298105</v>
      </c>
      <c r="Q37" s="4">
        <f>SUMPRODUCT('Respondent Data'!I37:Z37,'Product Coding'!A115:R115)</f>
        <v>-1.3737155388474893</v>
      </c>
      <c r="R37" s="4">
        <f>SUMPRODUCT('Respondent Data'!I37:Z37,'Product Coding'!A116:R116)</f>
        <v>-2.7783631453111965</v>
      </c>
      <c r="S37" s="4">
        <f>SUMPRODUCT('Respondent Data'!I37:Z37,'Product Coding'!A117:R117)</f>
        <v>-3.9778384546820464</v>
      </c>
      <c r="T37" s="4">
        <f>SUMPRODUCT('Respondent Data'!I37:Z37,'Product Coding'!A118:R118)</f>
        <v>1.6238207394386726</v>
      </c>
      <c r="U37" s="4">
        <f>SUMPRODUCT('Respondent Data'!I37:Z37,'Product Coding'!A119:R119)</f>
        <v>-0.10778391108646737</v>
      </c>
      <c r="V37" s="4">
        <f>SUMPRODUCT('Respondent Data'!I37:Z37,'Product Coding'!A120:R120)</f>
        <v>-1.4935797539670614</v>
      </c>
      <c r="W37" s="4">
        <f>SUMPRODUCT('Respondent Data'!I37:Z37,'Product Coding'!A121:R121)</f>
        <v>-1.4809457147847402</v>
      </c>
      <c r="X37" s="4">
        <f>SUMPRODUCT('Respondent Data'!I37:Z37,'Product Coding'!A122:R122)</f>
        <v>-2.8855933212484475</v>
      </c>
      <c r="Y37" s="4">
        <f>SUMPRODUCT('Respondent Data'!I37:Z37,'Product Coding'!A123:R123)</f>
        <v>-4.0850686306192978</v>
      </c>
      <c r="Z37" s="4">
        <f>SUMPRODUCT('Respondent Data'!I37:Z37,'Product Coding'!A124:R124)</f>
        <v>2.4910063660538833</v>
      </c>
      <c r="AA37" s="4">
        <f>SUMPRODUCT('Respondent Data'!I37:Z37,'Product Coding'!A125:R125)</f>
        <v>0.75940171552874358</v>
      </c>
      <c r="AB37" s="4">
        <f>SUMPRODUCT('Respondent Data'!I37:Z37,'Product Coding'!A126:R126)</f>
        <v>-0.62639412735185052</v>
      </c>
      <c r="AC37" s="4">
        <f>SUMPRODUCT('Respondent Data'!I37:Z37,'Product Coding'!A127:R127)</f>
        <v>-0.61376008816952932</v>
      </c>
      <c r="AD37" s="4">
        <f>SUMPRODUCT('Respondent Data'!I37:Z37,'Product Coding'!A128:R128)</f>
        <v>-2.0184076946332365</v>
      </c>
      <c r="AE37" s="4">
        <f>SUMPRODUCT('Respondent Data'!I37:Z37,'Product Coding'!A129:R129)</f>
        <v>-3.2178830040040869</v>
      </c>
      <c r="AF37" s="4">
        <f>SUMPRODUCT('Respondent Data'!I37:Z37,'Product Coding'!A130:R130)</f>
        <v>2.3837761901166323</v>
      </c>
      <c r="AG37" s="4">
        <f>SUMPRODUCT('Respondent Data'!I37:Z37,'Product Coding'!A131:R131)</f>
        <v>0.65217153959149265</v>
      </c>
      <c r="AH37" s="4">
        <f>SUMPRODUCT('Respondent Data'!I37:Z37,'Product Coding'!A132:R132)</f>
        <v>-0.73362430328910144</v>
      </c>
      <c r="AI37" s="4">
        <f>SUMPRODUCT('Respondent Data'!I37:Z37,'Product Coding'!A133:R133)</f>
        <v>-0.72099026410678024</v>
      </c>
      <c r="AJ37" s="4">
        <f>SUMPRODUCT('Respondent Data'!I37:Z37,'Product Coding'!A134:R134)</f>
        <v>-2.1256378705704875</v>
      </c>
      <c r="AK37" s="4">
        <f>SUMPRODUCT('Respondent Data'!I37:Z37,'Product Coding'!A135:R135)</f>
        <v>-3.3251131799413378</v>
      </c>
      <c r="AL37" s="4">
        <f>SUMPRODUCT('Respondent Data'!I37:Z37,'Product Coding'!A136:R136)</f>
        <v>3.9485623207428064</v>
      </c>
      <c r="AM37" s="4">
        <f>SUMPRODUCT('Respondent Data'!I37:Z37,'Product Coding'!A137:R137)</f>
        <v>2.2169576702176665</v>
      </c>
      <c r="AN37" s="4">
        <f>SUMPRODUCT('Respondent Data'!I37:Z37,'Product Coding'!A138:R138)</f>
        <v>0.83116182733707245</v>
      </c>
      <c r="AO37" s="4">
        <f>SUMPRODUCT('Respondent Data'!I37:Z37,'Product Coding'!A139:R139)</f>
        <v>0.84379586651939364</v>
      </c>
      <c r="AP37" s="4">
        <f>SUMPRODUCT('Respondent Data'!I37:Z37,'Product Coding'!A140:R140)</f>
        <v>-0.56085173994431359</v>
      </c>
      <c r="AQ37" s="4">
        <f>SUMPRODUCT('Respondent Data'!I37:Z37,'Product Coding'!A141:R141)</f>
        <v>-1.7603270493151637</v>
      </c>
      <c r="AR37" s="4">
        <f>SUMPRODUCT('Respondent Data'!I37:Z37,'Product Coding'!A142:R142)</f>
        <v>3.8413321448055555</v>
      </c>
      <c r="AS37" s="4">
        <f>SUMPRODUCT('Respondent Data'!I37:Z37,'Product Coding'!A143:R143)</f>
        <v>2.1097274942804156</v>
      </c>
      <c r="AT37" s="4">
        <f>SUMPRODUCT('Respondent Data'!I37:Z37,'Product Coding'!A144:R144)</f>
        <v>0.72393165139982152</v>
      </c>
      <c r="AU37" s="4">
        <f>SUMPRODUCT('Respondent Data'!I37:Z37,'Product Coding'!A145:R145)</f>
        <v>0.73656569058214272</v>
      </c>
      <c r="AV37" s="4">
        <f>SUMPRODUCT('Respondent Data'!I37:Z37,'Product Coding'!A146:R146)</f>
        <v>-0.66808191588156451</v>
      </c>
      <c r="AW37" s="4">
        <f>SUMPRODUCT('Respondent Data'!I37:Z37,'Product Coding'!A147:R147)</f>
        <v>-1.8675572252524146</v>
      </c>
      <c r="AX37" s="4">
        <f>SUMPRODUCT('Respondent Data'!I37:Z37,'Product Coding'!A148:R148)</f>
        <v>5.3317856646644239</v>
      </c>
      <c r="AY37" s="4">
        <f>SUMPRODUCT('Respondent Data'!I37:Z37,'Product Coding'!A149:R149)</f>
        <v>3.6001810141392836</v>
      </c>
      <c r="AZ37" s="4">
        <f>SUMPRODUCT('Respondent Data'!I37:Z37,'Product Coding'!A150:R150)</f>
        <v>2.2143851712586895</v>
      </c>
      <c r="BA37" s="4">
        <f>SUMPRODUCT('Respondent Data'!I37:Z37,'Product Coding'!A151:R151)</f>
        <v>2.2270192104410107</v>
      </c>
      <c r="BB37" s="4">
        <f>SUMPRODUCT('Respondent Data'!I37:Z37,'Product Coding'!A152:R152)</f>
        <v>0.82237160397730347</v>
      </c>
      <c r="BC37" s="4">
        <f>SUMPRODUCT('Respondent Data'!I37:Z37,'Product Coding'!A153:R153)</f>
        <v>-0.3771037053935466</v>
      </c>
      <c r="BD37" s="4">
        <f>SUMPRODUCT('Respondent Data'!I37:Z37,'Product Coding'!A154:R154)</f>
        <v>5.2245554887271721</v>
      </c>
      <c r="BE37" s="4">
        <f>SUMPRODUCT('Respondent Data'!I37:Z37,'Product Coding'!A155:R155)</f>
        <v>3.4929508382020327</v>
      </c>
      <c r="BF37" s="4">
        <f>SUMPRODUCT('Respondent Data'!I37:Z37,'Product Coding'!A156:R156)</f>
        <v>2.1071549953214386</v>
      </c>
      <c r="BG37" s="4">
        <f>SUMPRODUCT('Respondent Data'!I37:Z37,'Product Coding'!A157:R157)</f>
        <v>2.1197890345037598</v>
      </c>
      <c r="BH37" s="4">
        <f>SUMPRODUCT('Respondent Data'!I37:Z37,'Product Coding'!A158:R158)</f>
        <v>0.71514142804005254</v>
      </c>
      <c r="BI37" s="4">
        <f>SUMPRODUCT('Respondent Data'!I37:Z37,'Product Coding'!A159:R159)</f>
        <v>-0.48433388133079763</v>
      </c>
      <c r="BJ37" s="4">
        <f>SUMPRODUCT('Respondent Data'!I37:Z37,'Product Coding'!A160:R160)</f>
        <v>4.4983866730004021</v>
      </c>
      <c r="BK37" s="4">
        <f>SUMPRODUCT('Respondent Data'!I37:Z37,'Product Coding'!A161:R161)</f>
        <v>2.7667820224752613</v>
      </c>
      <c r="BL37" s="4">
        <f>SUMPRODUCT('Respondent Data'!I37:Z37,'Product Coding'!A162:R162)</f>
        <v>1.3809861795946674</v>
      </c>
      <c r="BM37" s="4">
        <f>SUMPRODUCT('Respondent Data'!I37:Z37,'Product Coding'!A163:R163)</f>
        <v>1.3936202187769886</v>
      </c>
      <c r="BN37" s="4">
        <f>SUMPRODUCT('Respondent Data'!I37:Z37,'Product Coding'!A164:R164)</f>
        <v>-1.1027387686718591E-2</v>
      </c>
      <c r="BO37" s="4">
        <f>SUMPRODUCT('Respondent Data'!I37:Z37,'Product Coding'!A165:R165)</f>
        <v>-1.2105026970575687</v>
      </c>
      <c r="BP37" s="4">
        <f>SUMPRODUCT('Respondent Data'!I37:Z37,'Product Coding'!A166:R166)</f>
        <v>4.3911564970631503</v>
      </c>
      <c r="BQ37" s="4">
        <f>SUMPRODUCT('Respondent Data'!I37:Z37,'Product Coding'!A167:R167)</f>
        <v>2.6595518465380104</v>
      </c>
      <c r="BR37" s="4">
        <f>SUMPRODUCT('Respondent Data'!I37:Z37,'Product Coding'!A168:R168)</f>
        <v>1.2737560036574165</v>
      </c>
      <c r="BS37" s="4">
        <f>SUMPRODUCT('Respondent Data'!I37:Z37,'Product Coding'!A169:R169)</f>
        <v>1.2863900428397377</v>
      </c>
      <c r="BT37" s="4">
        <f>SUMPRODUCT('Respondent Data'!I37:Z37,'Product Coding'!A170:R170)</f>
        <v>-0.11825756362396958</v>
      </c>
      <c r="BU37" s="4">
        <f>SUMPRODUCT('Respondent Data'!I37:Z37,'Product Coding'!A171:R171)</f>
        <v>-1.3177328729948197</v>
      </c>
      <c r="BV37" s="4">
        <f>SUMPRODUCT('Respondent Data'!I37:Z37,'Product Coding'!A172:R172)</f>
        <v>-3.6030910222296599</v>
      </c>
      <c r="BX37" s="4">
        <f t="shared" si="0"/>
        <v>3.3649507239827486E-2</v>
      </c>
      <c r="BY37" s="4">
        <f t="shared" si="1"/>
        <v>0.1901100400780443</v>
      </c>
      <c r="BZ37" s="4">
        <f t="shared" si="2"/>
        <v>0.76006116149912761</v>
      </c>
      <c r="CA37" s="4">
        <f t="shared" si="3"/>
        <v>0.75051892442878487</v>
      </c>
      <c r="CB37" s="4">
        <f t="shared" si="4"/>
        <v>3.0576822490006341</v>
      </c>
      <c r="CC37" s="4">
        <f t="shared" si="5"/>
        <v>10.146537389255213</v>
      </c>
      <c r="CD37" s="4">
        <f t="shared" si="6"/>
        <v>3.7458310263014168E-2</v>
      </c>
      <c r="CE37" s="4">
        <f t="shared" si="7"/>
        <v>0.21162868194779397</v>
      </c>
      <c r="CF37" s="4">
        <f t="shared" si="8"/>
        <v>0.84609282993016588</v>
      </c>
      <c r="CG37" s="4">
        <f t="shared" si="9"/>
        <v>0.83547050270746381</v>
      </c>
      <c r="CH37" s="4">
        <f t="shared" si="10"/>
        <v>3.4037826929368107</v>
      </c>
      <c r="CI37" s="4">
        <f t="shared" si="11"/>
        <v>11.29502856945682</v>
      </c>
      <c r="CJ37" s="4">
        <f t="shared" si="12"/>
        <v>0.17709819692174483</v>
      </c>
      <c r="CK37" s="4">
        <f t="shared" si="13"/>
        <v>1.0005538884888261</v>
      </c>
      <c r="CL37" s="4">
        <f t="shared" si="14"/>
        <v>4.0002208737376064</v>
      </c>
      <c r="CM37" s="4">
        <f t="shared" si="15"/>
        <v>3.9499998417411155</v>
      </c>
      <c r="CN37" s="4">
        <f t="shared" si="16"/>
        <v>16.09265803502489</v>
      </c>
      <c r="CO37" s="4">
        <f t="shared" si="17"/>
        <v>53.40147966592864</v>
      </c>
      <c r="CP37" s="4">
        <f t="shared" si="18"/>
        <v>0.19714402234881315</v>
      </c>
      <c r="CQ37" s="4">
        <f t="shared" si="19"/>
        <v>1.113807038027576</v>
      </c>
      <c r="CR37" s="4">
        <f t="shared" si="20"/>
        <v>4.4530076931318856</v>
      </c>
      <c r="CS37" s="4">
        <f t="shared" si="21"/>
        <v>4.3971021196907767</v>
      </c>
      <c r="CT37" s="4">
        <f t="shared" si="22"/>
        <v>17.914193314518229</v>
      </c>
      <c r="CU37" s="4">
        <f t="shared" si="23"/>
        <v>59.446017428237781</v>
      </c>
      <c r="CV37" s="4">
        <f t="shared" si="24"/>
        <v>8.282657076967509E-2</v>
      </c>
      <c r="CW37" s="4">
        <f t="shared" si="25"/>
        <v>0.46794630828687966</v>
      </c>
      <c r="CX37" s="4">
        <f t="shared" si="26"/>
        <v>1.8708523466185436</v>
      </c>
      <c r="CY37" s="4">
        <f t="shared" si="27"/>
        <v>1.8473646096845451</v>
      </c>
      <c r="CZ37" s="4">
        <f t="shared" si="28"/>
        <v>7.5263311698150348</v>
      </c>
      <c r="DA37" s="4">
        <f t="shared" si="29"/>
        <v>24.975191795486449</v>
      </c>
      <c r="DB37" s="4">
        <f t="shared" si="30"/>
        <v>9.220174797210183E-2</v>
      </c>
      <c r="DC37" s="4">
        <f t="shared" si="31"/>
        <v>0.52091336367313412</v>
      </c>
      <c r="DD37" s="4">
        <f t="shared" si="32"/>
        <v>2.0826149743132114</v>
      </c>
      <c r="DE37" s="4">
        <f t="shared" si="33"/>
        <v>2.05646864975698</v>
      </c>
      <c r="DF37" s="4">
        <f t="shared" si="34"/>
        <v>8.3782400167643978</v>
      </c>
      <c r="DG37" s="4">
        <f t="shared" si="35"/>
        <v>27.80214510976041</v>
      </c>
      <c r="DH37" s="4">
        <f t="shared" si="36"/>
        <v>1.9282403769252339E-2</v>
      </c>
      <c r="DI37" s="4">
        <f t="shared" si="37"/>
        <v>0.10894003669197233</v>
      </c>
      <c r="DJ37" s="4">
        <f t="shared" si="38"/>
        <v>0.43554296652542085</v>
      </c>
      <c r="DK37" s="4">
        <f t="shared" si="39"/>
        <v>0.43007491414828247</v>
      </c>
      <c r="DL37" s="4">
        <f t="shared" si="40"/>
        <v>1.7521642531965969</v>
      </c>
      <c r="DM37" s="4">
        <f t="shared" si="41"/>
        <v>5.8143386589585484</v>
      </c>
      <c r="DN37" s="4">
        <f t="shared" si="42"/>
        <v>2.1464987818617193E-2</v>
      </c>
      <c r="DO37" s="4">
        <f t="shared" si="43"/>
        <v>0.1212710089746018</v>
      </c>
      <c r="DP37" s="4">
        <f t="shared" si="44"/>
        <v>0.48484227292555299</v>
      </c>
      <c r="DQ37" s="4">
        <f t="shared" si="45"/>
        <v>0.47875528921380239</v>
      </c>
      <c r="DR37" s="4">
        <f t="shared" si="46"/>
        <v>1.9504925216354261</v>
      </c>
      <c r="DS37" s="4">
        <f t="shared" si="47"/>
        <v>6.472466295248597</v>
      </c>
      <c r="DT37" s="4">
        <f t="shared" si="48"/>
        <v>4.8354278458980033E-3</v>
      </c>
      <c r="DU37" s="4">
        <f t="shared" si="49"/>
        <v>2.7318776914810897E-2</v>
      </c>
      <c r="DV37" s="4">
        <f t="shared" si="50"/>
        <v>0.1092206456012669</v>
      </c>
      <c r="DW37" s="4">
        <f t="shared" si="51"/>
        <v>0.1078494279334051</v>
      </c>
      <c r="DX37" s="4">
        <f t="shared" si="52"/>
        <v>0.43938836266897757</v>
      </c>
      <c r="DY37" s="4">
        <f t="shared" si="53"/>
        <v>1.4580555097513945</v>
      </c>
      <c r="DZ37" s="4">
        <f t="shared" si="54"/>
        <v>5.3827521221970331E-3</v>
      </c>
      <c r="EA37" s="4">
        <f t="shared" si="55"/>
        <v>3.0411001694249533E-2</v>
      </c>
      <c r="EB37" s="4">
        <f t="shared" si="56"/>
        <v>0.12158338013391795</v>
      </c>
      <c r="EC37" s="4">
        <f t="shared" si="57"/>
        <v>0.12005695371480829</v>
      </c>
      <c r="ED37" s="4">
        <f t="shared" si="58"/>
        <v>0.48912293120690392</v>
      </c>
      <c r="EE37" s="4">
        <f t="shared" si="59"/>
        <v>1.6230934758034521</v>
      </c>
      <c r="EF37" s="4">
        <f t="shared" si="60"/>
        <v>1.1126933447455302E-2</v>
      </c>
      <c r="EG37" s="4">
        <f t="shared" si="61"/>
        <v>6.2863974457781871E-2</v>
      </c>
      <c r="EH37" s="4">
        <f t="shared" si="62"/>
        <v>0.25133057372045287</v>
      </c>
      <c r="EI37" s="4">
        <f t="shared" si="63"/>
        <v>0.24817522775758916</v>
      </c>
      <c r="EJ37" s="4">
        <f t="shared" si="64"/>
        <v>1.0110884134382336</v>
      </c>
      <c r="EK37" s="4">
        <f t="shared" si="65"/>
        <v>3.3551708632075208</v>
      </c>
      <c r="EL37" s="4">
        <f t="shared" si="66"/>
        <v>1.2386396103220553E-2</v>
      </c>
      <c r="EM37" s="4">
        <f t="shared" si="67"/>
        <v>6.9979576307693456E-2</v>
      </c>
      <c r="EN37" s="4">
        <f t="shared" si="68"/>
        <v>0.27977879562703356</v>
      </c>
      <c r="EO37" s="4">
        <f t="shared" si="69"/>
        <v>0.27626629462005875</v>
      </c>
      <c r="EP37" s="4">
        <f t="shared" si="70"/>
        <v>1.1255339706455172</v>
      </c>
      <c r="EQ37" s="4">
        <f t="shared" si="71"/>
        <v>3.7349441786386386</v>
      </c>
      <c r="ER37" s="4">
        <f t="shared" si="72"/>
        <v>36.711535417613845</v>
      </c>
      <c r="ET37" s="4">
        <f t="shared" si="73"/>
        <v>0.96744592146163511</v>
      </c>
      <c r="EU37" s="4">
        <f t="shared" si="74"/>
        <v>0.84025843520690124</v>
      </c>
      <c r="EV37" s="4">
        <f t="shared" si="75"/>
        <v>0.568162074065797</v>
      </c>
      <c r="EW37" s="4">
        <f t="shared" si="76"/>
        <v>0.57125917694737971</v>
      </c>
      <c r="EX37" s="4">
        <f t="shared" si="77"/>
        <v>0.24644610855034049</v>
      </c>
      <c r="EY37" s="4">
        <f t="shared" si="78"/>
        <v>8.9713959149677946E-2</v>
      </c>
      <c r="EZ37" s="4">
        <f t="shared" si="79"/>
        <v>0.96389415372891674</v>
      </c>
      <c r="FA37" s="4">
        <f t="shared" si="80"/>
        <v>0.8253353646204683</v>
      </c>
      <c r="FB37" s="4">
        <f t="shared" si="81"/>
        <v>0.54168456958788358</v>
      </c>
      <c r="FC37" s="4">
        <f t="shared" si="82"/>
        <v>0.54481943377729092</v>
      </c>
      <c r="FD37" s="4">
        <f t="shared" si="83"/>
        <v>0.2270775080713886</v>
      </c>
      <c r="FE37" s="4">
        <f t="shared" si="84"/>
        <v>8.1333686566958413E-2</v>
      </c>
      <c r="FF37" s="4">
        <f t="shared" si="85"/>
        <v>0.84954679449439452</v>
      </c>
      <c r="FG37" s="4">
        <f t="shared" si="86"/>
        <v>0.49986156621623312</v>
      </c>
      <c r="FH37" s="4">
        <f t="shared" si="87"/>
        <v>0.19999116544076018</v>
      </c>
      <c r="FI37" s="4">
        <f t="shared" si="88"/>
        <v>0.20202020847908944</v>
      </c>
      <c r="FJ37" s="4">
        <f t="shared" si="89"/>
        <v>5.8504651409446148E-2</v>
      </c>
      <c r="FK37" s="4">
        <f t="shared" si="90"/>
        <v>1.8381852959530709E-2</v>
      </c>
      <c r="FL37" s="4">
        <f t="shared" si="91"/>
        <v>0.83532138266704625</v>
      </c>
      <c r="FM37" s="4">
        <f t="shared" si="92"/>
        <v>0.47308007874413854</v>
      </c>
      <c r="FN37" s="4">
        <f t="shared" si="93"/>
        <v>0.18338503377860799</v>
      </c>
      <c r="FO37" s="4">
        <f t="shared" si="94"/>
        <v>0.18528461715623315</v>
      </c>
      <c r="FP37" s="4">
        <f t="shared" si="95"/>
        <v>5.2870348915827994E-2</v>
      </c>
      <c r="FQ37" s="4">
        <f t="shared" si="96"/>
        <v>1.6543687120284006E-2</v>
      </c>
      <c r="FR37" s="4">
        <f t="shared" si="97"/>
        <v>0.92350892284550989</v>
      </c>
      <c r="FS37" s="4">
        <f t="shared" si="98"/>
        <v>0.68122382566363648</v>
      </c>
      <c r="FT37" s="4">
        <f t="shared" si="99"/>
        <v>0.34832860741788335</v>
      </c>
      <c r="FU37" s="4">
        <f t="shared" si="100"/>
        <v>0.35120194884728456</v>
      </c>
      <c r="FV37" s="4">
        <f t="shared" si="101"/>
        <v>0.11728373905299452</v>
      </c>
      <c r="FW37" s="4">
        <f t="shared" si="102"/>
        <v>3.8498272038698246E-2</v>
      </c>
      <c r="FX37" s="4">
        <f t="shared" si="103"/>
        <v>0.91558176120547929</v>
      </c>
      <c r="FY37" s="4">
        <f t="shared" si="104"/>
        <v>0.65749964717577059</v>
      </c>
      <c r="FZ37" s="4">
        <f t="shared" si="105"/>
        <v>0.32439990343678721</v>
      </c>
      <c r="GA37" s="4">
        <f t="shared" si="106"/>
        <v>0.3271749573088244</v>
      </c>
      <c r="GB37" s="4">
        <f t="shared" si="107"/>
        <v>0.10662981521185376</v>
      </c>
      <c r="GC37" s="4">
        <f t="shared" si="108"/>
        <v>3.4719636200330167E-2</v>
      </c>
      <c r="GD37" s="4">
        <f t="shared" si="109"/>
        <v>0.98108237354245798</v>
      </c>
      <c r="GE37" s="4">
        <f t="shared" si="110"/>
        <v>0.90176201319509908</v>
      </c>
      <c r="GF37" s="4">
        <f t="shared" si="111"/>
        <v>0.69660053604692418</v>
      </c>
      <c r="GG37" s="4">
        <f t="shared" si="112"/>
        <v>0.69926406659302565</v>
      </c>
      <c r="GH37" s="4">
        <f t="shared" si="113"/>
        <v>0.36335040644413402</v>
      </c>
      <c r="GI37" s="4">
        <f t="shared" si="114"/>
        <v>0.14674938391641845</v>
      </c>
      <c r="GJ37" s="4">
        <f t="shared" si="115"/>
        <v>0.97898607580818142</v>
      </c>
      <c r="GK37" s="4">
        <f t="shared" si="116"/>
        <v>0.89184505083610099</v>
      </c>
      <c r="GL37" s="4">
        <f t="shared" si="117"/>
        <v>0.67347220525296692</v>
      </c>
      <c r="GM37" s="4">
        <f t="shared" si="118"/>
        <v>0.6762444112924606</v>
      </c>
      <c r="GN37" s="4">
        <f t="shared" si="119"/>
        <v>0.3389264648756713</v>
      </c>
      <c r="GO37" s="4">
        <f t="shared" si="120"/>
        <v>0.13382462502853371</v>
      </c>
      <c r="GP37" s="4">
        <f t="shared" si="121"/>
        <v>0.9951878410017212</v>
      </c>
      <c r="GQ37" s="4">
        <f t="shared" si="122"/>
        <v>0.97340769240405278</v>
      </c>
      <c r="GR37" s="4">
        <f t="shared" si="123"/>
        <v>0.9015338868471362</v>
      </c>
      <c r="GS37" s="4">
        <f t="shared" si="124"/>
        <v>0.90264974173016588</v>
      </c>
      <c r="GT37" s="4">
        <f t="shared" si="125"/>
        <v>0.6947395337737452</v>
      </c>
      <c r="GU37" s="4">
        <f t="shared" si="126"/>
        <v>0.40682563759560458</v>
      </c>
      <c r="GV37" s="4">
        <f t="shared" si="127"/>
        <v>0.99464606677324152</v>
      </c>
      <c r="GW37" s="4">
        <f t="shared" si="128"/>
        <v>0.97048653241837823</v>
      </c>
      <c r="GX37" s="4">
        <f t="shared" si="129"/>
        <v>0.89159666388833192</v>
      </c>
      <c r="GY37" s="4">
        <f t="shared" si="130"/>
        <v>0.89281174201309621</v>
      </c>
      <c r="GZ37" s="4">
        <f t="shared" si="131"/>
        <v>0.67153623051759759</v>
      </c>
      <c r="HA37" s="4">
        <f t="shared" si="132"/>
        <v>0.38122926583609473</v>
      </c>
      <c r="HB37" s="4">
        <f t="shared" si="133"/>
        <v>0.98899551274980102</v>
      </c>
      <c r="HC37" s="4">
        <f t="shared" si="134"/>
        <v>0.9408541676371599</v>
      </c>
      <c r="HD37" s="4">
        <f t="shared" si="135"/>
        <v>0.79914933831337842</v>
      </c>
      <c r="HE37" s="4">
        <f t="shared" si="136"/>
        <v>0.80116956158195141</v>
      </c>
      <c r="HF37" s="4">
        <f t="shared" si="137"/>
        <v>0.49724318101478276</v>
      </c>
      <c r="HG37" s="4">
        <f t="shared" si="138"/>
        <v>0.22961211658720421</v>
      </c>
      <c r="HH37" s="4">
        <f t="shared" si="139"/>
        <v>0.98776514960009643</v>
      </c>
      <c r="HI37" s="4">
        <f t="shared" si="140"/>
        <v>0.93459727843667795</v>
      </c>
      <c r="HJ37" s="4">
        <f t="shared" si="141"/>
        <v>0.78138503577100249</v>
      </c>
      <c r="HK37" s="4">
        <f t="shared" si="142"/>
        <v>0.78353553973443879</v>
      </c>
      <c r="HL37" s="4">
        <f t="shared" si="143"/>
        <v>0.47047001544572048</v>
      </c>
      <c r="HM37" s="4">
        <f t="shared" si="144"/>
        <v>0.2111957316226511</v>
      </c>
      <c r="HN37" s="4">
        <f t="shared" si="145"/>
        <v>2.6517085261209813E-2</v>
      </c>
      <c r="HP37" s="4">
        <f t="shared" ref="HP37:IU37" si="251">IF(B1=1,ET37,0)</f>
        <v>0.96744592146163511</v>
      </c>
      <c r="HQ37" s="4">
        <f t="shared" si="251"/>
        <v>0.84025843520690124</v>
      </c>
      <c r="HR37" s="4">
        <f t="shared" si="251"/>
        <v>0.568162074065797</v>
      </c>
      <c r="HS37" s="4">
        <f t="shared" si="251"/>
        <v>0.57125917694737971</v>
      </c>
      <c r="HT37" s="4">
        <f t="shared" si="251"/>
        <v>0.24644610855034049</v>
      </c>
      <c r="HU37" s="4">
        <f t="shared" si="251"/>
        <v>8.9713959149677946E-2</v>
      </c>
      <c r="HV37" s="4">
        <f t="shared" si="251"/>
        <v>0.96389415372891674</v>
      </c>
      <c r="HW37" s="4">
        <f t="shared" si="251"/>
        <v>0.8253353646204683</v>
      </c>
      <c r="HX37" s="4">
        <f t="shared" si="251"/>
        <v>0.54168456958788358</v>
      </c>
      <c r="HY37" s="4">
        <f t="shared" si="251"/>
        <v>0.54481943377729092</v>
      </c>
      <c r="HZ37" s="4">
        <f t="shared" si="251"/>
        <v>0.2270775080713886</v>
      </c>
      <c r="IA37" s="4">
        <f t="shared" si="251"/>
        <v>8.1333686566958413E-2</v>
      </c>
      <c r="IB37" s="4">
        <f t="shared" si="251"/>
        <v>0.84954679449439452</v>
      </c>
      <c r="IC37" s="4">
        <f t="shared" si="251"/>
        <v>0.49986156621623312</v>
      </c>
      <c r="ID37" s="4">
        <f t="shared" si="251"/>
        <v>0.19999116544076018</v>
      </c>
      <c r="IE37" s="4">
        <f t="shared" si="251"/>
        <v>0.20202020847908944</v>
      </c>
      <c r="IF37" s="4">
        <f t="shared" si="251"/>
        <v>5.8504651409446148E-2</v>
      </c>
      <c r="IG37" s="4">
        <f t="shared" si="251"/>
        <v>1.8381852959530709E-2</v>
      </c>
      <c r="IH37" s="4">
        <f t="shared" si="251"/>
        <v>0.83532138266704625</v>
      </c>
      <c r="II37" s="4">
        <f t="shared" si="251"/>
        <v>0.47308007874413854</v>
      </c>
      <c r="IJ37" s="4">
        <f t="shared" si="251"/>
        <v>0.18338503377860799</v>
      </c>
      <c r="IK37" s="4">
        <f t="shared" si="251"/>
        <v>0.18528461715623315</v>
      </c>
      <c r="IL37" s="4">
        <f t="shared" si="251"/>
        <v>5.2870348915827994E-2</v>
      </c>
      <c r="IM37" s="4">
        <f t="shared" si="251"/>
        <v>1.6543687120284006E-2</v>
      </c>
      <c r="IN37" s="4">
        <f t="shared" si="251"/>
        <v>0.92350892284550989</v>
      </c>
      <c r="IO37" s="4">
        <f t="shared" si="251"/>
        <v>0.68122382566363648</v>
      </c>
      <c r="IP37" s="4">
        <f t="shared" si="251"/>
        <v>0.34832860741788335</v>
      </c>
      <c r="IQ37" s="4">
        <f t="shared" si="251"/>
        <v>0.35120194884728456</v>
      </c>
      <c r="IR37" s="4">
        <f t="shared" si="251"/>
        <v>0.11728373905299452</v>
      </c>
      <c r="IS37" s="4">
        <f t="shared" si="251"/>
        <v>3.8498272038698246E-2</v>
      </c>
      <c r="IT37" s="4">
        <f t="shared" si="251"/>
        <v>0.91558176120547929</v>
      </c>
      <c r="IU37" s="4">
        <f t="shared" si="251"/>
        <v>0.65749964717577059</v>
      </c>
      <c r="IV37" s="4">
        <f t="shared" ref="IV37:KA37" si="252">IF(AH1=1,FZ37,0)</f>
        <v>0.32439990343678721</v>
      </c>
      <c r="IW37" s="4">
        <f t="shared" si="252"/>
        <v>0.3271749573088244</v>
      </c>
      <c r="IX37" s="4">
        <f t="shared" si="252"/>
        <v>0.10662981521185376</v>
      </c>
      <c r="IY37" s="4">
        <f t="shared" si="252"/>
        <v>3.4719636200330167E-2</v>
      </c>
      <c r="IZ37" s="4">
        <f t="shared" si="252"/>
        <v>0.98108237354245798</v>
      </c>
      <c r="JA37" s="4">
        <f t="shared" si="252"/>
        <v>0.90176201319509908</v>
      </c>
      <c r="JB37" s="4">
        <f t="shared" si="252"/>
        <v>0.69660053604692418</v>
      </c>
      <c r="JC37" s="4">
        <f t="shared" si="252"/>
        <v>0.69926406659302565</v>
      </c>
      <c r="JD37" s="4">
        <f t="shared" si="252"/>
        <v>0.36335040644413402</v>
      </c>
      <c r="JE37" s="4">
        <f t="shared" si="252"/>
        <v>0.14674938391641845</v>
      </c>
      <c r="JF37" s="4">
        <f t="shared" si="252"/>
        <v>0.97898607580818142</v>
      </c>
      <c r="JG37" s="4">
        <f t="shared" si="252"/>
        <v>0.89184505083610099</v>
      </c>
      <c r="JH37" s="4">
        <f t="shared" si="252"/>
        <v>0.67347220525296692</v>
      </c>
      <c r="JI37" s="4">
        <f t="shared" si="252"/>
        <v>0.6762444112924606</v>
      </c>
      <c r="JJ37" s="4">
        <f t="shared" si="252"/>
        <v>0.3389264648756713</v>
      </c>
      <c r="JK37" s="4">
        <f t="shared" si="252"/>
        <v>0.13382462502853371</v>
      </c>
      <c r="JL37" s="4">
        <f t="shared" si="252"/>
        <v>0.9951878410017212</v>
      </c>
      <c r="JM37" s="4">
        <f t="shared" si="252"/>
        <v>0.97340769240405278</v>
      </c>
      <c r="JN37" s="4">
        <f t="shared" si="252"/>
        <v>0.9015338868471362</v>
      </c>
      <c r="JO37" s="4">
        <f t="shared" si="252"/>
        <v>0.90264974173016588</v>
      </c>
      <c r="JP37" s="4">
        <f t="shared" si="252"/>
        <v>0.6947395337737452</v>
      </c>
      <c r="JQ37" s="4">
        <f t="shared" si="252"/>
        <v>0.40682563759560458</v>
      </c>
      <c r="JR37" s="4">
        <f t="shared" si="252"/>
        <v>0.99464606677324152</v>
      </c>
      <c r="JS37" s="4">
        <f t="shared" si="252"/>
        <v>0.97048653241837823</v>
      </c>
      <c r="JT37" s="4">
        <f t="shared" si="252"/>
        <v>0.89159666388833192</v>
      </c>
      <c r="JU37" s="4">
        <f t="shared" si="252"/>
        <v>0.89281174201309621</v>
      </c>
      <c r="JV37" s="4">
        <f t="shared" si="252"/>
        <v>0.67153623051759759</v>
      </c>
      <c r="JW37" s="4">
        <f t="shared" si="252"/>
        <v>0.38122926583609473</v>
      </c>
      <c r="JX37" s="4">
        <f t="shared" si="252"/>
        <v>0.98899551274980102</v>
      </c>
      <c r="JY37" s="4">
        <f t="shared" si="252"/>
        <v>0.9408541676371599</v>
      </c>
      <c r="JZ37" s="4">
        <f t="shared" si="252"/>
        <v>0.79914933831337842</v>
      </c>
      <c r="KA37" s="4">
        <f t="shared" si="252"/>
        <v>0.80116956158195141</v>
      </c>
      <c r="KB37" s="4">
        <f t="shared" ref="KB37:KJ37" si="253">IF(BN1=1,HF37,0)</f>
        <v>0.49724318101478276</v>
      </c>
      <c r="KC37" s="4">
        <f t="shared" si="253"/>
        <v>0.22961211658720421</v>
      </c>
      <c r="KD37" s="4">
        <f t="shared" si="253"/>
        <v>0.98776514960009643</v>
      </c>
      <c r="KE37" s="4">
        <f t="shared" si="253"/>
        <v>0.93459727843667795</v>
      </c>
      <c r="KF37" s="4">
        <f t="shared" si="253"/>
        <v>0.78138503577100249</v>
      </c>
      <c r="KG37" s="4">
        <f t="shared" si="253"/>
        <v>0.78353553973443879</v>
      </c>
      <c r="KH37" s="4">
        <f t="shared" si="253"/>
        <v>0.47047001544572048</v>
      </c>
      <c r="KI37" s="4">
        <f t="shared" si="253"/>
        <v>0.2111957316226511</v>
      </c>
      <c r="KJ37" s="4">
        <f t="shared" si="253"/>
        <v>0</v>
      </c>
    </row>
    <row r="38" spans="1:296" x14ac:dyDescent="0.2">
      <c r="A38" s="4" t="str">
        <f>'Respondent Data'!A38</f>
        <v>358</v>
      </c>
      <c r="B38" s="4">
        <f>SUMPRODUCT('Respondent Data'!I38:Z38,'Product Coding'!A100:R100)</f>
        <v>3.0304402841220548</v>
      </c>
      <c r="C38" s="4">
        <f>SUMPRODUCT('Respondent Data'!I38:Z38,'Product Coding'!A101:R101)</f>
        <v>2.8481608482847647</v>
      </c>
      <c r="D38" s="4">
        <f>SUMPRODUCT('Respondent Data'!I38:Z38,'Product Coding'!A102:R102)</f>
        <v>1.0310676913171948</v>
      </c>
      <c r="E38" s="4">
        <f>SUMPRODUCT('Respondent Data'!I38:Z38,'Product Coding'!A103:R103)</f>
        <v>-0.31788014560905331</v>
      </c>
      <c r="F38" s="4">
        <f>SUMPRODUCT('Respondent Data'!I38:Z38,'Product Coding'!A104:R104)</f>
        <v>-2.1135896404906354</v>
      </c>
      <c r="G38" s="4">
        <f>SUMPRODUCT('Respondent Data'!I38:Z38,'Product Coding'!A105:R105)</f>
        <v>-2.4824651368493051</v>
      </c>
      <c r="H38" s="4">
        <f>SUMPRODUCT('Respondent Data'!I38:Z38,'Product Coding'!A106:R106)</f>
        <v>2.7407391788080928</v>
      </c>
      <c r="I38" s="4">
        <f>SUMPRODUCT('Respondent Data'!I38:Z38,'Product Coding'!A107:R107)</f>
        <v>2.5584597429708027</v>
      </c>
      <c r="J38" s="4">
        <f>SUMPRODUCT('Respondent Data'!I38:Z38,'Product Coding'!A108:R108)</f>
        <v>0.74136658600323269</v>
      </c>
      <c r="K38" s="4">
        <f>SUMPRODUCT('Respondent Data'!I38:Z38,'Product Coding'!A109:R109)</f>
        <v>-0.60758125092301529</v>
      </c>
      <c r="L38" s="4">
        <f>SUMPRODUCT('Respondent Data'!I38:Z38,'Product Coding'!A110:R110)</f>
        <v>-2.4032907458045973</v>
      </c>
      <c r="M38" s="4">
        <f>SUMPRODUCT('Respondent Data'!I38:Z38,'Product Coding'!A111:R111)</f>
        <v>-2.7721662421632671</v>
      </c>
      <c r="N38" s="4">
        <f>SUMPRODUCT('Respondent Data'!I38:Z38,'Product Coding'!A112:R112)</f>
        <v>0.6478459149710778</v>
      </c>
      <c r="O38" s="4">
        <f>SUMPRODUCT('Respondent Data'!I38:Z38,'Product Coding'!A113:R113)</f>
        <v>0.46556647913378768</v>
      </c>
      <c r="P38" s="4">
        <f>SUMPRODUCT('Respondent Data'!I38:Z38,'Product Coding'!A114:R114)</f>
        <v>-1.3515266778337822</v>
      </c>
      <c r="Q38" s="4">
        <f>SUMPRODUCT('Respondent Data'!I38:Z38,'Product Coding'!A115:R115)</f>
        <v>-2.70047451476003</v>
      </c>
      <c r="R38" s="4">
        <f>SUMPRODUCT('Respondent Data'!I38:Z38,'Product Coding'!A116:R116)</f>
        <v>-4.4961840096416115</v>
      </c>
      <c r="S38" s="4">
        <f>SUMPRODUCT('Respondent Data'!I38:Z38,'Product Coding'!A117:R117)</f>
        <v>-4.8650595060002821</v>
      </c>
      <c r="T38" s="4">
        <f>SUMPRODUCT('Respondent Data'!I38:Z38,'Product Coding'!A118:R118)</f>
        <v>0.35814480965711581</v>
      </c>
      <c r="U38" s="4">
        <f>SUMPRODUCT('Respondent Data'!I38:Z38,'Product Coding'!A119:R119)</f>
        <v>0.1758653738198257</v>
      </c>
      <c r="V38" s="4">
        <f>SUMPRODUCT('Respondent Data'!I38:Z38,'Product Coding'!A120:R120)</f>
        <v>-1.6412277831477442</v>
      </c>
      <c r="W38" s="4">
        <f>SUMPRODUCT('Respondent Data'!I38:Z38,'Product Coding'!A121:R121)</f>
        <v>-2.990175620073992</v>
      </c>
      <c r="X38" s="4">
        <f>SUMPRODUCT('Respondent Data'!I38:Z38,'Product Coding'!A122:R122)</f>
        <v>-4.7858851149555743</v>
      </c>
      <c r="Y38" s="4">
        <f>SUMPRODUCT('Respondent Data'!I38:Z38,'Product Coding'!A123:R123)</f>
        <v>-5.154760611314245</v>
      </c>
      <c r="Z38" s="4">
        <f>SUMPRODUCT('Respondent Data'!I38:Z38,'Product Coding'!A124:R124)</f>
        <v>2.1340853123895842</v>
      </c>
      <c r="AA38" s="4">
        <f>SUMPRODUCT('Respondent Data'!I38:Z38,'Product Coding'!A125:R125)</f>
        <v>1.9518058765522939</v>
      </c>
      <c r="AB38" s="4">
        <f>SUMPRODUCT('Respondent Data'!I38:Z38,'Product Coding'!A126:R126)</f>
        <v>0.13471271958472397</v>
      </c>
      <c r="AC38" s="4">
        <f>SUMPRODUCT('Respondent Data'!I38:Z38,'Product Coding'!A127:R127)</f>
        <v>-1.214235117341524</v>
      </c>
      <c r="AD38" s="4">
        <f>SUMPRODUCT('Respondent Data'!I38:Z38,'Product Coding'!A128:R128)</f>
        <v>-3.0099446122231064</v>
      </c>
      <c r="AE38" s="4">
        <f>SUMPRODUCT('Respondent Data'!I38:Z38,'Product Coding'!A129:R129)</f>
        <v>-3.3788201085817762</v>
      </c>
      <c r="AF38" s="4">
        <f>SUMPRODUCT('Respondent Data'!I38:Z38,'Product Coding'!A130:R130)</f>
        <v>1.844384207075622</v>
      </c>
      <c r="AG38" s="4">
        <f>SUMPRODUCT('Respondent Data'!I38:Z38,'Product Coding'!A131:R131)</f>
        <v>1.6621047712383319</v>
      </c>
      <c r="AH38" s="4">
        <f>SUMPRODUCT('Respondent Data'!I38:Z38,'Product Coding'!A132:R132)</f>
        <v>-0.15498838572923801</v>
      </c>
      <c r="AI38" s="4">
        <f>SUMPRODUCT('Respondent Data'!I38:Z38,'Product Coding'!A133:R133)</f>
        <v>-1.503936222655486</v>
      </c>
      <c r="AJ38" s="4">
        <f>SUMPRODUCT('Respondent Data'!I38:Z38,'Product Coding'!A134:R134)</f>
        <v>-3.2996457175370684</v>
      </c>
      <c r="AK38" s="4">
        <f>SUMPRODUCT('Respondent Data'!I38:Z38,'Product Coding'!A135:R135)</f>
        <v>-3.6685212138957382</v>
      </c>
      <c r="AL38" s="4">
        <f>SUMPRODUCT('Respondent Data'!I38:Z38,'Product Coding'!A136:R136)</f>
        <v>3.1334915698588861</v>
      </c>
      <c r="AM38" s="4">
        <f>SUMPRODUCT('Respondent Data'!I38:Z38,'Product Coding'!A137:R137)</f>
        <v>2.951212134021596</v>
      </c>
      <c r="AN38" s="4">
        <f>SUMPRODUCT('Respondent Data'!I38:Z38,'Product Coding'!A138:R138)</f>
        <v>1.1341189770540261</v>
      </c>
      <c r="AO38" s="4">
        <f>SUMPRODUCT('Respondent Data'!I38:Z38,'Product Coding'!A139:R139)</f>
        <v>-0.21482885987222167</v>
      </c>
      <c r="AP38" s="4">
        <f>SUMPRODUCT('Respondent Data'!I38:Z38,'Product Coding'!A140:R140)</f>
        <v>-2.010538354753804</v>
      </c>
      <c r="AQ38" s="4">
        <f>SUMPRODUCT('Respondent Data'!I38:Z38,'Product Coding'!A141:R141)</f>
        <v>-2.3794138511124738</v>
      </c>
      <c r="AR38" s="4">
        <f>SUMPRODUCT('Respondent Data'!I38:Z38,'Product Coding'!A142:R142)</f>
        <v>2.8437904645449241</v>
      </c>
      <c r="AS38" s="4">
        <f>SUMPRODUCT('Respondent Data'!I38:Z38,'Product Coding'!A143:R143)</f>
        <v>2.661511028707634</v>
      </c>
      <c r="AT38" s="4">
        <f>SUMPRODUCT('Respondent Data'!I38:Z38,'Product Coding'!A144:R144)</f>
        <v>0.84441787174006422</v>
      </c>
      <c r="AU38" s="4">
        <f>SUMPRODUCT('Respondent Data'!I38:Z38,'Product Coding'!A145:R145)</f>
        <v>-0.50452996518618365</v>
      </c>
      <c r="AV38" s="4">
        <f>SUMPRODUCT('Respondent Data'!I38:Z38,'Product Coding'!A146:R146)</f>
        <v>-2.300239460067766</v>
      </c>
      <c r="AW38" s="4">
        <f>SUMPRODUCT('Respondent Data'!I38:Z38,'Product Coding'!A147:R147)</f>
        <v>-2.6691149564264358</v>
      </c>
      <c r="AX38" s="4">
        <f>SUMPRODUCT('Respondent Data'!I38:Z38,'Product Coding'!A148:R148)</f>
        <v>3.8851541683497417</v>
      </c>
      <c r="AY38" s="4">
        <f>SUMPRODUCT('Respondent Data'!I38:Z38,'Product Coding'!A149:R149)</f>
        <v>3.7028747325124516</v>
      </c>
      <c r="AZ38" s="4">
        <f>SUMPRODUCT('Respondent Data'!I38:Z38,'Product Coding'!A150:R150)</f>
        <v>1.8857815755448819</v>
      </c>
      <c r="BA38" s="4">
        <f>SUMPRODUCT('Respondent Data'!I38:Z38,'Product Coding'!A151:R151)</f>
        <v>0.53683373861863393</v>
      </c>
      <c r="BB38" s="4">
        <f>SUMPRODUCT('Respondent Data'!I38:Z38,'Product Coding'!A152:R152)</f>
        <v>-1.2588757562629482</v>
      </c>
      <c r="BC38" s="4">
        <f>SUMPRODUCT('Respondent Data'!I38:Z38,'Product Coding'!A153:R153)</f>
        <v>-1.627751252621618</v>
      </c>
      <c r="BD38" s="4">
        <f>SUMPRODUCT('Respondent Data'!I38:Z38,'Product Coding'!A154:R154)</f>
        <v>3.5954530630357797</v>
      </c>
      <c r="BE38" s="4">
        <f>SUMPRODUCT('Respondent Data'!I38:Z38,'Product Coding'!A155:R155)</f>
        <v>3.4131736271984896</v>
      </c>
      <c r="BF38" s="4">
        <f>SUMPRODUCT('Respondent Data'!I38:Z38,'Product Coding'!A156:R156)</f>
        <v>1.5960804702309199</v>
      </c>
      <c r="BG38" s="4">
        <f>SUMPRODUCT('Respondent Data'!I38:Z38,'Product Coding'!A157:R157)</f>
        <v>0.247132633304672</v>
      </c>
      <c r="BH38" s="4">
        <f>SUMPRODUCT('Respondent Data'!I38:Z38,'Product Coding'!A158:R158)</f>
        <v>-1.5485768615769102</v>
      </c>
      <c r="BI38" s="4">
        <f>SUMPRODUCT('Respondent Data'!I38:Z38,'Product Coding'!A159:R159)</f>
        <v>-1.91745235793558</v>
      </c>
      <c r="BJ38" s="4">
        <f>SUMPRODUCT('Respondent Data'!I38:Z38,'Product Coding'!A160:R160)</f>
        <v>5.7508225496201177</v>
      </c>
      <c r="BK38" s="4">
        <f>SUMPRODUCT('Respondent Data'!I38:Z38,'Product Coding'!A161:R161)</f>
        <v>5.5685431137828285</v>
      </c>
      <c r="BL38" s="4">
        <f>SUMPRODUCT('Respondent Data'!I38:Z38,'Product Coding'!A162:R162)</f>
        <v>3.7514499568152577</v>
      </c>
      <c r="BM38" s="4">
        <f>SUMPRODUCT('Respondent Data'!I38:Z38,'Product Coding'!A163:R163)</f>
        <v>2.40250211988901</v>
      </c>
      <c r="BN38" s="4">
        <f>SUMPRODUCT('Respondent Data'!I38:Z38,'Product Coding'!A164:R164)</f>
        <v>0.60679262500742759</v>
      </c>
      <c r="BO38" s="4">
        <f>SUMPRODUCT('Respondent Data'!I38:Z38,'Product Coding'!A165:R165)</f>
        <v>0.2379171286487578</v>
      </c>
      <c r="BP38" s="4">
        <f>SUMPRODUCT('Respondent Data'!I38:Z38,'Product Coding'!A166:R166)</f>
        <v>5.4611214443061549</v>
      </c>
      <c r="BQ38" s="4">
        <f>SUMPRODUCT('Respondent Data'!I38:Z38,'Product Coding'!A167:R167)</f>
        <v>5.2788420084688656</v>
      </c>
      <c r="BR38" s="4">
        <f>SUMPRODUCT('Respondent Data'!I38:Z38,'Product Coding'!A168:R168)</f>
        <v>3.4617488515012957</v>
      </c>
      <c r="BS38" s="4">
        <f>SUMPRODUCT('Respondent Data'!I38:Z38,'Product Coding'!A169:R169)</f>
        <v>2.112801014575048</v>
      </c>
      <c r="BT38" s="4">
        <f>SUMPRODUCT('Respondent Data'!I38:Z38,'Product Coding'!A170:R170)</f>
        <v>0.31709151969346561</v>
      </c>
      <c r="BU38" s="4">
        <f>SUMPRODUCT('Respondent Data'!I38:Z38,'Product Coding'!A171:R171)</f>
        <v>-5.1783976665204179E-2</v>
      </c>
      <c r="BV38" s="4">
        <f>SUMPRODUCT('Respondent Data'!I38:Z38,'Product Coding'!A172:R172)</f>
        <v>2.6372310626923898</v>
      </c>
      <c r="BX38" s="4">
        <f t="shared" si="0"/>
        <v>4.8294370200062553E-2</v>
      </c>
      <c r="BY38" s="4">
        <f t="shared" si="1"/>
        <v>5.7950803245394741E-2</v>
      </c>
      <c r="BZ38" s="4">
        <f t="shared" si="2"/>
        <v>0.35662599075244333</v>
      </c>
      <c r="CA38" s="4">
        <f t="shared" si="3"/>
        <v>1.3742115460689548</v>
      </c>
      <c r="CB38" s="4">
        <f t="shared" si="4"/>
        <v>8.2779027105960896</v>
      </c>
      <c r="CC38" s="4">
        <f t="shared" si="5"/>
        <v>11.97073758155835</v>
      </c>
      <c r="CD38" s="4">
        <f t="shared" si="6"/>
        <v>6.452263549691277E-2</v>
      </c>
      <c r="CE38" s="4">
        <f t="shared" si="7"/>
        <v>7.7423901358818645E-2</v>
      </c>
      <c r="CF38" s="4">
        <f t="shared" si="8"/>
        <v>0.47646234363804746</v>
      </c>
      <c r="CG38" s="4">
        <f t="shared" si="9"/>
        <v>1.8359852362779392</v>
      </c>
      <c r="CH38" s="4">
        <f t="shared" si="10"/>
        <v>11.059510602625187</v>
      </c>
      <c r="CI38" s="4">
        <f t="shared" si="11"/>
        <v>15.993241746490027</v>
      </c>
      <c r="CJ38" s="4">
        <f t="shared" si="12"/>
        <v>0.52317151979095766</v>
      </c>
      <c r="CK38" s="4">
        <f t="shared" si="13"/>
        <v>0.62777938052416415</v>
      </c>
      <c r="CL38" s="4">
        <f t="shared" si="14"/>
        <v>3.8633190743767085</v>
      </c>
      <c r="CM38" s="4">
        <f t="shared" si="15"/>
        <v>14.886794052658445</v>
      </c>
      <c r="CN38" s="4">
        <f t="shared" si="16"/>
        <v>89.674281367450789</v>
      </c>
      <c r="CO38" s="4">
        <f t="shared" si="17"/>
        <v>129.67865504030325</v>
      </c>
      <c r="CP38" s="4">
        <f t="shared" si="18"/>
        <v>0.69897184980360538</v>
      </c>
      <c r="CQ38" s="4">
        <f t="shared" si="19"/>
        <v>0.83873089087278074</v>
      </c>
      <c r="CR38" s="4">
        <f t="shared" si="20"/>
        <v>5.1615028296601722</v>
      </c>
      <c r="CS38" s="4">
        <f t="shared" si="21"/>
        <v>19.88917512327442</v>
      </c>
      <c r="CT38" s="4">
        <f t="shared" si="22"/>
        <v>119.80735945309281</v>
      </c>
      <c r="CU38" s="4">
        <f t="shared" si="23"/>
        <v>173.2543266685885</v>
      </c>
      <c r="CV38" s="4">
        <f t="shared" si="24"/>
        <v>0.11835279671840744</v>
      </c>
      <c r="CW38" s="4">
        <f t="shared" si="25"/>
        <v>0.1420173740284483</v>
      </c>
      <c r="CX38" s="4">
        <f t="shared" si="26"/>
        <v>0.87396694921533347</v>
      </c>
      <c r="CY38" s="4">
        <f t="shared" si="27"/>
        <v>3.3677171704741844</v>
      </c>
      <c r="CZ38" s="4">
        <f t="shared" si="28"/>
        <v>20.286276282378449</v>
      </c>
      <c r="DA38" s="4">
        <f t="shared" si="29"/>
        <v>29.336137228635835</v>
      </c>
      <c r="DB38" s="4">
        <f t="shared" si="30"/>
        <v>0.15812266173194919</v>
      </c>
      <c r="DC38" s="4">
        <f t="shared" si="31"/>
        <v>0.18973920191332003</v>
      </c>
      <c r="DD38" s="4">
        <f t="shared" si="32"/>
        <v>1.1676443996881605</v>
      </c>
      <c r="DE38" s="4">
        <f t="shared" si="33"/>
        <v>4.4993647612971417</v>
      </c>
      <c r="DF38" s="4">
        <f t="shared" si="34"/>
        <v>27.103035089499432</v>
      </c>
      <c r="DG38" s="4">
        <f t="shared" si="35"/>
        <v>39.193903584402285</v>
      </c>
      <c r="DH38" s="4">
        <f t="shared" si="36"/>
        <v>4.356541968283513E-2</v>
      </c>
      <c r="DI38" s="4">
        <f t="shared" si="37"/>
        <v>5.2276301645191668E-2</v>
      </c>
      <c r="DJ38" s="4">
        <f t="shared" si="38"/>
        <v>0.32170542637942812</v>
      </c>
      <c r="DK38" s="4">
        <f t="shared" si="39"/>
        <v>1.2396497249986742</v>
      </c>
      <c r="DL38" s="4">
        <f t="shared" si="40"/>
        <v>7.4673363414174938</v>
      </c>
      <c r="DM38" s="4">
        <f t="shared" si="41"/>
        <v>10.798571437898174</v>
      </c>
      <c r="DN38" s="4">
        <f t="shared" si="42"/>
        <v>5.8204624738267291E-2</v>
      </c>
      <c r="DO38" s="4">
        <f t="shared" si="43"/>
        <v>6.9842607786507471E-2</v>
      </c>
      <c r="DP38" s="4">
        <f t="shared" si="44"/>
        <v>0.42980748848510414</v>
      </c>
      <c r="DQ38" s="4">
        <f t="shared" si="45"/>
        <v>1.6562068625927335</v>
      </c>
      <c r="DR38" s="4">
        <f t="shared" si="46"/>
        <v>9.9765711592095059</v>
      </c>
      <c r="DS38" s="4">
        <f t="shared" si="47"/>
        <v>14.427194844627554</v>
      </c>
      <c r="DT38" s="4">
        <f t="shared" si="48"/>
        <v>2.0544661180756183E-2</v>
      </c>
      <c r="DU38" s="4">
        <f t="shared" si="49"/>
        <v>2.465255500583707E-2</v>
      </c>
      <c r="DV38" s="4">
        <f t="shared" si="50"/>
        <v>0.15171043991067398</v>
      </c>
      <c r="DW38" s="4">
        <f t="shared" si="51"/>
        <v>0.58459630983309141</v>
      </c>
      <c r="DX38" s="4">
        <f t="shared" si="52"/>
        <v>3.521460281435445</v>
      </c>
      <c r="DY38" s="4">
        <f t="shared" si="53"/>
        <v>5.0924102887781801</v>
      </c>
      <c r="DZ38" s="4">
        <f t="shared" si="54"/>
        <v>2.7448244573480069E-2</v>
      </c>
      <c r="EA38" s="4">
        <f t="shared" si="55"/>
        <v>3.2936506141810235E-2</v>
      </c>
      <c r="EB38" s="4">
        <f t="shared" si="56"/>
        <v>0.20268941027457532</v>
      </c>
      <c r="EC38" s="4">
        <f t="shared" si="57"/>
        <v>0.78103709513023067</v>
      </c>
      <c r="ED38" s="4">
        <f t="shared" si="58"/>
        <v>4.7047698772065312</v>
      </c>
      <c r="EE38" s="4">
        <f t="shared" si="59"/>
        <v>6.8036032254363512</v>
      </c>
      <c r="EF38" s="4">
        <f t="shared" si="60"/>
        <v>3.1801638777948752E-3</v>
      </c>
      <c r="EG38" s="4">
        <f t="shared" si="61"/>
        <v>3.8160359148852407E-3</v>
      </c>
      <c r="EH38" s="4">
        <f t="shared" si="62"/>
        <v>2.3483670849739343E-2</v>
      </c>
      <c r="EI38" s="4">
        <f t="shared" si="63"/>
        <v>9.0491249832086562E-2</v>
      </c>
      <c r="EJ38" s="4">
        <f t="shared" si="64"/>
        <v>0.54509639684883748</v>
      </c>
      <c r="EK38" s="4">
        <f t="shared" si="65"/>
        <v>0.7882680132224632</v>
      </c>
      <c r="EL38" s="4">
        <f t="shared" si="66"/>
        <v>4.248788292659871E-3</v>
      </c>
      <c r="EM38" s="4">
        <f t="shared" si="67"/>
        <v>5.0983312000815722E-3</v>
      </c>
      <c r="EN38" s="4">
        <f t="shared" si="68"/>
        <v>3.1374844067544018E-2</v>
      </c>
      <c r="EO38" s="4">
        <f t="shared" si="69"/>
        <v>0.12089885227591655</v>
      </c>
      <c r="EP38" s="4">
        <f t="shared" si="70"/>
        <v>0.72826410156835408</v>
      </c>
      <c r="EQ38" s="4">
        <f t="shared" si="71"/>
        <v>1.0531482133493633</v>
      </c>
      <c r="ER38" s="4">
        <f t="shared" si="72"/>
        <v>7.1559138254567542E-2</v>
      </c>
      <c r="ET38" s="4">
        <f t="shared" si="73"/>
        <v>0.95393052603073158</v>
      </c>
      <c r="EU38" s="4">
        <f t="shared" si="74"/>
        <v>0.94522353679620685</v>
      </c>
      <c r="EV38" s="4">
        <f t="shared" si="75"/>
        <v>0.7371228376992518</v>
      </c>
      <c r="EW38" s="4">
        <f t="shared" si="76"/>
        <v>0.42119245930537513</v>
      </c>
      <c r="EX38" s="4">
        <f t="shared" si="77"/>
        <v>0.10778297975230133</v>
      </c>
      <c r="EY38" s="4">
        <f t="shared" si="78"/>
        <v>7.7096617961170455E-2</v>
      </c>
      <c r="EZ38" s="4">
        <f t="shared" si="79"/>
        <v>0.93938819772790072</v>
      </c>
      <c r="FA38" s="4">
        <f t="shared" si="80"/>
        <v>0.92813979598821439</v>
      </c>
      <c r="FB38" s="4">
        <f t="shared" si="81"/>
        <v>0.67729461865987728</v>
      </c>
      <c r="FC38" s="4">
        <f t="shared" si="82"/>
        <v>0.3526111445179595</v>
      </c>
      <c r="FD38" s="4">
        <f t="shared" si="83"/>
        <v>8.2922104631867402E-2</v>
      </c>
      <c r="FE38" s="4">
        <f t="shared" si="84"/>
        <v>5.8846923672262297E-2</v>
      </c>
      <c r="FF38" s="4">
        <f t="shared" si="85"/>
        <v>0.65652488049227808</v>
      </c>
      <c r="FG38" s="4">
        <f t="shared" si="86"/>
        <v>0.61433386610290408</v>
      </c>
      <c r="FH38" s="4">
        <f t="shared" si="87"/>
        <v>0.2056208907346187</v>
      </c>
      <c r="FI38" s="4">
        <f t="shared" si="88"/>
        <v>6.2945361832311489E-2</v>
      </c>
      <c r="FJ38" s="4">
        <f t="shared" si="89"/>
        <v>1.1028485529955008E-2</v>
      </c>
      <c r="FK38" s="4">
        <f t="shared" si="90"/>
        <v>7.6523591376999175E-3</v>
      </c>
      <c r="FL38" s="4">
        <f t="shared" si="91"/>
        <v>0.58859127072387696</v>
      </c>
      <c r="FM38" s="4">
        <f t="shared" si="92"/>
        <v>0.54385337460955752</v>
      </c>
      <c r="FN38" s="4">
        <f t="shared" si="93"/>
        <v>0.16229806715111958</v>
      </c>
      <c r="FO38" s="4">
        <f t="shared" si="94"/>
        <v>4.7871684453725236E-2</v>
      </c>
      <c r="FP38" s="4">
        <f t="shared" si="95"/>
        <v>8.2776413997218516E-3</v>
      </c>
      <c r="FQ38" s="4">
        <f t="shared" si="96"/>
        <v>5.7387384239926727E-3</v>
      </c>
      <c r="FR38" s="4">
        <f t="shared" si="97"/>
        <v>0.89417221733097896</v>
      </c>
      <c r="FS38" s="4">
        <f t="shared" si="98"/>
        <v>0.87564342079360469</v>
      </c>
      <c r="FT38" s="4">
        <f t="shared" si="99"/>
        <v>0.53362734087637964</v>
      </c>
      <c r="FU38" s="4">
        <f t="shared" si="100"/>
        <v>0.22895255369555767</v>
      </c>
      <c r="FV38" s="4">
        <f t="shared" si="101"/>
        <v>4.6978625417346306E-2</v>
      </c>
      <c r="FW38" s="4">
        <f t="shared" si="102"/>
        <v>3.2963985904442994E-2</v>
      </c>
      <c r="FX38" s="4">
        <f t="shared" si="103"/>
        <v>0.86346639526466062</v>
      </c>
      <c r="FY38" s="4">
        <f t="shared" si="104"/>
        <v>0.84052034125782837</v>
      </c>
      <c r="FZ38" s="4">
        <f t="shared" si="105"/>
        <v>0.46133028099251933</v>
      </c>
      <c r="GA38" s="4">
        <f t="shared" si="106"/>
        <v>0.18183918387041648</v>
      </c>
      <c r="GB38" s="4">
        <f t="shared" si="107"/>
        <v>3.5583345244216892E-2</v>
      </c>
      <c r="GC38" s="4">
        <f t="shared" si="108"/>
        <v>2.4879394903760024E-2</v>
      </c>
      <c r="GD38" s="4">
        <f t="shared" si="109"/>
        <v>0.95825329312265273</v>
      </c>
      <c r="GE38" s="4">
        <f t="shared" si="110"/>
        <v>0.95032074602130656</v>
      </c>
      <c r="GF38" s="4">
        <f t="shared" si="111"/>
        <v>0.75659824045613422</v>
      </c>
      <c r="GG38" s="4">
        <f t="shared" si="112"/>
        <v>0.44649839161817673</v>
      </c>
      <c r="GH38" s="4">
        <f t="shared" si="113"/>
        <v>0.11810089497786418</v>
      </c>
      <c r="GI38" s="4">
        <f t="shared" si="114"/>
        <v>8.4756023664687194E-2</v>
      </c>
      <c r="GJ38" s="4">
        <f t="shared" si="115"/>
        <v>0.94499681500384347</v>
      </c>
      <c r="GK38" s="4">
        <f t="shared" si="116"/>
        <v>0.93471693193168748</v>
      </c>
      <c r="GL38" s="4">
        <f t="shared" si="117"/>
        <v>0.6993948542397902</v>
      </c>
      <c r="GM38" s="4">
        <f t="shared" si="118"/>
        <v>0.37647670220379459</v>
      </c>
      <c r="GN38" s="4">
        <f t="shared" si="119"/>
        <v>9.1103130977380417E-2</v>
      </c>
      <c r="GO38" s="4">
        <f t="shared" si="120"/>
        <v>6.4820598305222368E-2</v>
      </c>
      <c r="GP38" s="4">
        <f t="shared" si="121"/>
        <v>0.97986892493564526</v>
      </c>
      <c r="GQ38" s="4">
        <f t="shared" si="122"/>
        <v>0.97594057138158741</v>
      </c>
      <c r="GR38" s="4">
        <f t="shared" si="123"/>
        <v>0.86827379986028386</v>
      </c>
      <c r="GS38" s="4">
        <f t="shared" si="124"/>
        <v>0.63107555772695945</v>
      </c>
      <c r="GT38" s="4">
        <f t="shared" si="125"/>
        <v>0.22116748522725632</v>
      </c>
      <c r="GU38" s="4">
        <f t="shared" si="126"/>
        <v>0.16413864999242325</v>
      </c>
      <c r="GV38" s="4">
        <f t="shared" si="127"/>
        <v>0.97328503433778846</v>
      </c>
      <c r="GW38" s="4">
        <f t="shared" si="128"/>
        <v>0.96811371662636492</v>
      </c>
      <c r="GX38" s="4">
        <f t="shared" si="129"/>
        <v>0.83146986367136877</v>
      </c>
      <c r="GY38" s="4">
        <f t="shared" si="130"/>
        <v>0.5614706188513604</v>
      </c>
      <c r="GZ38" s="4">
        <f t="shared" si="131"/>
        <v>0.17529190861764832</v>
      </c>
      <c r="HA38" s="4">
        <f t="shared" si="132"/>
        <v>0.12814593093872778</v>
      </c>
      <c r="HB38" s="4">
        <f t="shared" si="133"/>
        <v>0.99682991750404837</v>
      </c>
      <c r="HC38" s="4">
        <f t="shared" si="134"/>
        <v>0.99619847085685642</v>
      </c>
      <c r="HD38" s="4">
        <f t="shared" si="135"/>
        <v>0.97705515826135059</v>
      </c>
      <c r="HE38" s="4">
        <f t="shared" si="136"/>
        <v>0.91701790376949799</v>
      </c>
      <c r="HF38" s="4">
        <f t="shared" si="137"/>
        <v>0.64720880978006301</v>
      </c>
      <c r="HG38" s="4">
        <f t="shared" si="138"/>
        <v>0.55920029470190979</v>
      </c>
      <c r="HH38" s="4">
        <f t="shared" si="139"/>
        <v>0.99576918753381494</v>
      </c>
      <c r="HI38" s="4">
        <f t="shared" si="140"/>
        <v>0.99492752993232592</v>
      </c>
      <c r="HJ38" s="4">
        <f t="shared" si="141"/>
        <v>0.96957959150544359</v>
      </c>
      <c r="HK38" s="4">
        <f t="shared" si="142"/>
        <v>0.89214115793727622</v>
      </c>
      <c r="HL38" s="4">
        <f t="shared" si="143"/>
        <v>0.57861527013870528</v>
      </c>
      <c r="HM38" s="4">
        <f t="shared" si="144"/>
        <v>0.48705689803497892</v>
      </c>
      <c r="HN38" s="4">
        <f t="shared" si="145"/>
        <v>0.9332196089791851</v>
      </c>
      <c r="HP38" s="4">
        <f t="shared" ref="HP38:IU38" si="254">IF(B1=1,ET38,0)</f>
        <v>0.95393052603073158</v>
      </c>
      <c r="HQ38" s="4">
        <f t="shared" si="254"/>
        <v>0.94522353679620685</v>
      </c>
      <c r="HR38" s="4">
        <f t="shared" si="254"/>
        <v>0.7371228376992518</v>
      </c>
      <c r="HS38" s="4">
        <f t="shared" si="254"/>
        <v>0.42119245930537513</v>
      </c>
      <c r="HT38" s="4">
        <f t="shared" si="254"/>
        <v>0.10778297975230133</v>
      </c>
      <c r="HU38" s="4">
        <f t="shared" si="254"/>
        <v>7.7096617961170455E-2</v>
      </c>
      <c r="HV38" s="4">
        <f t="shared" si="254"/>
        <v>0.93938819772790072</v>
      </c>
      <c r="HW38" s="4">
        <f t="shared" si="254"/>
        <v>0.92813979598821439</v>
      </c>
      <c r="HX38" s="4">
        <f t="shared" si="254"/>
        <v>0.67729461865987728</v>
      </c>
      <c r="HY38" s="4">
        <f t="shared" si="254"/>
        <v>0.3526111445179595</v>
      </c>
      <c r="HZ38" s="4">
        <f t="shared" si="254"/>
        <v>8.2922104631867402E-2</v>
      </c>
      <c r="IA38" s="4">
        <f t="shared" si="254"/>
        <v>5.8846923672262297E-2</v>
      </c>
      <c r="IB38" s="4">
        <f t="shared" si="254"/>
        <v>0.65652488049227808</v>
      </c>
      <c r="IC38" s="4">
        <f t="shared" si="254"/>
        <v>0.61433386610290408</v>
      </c>
      <c r="ID38" s="4">
        <f t="shared" si="254"/>
        <v>0.2056208907346187</v>
      </c>
      <c r="IE38" s="4">
        <f t="shared" si="254"/>
        <v>6.2945361832311489E-2</v>
      </c>
      <c r="IF38" s="4">
        <f t="shared" si="254"/>
        <v>1.1028485529955008E-2</v>
      </c>
      <c r="IG38" s="4">
        <f t="shared" si="254"/>
        <v>7.6523591376999175E-3</v>
      </c>
      <c r="IH38" s="4">
        <f t="shared" si="254"/>
        <v>0.58859127072387696</v>
      </c>
      <c r="II38" s="4">
        <f t="shared" si="254"/>
        <v>0.54385337460955752</v>
      </c>
      <c r="IJ38" s="4">
        <f t="shared" si="254"/>
        <v>0.16229806715111958</v>
      </c>
      <c r="IK38" s="4">
        <f t="shared" si="254"/>
        <v>4.7871684453725236E-2</v>
      </c>
      <c r="IL38" s="4">
        <f t="shared" si="254"/>
        <v>8.2776413997218516E-3</v>
      </c>
      <c r="IM38" s="4">
        <f t="shared" si="254"/>
        <v>5.7387384239926727E-3</v>
      </c>
      <c r="IN38" s="4">
        <f t="shared" si="254"/>
        <v>0.89417221733097896</v>
      </c>
      <c r="IO38" s="4">
        <f t="shared" si="254"/>
        <v>0.87564342079360469</v>
      </c>
      <c r="IP38" s="4">
        <f t="shared" si="254"/>
        <v>0.53362734087637964</v>
      </c>
      <c r="IQ38" s="4">
        <f t="shared" si="254"/>
        <v>0.22895255369555767</v>
      </c>
      <c r="IR38" s="4">
        <f t="shared" si="254"/>
        <v>4.6978625417346306E-2</v>
      </c>
      <c r="IS38" s="4">
        <f t="shared" si="254"/>
        <v>3.2963985904442994E-2</v>
      </c>
      <c r="IT38" s="4">
        <f t="shared" si="254"/>
        <v>0.86346639526466062</v>
      </c>
      <c r="IU38" s="4">
        <f t="shared" si="254"/>
        <v>0.84052034125782837</v>
      </c>
      <c r="IV38" s="4">
        <f t="shared" ref="IV38:KA38" si="255">IF(AH1=1,FZ38,0)</f>
        <v>0.46133028099251933</v>
      </c>
      <c r="IW38" s="4">
        <f t="shared" si="255"/>
        <v>0.18183918387041648</v>
      </c>
      <c r="IX38" s="4">
        <f t="shared" si="255"/>
        <v>3.5583345244216892E-2</v>
      </c>
      <c r="IY38" s="4">
        <f t="shared" si="255"/>
        <v>2.4879394903760024E-2</v>
      </c>
      <c r="IZ38" s="4">
        <f t="shared" si="255"/>
        <v>0.95825329312265273</v>
      </c>
      <c r="JA38" s="4">
        <f t="shared" si="255"/>
        <v>0.95032074602130656</v>
      </c>
      <c r="JB38" s="4">
        <f t="shared" si="255"/>
        <v>0.75659824045613422</v>
      </c>
      <c r="JC38" s="4">
        <f t="shared" si="255"/>
        <v>0.44649839161817673</v>
      </c>
      <c r="JD38" s="4">
        <f t="shared" si="255"/>
        <v>0.11810089497786418</v>
      </c>
      <c r="JE38" s="4">
        <f t="shared" si="255"/>
        <v>8.4756023664687194E-2</v>
      </c>
      <c r="JF38" s="4">
        <f t="shared" si="255"/>
        <v>0.94499681500384347</v>
      </c>
      <c r="JG38" s="4">
        <f t="shared" si="255"/>
        <v>0.93471693193168748</v>
      </c>
      <c r="JH38" s="4">
        <f t="shared" si="255"/>
        <v>0.6993948542397902</v>
      </c>
      <c r="JI38" s="4">
        <f t="shared" si="255"/>
        <v>0.37647670220379459</v>
      </c>
      <c r="JJ38" s="4">
        <f t="shared" si="255"/>
        <v>9.1103130977380417E-2</v>
      </c>
      <c r="JK38" s="4">
        <f t="shared" si="255"/>
        <v>6.4820598305222368E-2</v>
      </c>
      <c r="JL38" s="4">
        <f t="shared" si="255"/>
        <v>0.97986892493564526</v>
      </c>
      <c r="JM38" s="4">
        <f t="shared" si="255"/>
        <v>0.97594057138158741</v>
      </c>
      <c r="JN38" s="4">
        <f t="shared" si="255"/>
        <v>0.86827379986028386</v>
      </c>
      <c r="JO38" s="4">
        <f t="shared" si="255"/>
        <v>0.63107555772695945</v>
      </c>
      <c r="JP38" s="4">
        <f t="shared" si="255"/>
        <v>0.22116748522725632</v>
      </c>
      <c r="JQ38" s="4">
        <f t="shared" si="255"/>
        <v>0.16413864999242325</v>
      </c>
      <c r="JR38" s="4">
        <f t="shared" si="255"/>
        <v>0.97328503433778846</v>
      </c>
      <c r="JS38" s="4">
        <f t="shared" si="255"/>
        <v>0.96811371662636492</v>
      </c>
      <c r="JT38" s="4">
        <f t="shared" si="255"/>
        <v>0.83146986367136877</v>
      </c>
      <c r="JU38" s="4">
        <f t="shared" si="255"/>
        <v>0.5614706188513604</v>
      </c>
      <c r="JV38" s="4">
        <f t="shared" si="255"/>
        <v>0.17529190861764832</v>
      </c>
      <c r="JW38" s="4">
        <f t="shared" si="255"/>
        <v>0.12814593093872778</v>
      </c>
      <c r="JX38" s="4">
        <f t="shared" si="255"/>
        <v>0.99682991750404837</v>
      </c>
      <c r="JY38" s="4">
        <f t="shared" si="255"/>
        <v>0.99619847085685642</v>
      </c>
      <c r="JZ38" s="4">
        <f t="shared" si="255"/>
        <v>0.97705515826135059</v>
      </c>
      <c r="KA38" s="4">
        <f t="shared" si="255"/>
        <v>0.91701790376949799</v>
      </c>
      <c r="KB38" s="4">
        <f t="shared" ref="KB38:KJ38" si="256">IF(BN1=1,HF38,0)</f>
        <v>0.64720880978006301</v>
      </c>
      <c r="KC38" s="4">
        <f t="shared" si="256"/>
        <v>0.55920029470190979</v>
      </c>
      <c r="KD38" s="4">
        <f t="shared" si="256"/>
        <v>0.99576918753381494</v>
      </c>
      <c r="KE38" s="4">
        <f t="shared" si="256"/>
        <v>0.99492752993232592</v>
      </c>
      <c r="KF38" s="4">
        <f t="shared" si="256"/>
        <v>0.96957959150544359</v>
      </c>
      <c r="KG38" s="4">
        <f t="shared" si="256"/>
        <v>0.89214115793727622</v>
      </c>
      <c r="KH38" s="4">
        <f t="shared" si="256"/>
        <v>0.57861527013870528</v>
      </c>
      <c r="KI38" s="4">
        <f t="shared" si="256"/>
        <v>0.48705689803497892</v>
      </c>
      <c r="KJ38" s="4">
        <f t="shared" si="256"/>
        <v>0</v>
      </c>
    </row>
    <row r="39" spans="1:296" x14ac:dyDescent="0.2">
      <c r="A39" s="4" t="str">
        <f>'Respondent Data'!A39</f>
        <v>365</v>
      </c>
      <c r="B39" s="4">
        <f>SUMPRODUCT('Respondent Data'!I39:Z39,'Product Coding'!A100:R100)</f>
        <v>-0.3616372430232242</v>
      </c>
      <c r="C39" s="4">
        <f>SUMPRODUCT('Respondent Data'!I39:Z39,'Product Coding'!A101:R101)</f>
        <v>-1.238141904571159</v>
      </c>
      <c r="D39" s="4">
        <f>SUMPRODUCT('Respondent Data'!I39:Z39,'Product Coding'!A102:R102)</f>
        <v>-2.6724184734118444</v>
      </c>
      <c r="E39" s="4">
        <f>SUMPRODUCT('Respondent Data'!I39:Z39,'Product Coding'!A103:R103)</f>
        <v>-1.6628622286100683</v>
      </c>
      <c r="F39" s="4">
        <f>SUMPRODUCT('Respondent Data'!I39:Z39,'Product Coding'!A104:R104)</f>
        <v>-2.466537584196371</v>
      </c>
      <c r="G39" s="4">
        <f>SUMPRODUCT('Respondent Data'!I39:Z39,'Product Coding'!A105:R105)</f>
        <v>-2.4292529753069521</v>
      </c>
      <c r="H39" s="4">
        <f>SUMPRODUCT('Respondent Data'!I39:Z39,'Product Coding'!A106:R106)</f>
        <v>2.544264692368476</v>
      </c>
      <c r="I39" s="4">
        <f>SUMPRODUCT('Respondent Data'!I39:Z39,'Product Coding'!A107:R107)</f>
        <v>1.6677600308205411</v>
      </c>
      <c r="J39" s="4">
        <f>SUMPRODUCT('Respondent Data'!I39:Z39,'Product Coding'!A108:R108)</f>
        <v>0.23348346197985603</v>
      </c>
      <c r="K39" s="4">
        <f>SUMPRODUCT('Respondent Data'!I39:Z39,'Product Coding'!A109:R109)</f>
        <v>1.2430397067816319</v>
      </c>
      <c r="L39" s="4">
        <f>SUMPRODUCT('Respondent Data'!I39:Z39,'Product Coding'!A110:R110)</f>
        <v>0.43936435119532913</v>
      </c>
      <c r="M39" s="4">
        <f>SUMPRODUCT('Respondent Data'!I39:Z39,'Product Coding'!A111:R111)</f>
        <v>0.476648960084748</v>
      </c>
      <c r="N39" s="4">
        <f>SUMPRODUCT('Respondent Data'!I39:Z39,'Product Coding'!A112:R112)</f>
        <v>1.0711033014779106</v>
      </c>
      <c r="O39" s="4">
        <f>SUMPRODUCT('Respondent Data'!I39:Z39,'Product Coding'!A113:R113)</f>
        <v>0.19459863992997573</v>
      </c>
      <c r="P39" s="4">
        <f>SUMPRODUCT('Respondent Data'!I39:Z39,'Product Coding'!A114:R114)</f>
        <v>-1.2396779289107092</v>
      </c>
      <c r="Q39" s="4">
        <f>SUMPRODUCT('Respondent Data'!I39:Z39,'Product Coding'!A115:R115)</f>
        <v>-0.23012168410893308</v>
      </c>
      <c r="R39" s="4">
        <f>SUMPRODUCT('Respondent Data'!I39:Z39,'Product Coding'!A116:R116)</f>
        <v>-1.0337970396952363</v>
      </c>
      <c r="S39" s="4">
        <f>SUMPRODUCT('Respondent Data'!I39:Z39,'Product Coding'!A117:R117)</f>
        <v>-0.9965124308058172</v>
      </c>
      <c r="T39" s="4">
        <f>SUMPRODUCT('Respondent Data'!I39:Z39,'Product Coding'!A118:R118)</f>
        <v>3.9770052368696107</v>
      </c>
      <c r="U39" s="4">
        <f>SUMPRODUCT('Respondent Data'!I39:Z39,'Product Coding'!A119:R119)</f>
        <v>3.1005005753216759</v>
      </c>
      <c r="V39" s="4">
        <f>SUMPRODUCT('Respondent Data'!I39:Z39,'Product Coding'!A120:R120)</f>
        <v>1.666224006480991</v>
      </c>
      <c r="W39" s="4">
        <f>SUMPRODUCT('Respondent Data'!I39:Z39,'Product Coding'!A121:R121)</f>
        <v>2.6757802512827671</v>
      </c>
      <c r="X39" s="4">
        <f>SUMPRODUCT('Respondent Data'!I39:Z39,'Product Coding'!A122:R122)</f>
        <v>1.8721048956964639</v>
      </c>
      <c r="Y39" s="4">
        <f>SUMPRODUCT('Respondent Data'!I39:Z39,'Product Coding'!A123:R123)</f>
        <v>1.9093895045858829</v>
      </c>
      <c r="Z39" s="4">
        <f>SUMPRODUCT('Respondent Data'!I39:Z39,'Product Coding'!A124:R124)</f>
        <v>0.31060847078062759</v>
      </c>
      <c r="AA39" s="4">
        <f>SUMPRODUCT('Respondent Data'!I39:Z39,'Product Coding'!A125:R125)</f>
        <v>-0.56589619076730713</v>
      </c>
      <c r="AB39" s="4">
        <f>SUMPRODUCT('Respondent Data'!I39:Z39,'Product Coding'!A126:R126)</f>
        <v>-2.0001727596079921</v>
      </c>
      <c r="AC39" s="4">
        <f>SUMPRODUCT('Respondent Data'!I39:Z39,'Product Coding'!A127:R127)</f>
        <v>-0.99061651480621615</v>
      </c>
      <c r="AD39" s="4">
        <f>SUMPRODUCT('Respondent Data'!I39:Z39,'Product Coding'!A128:R128)</f>
        <v>-1.7942918703925193</v>
      </c>
      <c r="AE39" s="4">
        <f>SUMPRODUCT('Respondent Data'!I39:Z39,'Product Coding'!A129:R129)</f>
        <v>-1.7570072615031003</v>
      </c>
      <c r="AF39" s="4">
        <f>SUMPRODUCT('Respondent Data'!I39:Z39,'Product Coding'!A130:R130)</f>
        <v>3.2165104061723278</v>
      </c>
      <c r="AG39" s="4">
        <f>SUMPRODUCT('Respondent Data'!I39:Z39,'Product Coding'!A131:R131)</f>
        <v>2.3400057446243929</v>
      </c>
      <c r="AH39" s="4">
        <f>SUMPRODUCT('Respondent Data'!I39:Z39,'Product Coding'!A132:R132)</f>
        <v>0.90572917578370804</v>
      </c>
      <c r="AI39" s="4">
        <f>SUMPRODUCT('Respondent Data'!I39:Z39,'Product Coding'!A133:R133)</f>
        <v>1.9152854205854841</v>
      </c>
      <c r="AJ39" s="4">
        <f>SUMPRODUCT('Respondent Data'!I39:Z39,'Product Coding'!A134:R134)</f>
        <v>1.1116100649991809</v>
      </c>
      <c r="AK39" s="4">
        <f>SUMPRODUCT('Respondent Data'!I39:Z39,'Product Coding'!A135:R135)</f>
        <v>1.1488946738885999</v>
      </c>
      <c r="AL39" s="4">
        <f>SUMPRODUCT('Respondent Data'!I39:Z39,'Product Coding'!A136:R136)</f>
        <v>0.54325640981084278</v>
      </c>
      <c r="AM39" s="4">
        <f>SUMPRODUCT('Respondent Data'!I39:Z39,'Product Coding'!A137:R137)</f>
        <v>-0.33324825173709205</v>
      </c>
      <c r="AN39" s="4">
        <f>SUMPRODUCT('Respondent Data'!I39:Z39,'Product Coding'!A138:R138)</f>
        <v>-1.7675248205777772</v>
      </c>
      <c r="AO39" s="4">
        <f>SUMPRODUCT('Respondent Data'!I39:Z39,'Product Coding'!A139:R139)</f>
        <v>-0.75796857577600119</v>
      </c>
      <c r="AP39" s="4">
        <f>SUMPRODUCT('Respondent Data'!I39:Z39,'Product Coding'!A140:R140)</f>
        <v>-1.5616439313623043</v>
      </c>
      <c r="AQ39" s="4">
        <f>SUMPRODUCT('Respondent Data'!I39:Z39,'Product Coding'!A141:R141)</f>
        <v>-1.5243593224728853</v>
      </c>
      <c r="AR39" s="4">
        <f>SUMPRODUCT('Respondent Data'!I39:Z39,'Product Coding'!A142:R142)</f>
        <v>3.4491583452025427</v>
      </c>
      <c r="AS39" s="4">
        <f>SUMPRODUCT('Respondent Data'!I39:Z39,'Product Coding'!A143:R143)</f>
        <v>2.5726536836546083</v>
      </c>
      <c r="AT39" s="4">
        <f>SUMPRODUCT('Respondent Data'!I39:Z39,'Product Coding'!A144:R144)</f>
        <v>1.138377114813923</v>
      </c>
      <c r="AU39" s="4">
        <f>SUMPRODUCT('Respondent Data'!I39:Z39,'Product Coding'!A145:R145)</f>
        <v>2.1479333596156991</v>
      </c>
      <c r="AV39" s="4">
        <f>SUMPRODUCT('Respondent Data'!I39:Z39,'Product Coding'!A146:R146)</f>
        <v>1.3442580040293959</v>
      </c>
      <c r="AW39" s="4">
        <f>SUMPRODUCT('Respondent Data'!I39:Z39,'Product Coding'!A147:R147)</f>
        <v>1.3815426129188149</v>
      </c>
      <c r="AX39" s="4">
        <f>SUMPRODUCT('Respondent Data'!I39:Z39,'Product Coding'!A148:R148)</f>
        <v>0.32129640143633864</v>
      </c>
      <c r="AY39" s="4">
        <f>SUMPRODUCT('Respondent Data'!I39:Z39,'Product Coding'!A149:R149)</f>
        <v>-0.55520826011159619</v>
      </c>
      <c r="AZ39" s="4">
        <f>SUMPRODUCT('Respondent Data'!I39:Z39,'Product Coding'!A150:R150)</f>
        <v>-1.9894848289522811</v>
      </c>
      <c r="BA39" s="4">
        <f>SUMPRODUCT('Respondent Data'!I39:Z39,'Product Coding'!A151:R151)</f>
        <v>-0.97992858415050521</v>
      </c>
      <c r="BB39" s="4">
        <f>SUMPRODUCT('Respondent Data'!I39:Z39,'Product Coding'!A152:R152)</f>
        <v>-1.7836039397368082</v>
      </c>
      <c r="BC39" s="4">
        <f>SUMPRODUCT('Respondent Data'!I39:Z39,'Product Coding'!A153:R153)</f>
        <v>-1.7463193308473892</v>
      </c>
      <c r="BD39" s="4">
        <f>SUMPRODUCT('Respondent Data'!I39:Z39,'Product Coding'!A154:R154)</f>
        <v>3.2271983368280388</v>
      </c>
      <c r="BE39" s="4">
        <f>SUMPRODUCT('Respondent Data'!I39:Z39,'Product Coding'!A155:R155)</f>
        <v>2.350693675280104</v>
      </c>
      <c r="BF39" s="4">
        <f>SUMPRODUCT('Respondent Data'!I39:Z39,'Product Coding'!A156:R156)</f>
        <v>0.91641710643941898</v>
      </c>
      <c r="BG39" s="4">
        <f>SUMPRODUCT('Respondent Data'!I39:Z39,'Product Coding'!A157:R157)</f>
        <v>1.925973351241195</v>
      </c>
      <c r="BH39" s="4">
        <f>SUMPRODUCT('Respondent Data'!I39:Z39,'Product Coding'!A158:R158)</f>
        <v>1.122297995654892</v>
      </c>
      <c r="BI39" s="4">
        <f>SUMPRODUCT('Respondent Data'!I39:Z39,'Product Coding'!A159:R159)</f>
        <v>1.1595826045443109</v>
      </c>
      <c r="BJ39" s="4">
        <f>SUMPRODUCT('Respondent Data'!I39:Z39,'Product Coding'!A160:R160)</f>
        <v>1.3460371216213005</v>
      </c>
      <c r="BK39" s="4">
        <f>SUMPRODUCT('Respondent Data'!I39:Z39,'Product Coding'!A161:R161)</f>
        <v>0.46953246007336591</v>
      </c>
      <c r="BL39" s="4">
        <f>SUMPRODUCT('Respondent Data'!I39:Z39,'Product Coding'!A162:R162)</f>
        <v>-0.96474410876731909</v>
      </c>
      <c r="BM39" s="4">
        <f>SUMPRODUCT('Respondent Data'!I39:Z39,'Product Coding'!A163:R163)</f>
        <v>4.4812136034456884E-2</v>
      </c>
      <c r="BN39" s="4">
        <f>SUMPRODUCT('Respondent Data'!I39:Z39,'Product Coding'!A164:R164)</f>
        <v>-0.7588632195518461</v>
      </c>
      <c r="BO39" s="4">
        <f>SUMPRODUCT('Respondent Data'!I39:Z39,'Product Coding'!A165:R165)</f>
        <v>-0.72157861066242712</v>
      </c>
      <c r="BP39" s="4">
        <f>SUMPRODUCT('Respondent Data'!I39:Z39,'Product Coding'!A166:R166)</f>
        <v>4.2519390570130007</v>
      </c>
      <c r="BQ39" s="4">
        <f>SUMPRODUCT('Respondent Data'!I39:Z39,'Product Coding'!A167:R167)</f>
        <v>3.3754343954650663</v>
      </c>
      <c r="BR39" s="4">
        <f>SUMPRODUCT('Respondent Data'!I39:Z39,'Product Coding'!A168:R168)</f>
        <v>1.941157826624381</v>
      </c>
      <c r="BS39" s="4">
        <f>SUMPRODUCT('Respondent Data'!I39:Z39,'Product Coding'!A169:R169)</f>
        <v>2.950714071426157</v>
      </c>
      <c r="BT39" s="4">
        <f>SUMPRODUCT('Respondent Data'!I39:Z39,'Product Coding'!A170:R170)</f>
        <v>2.1470387158398543</v>
      </c>
      <c r="BU39" s="4">
        <f>SUMPRODUCT('Respondent Data'!I39:Z39,'Product Coding'!A171:R171)</f>
        <v>2.1843233247292728</v>
      </c>
      <c r="BV39" s="4">
        <f>SUMPRODUCT('Respondent Data'!I39:Z39,'Product Coding'!A172:R172)</f>
        <v>-3.5326013966678</v>
      </c>
      <c r="BX39" s="4">
        <f t="shared" si="0"/>
        <v>1.4356780452592861</v>
      </c>
      <c r="BY39" s="4">
        <f t="shared" si="1"/>
        <v>3.449198566771905</v>
      </c>
      <c r="BZ39" s="4">
        <f t="shared" si="2"/>
        <v>14.474934138216407</v>
      </c>
      <c r="CA39" s="4">
        <f t="shared" si="3"/>
        <v>5.2743857580480364</v>
      </c>
      <c r="CB39" s="4">
        <f t="shared" si="4"/>
        <v>11.781583408768535</v>
      </c>
      <c r="CC39" s="4">
        <f t="shared" si="5"/>
        <v>11.350399883201961</v>
      </c>
      <c r="CD39" s="4">
        <f t="shared" si="6"/>
        <v>7.85307750342112E-2</v>
      </c>
      <c r="CE39" s="4">
        <f t="shared" si="7"/>
        <v>0.18866920587795771</v>
      </c>
      <c r="CF39" s="4">
        <f t="shared" si="8"/>
        <v>0.79177068995159072</v>
      </c>
      <c r="CG39" s="4">
        <f t="shared" si="9"/>
        <v>0.28850591034434342</v>
      </c>
      <c r="CH39" s="4">
        <f t="shared" si="10"/>
        <v>0.64444593220320578</v>
      </c>
      <c r="CI39" s="4">
        <f t="shared" si="11"/>
        <v>0.62086043783938327</v>
      </c>
      <c r="CJ39" s="4">
        <f t="shared" si="12"/>
        <v>0.3426302843054469</v>
      </c>
      <c r="CK39" s="4">
        <f t="shared" si="13"/>
        <v>0.82316497731604055</v>
      </c>
      <c r="CL39" s="4">
        <f t="shared" si="14"/>
        <v>3.4545006907756952</v>
      </c>
      <c r="CM39" s="4">
        <f t="shared" si="15"/>
        <v>1.2587531708686266</v>
      </c>
      <c r="CN39" s="4">
        <f t="shared" si="16"/>
        <v>2.8117218106415067</v>
      </c>
      <c r="CO39" s="4">
        <f t="shared" si="17"/>
        <v>2.7088181447112953</v>
      </c>
      <c r="CP39" s="4">
        <f t="shared" si="18"/>
        <v>1.8741682277268103E-2</v>
      </c>
      <c r="CQ39" s="4">
        <f t="shared" si="19"/>
        <v>4.5026657517753407E-2</v>
      </c>
      <c r="CR39" s="4">
        <f t="shared" si="20"/>
        <v>0.18895922905461637</v>
      </c>
      <c r="CS39" s="4">
        <f t="shared" si="21"/>
        <v>6.8853084722927185E-2</v>
      </c>
      <c r="CT39" s="4">
        <f t="shared" si="22"/>
        <v>0.15379958877228289</v>
      </c>
      <c r="CU39" s="4">
        <f t="shared" si="23"/>
        <v>0.14817081659314049</v>
      </c>
      <c r="CV39" s="4">
        <f t="shared" si="24"/>
        <v>0.73300081092923941</v>
      </c>
      <c r="CW39" s="4">
        <f t="shared" si="25"/>
        <v>1.7610252903485524</v>
      </c>
      <c r="CX39" s="4">
        <f t="shared" si="26"/>
        <v>7.3903327396385325</v>
      </c>
      <c r="CY39" s="4">
        <f t="shared" si="27"/>
        <v>2.6928941698099247</v>
      </c>
      <c r="CZ39" s="4">
        <f t="shared" si="28"/>
        <v>6.0152136624044754</v>
      </c>
      <c r="DA39" s="4">
        <f t="shared" si="29"/>
        <v>5.7950682928048822</v>
      </c>
      <c r="DB39" s="4">
        <f t="shared" si="30"/>
        <v>4.0094728740232614E-2</v>
      </c>
      <c r="DC39" s="4">
        <f t="shared" si="31"/>
        <v>9.6327084865982168E-2</v>
      </c>
      <c r="DD39" s="4">
        <f t="shared" si="32"/>
        <v>0.40424701047768941</v>
      </c>
      <c r="DE39" s="4">
        <f t="shared" si="33"/>
        <v>0.14729978419506254</v>
      </c>
      <c r="DF39" s="4">
        <f t="shared" si="34"/>
        <v>0.32902877665701635</v>
      </c>
      <c r="DG39" s="4">
        <f t="shared" si="35"/>
        <v>0.31698694976418634</v>
      </c>
      <c r="DH39" s="4">
        <f t="shared" si="36"/>
        <v>0.58085367168748481</v>
      </c>
      <c r="DI39" s="4">
        <f t="shared" si="37"/>
        <v>1.3954936892044199</v>
      </c>
      <c r="DJ39" s="4">
        <f t="shared" si="38"/>
        <v>5.8563399150532032</v>
      </c>
      <c r="DK39" s="4">
        <f t="shared" si="39"/>
        <v>2.1339368833944099</v>
      </c>
      <c r="DL39" s="4">
        <f t="shared" si="40"/>
        <v>4.766650854537259</v>
      </c>
      <c r="DM39" s="4">
        <f t="shared" si="41"/>
        <v>4.5922005069655887</v>
      </c>
      <c r="DN39" s="4">
        <f t="shared" si="42"/>
        <v>3.1772366492410435E-2</v>
      </c>
      <c r="DO39" s="4">
        <f t="shared" si="43"/>
        <v>7.6332713542876324E-2</v>
      </c>
      <c r="DP39" s="4">
        <f t="shared" si="44"/>
        <v>0.32033847275964672</v>
      </c>
      <c r="DQ39" s="4">
        <f t="shared" si="45"/>
        <v>0.11672513756159512</v>
      </c>
      <c r="DR39" s="4">
        <f t="shared" si="46"/>
        <v>0.26073309901224517</v>
      </c>
      <c r="DS39" s="4">
        <f t="shared" si="47"/>
        <v>0.25119076391488249</v>
      </c>
      <c r="DT39" s="4">
        <f t="shared" si="48"/>
        <v>0.7252082663590449</v>
      </c>
      <c r="DU39" s="4">
        <f t="shared" si="49"/>
        <v>1.7423037993765518</v>
      </c>
      <c r="DV39" s="4">
        <f t="shared" si="50"/>
        <v>7.3117659817256806</v>
      </c>
      <c r="DW39" s="4">
        <f t="shared" si="51"/>
        <v>2.6642659643179574</v>
      </c>
      <c r="DX39" s="4">
        <f t="shared" si="52"/>
        <v>5.9512658196945782</v>
      </c>
      <c r="DY39" s="4">
        <f t="shared" si="53"/>
        <v>5.7334608194082906</v>
      </c>
      <c r="DZ39" s="4">
        <f t="shared" si="54"/>
        <v>3.9668480970680986E-2</v>
      </c>
      <c r="EA39" s="4">
        <f t="shared" si="55"/>
        <v>9.5303029925055863E-2</v>
      </c>
      <c r="EB39" s="4">
        <f t="shared" si="56"/>
        <v>0.39994945336786603</v>
      </c>
      <c r="EC39" s="4">
        <f t="shared" si="57"/>
        <v>0.14573383758708419</v>
      </c>
      <c r="ED39" s="4">
        <f t="shared" si="58"/>
        <v>0.32553086591974723</v>
      </c>
      <c r="EE39" s="4">
        <f t="shared" si="59"/>
        <v>0.31361705590134598</v>
      </c>
      <c r="EF39" s="4">
        <f t="shared" si="60"/>
        <v>0.26026963656834251</v>
      </c>
      <c r="EG39" s="4">
        <f t="shared" si="61"/>
        <v>0.62529455011874968</v>
      </c>
      <c r="EH39" s="4">
        <f t="shared" si="62"/>
        <v>2.6241160822542766</v>
      </c>
      <c r="EI39" s="4">
        <f t="shared" si="63"/>
        <v>0.95617709618209001</v>
      </c>
      <c r="EJ39" s="4">
        <f t="shared" si="64"/>
        <v>2.1358468509881017</v>
      </c>
      <c r="EK39" s="4">
        <f t="shared" si="65"/>
        <v>2.0576789219987015</v>
      </c>
      <c r="EL39" s="4">
        <f t="shared" si="66"/>
        <v>1.4236601545225316E-2</v>
      </c>
      <c r="EM39" s="4">
        <f t="shared" si="67"/>
        <v>3.4203257344250462E-2</v>
      </c>
      <c r="EN39" s="4">
        <f t="shared" si="68"/>
        <v>0.14353766180352012</v>
      </c>
      <c r="EO39" s="4">
        <f t="shared" si="69"/>
        <v>5.2302345000741275E-2</v>
      </c>
      <c r="EP39" s="4">
        <f t="shared" si="70"/>
        <v>0.11682961170600242</v>
      </c>
      <c r="EQ39" s="4">
        <f t="shared" si="71"/>
        <v>0.11255387031215248</v>
      </c>
      <c r="ER39" s="4">
        <f t="shared" si="72"/>
        <v>34.212853153545723</v>
      </c>
      <c r="ET39" s="4">
        <f t="shared" si="73"/>
        <v>0.41056329343131498</v>
      </c>
      <c r="EU39" s="4">
        <f t="shared" si="74"/>
        <v>0.22475957972933208</v>
      </c>
      <c r="EV39" s="4">
        <f t="shared" si="75"/>
        <v>6.4620630438124563E-2</v>
      </c>
      <c r="EW39" s="4">
        <f t="shared" si="76"/>
        <v>0.15937815087593535</v>
      </c>
      <c r="EX39" s="4">
        <f t="shared" si="77"/>
        <v>7.823756791462716E-2</v>
      </c>
      <c r="EY39" s="4">
        <f t="shared" si="78"/>
        <v>8.0969038205809113E-2</v>
      </c>
      <c r="EZ39" s="4">
        <f t="shared" si="79"/>
        <v>0.92718726544291685</v>
      </c>
      <c r="FA39" s="4">
        <f t="shared" si="80"/>
        <v>0.84127694656764862</v>
      </c>
      <c r="FB39" s="4">
        <f t="shared" si="81"/>
        <v>0.55810713145833279</v>
      </c>
      <c r="FC39" s="4">
        <f t="shared" si="82"/>
        <v>0.7760926759992568</v>
      </c>
      <c r="FD39" s="4">
        <f t="shared" si="83"/>
        <v>0.60810755794215376</v>
      </c>
      <c r="FE39" s="4">
        <f t="shared" si="84"/>
        <v>0.61695626387982294</v>
      </c>
      <c r="FF39" s="4">
        <f t="shared" si="85"/>
        <v>0.74480667663273192</v>
      </c>
      <c r="FG39" s="4">
        <f t="shared" si="86"/>
        <v>0.54849671447295079</v>
      </c>
      <c r="FH39" s="4">
        <f t="shared" si="87"/>
        <v>0.22449205184113744</v>
      </c>
      <c r="FI39" s="4">
        <f t="shared" si="88"/>
        <v>0.44272212338076761</v>
      </c>
      <c r="FJ39" s="4">
        <f t="shared" si="89"/>
        <v>0.2623486313214714</v>
      </c>
      <c r="FK39" s="4">
        <f t="shared" si="90"/>
        <v>0.26962767139876653</v>
      </c>
      <c r="FL39" s="4">
        <f t="shared" si="91"/>
        <v>0.98160310645641446</v>
      </c>
      <c r="FM39" s="4">
        <f t="shared" si="92"/>
        <v>0.95691338857833064</v>
      </c>
      <c r="FN39" s="4">
        <f t="shared" si="93"/>
        <v>0.8410717336330662</v>
      </c>
      <c r="FO39" s="4">
        <f t="shared" si="94"/>
        <v>0.93558227439575981</v>
      </c>
      <c r="FP39" s="4">
        <f t="shared" si="95"/>
        <v>0.86670164362258473</v>
      </c>
      <c r="FQ39" s="4">
        <f t="shared" si="96"/>
        <v>0.87095054633700419</v>
      </c>
      <c r="FR39" s="4">
        <f t="shared" si="97"/>
        <v>0.57703377499506048</v>
      </c>
      <c r="FS39" s="4">
        <f t="shared" si="98"/>
        <v>0.36218429562945431</v>
      </c>
      <c r="FT39" s="4">
        <f t="shared" si="99"/>
        <v>0.11918478456470386</v>
      </c>
      <c r="FU39" s="4">
        <f t="shared" si="100"/>
        <v>0.2707903216331462</v>
      </c>
      <c r="FV39" s="4">
        <f t="shared" si="101"/>
        <v>0.14254733328496347</v>
      </c>
      <c r="FW39" s="4">
        <f t="shared" si="102"/>
        <v>0.14716555550425792</v>
      </c>
      <c r="FX39" s="4">
        <f t="shared" si="103"/>
        <v>0.96145088746984075</v>
      </c>
      <c r="FY39" s="4">
        <f t="shared" si="104"/>
        <v>0.91213654556590895</v>
      </c>
      <c r="FZ39" s="4">
        <f t="shared" si="105"/>
        <v>0.712125425611428</v>
      </c>
      <c r="GA39" s="4">
        <f t="shared" si="106"/>
        <v>0.87161177381515242</v>
      </c>
      <c r="GB39" s="4">
        <f t="shared" si="107"/>
        <v>0.75242915545843814</v>
      </c>
      <c r="GC39" s="4">
        <f t="shared" si="108"/>
        <v>0.75930896671303794</v>
      </c>
      <c r="GD39" s="4">
        <f t="shared" si="109"/>
        <v>0.63256961596739592</v>
      </c>
      <c r="GE39" s="4">
        <f t="shared" si="110"/>
        <v>0.41745048400946333</v>
      </c>
      <c r="GF39" s="4">
        <f t="shared" si="111"/>
        <v>0.14585041179251981</v>
      </c>
      <c r="GG39" s="4">
        <f t="shared" si="112"/>
        <v>0.319087472788184</v>
      </c>
      <c r="GH39" s="4">
        <f t="shared" si="113"/>
        <v>0.17341088011478792</v>
      </c>
      <c r="GI39" s="4">
        <f t="shared" si="114"/>
        <v>0.17882048377099677</v>
      </c>
      <c r="GJ39" s="4">
        <f t="shared" si="115"/>
        <v>0.9692060307832987</v>
      </c>
      <c r="GK39" s="4">
        <f t="shared" si="116"/>
        <v>0.92908074558877041</v>
      </c>
      <c r="GL39" s="4">
        <f t="shared" si="117"/>
        <v>0.75738155073970881</v>
      </c>
      <c r="GM39" s="4">
        <f t="shared" si="118"/>
        <v>0.89547549917568059</v>
      </c>
      <c r="GN39" s="4">
        <f t="shared" si="119"/>
        <v>0.7931892965953512</v>
      </c>
      <c r="GO39" s="4">
        <f t="shared" si="120"/>
        <v>0.79923863637793702</v>
      </c>
      <c r="GP39" s="4">
        <f t="shared" si="121"/>
        <v>0.5796401625819031</v>
      </c>
      <c r="GQ39" s="4">
        <f t="shared" si="122"/>
        <v>0.36465689914711297</v>
      </c>
      <c r="GR39" s="4">
        <f t="shared" si="123"/>
        <v>0.12031137572913006</v>
      </c>
      <c r="GS39" s="4">
        <f t="shared" si="124"/>
        <v>0.27290595435425319</v>
      </c>
      <c r="GT39" s="4">
        <f t="shared" si="125"/>
        <v>0.14385869076776833</v>
      </c>
      <c r="GU39" s="4">
        <f t="shared" si="126"/>
        <v>0.14851203962123535</v>
      </c>
      <c r="GV39" s="4">
        <f t="shared" si="127"/>
        <v>0.96184506725293373</v>
      </c>
      <c r="GW39" s="4">
        <f t="shared" si="128"/>
        <v>0.91298934877266169</v>
      </c>
      <c r="GX39" s="4">
        <f t="shared" si="129"/>
        <v>0.7143115043148841</v>
      </c>
      <c r="GY39" s="4">
        <f t="shared" si="130"/>
        <v>0.87280306053105694</v>
      </c>
      <c r="GZ39" s="4">
        <f t="shared" si="131"/>
        <v>0.7544147222148081</v>
      </c>
      <c r="HA39" s="4">
        <f t="shared" si="132"/>
        <v>0.76125686364040401</v>
      </c>
      <c r="HB39" s="4">
        <f t="shared" si="133"/>
        <v>0.79348099087982071</v>
      </c>
      <c r="HC39" s="4">
        <f t="shared" si="134"/>
        <v>0.61527308999278718</v>
      </c>
      <c r="HD39" s="4">
        <f t="shared" si="135"/>
        <v>0.27592935140697228</v>
      </c>
      <c r="HE39" s="4">
        <f t="shared" si="136"/>
        <v>0.51120115962492352</v>
      </c>
      <c r="HF39" s="4">
        <f t="shared" si="137"/>
        <v>0.3188931244154673</v>
      </c>
      <c r="HG39" s="4">
        <f t="shared" si="138"/>
        <v>0.32704545686776482</v>
      </c>
      <c r="HH39" s="4">
        <f t="shared" si="139"/>
        <v>0.98596323429509902</v>
      </c>
      <c r="HI39" s="4">
        <f t="shared" si="140"/>
        <v>0.96692791566709846</v>
      </c>
      <c r="HJ39" s="4">
        <f t="shared" si="141"/>
        <v>0.87447928774191741</v>
      </c>
      <c r="HK39" s="4">
        <f t="shared" si="142"/>
        <v>0.95029722660106342</v>
      </c>
      <c r="HL39" s="4">
        <f t="shared" si="143"/>
        <v>0.89539173166483255</v>
      </c>
      <c r="HM39" s="4">
        <f t="shared" si="144"/>
        <v>0.89883288053227217</v>
      </c>
      <c r="HN39" s="4">
        <f t="shared" si="145"/>
        <v>2.8398721218059152E-2</v>
      </c>
      <c r="HP39" s="4">
        <f t="shared" ref="HP39:IU39" si="257">IF(B1=1,ET39,0)</f>
        <v>0.41056329343131498</v>
      </c>
      <c r="HQ39" s="4">
        <f t="shared" si="257"/>
        <v>0.22475957972933208</v>
      </c>
      <c r="HR39" s="4">
        <f t="shared" si="257"/>
        <v>6.4620630438124563E-2</v>
      </c>
      <c r="HS39" s="4">
        <f t="shared" si="257"/>
        <v>0.15937815087593535</v>
      </c>
      <c r="HT39" s="4">
        <f t="shared" si="257"/>
        <v>7.823756791462716E-2</v>
      </c>
      <c r="HU39" s="4">
        <f t="shared" si="257"/>
        <v>8.0969038205809113E-2</v>
      </c>
      <c r="HV39" s="4">
        <f t="shared" si="257"/>
        <v>0.92718726544291685</v>
      </c>
      <c r="HW39" s="4">
        <f t="shared" si="257"/>
        <v>0.84127694656764862</v>
      </c>
      <c r="HX39" s="4">
        <f t="shared" si="257"/>
        <v>0.55810713145833279</v>
      </c>
      <c r="HY39" s="4">
        <f t="shared" si="257"/>
        <v>0.7760926759992568</v>
      </c>
      <c r="HZ39" s="4">
        <f t="shared" si="257"/>
        <v>0.60810755794215376</v>
      </c>
      <c r="IA39" s="4">
        <f t="shared" si="257"/>
        <v>0.61695626387982294</v>
      </c>
      <c r="IB39" s="4">
        <f t="shared" si="257"/>
        <v>0.74480667663273192</v>
      </c>
      <c r="IC39" s="4">
        <f t="shared" si="257"/>
        <v>0.54849671447295079</v>
      </c>
      <c r="ID39" s="4">
        <f t="shared" si="257"/>
        <v>0.22449205184113744</v>
      </c>
      <c r="IE39" s="4">
        <f t="shared" si="257"/>
        <v>0.44272212338076761</v>
      </c>
      <c r="IF39" s="4">
        <f t="shared" si="257"/>
        <v>0.2623486313214714</v>
      </c>
      <c r="IG39" s="4">
        <f t="shared" si="257"/>
        <v>0.26962767139876653</v>
      </c>
      <c r="IH39" s="4">
        <f t="shared" si="257"/>
        <v>0.98160310645641446</v>
      </c>
      <c r="II39" s="4">
        <f t="shared" si="257"/>
        <v>0.95691338857833064</v>
      </c>
      <c r="IJ39" s="4">
        <f t="shared" si="257"/>
        <v>0.8410717336330662</v>
      </c>
      <c r="IK39" s="4">
        <f t="shared" si="257"/>
        <v>0.93558227439575981</v>
      </c>
      <c r="IL39" s="4">
        <f t="shared" si="257"/>
        <v>0.86670164362258473</v>
      </c>
      <c r="IM39" s="4">
        <f t="shared" si="257"/>
        <v>0.87095054633700419</v>
      </c>
      <c r="IN39" s="4">
        <f t="shared" si="257"/>
        <v>0.57703377499506048</v>
      </c>
      <c r="IO39" s="4">
        <f t="shared" si="257"/>
        <v>0.36218429562945431</v>
      </c>
      <c r="IP39" s="4">
        <f t="shared" si="257"/>
        <v>0.11918478456470386</v>
      </c>
      <c r="IQ39" s="4">
        <f t="shared" si="257"/>
        <v>0.2707903216331462</v>
      </c>
      <c r="IR39" s="4">
        <f t="shared" si="257"/>
        <v>0.14254733328496347</v>
      </c>
      <c r="IS39" s="4">
        <f t="shared" si="257"/>
        <v>0.14716555550425792</v>
      </c>
      <c r="IT39" s="4">
        <f t="shared" si="257"/>
        <v>0.96145088746984075</v>
      </c>
      <c r="IU39" s="4">
        <f t="shared" si="257"/>
        <v>0.91213654556590895</v>
      </c>
      <c r="IV39" s="4">
        <f t="shared" ref="IV39:KA39" si="258">IF(AH1=1,FZ39,0)</f>
        <v>0.712125425611428</v>
      </c>
      <c r="IW39" s="4">
        <f t="shared" si="258"/>
        <v>0.87161177381515242</v>
      </c>
      <c r="IX39" s="4">
        <f t="shared" si="258"/>
        <v>0.75242915545843814</v>
      </c>
      <c r="IY39" s="4">
        <f t="shared" si="258"/>
        <v>0.75930896671303794</v>
      </c>
      <c r="IZ39" s="4">
        <f t="shared" si="258"/>
        <v>0.63256961596739592</v>
      </c>
      <c r="JA39" s="4">
        <f t="shared" si="258"/>
        <v>0.41745048400946333</v>
      </c>
      <c r="JB39" s="4">
        <f t="shared" si="258"/>
        <v>0.14585041179251981</v>
      </c>
      <c r="JC39" s="4">
        <f t="shared" si="258"/>
        <v>0.319087472788184</v>
      </c>
      <c r="JD39" s="4">
        <f t="shared" si="258"/>
        <v>0.17341088011478792</v>
      </c>
      <c r="JE39" s="4">
        <f t="shared" si="258"/>
        <v>0.17882048377099677</v>
      </c>
      <c r="JF39" s="4">
        <f t="shared" si="258"/>
        <v>0.9692060307832987</v>
      </c>
      <c r="JG39" s="4">
        <f t="shared" si="258"/>
        <v>0.92908074558877041</v>
      </c>
      <c r="JH39" s="4">
        <f t="shared" si="258"/>
        <v>0.75738155073970881</v>
      </c>
      <c r="JI39" s="4">
        <f t="shared" si="258"/>
        <v>0.89547549917568059</v>
      </c>
      <c r="JJ39" s="4">
        <f t="shared" si="258"/>
        <v>0.7931892965953512</v>
      </c>
      <c r="JK39" s="4">
        <f t="shared" si="258"/>
        <v>0.79923863637793702</v>
      </c>
      <c r="JL39" s="4">
        <f t="shared" si="258"/>
        <v>0.5796401625819031</v>
      </c>
      <c r="JM39" s="4">
        <f t="shared" si="258"/>
        <v>0.36465689914711297</v>
      </c>
      <c r="JN39" s="4">
        <f t="shared" si="258"/>
        <v>0.12031137572913006</v>
      </c>
      <c r="JO39" s="4">
        <f t="shared" si="258"/>
        <v>0.27290595435425319</v>
      </c>
      <c r="JP39" s="4">
        <f t="shared" si="258"/>
        <v>0.14385869076776833</v>
      </c>
      <c r="JQ39" s="4">
        <f t="shared" si="258"/>
        <v>0.14851203962123535</v>
      </c>
      <c r="JR39" s="4">
        <f t="shared" si="258"/>
        <v>0.96184506725293373</v>
      </c>
      <c r="JS39" s="4">
        <f t="shared" si="258"/>
        <v>0.91298934877266169</v>
      </c>
      <c r="JT39" s="4">
        <f t="shared" si="258"/>
        <v>0.7143115043148841</v>
      </c>
      <c r="JU39" s="4">
        <f t="shared" si="258"/>
        <v>0.87280306053105694</v>
      </c>
      <c r="JV39" s="4">
        <f t="shared" si="258"/>
        <v>0.7544147222148081</v>
      </c>
      <c r="JW39" s="4">
        <f t="shared" si="258"/>
        <v>0.76125686364040401</v>
      </c>
      <c r="JX39" s="4">
        <f t="shared" si="258"/>
        <v>0.79348099087982071</v>
      </c>
      <c r="JY39" s="4">
        <f t="shared" si="258"/>
        <v>0.61527308999278718</v>
      </c>
      <c r="JZ39" s="4">
        <f t="shared" si="258"/>
        <v>0.27592935140697228</v>
      </c>
      <c r="KA39" s="4">
        <f t="shared" si="258"/>
        <v>0.51120115962492352</v>
      </c>
      <c r="KB39" s="4">
        <f t="shared" ref="KB39:KJ39" si="259">IF(BN1=1,HF39,0)</f>
        <v>0.3188931244154673</v>
      </c>
      <c r="KC39" s="4">
        <f t="shared" si="259"/>
        <v>0.32704545686776482</v>
      </c>
      <c r="KD39" s="4">
        <f t="shared" si="259"/>
        <v>0.98596323429509902</v>
      </c>
      <c r="KE39" s="4">
        <f t="shared" si="259"/>
        <v>0.96692791566709846</v>
      </c>
      <c r="KF39" s="4">
        <f t="shared" si="259"/>
        <v>0.87447928774191741</v>
      </c>
      <c r="KG39" s="4">
        <f t="shared" si="259"/>
        <v>0.95029722660106342</v>
      </c>
      <c r="KH39" s="4">
        <f t="shared" si="259"/>
        <v>0.89539173166483255</v>
      </c>
      <c r="KI39" s="4">
        <f t="shared" si="259"/>
        <v>0.89883288053227217</v>
      </c>
      <c r="KJ39" s="4">
        <f t="shared" si="259"/>
        <v>0</v>
      </c>
    </row>
    <row r="40" spans="1:296" x14ac:dyDescent="0.2">
      <c r="A40" s="4" t="str">
        <f>'Respondent Data'!A40</f>
        <v>377</v>
      </c>
      <c r="B40" s="4">
        <f>SUMPRODUCT('Respondent Data'!I40:Z40,'Product Coding'!A100:R100)</f>
        <v>1.3420543986765581</v>
      </c>
      <c r="C40" s="4">
        <f>SUMPRODUCT('Respondent Data'!I40:Z40,'Product Coding'!A101:R101)</f>
        <v>0.46100520857919913</v>
      </c>
      <c r="D40" s="4">
        <f>SUMPRODUCT('Respondent Data'!I40:Z40,'Product Coding'!A102:R102)</f>
        <v>0.69912957160263312</v>
      </c>
      <c r="E40" s="4">
        <f>SUMPRODUCT('Respondent Data'!I40:Z40,'Product Coding'!A103:R103)</f>
        <v>0.12209571884427517</v>
      </c>
      <c r="F40" s="4">
        <f>SUMPRODUCT('Respondent Data'!I40:Z40,'Product Coding'!A104:R104)</f>
        <v>-1.0164971382000028</v>
      </c>
      <c r="G40" s="4">
        <f>SUMPRODUCT('Respondent Data'!I40:Z40,'Product Coding'!A105:R105)</f>
        <v>-2.7185974853333117</v>
      </c>
      <c r="H40" s="4">
        <f>SUMPRODUCT('Respondent Data'!I40:Z40,'Product Coding'!A106:R106)</f>
        <v>-0.8457201140353221</v>
      </c>
      <c r="I40" s="4">
        <f>SUMPRODUCT('Respondent Data'!I40:Z40,'Product Coding'!A107:R107)</f>
        <v>-1.726769304132681</v>
      </c>
      <c r="J40" s="4">
        <f>SUMPRODUCT('Respondent Data'!I40:Z40,'Product Coding'!A108:R108)</f>
        <v>-1.4886449411092471</v>
      </c>
      <c r="K40" s="4">
        <f>SUMPRODUCT('Respondent Data'!I40:Z40,'Product Coding'!A109:R109)</f>
        <v>-2.0656787938676051</v>
      </c>
      <c r="L40" s="4">
        <f>SUMPRODUCT('Respondent Data'!I40:Z40,'Product Coding'!A110:R110)</f>
        <v>-3.2042716509118829</v>
      </c>
      <c r="M40" s="4">
        <f>SUMPRODUCT('Respondent Data'!I40:Z40,'Product Coding'!A111:R111)</f>
        <v>-4.9063719980451914</v>
      </c>
      <c r="N40" s="4">
        <f>SUMPRODUCT('Respondent Data'!I40:Z40,'Product Coding'!A112:R112)</f>
        <v>0.17066464987422814</v>
      </c>
      <c r="O40" s="4">
        <f>SUMPRODUCT('Respondent Data'!I40:Z40,'Product Coding'!A113:R113)</f>
        <v>-0.7103845402231308</v>
      </c>
      <c r="P40" s="4">
        <f>SUMPRODUCT('Respondent Data'!I40:Z40,'Product Coding'!A114:R114)</f>
        <v>-0.47226017719969682</v>
      </c>
      <c r="Q40" s="4">
        <f>SUMPRODUCT('Respondent Data'!I40:Z40,'Product Coding'!A115:R115)</f>
        <v>-1.0492940299580549</v>
      </c>
      <c r="R40" s="4">
        <f>SUMPRODUCT('Respondent Data'!I40:Z40,'Product Coding'!A116:R116)</f>
        <v>-2.1878868870023327</v>
      </c>
      <c r="S40" s="4">
        <f>SUMPRODUCT('Respondent Data'!I40:Z40,'Product Coding'!A117:R117)</f>
        <v>-3.8899872341356416</v>
      </c>
      <c r="T40" s="4">
        <f>SUMPRODUCT('Respondent Data'!I40:Z40,'Product Coding'!A118:R118)</f>
        <v>-2.017109862837652</v>
      </c>
      <c r="U40" s="4">
        <f>SUMPRODUCT('Respondent Data'!I40:Z40,'Product Coding'!A119:R119)</f>
        <v>-2.8981590529350107</v>
      </c>
      <c r="V40" s="4">
        <f>SUMPRODUCT('Respondent Data'!I40:Z40,'Product Coding'!A120:R120)</f>
        <v>-2.6600346899115772</v>
      </c>
      <c r="W40" s="4">
        <f>SUMPRODUCT('Respondent Data'!I40:Z40,'Product Coding'!A121:R121)</f>
        <v>-3.237068542669935</v>
      </c>
      <c r="X40" s="4">
        <f>SUMPRODUCT('Respondent Data'!I40:Z40,'Product Coding'!A122:R122)</f>
        <v>-4.3756613997142129</v>
      </c>
      <c r="Y40" s="4">
        <f>SUMPRODUCT('Respondent Data'!I40:Z40,'Product Coding'!A123:R123)</f>
        <v>-6.0777617468475214</v>
      </c>
      <c r="Z40" s="4">
        <f>SUMPRODUCT('Respondent Data'!I40:Z40,'Product Coding'!A124:R124)</f>
        <v>2.6141035755604047</v>
      </c>
      <c r="AA40" s="4">
        <f>SUMPRODUCT('Respondent Data'!I40:Z40,'Product Coding'!A125:R125)</f>
        <v>1.733054385463046</v>
      </c>
      <c r="AB40" s="4">
        <f>SUMPRODUCT('Respondent Data'!I40:Z40,'Product Coding'!A126:R126)</f>
        <v>1.97117874848648</v>
      </c>
      <c r="AC40" s="4">
        <f>SUMPRODUCT('Respondent Data'!I40:Z40,'Product Coding'!A127:R127)</f>
        <v>1.3941448957281222</v>
      </c>
      <c r="AD40" s="4">
        <f>SUMPRODUCT('Respondent Data'!I40:Z40,'Product Coding'!A128:R128)</f>
        <v>0.25555203868384413</v>
      </c>
      <c r="AE40" s="4">
        <f>SUMPRODUCT('Respondent Data'!I40:Z40,'Product Coding'!A129:R129)</f>
        <v>-1.4465483084494646</v>
      </c>
      <c r="AF40" s="4">
        <f>SUMPRODUCT('Respondent Data'!I40:Z40,'Product Coding'!A130:R130)</f>
        <v>0.42632906284852479</v>
      </c>
      <c r="AG40" s="4">
        <f>SUMPRODUCT('Respondent Data'!I40:Z40,'Product Coding'!A131:R131)</f>
        <v>-0.45472012724883415</v>
      </c>
      <c r="AH40" s="4">
        <f>SUMPRODUCT('Respondent Data'!I40:Z40,'Product Coding'!A132:R132)</f>
        <v>-0.21659576422540017</v>
      </c>
      <c r="AI40" s="4">
        <f>SUMPRODUCT('Respondent Data'!I40:Z40,'Product Coding'!A133:R133)</f>
        <v>-0.793629616983758</v>
      </c>
      <c r="AJ40" s="4">
        <f>SUMPRODUCT('Respondent Data'!I40:Z40,'Product Coding'!A134:R134)</f>
        <v>-1.932222474028036</v>
      </c>
      <c r="AK40" s="4">
        <f>SUMPRODUCT('Respondent Data'!I40:Z40,'Product Coding'!A135:R135)</f>
        <v>-3.6343228211613448</v>
      </c>
      <c r="AL40" s="4">
        <f>SUMPRODUCT('Respondent Data'!I40:Z40,'Product Coding'!A136:R136)</f>
        <v>3.5187047633667099</v>
      </c>
      <c r="AM40" s="4">
        <f>SUMPRODUCT('Respondent Data'!I40:Z40,'Product Coding'!A137:R137)</f>
        <v>2.6376555732693512</v>
      </c>
      <c r="AN40" s="4">
        <f>SUMPRODUCT('Respondent Data'!I40:Z40,'Product Coding'!A138:R138)</f>
        <v>2.8757799362927852</v>
      </c>
      <c r="AO40" s="4">
        <f>SUMPRODUCT('Respondent Data'!I40:Z40,'Product Coding'!A139:R139)</f>
        <v>2.2987460835344269</v>
      </c>
      <c r="AP40" s="4">
        <f>SUMPRODUCT('Respondent Data'!I40:Z40,'Product Coding'!A140:R140)</f>
        <v>1.1601532264901491</v>
      </c>
      <c r="AQ40" s="4">
        <f>SUMPRODUCT('Respondent Data'!I40:Z40,'Product Coding'!A141:R141)</f>
        <v>-0.54194712064315986</v>
      </c>
      <c r="AR40" s="4">
        <f>SUMPRODUCT('Respondent Data'!I40:Z40,'Product Coding'!A142:R142)</f>
        <v>1.3309302506548297</v>
      </c>
      <c r="AS40" s="4">
        <f>SUMPRODUCT('Respondent Data'!I40:Z40,'Product Coding'!A143:R143)</f>
        <v>0.44988106055747101</v>
      </c>
      <c r="AT40" s="4">
        <f>SUMPRODUCT('Respondent Data'!I40:Z40,'Product Coding'!A144:R144)</f>
        <v>0.688005423580905</v>
      </c>
      <c r="AU40" s="4">
        <f>SUMPRODUCT('Respondent Data'!I40:Z40,'Product Coding'!A145:R145)</f>
        <v>0.11097157082254694</v>
      </c>
      <c r="AV40" s="4">
        <f>SUMPRODUCT('Respondent Data'!I40:Z40,'Product Coding'!A146:R146)</f>
        <v>-1.0276212862217311</v>
      </c>
      <c r="AW40" s="4">
        <f>SUMPRODUCT('Respondent Data'!I40:Z40,'Product Coding'!A147:R147)</f>
        <v>-2.72972163335504</v>
      </c>
      <c r="AX40" s="4">
        <f>SUMPRODUCT('Respondent Data'!I40:Z40,'Product Coding'!A148:R148)</f>
        <v>4.7756627763795381</v>
      </c>
      <c r="AY40" s="4">
        <f>SUMPRODUCT('Respondent Data'!I40:Z40,'Product Coding'!A149:R149)</f>
        <v>3.8946135862821794</v>
      </c>
      <c r="AZ40" s="4">
        <f>SUMPRODUCT('Respondent Data'!I40:Z40,'Product Coding'!A150:R150)</f>
        <v>4.1327379493056124</v>
      </c>
      <c r="BA40" s="4">
        <f>SUMPRODUCT('Respondent Data'!I40:Z40,'Product Coding'!A151:R151)</f>
        <v>3.5557040965472551</v>
      </c>
      <c r="BB40" s="4">
        <f>SUMPRODUCT('Respondent Data'!I40:Z40,'Product Coding'!A152:R152)</f>
        <v>2.4171112395029772</v>
      </c>
      <c r="BC40" s="4">
        <f>SUMPRODUCT('Respondent Data'!I40:Z40,'Product Coding'!A153:R153)</f>
        <v>0.7150108923696683</v>
      </c>
      <c r="BD40" s="4">
        <f>SUMPRODUCT('Respondent Data'!I40:Z40,'Product Coding'!A154:R154)</f>
        <v>2.5878882636676579</v>
      </c>
      <c r="BE40" s="4">
        <f>SUMPRODUCT('Respondent Data'!I40:Z40,'Product Coding'!A155:R155)</f>
        <v>1.7068390735702992</v>
      </c>
      <c r="BF40" s="4">
        <f>SUMPRODUCT('Respondent Data'!I40:Z40,'Product Coding'!A156:R156)</f>
        <v>1.9449634365937327</v>
      </c>
      <c r="BG40" s="4">
        <f>SUMPRODUCT('Respondent Data'!I40:Z40,'Product Coding'!A157:R157)</f>
        <v>1.3679295838353749</v>
      </c>
      <c r="BH40" s="4">
        <f>SUMPRODUCT('Respondent Data'!I40:Z40,'Product Coding'!A158:R158)</f>
        <v>0.22933672679109707</v>
      </c>
      <c r="BI40" s="4">
        <f>SUMPRODUCT('Respondent Data'!I40:Z40,'Product Coding'!A159:R159)</f>
        <v>-1.4727636203422119</v>
      </c>
      <c r="BJ40" s="4">
        <f>SUMPRODUCT('Respondent Data'!I40:Z40,'Product Coding'!A160:R160)</f>
        <v>5.4279955738370571</v>
      </c>
      <c r="BK40" s="4">
        <f>SUMPRODUCT('Respondent Data'!I40:Z40,'Product Coding'!A161:R161)</f>
        <v>4.5469463837396997</v>
      </c>
      <c r="BL40" s="4">
        <f>SUMPRODUCT('Respondent Data'!I40:Z40,'Product Coding'!A162:R162)</f>
        <v>4.7850707467631324</v>
      </c>
      <c r="BM40" s="4">
        <f>SUMPRODUCT('Respondent Data'!I40:Z40,'Product Coding'!A163:R163)</f>
        <v>4.208036894004775</v>
      </c>
      <c r="BN40" s="4">
        <f>SUMPRODUCT('Respondent Data'!I40:Z40,'Product Coding'!A164:R164)</f>
        <v>3.0694440369604972</v>
      </c>
      <c r="BO40" s="4">
        <f>SUMPRODUCT('Respondent Data'!I40:Z40,'Product Coding'!A165:R165)</f>
        <v>1.3673436898271882</v>
      </c>
      <c r="BP40" s="4">
        <f>SUMPRODUCT('Respondent Data'!I40:Z40,'Product Coding'!A166:R166)</f>
        <v>3.2402210611251774</v>
      </c>
      <c r="BQ40" s="4">
        <f>SUMPRODUCT('Respondent Data'!I40:Z40,'Product Coding'!A167:R167)</f>
        <v>2.3591718710278191</v>
      </c>
      <c r="BR40" s="4">
        <f>SUMPRODUCT('Respondent Data'!I40:Z40,'Product Coding'!A168:R168)</f>
        <v>2.5972962340512527</v>
      </c>
      <c r="BS40" s="4">
        <f>SUMPRODUCT('Respondent Data'!I40:Z40,'Product Coding'!A169:R169)</f>
        <v>2.0202623812928948</v>
      </c>
      <c r="BT40" s="4">
        <f>SUMPRODUCT('Respondent Data'!I40:Z40,'Product Coding'!A170:R170)</f>
        <v>0.881669524248617</v>
      </c>
      <c r="BU40" s="4">
        <f>SUMPRODUCT('Respondent Data'!I40:Z40,'Product Coding'!A171:R171)</f>
        <v>-0.82043082288469193</v>
      </c>
      <c r="BV40" s="4">
        <f>SUMPRODUCT('Respondent Data'!I40:Z40,'Product Coding'!A172:R172)</f>
        <v>1.01875722038773</v>
      </c>
      <c r="BX40" s="4">
        <f t="shared" si="0"/>
        <v>0.26130828537401057</v>
      </c>
      <c r="BY40" s="4">
        <f t="shared" si="1"/>
        <v>0.63064939260219133</v>
      </c>
      <c r="BZ40" s="4">
        <f t="shared" si="2"/>
        <v>0.49701773391397147</v>
      </c>
      <c r="CA40" s="4">
        <f t="shared" si="3"/>
        <v>0.88506364717856023</v>
      </c>
      <c r="CB40" s="4">
        <f t="shared" si="4"/>
        <v>2.7634976397200379</v>
      </c>
      <c r="CC40" s="4">
        <f t="shared" si="5"/>
        <v>15.159046543589422</v>
      </c>
      <c r="CD40" s="4">
        <f t="shared" si="6"/>
        <v>2.3296548278163431</v>
      </c>
      <c r="CE40" s="4">
        <f t="shared" si="7"/>
        <v>5.6224600763511186</v>
      </c>
      <c r="CF40" s="4">
        <f t="shared" si="8"/>
        <v>4.4310870650953484</v>
      </c>
      <c r="CG40" s="4">
        <f t="shared" si="9"/>
        <v>7.8906522065424998</v>
      </c>
      <c r="CH40" s="4">
        <f t="shared" si="10"/>
        <v>24.637548743692349</v>
      </c>
      <c r="CI40" s="4">
        <f t="shared" si="11"/>
        <v>135.14820593927541</v>
      </c>
      <c r="CJ40" s="4">
        <f t="shared" si="12"/>
        <v>0.84310426118931847</v>
      </c>
      <c r="CK40" s="4">
        <f t="shared" si="13"/>
        <v>2.0347735605028219</v>
      </c>
      <c r="CL40" s="4">
        <f t="shared" si="14"/>
        <v>1.6036145533990986</v>
      </c>
      <c r="CM40" s="4">
        <f t="shared" si="15"/>
        <v>2.855634413933589</v>
      </c>
      <c r="CN40" s="4">
        <f t="shared" si="16"/>
        <v>8.9163519346498248</v>
      </c>
      <c r="CO40" s="4">
        <f t="shared" si="17"/>
        <v>48.910262137974293</v>
      </c>
      <c r="CP40" s="4">
        <f t="shared" si="18"/>
        <v>7.5165695937308321</v>
      </c>
      <c r="CQ40" s="4">
        <f t="shared" si="19"/>
        <v>18.140718507848412</v>
      </c>
      <c r="CR40" s="4">
        <f t="shared" si="20"/>
        <v>14.296785044284421</v>
      </c>
      <c r="CS40" s="4">
        <f t="shared" si="21"/>
        <v>25.458980335724721</v>
      </c>
      <c r="CT40" s="4">
        <f t="shared" si="22"/>
        <v>79.492398418731952</v>
      </c>
      <c r="CU40" s="4">
        <f t="shared" si="23"/>
        <v>436.05210663874112</v>
      </c>
      <c r="CV40" s="4">
        <f t="shared" si="24"/>
        <v>7.3233407496714642E-2</v>
      </c>
      <c r="CW40" s="4">
        <f t="shared" si="25"/>
        <v>0.17674374117103792</v>
      </c>
      <c r="CX40" s="4">
        <f t="shared" si="26"/>
        <v>0.13929256850282667</v>
      </c>
      <c r="CY40" s="4">
        <f t="shared" si="27"/>
        <v>0.2480450500893398</v>
      </c>
      <c r="CZ40" s="4">
        <f t="shared" si="28"/>
        <v>0.77448883213235886</v>
      </c>
      <c r="DA40" s="4">
        <f t="shared" si="29"/>
        <v>4.248424925368866</v>
      </c>
      <c r="DB40" s="4">
        <f t="shared" si="30"/>
        <v>0.65290146115332981</v>
      </c>
      <c r="DC40" s="4">
        <f t="shared" si="31"/>
        <v>1.5757323167770594</v>
      </c>
      <c r="DD40" s="4">
        <f t="shared" si="32"/>
        <v>1.24184200369723</v>
      </c>
      <c r="DE40" s="4">
        <f t="shared" si="33"/>
        <v>2.2114084428263991</v>
      </c>
      <c r="DF40" s="4">
        <f t="shared" si="34"/>
        <v>6.9048390267629989</v>
      </c>
      <c r="DG40" s="4">
        <f t="shared" si="35"/>
        <v>37.876195252801757</v>
      </c>
      <c r="DH40" s="4">
        <f t="shared" si="36"/>
        <v>2.963779827993691E-2</v>
      </c>
      <c r="DI40" s="4">
        <f t="shared" si="37"/>
        <v>7.1528767090396544E-2</v>
      </c>
      <c r="DJ40" s="4">
        <f t="shared" si="38"/>
        <v>5.6372155663605761E-2</v>
      </c>
      <c r="DK40" s="4">
        <f t="shared" si="39"/>
        <v>0.10038463878953745</v>
      </c>
      <c r="DL40" s="4">
        <f t="shared" si="40"/>
        <v>0.31343815017528076</v>
      </c>
      <c r="DM40" s="4">
        <f t="shared" si="41"/>
        <v>1.719351389612551</v>
      </c>
      <c r="DN40" s="4">
        <f t="shared" si="42"/>
        <v>0.2642313455536881</v>
      </c>
      <c r="DO40" s="4">
        <f t="shared" si="43"/>
        <v>0.63770399526897914</v>
      </c>
      <c r="DP40" s="4">
        <f t="shared" si="44"/>
        <v>0.50257749924830841</v>
      </c>
      <c r="DQ40" s="4">
        <f t="shared" si="45"/>
        <v>0.89496419166319019</v>
      </c>
      <c r="DR40" s="4">
        <f t="shared" si="46"/>
        <v>2.7944108191308499</v>
      </c>
      <c r="DS40" s="4">
        <f t="shared" si="47"/>
        <v>15.328619449592086</v>
      </c>
      <c r="DT40" s="4">
        <f t="shared" si="48"/>
        <v>8.4324933775297081E-3</v>
      </c>
      <c r="DU40" s="4">
        <f t="shared" si="49"/>
        <v>2.0351236927101383E-2</v>
      </c>
      <c r="DV40" s="4">
        <f t="shared" si="50"/>
        <v>1.6038904942281759E-2</v>
      </c>
      <c r="DW40" s="4">
        <f t="shared" si="51"/>
        <v>2.8561257951860531E-2</v>
      </c>
      <c r="DX40" s="4">
        <f t="shared" si="52"/>
        <v>8.9178862095414854E-2</v>
      </c>
      <c r="DY40" s="4">
        <f t="shared" si="53"/>
        <v>0.48918678336403071</v>
      </c>
      <c r="DZ40" s="4">
        <f t="shared" si="54"/>
        <v>7.5178630020758141E-2</v>
      </c>
      <c r="EA40" s="4">
        <f t="shared" si="55"/>
        <v>0.18143840059030694</v>
      </c>
      <c r="EB40" s="4">
        <f t="shared" si="56"/>
        <v>0.14299245153361057</v>
      </c>
      <c r="EC40" s="4">
        <f t="shared" si="57"/>
        <v>0.25463361171584797</v>
      </c>
      <c r="ED40" s="4">
        <f t="shared" si="58"/>
        <v>0.79506077016421417</v>
      </c>
      <c r="EE40" s="4">
        <f t="shared" si="59"/>
        <v>4.3612713999359034</v>
      </c>
      <c r="EF40" s="4">
        <f t="shared" si="60"/>
        <v>4.3918902054914249E-3</v>
      </c>
      <c r="EG40" s="4">
        <f t="shared" si="61"/>
        <v>1.0599521888501709E-2</v>
      </c>
      <c r="EH40" s="4">
        <f t="shared" si="62"/>
        <v>8.3535327416350558E-3</v>
      </c>
      <c r="EI40" s="4">
        <f t="shared" si="63"/>
        <v>1.4875541958864502E-2</v>
      </c>
      <c r="EJ40" s="4">
        <f t="shared" si="64"/>
        <v>4.6446970479383905E-2</v>
      </c>
      <c r="EK40" s="4">
        <f t="shared" si="65"/>
        <v>0.25478284373603954</v>
      </c>
      <c r="EL40" s="4">
        <f t="shared" si="66"/>
        <v>3.9155238441130676E-2</v>
      </c>
      <c r="EM40" s="4">
        <f t="shared" si="67"/>
        <v>9.4498447704211133E-2</v>
      </c>
      <c r="EN40" s="4">
        <f t="shared" si="68"/>
        <v>7.447466831377994E-2</v>
      </c>
      <c r="EO40" s="4">
        <f t="shared" si="69"/>
        <v>0.13262066333354772</v>
      </c>
      <c r="EP40" s="4">
        <f t="shared" si="70"/>
        <v>0.41409099929558474</v>
      </c>
      <c r="EQ40" s="4">
        <f t="shared" si="71"/>
        <v>2.2714782315642403</v>
      </c>
      <c r="ER40" s="4">
        <f t="shared" si="72"/>
        <v>0.36104335879806032</v>
      </c>
      <c r="ET40" s="4">
        <f t="shared" si="73"/>
        <v>0.79282758354629701</v>
      </c>
      <c r="EU40" s="4">
        <f t="shared" si="74"/>
        <v>0.61325261244797658</v>
      </c>
      <c r="EV40" s="4">
        <f t="shared" si="75"/>
        <v>0.66799475874309622</v>
      </c>
      <c r="EW40" s="4">
        <f t="shared" si="76"/>
        <v>0.53048606687457711</v>
      </c>
      <c r="EX40" s="4">
        <f t="shared" si="77"/>
        <v>0.26571027690996207</v>
      </c>
      <c r="EY40" s="4">
        <f t="shared" si="78"/>
        <v>6.1884839387180153E-2</v>
      </c>
      <c r="EZ40" s="4">
        <f t="shared" si="79"/>
        <v>0.30033143124803141</v>
      </c>
      <c r="FA40" s="4">
        <f t="shared" si="80"/>
        <v>0.15100128781010119</v>
      </c>
      <c r="FB40" s="4">
        <f t="shared" si="81"/>
        <v>0.18412520145862252</v>
      </c>
      <c r="FC40" s="4">
        <f t="shared" si="82"/>
        <v>0.11247768743716179</v>
      </c>
      <c r="FD40" s="4">
        <f t="shared" si="83"/>
        <v>3.900528907803761E-2</v>
      </c>
      <c r="FE40" s="4">
        <f t="shared" si="84"/>
        <v>7.3449370346166604E-3</v>
      </c>
      <c r="FF40" s="4">
        <f t="shared" si="85"/>
        <v>0.54256290382331374</v>
      </c>
      <c r="FG40" s="4">
        <f t="shared" si="86"/>
        <v>0.32951387642718005</v>
      </c>
      <c r="FH40" s="4">
        <f t="shared" si="87"/>
        <v>0.38408142967801029</v>
      </c>
      <c r="FI40" s="4">
        <f t="shared" si="88"/>
        <v>0.25936068948502344</v>
      </c>
      <c r="FJ40" s="4">
        <f t="shared" si="89"/>
        <v>0.1008435366745899</v>
      </c>
      <c r="FK40" s="4">
        <f t="shared" si="90"/>
        <v>2.0035959683712995E-2</v>
      </c>
      <c r="FL40" s="4">
        <f t="shared" si="91"/>
        <v>0.11741816807745153</v>
      </c>
      <c r="FM40" s="4">
        <f t="shared" si="92"/>
        <v>5.2244642728012665E-2</v>
      </c>
      <c r="FN40" s="4">
        <f t="shared" si="93"/>
        <v>6.537321385539413E-2</v>
      </c>
      <c r="FO40" s="4">
        <f t="shared" si="94"/>
        <v>3.7794351381326939E-2</v>
      </c>
      <c r="FP40" s="4">
        <f t="shared" si="95"/>
        <v>1.2423533397500092E-2</v>
      </c>
      <c r="FQ40" s="4">
        <f t="shared" si="96"/>
        <v>2.2880566980691408E-3</v>
      </c>
      <c r="FR40" s="4">
        <f t="shared" si="97"/>
        <v>0.93176376454071674</v>
      </c>
      <c r="FS40" s="4">
        <f t="shared" si="98"/>
        <v>0.84980269281470644</v>
      </c>
      <c r="FT40" s="4">
        <f t="shared" si="99"/>
        <v>0.87773766602737113</v>
      </c>
      <c r="FU40" s="4">
        <f t="shared" si="100"/>
        <v>0.80125312778446267</v>
      </c>
      <c r="FV40" s="4">
        <f t="shared" si="101"/>
        <v>0.56354257174914146</v>
      </c>
      <c r="FW40" s="4">
        <f t="shared" si="102"/>
        <v>0.19053335319066581</v>
      </c>
      <c r="FX40" s="4">
        <f t="shared" si="103"/>
        <v>0.60499674269888981</v>
      </c>
      <c r="FY40" s="4">
        <f t="shared" si="104"/>
        <v>0.38823910135633644</v>
      </c>
      <c r="FZ40" s="4">
        <f t="shared" si="105"/>
        <v>0.4460617645448729</v>
      </c>
      <c r="GA40" s="4">
        <f t="shared" si="106"/>
        <v>0.31138985208617315</v>
      </c>
      <c r="GB40" s="4">
        <f t="shared" si="107"/>
        <v>0.12650478986534103</v>
      </c>
      <c r="GC40" s="4">
        <f t="shared" si="108"/>
        <v>2.5722681797878132E-2</v>
      </c>
      <c r="GD40" s="4">
        <f t="shared" si="109"/>
        <v>0.97121531636712599</v>
      </c>
      <c r="GE40" s="4">
        <f t="shared" si="110"/>
        <v>0.93324605994048671</v>
      </c>
      <c r="GF40" s="4">
        <f t="shared" si="111"/>
        <v>0.94663608335246863</v>
      </c>
      <c r="GG40" s="4">
        <f t="shared" si="112"/>
        <v>0.9087731369096862</v>
      </c>
      <c r="GH40" s="4">
        <f t="shared" si="113"/>
        <v>0.76136055577991868</v>
      </c>
      <c r="GI40" s="4">
        <f t="shared" si="114"/>
        <v>0.3677347487418603</v>
      </c>
      <c r="GJ40" s="4">
        <f t="shared" si="115"/>
        <v>0.79099446752131897</v>
      </c>
      <c r="GK40" s="4">
        <f t="shared" si="116"/>
        <v>0.61061095465896964</v>
      </c>
      <c r="GL40" s="4">
        <f t="shared" si="117"/>
        <v>0.66552307651370268</v>
      </c>
      <c r="GM40" s="4">
        <f t="shared" si="118"/>
        <v>0.52771445729658384</v>
      </c>
      <c r="GN40" s="4">
        <f t="shared" si="119"/>
        <v>0.26354552726819935</v>
      </c>
      <c r="GO40" s="4">
        <f t="shared" si="120"/>
        <v>6.1242164598611031E-2</v>
      </c>
      <c r="GP40" s="4">
        <f t="shared" si="121"/>
        <v>0.99163801897211101</v>
      </c>
      <c r="GQ40" s="4">
        <f t="shared" si="122"/>
        <v>0.98005467510541644</v>
      </c>
      <c r="GR40" s="4">
        <f t="shared" si="123"/>
        <v>0.98421428070887418</v>
      </c>
      <c r="GS40" s="4">
        <f t="shared" si="124"/>
        <v>0.97223183575012961</v>
      </c>
      <c r="GT40" s="4">
        <f t="shared" si="125"/>
        <v>0.91812284905727215</v>
      </c>
      <c r="GU40" s="4">
        <f t="shared" si="126"/>
        <v>0.67150743692542614</v>
      </c>
      <c r="GV40" s="4">
        <f t="shared" si="127"/>
        <v>0.93007800943801611</v>
      </c>
      <c r="GW40" s="4">
        <f t="shared" si="128"/>
        <v>0.84642584793278175</v>
      </c>
      <c r="GX40" s="4">
        <f t="shared" si="129"/>
        <v>0.8748964165583506</v>
      </c>
      <c r="GY40" s="4">
        <f t="shared" si="130"/>
        <v>0.79704544072623029</v>
      </c>
      <c r="GZ40" s="4">
        <f t="shared" si="131"/>
        <v>0.55708420384481971</v>
      </c>
      <c r="HA40" s="4">
        <f t="shared" si="132"/>
        <v>0.18652292066616055</v>
      </c>
      <c r="HB40" s="4">
        <f t="shared" si="133"/>
        <v>0.99562731415066208</v>
      </c>
      <c r="HC40" s="4">
        <f t="shared" si="134"/>
        <v>0.98951164961102045</v>
      </c>
      <c r="HD40" s="4">
        <f t="shared" si="135"/>
        <v>0.99171567067462696</v>
      </c>
      <c r="HE40" s="4">
        <f t="shared" si="136"/>
        <v>0.98534249635166848</v>
      </c>
      <c r="HF40" s="4">
        <f t="shared" si="137"/>
        <v>0.95561459702243079</v>
      </c>
      <c r="HG40" s="4">
        <f t="shared" si="138"/>
        <v>0.79695064766948909</v>
      </c>
      <c r="HH40" s="4">
        <f t="shared" si="139"/>
        <v>0.96232012600940287</v>
      </c>
      <c r="HI40" s="4">
        <f t="shared" si="140"/>
        <v>0.91366050093316398</v>
      </c>
      <c r="HJ40" s="4">
        <f t="shared" si="141"/>
        <v>0.93068736703615695</v>
      </c>
      <c r="HK40" s="4">
        <f t="shared" si="142"/>
        <v>0.88290813718406258</v>
      </c>
      <c r="HL40" s="4">
        <f t="shared" si="143"/>
        <v>0.70716806803673871</v>
      </c>
      <c r="HM40" s="4">
        <f t="shared" si="144"/>
        <v>0.30567221580498039</v>
      </c>
      <c r="HN40" s="4">
        <f t="shared" si="145"/>
        <v>0.73473045038263995</v>
      </c>
      <c r="HP40" s="4">
        <f t="shared" ref="HP40:IU40" si="260">IF(B1=1,ET40,0)</f>
        <v>0.79282758354629701</v>
      </c>
      <c r="HQ40" s="4">
        <f t="shared" si="260"/>
        <v>0.61325261244797658</v>
      </c>
      <c r="HR40" s="4">
        <f t="shared" si="260"/>
        <v>0.66799475874309622</v>
      </c>
      <c r="HS40" s="4">
        <f t="shared" si="260"/>
        <v>0.53048606687457711</v>
      </c>
      <c r="HT40" s="4">
        <f t="shared" si="260"/>
        <v>0.26571027690996207</v>
      </c>
      <c r="HU40" s="4">
        <f t="shared" si="260"/>
        <v>6.1884839387180153E-2</v>
      </c>
      <c r="HV40" s="4">
        <f t="shared" si="260"/>
        <v>0.30033143124803141</v>
      </c>
      <c r="HW40" s="4">
        <f t="shared" si="260"/>
        <v>0.15100128781010119</v>
      </c>
      <c r="HX40" s="4">
        <f t="shared" si="260"/>
        <v>0.18412520145862252</v>
      </c>
      <c r="HY40" s="4">
        <f t="shared" si="260"/>
        <v>0.11247768743716179</v>
      </c>
      <c r="HZ40" s="4">
        <f t="shared" si="260"/>
        <v>3.900528907803761E-2</v>
      </c>
      <c r="IA40" s="4">
        <f t="shared" si="260"/>
        <v>7.3449370346166604E-3</v>
      </c>
      <c r="IB40" s="4">
        <f t="shared" si="260"/>
        <v>0.54256290382331374</v>
      </c>
      <c r="IC40" s="4">
        <f t="shared" si="260"/>
        <v>0.32951387642718005</v>
      </c>
      <c r="ID40" s="4">
        <f t="shared" si="260"/>
        <v>0.38408142967801029</v>
      </c>
      <c r="IE40" s="4">
        <f t="shared" si="260"/>
        <v>0.25936068948502344</v>
      </c>
      <c r="IF40" s="4">
        <f t="shared" si="260"/>
        <v>0.1008435366745899</v>
      </c>
      <c r="IG40" s="4">
        <f t="shared" si="260"/>
        <v>2.0035959683712995E-2</v>
      </c>
      <c r="IH40" s="4">
        <f t="shared" si="260"/>
        <v>0.11741816807745153</v>
      </c>
      <c r="II40" s="4">
        <f t="shared" si="260"/>
        <v>5.2244642728012665E-2</v>
      </c>
      <c r="IJ40" s="4">
        <f t="shared" si="260"/>
        <v>6.537321385539413E-2</v>
      </c>
      <c r="IK40" s="4">
        <f t="shared" si="260"/>
        <v>3.7794351381326939E-2</v>
      </c>
      <c r="IL40" s="4">
        <f t="shared" si="260"/>
        <v>1.2423533397500092E-2</v>
      </c>
      <c r="IM40" s="4">
        <f t="shared" si="260"/>
        <v>2.2880566980691408E-3</v>
      </c>
      <c r="IN40" s="4">
        <f t="shared" si="260"/>
        <v>0.93176376454071674</v>
      </c>
      <c r="IO40" s="4">
        <f t="shared" si="260"/>
        <v>0.84980269281470644</v>
      </c>
      <c r="IP40" s="4">
        <f t="shared" si="260"/>
        <v>0.87773766602737113</v>
      </c>
      <c r="IQ40" s="4">
        <f t="shared" si="260"/>
        <v>0.80125312778446267</v>
      </c>
      <c r="IR40" s="4">
        <f t="shared" si="260"/>
        <v>0.56354257174914146</v>
      </c>
      <c r="IS40" s="4">
        <f t="shared" si="260"/>
        <v>0.19053335319066581</v>
      </c>
      <c r="IT40" s="4">
        <f t="shared" si="260"/>
        <v>0.60499674269888981</v>
      </c>
      <c r="IU40" s="4">
        <f t="shared" si="260"/>
        <v>0.38823910135633644</v>
      </c>
      <c r="IV40" s="4">
        <f t="shared" ref="IV40:KA40" si="261">IF(AH1=1,FZ40,0)</f>
        <v>0.4460617645448729</v>
      </c>
      <c r="IW40" s="4">
        <f t="shared" si="261"/>
        <v>0.31138985208617315</v>
      </c>
      <c r="IX40" s="4">
        <f t="shared" si="261"/>
        <v>0.12650478986534103</v>
      </c>
      <c r="IY40" s="4">
        <f t="shared" si="261"/>
        <v>2.5722681797878132E-2</v>
      </c>
      <c r="IZ40" s="4">
        <f t="shared" si="261"/>
        <v>0.97121531636712599</v>
      </c>
      <c r="JA40" s="4">
        <f t="shared" si="261"/>
        <v>0.93324605994048671</v>
      </c>
      <c r="JB40" s="4">
        <f t="shared" si="261"/>
        <v>0.94663608335246863</v>
      </c>
      <c r="JC40" s="4">
        <f t="shared" si="261"/>
        <v>0.9087731369096862</v>
      </c>
      <c r="JD40" s="4">
        <f t="shared" si="261"/>
        <v>0.76136055577991868</v>
      </c>
      <c r="JE40" s="4">
        <f t="shared" si="261"/>
        <v>0.3677347487418603</v>
      </c>
      <c r="JF40" s="4">
        <f t="shared" si="261"/>
        <v>0.79099446752131897</v>
      </c>
      <c r="JG40" s="4">
        <f t="shared" si="261"/>
        <v>0.61061095465896964</v>
      </c>
      <c r="JH40" s="4">
        <f t="shared" si="261"/>
        <v>0.66552307651370268</v>
      </c>
      <c r="JI40" s="4">
        <f t="shared" si="261"/>
        <v>0.52771445729658384</v>
      </c>
      <c r="JJ40" s="4">
        <f t="shared" si="261"/>
        <v>0.26354552726819935</v>
      </c>
      <c r="JK40" s="4">
        <f t="shared" si="261"/>
        <v>6.1242164598611031E-2</v>
      </c>
      <c r="JL40" s="4">
        <f t="shared" si="261"/>
        <v>0.99163801897211101</v>
      </c>
      <c r="JM40" s="4">
        <f t="shared" si="261"/>
        <v>0.98005467510541644</v>
      </c>
      <c r="JN40" s="4">
        <f t="shared" si="261"/>
        <v>0.98421428070887418</v>
      </c>
      <c r="JO40" s="4">
        <f t="shared" si="261"/>
        <v>0.97223183575012961</v>
      </c>
      <c r="JP40" s="4">
        <f t="shared" si="261"/>
        <v>0.91812284905727215</v>
      </c>
      <c r="JQ40" s="4">
        <f t="shared" si="261"/>
        <v>0.67150743692542614</v>
      </c>
      <c r="JR40" s="4">
        <f t="shared" si="261"/>
        <v>0.93007800943801611</v>
      </c>
      <c r="JS40" s="4">
        <f t="shared" si="261"/>
        <v>0.84642584793278175</v>
      </c>
      <c r="JT40" s="4">
        <f t="shared" si="261"/>
        <v>0.8748964165583506</v>
      </c>
      <c r="JU40" s="4">
        <f t="shared" si="261"/>
        <v>0.79704544072623029</v>
      </c>
      <c r="JV40" s="4">
        <f t="shared" si="261"/>
        <v>0.55708420384481971</v>
      </c>
      <c r="JW40" s="4">
        <f t="shared" si="261"/>
        <v>0.18652292066616055</v>
      </c>
      <c r="JX40" s="4">
        <f t="shared" si="261"/>
        <v>0.99562731415066208</v>
      </c>
      <c r="JY40" s="4">
        <f t="shared" si="261"/>
        <v>0.98951164961102045</v>
      </c>
      <c r="JZ40" s="4">
        <f t="shared" si="261"/>
        <v>0.99171567067462696</v>
      </c>
      <c r="KA40" s="4">
        <f t="shared" si="261"/>
        <v>0.98534249635166848</v>
      </c>
      <c r="KB40" s="4">
        <f t="shared" ref="KB40:KJ40" si="262">IF(BN1=1,HF40,0)</f>
        <v>0.95561459702243079</v>
      </c>
      <c r="KC40" s="4">
        <f t="shared" si="262"/>
        <v>0.79695064766948909</v>
      </c>
      <c r="KD40" s="4">
        <f t="shared" si="262"/>
        <v>0.96232012600940287</v>
      </c>
      <c r="KE40" s="4">
        <f t="shared" si="262"/>
        <v>0.91366050093316398</v>
      </c>
      <c r="KF40" s="4">
        <f t="shared" si="262"/>
        <v>0.93068736703615695</v>
      </c>
      <c r="KG40" s="4">
        <f t="shared" si="262"/>
        <v>0.88290813718406258</v>
      </c>
      <c r="KH40" s="4">
        <f t="shared" si="262"/>
        <v>0.70716806803673871</v>
      </c>
      <c r="KI40" s="4">
        <f t="shared" si="262"/>
        <v>0.30567221580498039</v>
      </c>
      <c r="KJ40" s="4">
        <f t="shared" si="262"/>
        <v>0</v>
      </c>
    </row>
    <row r="41" spans="1:296" x14ac:dyDescent="0.2">
      <c r="A41" s="4" t="str">
        <f>'Respondent Data'!A41</f>
        <v>383</v>
      </c>
      <c r="B41" s="4">
        <f>SUMPRODUCT('Respondent Data'!I41:Z41,'Product Coding'!A100:R100)</f>
        <v>-1.0667579311890365</v>
      </c>
      <c r="C41" s="4">
        <f>SUMPRODUCT('Respondent Data'!I41:Z41,'Product Coding'!A101:R101)</f>
        <v>-1.5100505035054153</v>
      </c>
      <c r="D41" s="4">
        <f>SUMPRODUCT('Respondent Data'!I41:Z41,'Product Coding'!A102:R102)</f>
        <v>-0.71173747870935844</v>
      </c>
      <c r="E41" s="4">
        <f>SUMPRODUCT('Respondent Data'!I41:Z41,'Product Coding'!A103:R103)</f>
        <v>0.10249068231609548</v>
      </c>
      <c r="F41" s="4">
        <f>SUMPRODUCT('Respondent Data'!I41:Z41,'Product Coding'!A104:R104)</f>
        <v>0.19367294492442755</v>
      </c>
      <c r="G41" s="4">
        <f>SUMPRODUCT('Respondent Data'!I41:Z41,'Product Coding'!A105:R105)</f>
        <v>-0.25645348615325747</v>
      </c>
      <c r="H41" s="4">
        <f>SUMPRODUCT('Respondent Data'!I41:Z41,'Product Coding'!A106:R106)</f>
        <v>-3.2055966780841767</v>
      </c>
      <c r="I41" s="4">
        <f>SUMPRODUCT('Respondent Data'!I41:Z41,'Product Coding'!A107:R107)</f>
        <v>-3.6488892504005555</v>
      </c>
      <c r="J41" s="4">
        <f>SUMPRODUCT('Respondent Data'!I41:Z41,'Product Coding'!A108:R108)</f>
        <v>-2.8505762256044989</v>
      </c>
      <c r="K41" s="4">
        <f>SUMPRODUCT('Respondent Data'!I41:Z41,'Product Coding'!A109:R109)</f>
        <v>-2.0363480645790446</v>
      </c>
      <c r="L41" s="4">
        <f>SUMPRODUCT('Respondent Data'!I41:Z41,'Product Coding'!A110:R110)</f>
        <v>-1.9451658019707128</v>
      </c>
      <c r="M41" s="4">
        <f>SUMPRODUCT('Respondent Data'!I41:Z41,'Product Coding'!A111:R111)</f>
        <v>-2.3952922330483979</v>
      </c>
      <c r="N41" s="4">
        <f>SUMPRODUCT('Respondent Data'!I41:Z41,'Product Coding'!A112:R112)</f>
        <v>1.1219620985141945</v>
      </c>
      <c r="O41" s="4">
        <f>SUMPRODUCT('Respondent Data'!I41:Z41,'Product Coding'!A113:R113)</f>
        <v>0.67866952619781551</v>
      </c>
      <c r="P41" s="4">
        <f>SUMPRODUCT('Respondent Data'!I41:Z41,'Product Coding'!A114:R114)</f>
        <v>1.4769825509938725</v>
      </c>
      <c r="Q41" s="4">
        <f>SUMPRODUCT('Respondent Data'!I41:Z41,'Product Coding'!A115:R115)</f>
        <v>2.2912107120193266</v>
      </c>
      <c r="R41" s="4">
        <f>SUMPRODUCT('Respondent Data'!I41:Z41,'Product Coding'!A116:R116)</f>
        <v>2.3823929746276584</v>
      </c>
      <c r="S41" s="4">
        <f>SUMPRODUCT('Respondent Data'!I41:Z41,'Product Coding'!A117:R117)</f>
        <v>1.9322665435499735</v>
      </c>
      <c r="T41" s="4">
        <f>SUMPRODUCT('Respondent Data'!I41:Z41,'Product Coding'!A118:R118)</f>
        <v>-1.0168766483809457</v>
      </c>
      <c r="U41" s="4">
        <f>SUMPRODUCT('Respondent Data'!I41:Z41,'Product Coding'!A119:R119)</f>
        <v>-1.4601692206973247</v>
      </c>
      <c r="V41" s="4">
        <f>SUMPRODUCT('Respondent Data'!I41:Z41,'Product Coding'!A120:R120)</f>
        <v>-0.66185619590126765</v>
      </c>
      <c r="W41" s="4">
        <f>SUMPRODUCT('Respondent Data'!I41:Z41,'Product Coding'!A121:R121)</f>
        <v>0.15237196512418638</v>
      </c>
      <c r="X41" s="4">
        <f>SUMPRODUCT('Respondent Data'!I41:Z41,'Product Coding'!A122:R122)</f>
        <v>0.24355422773251822</v>
      </c>
      <c r="Y41" s="4">
        <f>SUMPRODUCT('Respondent Data'!I41:Z41,'Product Coding'!A123:R123)</f>
        <v>-0.20657220334516668</v>
      </c>
      <c r="Z41" s="4">
        <f>SUMPRODUCT('Respondent Data'!I41:Z41,'Product Coding'!A124:R124)</f>
        <v>0.96216218757247041</v>
      </c>
      <c r="AA41" s="4">
        <f>SUMPRODUCT('Respondent Data'!I41:Z41,'Product Coding'!A125:R125)</f>
        <v>0.51886961525609154</v>
      </c>
      <c r="AB41" s="4">
        <f>SUMPRODUCT('Respondent Data'!I41:Z41,'Product Coding'!A126:R126)</f>
        <v>1.3171826400521485</v>
      </c>
      <c r="AC41" s="4">
        <f>SUMPRODUCT('Respondent Data'!I41:Z41,'Product Coding'!A127:R127)</f>
        <v>2.1314108010776023</v>
      </c>
      <c r="AD41" s="4">
        <f>SUMPRODUCT('Respondent Data'!I41:Z41,'Product Coding'!A128:R128)</f>
        <v>2.2225930636859346</v>
      </c>
      <c r="AE41" s="4">
        <f>SUMPRODUCT('Respondent Data'!I41:Z41,'Product Coding'!A129:R129)</f>
        <v>1.7724666326082494</v>
      </c>
      <c r="AF41" s="4">
        <f>SUMPRODUCT('Respondent Data'!I41:Z41,'Product Coding'!A130:R130)</f>
        <v>-1.1766765593226698</v>
      </c>
      <c r="AG41" s="4">
        <f>SUMPRODUCT('Respondent Data'!I41:Z41,'Product Coding'!A131:R131)</f>
        <v>-1.6199691316390488</v>
      </c>
      <c r="AH41" s="4">
        <f>SUMPRODUCT('Respondent Data'!I41:Z41,'Product Coding'!A132:R132)</f>
        <v>-0.82165610684299173</v>
      </c>
      <c r="AI41" s="4">
        <f>SUMPRODUCT('Respondent Data'!I41:Z41,'Product Coding'!A133:R133)</f>
        <v>-7.4279458175376956E-3</v>
      </c>
      <c r="AJ41" s="4">
        <f>SUMPRODUCT('Respondent Data'!I41:Z41,'Product Coding'!A134:R134)</f>
        <v>8.375431679079437E-2</v>
      </c>
      <c r="AK41" s="4">
        <f>SUMPRODUCT('Respondent Data'!I41:Z41,'Product Coding'!A135:R135)</f>
        <v>-0.36637211428689076</v>
      </c>
      <c r="AL41" s="4">
        <f>SUMPRODUCT('Respondent Data'!I41:Z41,'Product Coding'!A136:R136)</f>
        <v>0.53847190536098111</v>
      </c>
      <c r="AM41" s="4">
        <f>SUMPRODUCT('Respondent Data'!I41:Z41,'Product Coding'!A137:R137)</f>
        <v>9.5179333044602243E-2</v>
      </c>
      <c r="AN41" s="4">
        <f>SUMPRODUCT('Respondent Data'!I41:Z41,'Product Coding'!A138:R138)</f>
        <v>0.89349235784065928</v>
      </c>
      <c r="AO41" s="4">
        <f>SUMPRODUCT('Respondent Data'!I41:Z41,'Product Coding'!A139:R139)</f>
        <v>1.7077205188661133</v>
      </c>
      <c r="AP41" s="4">
        <f>SUMPRODUCT('Respondent Data'!I41:Z41,'Product Coding'!A140:R140)</f>
        <v>1.7989027814744452</v>
      </c>
      <c r="AQ41" s="4">
        <f>SUMPRODUCT('Respondent Data'!I41:Z41,'Product Coding'!A141:R141)</f>
        <v>1.3487763503967602</v>
      </c>
      <c r="AR41" s="4">
        <f>SUMPRODUCT('Respondent Data'!I41:Z41,'Product Coding'!A142:R142)</f>
        <v>-1.600366841534159</v>
      </c>
      <c r="AS41" s="4">
        <f>SUMPRODUCT('Respondent Data'!I41:Z41,'Product Coding'!A143:R143)</f>
        <v>-2.0436594138505377</v>
      </c>
      <c r="AT41" s="4">
        <f>SUMPRODUCT('Respondent Data'!I41:Z41,'Product Coding'!A144:R144)</f>
        <v>-1.2453463890544809</v>
      </c>
      <c r="AU41" s="4">
        <f>SUMPRODUCT('Respondent Data'!I41:Z41,'Product Coding'!A145:R145)</f>
        <v>-0.431118228029027</v>
      </c>
      <c r="AV41" s="4">
        <f>SUMPRODUCT('Respondent Data'!I41:Z41,'Product Coding'!A146:R146)</f>
        <v>-0.33993596542069493</v>
      </c>
      <c r="AW41" s="4">
        <f>SUMPRODUCT('Respondent Data'!I41:Z41,'Product Coding'!A147:R147)</f>
        <v>-0.79006239649837995</v>
      </c>
      <c r="AX41" s="4">
        <f>SUMPRODUCT('Respondent Data'!I41:Z41,'Product Coding'!A148:R148)</f>
        <v>0.64237173693305105</v>
      </c>
      <c r="AY41" s="4">
        <f>SUMPRODUCT('Respondent Data'!I41:Z41,'Product Coding'!A149:R149)</f>
        <v>0.19907916461667208</v>
      </c>
      <c r="AZ41" s="4">
        <f>SUMPRODUCT('Respondent Data'!I41:Z41,'Product Coding'!A150:R150)</f>
        <v>0.99739218941272911</v>
      </c>
      <c r="BA41" s="4">
        <f>SUMPRODUCT('Respondent Data'!I41:Z41,'Product Coding'!A151:R151)</f>
        <v>1.8116203504381831</v>
      </c>
      <c r="BB41" s="4">
        <f>SUMPRODUCT('Respondent Data'!I41:Z41,'Product Coding'!A152:R152)</f>
        <v>1.9028026130465152</v>
      </c>
      <c r="BC41" s="4">
        <f>SUMPRODUCT('Respondent Data'!I41:Z41,'Product Coding'!A153:R153)</f>
        <v>1.4526761819688301</v>
      </c>
      <c r="BD41" s="4">
        <f>SUMPRODUCT('Respondent Data'!I41:Z41,'Product Coding'!A154:R154)</f>
        <v>-1.4964670099620891</v>
      </c>
      <c r="BE41" s="4">
        <f>SUMPRODUCT('Respondent Data'!I41:Z41,'Product Coding'!A155:R155)</f>
        <v>-1.9397595822784681</v>
      </c>
      <c r="BF41" s="4">
        <f>SUMPRODUCT('Respondent Data'!I41:Z41,'Product Coding'!A156:R156)</f>
        <v>-1.1414465574824111</v>
      </c>
      <c r="BG41" s="4">
        <f>SUMPRODUCT('Respondent Data'!I41:Z41,'Product Coding'!A157:R157)</f>
        <v>-0.32721839645695705</v>
      </c>
      <c r="BH41" s="4">
        <f>SUMPRODUCT('Respondent Data'!I41:Z41,'Product Coding'!A158:R158)</f>
        <v>-0.23603613384862498</v>
      </c>
      <c r="BI41" s="4">
        <f>SUMPRODUCT('Respondent Data'!I41:Z41,'Product Coding'!A159:R159)</f>
        <v>-0.68616256492631011</v>
      </c>
      <c r="BJ41" s="4">
        <f>SUMPRODUCT('Respondent Data'!I41:Z41,'Product Coding'!A160:R160)</f>
        <v>1.2476849759978264</v>
      </c>
      <c r="BK41" s="4">
        <f>SUMPRODUCT('Respondent Data'!I41:Z41,'Product Coding'!A161:R161)</f>
        <v>0.80439240368144749</v>
      </c>
      <c r="BL41" s="4">
        <f>SUMPRODUCT('Respondent Data'!I41:Z41,'Product Coding'!A162:R162)</f>
        <v>1.6027054284775044</v>
      </c>
      <c r="BM41" s="4">
        <f>SUMPRODUCT('Respondent Data'!I41:Z41,'Product Coding'!A163:R163)</f>
        <v>2.4169335895029587</v>
      </c>
      <c r="BN41" s="4">
        <f>SUMPRODUCT('Respondent Data'!I41:Z41,'Product Coding'!A164:R164)</f>
        <v>2.5081158521112905</v>
      </c>
      <c r="BO41" s="4">
        <f>SUMPRODUCT('Respondent Data'!I41:Z41,'Product Coding'!A165:R165)</f>
        <v>2.0579894210336054</v>
      </c>
      <c r="BP41" s="4">
        <f>SUMPRODUCT('Respondent Data'!I41:Z41,'Product Coding'!A166:R166)</f>
        <v>-0.89115377089731385</v>
      </c>
      <c r="BQ41" s="4">
        <f>SUMPRODUCT('Respondent Data'!I41:Z41,'Product Coding'!A167:R167)</f>
        <v>-1.3344463432136928</v>
      </c>
      <c r="BR41" s="4">
        <f>SUMPRODUCT('Respondent Data'!I41:Z41,'Product Coding'!A168:R168)</f>
        <v>-0.53613331841763578</v>
      </c>
      <c r="BS41" s="4">
        <f>SUMPRODUCT('Respondent Data'!I41:Z41,'Product Coding'!A169:R169)</f>
        <v>0.27809484260781825</v>
      </c>
      <c r="BT41" s="4">
        <f>SUMPRODUCT('Respondent Data'!I41:Z41,'Product Coding'!A170:R170)</f>
        <v>0.36927710521615031</v>
      </c>
      <c r="BU41" s="4">
        <f>SUMPRODUCT('Respondent Data'!I41:Z41,'Product Coding'!A171:R171)</f>
        <v>-8.0849325861534815E-2</v>
      </c>
      <c r="BV41" s="4">
        <f>SUMPRODUCT('Respondent Data'!I41:Z41,'Product Coding'!A172:R172)</f>
        <v>-4.4513489724946398</v>
      </c>
      <c r="BX41" s="4">
        <f t="shared" si="0"/>
        <v>2.9059429442751039</v>
      </c>
      <c r="BY41" s="4">
        <f t="shared" si="1"/>
        <v>4.5269594158604827</v>
      </c>
      <c r="BZ41" s="4">
        <f t="shared" si="2"/>
        <v>2.0375283470717633</v>
      </c>
      <c r="CA41" s="4">
        <f t="shared" si="3"/>
        <v>0.90258655973000479</v>
      </c>
      <c r="CB41" s="4">
        <f t="shared" si="4"/>
        <v>0.82392732982279915</v>
      </c>
      <c r="CC41" s="4">
        <f t="shared" si="5"/>
        <v>1.2923386527596123</v>
      </c>
      <c r="CD41" s="4">
        <f t="shared" si="6"/>
        <v>24.670215802827496</v>
      </c>
      <c r="CE41" s="4">
        <f t="shared" si="7"/>
        <v>38.431954054686081</v>
      </c>
      <c r="CF41" s="4">
        <f t="shared" si="8"/>
        <v>17.297746373743024</v>
      </c>
      <c r="CG41" s="4">
        <f t="shared" si="9"/>
        <v>7.6625748117795318</v>
      </c>
      <c r="CH41" s="4">
        <f t="shared" si="10"/>
        <v>6.9947915091107822</v>
      </c>
      <c r="CI41" s="4">
        <f t="shared" si="11"/>
        <v>10.971403797423186</v>
      </c>
      <c r="CJ41" s="4">
        <f t="shared" si="12"/>
        <v>0.32564022917319224</v>
      </c>
      <c r="CK41" s="4">
        <f t="shared" si="13"/>
        <v>0.50729148159730364</v>
      </c>
      <c r="CL41" s="4">
        <f t="shared" si="14"/>
        <v>0.22832561086392456</v>
      </c>
      <c r="CM41" s="4">
        <f t="shared" si="15"/>
        <v>0.10114393152080305</v>
      </c>
      <c r="CN41" s="4">
        <f t="shared" si="16"/>
        <v>9.2329371102804605E-2</v>
      </c>
      <c r="CO41" s="4">
        <f t="shared" si="17"/>
        <v>0.14481958631813185</v>
      </c>
      <c r="CP41" s="4">
        <f t="shared" si="18"/>
        <v>2.7645466142449893</v>
      </c>
      <c r="CQ41" s="4">
        <f t="shared" si="19"/>
        <v>4.3066882474746855</v>
      </c>
      <c r="CR41" s="4">
        <f t="shared" si="20"/>
        <v>1.9383870231941398</v>
      </c>
      <c r="CS41" s="4">
        <f t="shared" si="21"/>
        <v>0.85866882647520903</v>
      </c>
      <c r="CT41" s="4">
        <f t="shared" si="22"/>
        <v>0.78383696917825574</v>
      </c>
      <c r="CU41" s="4">
        <f t="shared" si="23"/>
        <v>1.2294565018845356</v>
      </c>
      <c r="CV41" s="4">
        <f t="shared" si="24"/>
        <v>0.38206589411341829</v>
      </c>
      <c r="CW41" s="4">
        <f t="shared" si="25"/>
        <v>0.59519296490088047</v>
      </c>
      <c r="CX41" s="4">
        <f t="shared" si="26"/>
        <v>0.26788897945812906</v>
      </c>
      <c r="CY41" s="4">
        <f t="shared" si="27"/>
        <v>0.11866975627906616</v>
      </c>
      <c r="CZ41" s="4">
        <f t="shared" si="28"/>
        <v>0.10832784331619265</v>
      </c>
      <c r="DA41" s="4">
        <f t="shared" si="29"/>
        <v>0.16991335767161841</v>
      </c>
      <c r="DB41" s="4">
        <f t="shared" si="30"/>
        <v>3.2435764360919079</v>
      </c>
      <c r="DC41" s="4">
        <f t="shared" si="31"/>
        <v>5.0529343383554641</v>
      </c>
      <c r="DD41" s="4">
        <f t="shared" si="32"/>
        <v>2.2742631432083642</v>
      </c>
      <c r="DE41" s="4">
        <f t="shared" si="33"/>
        <v>1.0074556014394858</v>
      </c>
      <c r="DF41" s="4">
        <f t="shared" si="34"/>
        <v>0.91965717266758396</v>
      </c>
      <c r="DG41" s="4">
        <f t="shared" si="35"/>
        <v>1.44249191464683</v>
      </c>
      <c r="DH41" s="4">
        <f t="shared" si="36"/>
        <v>0.58363942758095477</v>
      </c>
      <c r="DI41" s="4">
        <f t="shared" si="37"/>
        <v>0.90920986847321206</v>
      </c>
      <c r="DJ41" s="4">
        <f t="shared" si="38"/>
        <v>0.40922409729609394</v>
      </c>
      <c r="DK41" s="4">
        <f t="shared" si="39"/>
        <v>0.18127854302882443</v>
      </c>
      <c r="DL41" s="4">
        <f t="shared" si="40"/>
        <v>0.16548035676111292</v>
      </c>
      <c r="DM41" s="4">
        <f t="shared" si="41"/>
        <v>0.25955767404976171</v>
      </c>
      <c r="DN41" s="4">
        <f t="shared" si="42"/>
        <v>4.9548497357206767</v>
      </c>
      <c r="DO41" s="4">
        <f t="shared" si="43"/>
        <v>7.71880387723506</v>
      </c>
      <c r="DP41" s="4">
        <f t="shared" si="44"/>
        <v>3.4741379943129966</v>
      </c>
      <c r="DQ41" s="4">
        <f t="shared" si="45"/>
        <v>1.5389774894767756</v>
      </c>
      <c r="DR41" s="4">
        <f t="shared" si="46"/>
        <v>1.4048576282160676</v>
      </c>
      <c r="DS41" s="4">
        <f t="shared" si="47"/>
        <v>2.203533914766834</v>
      </c>
      <c r="DT41" s="4">
        <f t="shared" si="48"/>
        <v>0.52604330700047719</v>
      </c>
      <c r="DU41" s="4">
        <f t="shared" si="49"/>
        <v>0.81948501654778305</v>
      </c>
      <c r="DV41" s="4">
        <f t="shared" si="50"/>
        <v>0.36884005307551454</v>
      </c>
      <c r="DW41" s="4">
        <f t="shared" si="51"/>
        <v>0.16338917447431012</v>
      </c>
      <c r="DX41" s="4">
        <f t="shared" si="52"/>
        <v>0.14915002311450282</v>
      </c>
      <c r="DY41" s="4">
        <f t="shared" si="53"/>
        <v>0.23394337455988573</v>
      </c>
      <c r="DZ41" s="4">
        <f t="shared" si="54"/>
        <v>4.4658832448522512</v>
      </c>
      <c r="EA41" s="4">
        <f t="shared" si="55"/>
        <v>6.9570781646783599</v>
      </c>
      <c r="EB41" s="4">
        <f t="shared" si="56"/>
        <v>3.1312946883646244</v>
      </c>
      <c r="EC41" s="4">
        <f t="shared" si="57"/>
        <v>1.3871043827849725</v>
      </c>
      <c r="ED41" s="4">
        <f t="shared" si="58"/>
        <v>1.2662200627443396</v>
      </c>
      <c r="EE41" s="4">
        <f t="shared" si="59"/>
        <v>1.9860794402051778</v>
      </c>
      <c r="EF41" s="4">
        <f t="shared" si="60"/>
        <v>0.28716883067220084</v>
      </c>
      <c r="EG41" s="4">
        <f t="shared" si="61"/>
        <v>0.44735965808077954</v>
      </c>
      <c r="EH41" s="4">
        <f t="shared" si="62"/>
        <v>0.20135103961444745</v>
      </c>
      <c r="EI41" s="4">
        <f t="shared" si="63"/>
        <v>8.9194706127572257E-2</v>
      </c>
      <c r="EJ41" s="4">
        <f t="shared" si="64"/>
        <v>8.142150496458013E-2</v>
      </c>
      <c r="EK41" s="4">
        <f t="shared" si="65"/>
        <v>0.12771048395034545</v>
      </c>
      <c r="EL41" s="4">
        <f t="shared" si="66"/>
        <v>2.4379408544430579</v>
      </c>
      <c r="EM41" s="4">
        <f t="shared" si="67"/>
        <v>3.7978926351855926</v>
      </c>
      <c r="EN41" s="4">
        <f t="shared" si="68"/>
        <v>1.7093844217410168</v>
      </c>
      <c r="EO41" s="4">
        <f t="shared" si="69"/>
        <v>0.75722500091477096</v>
      </c>
      <c r="EP41" s="4">
        <f t="shared" si="70"/>
        <v>0.6912338394063875</v>
      </c>
      <c r="EQ41" s="4">
        <f t="shared" si="71"/>
        <v>1.0842075222245966</v>
      </c>
      <c r="ER41" s="4">
        <f t="shared" si="72"/>
        <v>85.742530338325736</v>
      </c>
      <c r="ET41" s="4">
        <f t="shared" si="73"/>
        <v>0.25602012478592107</v>
      </c>
      <c r="EU41" s="4">
        <f t="shared" si="74"/>
        <v>0.18093130865595686</v>
      </c>
      <c r="EV41" s="4">
        <f t="shared" si="75"/>
        <v>0.32921503463960083</v>
      </c>
      <c r="EW41" s="4">
        <f t="shared" si="76"/>
        <v>0.52560026501075963</v>
      </c>
      <c r="EX41" s="4">
        <f t="shared" si="77"/>
        <v>0.54826745761693996</v>
      </c>
      <c r="EY41" s="4">
        <f t="shared" si="78"/>
        <v>0.43623571883506762</v>
      </c>
      <c r="EZ41" s="4">
        <f t="shared" si="79"/>
        <v>3.895565225010119E-2</v>
      </c>
      <c r="FA41" s="4">
        <f t="shared" si="80"/>
        <v>2.536014316239954E-2</v>
      </c>
      <c r="FB41" s="4">
        <f t="shared" si="81"/>
        <v>5.4651539024225634E-2</v>
      </c>
      <c r="FC41" s="4">
        <f t="shared" si="82"/>
        <v>0.11543911847551161</v>
      </c>
      <c r="FD41" s="4">
        <f t="shared" si="83"/>
        <v>0.12508143568977506</v>
      </c>
      <c r="FE41" s="4">
        <f t="shared" si="84"/>
        <v>8.3532392434648925E-2</v>
      </c>
      <c r="FF41" s="4">
        <f t="shared" si="85"/>
        <v>0.75435248417566836</v>
      </c>
      <c r="FG41" s="4">
        <f t="shared" si="86"/>
        <v>0.66344168477637921</v>
      </c>
      <c r="FH41" s="4">
        <f t="shared" si="87"/>
        <v>0.81411638018087462</v>
      </c>
      <c r="FI41" s="4">
        <f t="shared" si="88"/>
        <v>0.90814649327348873</v>
      </c>
      <c r="FJ41" s="4">
        <f t="shared" si="89"/>
        <v>0.91547478851585784</v>
      </c>
      <c r="FK41" s="4">
        <f t="shared" si="90"/>
        <v>0.8735000797952035</v>
      </c>
      <c r="FL41" s="4">
        <f t="shared" si="91"/>
        <v>0.26563623789808172</v>
      </c>
      <c r="FM41" s="4">
        <f t="shared" si="92"/>
        <v>0.1884414447138239</v>
      </c>
      <c r="FN41" s="4">
        <f t="shared" si="93"/>
        <v>0.34032276623416391</v>
      </c>
      <c r="FO41" s="4">
        <f t="shared" si="94"/>
        <v>0.5380194608936365</v>
      </c>
      <c r="FP41" s="4">
        <f t="shared" si="95"/>
        <v>0.56058934604357991</v>
      </c>
      <c r="FQ41" s="4">
        <f t="shared" si="96"/>
        <v>0.44853981190245729</v>
      </c>
      <c r="FR41" s="4">
        <f t="shared" si="97"/>
        <v>0.72355450218347961</v>
      </c>
      <c r="FS41" s="4">
        <f t="shared" si="98"/>
        <v>0.62688340658657327</v>
      </c>
      <c r="FT41" s="4">
        <f t="shared" si="99"/>
        <v>0.78871258935256339</v>
      </c>
      <c r="FU41" s="4">
        <f t="shared" si="100"/>
        <v>0.89391886603443449</v>
      </c>
      <c r="FV41" s="4">
        <f t="shared" si="101"/>
        <v>0.90226010835199411</v>
      </c>
      <c r="FW41" s="4">
        <f t="shared" si="102"/>
        <v>0.85476415278326012</v>
      </c>
      <c r="FX41" s="4">
        <f t="shared" si="103"/>
        <v>0.23565028580490066</v>
      </c>
      <c r="FY41" s="4">
        <f t="shared" si="104"/>
        <v>0.16520912735882945</v>
      </c>
      <c r="FZ41" s="4">
        <f t="shared" si="105"/>
        <v>0.3054122275035373</v>
      </c>
      <c r="GA41" s="4">
        <f t="shared" si="106"/>
        <v>0.49814302208374128</v>
      </c>
      <c r="GB41" s="4">
        <f t="shared" si="107"/>
        <v>0.52092634780739799</v>
      </c>
      <c r="GC41" s="4">
        <f t="shared" si="108"/>
        <v>0.40941793665859244</v>
      </c>
      <c r="GD41" s="4">
        <f t="shared" si="109"/>
        <v>0.63145687243182791</v>
      </c>
      <c r="GE41" s="4">
        <f t="shared" si="110"/>
        <v>0.5237768861941281</v>
      </c>
      <c r="GF41" s="4">
        <f t="shared" si="111"/>
        <v>0.70961034651530563</v>
      </c>
      <c r="GG41" s="4">
        <f t="shared" si="112"/>
        <v>0.84654039125774505</v>
      </c>
      <c r="GH41" s="4">
        <f t="shared" si="113"/>
        <v>0.85801531891881444</v>
      </c>
      <c r="GI41" s="4">
        <f t="shared" si="114"/>
        <v>0.79392950446228838</v>
      </c>
      <c r="GJ41" s="4">
        <f t="shared" si="115"/>
        <v>0.16793034994676931</v>
      </c>
      <c r="GK41" s="4">
        <f t="shared" si="116"/>
        <v>0.11469463175000602</v>
      </c>
      <c r="GL41" s="4">
        <f t="shared" si="117"/>
        <v>0.22350674057686273</v>
      </c>
      <c r="GM41" s="4">
        <f t="shared" si="118"/>
        <v>0.39385934067736728</v>
      </c>
      <c r="GN41" s="4">
        <f t="shared" si="119"/>
        <v>0.41582503191334608</v>
      </c>
      <c r="GO41" s="4">
        <f t="shared" si="120"/>
        <v>0.31215527183603548</v>
      </c>
      <c r="GP41" s="4">
        <f t="shared" si="121"/>
        <v>0.65528939802210173</v>
      </c>
      <c r="GQ41" s="4">
        <f t="shared" si="122"/>
        <v>0.54960606485089913</v>
      </c>
      <c r="GR41" s="4">
        <f t="shared" si="123"/>
        <v>0.7305455431065131</v>
      </c>
      <c r="GS41" s="4">
        <f t="shared" si="124"/>
        <v>0.85955759426063139</v>
      </c>
      <c r="GT41" s="4">
        <f t="shared" si="125"/>
        <v>0.87020839741162204</v>
      </c>
      <c r="GU41" s="4">
        <f t="shared" si="126"/>
        <v>0.81040995933599702</v>
      </c>
      <c r="GV41" s="4">
        <f t="shared" si="127"/>
        <v>0.18295304806259743</v>
      </c>
      <c r="GW41" s="4">
        <f t="shared" si="128"/>
        <v>0.12567427129709766</v>
      </c>
      <c r="GX41" s="4">
        <f t="shared" si="129"/>
        <v>0.24205487030891293</v>
      </c>
      <c r="GY41" s="4">
        <f t="shared" si="130"/>
        <v>0.41891758366817877</v>
      </c>
      <c r="GZ41" s="4">
        <f t="shared" si="131"/>
        <v>0.44126341322255497</v>
      </c>
      <c r="HA41" s="4">
        <f t="shared" si="132"/>
        <v>0.33488727276836566</v>
      </c>
      <c r="HB41" s="4">
        <f t="shared" si="133"/>
        <v>0.77689886219336735</v>
      </c>
      <c r="HC41" s="4">
        <f t="shared" si="134"/>
        <v>0.69091327398610436</v>
      </c>
      <c r="HD41" s="4">
        <f t="shared" si="135"/>
        <v>0.83239616650344961</v>
      </c>
      <c r="HE41" s="4">
        <f t="shared" si="136"/>
        <v>0.91810949353152183</v>
      </c>
      <c r="HF41" s="4">
        <f t="shared" si="137"/>
        <v>0.92470881650606074</v>
      </c>
      <c r="HG41" s="4">
        <f t="shared" si="138"/>
        <v>0.88675241937719818</v>
      </c>
      <c r="HH41" s="4">
        <f t="shared" si="139"/>
        <v>0.29087178701973299</v>
      </c>
      <c r="HI41" s="4">
        <f t="shared" si="140"/>
        <v>0.20842483899419686</v>
      </c>
      <c r="HJ41" s="4">
        <f t="shared" si="141"/>
        <v>0.36908752850856519</v>
      </c>
      <c r="HK41" s="4">
        <f t="shared" si="142"/>
        <v>0.56907908746997282</v>
      </c>
      <c r="HL41" s="4">
        <f t="shared" si="143"/>
        <v>0.59128429002520067</v>
      </c>
      <c r="HM41" s="4">
        <f t="shared" si="144"/>
        <v>0.47979867135909843</v>
      </c>
      <c r="HN41" s="4">
        <f t="shared" si="145"/>
        <v>1.1528370178961297E-2</v>
      </c>
      <c r="HP41" s="4">
        <f t="shared" ref="HP41:IU41" si="263">IF(B1=1,ET41,0)</f>
        <v>0.25602012478592107</v>
      </c>
      <c r="HQ41" s="4">
        <f t="shared" si="263"/>
        <v>0.18093130865595686</v>
      </c>
      <c r="HR41" s="4">
        <f t="shared" si="263"/>
        <v>0.32921503463960083</v>
      </c>
      <c r="HS41" s="4">
        <f t="shared" si="263"/>
        <v>0.52560026501075963</v>
      </c>
      <c r="HT41" s="4">
        <f t="shared" si="263"/>
        <v>0.54826745761693996</v>
      </c>
      <c r="HU41" s="4">
        <f t="shared" si="263"/>
        <v>0.43623571883506762</v>
      </c>
      <c r="HV41" s="4">
        <f t="shared" si="263"/>
        <v>3.895565225010119E-2</v>
      </c>
      <c r="HW41" s="4">
        <f t="shared" si="263"/>
        <v>2.536014316239954E-2</v>
      </c>
      <c r="HX41" s="4">
        <f t="shared" si="263"/>
        <v>5.4651539024225634E-2</v>
      </c>
      <c r="HY41" s="4">
        <f t="shared" si="263"/>
        <v>0.11543911847551161</v>
      </c>
      <c r="HZ41" s="4">
        <f t="shared" si="263"/>
        <v>0.12508143568977506</v>
      </c>
      <c r="IA41" s="4">
        <f t="shared" si="263"/>
        <v>8.3532392434648925E-2</v>
      </c>
      <c r="IB41" s="4">
        <f t="shared" si="263"/>
        <v>0.75435248417566836</v>
      </c>
      <c r="IC41" s="4">
        <f t="shared" si="263"/>
        <v>0.66344168477637921</v>
      </c>
      <c r="ID41" s="4">
        <f t="shared" si="263"/>
        <v>0.81411638018087462</v>
      </c>
      <c r="IE41" s="4">
        <f t="shared" si="263"/>
        <v>0.90814649327348873</v>
      </c>
      <c r="IF41" s="4">
        <f t="shared" si="263"/>
        <v>0.91547478851585784</v>
      </c>
      <c r="IG41" s="4">
        <f t="shared" si="263"/>
        <v>0.8735000797952035</v>
      </c>
      <c r="IH41" s="4">
        <f t="shared" si="263"/>
        <v>0.26563623789808172</v>
      </c>
      <c r="II41" s="4">
        <f t="shared" si="263"/>
        <v>0.1884414447138239</v>
      </c>
      <c r="IJ41" s="4">
        <f t="shared" si="263"/>
        <v>0.34032276623416391</v>
      </c>
      <c r="IK41" s="4">
        <f t="shared" si="263"/>
        <v>0.5380194608936365</v>
      </c>
      <c r="IL41" s="4">
        <f t="shared" si="263"/>
        <v>0.56058934604357991</v>
      </c>
      <c r="IM41" s="4">
        <f t="shared" si="263"/>
        <v>0.44853981190245729</v>
      </c>
      <c r="IN41" s="4">
        <f t="shared" si="263"/>
        <v>0.72355450218347961</v>
      </c>
      <c r="IO41" s="4">
        <f t="shared" si="263"/>
        <v>0.62688340658657327</v>
      </c>
      <c r="IP41" s="4">
        <f t="shared" si="263"/>
        <v>0.78871258935256339</v>
      </c>
      <c r="IQ41" s="4">
        <f t="shared" si="263"/>
        <v>0.89391886603443449</v>
      </c>
      <c r="IR41" s="4">
        <f t="shared" si="263"/>
        <v>0.90226010835199411</v>
      </c>
      <c r="IS41" s="4">
        <f t="shared" si="263"/>
        <v>0.85476415278326012</v>
      </c>
      <c r="IT41" s="4">
        <f t="shared" si="263"/>
        <v>0.23565028580490066</v>
      </c>
      <c r="IU41" s="4">
        <f t="shared" si="263"/>
        <v>0.16520912735882945</v>
      </c>
      <c r="IV41" s="4">
        <f t="shared" ref="IV41:KA41" si="264">IF(AH1=1,FZ41,0)</f>
        <v>0.3054122275035373</v>
      </c>
      <c r="IW41" s="4">
        <f t="shared" si="264"/>
        <v>0.49814302208374128</v>
      </c>
      <c r="IX41" s="4">
        <f t="shared" si="264"/>
        <v>0.52092634780739799</v>
      </c>
      <c r="IY41" s="4">
        <f t="shared" si="264"/>
        <v>0.40941793665859244</v>
      </c>
      <c r="IZ41" s="4">
        <f t="shared" si="264"/>
        <v>0.63145687243182791</v>
      </c>
      <c r="JA41" s="4">
        <f t="shared" si="264"/>
        <v>0.5237768861941281</v>
      </c>
      <c r="JB41" s="4">
        <f t="shared" si="264"/>
        <v>0.70961034651530563</v>
      </c>
      <c r="JC41" s="4">
        <f t="shared" si="264"/>
        <v>0.84654039125774505</v>
      </c>
      <c r="JD41" s="4">
        <f t="shared" si="264"/>
        <v>0.85801531891881444</v>
      </c>
      <c r="JE41" s="4">
        <f t="shared" si="264"/>
        <v>0.79392950446228838</v>
      </c>
      <c r="JF41" s="4">
        <f t="shared" si="264"/>
        <v>0.16793034994676931</v>
      </c>
      <c r="JG41" s="4">
        <f t="shared" si="264"/>
        <v>0.11469463175000602</v>
      </c>
      <c r="JH41" s="4">
        <f t="shared" si="264"/>
        <v>0.22350674057686273</v>
      </c>
      <c r="JI41" s="4">
        <f t="shared" si="264"/>
        <v>0.39385934067736728</v>
      </c>
      <c r="JJ41" s="4">
        <f t="shared" si="264"/>
        <v>0.41582503191334608</v>
      </c>
      <c r="JK41" s="4">
        <f t="shared" si="264"/>
        <v>0.31215527183603548</v>
      </c>
      <c r="JL41" s="4">
        <f t="shared" si="264"/>
        <v>0.65528939802210173</v>
      </c>
      <c r="JM41" s="4">
        <f t="shared" si="264"/>
        <v>0.54960606485089913</v>
      </c>
      <c r="JN41" s="4">
        <f t="shared" si="264"/>
        <v>0.7305455431065131</v>
      </c>
      <c r="JO41" s="4">
        <f t="shared" si="264"/>
        <v>0.85955759426063139</v>
      </c>
      <c r="JP41" s="4">
        <f t="shared" si="264"/>
        <v>0.87020839741162204</v>
      </c>
      <c r="JQ41" s="4">
        <f t="shared" si="264"/>
        <v>0.81040995933599702</v>
      </c>
      <c r="JR41" s="4">
        <f t="shared" si="264"/>
        <v>0.18295304806259743</v>
      </c>
      <c r="JS41" s="4">
        <f t="shared" si="264"/>
        <v>0.12567427129709766</v>
      </c>
      <c r="JT41" s="4">
        <f t="shared" si="264"/>
        <v>0.24205487030891293</v>
      </c>
      <c r="JU41" s="4">
        <f t="shared" si="264"/>
        <v>0.41891758366817877</v>
      </c>
      <c r="JV41" s="4">
        <f t="shared" si="264"/>
        <v>0.44126341322255497</v>
      </c>
      <c r="JW41" s="4">
        <f t="shared" si="264"/>
        <v>0.33488727276836566</v>
      </c>
      <c r="JX41" s="4">
        <f t="shared" si="264"/>
        <v>0.77689886219336735</v>
      </c>
      <c r="JY41" s="4">
        <f t="shared" si="264"/>
        <v>0.69091327398610436</v>
      </c>
      <c r="JZ41" s="4">
        <f t="shared" si="264"/>
        <v>0.83239616650344961</v>
      </c>
      <c r="KA41" s="4">
        <f t="shared" si="264"/>
        <v>0.91810949353152183</v>
      </c>
      <c r="KB41" s="4">
        <f t="shared" ref="KB41:KJ41" si="265">IF(BN1=1,HF41,0)</f>
        <v>0.92470881650606074</v>
      </c>
      <c r="KC41" s="4">
        <f t="shared" si="265"/>
        <v>0.88675241937719818</v>
      </c>
      <c r="KD41" s="4">
        <f t="shared" si="265"/>
        <v>0.29087178701973299</v>
      </c>
      <c r="KE41" s="4">
        <f t="shared" si="265"/>
        <v>0.20842483899419686</v>
      </c>
      <c r="KF41" s="4">
        <f t="shared" si="265"/>
        <v>0.36908752850856519</v>
      </c>
      <c r="KG41" s="4">
        <f t="shared" si="265"/>
        <v>0.56907908746997282</v>
      </c>
      <c r="KH41" s="4">
        <f t="shared" si="265"/>
        <v>0.59128429002520067</v>
      </c>
      <c r="KI41" s="4">
        <f t="shared" si="265"/>
        <v>0.47979867135909843</v>
      </c>
      <c r="KJ41" s="4">
        <f t="shared" si="265"/>
        <v>0</v>
      </c>
    </row>
    <row r="42" spans="1:296" x14ac:dyDescent="0.2">
      <c r="A42" s="4" t="str">
        <f>'Respondent Data'!A42</f>
        <v>390</v>
      </c>
      <c r="B42" s="4">
        <f>SUMPRODUCT('Respondent Data'!I42:Z42,'Product Coding'!A100:R100)</f>
        <v>3.3214855097467653</v>
      </c>
      <c r="C42" s="4">
        <f>SUMPRODUCT('Respondent Data'!I42:Z42,'Product Coding'!A101:R101)</f>
        <v>2.8875315354675752</v>
      </c>
      <c r="D42" s="4">
        <f>SUMPRODUCT('Respondent Data'!I42:Z42,'Product Coding'!A102:R102)</f>
        <v>0.74663506952509007</v>
      </c>
      <c r="E42" s="4">
        <f>SUMPRODUCT('Respondent Data'!I42:Z42,'Product Coding'!A103:R103)</f>
        <v>0.18457899629895713</v>
      </c>
      <c r="F42" s="4">
        <f>SUMPRODUCT('Respondent Data'!I42:Z42,'Product Coding'!A104:R104)</f>
        <v>-1.3906893148002948</v>
      </c>
      <c r="G42" s="4">
        <f>SUMPRODUCT('Respondent Data'!I42:Z42,'Product Coding'!A105:R105)</f>
        <v>-2.2028963099133847</v>
      </c>
      <c r="H42" s="4">
        <f>SUMPRODUCT('Respondent Data'!I42:Z42,'Product Coding'!A106:R106)</f>
        <v>1.3477661183074949</v>
      </c>
      <c r="I42" s="4">
        <f>SUMPRODUCT('Respondent Data'!I42:Z42,'Product Coding'!A107:R107)</f>
        <v>0.91381214402830502</v>
      </c>
      <c r="J42" s="4">
        <f>SUMPRODUCT('Respondent Data'!I42:Z42,'Product Coding'!A108:R108)</f>
        <v>-1.22708432191418</v>
      </c>
      <c r="K42" s="4">
        <f>SUMPRODUCT('Respondent Data'!I42:Z42,'Product Coding'!A109:R109)</f>
        <v>-1.7891403951403131</v>
      </c>
      <c r="L42" s="4">
        <f>SUMPRODUCT('Respondent Data'!I42:Z42,'Product Coding'!A110:R110)</f>
        <v>-3.3644087062395651</v>
      </c>
      <c r="M42" s="4">
        <f>SUMPRODUCT('Respondent Data'!I42:Z42,'Product Coding'!A111:R111)</f>
        <v>-4.176615701352655</v>
      </c>
      <c r="N42" s="4">
        <f>SUMPRODUCT('Respondent Data'!I42:Z42,'Product Coding'!A112:R112)</f>
        <v>1.4747518478810733</v>
      </c>
      <c r="O42" s="4">
        <f>SUMPRODUCT('Respondent Data'!I42:Z42,'Product Coding'!A113:R113)</f>
        <v>1.0407978736018832</v>
      </c>
      <c r="P42" s="4">
        <f>SUMPRODUCT('Respondent Data'!I42:Z42,'Product Coding'!A114:R114)</f>
        <v>-1.1000985923406019</v>
      </c>
      <c r="Q42" s="4">
        <f>SUMPRODUCT('Respondent Data'!I42:Z42,'Product Coding'!A115:R115)</f>
        <v>-1.6621546655667347</v>
      </c>
      <c r="R42" s="4">
        <f>SUMPRODUCT('Respondent Data'!I42:Z42,'Product Coding'!A116:R116)</f>
        <v>-3.2374229766659863</v>
      </c>
      <c r="S42" s="4">
        <f>SUMPRODUCT('Respondent Data'!I42:Z42,'Product Coding'!A117:R117)</f>
        <v>-4.0496299717790771</v>
      </c>
      <c r="T42" s="4">
        <f>SUMPRODUCT('Respondent Data'!I42:Z42,'Product Coding'!A118:R118)</f>
        <v>-0.49896754355819695</v>
      </c>
      <c r="U42" s="4">
        <f>SUMPRODUCT('Respondent Data'!I42:Z42,'Product Coding'!A119:R119)</f>
        <v>-0.93292151783738697</v>
      </c>
      <c r="V42" s="4">
        <f>SUMPRODUCT('Respondent Data'!I42:Z42,'Product Coding'!A120:R120)</f>
        <v>-3.0738179837798723</v>
      </c>
      <c r="W42" s="4">
        <f>SUMPRODUCT('Respondent Data'!I42:Z42,'Product Coding'!A121:R121)</f>
        <v>-3.6358740570060051</v>
      </c>
      <c r="X42" s="4">
        <f>SUMPRODUCT('Respondent Data'!I42:Z42,'Product Coding'!A122:R122)</f>
        <v>-5.2111423681052562</v>
      </c>
      <c r="Y42" s="4">
        <f>SUMPRODUCT('Respondent Data'!I42:Z42,'Product Coding'!A123:R123)</f>
        <v>-6.0233493632183466</v>
      </c>
      <c r="Z42" s="4">
        <f>SUMPRODUCT('Respondent Data'!I42:Z42,'Product Coding'!A124:R124)</f>
        <v>3.4788370086870644</v>
      </c>
      <c r="AA42" s="4">
        <f>SUMPRODUCT('Respondent Data'!I42:Z42,'Product Coding'!A125:R125)</f>
        <v>3.0448830344078743</v>
      </c>
      <c r="AB42" s="4">
        <f>SUMPRODUCT('Respondent Data'!I42:Z42,'Product Coding'!A126:R126)</f>
        <v>0.90398656846538905</v>
      </c>
      <c r="AC42" s="4">
        <f>SUMPRODUCT('Respondent Data'!I42:Z42,'Product Coding'!A127:R127)</f>
        <v>0.341930495239256</v>
      </c>
      <c r="AD42" s="4">
        <f>SUMPRODUCT('Respondent Data'!I42:Z42,'Product Coding'!A128:R128)</f>
        <v>-1.2333378158599957</v>
      </c>
      <c r="AE42" s="4">
        <f>SUMPRODUCT('Respondent Data'!I42:Z42,'Product Coding'!A129:R129)</f>
        <v>-2.0455448109730856</v>
      </c>
      <c r="AF42" s="4">
        <f>SUMPRODUCT('Respondent Data'!I42:Z42,'Product Coding'!A130:R130)</f>
        <v>1.505117617247794</v>
      </c>
      <c r="AG42" s="4">
        <f>SUMPRODUCT('Respondent Data'!I42:Z42,'Product Coding'!A131:R131)</f>
        <v>1.071163642968604</v>
      </c>
      <c r="AH42" s="4">
        <f>SUMPRODUCT('Respondent Data'!I42:Z42,'Product Coding'!A132:R132)</f>
        <v>-1.0697328229738812</v>
      </c>
      <c r="AI42" s="4">
        <f>SUMPRODUCT('Respondent Data'!I42:Z42,'Product Coding'!A133:R133)</f>
        <v>-1.631788896200014</v>
      </c>
      <c r="AJ42" s="4">
        <f>SUMPRODUCT('Respondent Data'!I42:Z42,'Product Coding'!A134:R134)</f>
        <v>-3.207057207299266</v>
      </c>
      <c r="AK42" s="4">
        <f>SUMPRODUCT('Respondent Data'!I42:Z42,'Product Coding'!A135:R135)</f>
        <v>-4.0192642024123559</v>
      </c>
      <c r="AL42" s="4">
        <f>SUMPRODUCT('Respondent Data'!I42:Z42,'Product Coding'!A136:R136)</f>
        <v>4.3238426159895527</v>
      </c>
      <c r="AM42" s="4">
        <f>SUMPRODUCT('Respondent Data'!I42:Z42,'Product Coding'!A137:R137)</f>
        <v>3.8898886417103631</v>
      </c>
      <c r="AN42" s="4">
        <f>SUMPRODUCT('Respondent Data'!I42:Z42,'Product Coding'!A138:R138)</f>
        <v>1.7489921757678779</v>
      </c>
      <c r="AO42" s="4">
        <f>SUMPRODUCT('Respondent Data'!I42:Z42,'Product Coding'!A139:R139)</f>
        <v>1.1869361025417451</v>
      </c>
      <c r="AP42" s="4">
        <f>SUMPRODUCT('Respondent Data'!I42:Z42,'Product Coding'!A140:R140)</f>
        <v>-0.38833220855750705</v>
      </c>
      <c r="AQ42" s="4">
        <f>SUMPRODUCT('Respondent Data'!I42:Z42,'Product Coding'!A141:R141)</f>
        <v>-1.2005392036705969</v>
      </c>
      <c r="AR42" s="4">
        <f>SUMPRODUCT('Respondent Data'!I42:Z42,'Product Coding'!A142:R142)</f>
        <v>2.3501232245502828</v>
      </c>
      <c r="AS42" s="4">
        <f>SUMPRODUCT('Respondent Data'!I42:Z42,'Product Coding'!A143:R143)</f>
        <v>1.9161692502710927</v>
      </c>
      <c r="AT42" s="4">
        <f>SUMPRODUCT('Respondent Data'!I42:Z42,'Product Coding'!A144:R144)</f>
        <v>-0.22472721567139209</v>
      </c>
      <c r="AU42" s="4">
        <f>SUMPRODUCT('Respondent Data'!I42:Z42,'Product Coding'!A145:R145)</f>
        <v>-0.78678328889752502</v>
      </c>
      <c r="AV42" s="4">
        <f>SUMPRODUCT('Respondent Data'!I42:Z42,'Product Coding'!A146:R146)</f>
        <v>-2.3620515999967773</v>
      </c>
      <c r="AW42" s="4">
        <f>SUMPRODUCT('Respondent Data'!I42:Z42,'Product Coding'!A147:R147)</f>
        <v>-3.1742585951098672</v>
      </c>
      <c r="AX42" s="4">
        <f>SUMPRODUCT('Respondent Data'!I42:Z42,'Product Coding'!A148:R148)</f>
        <v>5.5116054810150823</v>
      </c>
      <c r="AY42" s="4">
        <f>SUMPRODUCT('Respondent Data'!I42:Z42,'Product Coding'!A149:R149)</f>
        <v>5.0776515067358927</v>
      </c>
      <c r="AZ42" s="4">
        <f>SUMPRODUCT('Respondent Data'!I42:Z42,'Product Coding'!A150:R150)</f>
        <v>2.936755040793408</v>
      </c>
      <c r="BA42" s="4">
        <f>SUMPRODUCT('Respondent Data'!I42:Z42,'Product Coding'!A151:R151)</f>
        <v>2.3746989675672752</v>
      </c>
      <c r="BB42" s="4">
        <f>SUMPRODUCT('Respondent Data'!I42:Z42,'Product Coding'!A152:R152)</f>
        <v>0.79943065646802303</v>
      </c>
      <c r="BC42" s="4">
        <f>SUMPRODUCT('Respondent Data'!I42:Z42,'Product Coding'!A153:R153)</f>
        <v>-1.2776338645066887E-2</v>
      </c>
      <c r="BD42" s="4">
        <f>SUMPRODUCT('Respondent Data'!I42:Z42,'Product Coding'!A154:R154)</f>
        <v>3.5378860895758124</v>
      </c>
      <c r="BE42" s="4">
        <f>SUMPRODUCT('Respondent Data'!I42:Z42,'Product Coding'!A155:R155)</f>
        <v>3.1039321152966228</v>
      </c>
      <c r="BF42" s="4">
        <f>SUMPRODUCT('Respondent Data'!I42:Z42,'Product Coding'!A156:R156)</f>
        <v>0.96303564935413777</v>
      </c>
      <c r="BG42" s="4">
        <f>SUMPRODUCT('Respondent Data'!I42:Z42,'Product Coding'!A157:R157)</f>
        <v>0.40097957612800494</v>
      </c>
      <c r="BH42" s="4">
        <f>SUMPRODUCT('Respondent Data'!I42:Z42,'Product Coding'!A158:R158)</f>
        <v>-1.1742887349712472</v>
      </c>
      <c r="BI42" s="4">
        <f>SUMPRODUCT('Respondent Data'!I42:Z42,'Product Coding'!A159:R159)</f>
        <v>-1.9864957300843371</v>
      </c>
      <c r="BJ42" s="4">
        <f>SUMPRODUCT('Respondent Data'!I42:Z42,'Product Coding'!A160:R160)</f>
        <v>5.9938938699142232</v>
      </c>
      <c r="BK42" s="4">
        <f>SUMPRODUCT('Respondent Data'!I42:Z42,'Product Coding'!A161:R161)</f>
        <v>5.5599398956350328</v>
      </c>
      <c r="BL42" s="4">
        <f>SUMPRODUCT('Respondent Data'!I42:Z42,'Product Coding'!A162:R162)</f>
        <v>3.419043429692548</v>
      </c>
      <c r="BM42" s="4">
        <f>SUMPRODUCT('Respondent Data'!I42:Z42,'Product Coding'!A163:R163)</f>
        <v>2.8569873564664152</v>
      </c>
      <c r="BN42" s="4">
        <f>SUMPRODUCT('Respondent Data'!I42:Z42,'Product Coding'!A164:R164)</f>
        <v>1.2817190453671632</v>
      </c>
      <c r="BO42" s="4">
        <f>SUMPRODUCT('Respondent Data'!I42:Z42,'Product Coding'!A165:R165)</f>
        <v>0.46951205025407317</v>
      </c>
      <c r="BP42" s="4">
        <f>SUMPRODUCT('Respondent Data'!I42:Z42,'Product Coding'!A166:R166)</f>
        <v>4.0201744784749538</v>
      </c>
      <c r="BQ42" s="4">
        <f>SUMPRODUCT('Respondent Data'!I42:Z42,'Product Coding'!A167:R167)</f>
        <v>3.5862205041957629</v>
      </c>
      <c r="BR42" s="4">
        <f>SUMPRODUCT('Respondent Data'!I42:Z42,'Product Coding'!A168:R168)</f>
        <v>1.4453240382532777</v>
      </c>
      <c r="BS42" s="4">
        <f>SUMPRODUCT('Respondent Data'!I42:Z42,'Product Coding'!A169:R169)</f>
        <v>0.883267965027145</v>
      </c>
      <c r="BT42" s="4">
        <f>SUMPRODUCT('Respondent Data'!I42:Z42,'Product Coding'!A170:R170)</f>
        <v>-0.69200034607210703</v>
      </c>
      <c r="BU42" s="4">
        <f>SUMPRODUCT('Respondent Data'!I42:Z42,'Product Coding'!A171:R171)</f>
        <v>-1.5042073411851971</v>
      </c>
      <c r="BV42" s="4">
        <f>SUMPRODUCT('Respondent Data'!I42:Z42,'Product Coding'!A172:R172)</f>
        <v>-3.0383210066472701</v>
      </c>
      <c r="BX42" s="4">
        <f t="shared" si="0"/>
        <v>3.6099166240293308E-2</v>
      </c>
      <c r="BY42" s="4">
        <f t="shared" si="1"/>
        <v>5.5713569982313263E-2</v>
      </c>
      <c r="BZ42" s="4">
        <f t="shared" si="2"/>
        <v>0.47395871059760625</v>
      </c>
      <c r="CA42" s="4">
        <f t="shared" si="3"/>
        <v>0.83145425549608942</v>
      </c>
      <c r="CB42" s="4">
        <f t="shared" si="4"/>
        <v>4.0176185026137228</v>
      </c>
      <c r="CC42" s="4">
        <f t="shared" si="5"/>
        <v>9.0511906257370285</v>
      </c>
      <c r="CD42" s="4">
        <f t="shared" si="6"/>
        <v>0.25982002003395588</v>
      </c>
      <c r="CE42" s="4">
        <f t="shared" si="7"/>
        <v>0.40099266483364132</v>
      </c>
      <c r="CF42" s="4">
        <f t="shared" si="8"/>
        <v>3.4112688604227825</v>
      </c>
      <c r="CG42" s="4">
        <f t="shared" si="9"/>
        <v>5.98430611616687</v>
      </c>
      <c r="CH42" s="4">
        <f t="shared" si="10"/>
        <v>28.916394159617798</v>
      </c>
      <c r="CI42" s="4">
        <f t="shared" si="11"/>
        <v>65.145009556626292</v>
      </c>
      <c r="CJ42" s="4">
        <f t="shared" si="12"/>
        <v>0.22883550601572361</v>
      </c>
      <c r="CK42" s="4">
        <f t="shared" si="13"/>
        <v>0.35317278227369658</v>
      </c>
      <c r="CL42" s="4">
        <f t="shared" si="14"/>
        <v>3.0044622263076928</v>
      </c>
      <c r="CM42" s="4">
        <f t="shared" si="15"/>
        <v>5.2706551175966565</v>
      </c>
      <c r="CN42" s="4">
        <f t="shared" si="16"/>
        <v>25.468005463172016</v>
      </c>
      <c r="CO42" s="4">
        <f t="shared" si="17"/>
        <v>57.376222295500838</v>
      </c>
      <c r="CP42" s="4">
        <f t="shared" si="18"/>
        <v>1.6470199162417734</v>
      </c>
      <c r="CQ42" s="4">
        <f t="shared" si="19"/>
        <v>2.5419246182859823</v>
      </c>
      <c r="CR42" s="4">
        <f t="shared" si="20"/>
        <v>21.624306518171426</v>
      </c>
      <c r="CS42" s="4">
        <f t="shared" si="21"/>
        <v>37.93499575947294</v>
      </c>
      <c r="CT42" s="4">
        <f t="shared" si="22"/>
        <v>183.30333852088668</v>
      </c>
      <c r="CU42" s="4">
        <f t="shared" si="23"/>
        <v>412.95943310874088</v>
      </c>
      <c r="CV42" s="4">
        <f t="shared" si="24"/>
        <v>3.0843260626498559E-2</v>
      </c>
      <c r="CW42" s="4">
        <f t="shared" si="25"/>
        <v>4.7601879443939003E-2</v>
      </c>
      <c r="CX42" s="4">
        <f t="shared" si="26"/>
        <v>0.40495206841769987</v>
      </c>
      <c r="CY42" s="4">
        <f t="shared" si="27"/>
        <v>0.71039757900704503</v>
      </c>
      <c r="CZ42" s="4">
        <f t="shared" si="28"/>
        <v>3.4326680497026105</v>
      </c>
      <c r="DA42" s="4">
        <f t="shared" si="29"/>
        <v>7.7333706155829347</v>
      </c>
      <c r="DB42" s="4">
        <f t="shared" si="30"/>
        <v>0.22199118230449932</v>
      </c>
      <c r="DC42" s="4">
        <f t="shared" si="31"/>
        <v>0.34260961010709745</v>
      </c>
      <c r="DD42" s="4">
        <f t="shared" si="32"/>
        <v>2.914600681598007</v>
      </c>
      <c r="DE42" s="4">
        <f t="shared" si="33"/>
        <v>5.1130131920793209</v>
      </c>
      <c r="DF42" s="4">
        <f t="shared" si="34"/>
        <v>24.706273699145857</v>
      </c>
      <c r="DG42" s="4">
        <f t="shared" si="35"/>
        <v>55.660136162037809</v>
      </c>
      <c r="DH42" s="4">
        <f t="shared" si="36"/>
        <v>1.3248875262664515E-2</v>
      </c>
      <c r="DI42" s="4">
        <f t="shared" si="37"/>
        <v>2.0447622923476162E-2</v>
      </c>
      <c r="DJ42" s="4">
        <f t="shared" si="38"/>
        <v>0.17394916532315935</v>
      </c>
      <c r="DK42" s="4">
        <f t="shared" si="39"/>
        <v>0.30515479621752539</v>
      </c>
      <c r="DL42" s="4">
        <f t="shared" si="40"/>
        <v>1.4745195509443352</v>
      </c>
      <c r="DM42" s="4">
        <f t="shared" si="41"/>
        <v>3.321907624701248</v>
      </c>
      <c r="DN42" s="4">
        <f t="shared" si="42"/>
        <v>9.5357411117451524E-2</v>
      </c>
      <c r="DO42" s="4">
        <f t="shared" si="43"/>
        <v>0.14716965378813654</v>
      </c>
      <c r="DP42" s="4">
        <f t="shared" si="44"/>
        <v>1.2519811487697654</v>
      </c>
      <c r="DQ42" s="4">
        <f t="shared" si="45"/>
        <v>2.1963201238204264</v>
      </c>
      <c r="DR42" s="4">
        <f t="shared" si="46"/>
        <v>10.612702152638526</v>
      </c>
      <c r="DS42" s="4">
        <f t="shared" si="47"/>
        <v>23.909086981556182</v>
      </c>
      <c r="DT42" s="4">
        <f t="shared" si="48"/>
        <v>4.0396166464050113E-3</v>
      </c>
      <c r="DU42" s="4">
        <f t="shared" si="49"/>
        <v>6.2345335965126288E-3</v>
      </c>
      <c r="DV42" s="4">
        <f t="shared" si="50"/>
        <v>5.3037554504560415E-2</v>
      </c>
      <c r="DW42" s="4">
        <f t="shared" si="51"/>
        <v>9.3042493803563109E-2</v>
      </c>
      <c r="DX42" s="4">
        <f t="shared" si="52"/>
        <v>0.44958485949594862</v>
      </c>
      <c r="DY42" s="4">
        <f t="shared" si="53"/>
        <v>1.0128583047633064</v>
      </c>
      <c r="DZ42" s="4">
        <f t="shared" si="54"/>
        <v>2.907472352718591E-2</v>
      </c>
      <c r="EA42" s="4">
        <f t="shared" si="55"/>
        <v>4.4872411544514386E-2</v>
      </c>
      <c r="EB42" s="4">
        <f t="shared" si="56"/>
        <v>0.38173231986022038</v>
      </c>
      <c r="EC42" s="4">
        <f t="shared" si="57"/>
        <v>0.66966373802473078</v>
      </c>
      <c r="ED42" s="4">
        <f t="shared" si="58"/>
        <v>3.2358405848946692</v>
      </c>
      <c r="EE42" s="4">
        <f t="shared" si="59"/>
        <v>7.2899430220475541</v>
      </c>
      <c r="EF42" s="4">
        <f t="shared" si="60"/>
        <v>2.4939340640259301E-3</v>
      </c>
      <c r="EG42" s="4">
        <f t="shared" si="61"/>
        <v>3.849007732823879E-3</v>
      </c>
      <c r="EH42" s="4">
        <f t="shared" si="62"/>
        <v>3.2743741654116768E-2</v>
      </c>
      <c r="EI42" s="4">
        <f t="shared" si="63"/>
        <v>5.7441550773172874E-2</v>
      </c>
      <c r="EJ42" s="4">
        <f t="shared" si="64"/>
        <v>0.2775597523010217</v>
      </c>
      <c r="EK42" s="4">
        <f t="shared" si="65"/>
        <v>0.62530731239775983</v>
      </c>
      <c r="EL42" s="4">
        <f t="shared" si="66"/>
        <v>1.7949832806812126E-2</v>
      </c>
      <c r="EM42" s="4">
        <f t="shared" si="67"/>
        <v>2.7702835561252161E-2</v>
      </c>
      <c r="EN42" s="4">
        <f t="shared" si="68"/>
        <v>0.23566969818442465</v>
      </c>
      <c r="EO42" s="4">
        <f t="shared" si="69"/>
        <v>0.41342962807846856</v>
      </c>
      <c r="EP42" s="4">
        <f t="shared" si="70"/>
        <v>1.9977076457510266</v>
      </c>
      <c r="EQ42" s="4">
        <f t="shared" si="71"/>
        <v>4.5005847878342857</v>
      </c>
      <c r="ER42" s="4">
        <f t="shared" si="72"/>
        <v>20.870172920315184</v>
      </c>
      <c r="ET42" s="4">
        <f t="shared" si="73"/>
        <v>0.96515857997329835</v>
      </c>
      <c r="EU42" s="4">
        <f t="shared" si="74"/>
        <v>0.94722662323716589</v>
      </c>
      <c r="EV42" s="4">
        <f t="shared" si="75"/>
        <v>0.67844505603183214</v>
      </c>
      <c r="EW42" s="4">
        <f t="shared" si="76"/>
        <v>0.5460141835369664</v>
      </c>
      <c r="EX42" s="4">
        <f t="shared" si="77"/>
        <v>0.19929773446887022</v>
      </c>
      <c r="EY42" s="4">
        <f t="shared" si="78"/>
        <v>9.9490700876710567E-2</v>
      </c>
      <c r="EZ42" s="4">
        <f t="shared" si="79"/>
        <v>0.79376417591224435</v>
      </c>
      <c r="FA42" s="4">
        <f t="shared" si="80"/>
        <v>0.7137796114862196</v>
      </c>
      <c r="FB42" s="4">
        <f t="shared" si="81"/>
        <v>0.2266921449680486</v>
      </c>
      <c r="FC42" s="4">
        <f t="shared" si="82"/>
        <v>0.14317814588413552</v>
      </c>
      <c r="FD42" s="4">
        <f t="shared" si="83"/>
        <v>3.3426488321571697E-2</v>
      </c>
      <c r="FE42" s="4">
        <f t="shared" si="84"/>
        <v>1.511829851870997E-2</v>
      </c>
      <c r="FF42" s="4">
        <f t="shared" si="85"/>
        <v>0.81377856930771697</v>
      </c>
      <c r="FG42" s="4">
        <f t="shared" si="86"/>
        <v>0.73900392699277417</v>
      </c>
      <c r="FH42" s="4">
        <f t="shared" si="87"/>
        <v>0.24972142162570685</v>
      </c>
      <c r="FI42" s="4">
        <f t="shared" si="88"/>
        <v>0.15947297072578731</v>
      </c>
      <c r="FJ42" s="4">
        <f t="shared" si="89"/>
        <v>3.7781464167801204E-2</v>
      </c>
      <c r="FK42" s="4">
        <f t="shared" si="90"/>
        <v>1.7130262299913705E-2</v>
      </c>
      <c r="FL42" s="4">
        <f t="shared" si="91"/>
        <v>0.37778333055377816</v>
      </c>
      <c r="FM42" s="4">
        <f t="shared" si="92"/>
        <v>0.28233237794990756</v>
      </c>
      <c r="FN42" s="4">
        <f t="shared" si="93"/>
        <v>4.4200249815251502E-2</v>
      </c>
      <c r="FO42" s="4">
        <f t="shared" si="94"/>
        <v>2.5683834825041649E-2</v>
      </c>
      <c r="FP42" s="4">
        <f t="shared" si="95"/>
        <v>5.4258376870730003E-3</v>
      </c>
      <c r="FQ42" s="4">
        <f t="shared" si="96"/>
        <v>2.4156956455617601E-3</v>
      </c>
      <c r="FR42" s="4">
        <f t="shared" si="97"/>
        <v>0.97007958260526095</v>
      </c>
      <c r="FS42" s="4">
        <f t="shared" si="98"/>
        <v>0.95456109770516462</v>
      </c>
      <c r="FT42" s="4">
        <f t="shared" si="99"/>
        <v>0.71176805421286049</v>
      </c>
      <c r="FU42" s="4">
        <f t="shared" si="100"/>
        <v>0.5846593869599257</v>
      </c>
      <c r="FV42" s="4">
        <f t="shared" si="101"/>
        <v>0.22559776387205227</v>
      </c>
      <c r="FW42" s="4">
        <f t="shared" si="102"/>
        <v>0.11450332798378007</v>
      </c>
      <c r="FX42" s="4">
        <f t="shared" si="103"/>
        <v>0.81833651050913814</v>
      </c>
      <c r="FY42" s="4">
        <f t="shared" si="104"/>
        <v>0.74481814555180481</v>
      </c>
      <c r="FZ42" s="4">
        <f t="shared" si="105"/>
        <v>0.25545389717547967</v>
      </c>
      <c r="GA42" s="4">
        <f t="shared" si="106"/>
        <v>0.16358544772906883</v>
      </c>
      <c r="GB42" s="4">
        <f t="shared" si="107"/>
        <v>3.8901009601917801E-2</v>
      </c>
      <c r="GC42" s="4">
        <f t="shared" si="108"/>
        <v>1.7649092779095689E-2</v>
      </c>
      <c r="GD42" s="4">
        <f t="shared" si="109"/>
        <v>0.98692436223111524</v>
      </c>
      <c r="GE42" s="4">
        <f t="shared" si="110"/>
        <v>0.97996210440973353</v>
      </c>
      <c r="GF42" s="4">
        <f t="shared" si="111"/>
        <v>0.85182564078464562</v>
      </c>
      <c r="GG42" s="4">
        <f t="shared" si="112"/>
        <v>0.76619264082552063</v>
      </c>
      <c r="GH42" s="4">
        <f t="shared" si="113"/>
        <v>0.40411885192758984</v>
      </c>
      <c r="GI42" s="4">
        <f t="shared" si="114"/>
        <v>0.23137930905432644</v>
      </c>
      <c r="GJ42" s="4">
        <f t="shared" si="115"/>
        <v>0.91294402160462795</v>
      </c>
      <c r="GK42" s="4">
        <f t="shared" si="116"/>
        <v>0.87171064602157233</v>
      </c>
      <c r="GL42" s="4">
        <f t="shared" si="117"/>
        <v>0.44405345068998026</v>
      </c>
      <c r="GM42" s="4">
        <f t="shared" si="118"/>
        <v>0.3128597766373733</v>
      </c>
      <c r="GN42" s="4">
        <f t="shared" si="119"/>
        <v>8.6112602119291379E-2</v>
      </c>
      <c r="GO42" s="4">
        <f t="shared" si="120"/>
        <v>4.0145991731469134E-2</v>
      </c>
      <c r="GP42" s="4">
        <f t="shared" si="121"/>
        <v>0.9959766362009721</v>
      </c>
      <c r="GQ42" s="4">
        <f t="shared" si="122"/>
        <v>0.99380409498148614</v>
      </c>
      <c r="GR42" s="4">
        <f t="shared" si="123"/>
        <v>0.94963374831440472</v>
      </c>
      <c r="GS42" s="4">
        <f t="shared" si="124"/>
        <v>0.91487751452389166</v>
      </c>
      <c r="GT42" s="4">
        <f t="shared" si="125"/>
        <v>0.6898526798546456</v>
      </c>
      <c r="GU42" s="4">
        <f t="shared" si="126"/>
        <v>0.49680595878684597</v>
      </c>
      <c r="GV42" s="4">
        <f t="shared" si="127"/>
        <v>0.97174673241654264</v>
      </c>
      <c r="GW42" s="4">
        <f t="shared" si="128"/>
        <v>0.95705464987999367</v>
      </c>
      <c r="GX42" s="4">
        <f t="shared" si="129"/>
        <v>0.72372918084536264</v>
      </c>
      <c r="GY42" s="4">
        <f t="shared" si="130"/>
        <v>0.59892299103473023</v>
      </c>
      <c r="GZ42" s="4">
        <f t="shared" si="131"/>
        <v>0.23608065033563264</v>
      </c>
      <c r="HA42" s="4">
        <f t="shared" si="132"/>
        <v>0.12062809084941183</v>
      </c>
      <c r="HB42" s="4">
        <f t="shared" si="133"/>
        <v>0.99751227017013877</v>
      </c>
      <c r="HC42" s="4">
        <f t="shared" si="134"/>
        <v>0.99616575032382926</v>
      </c>
      <c r="HD42" s="4">
        <f t="shared" si="135"/>
        <v>0.96829441774038538</v>
      </c>
      <c r="HE42" s="4">
        <f t="shared" si="136"/>
        <v>0.94567874628042259</v>
      </c>
      <c r="HF42" s="4">
        <f t="shared" si="137"/>
        <v>0.78274225389371666</v>
      </c>
      <c r="HG42" s="4">
        <f t="shared" si="138"/>
        <v>0.61526825872993485</v>
      </c>
      <c r="HH42" s="4">
        <f t="shared" si="139"/>
        <v>0.98236668229777224</v>
      </c>
      <c r="HI42" s="4">
        <f t="shared" si="140"/>
        <v>0.97304392417471253</v>
      </c>
      <c r="HJ42" s="4">
        <f t="shared" si="141"/>
        <v>0.80927775559221427</v>
      </c>
      <c r="HK42" s="4">
        <f t="shared" si="142"/>
        <v>0.70749896573165905</v>
      </c>
      <c r="HL42" s="4">
        <f t="shared" si="143"/>
        <v>0.33358823413530919</v>
      </c>
      <c r="HM42" s="4">
        <f t="shared" si="144"/>
        <v>0.18179885204418864</v>
      </c>
      <c r="HN42" s="4">
        <f t="shared" si="145"/>
        <v>4.5724375552197889E-2</v>
      </c>
      <c r="HP42" s="4">
        <f t="shared" ref="HP42:IU42" si="266">IF(B1=1,ET42,0)</f>
        <v>0.96515857997329835</v>
      </c>
      <c r="HQ42" s="4">
        <f t="shared" si="266"/>
        <v>0.94722662323716589</v>
      </c>
      <c r="HR42" s="4">
        <f t="shared" si="266"/>
        <v>0.67844505603183214</v>
      </c>
      <c r="HS42" s="4">
        <f t="shared" si="266"/>
        <v>0.5460141835369664</v>
      </c>
      <c r="HT42" s="4">
        <f t="shared" si="266"/>
        <v>0.19929773446887022</v>
      </c>
      <c r="HU42" s="4">
        <f t="shared" si="266"/>
        <v>9.9490700876710567E-2</v>
      </c>
      <c r="HV42" s="4">
        <f t="shared" si="266"/>
        <v>0.79376417591224435</v>
      </c>
      <c r="HW42" s="4">
        <f t="shared" si="266"/>
        <v>0.7137796114862196</v>
      </c>
      <c r="HX42" s="4">
        <f t="shared" si="266"/>
        <v>0.2266921449680486</v>
      </c>
      <c r="HY42" s="4">
        <f t="shared" si="266"/>
        <v>0.14317814588413552</v>
      </c>
      <c r="HZ42" s="4">
        <f t="shared" si="266"/>
        <v>3.3426488321571697E-2</v>
      </c>
      <c r="IA42" s="4">
        <f t="shared" si="266"/>
        <v>1.511829851870997E-2</v>
      </c>
      <c r="IB42" s="4">
        <f t="shared" si="266"/>
        <v>0.81377856930771697</v>
      </c>
      <c r="IC42" s="4">
        <f t="shared" si="266"/>
        <v>0.73900392699277417</v>
      </c>
      <c r="ID42" s="4">
        <f t="shared" si="266"/>
        <v>0.24972142162570685</v>
      </c>
      <c r="IE42" s="4">
        <f t="shared" si="266"/>
        <v>0.15947297072578731</v>
      </c>
      <c r="IF42" s="4">
        <f t="shared" si="266"/>
        <v>3.7781464167801204E-2</v>
      </c>
      <c r="IG42" s="4">
        <f t="shared" si="266"/>
        <v>1.7130262299913705E-2</v>
      </c>
      <c r="IH42" s="4">
        <f t="shared" si="266"/>
        <v>0.37778333055377816</v>
      </c>
      <c r="II42" s="4">
        <f t="shared" si="266"/>
        <v>0.28233237794990756</v>
      </c>
      <c r="IJ42" s="4">
        <f t="shared" si="266"/>
        <v>4.4200249815251502E-2</v>
      </c>
      <c r="IK42" s="4">
        <f t="shared" si="266"/>
        <v>2.5683834825041649E-2</v>
      </c>
      <c r="IL42" s="4">
        <f t="shared" si="266"/>
        <v>5.4258376870730003E-3</v>
      </c>
      <c r="IM42" s="4">
        <f t="shared" si="266"/>
        <v>2.4156956455617601E-3</v>
      </c>
      <c r="IN42" s="4">
        <f t="shared" si="266"/>
        <v>0.97007958260526095</v>
      </c>
      <c r="IO42" s="4">
        <f t="shared" si="266"/>
        <v>0.95456109770516462</v>
      </c>
      <c r="IP42" s="4">
        <f t="shared" si="266"/>
        <v>0.71176805421286049</v>
      </c>
      <c r="IQ42" s="4">
        <f t="shared" si="266"/>
        <v>0.5846593869599257</v>
      </c>
      <c r="IR42" s="4">
        <f t="shared" si="266"/>
        <v>0.22559776387205227</v>
      </c>
      <c r="IS42" s="4">
        <f t="shared" si="266"/>
        <v>0.11450332798378007</v>
      </c>
      <c r="IT42" s="4">
        <f t="shared" si="266"/>
        <v>0.81833651050913814</v>
      </c>
      <c r="IU42" s="4">
        <f t="shared" si="266"/>
        <v>0.74481814555180481</v>
      </c>
      <c r="IV42" s="4">
        <f t="shared" ref="IV42:KA42" si="267">IF(AH1=1,FZ42,0)</f>
        <v>0.25545389717547967</v>
      </c>
      <c r="IW42" s="4">
        <f t="shared" si="267"/>
        <v>0.16358544772906883</v>
      </c>
      <c r="IX42" s="4">
        <f t="shared" si="267"/>
        <v>3.8901009601917801E-2</v>
      </c>
      <c r="IY42" s="4">
        <f t="shared" si="267"/>
        <v>1.7649092779095689E-2</v>
      </c>
      <c r="IZ42" s="4">
        <f t="shared" si="267"/>
        <v>0.98692436223111524</v>
      </c>
      <c r="JA42" s="4">
        <f t="shared" si="267"/>
        <v>0.97996210440973353</v>
      </c>
      <c r="JB42" s="4">
        <f t="shared" si="267"/>
        <v>0.85182564078464562</v>
      </c>
      <c r="JC42" s="4">
        <f t="shared" si="267"/>
        <v>0.76619264082552063</v>
      </c>
      <c r="JD42" s="4">
        <f t="shared" si="267"/>
        <v>0.40411885192758984</v>
      </c>
      <c r="JE42" s="4">
        <f t="shared" si="267"/>
        <v>0.23137930905432644</v>
      </c>
      <c r="JF42" s="4">
        <f t="shared" si="267"/>
        <v>0.91294402160462795</v>
      </c>
      <c r="JG42" s="4">
        <f t="shared" si="267"/>
        <v>0.87171064602157233</v>
      </c>
      <c r="JH42" s="4">
        <f t="shared" si="267"/>
        <v>0.44405345068998026</v>
      </c>
      <c r="JI42" s="4">
        <f t="shared" si="267"/>
        <v>0.3128597766373733</v>
      </c>
      <c r="JJ42" s="4">
        <f t="shared" si="267"/>
        <v>8.6112602119291379E-2</v>
      </c>
      <c r="JK42" s="4">
        <f t="shared" si="267"/>
        <v>4.0145991731469134E-2</v>
      </c>
      <c r="JL42" s="4">
        <f t="shared" si="267"/>
        <v>0.9959766362009721</v>
      </c>
      <c r="JM42" s="4">
        <f t="shared" si="267"/>
        <v>0.99380409498148614</v>
      </c>
      <c r="JN42" s="4">
        <f t="shared" si="267"/>
        <v>0.94963374831440472</v>
      </c>
      <c r="JO42" s="4">
        <f t="shared" si="267"/>
        <v>0.91487751452389166</v>
      </c>
      <c r="JP42" s="4">
        <f t="shared" si="267"/>
        <v>0.6898526798546456</v>
      </c>
      <c r="JQ42" s="4">
        <f t="shared" si="267"/>
        <v>0.49680595878684597</v>
      </c>
      <c r="JR42" s="4">
        <f t="shared" si="267"/>
        <v>0.97174673241654264</v>
      </c>
      <c r="JS42" s="4">
        <f t="shared" si="267"/>
        <v>0.95705464987999367</v>
      </c>
      <c r="JT42" s="4">
        <f t="shared" si="267"/>
        <v>0.72372918084536264</v>
      </c>
      <c r="JU42" s="4">
        <f t="shared" si="267"/>
        <v>0.59892299103473023</v>
      </c>
      <c r="JV42" s="4">
        <f t="shared" si="267"/>
        <v>0.23608065033563264</v>
      </c>
      <c r="JW42" s="4">
        <f t="shared" si="267"/>
        <v>0.12062809084941183</v>
      </c>
      <c r="JX42" s="4">
        <f t="shared" si="267"/>
        <v>0.99751227017013877</v>
      </c>
      <c r="JY42" s="4">
        <f t="shared" si="267"/>
        <v>0.99616575032382926</v>
      </c>
      <c r="JZ42" s="4">
        <f t="shared" si="267"/>
        <v>0.96829441774038538</v>
      </c>
      <c r="KA42" s="4">
        <f t="shared" si="267"/>
        <v>0.94567874628042259</v>
      </c>
      <c r="KB42" s="4">
        <f t="shared" ref="KB42:KJ42" si="268">IF(BN1=1,HF42,0)</f>
        <v>0.78274225389371666</v>
      </c>
      <c r="KC42" s="4">
        <f t="shared" si="268"/>
        <v>0.61526825872993485</v>
      </c>
      <c r="KD42" s="4">
        <f t="shared" si="268"/>
        <v>0.98236668229777224</v>
      </c>
      <c r="KE42" s="4">
        <f t="shared" si="268"/>
        <v>0.97304392417471253</v>
      </c>
      <c r="KF42" s="4">
        <f t="shared" si="268"/>
        <v>0.80927775559221427</v>
      </c>
      <c r="KG42" s="4">
        <f t="shared" si="268"/>
        <v>0.70749896573165905</v>
      </c>
      <c r="KH42" s="4">
        <f t="shared" si="268"/>
        <v>0.33358823413530919</v>
      </c>
      <c r="KI42" s="4">
        <f t="shared" si="268"/>
        <v>0.18179885204418864</v>
      </c>
      <c r="KJ42" s="4">
        <f t="shared" si="268"/>
        <v>0</v>
      </c>
    </row>
    <row r="43" spans="1:296" x14ac:dyDescent="0.2">
      <c r="A43" s="4" t="str">
        <f>'Respondent Data'!A43</f>
        <v>395</v>
      </c>
      <c r="B43" s="4">
        <f>SUMPRODUCT('Respondent Data'!I43:Z43,'Product Coding'!A100:R100)</f>
        <v>-1.4342781642781519</v>
      </c>
      <c r="C43" s="4">
        <f>SUMPRODUCT('Respondent Data'!I43:Z43,'Product Coding'!A101:R101)</f>
        <v>-1.10180623616397</v>
      </c>
      <c r="D43" s="4">
        <f>SUMPRODUCT('Respondent Data'!I43:Z43,'Product Coding'!A102:R102)</f>
        <v>-1.0824366819202489</v>
      </c>
      <c r="E43" s="4">
        <f>SUMPRODUCT('Respondent Data'!I43:Z43,'Product Coding'!A103:R103)</f>
        <v>-1.0427646538501909</v>
      </c>
      <c r="F43" s="4">
        <f>SUMPRODUCT('Respondent Data'!I43:Z43,'Product Coding'!A104:R104)</f>
        <v>-1.1751165787370443</v>
      </c>
      <c r="G43" s="4">
        <f>SUMPRODUCT('Respondent Data'!I43:Z43,'Product Coding'!A105:R105)</f>
        <v>-1.7971103191158471</v>
      </c>
      <c r="H43" s="4">
        <f>SUMPRODUCT('Respondent Data'!I43:Z43,'Product Coding'!A106:R106)</f>
        <v>-2.5293347835474078</v>
      </c>
      <c r="I43" s="4">
        <f>SUMPRODUCT('Respondent Data'!I43:Z43,'Product Coding'!A107:R107)</f>
        <v>-2.1968628554332259</v>
      </c>
      <c r="J43" s="4">
        <f>SUMPRODUCT('Respondent Data'!I43:Z43,'Product Coding'!A108:R108)</f>
        <v>-2.1774933011895046</v>
      </c>
      <c r="K43" s="4">
        <f>SUMPRODUCT('Respondent Data'!I43:Z43,'Product Coding'!A109:R109)</f>
        <v>-2.1378212731194468</v>
      </c>
      <c r="L43" s="4">
        <f>SUMPRODUCT('Respondent Data'!I43:Z43,'Product Coding'!A110:R110)</f>
        <v>-2.2701731980063</v>
      </c>
      <c r="M43" s="4">
        <f>SUMPRODUCT('Respondent Data'!I43:Z43,'Product Coding'!A111:R111)</f>
        <v>-2.892166938385103</v>
      </c>
      <c r="N43" s="4">
        <f>SUMPRODUCT('Respondent Data'!I43:Z43,'Product Coding'!A112:R112)</f>
        <v>-3.0075340298309716</v>
      </c>
      <c r="O43" s="4">
        <f>SUMPRODUCT('Respondent Data'!I43:Z43,'Product Coding'!A113:R113)</f>
        <v>-2.6750621017167897</v>
      </c>
      <c r="P43" s="4">
        <f>SUMPRODUCT('Respondent Data'!I43:Z43,'Product Coding'!A114:R114)</f>
        <v>-2.6556925474730688</v>
      </c>
      <c r="Q43" s="4">
        <f>SUMPRODUCT('Respondent Data'!I43:Z43,'Product Coding'!A115:R115)</f>
        <v>-2.6160205194030106</v>
      </c>
      <c r="R43" s="4">
        <f>SUMPRODUCT('Respondent Data'!I43:Z43,'Product Coding'!A116:R116)</f>
        <v>-2.7483724442898643</v>
      </c>
      <c r="S43" s="4">
        <f>SUMPRODUCT('Respondent Data'!I43:Z43,'Product Coding'!A117:R117)</f>
        <v>-3.3703661846686668</v>
      </c>
      <c r="T43" s="4">
        <f>SUMPRODUCT('Respondent Data'!I43:Z43,'Product Coding'!A118:R118)</f>
        <v>-4.1025906491002271</v>
      </c>
      <c r="U43" s="4">
        <f>SUMPRODUCT('Respondent Data'!I43:Z43,'Product Coding'!A119:R119)</f>
        <v>-3.7701187209860456</v>
      </c>
      <c r="V43" s="4">
        <f>SUMPRODUCT('Respondent Data'!I43:Z43,'Product Coding'!A120:R120)</f>
        <v>-3.7507491667423247</v>
      </c>
      <c r="W43" s="4">
        <f>SUMPRODUCT('Respondent Data'!I43:Z43,'Product Coding'!A121:R121)</f>
        <v>-3.7110771386722665</v>
      </c>
      <c r="X43" s="4">
        <f>SUMPRODUCT('Respondent Data'!I43:Z43,'Product Coding'!A122:R122)</f>
        <v>-3.8434290635591202</v>
      </c>
      <c r="Y43" s="4">
        <f>SUMPRODUCT('Respondent Data'!I43:Z43,'Product Coding'!A123:R123)</f>
        <v>-4.4654228039379227</v>
      </c>
      <c r="Z43" s="4">
        <f>SUMPRODUCT('Respondent Data'!I43:Z43,'Product Coding'!A124:R124)</f>
        <v>-1.3856216974898818</v>
      </c>
      <c r="AA43" s="4">
        <f>SUMPRODUCT('Respondent Data'!I43:Z43,'Product Coding'!A125:R125)</f>
        <v>-1.0531497693756999</v>
      </c>
      <c r="AB43" s="4">
        <f>SUMPRODUCT('Respondent Data'!I43:Z43,'Product Coding'!A126:R126)</f>
        <v>-1.0337802151319788</v>
      </c>
      <c r="AC43" s="4">
        <f>SUMPRODUCT('Respondent Data'!I43:Z43,'Product Coding'!A127:R127)</f>
        <v>-0.99410818706192083</v>
      </c>
      <c r="AD43" s="4">
        <f>SUMPRODUCT('Respondent Data'!I43:Z43,'Product Coding'!A128:R128)</f>
        <v>-1.1264601119487743</v>
      </c>
      <c r="AE43" s="4">
        <f>SUMPRODUCT('Respondent Data'!I43:Z43,'Product Coding'!A129:R129)</f>
        <v>-1.748453852327577</v>
      </c>
      <c r="AF43" s="4">
        <f>SUMPRODUCT('Respondent Data'!I43:Z43,'Product Coding'!A130:R130)</f>
        <v>-2.4806783167591377</v>
      </c>
      <c r="AG43" s="4">
        <f>SUMPRODUCT('Respondent Data'!I43:Z43,'Product Coding'!A131:R131)</f>
        <v>-2.1482063886449558</v>
      </c>
      <c r="AH43" s="4">
        <f>SUMPRODUCT('Respondent Data'!I43:Z43,'Product Coding'!A132:R132)</f>
        <v>-2.1288368344012349</v>
      </c>
      <c r="AI43" s="4">
        <f>SUMPRODUCT('Respondent Data'!I43:Z43,'Product Coding'!A133:R133)</f>
        <v>-2.0891648063311767</v>
      </c>
      <c r="AJ43" s="4">
        <f>SUMPRODUCT('Respondent Data'!I43:Z43,'Product Coding'!A134:R134)</f>
        <v>-2.2215167312180304</v>
      </c>
      <c r="AK43" s="4">
        <f>SUMPRODUCT('Respondent Data'!I43:Z43,'Product Coding'!A135:R135)</f>
        <v>-2.8435104715968329</v>
      </c>
      <c r="AL43" s="4">
        <f>SUMPRODUCT('Respondent Data'!I43:Z43,'Product Coding'!A136:R136)</f>
        <v>1.9513698594734481</v>
      </c>
      <c r="AM43" s="4">
        <f>SUMPRODUCT('Respondent Data'!I43:Z43,'Product Coding'!A137:R137)</f>
        <v>2.28384178758763</v>
      </c>
      <c r="AN43" s="4">
        <f>SUMPRODUCT('Respondent Data'!I43:Z43,'Product Coding'!A138:R138)</f>
        <v>2.3032113418313509</v>
      </c>
      <c r="AO43" s="4">
        <f>SUMPRODUCT('Respondent Data'!I43:Z43,'Product Coding'!A139:R139)</f>
        <v>2.3428833699014091</v>
      </c>
      <c r="AP43" s="4">
        <f>SUMPRODUCT('Respondent Data'!I43:Z43,'Product Coding'!A140:R140)</f>
        <v>2.2105314450145555</v>
      </c>
      <c r="AQ43" s="4">
        <f>SUMPRODUCT('Respondent Data'!I43:Z43,'Product Coding'!A141:R141)</f>
        <v>1.5885377046357529</v>
      </c>
      <c r="AR43" s="4">
        <f>SUMPRODUCT('Respondent Data'!I43:Z43,'Product Coding'!A142:R142)</f>
        <v>0.85631324020419219</v>
      </c>
      <c r="AS43" s="4">
        <f>SUMPRODUCT('Respondent Data'!I43:Z43,'Product Coding'!A143:R143)</f>
        <v>1.1887851683183741</v>
      </c>
      <c r="AT43" s="4">
        <f>SUMPRODUCT('Respondent Data'!I43:Z43,'Product Coding'!A144:R144)</f>
        <v>1.208154722562095</v>
      </c>
      <c r="AU43" s="4">
        <f>SUMPRODUCT('Respondent Data'!I43:Z43,'Product Coding'!A145:R145)</f>
        <v>1.2478267506321532</v>
      </c>
      <c r="AV43" s="4">
        <f>SUMPRODUCT('Respondent Data'!I43:Z43,'Product Coding'!A146:R146)</f>
        <v>1.1154748257452995</v>
      </c>
      <c r="AW43" s="4">
        <f>SUMPRODUCT('Respondent Data'!I43:Z43,'Product Coding'!A147:R147)</f>
        <v>0.49348108536649704</v>
      </c>
      <c r="AX43" s="4">
        <f>SUMPRODUCT('Respondent Data'!I43:Z43,'Product Coding'!A148:R148)</f>
        <v>4.6047405558605279</v>
      </c>
      <c r="AY43" s="4">
        <f>SUMPRODUCT('Respondent Data'!I43:Z43,'Product Coding'!A149:R149)</f>
        <v>4.9372124839747098</v>
      </c>
      <c r="AZ43" s="4">
        <f>SUMPRODUCT('Respondent Data'!I43:Z43,'Product Coding'!A150:R150)</f>
        <v>4.9565820382184311</v>
      </c>
      <c r="BA43" s="4">
        <f>SUMPRODUCT('Respondent Data'!I43:Z43,'Product Coding'!A151:R151)</f>
        <v>4.9962540662884889</v>
      </c>
      <c r="BB43" s="4">
        <f>SUMPRODUCT('Respondent Data'!I43:Z43,'Product Coding'!A152:R152)</f>
        <v>4.8639021414016357</v>
      </c>
      <c r="BC43" s="4">
        <f>SUMPRODUCT('Respondent Data'!I43:Z43,'Product Coding'!A153:R153)</f>
        <v>4.2419084010228332</v>
      </c>
      <c r="BD43" s="4">
        <f>SUMPRODUCT('Respondent Data'!I43:Z43,'Product Coding'!A154:R154)</f>
        <v>3.509683936591272</v>
      </c>
      <c r="BE43" s="4">
        <f>SUMPRODUCT('Respondent Data'!I43:Z43,'Product Coding'!A155:R155)</f>
        <v>3.8421558647054539</v>
      </c>
      <c r="BF43" s="4">
        <f>SUMPRODUCT('Respondent Data'!I43:Z43,'Product Coding'!A156:R156)</f>
        <v>3.8615254189491752</v>
      </c>
      <c r="BG43" s="4">
        <f>SUMPRODUCT('Respondent Data'!I43:Z43,'Product Coding'!A157:R157)</f>
        <v>3.901197447019233</v>
      </c>
      <c r="BH43" s="4">
        <f>SUMPRODUCT('Respondent Data'!I43:Z43,'Product Coding'!A158:R158)</f>
        <v>3.7688455221323798</v>
      </c>
      <c r="BI43" s="4">
        <f>SUMPRODUCT('Respondent Data'!I43:Z43,'Product Coding'!A159:R159)</f>
        <v>3.1468517817535768</v>
      </c>
      <c r="BJ43" s="4">
        <f>SUMPRODUCT('Respondent Data'!I43:Z43,'Product Coding'!A160:R160)</f>
        <v>7.1727718752378271</v>
      </c>
      <c r="BK43" s="4">
        <f>SUMPRODUCT('Respondent Data'!I43:Z43,'Product Coding'!A161:R161)</f>
        <v>7.5052438033520099</v>
      </c>
      <c r="BL43" s="4">
        <f>SUMPRODUCT('Respondent Data'!I43:Z43,'Product Coding'!A162:R162)</f>
        <v>7.5246133575957304</v>
      </c>
      <c r="BM43" s="4">
        <f>SUMPRODUCT('Respondent Data'!I43:Z43,'Product Coding'!A163:R163)</f>
        <v>7.5642853856657881</v>
      </c>
      <c r="BN43" s="4">
        <f>SUMPRODUCT('Respondent Data'!I43:Z43,'Product Coding'!A164:R164)</f>
        <v>7.4319334607789349</v>
      </c>
      <c r="BO43" s="4">
        <f>SUMPRODUCT('Respondent Data'!I43:Z43,'Product Coding'!A165:R165)</f>
        <v>6.8099397204001324</v>
      </c>
      <c r="BP43" s="4">
        <f>SUMPRODUCT('Respondent Data'!I43:Z43,'Product Coding'!A166:R166)</f>
        <v>6.0777152559685712</v>
      </c>
      <c r="BQ43" s="4">
        <f>SUMPRODUCT('Respondent Data'!I43:Z43,'Product Coding'!A167:R167)</f>
        <v>6.410187184082754</v>
      </c>
      <c r="BR43" s="4">
        <f>SUMPRODUCT('Respondent Data'!I43:Z43,'Product Coding'!A168:R168)</f>
        <v>6.4295567383264745</v>
      </c>
      <c r="BS43" s="4">
        <f>SUMPRODUCT('Respondent Data'!I43:Z43,'Product Coding'!A169:R169)</f>
        <v>6.4692287663965322</v>
      </c>
      <c r="BT43" s="4">
        <f>SUMPRODUCT('Respondent Data'!I43:Z43,'Product Coding'!A170:R170)</f>
        <v>6.336876841509679</v>
      </c>
      <c r="BU43" s="4">
        <f>SUMPRODUCT('Respondent Data'!I43:Z43,'Product Coding'!A171:R171)</f>
        <v>5.7148831011308765</v>
      </c>
      <c r="BV43" s="4">
        <f>SUMPRODUCT('Respondent Data'!I43:Z43,'Product Coding'!A172:R172)</f>
        <v>-2.8414787319172898</v>
      </c>
      <c r="BX43" s="4">
        <f t="shared" si="0"/>
        <v>4.1966146488441085</v>
      </c>
      <c r="BY43" s="4">
        <f t="shared" si="1"/>
        <v>3.0095971607427163</v>
      </c>
      <c r="BZ43" s="4">
        <f t="shared" si="2"/>
        <v>2.9518635474911017</v>
      </c>
      <c r="CA43" s="4">
        <f t="shared" si="3"/>
        <v>2.8370496423269231</v>
      </c>
      <c r="CB43" s="4">
        <f t="shared" si="4"/>
        <v>3.2385204644577334</v>
      </c>
      <c r="CC43" s="4">
        <f t="shared" si="5"/>
        <v>6.0321911475188434</v>
      </c>
      <c r="CD43" s="4">
        <f t="shared" si="6"/>
        <v>12.545158114776999</v>
      </c>
      <c r="CE43" s="4">
        <f t="shared" si="7"/>
        <v>8.9967450915943807</v>
      </c>
      <c r="CF43" s="4">
        <f t="shared" si="8"/>
        <v>8.8241590031913422</v>
      </c>
      <c r="CG43" s="4">
        <f t="shared" si="9"/>
        <v>8.4809398337933715</v>
      </c>
      <c r="CH43" s="4">
        <f t="shared" si="10"/>
        <v>9.6810774121835514</v>
      </c>
      <c r="CI43" s="4">
        <f t="shared" si="11"/>
        <v>18.03234227022141</v>
      </c>
      <c r="CJ43" s="4">
        <f t="shared" si="12"/>
        <v>20.237433435475296</v>
      </c>
      <c r="CK43" s="4">
        <f t="shared" si="13"/>
        <v>14.513251109415519</v>
      </c>
      <c r="CL43" s="4">
        <f t="shared" si="14"/>
        <v>14.23484094957613</v>
      </c>
      <c r="CM43" s="4">
        <f t="shared" si="15"/>
        <v>13.681171156742748</v>
      </c>
      <c r="CN43" s="4">
        <f t="shared" si="16"/>
        <v>15.617193336285885</v>
      </c>
      <c r="CO43" s="4">
        <f t="shared" si="17"/>
        <v>29.089177118418505</v>
      </c>
      <c r="CP43" s="4">
        <f t="shared" si="18"/>
        <v>60.496810769899959</v>
      </c>
      <c r="CQ43" s="4">
        <f t="shared" si="19"/>
        <v>43.385215265649656</v>
      </c>
      <c r="CR43" s="4">
        <f t="shared" si="20"/>
        <v>42.552949316021071</v>
      </c>
      <c r="CS43" s="4">
        <f t="shared" si="21"/>
        <v>40.897835450280802</v>
      </c>
      <c r="CT43" s="4">
        <f t="shared" si="22"/>
        <v>46.685287096043304</v>
      </c>
      <c r="CU43" s="4">
        <f t="shared" si="23"/>
        <v>86.957787863564533</v>
      </c>
      <c r="CV43" s="4">
        <f t="shared" si="24"/>
        <v>3.9973102502298077</v>
      </c>
      <c r="CW43" s="4">
        <f t="shared" si="25"/>
        <v>2.8666662503818268</v>
      </c>
      <c r="CX43" s="4">
        <f t="shared" si="26"/>
        <v>2.8116745050479905</v>
      </c>
      <c r="CY43" s="4">
        <f t="shared" si="27"/>
        <v>2.7023133083729287</v>
      </c>
      <c r="CZ43" s="4">
        <f t="shared" si="28"/>
        <v>3.0847175953411625</v>
      </c>
      <c r="DA43" s="4">
        <f t="shared" si="29"/>
        <v>5.745712085326681</v>
      </c>
      <c r="DB43" s="4">
        <f t="shared" si="30"/>
        <v>11.949367125419515</v>
      </c>
      <c r="DC43" s="4">
        <f t="shared" si="31"/>
        <v>8.5694742983467176</v>
      </c>
      <c r="DD43" s="4">
        <f t="shared" si="32"/>
        <v>8.4050846181051604</v>
      </c>
      <c r="DE43" s="4">
        <f t="shared" si="33"/>
        <v>8.078165513372074</v>
      </c>
      <c r="DF43" s="4">
        <f t="shared" si="34"/>
        <v>9.2213065080084053</v>
      </c>
      <c r="DG43" s="4">
        <f t="shared" si="35"/>
        <v>17.175955531743146</v>
      </c>
      <c r="DH43" s="4">
        <f t="shared" si="36"/>
        <v>0.14207930953050465</v>
      </c>
      <c r="DI43" s="4">
        <f t="shared" si="37"/>
        <v>0.10189200637734715</v>
      </c>
      <c r="DJ43" s="4">
        <f t="shared" si="38"/>
        <v>9.993739472155698E-2</v>
      </c>
      <c r="DK43" s="4">
        <f t="shared" si="39"/>
        <v>9.6050290058582857E-2</v>
      </c>
      <c r="DL43" s="4">
        <f t="shared" si="40"/>
        <v>0.10964236414160609</v>
      </c>
      <c r="DM43" s="4">
        <f t="shared" si="41"/>
        <v>0.20422402934507239</v>
      </c>
      <c r="DN43" s="4">
        <f t="shared" si="42"/>
        <v>0.42472505865875954</v>
      </c>
      <c r="DO43" s="4">
        <f t="shared" si="43"/>
        <v>0.30459106627475568</v>
      </c>
      <c r="DP43" s="4">
        <f t="shared" si="44"/>
        <v>0.29874804414223094</v>
      </c>
      <c r="DQ43" s="4">
        <f t="shared" si="45"/>
        <v>0.28712812030215934</v>
      </c>
      <c r="DR43" s="4">
        <f t="shared" si="46"/>
        <v>0.32775961324284536</v>
      </c>
      <c r="DS43" s="4">
        <f t="shared" si="47"/>
        <v>0.61049749699474076</v>
      </c>
      <c r="DT43" s="4">
        <f t="shared" si="48"/>
        <v>1.0004297224318051E-2</v>
      </c>
      <c r="DU43" s="4">
        <f t="shared" si="49"/>
        <v>7.1745697522708858E-3</v>
      </c>
      <c r="DV43" s="4">
        <f t="shared" si="50"/>
        <v>7.0369387627393426E-3</v>
      </c>
      <c r="DW43" s="4">
        <f t="shared" si="51"/>
        <v>6.7632342344802433E-3</v>
      </c>
      <c r="DX43" s="4">
        <f t="shared" si="52"/>
        <v>7.7202993375614154E-3</v>
      </c>
      <c r="DY43" s="4">
        <f t="shared" si="53"/>
        <v>1.4380122599605499E-2</v>
      </c>
      <c r="DZ43" s="4">
        <f t="shared" si="54"/>
        <v>2.9906365251063292E-2</v>
      </c>
      <c r="EA43" s="4">
        <f t="shared" si="55"/>
        <v>2.1447313961153302E-2</v>
      </c>
      <c r="EB43" s="4">
        <f t="shared" si="56"/>
        <v>2.1035886496484371E-2</v>
      </c>
      <c r="EC43" s="4">
        <f t="shared" si="57"/>
        <v>2.0217687335718777E-2</v>
      </c>
      <c r="ED43" s="4">
        <f t="shared" si="58"/>
        <v>2.3078691752122762E-2</v>
      </c>
      <c r="EE43" s="4">
        <f t="shared" si="59"/>
        <v>4.2987247297441938E-2</v>
      </c>
      <c r="EF43" s="4">
        <f t="shared" si="60"/>
        <v>7.6719321733540033E-4</v>
      </c>
      <c r="EG43" s="4">
        <f t="shared" si="61"/>
        <v>5.5019169541088329E-4</v>
      </c>
      <c r="EH43" s="4">
        <f t="shared" si="62"/>
        <v>5.3963727471583519E-4</v>
      </c>
      <c r="EI43" s="4">
        <f t="shared" si="63"/>
        <v>5.1864786857104919E-4</v>
      </c>
      <c r="EJ43" s="4">
        <f t="shared" si="64"/>
        <v>5.9204171515204497E-4</v>
      </c>
      <c r="EK43" s="4">
        <f t="shared" si="65"/>
        <v>1.1027593718479179E-3</v>
      </c>
      <c r="EL43" s="4">
        <f t="shared" si="66"/>
        <v>2.2934105276280264E-3</v>
      </c>
      <c r="EM43" s="4">
        <f t="shared" si="67"/>
        <v>1.6447166084853351E-3</v>
      </c>
      <c r="EN43" s="4">
        <f t="shared" si="68"/>
        <v>1.613165730573368E-3</v>
      </c>
      <c r="EO43" s="4">
        <f t="shared" si="69"/>
        <v>1.550421008730933E-3</v>
      </c>
      <c r="EP43" s="4">
        <f t="shared" si="70"/>
        <v>1.7698210459165917E-3</v>
      </c>
      <c r="EQ43" s="4">
        <f t="shared" si="71"/>
        <v>3.2965358604452122E-3</v>
      </c>
      <c r="ER43" s="4">
        <f t="shared" si="72"/>
        <v>17.141093888239745</v>
      </c>
      <c r="ET43" s="4">
        <f t="shared" si="73"/>
        <v>0.19243297176603844</v>
      </c>
      <c r="EU43" s="4">
        <f t="shared" si="74"/>
        <v>0.24940161315725926</v>
      </c>
      <c r="EV43" s="4">
        <f t="shared" si="75"/>
        <v>0.25304517425326201</v>
      </c>
      <c r="EW43" s="4">
        <f t="shared" si="76"/>
        <v>0.26061690444889957</v>
      </c>
      <c r="EX43" s="4">
        <f t="shared" si="77"/>
        <v>0.23593138416707812</v>
      </c>
      <c r="EY43" s="4">
        <f t="shared" si="78"/>
        <v>0.14220318802807691</v>
      </c>
      <c r="EZ43" s="4">
        <f t="shared" si="79"/>
        <v>7.38271189990065E-2</v>
      </c>
      <c r="FA43" s="4">
        <f t="shared" si="80"/>
        <v>0.10003255968193443</v>
      </c>
      <c r="FB43" s="4">
        <f t="shared" si="81"/>
        <v>0.10178988345721539</v>
      </c>
      <c r="FC43" s="4">
        <f t="shared" si="82"/>
        <v>0.10547477544743526</v>
      </c>
      <c r="FD43" s="4">
        <f t="shared" si="83"/>
        <v>9.3623513940581785E-2</v>
      </c>
      <c r="FE43" s="4">
        <f t="shared" si="84"/>
        <v>5.2542140415614051E-2</v>
      </c>
      <c r="FF43" s="4">
        <f t="shared" si="85"/>
        <v>4.7086669066591938E-2</v>
      </c>
      <c r="FG43" s="4">
        <f t="shared" si="86"/>
        <v>6.4461020642737232E-2</v>
      </c>
      <c r="FH43" s="4">
        <f t="shared" si="87"/>
        <v>6.5639018044873154E-2</v>
      </c>
      <c r="FI43" s="4">
        <f t="shared" si="88"/>
        <v>6.8114456900171858E-2</v>
      </c>
      <c r="FJ43" s="4">
        <f t="shared" si="89"/>
        <v>6.0178634247238669E-2</v>
      </c>
      <c r="FK43" s="4">
        <f t="shared" si="90"/>
        <v>3.32345413124598E-2</v>
      </c>
      <c r="FL43" s="4">
        <f t="shared" si="91"/>
        <v>1.6261005855111057E-2</v>
      </c>
      <c r="FM43" s="4">
        <f t="shared" si="92"/>
        <v>2.2530024784489761E-2</v>
      </c>
      <c r="FN43" s="4">
        <f t="shared" si="93"/>
        <v>2.2960557567387227E-2</v>
      </c>
      <c r="FO43" s="4">
        <f t="shared" si="94"/>
        <v>2.3867581445506342E-2</v>
      </c>
      <c r="FP43" s="4">
        <f t="shared" si="95"/>
        <v>2.0970828968396318E-2</v>
      </c>
      <c r="FQ43" s="4">
        <f t="shared" si="96"/>
        <v>1.1369089926990287E-2</v>
      </c>
      <c r="FR43" s="4">
        <f t="shared" si="97"/>
        <v>0.20010764789999055</v>
      </c>
      <c r="FS43" s="4">
        <f t="shared" si="98"/>
        <v>0.25862071749824583</v>
      </c>
      <c r="FT43" s="4">
        <f t="shared" si="99"/>
        <v>0.2623518872547092</v>
      </c>
      <c r="FU43" s="4">
        <f t="shared" si="100"/>
        <v>0.27010139788506288</v>
      </c>
      <c r="FV43" s="4">
        <f t="shared" si="101"/>
        <v>0.24481496619020937</v>
      </c>
      <c r="FW43" s="4">
        <f t="shared" si="102"/>
        <v>0.14824231857971035</v>
      </c>
      <c r="FX43" s="4">
        <f t="shared" si="103"/>
        <v>7.7223851197871063E-2</v>
      </c>
      <c r="FY43" s="4">
        <f t="shared" si="104"/>
        <v>0.10449894830406371</v>
      </c>
      <c r="FZ43" s="4">
        <f t="shared" si="105"/>
        <v>0.10632546549075809</v>
      </c>
      <c r="GA43" s="4">
        <f t="shared" si="106"/>
        <v>0.11015441374438559</v>
      </c>
      <c r="GB43" s="4">
        <f t="shared" si="107"/>
        <v>9.7834851074713278E-2</v>
      </c>
      <c r="GC43" s="4">
        <f t="shared" si="108"/>
        <v>5.5017740236740997E-2</v>
      </c>
      <c r="GD43" s="4">
        <f t="shared" si="109"/>
        <v>0.875595934236028</v>
      </c>
      <c r="GE43" s="4">
        <f t="shared" si="110"/>
        <v>0.90752995231144828</v>
      </c>
      <c r="GF43" s="4">
        <f t="shared" si="111"/>
        <v>0.90914265193533539</v>
      </c>
      <c r="GG43" s="4">
        <f t="shared" si="112"/>
        <v>0.91236689508704105</v>
      </c>
      <c r="GH43" s="4">
        <f t="shared" si="113"/>
        <v>0.90119125973851688</v>
      </c>
      <c r="GI43" s="4">
        <f t="shared" si="114"/>
        <v>0.83041026887983516</v>
      </c>
      <c r="GJ43" s="4">
        <f t="shared" si="115"/>
        <v>0.70188980949166635</v>
      </c>
      <c r="GK43" s="4">
        <f t="shared" si="116"/>
        <v>0.76652372214650222</v>
      </c>
      <c r="GL43" s="4">
        <f t="shared" si="117"/>
        <v>0.76997228562562214</v>
      </c>
      <c r="GM43" s="4">
        <f t="shared" si="118"/>
        <v>0.77692343460357727</v>
      </c>
      <c r="GN43" s="4">
        <f t="shared" si="119"/>
        <v>0.75314837868705486</v>
      </c>
      <c r="GO43" s="4">
        <f t="shared" si="120"/>
        <v>0.62092614354635389</v>
      </c>
      <c r="GP43" s="4">
        <f t="shared" si="121"/>
        <v>0.99009479736689077</v>
      </c>
      <c r="GQ43" s="4">
        <f t="shared" si="122"/>
        <v>0.99287653802256381</v>
      </c>
      <c r="GR43" s="4">
        <f t="shared" si="123"/>
        <v>0.99301223372065672</v>
      </c>
      <c r="GS43" s="4">
        <f t="shared" si="124"/>
        <v>0.99328219982166621</v>
      </c>
      <c r="GT43" s="4">
        <f t="shared" si="125"/>
        <v>0.99233884705643383</v>
      </c>
      <c r="GU43" s="4">
        <f t="shared" si="126"/>
        <v>0.9858237338456981</v>
      </c>
      <c r="GV43" s="4">
        <f t="shared" si="127"/>
        <v>0.97096205416327042</v>
      </c>
      <c r="GW43" s="4">
        <f t="shared" si="128"/>
        <v>0.97900301496904329</v>
      </c>
      <c r="GX43" s="4">
        <f t="shared" si="129"/>
        <v>0.9793975052447319</v>
      </c>
      <c r="GY43" s="4">
        <f t="shared" si="130"/>
        <v>0.98018296723661313</v>
      </c>
      <c r="GZ43" s="4">
        <f t="shared" si="131"/>
        <v>0.97744191924025092</v>
      </c>
      <c r="HA43" s="4">
        <f t="shared" si="132"/>
        <v>0.95878449385759101</v>
      </c>
      <c r="HB43" s="4">
        <f t="shared" si="133"/>
        <v>0.99923339491688468</v>
      </c>
      <c r="HC43" s="4">
        <f t="shared" si="134"/>
        <v>0.99945011084903335</v>
      </c>
      <c r="HD43" s="4">
        <f t="shared" si="135"/>
        <v>0.99946065377661042</v>
      </c>
      <c r="HE43" s="4">
        <f t="shared" si="136"/>
        <v>0.99948162098759885</v>
      </c>
      <c r="HF43" s="4">
        <f t="shared" si="137"/>
        <v>0.99940830859084462</v>
      </c>
      <c r="HG43" s="4">
        <f t="shared" si="138"/>
        <v>0.99889845536681976</v>
      </c>
      <c r="HH43" s="4">
        <f t="shared" si="139"/>
        <v>0.99771183716909728</v>
      </c>
      <c r="HI43" s="4">
        <f t="shared" si="140"/>
        <v>0.99835798404243137</v>
      </c>
      <c r="HJ43" s="4">
        <f t="shared" si="141"/>
        <v>0.99838943238191491</v>
      </c>
      <c r="HK43" s="4">
        <f t="shared" si="142"/>
        <v>0.99845197907543248</v>
      </c>
      <c r="HL43" s="4">
        <f t="shared" si="143"/>
        <v>0.99823330568686064</v>
      </c>
      <c r="HM43" s="4">
        <f t="shared" si="144"/>
        <v>0.99671429558199542</v>
      </c>
      <c r="HN43" s="4">
        <f t="shared" si="145"/>
        <v>5.51234675351229E-2</v>
      </c>
      <c r="HP43" s="4">
        <f t="shared" ref="HP43:IU43" si="269">IF(B1=1,ET43,0)</f>
        <v>0.19243297176603844</v>
      </c>
      <c r="HQ43" s="4">
        <f t="shared" si="269"/>
        <v>0.24940161315725926</v>
      </c>
      <c r="HR43" s="4">
        <f t="shared" si="269"/>
        <v>0.25304517425326201</v>
      </c>
      <c r="HS43" s="4">
        <f t="shared" si="269"/>
        <v>0.26061690444889957</v>
      </c>
      <c r="HT43" s="4">
        <f t="shared" si="269"/>
        <v>0.23593138416707812</v>
      </c>
      <c r="HU43" s="4">
        <f t="shared" si="269"/>
        <v>0.14220318802807691</v>
      </c>
      <c r="HV43" s="4">
        <f t="shared" si="269"/>
        <v>7.38271189990065E-2</v>
      </c>
      <c r="HW43" s="4">
        <f t="shared" si="269"/>
        <v>0.10003255968193443</v>
      </c>
      <c r="HX43" s="4">
        <f t="shared" si="269"/>
        <v>0.10178988345721539</v>
      </c>
      <c r="HY43" s="4">
        <f t="shared" si="269"/>
        <v>0.10547477544743526</v>
      </c>
      <c r="HZ43" s="4">
        <f t="shared" si="269"/>
        <v>9.3623513940581785E-2</v>
      </c>
      <c r="IA43" s="4">
        <f t="shared" si="269"/>
        <v>5.2542140415614051E-2</v>
      </c>
      <c r="IB43" s="4">
        <f t="shared" si="269"/>
        <v>4.7086669066591938E-2</v>
      </c>
      <c r="IC43" s="4">
        <f t="shared" si="269"/>
        <v>6.4461020642737232E-2</v>
      </c>
      <c r="ID43" s="4">
        <f t="shared" si="269"/>
        <v>6.5639018044873154E-2</v>
      </c>
      <c r="IE43" s="4">
        <f t="shared" si="269"/>
        <v>6.8114456900171858E-2</v>
      </c>
      <c r="IF43" s="4">
        <f t="shared" si="269"/>
        <v>6.0178634247238669E-2</v>
      </c>
      <c r="IG43" s="4">
        <f t="shared" si="269"/>
        <v>3.32345413124598E-2</v>
      </c>
      <c r="IH43" s="4">
        <f t="shared" si="269"/>
        <v>1.6261005855111057E-2</v>
      </c>
      <c r="II43" s="4">
        <f t="shared" si="269"/>
        <v>2.2530024784489761E-2</v>
      </c>
      <c r="IJ43" s="4">
        <f t="shared" si="269"/>
        <v>2.2960557567387227E-2</v>
      </c>
      <c r="IK43" s="4">
        <f t="shared" si="269"/>
        <v>2.3867581445506342E-2</v>
      </c>
      <c r="IL43" s="4">
        <f t="shared" si="269"/>
        <v>2.0970828968396318E-2</v>
      </c>
      <c r="IM43" s="4">
        <f t="shared" si="269"/>
        <v>1.1369089926990287E-2</v>
      </c>
      <c r="IN43" s="4">
        <f t="shared" si="269"/>
        <v>0.20010764789999055</v>
      </c>
      <c r="IO43" s="4">
        <f t="shared" si="269"/>
        <v>0.25862071749824583</v>
      </c>
      <c r="IP43" s="4">
        <f t="shared" si="269"/>
        <v>0.2623518872547092</v>
      </c>
      <c r="IQ43" s="4">
        <f t="shared" si="269"/>
        <v>0.27010139788506288</v>
      </c>
      <c r="IR43" s="4">
        <f t="shared" si="269"/>
        <v>0.24481496619020937</v>
      </c>
      <c r="IS43" s="4">
        <f t="shared" si="269"/>
        <v>0.14824231857971035</v>
      </c>
      <c r="IT43" s="4">
        <f t="shared" si="269"/>
        <v>7.7223851197871063E-2</v>
      </c>
      <c r="IU43" s="4">
        <f t="shared" si="269"/>
        <v>0.10449894830406371</v>
      </c>
      <c r="IV43" s="4">
        <f t="shared" ref="IV43:KA43" si="270">IF(AH1=1,FZ43,0)</f>
        <v>0.10632546549075809</v>
      </c>
      <c r="IW43" s="4">
        <f t="shared" si="270"/>
        <v>0.11015441374438559</v>
      </c>
      <c r="IX43" s="4">
        <f t="shared" si="270"/>
        <v>9.7834851074713278E-2</v>
      </c>
      <c r="IY43" s="4">
        <f t="shared" si="270"/>
        <v>5.5017740236740997E-2</v>
      </c>
      <c r="IZ43" s="4">
        <f t="shared" si="270"/>
        <v>0.875595934236028</v>
      </c>
      <c r="JA43" s="4">
        <f t="shared" si="270"/>
        <v>0.90752995231144828</v>
      </c>
      <c r="JB43" s="4">
        <f t="shared" si="270"/>
        <v>0.90914265193533539</v>
      </c>
      <c r="JC43" s="4">
        <f t="shared" si="270"/>
        <v>0.91236689508704105</v>
      </c>
      <c r="JD43" s="4">
        <f t="shared" si="270"/>
        <v>0.90119125973851688</v>
      </c>
      <c r="JE43" s="4">
        <f t="shared" si="270"/>
        <v>0.83041026887983516</v>
      </c>
      <c r="JF43" s="4">
        <f t="shared" si="270"/>
        <v>0.70188980949166635</v>
      </c>
      <c r="JG43" s="4">
        <f t="shared" si="270"/>
        <v>0.76652372214650222</v>
      </c>
      <c r="JH43" s="4">
        <f t="shared" si="270"/>
        <v>0.76997228562562214</v>
      </c>
      <c r="JI43" s="4">
        <f t="shared" si="270"/>
        <v>0.77692343460357727</v>
      </c>
      <c r="JJ43" s="4">
        <f t="shared" si="270"/>
        <v>0.75314837868705486</v>
      </c>
      <c r="JK43" s="4">
        <f t="shared" si="270"/>
        <v>0.62092614354635389</v>
      </c>
      <c r="JL43" s="4">
        <f t="shared" si="270"/>
        <v>0.99009479736689077</v>
      </c>
      <c r="JM43" s="4">
        <f t="shared" si="270"/>
        <v>0.99287653802256381</v>
      </c>
      <c r="JN43" s="4">
        <f t="shared" si="270"/>
        <v>0.99301223372065672</v>
      </c>
      <c r="JO43" s="4">
        <f t="shared" si="270"/>
        <v>0.99328219982166621</v>
      </c>
      <c r="JP43" s="4">
        <f t="shared" si="270"/>
        <v>0.99233884705643383</v>
      </c>
      <c r="JQ43" s="4">
        <f t="shared" si="270"/>
        <v>0.9858237338456981</v>
      </c>
      <c r="JR43" s="4">
        <f t="shared" si="270"/>
        <v>0.97096205416327042</v>
      </c>
      <c r="JS43" s="4">
        <f t="shared" si="270"/>
        <v>0.97900301496904329</v>
      </c>
      <c r="JT43" s="4">
        <f t="shared" si="270"/>
        <v>0.9793975052447319</v>
      </c>
      <c r="JU43" s="4">
        <f t="shared" si="270"/>
        <v>0.98018296723661313</v>
      </c>
      <c r="JV43" s="4">
        <f t="shared" si="270"/>
        <v>0.97744191924025092</v>
      </c>
      <c r="JW43" s="4">
        <f t="shared" si="270"/>
        <v>0.95878449385759101</v>
      </c>
      <c r="JX43" s="4">
        <f t="shared" si="270"/>
        <v>0.99923339491688468</v>
      </c>
      <c r="JY43" s="4">
        <f t="shared" si="270"/>
        <v>0.99945011084903335</v>
      </c>
      <c r="JZ43" s="4">
        <f t="shared" si="270"/>
        <v>0.99946065377661042</v>
      </c>
      <c r="KA43" s="4">
        <f t="shared" si="270"/>
        <v>0.99948162098759885</v>
      </c>
      <c r="KB43" s="4">
        <f t="shared" ref="KB43:KJ43" si="271">IF(BN1=1,HF43,0)</f>
        <v>0.99940830859084462</v>
      </c>
      <c r="KC43" s="4">
        <f t="shared" si="271"/>
        <v>0.99889845536681976</v>
      </c>
      <c r="KD43" s="4">
        <f t="shared" si="271"/>
        <v>0.99771183716909728</v>
      </c>
      <c r="KE43" s="4">
        <f t="shared" si="271"/>
        <v>0.99835798404243137</v>
      </c>
      <c r="KF43" s="4">
        <f t="shared" si="271"/>
        <v>0.99838943238191491</v>
      </c>
      <c r="KG43" s="4">
        <f t="shared" si="271"/>
        <v>0.99845197907543248</v>
      </c>
      <c r="KH43" s="4">
        <f t="shared" si="271"/>
        <v>0.99823330568686064</v>
      </c>
      <c r="KI43" s="4">
        <f t="shared" si="271"/>
        <v>0.99671429558199542</v>
      </c>
      <c r="KJ43" s="4">
        <f t="shared" si="271"/>
        <v>0</v>
      </c>
    </row>
    <row r="44" spans="1:296" x14ac:dyDescent="0.2">
      <c r="A44" s="4" t="str">
        <f>'Respondent Data'!A44</f>
        <v>401</v>
      </c>
      <c r="B44" s="4">
        <f>SUMPRODUCT('Respondent Data'!I44:Z44,'Product Coding'!A100:R100)</f>
        <v>0.86474945927283486</v>
      </c>
      <c r="C44" s="4">
        <f>SUMPRODUCT('Respondent Data'!I44:Z44,'Product Coding'!A101:R101)</f>
        <v>1.2545189076897889</v>
      </c>
      <c r="D44" s="4">
        <f>SUMPRODUCT('Respondent Data'!I44:Z44,'Product Coding'!A102:R102)</f>
        <v>1.5918316391874865</v>
      </c>
      <c r="E44" s="4">
        <f>SUMPRODUCT('Respondent Data'!I44:Z44,'Product Coding'!A103:R103)</f>
        <v>1.7847821365640359</v>
      </c>
      <c r="F44" s="4">
        <f>SUMPRODUCT('Respondent Data'!I44:Z44,'Product Coding'!A104:R104)</f>
        <v>2.0821420401218789</v>
      </c>
      <c r="G44" s="4">
        <f>SUMPRODUCT('Respondent Data'!I44:Z44,'Product Coding'!A105:R105)</f>
        <v>1.7348471299290058</v>
      </c>
      <c r="H44" s="4">
        <f>SUMPRODUCT('Respondent Data'!I44:Z44,'Product Coding'!A106:R106)</f>
        <v>-1.2336346705007852</v>
      </c>
      <c r="I44" s="4">
        <f>SUMPRODUCT('Respondent Data'!I44:Z44,'Product Coding'!A107:R107)</f>
        <v>-0.84386522208383119</v>
      </c>
      <c r="J44" s="4">
        <f>SUMPRODUCT('Respondent Data'!I44:Z44,'Product Coding'!A108:R108)</f>
        <v>-0.50655249058613372</v>
      </c>
      <c r="K44" s="4">
        <f>SUMPRODUCT('Respondent Data'!I44:Z44,'Product Coding'!A109:R109)</f>
        <v>-0.31360199320958426</v>
      </c>
      <c r="L44" s="4">
        <f>SUMPRODUCT('Respondent Data'!I44:Z44,'Product Coding'!A110:R110)</f>
        <v>-1.6242089651741232E-2</v>
      </c>
      <c r="M44" s="4">
        <f>SUMPRODUCT('Respondent Data'!I44:Z44,'Product Coding'!A111:R111)</f>
        <v>-0.36353699984461429</v>
      </c>
      <c r="N44" s="4">
        <f>SUMPRODUCT('Respondent Data'!I44:Z44,'Product Coding'!A112:R112)</f>
        <v>0.79840808089636095</v>
      </c>
      <c r="O44" s="4">
        <f>SUMPRODUCT('Respondent Data'!I44:Z44,'Product Coding'!A113:R113)</f>
        <v>1.188177529313315</v>
      </c>
      <c r="P44" s="4">
        <f>SUMPRODUCT('Respondent Data'!I44:Z44,'Product Coding'!A114:R114)</f>
        <v>1.5254902608110126</v>
      </c>
      <c r="Q44" s="4">
        <f>SUMPRODUCT('Respondent Data'!I44:Z44,'Product Coding'!A115:R115)</f>
        <v>1.718440758187562</v>
      </c>
      <c r="R44" s="4">
        <f>SUMPRODUCT('Respondent Data'!I44:Z44,'Product Coding'!A116:R116)</f>
        <v>2.0158006617454047</v>
      </c>
      <c r="S44" s="4">
        <f>SUMPRODUCT('Respondent Data'!I44:Z44,'Product Coding'!A117:R117)</f>
        <v>1.6685057515525321</v>
      </c>
      <c r="T44" s="4">
        <f>SUMPRODUCT('Respondent Data'!I44:Z44,'Product Coding'!A118:R118)</f>
        <v>-1.2999760488772591</v>
      </c>
      <c r="U44" s="4">
        <f>SUMPRODUCT('Respondent Data'!I44:Z44,'Product Coding'!A119:R119)</f>
        <v>-0.9102066004603051</v>
      </c>
      <c r="V44" s="4">
        <f>SUMPRODUCT('Respondent Data'!I44:Z44,'Product Coding'!A120:R120)</f>
        <v>-0.57289386896260752</v>
      </c>
      <c r="W44" s="4">
        <f>SUMPRODUCT('Respondent Data'!I44:Z44,'Product Coding'!A121:R121)</f>
        <v>-0.37994337158605807</v>
      </c>
      <c r="X44" s="4">
        <f>SUMPRODUCT('Respondent Data'!I44:Z44,'Product Coding'!A122:R122)</f>
        <v>-8.2583468028215146E-2</v>
      </c>
      <c r="Y44" s="4">
        <f>SUMPRODUCT('Respondent Data'!I44:Z44,'Product Coding'!A123:R123)</f>
        <v>-0.42987837822108799</v>
      </c>
      <c r="Z44" s="4">
        <f>SUMPRODUCT('Respondent Data'!I44:Z44,'Product Coding'!A124:R124)</f>
        <v>0.77146572133131097</v>
      </c>
      <c r="AA44" s="4">
        <f>SUMPRODUCT('Respondent Data'!I44:Z44,'Product Coding'!A125:R125)</f>
        <v>1.161235169748265</v>
      </c>
      <c r="AB44" s="4">
        <f>SUMPRODUCT('Respondent Data'!I44:Z44,'Product Coding'!A126:R126)</f>
        <v>1.4985479012459626</v>
      </c>
      <c r="AC44" s="4">
        <f>SUMPRODUCT('Respondent Data'!I44:Z44,'Product Coding'!A127:R127)</f>
        <v>1.6914983986225121</v>
      </c>
      <c r="AD44" s="4">
        <f>SUMPRODUCT('Respondent Data'!I44:Z44,'Product Coding'!A128:R128)</f>
        <v>1.988858302180355</v>
      </c>
      <c r="AE44" s="4">
        <f>SUMPRODUCT('Respondent Data'!I44:Z44,'Product Coding'!A129:R129)</f>
        <v>1.6415633919874821</v>
      </c>
      <c r="AF44" s="4">
        <f>SUMPRODUCT('Respondent Data'!I44:Z44,'Product Coding'!A130:R130)</f>
        <v>-1.3269184084423091</v>
      </c>
      <c r="AG44" s="4">
        <f>SUMPRODUCT('Respondent Data'!I44:Z44,'Product Coding'!A131:R131)</f>
        <v>-0.93714896002535508</v>
      </c>
      <c r="AH44" s="4">
        <f>SUMPRODUCT('Respondent Data'!I44:Z44,'Product Coding'!A132:R132)</f>
        <v>-0.5998362285276575</v>
      </c>
      <c r="AI44" s="4">
        <f>SUMPRODUCT('Respondent Data'!I44:Z44,'Product Coding'!A133:R133)</f>
        <v>-0.40688573115110804</v>
      </c>
      <c r="AJ44" s="4">
        <f>SUMPRODUCT('Respondent Data'!I44:Z44,'Product Coding'!A134:R134)</f>
        <v>-0.10952582759326512</v>
      </c>
      <c r="AK44" s="4">
        <f>SUMPRODUCT('Respondent Data'!I44:Z44,'Product Coding'!A135:R135)</f>
        <v>-0.45682073778613808</v>
      </c>
      <c r="AL44" s="4">
        <f>SUMPRODUCT('Respondent Data'!I44:Z44,'Product Coding'!A136:R136)</f>
        <v>0.62058191739774204</v>
      </c>
      <c r="AM44" s="4">
        <f>SUMPRODUCT('Respondent Data'!I44:Z44,'Product Coding'!A137:R137)</f>
        <v>1.0103513658146961</v>
      </c>
      <c r="AN44" s="4">
        <f>SUMPRODUCT('Respondent Data'!I44:Z44,'Product Coding'!A138:R138)</f>
        <v>1.3476640973123937</v>
      </c>
      <c r="AO44" s="4">
        <f>SUMPRODUCT('Respondent Data'!I44:Z44,'Product Coding'!A139:R139)</f>
        <v>1.5406145946889431</v>
      </c>
      <c r="AP44" s="4">
        <f>SUMPRODUCT('Respondent Data'!I44:Z44,'Product Coding'!A140:R140)</f>
        <v>1.837974498246786</v>
      </c>
      <c r="AQ44" s="4">
        <f>SUMPRODUCT('Respondent Data'!I44:Z44,'Product Coding'!A141:R141)</f>
        <v>1.490679588053913</v>
      </c>
      <c r="AR44" s="4">
        <f>SUMPRODUCT('Respondent Data'!I44:Z44,'Product Coding'!A142:R142)</f>
        <v>-1.4778022123758781</v>
      </c>
      <c r="AS44" s="4">
        <f>SUMPRODUCT('Respondent Data'!I44:Z44,'Product Coding'!A143:R143)</f>
        <v>-1.088032763958924</v>
      </c>
      <c r="AT44" s="4">
        <f>SUMPRODUCT('Respondent Data'!I44:Z44,'Product Coding'!A144:R144)</f>
        <v>-0.75072003246122643</v>
      </c>
      <c r="AU44" s="4">
        <f>SUMPRODUCT('Respondent Data'!I44:Z44,'Product Coding'!A145:R145)</f>
        <v>-0.55776953508467697</v>
      </c>
      <c r="AV44" s="4">
        <f>SUMPRODUCT('Respondent Data'!I44:Z44,'Product Coding'!A146:R146)</f>
        <v>-0.26040963152683405</v>
      </c>
      <c r="AW44" s="4">
        <f>SUMPRODUCT('Respondent Data'!I44:Z44,'Product Coding'!A147:R147)</f>
        <v>-0.60770454171970711</v>
      </c>
      <c r="AX44" s="4">
        <f>SUMPRODUCT('Respondent Data'!I44:Z44,'Product Coding'!A148:R148)</f>
        <v>1.068546461185744</v>
      </c>
      <c r="AY44" s="4">
        <f>SUMPRODUCT('Respondent Data'!I44:Z44,'Product Coding'!A149:R149)</f>
        <v>1.4583159096026981</v>
      </c>
      <c r="AZ44" s="4">
        <f>SUMPRODUCT('Respondent Data'!I44:Z44,'Product Coding'!A150:R150)</f>
        <v>1.7956286411003957</v>
      </c>
      <c r="BA44" s="4">
        <f>SUMPRODUCT('Respondent Data'!I44:Z44,'Product Coding'!A151:R151)</f>
        <v>1.9885791384769451</v>
      </c>
      <c r="BB44" s="4">
        <f>SUMPRODUCT('Respondent Data'!I44:Z44,'Product Coding'!A152:R152)</f>
        <v>2.285939042034788</v>
      </c>
      <c r="BC44" s="4">
        <f>SUMPRODUCT('Respondent Data'!I44:Z44,'Product Coding'!A153:R153)</f>
        <v>1.9386441318419152</v>
      </c>
      <c r="BD44" s="4">
        <f>SUMPRODUCT('Respondent Data'!I44:Z44,'Product Coding'!A154:R154)</f>
        <v>-1.0298376685878761</v>
      </c>
      <c r="BE44" s="4">
        <f>SUMPRODUCT('Respondent Data'!I44:Z44,'Product Coding'!A155:R155)</f>
        <v>-0.64006822017092202</v>
      </c>
      <c r="BF44" s="4">
        <f>SUMPRODUCT('Respondent Data'!I44:Z44,'Product Coding'!A156:R156)</f>
        <v>-0.30275548867322444</v>
      </c>
      <c r="BG44" s="4">
        <f>SUMPRODUCT('Respondent Data'!I44:Z44,'Product Coding'!A157:R157)</f>
        <v>-0.10980499129667498</v>
      </c>
      <c r="BH44" s="4">
        <f>SUMPRODUCT('Respondent Data'!I44:Z44,'Product Coding'!A158:R158)</f>
        <v>0.18755491226116794</v>
      </c>
      <c r="BI44" s="4">
        <f>SUMPRODUCT('Respondent Data'!I44:Z44,'Product Coding'!A159:R159)</f>
        <v>-0.15973999793170501</v>
      </c>
      <c r="BJ44" s="4">
        <f>SUMPRODUCT('Respondent Data'!I44:Z44,'Product Coding'!A160:R160)</f>
        <v>1.42288279220831</v>
      </c>
      <c r="BK44" s="4">
        <f>SUMPRODUCT('Respondent Data'!I44:Z44,'Product Coding'!A161:R161)</f>
        <v>1.8126522406252641</v>
      </c>
      <c r="BL44" s="4">
        <f>SUMPRODUCT('Respondent Data'!I44:Z44,'Product Coding'!A162:R162)</f>
        <v>2.1499649721229614</v>
      </c>
      <c r="BM44" s="4">
        <f>SUMPRODUCT('Respondent Data'!I44:Z44,'Product Coding'!A163:R163)</f>
        <v>2.3429154694995109</v>
      </c>
      <c r="BN44" s="4">
        <f>SUMPRODUCT('Respondent Data'!I44:Z44,'Product Coding'!A164:R164)</f>
        <v>2.6402753730573538</v>
      </c>
      <c r="BO44" s="4">
        <f>SUMPRODUCT('Respondent Data'!I44:Z44,'Product Coding'!A165:R165)</f>
        <v>2.292980462864481</v>
      </c>
      <c r="BP44" s="4">
        <f>SUMPRODUCT('Respondent Data'!I44:Z44,'Product Coding'!A166:R166)</f>
        <v>-0.67550133756531006</v>
      </c>
      <c r="BQ44" s="4">
        <f>SUMPRODUCT('Respondent Data'!I44:Z44,'Product Coding'!A167:R167)</f>
        <v>-0.28573188914835601</v>
      </c>
      <c r="BR44" s="4">
        <f>SUMPRODUCT('Respondent Data'!I44:Z44,'Product Coding'!A168:R168)</f>
        <v>5.1580842349341571E-2</v>
      </c>
      <c r="BS44" s="4">
        <f>SUMPRODUCT('Respondent Data'!I44:Z44,'Product Coding'!A169:R169)</f>
        <v>0.24453133972589103</v>
      </c>
      <c r="BT44" s="4">
        <f>SUMPRODUCT('Respondent Data'!I44:Z44,'Product Coding'!A170:R170)</f>
        <v>0.54189124328373395</v>
      </c>
      <c r="BU44" s="4">
        <f>SUMPRODUCT('Respondent Data'!I44:Z44,'Product Coding'!A171:R171)</f>
        <v>0.19459633309086088</v>
      </c>
      <c r="BV44" s="4">
        <f>SUMPRODUCT('Respondent Data'!I44:Z44,'Product Coding'!A172:R172)</f>
        <v>-0.69241355316928299</v>
      </c>
      <c r="BX44" s="4">
        <f t="shared" si="0"/>
        <v>0.42115705640543522</v>
      </c>
      <c r="BY44" s="4">
        <f t="shared" si="1"/>
        <v>0.28521302901852796</v>
      </c>
      <c r="BZ44" s="4">
        <f t="shared" si="2"/>
        <v>0.20355243545890456</v>
      </c>
      <c r="CA44" s="4">
        <f t="shared" si="3"/>
        <v>0.16783362182692912</v>
      </c>
      <c r="CB44" s="4">
        <f t="shared" si="4"/>
        <v>0.12466289307797156</v>
      </c>
      <c r="CC44" s="4">
        <f t="shared" si="5"/>
        <v>0.17642716865875716</v>
      </c>
      <c r="CD44" s="4">
        <f t="shared" si="6"/>
        <v>3.4336872044063722</v>
      </c>
      <c r="CE44" s="4">
        <f t="shared" si="7"/>
        <v>2.3253375750829854</v>
      </c>
      <c r="CF44" s="4">
        <f t="shared" si="8"/>
        <v>1.6595599727721304</v>
      </c>
      <c r="CG44" s="4">
        <f t="shared" si="9"/>
        <v>1.3683450175450209</v>
      </c>
      <c r="CH44" s="4">
        <f t="shared" si="10"/>
        <v>1.016374709424402</v>
      </c>
      <c r="CI44" s="4">
        <f t="shared" si="11"/>
        <v>1.4384080767960306</v>
      </c>
      <c r="CJ44" s="4">
        <f t="shared" si="12"/>
        <v>0.45004482912743171</v>
      </c>
      <c r="CK44" s="4">
        <f t="shared" si="13"/>
        <v>0.30477620392995064</v>
      </c>
      <c r="CL44" s="4">
        <f t="shared" si="14"/>
        <v>0.21751439193835395</v>
      </c>
      <c r="CM44" s="4">
        <f t="shared" si="15"/>
        <v>0.17934557312563534</v>
      </c>
      <c r="CN44" s="4">
        <f t="shared" si="16"/>
        <v>0.13321370154082729</v>
      </c>
      <c r="CO44" s="4">
        <f t="shared" si="17"/>
        <v>0.1885285637860257</v>
      </c>
      <c r="CP44" s="4">
        <f t="shared" si="18"/>
        <v>3.6692087848968344</v>
      </c>
      <c r="CQ44" s="4">
        <f t="shared" si="19"/>
        <v>2.4848358485875131</v>
      </c>
      <c r="CR44" s="4">
        <f t="shared" si="20"/>
        <v>1.7733915958752529</v>
      </c>
      <c r="CS44" s="4">
        <f t="shared" si="21"/>
        <v>1.4622017849217595</v>
      </c>
      <c r="CT44" s="4">
        <f t="shared" si="22"/>
        <v>1.0860893233901066</v>
      </c>
      <c r="CU44" s="4">
        <f t="shared" si="23"/>
        <v>1.5370705709226076</v>
      </c>
      <c r="CV44" s="4">
        <f t="shared" si="24"/>
        <v>0.46233491729194415</v>
      </c>
      <c r="CW44" s="4">
        <f t="shared" si="25"/>
        <v>0.31309921127125684</v>
      </c>
      <c r="CX44" s="4">
        <f t="shared" si="26"/>
        <v>0.22345440253497775</v>
      </c>
      <c r="CY44" s="4">
        <f t="shared" si="27"/>
        <v>0.18424324723046315</v>
      </c>
      <c r="CZ44" s="4">
        <f t="shared" si="28"/>
        <v>0.13685157943808499</v>
      </c>
      <c r="DA44" s="4">
        <f t="shared" si="29"/>
        <v>0.1936770123860275</v>
      </c>
      <c r="DB44" s="4">
        <f t="shared" si="30"/>
        <v>3.7694096905439851</v>
      </c>
      <c r="DC44" s="4">
        <f t="shared" si="31"/>
        <v>2.5526932034041252</v>
      </c>
      <c r="DD44" s="4">
        <f t="shared" si="32"/>
        <v>1.821820413746063</v>
      </c>
      <c r="DE44" s="4">
        <f t="shared" si="33"/>
        <v>1.5021324489088075</v>
      </c>
      <c r="DF44" s="4">
        <f t="shared" si="34"/>
        <v>1.1157488876714694</v>
      </c>
      <c r="DG44" s="4">
        <f t="shared" si="35"/>
        <v>1.5790457956315385</v>
      </c>
      <c r="DH44" s="4">
        <f t="shared" si="36"/>
        <v>0.53763148943124117</v>
      </c>
      <c r="DI44" s="4">
        <f t="shared" si="37"/>
        <v>0.36409102795326709</v>
      </c>
      <c r="DJ44" s="4">
        <f t="shared" si="38"/>
        <v>0.25984652848313317</v>
      </c>
      <c r="DK44" s="4">
        <f t="shared" si="39"/>
        <v>0.21424938442106339</v>
      </c>
      <c r="DL44" s="4">
        <f t="shared" si="40"/>
        <v>0.15913943708875361</v>
      </c>
      <c r="DM44" s="4">
        <f t="shared" si="41"/>
        <v>0.22521954700631314</v>
      </c>
      <c r="DN44" s="4">
        <f t="shared" si="42"/>
        <v>4.3833015210573789</v>
      </c>
      <c r="DO44" s="4">
        <f t="shared" si="43"/>
        <v>2.9684287248859262</v>
      </c>
      <c r="DP44" s="4">
        <f t="shared" si="44"/>
        <v>2.1185248742526728</v>
      </c>
      <c r="DQ44" s="4">
        <f t="shared" si="45"/>
        <v>1.746772038244907</v>
      </c>
      <c r="DR44" s="4">
        <f t="shared" si="46"/>
        <v>1.2974614589433582</v>
      </c>
      <c r="DS44" s="4">
        <f t="shared" si="47"/>
        <v>1.8362116103150654</v>
      </c>
      <c r="DT44" s="4">
        <f t="shared" si="48"/>
        <v>0.34350745613794686</v>
      </c>
      <c r="DU44" s="4">
        <f t="shared" si="49"/>
        <v>0.23262771112455849</v>
      </c>
      <c r="DV44" s="4">
        <f t="shared" si="50"/>
        <v>0.16602305062142977</v>
      </c>
      <c r="DW44" s="4">
        <f t="shared" si="51"/>
        <v>0.13688978876489885</v>
      </c>
      <c r="DX44" s="4">
        <f t="shared" si="52"/>
        <v>0.10167853684205357</v>
      </c>
      <c r="DY44" s="4">
        <f t="shared" si="53"/>
        <v>0.14389892553824024</v>
      </c>
      <c r="DZ44" s="4">
        <f t="shared" si="54"/>
        <v>2.800611170630809</v>
      </c>
      <c r="EA44" s="4">
        <f t="shared" si="55"/>
        <v>1.8966102619678913</v>
      </c>
      <c r="EB44" s="4">
        <f t="shared" si="56"/>
        <v>1.3535834574893706</v>
      </c>
      <c r="EC44" s="4">
        <f t="shared" si="57"/>
        <v>1.1160604077435528</v>
      </c>
      <c r="ED44" s="4">
        <f t="shared" si="58"/>
        <v>0.82898359556683321</v>
      </c>
      <c r="EE44" s="4">
        <f t="shared" si="59"/>
        <v>1.1732057954000468</v>
      </c>
      <c r="EF44" s="4">
        <f t="shared" si="60"/>
        <v>0.24101820902911175</v>
      </c>
      <c r="EG44" s="4">
        <f t="shared" si="61"/>
        <v>0.16322066174676245</v>
      </c>
      <c r="EH44" s="4">
        <f t="shared" si="62"/>
        <v>0.11648823803771347</v>
      </c>
      <c r="EI44" s="4">
        <f t="shared" si="63"/>
        <v>9.6047206932358242E-2</v>
      </c>
      <c r="EJ44" s="4">
        <f t="shared" si="64"/>
        <v>7.1341621290837307E-2</v>
      </c>
      <c r="EK44" s="4">
        <f t="shared" si="65"/>
        <v>0.10096509026142467</v>
      </c>
      <c r="EL44" s="4">
        <f t="shared" si="66"/>
        <v>1.9650178663408504</v>
      </c>
      <c r="EM44" s="4">
        <f t="shared" si="67"/>
        <v>1.3307356227579665</v>
      </c>
      <c r="EN44" s="4">
        <f t="shared" si="68"/>
        <v>0.94972686870735368</v>
      </c>
      <c r="EO44" s="4">
        <f t="shared" si="69"/>
        <v>0.78307144673630902</v>
      </c>
      <c r="EP44" s="4">
        <f t="shared" si="70"/>
        <v>0.58164717518619236</v>
      </c>
      <c r="EQ44" s="4">
        <f t="shared" si="71"/>
        <v>0.82316687622739848</v>
      </c>
      <c r="ER44" s="4">
        <f t="shared" si="72"/>
        <v>1.9985332832962328</v>
      </c>
      <c r="ET44" s="4">
        <f t="shared" si="73"/>
        <v>0.70365199644388543</v>
      </c>
      <c r="EU44" s="4">
        <f t="shared" si="74"/>
        <v>0.7780811254019615</v>
      </c>
      <c r="EV44" s="4">
        <f t="shared" si="75"/>
        <v>0.83087364583223011</v>
      </c>
      <c r="EW44" s="4">
        <f t="shared" si="76"/>
        <v>0.85628635904113248</v>
      </c>
      <c r="EX44" s="4">
        <f t="shared" si="77"/>
        <v>0.88915532481311366</v>
      </c>
      <c r="EY44" s="4">
        <f t="shared" si="78"/>
        <v>0.85003137180187582</v>
      </c>
      <c r="EZ44" s="4">
        <f t="shared" si="79"/>
        <v>0.22554590657774884</v>
      </c>
      <c r="FA44" s="4">
        <f t="shared" si="80"/>
        <v>0.30072134856114408</v>
      </c>
      <c r="FB44" s="4">
        <f t="shared" si="81"/>
        <v>0.37600204930053649</v>
      </c>
      <c r="FC44" s="4">
        <f t="shared" si="82"/>
        <v>0.42223577755431085</v>
      </c>
      <c r="FD44" s="4">
        <f t="shared" si="83"/>
        <v>0.49593956685038065</v>
      </c>
      <c r="FE44" s="4">
        <f t="shared" si="84"/>
        <v>0.41010362847631288</v>
      </c>
      <c r="FF44" s="4">
        <f t="shared" si="85"/>
        <v>0.68963385125255239</v>
      </c>
      <c r="FG44" s="4">
        <f t="shared" si="86"/>
        <v>0.7664149583568638</v>
      </c>
      <c r="FH44" s="4">
        <f t="shared" si="87"/>
        <v>0.82134552710127851</v>
      </c>
      <c r="FI44" s="4">
        <f t="shared" si="88"/>
        <v>0.84792788711597633</v>
      </c>
      <c r="FJ44" s="4">
        <f t="shared" si="89"/>
        <v>0.88244608994782103</v>
      </c>
      <c r="FK44" s="4">
        <f t="shared" si="90"/>
        <v>0.84137649735108344</v>
      </c>
      <c r="FL44" s="4">
        <f t="shared" si="91"/>
        <v>0.21416904791977401</v>
      </c>
      <c r="FM44" s="4">
        <f t="shared" si="92"/>
        <v>0.28695756226375019</v>
      </c>
      <c r="FN44" s="4">
        <f t="shared" si="93"/>
        <v>0.3605693481898688</v>
      </c>
      <c r="FO44" s="4">
        <f t="shared" si="94"/>
        <v>0.40614055522333098</v>
      </c>
      <c r="FP44" s="4">
        <f t="shared" si="95"/>
        <v>0.47936585878062915</v>
      </c>
      <c r="FQ44" s="4">
        <f t="shared" si="96"/>
        <v>0.39415537409996015</v>
      </c>
      <c r="FR44" s="4">
        <f t="shared" si="97"/>
        <v>0.68383787337299662</v>
      </c>
      <c r="FS44" s="4">
        <f t="shared" si="98"/>
        <v>0.76155707917291748</v>
      </c>
      <c r="FT44" s="4">
        <f t="shared" si="99"/>
        <v>0.81735780093480892</v>
      </c>
      <c r="FU44" s="4">
        <f t="shared" si="100"/>
        <v>0.84442111224924055</v>
      </c>
      <c r="FV44" s="4">
        <f t="shared" si="101"/>
        <v>0.87962229906411626</v>
      </c>
      <c r="FW44" s="4">
        <f t="shared" si="102"/>
        <v>0.83774755618449193</v>
      </c>
      <c r="FX44" s="4">
        <f t="shared" si="103"/>
        <v>0.20966955344235544</v>
      </c>
      <c r="FY44" s="4">
        <f t="shared" si="104"/>
        <v>0.28147659894803706</v>
      </c>
      <c r="FZ44" s="4">
        <f t="shared" si="105"/>
        <v>0.35438116299983308</v>
      </c>
      <c r="GA44" s="4">
        <f t="shared" si="106"/>
        <v>0.39965909895621432</v>
      </c>
      <c r="GB44" s="4">
        <f t="shared" si="107"/>
        <v>0.47264588242349037</v>
      </c>
      <c r="GC44" s="4">
        <f t="shared" si="108"/>
        <v>0.38774030367891438</v>
      </c>
      <c r="GD44" s="4">
        <f t="shared" si="109"/>
        <v>0.65035088502895633</v>
      </c>
      <c r="GE44" s="4">
        <f t="shared" si="110"/>
        <v>0.73308890646428282</v>
      </c>
      <c r="GF44" s="4">
        <f t="shared" si="111"/>
        <v>0.7937474743086439</v>
      </c>
      <c r="GG44" s="4">
        <f t="shared" si="112"/>
        <v>0.82355405144124127</v>
      </c>
      <c r="GH44" s="4">
        <f t="shared" si="113"/>
        <v>0.86270897875026875</v>
      </c>
      <c r="GI44" s="4">
        <f t="shared" si="114"/>
        <v>0.81618025311740094</v>
      </c>
      <c r="GJ44" s="4">
        <f t="shared" si="115"/>
        <v>0.18575961165994315</v>
      </c>
      <c r="GK44" s="4">
        <f t="shared" si="116"/>
        <v>0.25198890274355257</v>
      </c>
      <c r="GL44" s="4">
        <f t="shared" si="117"/>
        <v>0.32066442960139646</v>
      </c>
      <c r="GM44" s="4">
        <f t="shared" si="118"/>
        <v>0.3640637031673607</v>
      </c>
      <c r="GN44" s="4">
        <f t="shared" si="119"/>
        <v>0.43526301436191106</v>
      </c>
      <c r="GO44" s="4">
        <f t="shared" si="120"/>
        <v>0.35258300063474923</v>
      </c>
      <c r="GP44" s="4">
        <f t="shared" si="121"/>
        <v>0.74432039467395661</v>
      </c>
      <c r="GQ44" s="4">
        <f t="shared" si="122"/>
        <v>0.81127496240342822</v>
      </c>
      <c r="GR44" s="4">
        <f t="shared" si="123"/>
        <v>0.85761597891829999</v>
      </c>
      <c r="GS44" s="4">
        <f t="shared" si="124"/>
        <v>0.87959273614937294</v>
      </c>
      <c r="GT44" s="4">
        <f t="shared" si="125"/>
        <v>0.90770580215394436</v>
      </c>
      <c r="GU44" s="4">
        <f t="shared" si="126"/>
        <v>0.87420311154630082</v>
      </c>
      <c r="GV44" s="4">
        <f t="shared" si="127"/>
        <v>0.26311557670710745</v>
      </c>
      <c r="GW44" s="4">
        <f t="shared" si="128"/>
        <v>0.34523111829363701</v>
      </c>
      <c r="GX44" s="4">
        <f t="shared" si="129"/>
        <v>0.42488401965007283</v>
      </c>
      <c r="GY44" s="4">
        <f t="shared" si="130"/>
        <v>0.47257630091304598</v>
      </c>
      <c r="GZ44" s="4">
        <f t="shared" si="131"/>
        <v>0.54675176006162207</v>
      </c>
      <c r="HA44" s="4">
        <f t="shared" si="132"/>
        <v>0.46014970239664704</v>
      </c>
      <c r="HB44" s="4">
        <f t="shared" si="133"/>
        <v>0.80578994951438465</v>
      </c>
      <c r="HC44" s="4">
        <f t="shared" si="134"/>
        <v>0.85968211611573297</v>
      </c>
      <c r="HD44" s="4">
        <f t="shared" si="135"/>
        <v>0.89566550361296449</v>
      </c>
      <c r="HE44" s="4">
        <f t="shared" si="136"/>
        <v>0.91236946152969323</v>
      </c>
      <c r="HF44" s="4">
        <f t="shared" si="137"/>
        <v>0.93340908271175049</v>
      </c>
      <c r="HG44" s="4">
        <f t="shared" si="138"/>
        <v>0.90829401299413537</v>
      </c>
      <c r="HH44" s="4">
        <f t="shared" si="139"/>
        <v>0.33726609588161005</v>
      </c>
      <c r="HI44" s="4">
        <f t="shared" si="140"/>
        <v>0.42904909086887205</v>
      </c>
      <c r="HJ44" s="4">
        <f t="shared" si="141"/>
        <v>0.51289235228264995</v>
      </c>
      <c r="HK44" s="4">
        <f t="shared" si="142"/>
        <v>0.56083002272868876</v>
      </c>
      <c r="HL44" s="4">
        <f t="shared" si="143"/>
        <v>0.63225225934619678</v>
      </c>
      <c r="HM44" s="4">
        <f t="shared" si="144"/>
        <v>0.54849614318863527</v>
      </c>
      <c r="HN44" s="4">
        <f t="shared" si="145"/>
        <v>0.33349638157116546</v>
      </c>
      <c r="HP44" s="4">
        <f t="shared" ref="HP44:IU44" si="272">IF(B1=1,ET44,0)</f>
        <v>0.70365199644388543</v>
      </c>
      <c r="HQ44" s="4">
        <f t="shared" si="272"/>
        <v>0.7780811254019615</v>
      </c>
      <c r="HR44" s="4">
        <f t="shared" si="272"/>
        <v>0.83087364583223011</v>
      </c>
      <c r="HS44" s="4">
        <f t="shared" si="272"/>
        <v>0.85628635904113248</v>
      </c>
      <c r="HT44" s="4">
        <f t="shared" si="272"/>
        <v>0.88915532481311366</v>
      </c>
      <c r="HU44" s="4">
        <f t="shared" si="272"/>
        <v>0.85003137180187582</v>
      </c>
      <c r="HV44" s="4">
        <f t="shared" si="272"/>
        <v>0.22554590657774884</v>
      </c>
      <c r="HW44" s="4">
        <f t="shared" si="272"/>
        <v>0.30072134856114408</v>
      </c>
      <c r="HX44" s="4">
        <f t="shared" si="272"/>
        <v>0.37600204930053649</v>
      </c>
      <c r="HY44" s="4">
        <f t="shared" si="272"/>
        <v>0.42223577755431085</v>
      </c>
      <c r="HZ44" s="4">
        <f t="shared" si="272"/>
        <v>0.49593956685038065</v>
      </c>
      <c r="IA44" s="4">
        <f t="shared" si="272"/>
        <v>0.41010362847631288</v>
      </c>
      <c r="IB44" s="4">
        <f t="shared" si="272"/>
        <v>0.68963385125255239</v>
      </c>
      <c r="IC44" s="4">
        <f t="shared" si="272"/>
        <v>0.7664149583568638</v>
      </c>
      <c r="ID44" s="4">
        <f t="shared" si="272"/>
        <v>0.82134552710127851</v>
      </c>
      <c r="IE44" s="4">
        <f t="shared" si="272"/>
        <v>0.84792788711597633</v>
      </c>
      <c r="IF44" s="4">
        <f t="shared" si="272"/>
        <v>0.88244608994782103</v>
      </c>
      <c r="IG44" s="4">
        <f t="shared" si="272"/>
        <v>0.84137649735108344</v>
      </c>
      <c r="IH44" s="4">
        <f t="shared" si="272"/>
        <v>0.21416904791977401</v>
      </c>
      <c r="II44" s="4">
        <f t="shared" si="272"/>
        <v>0.28695756226375019</v>
      </c>
      <c r="IJ44" s="4">
        <f t="shared" si="272"/>
        <v>0.3605693481898688</v>
      </c>
      <c r="IK44" s="4">
        <f t="shared" si="272"/>
        <v>0.40614055522333098</v>
      </c>
      <c r="IL44" s="4">
        <f t="shared" si="272"/>
        <v>0.47936585878062915</v>
      </c>
      <c r="IM44" s="4">
        <f t="shared" si="272"/>
        <v>0.39415537409996015</v>
      </c>
      <c r="IN44" s="4">
        <f t="shared" si="272"/>
        <v>0.68383787337299662</v>
      </c>
      <c r="IO44" s="4">
        <f t="shared" si="272"/>
        <v>0.76155707917291748</v>
      </c>
      <c r="IP44" s="4">
        <f t="shared" si="272"/>
        <v>0.81735780093480892</v>
      </c>
      <c r="IQ44" s="4">
        <f t="shared" si="272"/>
        <v>0.84442111224924055</v>
      </c>
      <c r="IR44" s="4">
        <f t="shared" si="272"/>
        <v>0.87962229906411626</v>
      </c>
      <c r="IS44" s="4">
        <f t="shared" si="272"/>
        <v>0.83774755618449193</v>
      </c>
      <c r="IT44" s="4">
        <f t="shared" si="272"/>
        <v>0.20966955344235544</v>
      </c>
      <c r="IU44" s="4">
        <f t="shared" si="272"/>
        <v>0.28147659894803706</v>
      </c>
      <c r="IV44" s="4">
        <f t="shared" ref="IV44:KA44" si="273">IF(AH1=1,FZ44,0)</f>
        <v>0.35438116299983308</v>
      </c>
      <c r="IW44" s="4">
        <f t="shared" si="273"/>
        <v>0.39965909895621432</v>
      </c>
      <c r="IX44" s="4">
        <f t="shared" si="273"/>
        <v>0.47264588242349037</v>
      </c>
      <c r="IY44" s="4">
        <f t="shared" si="273"/>
        <v>0.38774030367891438</v>
      </c>
      <c r="IZ44" s="4">
        <f t="shared" si="273"/>
        <v>0.65035088502895633</v>
      </c>
      <c r="JA44" s="4">
        <f t="shared" si="273"/>
        <v>0.73308890646428282</v>
      </c>
      <c r="JB44" s="4">
        <f t="shared" si="273"/>
        <v>0.7937474743086439</v>
      </c>
      <c r="JC44" s="4">
        <f t="shared" si="273"/>
        <v>0.82355405144124127</v>
      </c>
      <c r="JD44" s="4">
        <f t="shared" si="273"/>
        <v>0.86270897875026875</v>
      </c>
      <c r="JE44" s="4">
        <f t="shared" si="273"/>
        <v>0.81618025311740094</v>
      </c>
      <c r="JF44" s="4">
        <f t="shared" si="273"/>
        <v>0.18575961165994315</v>
      </c>
      <c r="JG44" s="4">
        <f t="shared" si="273"/>
        <v>0.25198890274355257</v>
      </c>
      <c r="JH44" s="4">
        <f t="shared" si="273"/>
        <v>0.32066442960139646</v>
      </c>
      <c r="JI44" s="4">
        <f t="shared" si="273"/>
        <v>0.3640637031673607</v>
      </c>
      <c r="JJ44" s="4">
        <f t="shared" si="273"/>
        <v>0.43526301436191106</v>
      </c>
      <c r="JK44" s="4">
        <f t="shared" si="273"/>
        <v>0.35258300063474923</v>
      </c>
      <c r="JL44" s="4">
        <f t="shared" si="273"/>
        <v>0.74432039467395661</v>
      </c>
      <c r="JM44" s="4">
        <f t="shared" si="273"/>
        <v>0.81127496240342822</v>
      </c>
      <c r="JN44" s="4">
        <f t="shared" si="273"/>
        <v>0.85761597891829999</v>
      </c>
      <c r="JO44" s="4">
        <f t="shared" si="273"/>
        <v>0.87959273614937294</v>
      </c>
      <c r="JP44" s="4">
        <f t="shared" si="273"/>
        <v>0.90770580215394436</v>
      </c>
      <c r="JQ44" s="4">
        <f t="shared" si="273"/>
        <v>0.87420311154630082</v>
      </c>
      <c r="JR44" s="4">
        <f t="shared" si="273"/>
        <v>0.26311557670710745</v>
      </c>
      <c r="JS44" s="4">
        <f t="shared" si="273"/>
        <v>0.34523111829363701</v>
      </c>
      <c r="JT44" s="4">
        <f t="shared" si="273"/>
        <v>0.42488401965007283</v>
      </c>
      <c r="JU44" s="4">
        <f t="shared" si="273"/>
        <v>0.47257630091304598</v>
      </c>
      <c r="JV44" s="4">
        <f t="shared" si="273"/>
        <v>0.54675176006162207</v>
      </c>
      <c r="JW44" s="4">
        <f t="shared" si="273"/>
        <v>0.46014970239664704</v>
      </c>
      <c r="JX44" s="4">
        <f t="shared" si="273"/>
        <v>0.80578994951438465</v>
      </c>
      <c r="JY44" s="4">
        <f t="shared" si="273"/>
        <v>0.85968211611573297</v>
      </c>
      <c r="JZ44" s="4">
        <f t="shared" si="273"/>
        <v>0.89566550361296449</v>
      </c>
      <c r="KA44" s="4">
        <f t="shared" si="273"/>
        <v>0.91236946152969323</v>
      </c>
      <c r="KB44" s="4">
        <f t="shared" ref="KB44:KJ44" si="274">IF(BN1=1,HF44,0)</f>
        <v>0.93340908271175049</v>
      </c>
      <c r="KC44" s="4">
        <f t="shared" si="274"/>
        <v>0.90829401299413537</v>
      </c>
      <c r="KD44" s="4">
        <f t="shared" si="274"/>
        <v>0.33726609588161005</v>
      </c>
      <c r="KE44" s="4">
        <f t="shared" si="274"/>
        <v>0.42904909086887205</v>
      </c>
      <c r="KF44" s="4">
        <f t="shared" si="274"/>
        <v>0.51289235228264995</v>
      </c>
      <c r="KG44" s="4">
        <f t="shared" si="274"/>
        <v>0.56083002272868876</v>
      </c>
      <c r="KH44" s="4">
        <f t="shared" si="274"/>
        <v>0.63225225934619678</v>
      </c>
      <c r="KI44" s="4">
        <f t="shared" si="274"/>
        <v>0.54849614318863527</v>
      </c>
      <c r="KJ44" s="4">
        <f t="shared" si="274"/>
        <v>0</v>
      </c>
    </row>
    <row r="45" spans="1:296" x14ac:dyDescent="0.2">
      <c r="A45" s="4" t="str">
        <f>'Respondent Data'!A45</f>
        <v>426</v>
      </c>
      <c r="B45" s="4">
        <f>SUMPRODUCT('Respondent Data'!I45:Z45,'Product Coding'!A100:R100)</f>
        <v>0.32777025940302995</v>
      </c>
      <c r="C45" s="4">
        <f>SUMPRODUCT('Respondent Data'!I45:Z45,'Product Coding'!A101:R101)</f>
        <v>4.9592728197814018E-2</v>
      </c>
      <c r="D45" s="4">
        <f>SUMPRODUCT('Respondent Data'!I45:Z45,'Product Coding'!A102:R102)</f>
        <v>-0.49388291189883415</v>
      </c>
      <c r="E45" s="4">
        <f>SUMPRODUCT('Respondent Data'!I45:Z45,'Product Coding'!A103:R103)</f>
        <v>0.45540646506065696</v>
      </c>
      <c r="F45" s="4">
        <f>SUMPRODUCT('Respondent Data'!I45:Z45,'Product Coding'!A104:R104)</f>
        <v>-0.28820493917789003</v>
      </c>
      <c r="G45" s="4">
        <f>SUMPRODUCT('Respondent Data'!I45:Z45,'Product Coding'!A105:R105)</f>
        <v>-0.64933889085770202</v>
      </c>
      <c r="H45" s="4">
        <f>SUMPRODUCT('Respondent Data'!I45:Z45,'Product Coding'!A106:R106)</f>
        <v>-0.94722921230221002</v>
      </c>
      <c r="I45" s="4">
        <f>SUMPRODUCT('Respondent Data'!I45:Z45,'Product Coding'!A107:R107)</f>
        <v>-1.2254067435074258</v>
      </c>
      <c r="J45" s="4">
        <f>SUMPRODUCT('Respondent Data'!I45:Z45,'Product Coding'!A108:R108)</f>
        <v>-1.7688823836040741</v>
      </c>
      <c r="K45" s="4">
        <f>SUMPRODUCT('Respondent Data'!I45:Z45,'Product Coding'!A109:R109)</f>
        <v>-0.81959300664458301</v>
      </c>
      <c r="L45" s="4">
        <f>SUMPRODUCT('Respondent Data'!I45:Z45,'Product Coding'!A110:R110)</f>
        <v>-1.56320441088313</v>
      </c>
      <c r="M45" s="4">
        <f>SUMPRODUCT('Respondent Data'!I45:Z45,'Product Coding'!A111:R111)</f>
        <v>-1.924338362562942</v>
      </c>
      <c r="N45" s="4">
        <f>SUMPRODUCT('Respondent Data'!I45:Z45,'Product Coding'!A112:R112)</f>
        <v>0.48794741027494404</v>
      </c>
      <c r="O45" s="4">
        <f>SUMPRODUCT('Respondent Data'!I45:Z45,'Product Coding'!A113:R113)</f>
        <v>0.20976987906972799</v>
      </c>
      <c r="P45" s="4">
        <f>SUMPRODUCT('Respondent Data'!I45:Z45,'Product Coding'!A114:R114)</f>
        <v>-0.33370576102692007</v>
      </c>
      <c r="Q45" s="4">
        <f>SUMPRODUCT('Respondent Data'!I45:Z45,'Product Coding'!A115:R115)</f>
        <v>0.61558361593257094</v>
      </c>
      <c r="R45" s="4">
        <f>SUMPRODUCT('Respondent Data'!I45:Z45,'Product Coding'!A116:R116)</f>
        <v>-0.12802778830597594</v>
      </c>
      <c r="S45" s="4">
        <f>SUMPRODUCT('Respondent Data'!I45:Z45,'Product Coding'!A117:R117)</f>
        <v>-0.48916173998578794</v>
      </c>
      <c r="T45" s="4">
        <f>SUMPRODUCT('Respondent Data'!I45:Z45,'Product Coding'!A118:R118)</f>
        <v>-0.78705206143029594</v>
      </c>
      <c r="U45" s="4">
        <f>SUMPRODUCT('Respondent Data'!I45:Z45,'Product Coding'!A119:R119)</f>
        <v>-1.065229592635512</v>
      </c>
      <c r="V45" s="4">
        <f>SUMPRODUCT('Respondent Data'!I45:Z45,'Product Coding'!A120:R120)</f>
        <v>-1.60870523273216</v>
      </c>
      <c r="W45" s="4">
        <f>SUMPRODUCT('Respondent Data'!I45:Z45,'Product Coding'!A121:R121)</f>
        <v>-0.65941585577266904</v>
      </c>
      <c r="X45" s="4">
        <f>SUMPRODUCT('Respondent Data'!I45:Z45,'Product Coding'!A122:R122)</f>
        <v>-1.4030272600112159</v>
      </c>
      <c r="Y45" s="4">
        <f>SUMPRODUCT('Respondent Data'!I45:Z45,'Product Coding'!A123:R123)</f>
        <v>-1.7641612116910279</v>
      </c>
      <c r="Z45" s="4">
        <f>SUMPRODUCT('Respondent Data'!I45:Z45,'Product Coding'!A124:R124)</f>
        <v>1.192547279212179</v>
      </c>
      <c r="AA45" s="4">
        <f>SUMPRODUCT('Respondent Data'!I45:Z45,'Product Coding'!A125:R125)</f>
        <v>0.91436974800696302</v>
      </c>
      <c r="AB45" s="4">
        <f>SUMPRODUCT('Respondent Data'!I45:Z45,'Product Coding'!A126:R126)</f>
        <v>0.37089410791031496</v>
      </c>
      <c r="AC45" s="4">
        <f>SUMPRODUCT('Respondent Data'!I45:Z45,'Product Coding'!A127:R127)</f>
        <v>1.320183484869806</v>
      </c>
      <c r="AD45" s="4">
        <f>SUMPRODUCT('Respondent Data'!I45:Z45,'Product Coding'!A128:R128)</f>
        <v>0.57657208063125898</v>
      </c>
      <c r="AE45" s="4">
        <f>SUMPRODUCT('Respondent Data'!I45:Z45,'Product Coding'!A129:R129)</f>
        <v>0.21543812895144698</v>
      </c>
      <c r="AF45" s="4">
        <f>SUMPRODUCT('Respondent Data'!I45:Z45,'Product Coding'!A130:R130)</f>
        <v>-8.2452192493061016E-2</v>
      </c>
      <c r="AG45" s="4">
        <f>SUMPRODUCT('Respondent Data'!I45:Z45,'Product Coding'!A131:R131)</f>
        <v>-0.36062972369827695</v>
      </c>
      <c r="AH45" s="4">
        <f>SUMPRODUCT('Respondent Data'!I45:Z45,'Product Coding'!A132:R132)</f>
        <v>-0.90410536379492501</v>
      </c>
      <c r="AI45" s="4">
        <f>SUMPRODUCT('Respondent Data'!I45:Z45,'Product Coding'!A133:R133)</f>
        <v>4.5184013164565995E-2</v>
      </c>
      <c r="AJ45" s="4">
        <f>SUMPRODUCT('Respondent Data'!I45:Z45,'Product Coding'!A134:R134)</f>
        <v>-0.698427391073981</v>
      </c>
      <c r="AK45" s="4">
        <f>SUMPRODUCT('Respondent Data'!I45:Z45,'Product Coding'!A135:R135)</f>
        <v>-1.0595613427537929</v>
      </c>
      <c r="AL45" s="4">
        <f>SUMPRODUCT('Respondent Data'!I45:Z45,'Product Coding'!A136:R136)</f>
        <v>0.13144560061322397</v>
      </c>
      <c r="AM45" s="4">
        <f>SUMPRODUCT('Respondent Data'!I45:Z45,'Product Coding'!A137:R137)</f>
        <v>-0.14673193059199197</v>
      </c>
      <c r="AN45" s="4">
        <f>SUMPRODUCT('Respondent Data'!I45:Z45,'Product Coding'!A138:R138)</f>
        <v>-0.69020757068864014</v>
      </c>
      <c r="AO45" s="4">
        <f>SUMPRODUCT('Respondent Data'!I45:Z45,'Product Coding'!A139:R139)</f>
        <v>0.25908180627085098</v>
      </c>
      <c r="AP45" s="4">
        <f>SUMPRODUCT('Respondent Data'!I45:Z45,'Product Coding'!A140:R140)</f>
        <v>-0.48452959796769601</v>
      </c>
      <c r="AQ45" s="4">
        <f>SUMPRODUCT('Respondent Data'!I45:Z45,'Product Coding'!A141:R141)</f>
        <v>-0.84566354964750801</v>
      </c>
      <c r="AR45" s="4">
        <f>SUMPRODUCT('Respondent Data'!I45:Z45,'Product Coding'!A142:R142)</f>
        <v>-1.1435538710920161</v>
      </c>
      <c r="AS45" s="4">
        <f>SUMPRODUCT('Respondent Data'!I45:Z45,'Product Coding'!A143:R143)</f>
        <v>-1.4217314022972318</v>
      </c>
      <c r="AT45" s="4">
        <f>SUMPRODUCT('Respondent Data'!I45:Z45,'Product Coding'!A144:R144)</f>
        <v>-1.9652070423938801</v>
      </c>
      <c r="AU45" s="4">
        <f>SUMPRODUCT('Respondent Data'!I45:Z45,'Product Coding'!A145:R145)</f>
        <v>-1.0159176654343889</v>
      </c>
      <c r="AV45" s="4">
        <f>SUMPRODUCT('Respondent Data'!I45:Z45,'Product Coding'!A146:R146)</f>
        <v>-1.759529069672936</v>
      </c>
      <c r="AW45" s="4">
        <f>SUMPRODUCT('Respondent Data'!I45:Z45,'Product Coding'!A147:R147)</f>
        <v>-2.120663021352748</v>
      </c>
      <c r="AX45" s="4">
        <f>SUMPRODUCT('Respondent Data'!I45:Z45,'Product Coding'!A148:R148)</f>
        <v>1.357819668394918</v>
      </c>
      <c r="AY45" s="4">
        <f>SUMPRODUCT('Respondent Data'!I45:Z45,'Product Coding'!A149:R149)</f>
        <v>1.079642137189702</v>
      </c>
      <c r="AZ45" s="4">
        <f>SUMPRODUCT('Respondent Data'!I45:Z45,'Product Coding'!A150:R150)</f>
        <v>0.53616649709305397</v>
      </c>
      <c r="BA45" s="4">
        <f>SUMPRODUCT('Respondent Data'!I45:Z45,'Product Coding'!A151:R151)</f>
        <v>1.485455874052545</v>
      </c>
      <c r="BB45" s="4">
        <f>SUMPRODUCT('Respondent Data'!I45:Z45,'Product Coding'!A152:R152)</f>
        <v>0.74184446981399799</v>
      </c>
      <c r="BC45" s="4">
        <f>SUMPRODUCT('Respondent Data'!I45:Z45,'Product Coding'!A153:R153)</f>
        <v>0.38071051813418599</v>
      </c>
      <c r="BD45" s="4">
        <f>SUMPRODUCT('Respondent Data'!I45:Z45,'Product Coding'!A154:R154)</f>
        <v>8.2820196689677994E-2</v>
      </c>
      <c r="BE45" s="4">
        <f>SUMPRODUCT('Respondent Data'!I45:Z45,'Product Coding'!A155:R155)</f>
        <v>-0.19535733451553794</v>
      </c>
      <c r="BF45" s="4">
        <f>SUMPRODUCT('Respondent Data'!I45:Z45,'Product Coding'!A156:R156)</f>
        <v>-0.738832974612186</v>
      </c>
      <c r="BG45" s="4">
        <f>SUMPRODUCT('Respondent Data'!I45:Z45,'Product Coding'!A157:R157)</f>
        <v>0.210456402347305</v>
      </c>
      <c r="BH45" s="4">
        <f>SUMPRODUCT('Respondent Data'!I45:Z45,'Product Coding'!A158:R158)</f>
        <v>-0.53315500189124199</v>
      </c>
      <c r="BI45" s="4">
        <f>SUMPRODUCT('Respondent Data'!I45:Z45,'Product Coding'!A159:R159)</f>
        <v>-0.89428895357105398</v>
      </c>
      <c r="BJ45" s="4">
        <f>SUMPRODUCT('Respondent Data'!I45:Z45,'Product Coding'!A160:R160)</f>
        <v>1.630152611594901</v>
      </c>
      <c r="BK45" s="4">
        <f>SUMPRODUCT('Respondent Data'!I45:Z45,'Product Coding'!A161:R161)</f>
        <v>1.3519750803896851</v>
      </c>
      <c r="BL45" s="4">
        <f>SUMPRODUCT('Respondent Data'!I45:Z45,'Product Coding'!A162:R162)</f>
        <v>0.808499440293037</v>
      </c>
      <c r="BM45" s="4">
        <f>SUMPRODUCT('Respondent Data'!I45:Z45,'Product Coding'!A163:R163)</f>
        <v>1.757788817252528</v>
      </c>
      <c r="BN45" s="4">
        <f>SUMPRODUCT('Respondent Data'!I45:Z45,'Product Coding'!A164:R164)</f>
        <v>1.0141774130139809</v>
      </c>
      <c r="BO45" s="4">
        <f>SUMPRODUCT('Respondent Data'!I45:Z45,'Product Coding'!A165:R165)</f>
        <v>0.65304346133416902</v>
      </c>
      <c r="BP45" s="4">
        <f>SUMPRODUCT('Respondent Data'!I45:Z45,'Product Coding'!A166:R166)</f>
        <v>0.35515313988966102</v>
      </c>
      <c r="BQ45" s="4">
        <f>SUMPRODUCT('Respondent Data'!I45:Z45,'Product Coding'!A167:R167)</f>
        <v>7.6975608684445085E-2</v>
      </c>
      <c r="BR45" s="4">
        <f>SUMPRODUCT('Respondent Data'!I45:Z45,'Product Coding'!A168:R168)</f>
        <v>-0.46650003141220298</v>
      </c>
      <c r="BS45" s="4">
        <f>SUMPRODUCT('Respondent Data'!I45:Z45,'Product Coding'!A169:R169)</f>
        <v>0.48278934554728803</v>
      </c>
      <c r="BT45" s="4">
        <f>SUMPRODUCT('Respondent Data'!I45:Z45,'Product Coding'!A170:R170)</f>
        <v>-0.26082205869125896</v>
      </c>
      <c r="BU45" s="4">
        <f>SUMPRODUCT('Respondent Data'!I45:Z45,'Product Coding'!A171:R171)</f>
        <v>-0.62195601037107096</v>
      </c>
      <c r="BV45" s="4">
        <f>SUMPRODUCT('Respondent Data'!I45:Z45,'Product Coding'!A172:R172)</f>
        <v>8.2248581215368002E-2</v>
      </c>
      <c r="BX45" s="4">
        <f t="shared" si="0"/>
        <v>0.72052853534758676</v>
      </c>
      <c r="BY45" s="4">
        <f t="shared" si="1"/>
        <v>0.95161691232379875</v>
      </c>
      <c r="BZ45" s="4">
        <f t="shared" si="2"/>
        <v>1.6386666811904242</v>
      </c>
      <c r="CA45" s="4">
        <f t="shared" si="3"/>
        <v>0.63419013941914648</v>
      </c>
      <c r="CB45" s="4">
        <f t="shared" si="4"/>
        <v>1.3340306712596577</v>
      </c>
      <c r="CC45" s="4">
        <f t="shared" si="5"/>
        <v>1.9142748659753683</v>
      </c>
      <c r="CD45" s="4">
        <f t="shared" si="6"/>
        <v>2.5785551232293145</v>
      </c>
      <c r="CE45" s="4">
        <f t="shared" si="7"/>
        <v>3.4055509868744722</v>
      </c>
      <c r="CF45" s="4">
        <f t="shared" si="8"/>
        <v>5.8642956645851569</v>
      </c>
      <c r="CG45" s="4">
        <f t="shared" si="9"/>
        <v>2.2695759472064196</v>
      </c>
      <c r="CH45" s="4">
        <f t="shared" si="10"/>
        <v>4.7740949222256956</v>
      </c>
      <c r="CI45" s="4">
        <f t="shared" si="11"/>
        <v>6.8506145430433403</v>
      </c>
      <c r="CJ45" s="4">
        <f t="shared" si="12"/>
        <v>0.6138851562455101</v>
      </c>
      <c r="CK45" s="4">
        <f t="shared" si="13"/>
        <v>0.81077079983508482</v>
      </c>
      <c r="CL45" s="4">
        <f t="shared" si="14"/>
        <v>1.3961322866021091</v>
      </c>
      <c r="CM45" s="4">
        <f t="shared" si="15"/>
        <v>0.54032546072429266</v>
      </c>
      <c r="CN45" s="4">
        <f t="shared" si="16"/>
        <v>1.1365845860184787</v>
      </c>
      <c r="CO45" s="4">
        <f t="shared" si="17"/>
        <v>1.6309484878752869</v>
      </c>
      <c r="CP45" s="4">
        <f t="shared" si="18"/>
        <v>2.1969105136796161</v>
      </c>
      <c r="CQ45" s="4">
        <f t="shared" si="19"/>
        <v>2.9015050717886726</v>
      </c>
      <c r="CR45" s="4">
        <f t="shared" si="20"/>
        <v>4.9963379432114587</v>
      </c>
      <c r="CS45" s="4">
        <f t="shared" si="21"/>
        <v>1.9336624666637932</v>
      </c>
      <c r="CT45" s="4">
        <f t="shared" si="22"/>
        <v>4.0674947118473384</v>
      </c>
      <c r="CU45" s="4">
        <f t="shared" si="23"/>
        <v>5.836674569876922</v>
      </c>
      <c r="CV45" s="4">
        <f t="shared" si="24"/>
        <v>0.30344731371715228</v>
      </c>
      <c r="CW45" s="4">
        <f t="shared" si="25"/>
        <v>0.40076913205549242</v>
      </c>
      <c r="CX45" s="4">
        <f t="shared" si="26"/>
        <v>0.6901170156226496</v>
      </c>
      <c r="CY45" s="4">
        <f t="shared" si="27"/>
        <v>0.26708629117625526</v>
      </c>
      <c r="CZ45" s="4">
        <f t="shared" si="28"/>
        <v>0.56182094636231317</v>
      </c>
      <c r="DA45" s="4">
        <f t="shared" si="29"/>
        <v>0.80618814842116815</v>
      </c>
      <c r="DB45" s="4">
        <f t="shared" si="30"/>
        <v>1.085946755790977</v>
      </c>
      <c r="DC45" s="4">
        <f t="shared" si="31"/>
        <v>1.4342323003145676</v>
      </c>
      <c r="DD45" s="4">
        <f t="shared" si="32"/>
        <v>2.4697214322026335</v>
      </c>
      <c r="DE45" s="4">
        <f t="shared" si="33"/>
        <v>0.95582158189559907</v>
      </c>
      <c r="DF45" s="4">
        <f t="shared" si="34"/>
        <v>2.010588350787843</v>
      </c>
      <c r="DG45" s="4">
        <f t="shared" si="35"/>
        <v>2.8851051393756855</v>
      </c>
      <c r="DH45" s="4">
        <f t="shared" si="36"/>
        <v>0.87682697269004917</v>
      </c>
      <c r="DI45" s="4">
        <f t="shared" si="37"/>
        <v>1.1580434853853605</v>
      </c>
      <c r="DJ45" s="4">
        <f t="shared" si="38"/>
        <v>1.9941294131024478</v>
      </c>
      <c r="DK45" s="4">
        <f t="shared" si="39"/>
        <v>0.77175988566298337</v>
      </c>
      <c r="DL45" s="4">
        <f t="shared" si="40"/>
        <v>1.6234111732882357</v>
      </c>
      <c r="DM45" s="4">
        <f t="shared" si="41"/>
        <v>2.3295230560440197</v>
      </c>
      <c r="DN45" s="4">
        <f t="shared" si="42"/>
        <v>3.1379002658442725</v>
      </c>
      <c r="DO45" s="4">
        <f t="shared" si="43"/>
        <v>4.1442896647004446</v>
      </c>
      <c r="DP45" s="4">
        <f t="shared" si="44"/>
        <v>7.1363899724763407</v>
      </c>
      <c r="DQ45" s="4">
        <f t="shared" si="45"/>
        <v>2.7618967319859955</v>
      </c>
      <c r="DR45" s="4">
        <f t="shared" si="46"/>
        <v>5.8097007857859753</v>
      </c>
      <c r="DS45" s="4">
        <f t="shared" si="47"/>
        <v>8.3366630413123097</v>
      </c>
      <c r="DT45" s="4">
        <f t="shared" si="48"/>
        <v>0.25722099306384638</v>
      </c>
      <c r="DU45" s="4">
        <f t="shared" si="49"/>
        <v>0.33971707600199003</v>
      </c>
      <c r="DV45" s="4">
        <f t="shared" si="50"/>
        <v>0.58498650693008925</v>
      </c>
      <c r="DW45" s="4">
        <f t="shared" si="51"/>
        <v>0.22639910766892626</v>
      </c>
      <c r="DX45" s="4">
        <f t="shared" si="52"/>
        <v>0.47623470439447041</v>
      </c>
      <c r="DY45" s="4">
        <f t="shared" si="53"/>
        <v>0.68337568585790043</v>
      </c>
      <c r="DZ45" s="4">
        <f t="shared" si="54"/>
        <v>0.92051664428106739</v>
      </c>
      <c r="EA45" s="4">
        <f t="shared" si="55"/>
        <v>1.2157453366518467</v>
      </c>
      <c r="EB45" s="4">
        <f t="shared" si="56"/>
        <v>2.0934909312605265</v>
      </c>
      <c r="EC45" s="4">
        <f t="shared" si="57"/>
        <v>0.81021437782840233</v>
      </c>
      <c r="ED45" s="4">
        <f t="shared" si="58"/>
        <v>1.704300907782323</v>
      </c>
      <c r="EE45" s="4">
        <f t="shared" si="59"/>
        <v>2.445596238612783</v>
      </c>
      <c r="EF45" s="4">
        <f t="shared" si="60"/>
        <v>0.19589967528362667</v>
      </c>
      <c r="EG45" s="4">
        <f t="shared" si="61"/>
        <v>0.25872874559882475</v>
      </c>
      <c r="EH45" s="4">
        <f t="shared" si="62"/>
        <v>0.44552610340191906</v>
      </c>
      <c r="EI45" s="4">
        <f t="shared" si="63"/>
        <v>0.17242570735988386</v>
      </c>
      <c r="EJ45" s="4">
        <f t="shared" si="64"/>
        <v>0.36270065999828244</v>
      </c>
      <c r="EK45" s="4">
        <f t="shared" si="65"/>
        <v>0.52045936593930708</v>
      </c>
      <c r="EL45" s="4">
        <f t="shared" si="66"/>
        <v>0.70106607380632524</v>
      </c>
      <c r="EM45" s="4">
        <f t="shared" si="67"/>
        <v>0.92591243755350872</v>
      </c>
      <c r="EN45" s="4">
        <f t="shared" si="68"/>
        <v>1.5944040521659812</v>
      </c>
      <c r="EO45" s="4">
        <f t="shared" si="69"/>
        <v>0.61705979607703565</v>
      </c>
      <c r="EP45" s="4">
        <f t="shared" si="70"/>
        <v>1.2979966776556022</v>
      </c>
      <c r="EQ45" s="4">
        <f t="shared" si="71"/>
        <v>1.862567682802565</v>
      </c>
      <c r="ER45" s="4">
        <f t="shared" si="72"/>
        <v>0.92104297625471743</v>
      </c>
      <c r="ET45" s="4">
        <f t="shared" si="73"/>
        <v>0.58121674790937239</v>
      </c>
      <c r="EU45" s="4">
        <f t="shared" si="74"/>
        <v>0.51239564162686813</v>
      </c>
      <c r="EV45" s="4">
        <f t="shared" si="75"/>
        <v>0.37897928037991291</v>
      </c>
      <c r="EW45" s="4">
        <f t="shared" si="76"/>
        <v>0.61192389788585932</v>
      </c>
      <c r="EX45" s="4">
        <f t="shared" si="77"/>
        <v>0.42844338436234342</v>
      </c>
      <c r="EY45" s="4">
        <f t="shared" si="78"/>
        <v>0.34313853222122664</v>
      </c>
      <c r="EZ45" s="4">
        <f t="shared" si="79"/>
        <v>0.27944239101103818</v>
      </c>
      <c r="FA45" s="4">
        <f t="shared" si="80"/>
        <v>0.2269863640165137</v>
      </c>
      <c r="FB45" s="4">
        <f t="shared" si="81"/>
        <v>0.14568137050961877</v>
      </c>
      <c r="FC45" s="4">
        <f t="shared" si="82"/>
        <v>0.30585006011388627</v>
      </c>
      <c r="FD45" s="4">
        <f t="shared" si="83"/>
        <v>0.17318731566929935</v>
      </c>
      <c r="FE45" s="4">
        <f t="shared" si="84"/>
        <v>0.12737856310702828</v>
      </c>
      <c r="FF45" s="4">
        <f t="shared" si="85"/>
        <v>0.61962277559226542</v>
      </c>
      <c r="FG45" s="4">
        <f t="shared" si="86"/>
        <v>0.55225100829496176</v>
      </c>
      <c r="FH45" s="4">
        <f t="shared" si="87"/>
        <v>0.4173392285523907</v>
      </c>
      <c r="FI45" s="4">
        <f t="shared" si="88"/>
        <v>0.64921344579331919</v>
      </c>
      <c r="FJ45" s="4">
        <f t="shared" si="89"/>
        <v>0.46803670050971308</v>
      </c>
      <c r="FK45" s="4">
        <f t="shared" si="90"/>
        <v>0.38009106016651223</v>
      </c>
      <c r="FL45" s="4">
        <f t="shared" si="91"/>
        <v>0.31280199921799146</v>
      </c>
      <c r="FM45" s="4">
        <f t="shared" si="92"/>
        <v>0.25631134180265025</v>
      </c>
      <c r="FN45" s="4">
        <f t="shared" si="93"/>
        <v>0.16676845259065401</v>
      </c>
      <c r="FO45" s="4">
        <f t="shared" si="94"/>
        <v>0.34087084365135423</v>
      </c>
      <c r="FP45" s="4">
        <f t="shared" si="95"/>
        <v>0.19733617040824761</v>
      </c>
      <c r="FQ45" s="4">
        <f t="shared" si="96"/>
        <v>0.14626994305186047</v>
      </c>
      <c r="FR45" s="4">
        <f t="shared" si="97"/>
        <v>0.76719633350443173</v>
      </c>
      <c r="FS45" s="4">
        <f t="shared" si="98"/>
        <v>0.71389351543790602</v>
      </c>
      <c r="FT45" s="4">
        <f t="shared" si="99"/>
        <v>0.59167500874582568</v>
      </c>
      <c r="FU45" s="4">
        <f t="shared" si="100"/>
        <v>0.78921223200330337</v>
      </c>
      <c r="FV45" s="4">
        <f t="shared" si="101"/>
        <v>0.64027826130077958</v>
      </c>
      <c r="FW45" s="4">
        <f t="shared" si="102"/>
        <v>0.55365217675363654</v>
      </c>
      <c r="FX45" s="4">
        <f t="shared" si="103"/>
        <v>0.47939862186022414</v>
      </c>
      <c r="FY45" s="4">
        <f t="shared" si="104"/>
        <v>0.41080713614340481</v>
      </c>
      <c r="FZ45" s="4">
        <f t="shared" si="105"/>
        <v>0.28820757502863403</v>
      </c>
      <c r="GA45" s="4">
        <f t="shared" si="106"/>
        <v>0.51129408186138914</v>
      </c>
      <c r="GB45" s="4">
        <f t="shared" si="107"/>
        <v>0.33216098764824797</v>
      </c>
      <c r="GC45" s="4">
        <f t="shared" si="108"/>
        <v>0.25739329159073782</v>
      </c>
      <c r="GD45" s="4">
        <f t="shared" si="109"/>
        <v>0.53281416696964001</v>
      </c>
      <c r="GE45" s="4">
        <f t="shared" si="110"/>
        <v>0.46338269213394956</v>
      </c>
      <c r="GF45" s="4">
        <f t="shared" si="111"/>
        <v>0.33398689970578893</v>
      </c>
      <c r="GG45" s="4">
        <f t="shared" si="112"/>
        <v>0.56441056606595719</v>
      </c>
      <c r="GH45" s="4">
        <f t="shared" si="113"/>
        <v>0.38118309862444483</v>
      </c>
      <c r="GI45" s="4">
        <f t="shared" si="114"/>
        <v>0.30034331739638176</v>
      </c>
      <c r="GJ45" s="4">
        <f t="shared" si="115"/>
        <v>0.24166846365398462</v>
      </c>
      <c r="GK45" s="4">
        <f t="shared" si="116"/>
        <v>0.19439029782126988</v>
      </c>
      <c r="GL45" s="4">
        <f t="shared" si="117"/>
        <v>0.12290463011025592</v>
      </c>
      <c r="GM45" s="4">
        <f t="shared" si="118"/>
        <v>0.26582335221947362</v>
      </c>
      <c r="GN45" s="4">
        <f t="shared" si="119"/>
        <v>0.1468493303093904</v>
      </c>
      <c r="GO45" s="4">
        <f t="shared" si="120"/>
        <v>0.10710464708592991</v>
      </c>
      <c r="GP45" s="4">
        <f t="shared" si="121"/>
        <v>0.79540510818468024</v>
      </c>
      <c r="GQ45" s="4">
        <f t="shared" si="122"/>
        <v>0.74642625514949734</v>
      </c>
      <c r="GR45" s="4">
        <f t="shared" si="123"/>
        <v>0.63092019750809658</v>
      </c>
      <c r="GS45" s="4">
        <f t="shared" si="124"/>
        <v>0.81539524429428722</v>
      </c>
      <c r="GT45" s="4">
        <f t="shared" si="125"/>
        <v>0.67739905925744048</v>
      </c>
      <c r="GU45" s="4">
        <f t="shared" si="126"/>
        <v>0.59404445983213128</v>
      </c>
      <c r="GV45" s="4">
        <f t="shared" si="127"/>
        <v>0.52069322230443016</v>
      </c>
      <c r="GW45" s="4">
        <f t="shared" si="128"/>
        <v>0.45131540320020397</v>
      </c>
      <c r="GX45" s="4">
        <f t="shared" si="129"/>
        <v>0.32325939277685967</v>
      </c>
      <c r="GY45" s="4">
        <f t="shared" si="130"/>
        <v>0.55242075869468876</v>
      </c>
      <c r="GZ45" s="4">
        <f t="shared" si="131"/>
        <v>0.36978133502904287</v>
      </c>
      <c r="HA45" s="4">
        <f t="shared" si="132"/>
        <v>0.29022553159119008</v>
      </c>
      <c r="HB45" s="4">
        <f t="shared" si="133"/>
        <v>0.83619054396250603</v>
      </c>
      <c r="HC45" s="4">
        <f t="shared" si="134"/>
        <v>0.79445234209238802</v>
      </c>
      <c r="HD45" s="4">
        <f t="shared" si="135"/>
        <v>0.6917896519797101</v>
      </c>
      <c r="HE45" s="4">
        <f t="shared" si="136"/>
        <v>0.85293250883404881</v>
      </c>
      <c r="HF45" s="4">
        <f t="shared" si="137"/>
        <v>0.73383687948111831</v>
      </c>
      <c r="HG45" s="4">
        <f t="shared" si="138"/>
        <v>0.65769597162645743</v>
      </c>
      <c r="HH45" s="4">
        <f t="shared" si="139"/>
        <v>0.58786664163043845</v>
      </c>
      <c r="HI45" s="4">
        <f t="shared" si="140"/>
        <v>0.5192344057294227</v>
      </c>
      <c r="HJ45" s="4">
        <f t="shared" si="141"/>
        <v>0.3854449730623622</v>
      </c>
      <c r="HK45" s="4">
        <f t="shared" si="142"/>
        <v>0.61840632141494456</v>
      </c>
      <c r="HL45" s="4">
        <f t="shared" si="143"/>
        <v>0.43516163871054503</v>
      </c>
      <c r="HM45" s="4">
        <f t="shared" si="144"/>
        <v>0.34933671822248796</v>
      </c>
      <c r="HN45" s="4">
        <f t="shared" si="145"/>
        <v>0.52055056152341206</v>
      </c>
      <c r="HP45" s="4">
        <f t="shared" ref="HP45:IU45" si="275">IF(B1=1,ET45,0)</f>
        <v>0.58121674790937239</v>
      </c>
      <c r="HQ45" s="4">
        <f t="shared" si="275"/>
        <v>0.51239564162686813</v>
      </c>
      <c r="HR45" s="4">
        <f t="shared" si="275"/>
        <v>0.37897928037991291</v>
      </c>
      <c r="HS45" s="4">
        <f t="shared" si="275"/>
        <v>0.61192389788585932</v>
      </c>
      <c r="HT45" s="4">
        <f t="shared" si="275"/>
        <v>0.42844338436234342</v>
      </c>
      <c r="HU45" s="4">
        <f t="shared" si="275"/>
        <v>0.34313853222122664</v>
      </c>
      <c r="HV45" s="4">
        <f t="shared" si="275"/>
        <v>0.27944239101103818</v>
      </c>
      <c r="HW45" s="4">
        <f t="shared" si="275"/>
        <v>0.2269863640165137</v>
      </c>
      <c r="HX45" s="4">
        <f t="shared" si="275"/>
        <v>0.14568137050961877</v>
      </c>
      <c r="HY45" s="4">
        <f t="shared" si="275"/>
        <v>0.30585006011388627</v>
      </c>
      <c r="HZ45" s="4">
        <f t="shared" si="275"/>
        <v>0.17318731566929935</v>
      </c>
      <c r="IA45" s="4">
        <f t="shared" si="275"/>
        <v>0.12737856310702828</v>
      </c>
      <c r="IB45" s="4">
        <f t="shared" si="275"/>
        <v>0.61962277559226542</v>
      </c>
      <c r="IC45" s="4">
        <f t="shared" si="275"/>
        <v>0.55225100829496176</v>
      </c>
      <c r="ID45" s="4">
        <f t="shared" si="275"/>
        <v>0.4173392285523907</v>
      </c>
      <c r="IE45" s="4">
        <f t="shared" si="275"/>
        <v>0.64921344579331919</v>
      </c>
      <c r="IF45" s="4">
        <f t="shared" si="275"/>
        <v>0.46803670050971308</v>
      </c>
      <c r="IG45" s="4">
        <f t="shared" si="275"/>
        <v>0.38009106016651223</v>
      </c>
      <c r="IH45" s="4">
        <f t="shared" si="275"/>
        <v>0.31280199921799146</v>
      </c>
      <c r="II45" s="4">
        <f t="shared" si="275"/>
        <v>0.25631134180265025</v>
      </c>
      <c r="IJ45" s="4">
        <f t="shared" si="275"/>
        <v>0.16676845259065401</v>
      </c>
      <c r="IK45" s="4">
        <f t="shared" si="275"/>
        <v>0.34087084365135423</v>
      </c>
      <c r="IL45" s="4">
        <f t="shared" si="275"/>
        <v>0.19733617040824761</v>
      </c>
      <c r="IM45" s="4">
        <f t="shared" si="275"/>
        <v>0.14626994305186047</v>
      </c>
      <c r="IN45" s="4">
        <f t="shared" si="275"/>
        <v>0.76719633350443173</v>
      </c>
      <c r="IO45" s="4">
        <f t="shared" si="275"/>
        <v>0.71389351543790602</v>
      </c>
      <c r="IP45" s="4">
        <f t="shared" si="275"/>
        <v>0.59167500874582568</v>
      </c>
      <c r="IQ45" s="4">
        <f t="shared" si="275"/>
        <v>0.78921223200330337</v>
      </c>
      <c r="IR45" s="4">
        <f t="shared" si="275"/>
        <v>0.64027826130077958</v>
      </c>
      <c r="IS45" s="4">
        <f t="shared" si="275"/>
        <v>0.55365217675363654</v>
      </c>
      <c r="IT45" s="4">
        <f t="shared" si="275"/>
        <v>0.47939862186022414</v>
      </c>
      <c r="IU45" s="4">
        <f t="shared" si="275"/>
        <v>0.41080713614340481</v>
      </c>
      <c r="IV45" s="4">
        <f t="shared" ref="IV45:KA45" si="276">IF(AH1=1,FZ45,0)</f>
        <v>0.28820757502863403</v>
      </c>
      <c r="IW45" s="4">
        <f t="shared" si="276"/>
        <v>0.51129408186138914</v>
      </c>
      <c r="IX45" s="4">
        <f t="shared" si="276"/>
        <v>0.33216098764824797</v>
      </c>
      <c r="IY45" s="4">
        <f t="shared" si="276"/>
        <v>0.25739329159073782</v>
      </c>
      <c r="IZ45" s="4">
        <f t="shared" si="276"/>
        <v>0.53281416696964001</v>
      </c>
      <c r="JA45" s="4">
        <f t="shared" si="276"/>
        <v>0.46338269213394956</v>
      </c>
      <c r="JB45" s="4">
        <f t="shared" si="276"/>
        <v>0.33398689970578893</v>
      </c>
      <c r="JC45" s="4">
        <f t="shared" si="276"/>
        <v>0.56441056606595719</v>
      </c>
      <c r="JD45" s="4">
        <f t="shared" si="276"/>
        <v>0.38118309862444483</v>
      </c>
      <c r="JE45" s="4">
        <f t="shared" si="276"/>
        <v>0.30034331739638176</v>
      </c>
      <c r="JF45" s="4">
        <f t="shared" si="276"/>
        <v>0.24166846365398462</v>
      </c>
      <c r="JG45" s="4">
        <f t="shared" si="276"/>
        <v>0.19439029782126988</v>
      </c>
      <c r="JH45" s="4">
        <f t="shared" si="276"/>
        <v>0.12290463011025592</v>
      </c>
      <c r="JI45" s="4">
        <f t="shared" si="276"/>
        <v>0.26582335221947362</v>
      </c>
      <c r="JJ45" s="4">
        <f t="shared" si="276"/>
        <v>0.1468493303093904</v>
      </c>
      <c r="JK45" s="4">
        <f t="shared" si="276"/>
        <v>0.10710464708592991</v>
      </c>
      <c r="JL45" s="4">
        <f t="shared" si="276"/>
        <v>0.79540510818468024</v>
      </c>
      <c r="JM45" s="4">
        <f t="shared" si="276"/>
        <v>0.74642625514949734</v>
      </c>
      <c r="JN45" s="4">
        <f t="shared" si="276"/>
        <v>0.63092019750809658</v>
      </c>
      <c r="JO45" s="4">
        <f t="shared" si="276"/>
        <v>0.81539524429428722</v>
      </c>
      <c r="JP45" s="4">
        <f t="shared" si="276"/>
        <v>0.67739905925744048</v>
      </c>
      <c r="JQ45" s="4">
        <f t="shared" si="276"/>
        <v>0.59404445983213128</v>
      </c>
      <c r="JR45" s="4">
        <f t="shared" si="276"/>
        <v>0.52069322230443016</v>
      </c>
      <c r="JS45" s="4">
        <f t="shared" si="276"/>
        <v>0.45131540320020397</v>
      </c>
      <c r="JT45" s="4">
        <f t="shared" si="276"/>
        <v>0.32325939277685967</v>
      </c>
      <c r="JU45" s="4">
        <f t="shared" si="276"/>
        <v>0.55242075869468876</v>
      </c>
      <c r="JV45" s="4">
        <f t="shared" si="276"/>
        <v>0.36978133502904287</v>
      </c>
      <c r="JW45" s="4">
        <f t="shared" si="276"/>
        <v>0.29022553159119008</v>
      </c>
      <c r="JX45" s="4">
        <f t="shared" si="276"/>
        <v>0.83619054396250603</v>
      </c>
      <c r="JY45" s="4">
        <f t="shared" si="276"/>
        <v>0.79445234209238802</v>
      </c>
      <c r="JZ45" s="4">
        <f t="shared" si="276"/>
        <v>0.6917896519797101</v>
      </c>
      <c r="KA45" s="4">
        <f t="shared" si="276"/>
        <v>0.85293250883404881</v>
      </c>
      <c r="KB45" s="4">
        <f t="shared" ref="KB45:KJ45" si="277">IF(BN1=1,HF45,0)</f>
        <v>0.73383687948111831</v>
      </c>
      <c r="KC45" s="4">
        <f t="shared" si="277"/>
        <v>0.65769597162645743</v>
      </c>
      <c r="KD45" s="4">
        <f t="shared" si="277"/>
        <v>0.58786664163043845</v>
      </c>
      <c r="KE45" s="4">
        <f t="shared" si="277"/>
        <v>0.5192344057294227</v>
      </c>
      <c r="KF45" s="4">
        <f t="shared" si="277"/>
        <v>0.3854449730623622</v>
      </c>
      <c r="KG45" s="4">
        <f t="shared" si="277"/>
        <v>0.61840632141494456</v>
      </c>
      <c r="KH45" s="4">
        <f t="shared" si="277"/>
        <v>0.43516163871054503</v>
      </c>
      <c r="KI45" s="4">
        <f t="shared" si="277"/>
        <v>0.34933671822248796</v>
      </c>
      <c r="KJ45" s="4">
        <f t="shared" si="277"/>
        <v>0</v>
      </c>
    </row>
    <row r="46" spans="1:296" x14ac:dyDescent="0.2">
      <c r="A46" s="4" t="str">
        <f>'Respondent Data'!A46</f>
        <v>445</v>
      </c>
      <c r="B46" s="4">
        <f>SUMPRODUCT('Respondent Data'!I46:Z46,'Product Coding'!A100:R100)</f>
        <v>-0.23240692429043208</v>
      </c>
      <c r="C46" s="4">
        <f>SUMPRODUCT('Respondent Data'!I46:Z46,'Product Coding'!A101:R101)</f>
        <v>-0.92274447050239417</v>
      </c>
      <c r="D46" s="4">
        <f>SUMPRODUCT('Respondent Data'!I46:Z46,'Product Coding'!A102:R102)</f>
        <v>-1.1122231936182942</v>
      </c>
      <c r="E46" s="4">
        <f>SUMPRODUCT('Respondent Data'!I46:Z46,'Product Coding'!A103:R103)</f>
        <v>-1.6473684872190211</v>
      </c>
      <c r="F46" s="4">
        <f>SUMPRODUCT('Respondent Data'!I46:Z46,'Product Coding'!A104:R104)</f>
        <v>-1.9663004165064002</v>
      </c>
      <c r="G46" s="4">
        <f>SUMPRODUCT('Respondent Data'!I46:Z46,'Product Coding'!A105:R105)</f>
        <v>-2.6807540961829925</v>
      </c>
      <c r="H46" s="4">
        <f>SUMPRODUCT('Respondent Data'!I46:Z46,'Product Coding'!A106:R106)</f>
        <v>-1.522148359237568</v>
      </c>
      <c r="I46" s="4">
        <f>SUMPRODUCT('Respondent Data'!I46:Z46,'Product Coding'!A107:R107)</f>
        <v>-2.2124859054495301</v>
      </c>
      <c r="J46" s="4">
        <f>SUMPRODUCT('Respondent Data'!I46:Z46,'Product Coding'!A108:R108)</f>
        <v>-2.4019646285654304</v>
      </c>
      <c r="K46" s="4">
        <f>SUMPRODUCT('Respondent Data'!I46:Z46,'Product Coding'!A109:R109)</f>
        <v>-2.9371099221661572</v>
      </c>
      <c r="L46" s="4">
        <f>SUMPRODUCT('Respondent Data'!I46:Z46,'Product Coding'!A110:R110)</f>
        <v>-3.2560418514535359</v>
      </c>
      <c r="M46" s="4">
        <f>SUMPRODUCT('Respondent Data'!I46:Z46,'Product Coding'!A111:R111)</f>
        <v>-3.970495531130128</v>
      </c>
      <c r="N46" s="4">
        <f>SUMPRODUCT('Respondent Data'!I46:Z46,'Product Coding'!A112:R112)</f>
        <v>-2.9481742931574626</v>
      </c>
      <c r="O46" s="4">
        <f>SUMPRODUCT('Respondent Data'!I46:Z46,'Product Coding'!A113:R113)</f>
        <v>-3.6385118393694249</v>
      </c>
      <c r="P46" s="4">
        <f>SUMPRODUCT('Respondent Data'!I46:Z46,'Product Coding'!A114:R114)</f>
        <v>-3.8279905624853248</v>
      </c>
      <c r="Q46" s="4">
        <f>SUMPRODUCT('Respondent Data'!I46:Z46,'Product Coding'!A115:R115)</f>
        <v>-4.3631358560860516</v>
      </c>
      <c r="R46" s="4">
        <f>SUMPRODUCT('Respondent Data'!I46:Z46,'Product Coding'!A116:R116)</f>
        <v>-4.6820677853734303</v>
      </c>
      <c r="S46" s="4">
        <f>SUMPRODUCT('Respondent Data'!I46:Z46,'Product Coding'!A117:R117)</f>
        <v>-5.3965214650500224</v>
      </c>
      <c r="T46" s="4">
        <f>SUMPRODUCT('Respondent Data'!I46:Z46,'Product Coding'!A118:R118)</f>
        <v>-4.237915728104598</v>
      </c>
      <c r="U46" s="4">
        <f>SUMPRODUCT('Respondent Data'!I46:Z46,'Product Coding'!A119:R119)</f>
        <v>-4.9282532743165604</v>
      </c>
      <c r="V46" s="4">
        <f>SUMPRODUCT('Respondent Data'!I46:Z46,'Product Coding'!A120:R120)</f>
        <v>-5.1177319974324602</v>
      </c>
      <c r="W46" s="4">
        <f>SUMPRODUCT('Respondent Data'!I46:Z46,'Product Coding'!A121:R121)</f>
        <v>-5.652877291033187</v>
      </c>
      <c r="X46" s="4">
        <f>SUMPRODUCT('Respondent Data'!I46:Z46,'Product Coding'!A122:R122)</f>
        <v>-5.9718092203205657</v>
      </c>
      <c r="Y46" s="4">
        <f>SUMPRODUCT('Respondent Data'!I46:Z46,'Product Coding'!A123:R123)</f>
        <v>-6.6862628999971578</v>
      </c>
      <c r="Z46" s="4">
        <f>SUMPRODUCT('Respondent Data'!I46:Z46,'Product Coding'!A124:R124)</f>
        <v>-0.56784200114896177</v>
      </c>
      <c r="AA46" s="4">
        <f>SUMPRODUCT('Respondent Data'!I46:Z46,'Product Coding'!A125:R125)</f>
        <v>-1.2581795473609239</v>
      </c>
      <c r="AB46" s="4">
        <f>SUMPRODUCT('Respondent Data'!I46:Z46,'Product Coding'!A126:R126)</f>
        <v>-1.4476582704768239</v>
      </c>
      <c r="AC46" s="4">
        <f>SUMPRODUCT('Respondent Data'!I46:Z46,'Product Coding'!A127:R127)</f>
        <v>-1.9828035640775508</v>
      </c>
      <c r="AD46" s="4">
        <f>SUMPRODUCT('Respondent Data'!I46:Z46,'Product Coding'!A128:R128)</f>
        <v>-2.3017354933649301</v>
      </c>
      <c r="AE46" s="4">
        <f>SUMPRODUCT('Respondent Data'!I46:Z46,'Product Coding'!A129:R129)</f>
        <v>-3.0161891730415222</v>
      </c>
      <c r="AF46" s="4">
        <f>SUMPRODUCT('Respondent Data'!I46:Z46,'Product Coding'!A130:R130)</f>
        <v>-1.8575834360960977</v>
      </c>
      <c r="AG46" s="4">
        <f>SUMPRODUCT('Respondent Data'!I46:Z46,'Product Coding'!A131:R131)</f>
        <v>-2.5479209823080597</v>
      </c>
      <c r="AH46" s="4">
        <f>SUMPRODUCT('Respondent Data'!I46:Z46,'Product Coding'!A132:R132)</f>
        <v>-2.7373997054239601</v>
      </c>
      <c r="AI46" s="4">
        <f>SUMPRODUCT('Respondent Data'!I46:Z46,'Product Coding'!A133:R133)</f>
        <v>-3.2725449990246869</v>
      </c>
      <c r="AJ46" s="4">
        <f>SUMPRODUCT('Respondent Data'!I46:Z46,'Product Coding'!A134:R134)</f>
        <v>-3.5914769283120656</v>
      </c>
      <c r="AK46" s="4">
        <f>SUMPRODUCT('Respondent Data'!I46:Z46,'Product Coding'!A135:R135)</f>
        <v>-4.3059306079886577</v>
      </c>
      <c r="AL46" s="4">
        <f>SUMPRODUCT('Respondent Data'!I46:Z46,'Product Coding'!A136:R136)</f>
        <v>2.4500700114711691</v>
      </c>
      <c r="AM46" s="4">
        <f>SUMPRODUCT('Respondent Data'!I46:Z46,'Product Coding'!A137:R137)</f>
        <v>1.759732465259207</v>
      </c>
      <c r="AN46" s="4">
        <f>SUMPRODUCT('Respondent Data'!I46:Z46,'Product Coding'!A138:R138)</f>
        <v>1.5702537421433069</v>
      </c>
      <c r="AO46" s="4">
        <f>SUMPRODUCT('Respondent Data'!I46:Z46,'Product Coding'!A139:R139)</f>
        <v>1.0351084485425801</v>
      </c>
      <c r="AP46" s="4">
        <f>SUMPRODUCT('Respondent Data'!I46:Z46,'Product Coding'!A140:R140)</f>
        <v>0.71617651925520098</v>
      </c>
      <c r="AQ46" s="4">
        <f>SUMPRODUCT('Respondent Data'!I46:Z46,'Product Coding'!A141:R141)</f>
        <v>1.7228395786090811E-3</v>
      </c>
      <c r="AR46" s="4">
        <f>SUMPRODUCT('Respondent Data'!I46:Z46,'Product Coding'!A142:R142)</f>
        <v>1.1603285765240332</v>
      </c>
      <c r="AS46" s="4">
        <f>SUMPRODUCT('Respondent Data'!I46:Z46,'Product Coding'!A143:R143)</f>
        <v>0.46999103031207112</v>
      </c>
      <c r="AT46" s="4">
        <f>SUMPRODUCT('Respondent Data'!I46:Z46,'Product Coding'!A144:R144)</f>
        <v>0.28051230719617104</v>
      </c>
      <c r="AU46" s="4">
        <f>SUMPRODUCT('Respondent Data'!I46:Z46,'Product Coding'!A145:R145)</f>
        <v>-0.25463298640455589</v>
      </c>
      <c r="AV46" s="4">
        <f>SUMPRODUCT('Respondent Data'!I46:Z46,'Product Coding'!A146:R146)</f>
        <v>-0.57356491569193491</v>
      </c>
      <c r="AW46" s="4">
        <f>SUMPRODUCT('Respondent Data'!I46:Z46,'Product Coding'!A147:R147)</f>
        <v>-1.2880185953685268</v>
      </c>
      <c r="AX46" s="4">
        <f>SUMPRODUCT('Respondent Data'!I46:Z46,'Product Coding'!A148:R148)</f>
        <v>5.7218030854241473</v>
      </c>
      <c r="AY46" s="4">
        <f>SUMPRODUCT('Respondent Data'!I46:Z46,'Product Coding'!A149:R149)</f>
        <v>5.0314655392121859</v>
      </c>
      <c r="AZ46" s="4">
        <f>SUMPRODUCT('Respondent Data'!I46:Z46,'Product Coding'!A150:R150)</f>
        <v>4.841986816096286</v>
      </c>
      <c r="BA46" s="4">
        <f>SUMPRODUCT('Respondent Data'!I46:Z46,'Product Coding'!A151:R151)</f>
        <v>4.3068415224955592</v>
      </c>
      <c r="BB46" s="4">
        <f>SUMPRODUCT('Respondent Data'!I46:Z46,'Product Coding'!A152:R152)</f>
        <v>3.9879095932081796</v>
      </c>
      <c r="BC46" s="4">
        <f>SUMPRODUCT('Respondent Data'!I46:Z46,'Product Coding'!A153:R153)</f>
        <v>3.2734559135315875</v>
      </c>
      <c r="BD46" s="4">
        <f>SUMPRODUCT('Respondent Data'!I46:Z46,'Product Coding'!A154:R154)</f>
        <v>4.4320616504770118</v>
      </c>
      <c r="BE46" s="4">
        <f>SUMPRODUCT('Respondent Data'!I46:Z46,'Product Coding'!A155:R155)</f>
        <v>3.7417241042650504</v>
      </c>
      <c r="BF46" s="4">
        <f>SUMPRODUCT('Respondent Data'!I46:Z46,'Product Coding'!A156:R156)</f>
        <v>3.5522453811491506</v>
      </c>
      <c r="BG46" s="4">
        <f>SUMPRODUCT('Respondent Data'!I46:Z46,'Product Coding'!A157:R157)</f>
        <v>3.0171000875484228</v>
      </c>
      <c r="BH46" s="4">
        <f>SUMPRODUCT('Respondent Data'!I46:Z46,'Product Coding'!A158:R158)</f>
        <v>2.6981681582610442</v>
      </c>
      <c r="BI46" s="4">
        <f>SUMPRODUCT('Respondent Data'!I46:Z46,'Product Coding'!A159:R159)</f>
        <v>1.9837144785844518</v>
      </c>
      <c r="BJ46" s="4">
        <f>SUMPRODUCT('Respondent Data'!I46:Z46,'Product Coding'!A160:R160)</f>
        <v>8.823923838223898</v>
      </c>
      <c r="BK46" s="4">
        <f>SUMPRODUCT('Respondent Data'!I46:Z46,'Product Coding'!A161:R161)</f>
        <v>8.1335862920119357</v>
      </c>
      <c r="BL46" s="4">
        <f>SUMPRODUCT('Respondent Data'!I46:Z46,'Product Coding'!A162:R162)</f>
        <v>7.9441075688960359</v>
      </c>
      <c r="BM46" s="4">
        <f>SUMPRODUCT('Respondent Data'!I46:Z46,'Product Coding'!A163:R163)</f>
        <v>7.408962275295309</v>
      </c>
      <c r="BN46" s="4">
        <f>SUMPRODUCT('Respondent Data'!I46:Z46,'Product Coding'!A164:R164)</f>
        <v>7.0900303460079304</v>
      </c>
      <c r="BO46" s="4">
        <f>SUMPRODUCT('Respondent Data'!I46:Z46,'Product Coding'!A165:R165)</f>
        <v>6.3755766663313382</v>
      </c>
      <c r="BP46" s="4">
        <f>SUMPRODUCT('Respondent Data'!I46:Z46,'Product Coding'!A166:R166)</f>
        <v>7.5341824032767626</v>
      </c>
      <c r="BQ46" s="4">
        <f>SUMPRODUCT('Respondent Data'!I46:Z46,'Product Coding'!A167:R167)</f>
        <v>6.8438448570648003</v>
      </c>
      <c r="BR46" s="4">
        <f>SUMPRODUCT('Respondent Data'!I46:Z46,'Product Coding'!A168:R168)</f>
        <v>6.6543661339489004</v>
      </c>
      <c r="BS46" s="4">
        <f>SUMPRODUCT('Respondent Data'!I46:Z46,'Product Coding'!A169:R169)</f>
        <v>6.1192208403481736</v>
      </c>
      <c r="BT46" s="4">
        <f>SUMPRODUCT('Respondent Data'!I46:Z46,'Product Coding'!A170:R170)</f>
        <v>5.8002889110607949</v>
      </c>
      <c r="BU46" s="4">
        <f>SUMPRODUCT('Respondent Data'!I46:Z46,'Product Coding'!A171:R171)</f>
        <v>5.0858352313842028</v>
      </c>
      <c r="BV46" s="4">
        <f>SUMPRODUCT('Respondent Data'!I46:Z46,'Product Coding'!A172:R172)</f>
        <v>-1.7088742103333201</v>
      </c>
      <c r="BX46" s="4">
        <f t="shared" si="0"/>
        <v>1.2616330135060516</v>
      </c>
      <c r="BY46" s="4">
        <f t="shared" si="1"/>
        <v>2.5161865221806416</v>
      </c>
      <c r="BZ46" s="4">
        <f t="shared" si="2"/>
        <v>3.0411118650085061</v>
      </c>
      <c r="CA46" s="4">
        <f t="shared" si="3"/>
        <v>5.1932956062122875</v>
      </c>
      <c r="CB46" s="4">
        <f t="shared" si="4"/>
        <v>7.1441969837433499</v>
      </c>
      <c r="CC46" s="4">
        <f t="shared" si="5"/>
        <v>14.596096007093667</v>
      </c>
      <c r="CD46" s="4">
        <f t="shared" si="6"/>
        <v>4.5820585363690087</v>
      </c>
      <c r="CE46" s="4">
        <f t="shared" si="7"/>
        <v>9.138405391766609</v>
      </c>
      <c r="CF46" s="4">
        <f t="shared" si="8"/>
        <v>11.044854115216497</v>
      </c>
      <c r="CG46" s="4">
        <f t="shared" si="9"/>
        <v>18.861256965846305</v>
      </c>
      <c r="CH46" s="4">
        <f t="shared" si="10"/>
        <v>25.946632994243469</v>
      </c>
      <c r="CI46" s="4">
        <f t="shared" si="11"/>
        <v>53.010792830402032</v>
      </c>
      <c r="CJ46" s="4">
        <f t="shared" si="12"/>
        <v>19.071103680442363</v>
      </c>
      <c r="CK46" s="4">
        <f t="shared" si="13"/>
        <v>38.035192112233474</v>
      </c>
      <c r="CL46" s="4">
        <f t="shared" si="14"/>
        <v>45.970071376166054</v>
      </c>
      <c r="CM46" s="4">
        <f t="shared" si="15"/>
        <v>78.502922711276398</v>
      </c>
      <c r="CN46" s="4">
        <f t="shared" si="16"/>
        <v>107.99314850825236</v>
      </c>
      <c r="CO46" s="4">
        <f t="shared" si="17"/>
        <v>220.63758422697515</v>
      </c>
      <c r="CP46" s="4">
        <f t="shared" si="18"/>
        <v>69.26333765958492</v>
      </c>
      <c r="CQ46" s="4">
        <f t="shared" si="19"/>
        <v>138.13801227028412</v>
      </c>
      <c r="CR46" s="4">
        <f t="shared" si="20"/>
        <v>166.95628262080496</v>
      </c>
      <c r="CS46" s="4">
        <f t="shared" si="21"/>
        <v>285.11063303544017</v>
      </c>
      <c r="CT46" s="4">
        <f t="shared" si="22"/>
        <v>392.21463190510434</v>
      </c>
      <c r="CU46" s="4">
        <f t="shared" si="23"/>
        <v>801.32202901188418</v>
      </c>
      <c r="CV46" s="4">
        <f t="shared" si="24"/>
        <v>1.7644552475818631</v>
      </c>
      <c r="CW46" s="4">
        <f t="shared" si="25"/>
        <v>3.5190094626792958</v>
      </c>
      <c r="CX46" s="4">
        <f t="shared" si="26"/>
        <v>4.2531431337437704</v>
      </c>
      <c r="CY46" s="4">
        <f t="shared" si="27"/>
        <v>7.2630769697127535</v>
      </c>
      <c r="CZ46" s="4">
        <f t="shared" si="28"/>
        <v>9.9915076117846144</v>
      </c>
      <c r="DA46" s="4">
        <f t="shared" si="29"/>
        <v>20.413351519991409</v>
      </c>
      <c r="DB46" s="4">
        <f t="shared" si="30"/>
        <v>6.4082321425277042</v>
      </c>
      <c r="DC46" s="4">
        <f t="shared" si="31"/>
        <v>12.780505246310792</v>
      </c>
      <c r="DD46" s="4">
        <f t="shared" si="32"/>
        <v>15.446766685513976</v>
      </c>
      <c r="DE46" s="4">
        <f t="shared" si="33"/>
        <v>26.378386958100833</v>
      </c>
      <c r="DF46" s="4">
        <f t="shared" si="34"/>
        <v>36.28763059754381</v>
      </c>
      <c r="DG46" s="4">
        <f t="shared" si="35"/>
        <v>74.138176939540912</v>
      </c>
      <c r="DH46" s="4">
        <f t="shared" si="36"/>
        <v>8.6287545169910884E-2</v>
      </c>
      <c r="DI46" s="4">
        <f t="shared" si="37"/>
        <v>0.1720908979586889</v>
      </c>
      <c r="DJ46" s="4">
        <f t="shared" si="38"/>
        <v>0.20799239922348045</v>
      </c>
      <c r="DK46" s="4">
        <f t="shared" si="39"/>
        <v>0.35518785923050278</v>
      </c>
      <c r="DL46" s="4">
        <f t="shared" si="40"/>
        <v>0.48861690629383525</v>
      </c>
      <c r="DM46" s="4">
        <f t="shared" si="41"/>
        <v>0.99827864365758279</v>
      </c>
      <c r="DN46" s="4">
        <f t="shared" si="42"/>
        <v>0.3133831936034861</v>
      </c>
      <c r="DO46" s="4">
        <f t="shared" si="43"/>
        <v>0.62500787438314453</v>
      </c>
      <c r="DP46" s="4">
        <f t="shared" si="44"/>
        <v>0.75539664717028898</v>
      </c>
      <c r="DQ46" s="4">
        <f t="shared" si="45"/>
        <v>1.2899880908149306</v>
      </c>
      <c r="DR46" s="4">
        <f t="shared" si="46"/>
        <v>1.774582023877219</v>
      </c>
      <c r="DS46" s="4">
        <f t="shared" si="47"/>
        <v>3.6255956620337457</v>
      </c>
      <c r="DT46" s="4">
        <f t="shared" si="48"/>
        <v>3.2738026315792946E-3</v>
      </c>
      <c r="DU46" s="4">
        <f t="shared" si="49"/>
        <v>6.5292347058733815E-3</v>
      </c>
      <c r="DV46" s="4">
        <f t="shared" si="50"/>
        <v>7.8913597853026533E-3</v>
      </c>
      <c r="DW46" s="4">
        <f t="shared" si="51"/>
        <v>1.3476046235457366E-2</v>
      </c>
      <c r="DX46" s="4">
        <f t="shared" si="52"/>
        <v>1.8538426496072062E-2</v>
      </c>
      <c r="DY46" s="4">
        <f t="shared" si="53"/>
        <v>3.7875306850138984E-2</v>
      </c>
      <c r="DZ46" s="4">
        <f t="shared" si="54"/>
        <v>1.1889951462770018E-2</v>
      </c>
      <c r="EA46" s="4">
        <f t="shared" si="55"/>
        <v>2.3713183865460417E-2</v>
      </c>
      <c r="EB46" s="4">
        <f t="shared" si="56"/>
        <v>2.8660214246709448E-2</v>
      </c>
      <c r="EC46" s="4">
        <f t="shared" si="57"/>
        <v>4.8942943018021073E-2</v>
      </c>
      <c r="ED46" s="4">
        <f t="shared" si="58"/>
        <v>6.7328735430851119E-2</v>
      </c>
      <c r="EE46" s="4">
        <f t="shared" si="59"/>
        <v>0.13755733340235904</v>
      </c>
      <c r="EF46" s="4">
        <f t="shared" si="60"/>
        <v>1.4716975548671919E-4</v>
      </c>
      <c r="EG46" s="4">
        <f t="shared" si="61"/>
        <v>2.9351368525085543E-4</v>
      </c>
      <c r="EH46" s="4">
        <f t="shared" si="62"/>
        <v>3.5474633652562992E-4</v>
      </c>
      <c r="EI46" s="4">
        <f t="shared" si="63"/>
        <v>6.0579902107392761E-4</v>
      </c>
      <c r="EJ46" s="4">
        <f t="shared" si="64"/>
        <v>8.3337207570735616E-4</v>
      </c>
      <c r="EK46" s="4">
        <f t="shared" si="65"/>
        <v>1.7026376588348113E-3</v>
      </c>
      <c r="EL46" s="4">
        <f t="shared" si="66"/>
        <v>5.3449808875029607E-4</v>
      </c>
      <c r="EM46" s="4">
        <f t="shared" si="67"/>
        <v>1.0659969045256415E-3</v>
      </c>
      <c r="EN46" s="4">
        <f t="shared" si="68"/>
        <v>1.2883845477424153E-3</v>
      </c>
      <c r="EO46" s="4">
        <f t="shared" si="69"/>
        <v>2.2001695787286588E-3</v>
      </c>
      <c r="EP46" s="4">
        <f t="shared" si="70"/>
        <v>3.0266801776649395E-3</v>
      </c>
      <c r="EQ46" s="4">
        <f t="shared" si="71"/>
        <v>6.1837200956932365E-3</v>
      </c>
      <c r="ER46" s="4">
        <f t="shared" si="72"/>
        <v>5.5227405323200305</v>
      </c>
      <c r="ET46" s="4">
        <f t="shared" si="73"/>
        <v>0.44215838468406943</v>
      </c>
      <c r="EU46" s="4">
        <f t="shared" si="74"/>
        <v>0.28439901970269416</v>
      </c>
      <c r="EV46" s="4">
        <f t="shared" si="75"/>
        <v>0.24745664891360167</v>
      </c>
      <c r="EW46" s="4">
        <f t="shared" si="76"/>
        <v>0.1614649232949471</v>
      </c>
      <c r="EX46" s="4">
        <f t="shared" si="77"/>
        <v>0.12278681397270994</v>
      </c>
      <c r="EY46" s="4">
        <f t="shared" si="78"/>
        <v>6.4118610166618878E-2</v>
      </c>
      <c r="EZ46" s="4">
        <f t="shared" si="79"/>
        <v>0.17914538041560477</v>
      </c>
      <c r="FA46" s="4">
        <f t="shared" si="80"/>
        <v>9.8634840624157644E-2</v>
      </c>
      <c r="FB46" s="4">
        <f t="shared" si="81"/>
        <v>8.3023006375534322E-2</v>
      </c>
      <c r="FC46" s="4">
        <f t="shared" si="82"/>
        <v>5.0349280597880283E-2</v>
      </c>
      <c r="FD46" s="4">
        <f t="shared" si="83"/>
        <v>3.7110387788100545E-2</v>
      </c>
      <c r="FE46" s="4">
        <f t="shared" si="84"/>
        <v>1.851481801313444E-2</v>
      </c>
      <c r="FF46" s="4">
        <f t="shared" si="85"/>
        <v>4.9822870526767177E-2</v>
      </c>
      <c r="FG46" s="4">
        <f t="shared" si="86"/>
        <v>2.5617909017196919E-2</v>
      </c>
      <c r="FH46" s="4">
        <f t="shared" si="87"/>
        <v>2.1290152871844013E-2</v>
      </c>
      <c r="FI46" s="4">
        <f t="shared" si="88"/>
        <v>1.2578153933178154E-2</v>
      </c>
      <c r="FJ46" s="4">
        <f t="shared" si="89"/>
        <v>9.1748886392091465E-3</v>
      </c>
      <c r="FK46" s="4">
        <f t="shared" si="90"/>
        <v>4.5118701482322497E-3</v>
      </c>
      <c r="FL46" s="4">
        <f t="shared" si="91"/>
        <v>1.4232173325509336E-2</v>
      </c>
      <c r="FM46" s="4">
        <f t="shared" si="92"/>
        <v>7.1871085671213891E-3</v>
      </c>
      <c r="FN46" s="4">
        <f t="shared" si="93"/>
        <v>5.9539302989796506E-3</v>
      </c>
      <c r="FO46" s="4">
        <f t="shared" si="94"/>
        <v>3.495151471270665E-3</v>
      </c>
      <c r="FP46" s="4">
        <f t="shared" si="95"/>
        <v>2.5431403586256502E-3</v>
      </c>
      <c r="FQ46" s="4">
        <f t="shared" si="96"/>
        <v>1.2463823300870476E-3</v>
      </c>
      <c r="FR46" s="4">
        <f t="shared" si="97"/>
        <v>0.36173492078583092</v>
      </c>
      <c r="FS46" s="4">
        <f t="shared" si="98"/>
        <v>0.22128743218145541</v>
      </c>
      <c r="FT46" s="4">
        <f t="shared" si="99"/>
        <v>0.19036222210974243</v>
      </c>
      <c r="FU46" s="4">
        <f t="shared" si="100"/>
        <v>0.12102029348938315</v>
      </c>
      <c r="FV46" s="4">
        <f t="shared" si="101"/>
        <v>9.097933016284715E-2</v>
      </c>
      <c r="FW46" s="4">
        <f t="shared" si="102"/>
        <v>4.6699835804143247E-2</v>
      </c>
      <c r="FX46" s="4">
        <f t="shared" si="103"/>
        <v>0.13498497087576389</v>
      </c>
      <c r="FY46" s="4">
        <f t="shared" si="104"/>
        <v>7.256627983706998E-2</v>
      </c>
      <c r="FZ46" s="4">
        <f t="shared" si="105"/>
        <v>6.0802224481045407E-2</v>
      </c>
      <c r="GA46" s="4">
        <f t="shared" si="106"/>
        <v>3.6525161308092177E-2</v>
      </c>
      <c r="GB46" s="4">
        <f t="shared" si="107"/>
        <v>2.6818545023503625E-2</v>
      </c>
      <c r="GC46" s="4">
        <f t="shared" si="108"/>
        <v>1.3308813718020318E-2</v>
      </c>
      <c r="GD46" s="4">
        <f t="shared" si="109"/>
        <v>0.92056657046876633</v>
      </c>
      <c r="GE46" s="4">
        <f t="shared" si="110"/>
        <v>0.85317615019585769</v>
      </c>
      <c r="GF46" s="4">
        <f t="shared" si="111"/>
        <v>0.82781977820623565</v>
      </c>
      <c r="GG46" s="4">
        <f t="shared" si="112"/>
        <v>0.73790507580832077</v>
      </c>
      <c r="GH46" s="4">
        <f t="shared" si="113"/>
        <v>0.67176450554338385</v>
      </c>
      <c r="GI46" s="4">
        <f t="shared" si="114"/>
        <v>0.5004307097881171</v>
      </c>
      <c r="GJ46" s="4">
        <f t="shared" si="115"/>
        <v>0.7613924137831648</v>
      </c>
      <c r="GK46" s="4">
        <f t="shared" si="116"/>
        <v>0.61538163338414675</v>
      </c>
      <c r="GL46" s="4">
        <f t="shared" si="117"/>
        <v>0.569671818396148</v>
      </c>
      <c r="GM46" s="4">
        <f t="shared" si="118"/>
        <v>0.43668349368757337</v>
      </c>
      <c r="GN46" s="4">
        <f t="shared" si="119"/>
        <v>0.36041464674473506</v>
      </c>
      <c r="GO46" s="4">
        <f t="shared" si="120"/>
        <v>0.21618837292845605</v>
      </c>
      <c r="GP46" s="4">
        <f t="shared" si="121"/>
        <v>0.9967368801786789</v>
      </c>
      <c r="GQ46" s="4">
        <f t="shared" si="122"/>
        <v>0.99351311965838596</v>
      </c>
      <c r="GR46" s="4">
        <f t="shared" si="123"/>
        <v>0.99217042619853024</v>
      </c>
      <c r="GS46" s="4">
        <f t="shared" si="124"/>
        <v>0.98670314282659777</v>
      </c>
      <c r="GT46" s="4">
        <f t="shared" si="125"/>
        <v>0.98179899156102834</v>
      </c>
      <c r="GU46" s="4">
        <f t="shared" si="126"/>
        <v>0.96350688122151473</v>
      </c>
      <c r="GV46" s="4">
        <f t="shared" si="127"/>
        <v>0.98824975834024043</v>
      </c>
      <c r="GW46" s="4">
        <f t="shared" si="128"/>
        <v>0.97683610581635627</v>
      </c>
      <c r="GX46" s="4">
        <f t="shared" si="129"/>
        <v>0.97213830782043287</v>
      </c>
      <c r="GY46" s="4">
        <f t="shared" si="130"/>
        <v>0.95334070042246311</v>
      </c>
      <c r="GZ46" s="4">
        <f t="shared" si="131"/>
        <v>0.93691846457813921</v>
      </c>
      <c r="HA46" s="4">
        <f t="shared" si="132"/>
        <v>0.87907657103230652</v>
      </c>
      <c r="HB46" s="4">
        <f t="shared" si="133"/>
        <v>0.99985285190026318</v>
      </c>
      <c r="HC46" s="4">
        <f t="shared" si="134"/>
        <v>0.99970657243975369</v>
      </c>
      <c r="HD46" s="4">
        <f t="shared" si="135"/>
        <v>0.99964537946381038</v>
      </c>
      <c r="HE46" s="4">
        <f t="shared" si="136"/>
        <v>0.99939456774919089</v>
      </c>
      <c r="HF46" s="4">
        <f t="shared" si="137"/>
        <v>0.99916732185500667</v>
      </c>
      <c r="HG46" s="4">
        <f t="shared" si="138"/>
        <v>0.99830025638864839</v>
      </c>
      <c r="HH46" s="4">
        <f t="shared" si="139"/>
        <v>0.99946578744683834</v>
      </c>
      <c r="HI46" s="4">
        <f t="shared" si="140"/>
        <v>0.99893513823481972</v>
      </c>
      <c r="HJ46" s="4">
        <f t="shared" si="141"/>
        <v>0.99871327325111792</v>
      </c>
      <c r="HK46" s="4">
        <f t="shared" si="142"/>
        <v>0.99780466054036543</v>
      </c>
      <c r="HL46" s="4">
        <f t="shared" si="143"/>
        <v>0.99698245297210963</v>
      </c>
      <c r="HM46" s="4">
        <f t="shared" si="144"/>
        <v>0.99385428329619041</v>
      </c>
      <c r="HN46" s="4">
        <f t="shared" si="145"/>
        <v>0.15330979287693919</v>
      </c>
      <c r="HP46" s="4">
        <f t="shared" ref="HP46:IU46" si="278">IF(B1=1,ET46,0)</f>
        <v>0.44215838468406943</v>
      </c>
      <c r="HQ46" s="4">
        <f t="shared" si="278"/>
        <v>0.28439901970269416</v>
      </c>
      <c r="HR46" s="4">
        <f t="shared" si="278"/>
        <v>0.24745664891360167</v>
      </c>
      <c r="HS46" s="4">
        <f t="shared" si="278"/>
        <v>0.1614649232949471</v>
      </c>
      <c r="HT46" s="4">
        <f t="shared" si="278"/>
        <v>0.12278681397270994</v>
      </c>
      <c r="HU46" s="4">
        <f t="shared" si="278"/>
        <v>6.4118610166618878E-2</v>
      </c>
      <c r="HV46" s="4">
        <f t="shared" si="278"/>
        <v>0.17914538041560477</v>
      </c>
      <c r="HW46" s="4">
        <f t="shared" si="278"/>
        <v>9.8634840624157644E-2</v>
      </c>
      <c r="HX46" s="4">
        <f t="shared" si="278"/>
        <v>8.3023006375534322E-2</v>
      </c>
      <c r="HY46" s="4">
        <f t="shared" si="278"/>
        <v>5.0349280597880283E-2</v>
      </c>
      <c r="HZ46" s="4">
        <f t="shared" si="278"/>
        <v>3.7110387788100545E-2</v>
      </c>
      <c r="IA46" s="4">
        <f t="shared" si="278"/>
        <v>1.851481801313444E-2</v>
      </c>
      <c r="IB46" s="4">
        <f t="shared" si="278"/>
        <v>4.9822870526767177E-2</v>
      </c>
      <c r="IC46" s="4">
        <f t="shared" si="278"/>
        <v>2.5617909017196919E-2</v>
      </c>
      <c r="ID46" s="4">
        <f t="shared" si="278"/>
        <v>2.1290152871844013E-2</v>
      </c>
      <c r="IE46" s="4">
        <f t="shared" si="278"/>
        <v>1.2578153933178154E-2</v>
      </c>
      <c r="IF46" s="4">
        <f t="shared" si="278"/>
        <v>9.1748886392091465E-3</v>
      </c>
      <c r="IG46" s="4">
        <f t="shared" si="278"/>
        <v>4.5118701482322497E-3</v>
      </c>
      <c r="IH46" s="4">
        <f t="shared" si="278"/>
        <v>1.4232173325509336E-2</v>
      </c>
      <c r="II46" s="4">
        <f t="shared" si="278"/>
        <v>7.1871085671213891E-3</v>
      </c>
      <c r="IJ46" s="4">
        <f t="shared" si="278"/>
        <v>5.9539302989796506E-3</v>
      </c>
      <c r="IK46" s="4">
        <f t="shared" si="278"/>
        <v>3.495151471270665E-3</v>
      </c>
      <c r="IL46" s="4">
        <f t="shared" si="278"/>
        <v>2.5431403586256502E-3</v>
      </c>
      <c r="IM46" s="4">
        <f t="shared" si="278"/>
        <v>1.2463823300870476E-3</v>
      </c>
      <c r="IN46" s="4">
        <f t="shared" si="278"/>
        <v>0.36173492078583092</v>
      </c>
      <c r="IO46" s="4">
        <f t="shared" si="278"/>
        <v>0.22128743218145541</v>
      </c>
      <c r="IP46" s="4">
        <f t="shared" si="278"/>
        <v>0.19036222210974243</v>
      </c>
      <c r="IQ46" s="4">
        <f t="shared" si="278"/>
        <v>0.12102029348938315</v>
      </c>
      <c r="IR46" s="4">
        <f t="shared" si="278"/>
        <v>9.097933016284715E-2</v>
      </c>
      <c r="IS46" s="4">
        <f t="shared" si="278"/>
        <v>4.6699835804143247E-2</v>
      </c>
      <c r="IT46" s="4">
        <f t="shared" si="278"/>
        <v>0.13498497087576389</v>
      </c>
      <c r="IU46" s="4">
        <f t="shared" si="278"/>
        <v>7.256627983706998E-2</v>
      </c>
      <c r="IV46" s="4">
        <f t="shared" ref="IV46:KA46" si="279">IF(AH1=1,FZ46,0)</f>
        <v>6.0802224481045407E-2</v>
      </c>
      <c r="IW46" s="4">
        <f t="shared" si="279"/>
        <v>3.6525161308092177E-2</v>
      </c>
      <c r="IX46" s="4">
        <f t="shared" si="279"/>
        <v>2.6818545023503625E-2</v>
      </c>
      <c r="IY46" s="4">
        <f t="shared" si="279"/>
        <v>1.3308813718020318E-2</v>
      </c>
      <c r="IZ46" s="4">
        <f t="shared" si="279"/>
        <v>0.92056657046876633</v>
      </c>
      <c r="JA46" s="4">
        <f t="shared" si="279"/>
        <v>0.85317615019585769</v>
      </c>
      <c r="JB46" s="4">
        <f t="shared" si="279"/>
        <v>0.82781977820623565</v>
      </c>
      <c r="JC46" s="4">
        <f t="shared" si="279"/>
        <v>0.73790507580832077</v>
      </c>
      <c r="JD46" s="4">
        <f t="shared" si="279"/>
        <v>0.67176450554338385</v>
      </c>
      <c r="JE46" s="4">
        <f t="shared" si="279"/>
        <v>0.5004307097881171</v>
      </c>
      <c r="JF46" s="4">
        <f t="shared" si="279"/>
        <v>0.7613924137831648</v>
      </c>
      <c r="JG46" s="4">
        <f t="shared" si="279"/>
        <v>0.61538163338414675</v>
      </c>
      <c r="JH46" s="4">
        <f t="shared" si="279"/>
        <v>0.569671818396148</v>
      </c>
      <c r="JI46" s="4">
        <f t="shared" si="279"/>
        <v>0.43668349368757337</v>
      </c>
      <c r="JJ46" s="4">
        <f t="shared" si="279"/>
        <v>0.36041464674473506</v>
      </c>
      <c r="JK46" s="4">
        <f t="shared" si="279"/>
        <v>0.21618837292845605</v>
      </c>
      <c r="JL46" s="4">
        <f t="shared" si="279"/>
        <v>0.9967368801786789</v>
      </c>
      <c r="JM46" s="4">
        <f t="shared" si="279"/>
        <v>0.99351311965838596</v>
      </c>
      <c r="JN46" s="4">
        <f t="shared" si="279"/>
        <v>0.99217042619853024</v>
      </c>
      <c r="JO46" s="4">
        <f t="shared" si="279"/>
        <v>0.98670314282659777</v>
      </c>
      <c r="JP46" s="4">
        <f t="shared" si="279"/>
        <v>0.98179899156102834</v>
      </c>
      <c r="JQ46" s="4">
        <f t="shared" si="279"/>
        <v>0.96350688122151473</v>
      </c>
      <c r="JR46" s="4">
        <f t="shared" si="279"/>
        <v>0.98824975834024043</v>
      </c>
      <c r="JS46" s="4">
        <f t="shared" si="279"/>
        <v>0.97683610581635627</v>
      </c>
      <c r="JT46" s="4">
        <f t="shared" si="279"/>
        <v>0.97213830782043287</v>
      </c>
      <c r="JU46" s="4">
        <f t="shared" si="279"/>
        <v>0.95334070042246311</v>
      </c>
      <c r="JV46" s="4">
        <f t="shared" si="279"/>
        <v>0.93691846457813921</v>
      </c>
      <c r="JW46" s="4">
        <f t="shared" si="279"/>
        <v>0.87907657103230652</v>
      </c>
      <c r="JX46" s="4">
        <f t="shared" si="279"/>
        <v>0.99985285190026318</v>
      </c>
      <c r="JY46" s="4">
        <f t="shared" si="279"/>
        <v>0.99970657243975369</v>
      </c>
      <c r="JZ46" s="4">
        <f t="shared" si="279"/>
        <v>0.99964537946381038</v>
      </c>
      <c r="KA46" s="4">
        <f t="shared" si="279"/>
        <v>0.99939456774919089</v>
      </c>
      <c r="KB46" s="4">
        <f t="shared" ref="KB46:KJ46" si="280">IF(BN1=1,HF46,0)</f>
        <v>0.99916732185500667</v>
      </c>
      <c r="KC46" s="4">
        <f t="shared" si="280"/>
        <v>0.99830025638864839</v>
      </c>
      <c r="KD46" s="4">
        <f t="shared" si="280"/>
        <v>0.99946578744683834</v>
      </c>
      <c r="KE46" s="4">
        <f t="shared" si="280"/>
        <v>0.99893513823481972</v>
      </c>
      <c r="KF46" s="4">
        <f t="shared" si="280"/>
        <v>0.99871327325111792</v>
      </c>
      <c r="KG46" s="4">
        <f t="shared" si="280"/>
        <v>0.99780466054036543</v>
      </c>
      <c r="KH46" s="4">
        <f t="shared" si="280"/>
        <v>0.99698245297210963</v>
      </c>
      <c r="KI46" s="4">
        <f t="shared" si="280"/>
        <v>0.99385428329619041</v>
      </c>
      <c r="KJ46" s="4">
        <f t="shared" si="280"/>
        <v>0</v>
      </c>
    </row>
    <row r="47" spans="1:296" x14ac:dyDescent="0.2">
      <c r="A47" s="4" t="str">
        <f>'Respondent Data'!A47</f>
        <v>452</v>
      </c>
      <c r="B47" s="4">
        <f>SUMPRODUCT('Respondent Data'!I47:Z47,'Product Coding'!A100:R100)</f>
        <v>1.3644532771397477</v>
      </c>
      <c r="C47" s="4">
        <f>SUMPRODUCT('Respondent Data'!I47:Z47,'Product Coding'!A101:R101)</f>
        <v>0.53201267468026758</v>
      </c>
      <c r="D47" s="4">
        <f>SUMPRODUCT('Respondent Data'!I47:Z47,'Product Coding'!A102:R102)</f>
        <v>0.69299513160818771</v>
      </c>
      <c r="E47" s="4">
        <f>SUMPRODUCT('Respondent Data'!I47:Z47,'Product Coding'!A103:R103)</f>
        <v>-0.86757770342069929</v>
      </c>
      <c r="F47" s="4">
        <f>SUMPRODUCT('Respondent Data'!I47:Z47,'Product Coding'!A104:R104)</f>
        <v>-2.0244874471135121</v>
      </c>
      <c r="G47" s="4">
        <f>SUMPRODUCT('Respondent Data'!I47:Z47,'Product Coding'!A105:R105)</f>
        <v>-2.8452801108989525</v>
      </c>
      <c r="H47" s="4">
        <f>SUMPRODUCT('Respondent Data'!I47:Z47,'Product Coding'!A106:R106)</f>
        <v>-0.89667981188521217</v>
      </c>
      <c r="I47" s="4">
        <f>SUMPRODUCT('Respondent Data'!I47:Z47,'Product Coding'!A107:R107)</f>
        <v>-1.7291204143446923</v>
      </c>
      <c r="J47" s="4">
        <f>SUMPRODUCT('Respondent Data'!I47:Z47,'Product Coding'!A108:R108)</f>
        <v>-1.5681379574167722</v>
      </c>
      <c r="K47" s="4">
        <f>SUMPRODUCT('Respondent Data'!I47:Z47,'Product Coding'!A109:R109)</f>
        <v>-3.1287107924456592</v>
      </c>
      <c r="L47" s="4">
        <f>SUMPRODUCT('Respondent Data'!I47:Z47,'Product Coding'!A110:R110)</f>
        <v>-4.285620536138472</v>
      </c>
      <c r="M47" s="4">
        <f>SUMPRODUCT('Respondent Data'!I47:Z47,'Product Coding'!A111:R111)</f>
        <v>-5.106413199923912</v>
      </c>
      <c r="N47" s="4">
        <f>SUMPRODUCT('Respondent Data'!I47:Z47,'Product Coding'!A112:R112)</f>
        <v>-1.6093328108178317</v>
      </c>
      <c r="O47" s="4">
        <f>SUMPRODUCT('Respondent Data'!I47:Z47,'Product Coding'!A113:R113)</f>
        <v>-2.4417734132773119</v>
      </c>
      <c r="P47" s="4">
        <f>SUMPRODUCT('Respondent Data'!I47:Z47,'Product Coding'!A114:R114)</f>
        <v>-2.2807909563493918</v>
      </c>
      <c r="Q47" s="4">
        <f>SUMPRODUCT('Respondent Data'!I47:Z47,'Product Coding'!A115:R115)</f>
        <v>-3.8413637913782783</v>
      </c>
      <c r="R47" s="4">
        <f>SUMPRODUCT('Respondent Data'!I47:Z47,'Product Coding'!A116:R116)</f>
        <v>-4.9982735350710925</v>
      </c>
      <c r="S47" s="4">
        <f>SUMPRODUCT('Respondent Data'!I47:Z47,'Product Coding'!A117:R117)</f>
        <v>-5.8190661988565324</v>
      </c>
      <c r="T47" s="4">
        <f>SUMPRODUCT('Respondent Data'!I47:Z47,'Product Coding'!A118:R118)</f>
        <v>-3.8704658998427917</v>
      </c>
      <c r="U47" s="4">
        <f>SUMPRODUCT('Respondent Data'!I47:Z47,'Product Coding'!A119:R119)</f>
        <v>-4.7029065023022714</v>
      </c>
      <c r="V47" s="4">
        <f>SUMPRODUCT('Respondent Data'!I47:Z47,'Product Coding'!A120:R120)</f>
        <v>-4.5419240453743512</v>
      </c>
      <c r="W47" s="4">
        <f>SUMPRODUCT('Respondent Data'!I47:Z47,'Product Coding'!A121:R121)</f>
        <v>-6.1024968804032387</v>
      </c>
      <c r="X47" s="4">
        <f>SUMPRODUCT('Respondent Data'!I47:Z47,'Product Coding'!A122:R122)</f>
        <v>-7.2594066240960515</v>
      </c>
      <c r="Y47" s="4">
        <f>SUMPRODUCT('Respondent Data'!I47:Z47,'Product Coding'!A123:R123)</f>
        <v>-8.0801992878814914</v>
      </c>
      <c r="Z47" s="4">
        <f>SUMPRODUCT('Respondent Data'!I47:Z47,'Product Coding'!A124:R124)</f>
        <v>1.1696646538625979</v>
      </c>
      <c r="AA47" s="4">
        <f>SUMPRODUCT('Respondent Data'!I47:Z47,'Product Coding'!A125:R125)</f>
        <v>0.33722405140311773</v>
      </c>
      <c r="AB47" s="4">
        <f>SUMPRODUCT('Respondent Data'!I47:Z47,'Product Coding'!A126:R126)</f>
        <v>0.49820650833103786</v>
      </c>
      <c r="AC47" s="4">
        <f>SUMPRODUCT('Respondent Data'!I47:Z47,'Product Coding'!A127:R127)</f>
        <v>-1.0623663266978491</v>
      </c>
      <c r="AD47" s="4">
        <f>SUMPRODUCT('Respondent Data'!I47:Z47,'Product Coding'!A128:R128)</f>
        <v>-2.219276070390662</v>
      </c>
      <c r="AE47" s="4">
        <f>SUMPRODUCT('Respondent Data'!I47:Z47,'Product Coding'!A129:R129)</f>
        <v>-3.0400687341761023</v>
      </c>
      <c r="AF47" s="4">
        <f>SUMPRODUCT('Respondent Data'!I47:Z47,'Product Coding'!A130:R130)</f>
        <v>-1.091468435162362</v>
      </c>
      <c r="AG47" s="4">
        <f>SUMPRODUCT('Respondent Data'!I47:Z47,'Product Coding'!A131:R131)</f>
        <v>-1.9239090376218422</v>
      </c>
      <c r="AH47" s="4">
        <f>SUMPRODUCT('Respondent Data'!I47:Z47,'Product Coding'!A132:R132)</f>
        <v>-1.7629265806939221</v>
      </c>
      <c r="AI47" s="4">
        <f>SUMPRODUCT('Respondent Data'!I47:Z47,'Product Coding'!A133:R133)</f>
        <v>-3.323499415722809</v>
      </c>
      <c r="AJ47" s="4">
        <f>SUMPRODUCT('Respondent Data'!I47:Z47,'Product Coding'!A134:R134)</f>
        <v>-4.4804091594156219</v>
      </c>
      <c r="AK47" s="4">
        <f>SUMPRODUCT('Respondent Data'!I47:Z47,'Product Coding'!A135:R135)</f>
        <v>-5.3012018232010618</v>
      </c>
      <c r="AL47" s="4">
        <f>SUMPRODUCT('Respondent Data'!I47:Z47,'Product Coding'!A136:R136)</f>
        <v>4.244396004500107</v>
      </c>
      <c r="AM47" s="4">
        <f>SUMPRODUCT('Respondent Data'!I47:Z47,'Product Coding'!A137:R137)</f>
        <v>3.4119554020406269</v>
      </c>
      <c r="AN47" s="4">
        <f>SUMPRODUCT('Respondent Data'!I47:Z47,'Product Coding'!A138:R138)</f>
        <v>3.572937858968547</v>
      </c>
      <c r="AO47" s="4">
        <f>SUMPRODUCT('Respondent Data'!I47:Z47,'Product Coding'!A139:R139)</f>
        <v>2.01236502393966</v>
      </c>
      <c r="AP47" s="4">
        <f>SUMPRODUCT('Respondent Data'!I47:Z47,'Product Coding'!A140:R140)</f>
        <v>0.85545528024684692</v>
      </c>
      <c r="AQ47" s="4">
        <f>SUMPRODUCT('Respondent Data'!I47:Z47,'Product Coding'!A141:R141)</f>
        <v>3.4662616461406781E-2</v>
      </c>
      <c r="AR47" s="4">
        <f>SUMPRODUCT('Respondent Data'!I47:Z47,'Product Coding'!A142:R142)</f>
        <v>1.9832629154751471</v>
      </c>
      <c r="AS47" s="4">
        <f>SUMPRODUCT('Respondent Data'!I47:Z47,'Product Coding'!A143:R143)</f>
        <v>1.150822313015667</v>
      </c>
      <c r="AT47" s="4">
        <f>SUMPRODUCT('Respondent Data'!I47:Z47,'Product Coding'!A144:R144)</f>
        <v>1.3118047699435871</v>
      </c>
      <c r="AU47" s="4">
        <f>SUMPRODUCT('Respondent Data'!I47:Z47,'Product Coding'!A145:R145)</f>
        <v>-0.24876806508529992</v>
      </c>
      <c r="AV47" s="4">
        <f>SUMPRODUCT('Respondent Data'!I47:Z47,'Product Coding'!A146:R146)</f>
        <v>-1.405677808778113</v>
      </c>
      <c r="AW47" s="4">
        <f>SUMPRODUCT('Respondent Data'!I47:Z47,'Product Coding'!A147:R147)</f>
        <v>-2.2264704725635531</v>
      </c>
      <c r="AX47" s="4">
        <f>SUMPRODUCT('Respondent Data'!I47:Z47,'Product Coding'!A148:R148)</f>
        <v>7.821903393715127</v>
      </c>
      <c r="AY47" s="4">
        <f>SUMPRODUCT('Respondent Data'!I47:Z47,'Product Coding'!A149:R149)</f>
        <v>6.9894627912556473</v>
      </c>
      <c r="AZ47" s="4">
        <f>SUMPRODUCT('Respondent Data'!I47:Z47,'Product Coding'!A150:R150)</f>
        <v>7.1504452481835674</v>
      </c>
      <c r="BA47" s="4">
        <f>SUMPRODUCT('Respondent Data'!I47:Z47,'Product Coding'!A151:R151)</f>
        <v>5.5898724131546818</v>
      </c>
      <c r="BB47" s="4">
        <f>SUMPRODUCT('Respondent Data'!I47:Z47,'Product Coding'!A152:R152)</f>
        <v>4.432962669461868</v>
      </c>
      <c r="BC47" s="4">
        <f>SUMPRODUCT('Respondent Data'!I47:Z47,'Product Coding'!A153:R153)</f>
        <v>3.6121700056764277</v>
      </c>
      <c r="BD47" s="4">
        <f>SUMPRODUCT('Respondent Data'!I47:Z47,'Product Coding'!A154:R154)</f>
        <v>5.560770304690168</v>
      </c>
      <c r="BE47" s="4">
        <f>SUMPRODUCT('Respondent Data'!I47:Z47,'Product Coding'!A155:R155)</f>
        <v>4.7283297022306883</v>
      </c>
      <c r="BF47" s="4">
        <f>SUMPRODUCT('Respondent Data'!I47:Z47,'Product Coding'!A156:R156)</f>
        <v>4.8893121591586084</v>
      </c>
      <c r="BG47" s="4">
        <f>SUMPRODUCT('Respondent Data'!I47:Z47,'Product Coding'!A157:R157)</f>
        <v>3.3287393241297214</v>
      </c>
      <c r="BH47" s="4">
        <f>SUMPRODUCT('Respondent Data'!I47:Z47,'Product Coding'!A158:R158)</f>
        <v>2.1718295804369081</v>
      </c>
      <c r="BI47" s="4">
        <f>SUMPRODUCT('Respondent Data'!I47:Z47,'Product Coding'!A159:R159)</f>
        <v>1.3510369166514677</v>
      </c>
      <c r="BJ47" s="4">
        <f>SUMPRODUCT('Respondent Data'!I47:Z47,'Product Coding'!A160:R160)</f>
        <v>9.2543541836569769</v>
      </c>
      <c r="BK47" s="4">
        <f>SUMPRODUCT('Respondent Data'!I47:Z47,'Product Coding'!A161:R161)</f>
        <v>8.4219135811974972</v>
      </c>
      <c r="BL47" s="4">
        <f>SUMPRODUCT('Respondent Data'!I47:Z47,'Product Coding'!A162:R162)</f>
        <v>8.5828960381254173</v>
      </c>
      <c r="BM47" s="4">
        <f>SUMPRODUCT('Respondent Data'!I47:Z47,'Product Coding'!A163:R163)</f>
        <v>7.0223232030965317</v>
      </c>
      <c r="BN47" s="4">
        <f>SUMPRODUCT('Respondent Data'!I47:Z47,'Product Coding'!A164:R164)</f>
        <v>5.8654134594037171</v>
      </c>
      <c r="BO47" s="4">
        <f>SUMPRODUCT('Respondent Data'!I47:Z47,'Product Coding'!A165:R165)</f>
        <v>5.0446207956182771</v>
      </c>
      <c r="BP47" s="4">
        <f>SUMPRODUCT('Respondent Data'!I47:Z47,'Product Coding'!A166:R166)</f>
        <v>6.9932210946320179</v>
      </c>
      <c r="BQ47" s="4">
        <f>SUMPRODUCT('Respondent Data'!I47:Z47,'Product Coding'!A167:R167)</f>
        <v>6.1607804921725382</v>
      </c>
      <c r="BR47" s="4">
        <f>SUMPRODUCT('Respondent Data'!I47:Z47,'Product Coding'!A168:R168)</f>
        <v>6.3217629491004583</v>
      </c>
      <c r="BS47" s="4">
        <f>SUMPRODUCT('Respondent Data'!I47:Z47,'Product Coding'!A169:R169)</f>
        <v>4.7611901140715709</v>
      </c>
      <c r="BT47" s="4">
        <f>SUMPRODUCT('Respondent Data'!I47:Z47,'Product Coding'!A170:R170)</f>
        <v>3.6042803703787576</v>
      </c>
      <c r="BU47" s="4">
        <f>SUMPRODUCT('Respondent Data'!I47:Z47,'Product Coding'!A171:R171)</f>
        <v>2.7834877065933177</v>
      </c>
      <c r="BV47" s="4">
        <f>SUMPRODUCT('Respondent Data'!I47:Z47,'Product Coding'!A172:R172)</f>
        <v>-1.88255815155061</v>
      </c>
      <c r="BX47" s="4">
        <f t="shared" si="0"/>
        <v>0.25552033661605728</v>
      </c>
      <c r="BY47" s="4">
        <f t="shared" si="1"/>
        <v>0.58742149073776195</v>
      </c>
      <c r="BZ47" s="4">
        <f t="shared" si="2"/>
        <v>0.50007603025589265</v>
      </c>
      <c r="CA47" s="4">
        <f t="shared" si="3"/>
        <v>2.3811360445024095</v>
      </c>
      <c r="CB47" s="4">
        <f t="shared" si="4"/>
        <v>7.5722287820956184</v>
      </c>
      <c r="CC47" s="4">
        <f t="shared" si="5"/>
        <v>17.206377687885933</v>
      </c>
      <c r="CD47" s="4">
        <f t="shared" si="6"/>
        <v>2.4514503080496493</v>
      </c>
      <c r="CE47" s="4">
        <f t="shared" si="7"/>
        <v>5.6356946515292625</v>
      </c>
      <c r="CF47" s="4">
        <f t="shared" si="8"/>
        <v>4.7977063377976776</v>
      </c>
      <c r="CG47" s="4">
        <f t="shared" si="9"/>
        <v>22.8445092359695</v>
      </c>
      <c r="CH47" s="4">
        <f t="shared" si="10"/>
        <v>72.647613204984339</v>
      </c>
      <c r="CI47" s="4">
        <f t="shared" si="11"/>
        <v>165.07719284499362</v>
      </c>
      <c r="CJ47" s="4">
        <f t="shared" si="12"/>
        <v>4.9994745195335639</v>
      </c>
      <c r="CK47" s="4">
        <f t="shared" si="13"/>
        <v>11.493405237574775</v>
      </c>
      <c r="CL47" s="4">
        <f t="shared" si="14"/>
        <v>9.7844163959852892</v>
      </c>
      <c r="CM47" s="4">
        <f t="shared" si="15"/>
        <v>46.588968767367525</v>
      </c>
      <c r="CN47" s="4">
        <f t="shared" si="16"/>
        <v>148.15715004731544</v>
      </c>
      <c r="CO47" s="4">
        <f t="shared" si="17"/>
        <v>336.65753561257168</v>
      </c>
      <c r="CP47" s="4">
        <f t="shared" si="18"/>
        <v>47.96472763501653</v>
      </c>
      <c r="CQ47" s="4">
        <f t="shared" si="19"/>
        <v>110.26719901566354</v>
      </c>
      <c r="CR47" s="4">
        <f t="shared" si="20"/>
        <v>93.871239000695851</v>
      </c>
      <c r="CS47" s="4">
        <f t="shared" si="21"/>
        <v>446.97241459919678</v>
      </c>
      <c r="CT47" s="4">
        <f t="shared" si="22"/>
        <v>1421.4128547779364</v>
      </c>
      <c r="CU47" s="4">
        <f t="shared" si="23"/>
        <v>3229.8768478250777</v>
      </c>
      <c r="CV47" s="4">
        <f t="shared" si="24"/>
        <v>0.31047103907383911</v>
      </c>
      <c r="CW47" s="4">
        <f t="shared" si="25"/>
        <v>0.71374890554286963</v>
      </c>
      <c r="CX47" s="4">
        <f t="shared" si="26"/>
        <v>0.60761944346824603</v>
      </c>
      <c r="CY47" s="4">
        <f t="shared" si="27"/>
        <v>2.8932091734978456</v>
      </c>
      <c r="CZ47" s="4">
        <f t="shared" si="28"/>
        <v>9.2006678185250959</v>
      </c>
      <c r="DA47" s="4">
        <f t="shared" si="29"/>
        <v>20.906680189146101</v>
      </c>
      <c r="DB47" s="4">
        <f t="shared" si="30"/>
        <v>2.9786448094802203</v>
      </c>
      <c r="DC47" s="4">
        <f t="shared" si="31"/>
        <v>6.8476740346201197</v>
      </c>
      <c r="DD47" s="4">
        <f t="shared" si="32"/>
        <v>5.829472877164263</v>
      </c>
      <c r="DE47" s="4">
        <f t="shared" si="33"/>
        <v>27.757315184977173</v>
      </c>
      <c r="DF47" s="4">
        <f t="shared" si="34"/>
        <v>88.270782109514698</v>
      </c>
      <c r="DG47" s="4">
        <f t="shared" si="35"/>
        <v>200.5777241401652</v>
      </c>
      <c r="DH47" s="4">
        <f t="shared" si="36"/>
        <v>1.4344395013081365E-2</v>
      </c>
      <c r="DI47" s="4">
        <f t="shared" si="37"/>
        <v>3.2976654672213904E-2</v>
      </c>
      <c r="DJ47" s="4">
        <f t="shared" si="38"/>
        <v>2.8073257140947949E-2</v>
      </c>
      <c r="DK47" s="4">
        <f t="shared" si="39"/>
        <v>0.13367216267232424</v>
      </c>
      <c r="DL47" s="4">
        <f t="shared" si="40"/>
        <v>0.42508961211574192</v>
      </c>
      <c r="DM47" s="4">
        <f t="shared" si="41"/>
        <v>0.96593125059226792</v>
      </c>
      <c r="DN47" s="4">
        <f t="shared" si="42"/>
        <v>0.13761946324625488</v>
      </c>
      <c r="DO47" s="4">
        <f t="shared" si="43"/>
        <v>0.31637650186770122</v>
      </c>
      <c r="DP47" s="4">
        <f t="shared" si="44"/>
        <v>0.26933353242071889</v>
      </c>
      <c r="DQ47" s="4">
        <f t="shared" si="45"/>
        <v>1.2824445549049091</v>
      </c>
      <c r="DR47" s="4">
        <f t="shared" si="46"/>
        <v>4.0782901054786542</v>
      </c>
      <c r="DS47" s="4">
        <f t="shared" si="47"/>
        <v>9.2670998057474918</v>
      </c>
      <c r="DT47" s="4">
        <f t="shared" si="48"/>
        <v>4.008579656742165E-4</v>
      </c>
      <c r="DU47" s="4">
        <f t="shared" si="49"/>
        <v>9.215414588478485E-4</v>
      </c>
      <c r="DV47" s="4">
        <f t="shared" si="50"/>
        <v>7.845146997908965E-4</v>
      </c>
      <c r="DW47" s="4">
        <f t="shared" si="51"/>
        <v>3.7355044355119357E-3</v>
      </c>
      <c r="DX47" s="4">
        <f t="shared" si="52"/>
        <v>1.1879243215664456E-2</v>
      </c>
      <c r="DY47" s="4">
        <f t="shared" si="53"/>
        <v>2.699320785160057E-2</v>
      </c>
      <c r="DZ47" s="4">
        <f t="shared" si="54"/>
        <v>3.8458128086798224E-3</v>
      </c>
      <c r="EA47" s="4">
        <f t="shared" si="55"/>
        <v>8.8412261939354135E-3</v>
      </c>
      <c r="EB47" s="4">
        <f t="shared" si="56"/>
        <v>7.5265977962515451E-3</v>
      </c>
      <c r="EC47" s="4">
        <f t="shared" si="57"/>
        <v>3.5838257026548963E-2</v>
      </c>
      <c r="ED47" s="4">
        <f t="shared" si="58"/>
        <v>0.1139689107571695</v>
      </c>
      <c r="EE47" s="4">
        <f t="shared" si="59"/>
        <v>0.25897158942180282</v>
      </c>
      <c r="EF47" s="4">
        <f t="shared" si="60"/>
        <v>9.5694074042172644E-5</v>
      </c>
      <c r="EG47" s="4">
        <f t="shared" si="61"/>
        <v>2.1999327479396528E-4</v>
      </c>
      <c r="EH47" s="4">
        <f t="shared" si="62"/>
        <v>1.8728181599857795E-4</v>
      </c>
      <c r="EI47" s="4">
        <f t="shared" si="63"/>
        <v>8.9175136493922487E-4</v>
      </c>
      <c r="EJ47" s="4">
        <f t="shared" si="64"/>
        <v>2.8358502940880707E-3</v>
      </c>
      <c r="EK47" s="4">
        <f t="shared" si="65"/>
        <v>6.4439034570318091E-3</v>
      </c>
      <c r="EL47" s="4">
        <f t="shared" si="66"/>
        <v>9.1808452664063974E-4</v>
      </c>
      <c r="EM47" s="4">
        <f t="shared" si="67"/>
        <v>2.1106053177789462E-3</v>
      </c>
      <c r="EN47" s="4">
        <f t="shared" si="68"/>
        <v>1.7967730929052009E-3</v>
      </c>
      <c r="EO47" s="4">
        <f t="shared" si="69"/>
        <v>8.5554214088593341E-3</v>
      </c>
      <c r="EP47" s="4">
        <f t="shared" si="70"/>
        <v>2.7207016745093064E-2</v>
      </c>
      <c r="EQ47" s="4">
        <f t="shared" si="71"/>
        <v>6.1822512149078475E-2</v>
      </c>
      <c r="ER47" s="4">
        <f t="shared" si="72"/>
        <v>6.5702911826377992</v>
      </c>
      <c r="ET47" s="4">
        <f t="shared" si="73"/>
        <v>0.79648251871033116</v>
      </c>
      <c r="EU47" s="4">
        <f t="shared" si="74"/>
        <v>0.62995241392079493</v>
      </c>
      <c r="EV47" s="4">
        <f t="shared" si="75"/>
        <v>0.66663287715450903</v>
      </c>
      <c r="EW47" s="4">
        <f t="shared" si="76"/>
        <v>0.29575858138744804</v>
      </c>
      <c r="EX47" s="4">
        <f t="shared" si="77"/>
        <v>0.1166557759271019</v>
      </c>
      <c r="EY47" s="4">
        <f t="shared" si="78"/>
        <v>5.4925807711073409E-2</v>
      </c>
      <c r="EZ47" s="4">
        <f t="shared" si="79"/>
        <v>0.28973327463754839</v>
      </c>
      <c r="FA47" s="4">
        <f t="shared" si="80"/>
        <v>0.15070012297349156</v>
      </c>
      <c r="FB47" s="4">
        <f t="shared" si="81"/>
        <v>0.17248200266380875</v>
      </c>
      <c r="FC47" s="4">
        <f t="shared" si="82"/>
        <v>4.1938376256932877E-2</v>
      </c>
      <c r="FD47" s="4">
        <f t="shared" si="83"/>
        <v>1.3578172550095918E-2</v>
      </c>
      <c r="FE47" s="4">
        <f t="shared" si="84"/>
        <v>6.0212963795296046E-3</v>
      </c>
      <c r="FF47" s="4">
        <f t="shared" si="85"/>
        <v>0.1666812646247802</v>
      </c>
      <c r="FG47" s="4">
        <f t="shared" si="86"/>
        <v>8.0042228758611889E-2</v>
      </c>
      <c r="FH47" s="4">
        <f t="shared" si="87"/>
        <v>9.2726389939122675E-2</v>
      </c>
      <c r="FI47" s="4">
        <f t="shared" si="88"/>
        <v>2.1013273157659072E-2</v>
      </c>
      <c r="FJ47" s="4">
        <f t="shared" si="89"/>
        <v>6.7043383416938527E-3</v>
      </c>
      <c r="FK47" s="4">
        <f t="shared" si="90"/>
        <v>2.9615805795236276E-3</v>
      </c>
      <c r="FL47" s="4">
        <f t="shared" si="91"/>
        <v>2.0422864545556304E-2</v>
      </c>
      <c r="FM47" s="4">
        <f t="shared" si="92"/>
        <v>8.9873746157591861E-3</v>
      </c>
      <c r="FN47" s="4">
        <f t="shared" si="93"/>
        <v>1.0540602299846272E-2</v>
      </c>
      <c r="FO47" s="4">
        <f t="shared" si="94"/>
        <v>2.2322803088103207E-3</v>
      </c>
      <c r="FP47" s="4">
        <f t="shared" si="95"/>
        <v>7.0303076679950106E-4</v>
      </c>
      <c r="FQ47" s="4">
        <f t="shared" si="96"/>
        <v>3.0951349961641771E-4</v>
      </c>
      <c r="FR47" s="4">
        <f t="shared" si="97"/>
        <v>0.76308439498727043</v>
      </c>
      <c r="FS47" s="4">
        <f t="shared" si="98"/>
        <v>0.5835160546365028</v>
      </c>
      <c r="FT47" s="4">
        <f t="shared" si="99"/>
        <v>0.62203776152558843</v>
      </c>
      <c r="FU47" s="4">
        <f t="shared" si="100"/>
        <v>0.256857506349075</v>
      </c>
      <c r="FV47" s="4">
        <f t="shared" si="101"/>
        <v>9.8032797243326864E-2</v>
      </c>
      <c r="FW47" s="4">
        <f t="shared" si="102"/>
        <v>4.56481763263911E-2</v>
      </c>
      <c r="FX47" s="4">
        <f t="shared" si="103"/>
        <v>0.25134186334432862</v>
      </c>
      <c r="FY47" s="4">
        <f t="shared" si="104"/>
        <v>0.12742629161054428</v>
      </c>
      <c r="FZ47" s="4">
        <f t="shared" si="105"/>
        <v>0.14642418499730839</v>
      </c>
      <c r="GA47" s="4">
        <f t="shared" si="106"/>
        <v>3.4773760817644071E-2</v>
      </c>
      <c r="GB47" s="4">
        <f t="shared" si="107"/>
        <v>1.120187340549151E-2</v>
      </c>
      <c r="GC47" s="4">
        <f t="shared" si="108"/>
        <v>4.9608656128325929E-3</v>
      </c>
      <c r="GD47" s="4">
        <f t="shared" si="109"/>
        <v>0.9858584568677029</v>
      </c>
      <c r="GE47" s="4">
        <f t="shared" si="110"/>
        <v>0.96807608911289666</v>
      </c>
      <c r="GF47" s="4">
        <f t="shared" si="111"/>
        <v>0.97269333002687075</v>
      </c>
      <c r="GG47" s="4">
        <f t="shared" si="112"/>
        <v>0.88208922555068436</v>
      </c>
      <c r="GH47" s="4">
        <f t="shared" si="113"/>
        <v>0.70171025842744172</v>
      </c>
      <c r="GI47" s="4">
        <f t="shared" si="114"/>
        <v>0.50866478657314906</v>
      </c>
      <c r="GJ47" s="4">
        <f t="shared" si="115"/>
        <v>0.87902856122595618</v>
      </c>
      <c r="GK47" s="4">
        <f t="shared" si="116"/>
        <v>0.75966108372580343</v>
      </c>
      <c r="GL47" s="4">
        <f t="shared" si="117"/>
        <v>0.78781500248632153</v>
      </c>
      <c r="GM47" s="4">
        <f t="shared" si="118"/>
        <v>0.43812674347380232</v>
      </c>
      <c r="GN47" s="4">
        <f t="shared" si="119"/>
        <v>0.19691667455570561</v>
      </c>
      <c r="GO47" s="4">
        <f t="shared" si="120"/>
        <v>9.7398488270290601E-2</v>
      </c>
      <c r="GP47" s="4">
        <f t="shared" si="121"/>
        <v>0.99959930265704755</v>
      </c>
      <c r="GQ47" s="4">
        <f t="shared" si="122"/>
        <v>0.99907930699792435</v>
      </c>
      <c r="GR47" s="4">
        <f t="shared" si="123"/>
        <v>0.99921610028106178</v>
      </c>
      <c r="GS47" s="4">
        <f t="shared" si="124"/>
        <v>0.99627839762666093</v>
      </c>
      <c r="GT47" s="4">
        <f t="shared" si="125"/>
        <v>0.98826021652750451</v>
      </c>
      <c r="GU47" s="4">
        <f t="shared" si="126"/>
        <v>0.97371627422145413</v>
      </c>
      <c r="GV47" s="4">
        <f t="shared" si="127"/>
        <v>0.99616892080476027</v>
      </c>
      <c r="GW47" s="4">
        <f t="shared" si="128"/>
        <v>0.99123625604864418</v>
      </c>
      <c r="GX47" s="4">
        <f t="shared" si="129"/>
        <v>0.99252962868403238</v>
      </c>
      <c r="GY47" s="4">
        <f t="shared" si="130"/>
        <v>0.96540168623485156</v>
      </c>
      <c r="GZ47" s="4">
        <f t="shared" si="131"/>
        <v>0.89769112076951563</v>
      </c>
      <c r="HA47" s="4">
        <f t="shared" si="132"/>
        <v>0.79429909967965329</v>
      </c>
      <c r="HB47" s="4">
        <f t="shared" si="133"/>
        <v>0.99990431508243738</v>
      </c>
      <c r="HC47" s="4">
        <f t="shared" si="134"/>
        <v>0.99978005511160228</v>
      </c>
      <c r="HD47" s="4">
        <f t="shared" si="135"/>
        <v>0.99981275325191254</v>
      </c>
      <c r="HE47" s="4">
        <f t="shared" si="136"/>
        <v>0.99910904314705062</v>
      </c>
      <c r="HF47" s="4">
        <f t="shared" si="137"/>
        <v>0.99717216901125294</v>
      </c>
      <c r="HG47" s="4">
        <f t="shared" si="138"/>
        <v>0.99359735457197595</v>
      </c>
      <c r="HH47" s="4">
        <f t="shared" si="139"/>
        <v>0.99908275757943299</v>
      </c>
      <c r="HI47" s="4">
        <f t="shared" si="140"/>
        <v>0.99789383995481262</v>
      </c>
      <c r="HJ47" s="4">
        <f t="shared" si="141"/>
        <v>0.99820644951035542</v>
      </c>
      <c r="HK47" s="4">
        <f t="shared" si="142"/>
        <v>0.99151715292263454</v>
      </c>
      <c r="HL47" s="4">
        <f t="shared" si="143"/>
        <v>0.97351359920485758</v>
      </c>
      <c r="HM47" s="4">
        <f t="shared" si="144"/>
        <v>0.94177698114164798</v>
      </c>
      <c r="HN47" s="4">
        <f t="shared" si="145"/>
        <v>0.13209531520973267</v>
      </c>
      <c r="HP47" s="4">
        <f t="shared" ref="HP47:IU47" si="281">IF(B1=1,ET47,0)</f>
        <v>0.79648251871033116</v>
      </c>
      <c r="HQ47" s="4">
        <f t="shared" si="281"/>
        <v>0.62995241392079493</v>
      </c>
      <c r="HR47" s="4">
        <f t="shared" si="281"/>
        <v>0.66663287715450903</v>
      </c>
      <c r="HS47" s="4">
        <f t="shared" si="281"/>
        <v>0.29575858138744804</v>
      </c>
      <c r="HT47" s="4">
        <f t="shared" si="281"/>
        <v>0.1166557759271019</v>
      </c>
      <c r="HU47" s="4">
        <f t="shared" si="281"/>
        <v>5.4925807711073409E-2</v>
      </c>
      <c r="HV47" s="4">
        <f t="shared" si="281"/>
        <v>0.28973327463754839</v>
      </c>
      <c r="HW47" s="4">
        <f t="shared" si="281"/>
        <v>0.15070012297349156</v>
      </c>
      <c r="HX47" s="4">
        <f t="shared" si="281"/>
        <v>0.17248200266380875</v>
      </c>
      <c r="HY47" s="4">
        <f t="shared" si="281"/>
        <v>4.1938376256932877E-2</v>
      </c>
      <c r="HZ47" s="4">
        <f t="shared" si="281"/>
        <v>1.3578172550095918E-2</v>
      </c>
      <c r="IA47" s="4">
        <f t="shared" si="281"/>
        <v>6.0212963795296046E-3</v>
      </c>
      <c r="IB47" s="4">
        <f t="shared" si="281"/>
        <v>0.1666812646247802</v>
      </c>
      <c r="IC47" s="4">
        <f t="shared" si="281"/>
        <v>8.0042228758611889E-2</v>
      </c>
      <c r="ID47" s="4">
        <f t="shared" si="281"/>
        <v>9.2726389939122675E-2</v>
      </c>
      <c r="IE47" s="4">
        <f t="shared" si="281"/>
        <v>2.1013273157659072E-2</v>
      </c>
      <c r="IF47" s="4">
        <f t="shared" si="281"/>
        <v>6.7043383416938527E-3</v>
      </c>
      <c r="IG47" s="4">
        <f t="shared" si="281"/>
        <v>2.9615805795236276E-3</v>
      </c>
      <c r="IH47" s="4">
        <f t="shared" si="281"/>
        <v>2.0422864545556304E-2</v>
      </c>
      <c r="II47" s="4">
        <f t="shared" si="281"/>
        <v>8.9873746157591861E-3</v>
      </c>
      <c r="IJ47" s="4">
        <f t="shared" si="281"/>
        <v>1.0540602299846272E-2</v>
      </c>
      <c r="IK47" s="4">
        <f t="shared" si="281"/>
        <v>2.2322803088103207E-3</v>
      </c>
      <c r="IL47" s="4">
        <f t="shared" si="281"/>
        <v>7.0303076679950106E-4</v>
      </c>
      <c r="IM47" s="4">
        <f t="shared" si="281"/>
        <v>3.0951349961641771E-4</v>
      </c>
      <c r="IN47" s="4">
        <f t="shared" si="281"/>
        <v>0.76308439498727043</v>
      </c>
      <c r="IO47" s="4">
        <f t="shared" si="281"/>
        <v>0.5835160546365028</v>
      </c>
      <c r="IP47" s="4">
        <f t="shared" si="281"/>
        <v>0.62203776152558843</v>
      </c>
      <c r="IQ47" s="4">
        <f t="shared" si="281"/>
        <v>0.256857506349075</v>
      </c>
      <c r="IR47" s="4">
        <f t="shared" si="281"/>
        <v>9.8032797243326864E-2</v>
      </c>
      <c r="IS47" s="4">
        <f t="shared" si="281"/>
        <v>4.56481763263911E-2</v>
      </c>
      <c r="IT47" s="4">
        <f t="shared" si="281"/>
        <v>0.25134186334432862</v>
      </c>
      <c r="IU47" s="4">
        <f t="shared" si="281"/>
        <v>0.12742629161054428</v>
      </c>
      <c r="IV47" s="4">
        <f t="shared" ref="IV47:KA47" si="282">IF(AH1=1,FZ47,0)</f>
        <v>0.14642418499730839</v>
      </c>
      <c r="IW47" s="4">
        <f t="shared" si="282"/>
        <v>3.4773760817644071E-2</v>
      </c>
      <c r="IX47" s="4">
        <f t="shared" si="282"/>
        <v>1.120187340549151E-2</v>
      </c>
      <c r="IY47" s="4">
        <f t="shared" si="282"/>
        <v>4.9608656128325929E-3</v>
      </c>
      <c r="IZ47" s="4">
        <f t="shared" si="282"/>
        <v>0.9858584568677029</v>
      </c>
      <c r="JA47" s="4">
        <f t="shared" si="282"/>
        <v>0.96807608911289666</v>
      </c>
      <c r="JB47" s="4">
        <f t="shared" si="282"/>
        <v>0.97269333002687075</v>
      </c>
      <c r="JC47" s="4">
        <f t="shared" si="282"/>
        <v>0.88208922555068436</v>
      </c>
      <c r="JD47" s="4">
        <f t="shared" si="282"/>
        <v>0.70171025842744172</v>
      </c>
      <c r="JE47" s="4">
        <f t="shared" si="282"/>
        <v>0.50866478657314906</v>
      </c>
      <c r="JF47" s="4">
        <f t="shared" si="282"/>
        <v>0.87902856122595618</v>
      </c>
      <c r="JG47" s="4">
        <f t="shared" si="282"/>
        <v>0.75966108372580343</v>
      </c>
      <c r="JH47" s="4">
        <f t="shared" si="282"/>
        <v>0.78781500248632153</v>
      </c>
      <c r="JI47" s="4">
        <f t="shared" si="282"/>
        <v>0.43812674347380232</v>
      </c>
      <c r="JJ47" s="4">
        <f t="shared" si="282"/>
        <v>0.19691667455570561</v>
      </c>
      <c r="JK47" s="4">
        <f t="shared" si="282"/>
        <v>9.7398488270290601E-2</v>
      </c>
      <c r="JL47" s="4">
        <f t="shared" si="282"/>
        <v>0.99959930265704755</v>
      </c>
      <c r="JM47" s="4">
        <f t="shared" si="282"/>
        <v>0.99907930699792435</v>
      </c>
      <c r="JN47" s="4">
        <f t="shared" si="282"/>
        <v>0.99921610028106178</v>
      </c>
      <c r="JO47" s="4">
        <f t="shared" si="282"/>
        <v>0.99627839762666093</v>
      </c>
      <c r="JP47" s="4">
        <f t="shared" si="282"/>
        <v>0.98826021652750451</v>
      </c>
      <c r="JQ47" s="4">
        <f t="shared" si="282"/>
        <v>0.97371627422145413</v>
      </c>
      <c r="JR47" s="4">
        <f t="shared" si="282"/>
        <v>0.99616892080476027</v>
      </c>
      <c r="JS47" s="4">
        <f t="shared" si="282"/>
        <v>0.99123625604864418</v>
      </c>
      <c r="JT47" s="4">
        <f t="shared" si="282"/>
        <v>0.99252962868403238</v>
      </c>
      <c r="JU47" s="4">
        <f t="shared" si="282"/>
        <v>0.96540168623485156</v>
      </c>
      <c r="JV47" s="4">
        <f t="shared" si="282"/>
        <v>0.89769112076951563</v>
      </c>
      <c r="JW47" s="4">
        <f t="shared" si="282"/>
        <v>0.79429909967965329</v>
      </c>
      <c r="JX47" s="4">
        <f t="shared" si="282"/>
        <v>0.99990431508243738</v>
      </c>
      <c r="JY47" s="4">
        <f t="shared" si="282"/>
        <v>0.99978005511160228</v>
      </c>
      <c r="JZ47" s="4">
        <f t="shared" si="282"/>
        <v>0.99981275325191254</v>
      </c>
      <c r="KA47" s="4">
        <f t="shared" si="282"/>
        <v>0.99910904314705062</v>
      </c>
      <c r="KB47" s="4">
        <f t="shared" ref="KB47:KJ47" si="283">IF(BN1=1,HF47,0)</f>
        <v>0.99717216901125294</v>
      </c>
      <c r="KC47" s="4">
        <f t="shared" si="283"/>
        <v>0.99359735457197595</v>
      </c>
      <c r="KD47" s="4">
        <f t="shared" si="283"/>
        <v>0.99908275757943299</v>
      </c>
      <c r="KE47" s="4">
        <f t="shared" si="283"/>
        <v>0.99789383995481262</v>
      </c>
      <c r="KF47" s="4">
        <f t="shared" si="283"/>
        <v>0.99820644951035542</v>
      </c>
      <c r="KG47" s="4">
        <f t="shared" si="283"/>
        <v>0.99151715292263454</v>
      </c>
      <c r="KH47" s="4">
        <f t="shared" si="283"/>
        <v>0.97351359920485758</v>
      </c>
      <c r="KI47" s="4">
        <f t="shared" si="283"/>
        <v>0.94177698114164798</v>
      </c>
      <c r="KJ47" s="4">
        <f t="shared" si="283"/>
        <v>0</v>
      </c>
    </row>
    <row r="48" spans="1:296" x14ac:dyDescent="0.2">
      <c r="A48" s="4" t="str">
        <f>'Respondent Data'!A48</f>
        <v>464</v>
      </c>
      <c r="B48" s="4">
        <f>SUMPRODUCT('Respondent Data'!I48:Z48,'Product Coding'!A100:R100)</f>
        <v>2.2102590085553242</v>
      </c>
      <c r="C48" s="4">
        <f>SUMPRODUCT('Respondent Data'!I48:Z48,'Product Coding'!A101:R101)</f>
        <v>2.0711561721211229</v>
      </c>
      <c r="D48" s="4">
        <f>SUMPRODUCT('Respondent Data'!I48:Z48,'Product Coding'!A102:R102)</f>
        <v>1.7104402785914239</v>
      </c>
      <c r="E48" s="4">
        <f>SUMPRODUCT('Respondent Data'!I48:Z48,'Product Coding'!A103:R103)</f>
        <v>2.0981263447804448</v>
      </c>
      <c r="F48" s="4">
        <f>SUMPRODUCT('Respondent Data'!I48:Z48,'Product Coding'!A104:R104)</f>
        <v>1.5081283944200319</v>
      </c>
      <c r="G48" s="4">
        <f>SUMPRODUCT('Respondent Data'!I48:Z48,'Product Coding'!A105:R105)</f>
        <v>1.696900952309552</v>
      </c>
      <c r="H48" s="4">
        <f>SUMPRODUCT('Respondent Data'!I48:Z48,'Product Coding'!A106:R106)</f>
        <v>1.293148288479312</v>
      </c>
      <c r="I48" s="4">
        <f>SUMPRODUCT('Respondent Data'!I48:Z48,'Product Coding'!A107:R107)</f>
        <v>1.1540454520451111</v>
      </c>
      <c r="J48" s="4">
        <f>SUMPRODUCT('Respondent Data'!I48:Z48,'Product Coding'!A108:R108)</f>
        <v>0.79332955851541198</v>
      </c>
      <c r="K48" s="4">
        <f>SUMPRODUCT('Respondent Data'!I48:Z48,'Product Coding'!A109:R109)</f>
        <v>1.181015624704433</v>
      </c>
      <c r="L48" s="4">
        <f>SUMPRODUCT('Respondent Data'!I48:Z48,'Product Coding'!A110:R110)</f>
        <v>0.59101767434401997</v>
      </c>
      <c r="M48" s="4">
        <f>SUMPRODUCT('Respondent Data'!I48:Z48,'Product Coding'!A111:R111)</f>
        <v>0.77979023223354005</v>
      </c>
      <c r="N48" s="4">
        <f>SUMPRODUCT('Respondent Data'!I48:Z48,'Product Coding'!A112:R112)</f>
        <v>0.12000039799680728</v>
      </c>
      <c r="O48" s="4">
        <f>SUMPRODUCT('Respondent Data'!I48:Z48,'Product Coding'!A113:R113)</f>
        <v>-1.9102438437393787E-2</v>
      </c>
      <c r="P48" s="4">
        <f>SUMPRODUCT('Respondent Data'!I48:Z48,'Product Coding'!A114:R114)</f>
        <v>-0.3798183319670928</v>
      </c>
      <c r="Q48" s="4">
        <f>SUMPRODUCT('Respondent Data'!I48:Z48,'Product Coding'!A115:R115)</f>
        <v>7.8677342219281021E-3</v>
      </c>
      <c r="R48" s="4">
        <f>SUMPRODUCT('Respondent Data'!I48:Z48,'Product Coding'!A116:R116)</f>
        <v>-0.58213021613848481</v>
      </c>
      <c r="S48" s="4">
        <f>SUMPRODUCT('Respondent Data'!I48:Z48,'Product Coding'!A117:R117)</f>
        <v>-0.39335765824896474</v>
      </c>
      <c r="T48" s="4">
        <f>SUMPRODUCT('Respondent Data'!I48:Z48,'Product Coding'!A118:R118)</f>
        <v>-0.79711032207920474</v>
      </c>
      <c r="U48" s="4">
        <f>SUMPRODUCT('Respondent Data'!I48:Z48,'Product Coding'!A119:R119)</f>
        <v>-0.93621315851340581</v>
      </c>
      <c r="V48" s="4">
        <f>SUMPRODUCT('Respondent Data'!I48:Z48,'Product Coding'!A120:R120)</f>
        <v>-1.2969290520431049</v>
      </c>
      <c r="W48" s="4">
        <f>SUMPRODUCT('Respondent Data'!I48:Z48,'Product Coding'!A121:R121)</f>
        <v>-0.90924298585408392</v>
      </c>
      <c r="X48" s="4">
        <f>SUMPRODUCT('Respondent Data'!I48:Z48,'Product Coding'!A122:R122)</f>
        <v>-1.4992409362144969</v>
      </c>
      <c r="Y48" s="4">
        <f>SUMPRODUCT('Respondent Data'!I48:Z48,'Product Coding'!A123:R123)</f>
        <v>-1.3104683783249769</v>
      </c>
      <c r="Z48" s="4">
        <f>SUMPRODUCT('Respondent Data'!I48:Z48,'Product Coding'!A124:R124)</f>
        <v>0.75954875594424698</v>
      </c>
      <c r="AA48" s="4">
        <f>SUMPRODUCT('Respondent Data'!I48:Z48,'Product Coding'!A125:R125)</f>
        <v>0.62044591951004591</v>
      </c>
      <c r="AB48" s="4">
        <f>SUMPRODUCT('Respondent Data'!I48:Z48,'Product Coding'!A126:R126)</f>
        <v>0.25973002598034689</v>
      </c>
      <c r="AC48" s="4">
        <f>SUMPRODUCT('Respondent Data'!I48:Z48,'Product Coding'!A127:R127)</f>
        <v>0.6474160921693678</v>
      </c>
      <c r="AD48" s="4">
        <f>SUMPRODUCT('Respondent Data'!I48:Z48,'Product Coding'!A128:R128)</f>
        <v>5.7418141808954881E-2</v>
      </c>
      <c r="AE48" s="4">
        <f>SUMPRODUCT('Respondent Data'!I48:Z48,'Product Coding'!A129:R129)</f>
        <v>0.24619069969847496</v>
      </c>
      <c r="AF48" s="4">
        <f>SUMPRODUCT('Respondent Data'!I48:Z48,'Product Coding'!A130:R130)</f>
        <v>-0.15756196413176504</v>
      </c>
      <c r="AG48" s="4">
        <f>SUMPRODUCT('Respondent Data'!I48:Z48,'Product Coding'!A131:R131)</f>
        <v>-0.29666480056596611</v>
      </c>
      <c r="AH48" s="4">
        <f>SUMPRODUCT('Respondent Data'!I48:Z48,'Product Coding'!A132:R132)</f>
        <v>-0.65738069409566513</v>
      </c>
      <c r="AI48" s="4">
        <f>SUMPRODUCT('Respondent Data'!I48:Z48,'Product Coding'!A133:R133)</f>
        <v>-0.26969462790664422</v>
      </c>
      <c r="AJ48" s="4">
        <f>SUMPRODUCT('Respondent Data'!I48:Z48,'Product Coding'!A134:R134)</f>
        <v>-0.85969257826705714</v>
      </c>
      <c r="AK48" s="4">
        <f>SUMPRODUCT('Respondent Data'!I48:Z48,'Product Coding'!A135:R135)</f>
        <v>-0.67092002037753706</v>
      </c>
      <c r="AL48" s="4">
        <f>SUMPRODUCT('Respondent Data'!I48:Z48,'Product Coding'!A136:R136)</f>
        <v>1.9411092437855961</v>
      </c>
      <c r="AM48" s="4">
        <f>SUMPRODUCT('Respondent Data'!I48:Z48,'Product Coding'!A137:R137)</f>
        <v>1.8020064073513948</v>
      </c>
      <c r="AN48" s="4">
        <f>SUMPRODUCT('Respondent Data'!I48:Z48,'Product Coding'!A138:R138)</f>
        <v>1.4412905138216958</v>
      </c>
      <c r="AO48" s="4">
        <f>SUMPRODUCT('Respondent Data'!I48:Z48,'Product Coding'!A139:R139)</f>
        <v>1.8289765800107167</v>
      </c>
      <c r="AP48" s="4">
        <f>SUMPRODUCT('Respondent Data'!I48:Z48,'Product Coding'!A140:R140)</f>
        <v>1.2389786296503038</v>
      </c>
      <c r="AQ48" s="4">
        <f>SUMPRODUCT('Respondent Data'!I48:Z48,'Product Coding'!A141:R141)</f>
        <v>1.4277511875398239</v>
      </c>
      <c r="AR48" s="4">
        <f>SUMPRODUCT('Respondent Data'!I48:Z48,'Product Coding'!A142:R142)</f>
        <v>1.0239985237095839</v>
      </c>
      <c r="AS48" s="4">
        <f>SUMPRODUCT('Respondent Data'!I48:Z48,'Product Coding'!A143:R143)</f>
        <v>0.88489568727538293</v>
      </c>
      <c r="AT48" s="4">
        <f>SUMPRODUCT('Respondent Data'!I48:Z48,'Product Coding'!A144:R144)</f>
        <v>0.52417979374568391</v>
      </c>
      <c r="AU48" s="4">
        <f>SUMPRODUCT('Respondent Data'!I48:Z48,'Product Coding'!A145:R145)</f>
        <v>0.91186585993470481</v>
      </c>
      <c r="AV48" s="4">
        <f>SUMPRODUCT('Respondent Data'!I48:Z48,'Product Coding'!A146:R146)</f>
        <v>0.3218679095742919</v>
      </c>
      <c r="AW48" s="4">
        <f>SUMPRODUCT('Respondent Data'!I48:Z48,'Product Coding'!A147:R147)</f>
        <v>0.51064046746381198</v>
      </c>
      <c r="AX48" s="4">
        <f>SUMPRODUCT('Respondent Data'!I48:Z48,'Product Coding'!A148:R148)</f>
        <v>3.3278802413863069</v>
      </c>
      <c r="AY48" s="4">
        <f>SUMPRODUCT('Respondent Data'!I48:Z48,'Product Coding'!A149:R149)</f>
        <v>3.188777404952106</v>
      </c>
      <c r="AZ48" s="4">
        <f>SUMPRODUCT('Respondent Data'!I48:Z48,'Product Coding'!A150:R150)</f>
        <v>2.828061511422407</v>
      </c>
      <c r="BA48" s="4">
        <f>SUMPRODUCT('Respondent Data'!I48:Z48,'Product Coding'!A151:R151)</f>
        <v>3.2157475776114279</v>
      </c>
      <c r="BB48" s="4">
        <f>SUMPRODUCT('Respondent Data'!I48:Z48,'Product Coding'!A152:R152)</f>
        <v>2.625749627251015</v>
      </c>
      <c r="BC48" s="4">
        <f>SUMPRODUCT('Respondent Data'!I48:Z48,'Product Coding'!A153:R153)</f>
        <v>2.8145221851405351</v>
      </c>
      <c r="BD48" s="4">
        <f>SUMPRODUCT('Respondent Data'!I48:Z48,'Product Coding'!A154:R154)</f>
        <v>2.4107695213102946</v>
      </c>
      <c r="BE48" s="4">
        <f>SUMPRODUCT('Respondent Data'!I48:Z48,'Product Coding'!A155:R155)</f>
        <v>2.2716666848760938</v>
      </c>
      <c r="BF48" s="4">
        <f>SUMPRODUCT('Respondent Data'!I48:Z48,'Product Coding'!A156:R156)</f>
        <v>1.9109507913463948</v>
      </c>
      <c r="BG48" s="4">
        <f>SUMPRODUCT('Respondent Data'!I48:Z48,'Product Coding'!A157:R157)</f>
        <v>2.2986368575354157</v>
      </c>
      <c r="BH48" s="4">
        <f>SUMPRODUCT('Respondent Data'!I48:Z48,'Product Coding'!A158:R158)</f>
        <v>1.7086389071750028</v>
      </c>
      <c r="BI48" s="4">
        <f>SUMPRODUCT('Respondent Data'!I48:Z48,'Product Coding'!A159:R159)</f>
        <v>1.8974114650645229</v>
      </c>
      <c r="BJ48" s="4">
        <f>SUMPRODUCT('Respondent Data'!I48:Z48,'Product Coding'!A160:R160)</f>
        <v>5.2313379010291774</v>
      </c>
      <c r="BK48" s="4">
        <f>SUMPRODUCT('Respondent Data'!I48:Z48,'Product Coding'!A161:R161)</f>
        <v>5.0922350645949761</v>
      </c>
      <c r="BL48" s="4">
        <f>SUMPRODUCT('Respondent Data'!I48:Z48,'Product Coding'!A162:R162)</f>
        <v>4.7315191710652771</v>
      </c>
      <c r="BM48" s="4">
        <f>SUMPRODUCT('Respondent Data'!I48:Z48,'Product Coding'!A163:R163)</f>
        <v>5.119205237254298</v>
      </c>
      <c r="BN48" s="4">
        <f>SUMPRODUCT('Respondent Data'!I48:Z48,'Product Coding'!A164:R164)</f>
        <v>4.5292072868938851</v>
      </c>
      <c r="BO48" s="4">
        <f>SUMPRODUCT('Respondent Data'!I48:Z48,'Product Coding'!A165:R165)</f>
        <v>4.7179798447834047</v>
      </c>
      <c r="BP48" s="4">
        <f>SUMPRODUCT('Respondent Data'!I48:Z48,'Product Coding'!A166:R166)</f>
        <v>4.3142271809531652</v>
      </c>
      <c r="BQ48" s="4">
        <f>SUMPRODUCT('Respondent Data'!I48:Z48,'Product Coding'!A167:R167)</f>
        <v>4.1751243445189639</v>
      </c>
      <c r="BR48" s="4">
        <f>SUMPRODUCT('Respondent Data'!I48:Z48,'Product Coding'!A168:R168)</f>
        <v>3.8144084509892648</v>
      </c>
      <c r="BS48" s="4">
        <f>SUMPRODUCT('Respondent Data'!I48:Z48,'Product Coding'!A169:R169)</f>
        <v>4.2020945171782857</v>
      </c>
      <c r="BT48" s="4">
        <f>SUMPRODUCT('Respondent Data'!I48:Z48,'Product Coding'!A170:R170)</f>
        <v>3.6120965668178728</v>
      </c>
      <c r="BU48" s="4">
        <f>SUMPRODUCT('Respondent Data'!I48:Z48,'Product Coding'!A171:R171)</f>
        <v>3.8008691247073925</v>
      </c>
      <c r="BV48" s="4">
        <f>SUMPRODUCT('Respondent Data'!I48:Z48,'Product Coding'!A172:R172)</f>
        <v>-3.31742277829786</v>
      </c>
      <c r="BX48" s="4">
        <f t="shared" si="0"/>
        <v>0.10967223878836128</v>
      </c>
      <c r="BY48" s="4">
        <f t="shared" si="1"/>
        <v>0.12603997352806615</v>
      </c>
      <c r="BZ48" s="4">
        <f t="shared" si="2"/>
        <v>0.18078617880812575</v>
      </c>
      <c r="CA48" s="4">
        <f t="shared" si="3"/>
        <v>0.12268608446003611</v>
      </c>
      <c r="CB48" s="4">
        <f t="shared" si="4"/>
        <v>0.22132382146189725</v>
      </c>
      <c r="CC48" s="4">
        <f t="shared" si="5"/>
        <v>0.18325054716805919</v>
      </c>
      <c r="CD48" s="4">
        <f t="shared" si="6"/>
        <v>0.2744055140276615</v>
      </c>
      <c r="CE48" s="4">
        <f t="shared" si="7"/>
        <v>0.31535841801081377</v>
      </c>
      <c r="CF48" s="4">
        <f t="shared" si="8"/>
        <v>0.45233620534246871</v>
      </c>
      <c r="CG48" s="4">
        <f t="shared" si="9"/>
        <v>0.30696681714744012</v>
      </c>
      <c r="CH48" s="4">
        <f t="shared" si="10"/>
        <v>0.55376344702888813</v>
      </c>
      <c r="CI48" s="4">
        <f t="shared" si="11"/>
        <v>0.45850218019656097</v>
      </c>
      <c r="CJ48" s="4">
        <f t="shared" si="12"/>
        <v>0.88692008372572562</v>
      </c>
      <c r="CK48" s="4">
        <f t="shared" si="13"/>
        <v>1.0192860573405547</v>
      </c>
      <c r="CL48" s="4">
        <f t="shared" si="14"/>
        <v>1.4620189631979399</v>
      </c>
      <c r="CM48" s="4">
        <f t="shared" si="15"/>
        <v>0.99216313538795153</v>
      </c>
      <c r="CN48" s="4">
        <f t="shared" si="16"/>
        <v>1.78984713387938</v>
      </c>
      <c r="CO48" s="4">
        <f t="shared" si="17"/>
        <v>1.481948325598766</v>
      </c>
      <c r="CP48" s="4">
        <f t="shared" si="18"/>
        <v>2.219119114964597</v>
      </c>
      <c r="CQ48" s="4">
        <f t="shared" si="19"/>
        <v>2.5503055066242122</v>
      </c>
      <c r="CR48" s="4">
        <f t="shared" si="20"/>
        <v>3.6580457328741458</v>
      </c>
      <c r="CS48" s="4">
        <f t="shared" si="21"/>
        <v>2.4824425777503096</v>
      </c>
      <c r="CT48" s="4">
        <f t="shared" si="22"/>
        <v>4.4782884732652093</v>
      </c>
      <c r="CU48" s="4">
        <f t="shared" si="23"/>
        <v>3.7079100102360352</v>
      </c>
      <c r="CV48" s="4">
        <f t="shared" si="24"/>
        <v>0.46787750632573433</v>
      </c>
      <c r="CW48" s="4">
        <f t="shared" si="25"/>
        <v>0.5377046111502497</v>
      </c>
      <c r="CX48" s="4">
        <f t="shared" si="26"/>
        <v>0.77125977780149635</v>
      </c>
      <c r="CY48" s="4">
        <f t="shared" si="27"/>
        <v>0.52339643917364587</v>
      </c>
      <c r="CZ48" s="4">
        <f t="shared" si="28"/>
        <v>0.94419917765975037</v>
      </c>
      <c r="DA48" s="4">
        <f t="shared" si="29"/>
        <v>0.78177312680988775</v>
      </c>
      <c r="DB48" s="4">
        <f t="shared" si="30"/>
        <v>1.1706532942493231</v>
      </c>
      <c r="DC48" s="4">
        <f t="shared" si="31"/>
        <v>1.3453642585199637</v>
      </c>
      <c r="DD48" s="4">
        <f t="shared" si="32"/>
        <v>1.9297311527020558</v>
      </c>
      <c r="DE48" s="4">
        <f t="shared" si="33"/>
        <v>1.3095644852189665</v>
      </c>
      <c r="DF48" s="4">
        <f t="shared" si="34"/>
        <v>2.3624343184076104</v>
      </c>
      <c r="DG48" s="4">
        <f t="shared" si="35"/>
        <v>1.9560360861170381</v>
      </c>
      <c r="DH48" s="4">
        <f t="shared" si="36"/>
        <v>0.14354463544000123</v>
      </c>
      <c r="DI48" s="4">
        <f t="shared" si="37"/>
        <v>0.16496756381409503</v>
      </c>
      <c r="DJ48" s="4">
        <f t="shared" si="38"/>
        <v>0.23662219734277246</v>
      </c>
      <c r="DK48" s="4">
        <f t="shared" si="39"/>
        <v>0.16057782226331285</v>
      </c>
      <c r="DL48" s="4">
        <f t="shared" si="40"/>
        <v>0.28967993739275671</v>
      </c>
      <c r="DM48" s="4">
        <f t="shared" si="41"/>
        <v>0.23984768869522999</v>
      </c>
      <c r="DN48" s="4">
        <f t="shared" si="42"/>
        <v>0.35915597154753193</v>
      </c>
      <c r="DO48" s="4">
        <f t="shared" si="43"/>
        <v>0.41275722686443184</v>
      </c>
      <c r="DP48" s="4">
        <f t="shared" si="44"/>
        <v>0.59204076081183088</v>
      </c>
      <c r="DQ48" s="4">
        <f t="shared" si="45"/>
        <v>0.40177387045629404</v>
      </c>
      <c r="DR48" s="4">
        <f t="shared" si="46"/>
        <v>0.72479392234487561</v>
      </c>
      <c r="DS48" s="4">
        <f t="shared" si="47"/>
        <v>0.60011110406679891</v>
      </c>
      <c r="DT48" s="4">
        <f t="shared" si="48"/>
        <v>3.5869058283234237E-2</v>
      </c>
      <c r="DU48" s="4">
        <f t="shared" si="49"/>
        <v>4.1222238247727611E-2</v>
      </c>
      <c r="DV48" s="4">
        <f t="shared" si="50"/>
        <v>5.9127360361317181E-2</v>
      </c>
      <c r="DW48" s="4">
        <f t="shared" si="51"/>
        <v>4.0125325813134022E-2</v>
      </c>
      <c r="DX48" s="4">
        <f t="shared" si="52"/>
        <v>7.2385474566672117E-2</v>
      </c>
      <c r="DY48" s="4">
        <f t="shared" si="53"/>
        <v>5.9933348944302058E-2</v>
      </c>
      <c r="DZ48" s="4">
        <f t="shared" si="54"/>
        <v>8.9746206374913262E-2</v>
      </c>
      <c r="EA48" s="4">
        <f t="shared" si="55"/>
        <v>0.10314013464762826</v>
      </c>
      <c r="EB48" s="4">
        <f t="shared" si="56"/>
        <v>0.14793965995675329</v>
      </c>
      <c r="EC48" s="4">
        <f t="shared" si="57"/>
        <v>0.10039560400082678</v>
      </c>
      <c r="ED48" s="4">
        <f t="shared" si="58"/>
        <v>0.18111213535937951</v>
      </c>
      <c r="EE48" s="4">
        <f t="shared" si="59"/>
        <v>0.14995628434463679</v>
      </c>
      <c r="EF48" s="4">
        <f t="shared" si="60"/>
        <v>5.3463676048610522E-3</v>
      </c>
      <c r="EG48" s="4">
        <f t="shared" si="61"/>
        <v>6.1442716847274646E-3</v>
      </c>
      <c r="EH48" s="4">
        <f t="shared" si="62"/>
        <v>8.8130723003801217E-3</v>
      </c>
      <c r="EI48" s="4">
        <f t="shared" si="63"/>
        <v>5.9807743032413829E-3</v>
      </c>
      <c r="EJ48" s="4">
        <f t="shared" si="64"/>
        <v>1.0789225444110397E-2</v>
      </c>
      <c r="EK48" s="4">
        <f t="shared" si="65"/>
        <v>8.9332067966897861E-3</v>
      </c>
      <c r="EL48" s="4">
        <f t="shared" si="66"/>
        <v>1.3376883402770694E-2</v>
      </c>
      <c r="EM48" s="4">
        <f t="shared" si="67"/>
        <v>1.5373279953068404E-2</v>
      </c>
      <c r="EN48" s="4">
        <f t="shared" si="68"/>
        <v>2.2050754698420497E-2</v>
      </c>
      <c r="EO48" s="4">
        <f t="shared" si="69"/>
        <v>1.4964201197090405E-2</v>
      </c>
      <c r="EP48" s="4">
        <f t="shared" si="70"/>
        <v>2.6995190274766479E-2</v>
      </c>
      <c r="EQ48" s="4">
        <f t="shared" si="71"/>
        <v>2.2351337312366427E-2</v>
      </c>
      <c r="ER48" s="4">
        <f t="shared" si="72"/>
        <v>27.589155484919818</v>
      </c>
      <c r="ET48" s="4">
        <f t="shared" si="73"/>
        <v>0.9011669978262129</v>
      </c>
      <c r="EU48" s="4">
        <f t="shared" si="74"/>
        <v>0.88806794031195668</v>
      </c>
      <c r="EV48" s="4">
        <f t="shared" si="75"/>
        <v>0.84689338166999073</v>
      </c>
      <c r="EW48" s="4">
        <f t="shared" si="76"/>
        <v>0.89072093601387881</v>
      </c>
      <c r="EX48" s="4">
        <f t="shared" si="77"/>
        <v>0.81878366934906943</v>
      </c>
      <c r="EY48" s="4">
        <f t="shared" si="78"/>
        <v>0.84512954791642125</v>
      </c>
      <c r="EZ48" s="4">
        <f t="shared" si="79"/>
        <v>0.78467959294963829</v>
      </c>
      <c r="FA48" s="4">
        <f t="shared" si="80"/>
        <v>0.76024905934937259</v>
      </c>
      <c r="FB48" s="4">
        <f t="shared" si="81"/>
        <v>0.68854580387204123</v>
      </c>
      <c r="FC48" s="4">
        <f t="shared" si="82"/>
        <v>0.76513036664739531</v>
      </c>
      <c r="FD48" s="4">
        <f t="shared" si="83"/>
        <v>0.64359861336177238</v>
      </c>
      <c r="FE48" s="4">
        <f t="shared" si="84"/>
        <v>0.68563490242107894</v>
      </c>
      <c r="FF48" s="4">
        <f t="shared" si="85"/>
        <v>0.52996415090643323</v>
      </c>
      <c r="FG48" s="4">
        <f t="shared" si="86"/>
        <v>0.49522453560493684</v>
      </c>
      <c r="FH48" s="4">
        <f t="shared" si="87"/>
        <v>0.40617071393353144</v>
      </c>
      <c r="FI48" s="4">
        <f t="shared" si="88"/>
        <v>0.50196692340924232</v>
      </c>
      <c r="FJ48" s="4">
        <f t="shared" si="89"/>
        <v>0.3584425783965679</v>
      </c>
      <c r="FK48" s="4">
        <f t="shared" si="90"/>
        <v>0.40290927481689276</v>
      </c>
      <c r="FL48" s="4">
        <f t="shared" si="91"/>
        <v>0.31064398808709437</v>
      </c>
      <c r="FM48" s="4">
        <f t="shared" si="92"/>
        <v>0.28166590118348556</v>
      </c>
      <c r="FN48" s="4">
        <f t="shared" si="93"/>
        <v>0.21468230613162567</v>
      </c>
      <c r="FO48" s="4">
        <f t="shared" si="94"/>
        <v>0.28715477073164242</v>
      </c>
      <c r="FP48" s="4">
        <f t="shared" si="95"/>
        <v>0.18253876276872524</v>
      </c>
      <c r="FQ48" s="4">
        <f t="shared" si="96"/>
        <v>0.21240847803500479</v>
      </c>
      <c r="FR48" s="4">
        <f t="shared" si="97"/>
        <v>0.68125575580425279</v>
      </c>
      <c r="FS48" s="4">
        <f t="shared" si="98"/>
        <v>0.65031995920983132</v>
      </c>
      <c r="FT48" s="4">
        <f t="shared" si="99"/>
        <v>0.56456992505142811</v>
      </c>
      <c r="FU48" s="4">
        <f t="shared" si="100"/>
        <v>0.65642794894705281</v>
      </c>
      <c r="FV48" s="4">
        <f t="shared" si="101"/>
        <v>0.51435059303116715</v>
      </c>
      <c r="FW48" s="4">
        <f t="shared" si="102"/>
        <v>0.56123868126264442</v>
      </c>
      <c r="FX48" s="4">
        <f t="shared" si="103"/>
        <v>0.46069079877900532</v>
      </c>
      <c r="FY48" s="4">
        <f t="shared" si="104"/>
        <v>0.42637300213274654</v>
      </c>
      <c r="FZ48" s="4">
        <f t="shared" si="105"/>
        <v>0.34132824750070057</v>
      </c>
      <c r="GA48" s="4">
        <f t="shared" si="106"/>
        <v>0.43298206497368769</v>
      </c>
      <c r="GB48" s="4">
        <f t="shared" si="107"/>
        <v>0.29740357886710556</v>
      </c>
      <c r="GC48" s="4">
        <f t="shared" si="108"/>
        <v>0.33829086346289178</v>
      </c>
      <c r="GD48" s="4">
        <f t="shared" si="109"/>
        <v>0.87447395493681834</v>
      </c>
      <c r="GE48" s="4">
        <f t="shared" si="110"/>
        <v>0.85839299827885984</v>
      </c>
      <c r="GF48" s="4">
        <f t="shared" si="111"/>
        <v>0.80865441534914928</v>
      </c>
      <c r="GG48" s="4">
        <f t="shared" si="112"/>
        <v>0.86163976324296765</v>
      </c>
      <c r="GH48" s="4">
        <f t="shared" si="113"/>
        <v>0.77538617993982317</v>
      </c>
      <c r="GI48" s="4">
        <f t="shared" si="114"/>
        <v>0.80655068289264087</v>
      </c>
      <c r="GJ48" s="4">
        <f t="shared" si="115"/>
        <v>0.73575073128759627</v>
      </c>
      <c r="GK48" s="4">
        <f t="shared" si="116"/>
        <v>0.70783569956988801</v>
      </c>
      <c r="GL48" s="4">
        <f t="shared" si="117"/>
        <v>0.62812462131313085</v>
      </c>
      <c r="GM48" s="4">
        <f t="shared" si="118"/>
        <v>0.71338182361359614</v>
      </c>
      <c r="GN48" s="4">
        <f t="shared" si="119"/>
        <v>0.57977940845274401</v>
      </c>
      <c r="GO48" s="4">
        <f t="shared" si="120"/>
        <v>0.62495660298739708</v>
      </c>
      <c r="GP48" s="4">
        <f t="shared" si="121"/>
        <v>0.96537298030440188</v>
      </c>
      <c r="GQ48" s="4">
        <f t="shared" si="122"/>
        <v>0.96040976005554735</v>
      </c>
      <c r="GR48" s="4">
        <f t="shared" si="123"/>
        <v>0.94417351248376202</v>
      </c>
      <c r="GS48" s="4">
        <f t="shared" si="124"/>
        <v>0.96142260474066876</v>
      </c>
      <c r="GT48" s="4">
        <f t="shared" si="125"/>
        <v>0.93250050818161112</v>
      </c>
      <c r="GU48" s="4">
        <f t="shared" si="126"/>
        <v>0.94345554934751696</v>
      </c>
      <c r="GV48" s="4">
        <f t="shared" si="127"/>
        <v>0.91764485542605578</v>
      </c>
      <c r="GW48" s="4">
        <f t="shared" si="128"/>
        <v>0.9065031437002572</v>
      </c>
      <c r="GX48" s="4">
        <f t="shared" si="129"/>
        <v>0.87112592663422161</v>
      </c>
      <c r="GY48" s="4">
        <f t="shared" si="130"/>
        <v>0.90876408117607199</v>
      </c>
      <c r="GZ48" s="4">
        <f t="shared" si="131"/>
        <v>0.84665966089301747</v>
      </c>
      <c r="HA48" s="4">
        <f t="shared" si="132"/>
        <v>0.8695982739638688</v>
      </c>
      <c r="HB48" s="4">
        <f t="shared" si="133"/>
        <v>0.99468206403570314</v>
      </c>
      <c r="HC48" s="4">
        <f t="shared" si="134"/>
        <v>0.9938932498473213</v>
      </c>
      <c r="HD48" s="4">
        <f t="shared" si="135"/>
        <v>0.99126391940948611</v>
      </c>
      <c r="HE48" s="4">
        <f t="shared" si="136"/>
        <v>0.99405478269961589</v>
      </c>
      <c r="HF48" s="4">
        <f t="shared" si="137"/>
        <v>0.98932593940208458</v>
      </c>
      <c r="HG48" s="4">
        <f t="shared" si="138"/>
        <v>0.9911458888095751</v>
      </c>
      <c r="HH48" s="4">
        <f t="shared" si="139"/>
        <v>0.98679969553099223</v>
      </c>
      <c r="HI48" s="4">
        <f t="shared" si="140"/>
        <v>0.98485947950710406</v>
      </c>
      <c r="HJ48" s="4">
        <f t="shared" si="141"/>
        <v>0.97842499054273768</v>
      </c>
      <c r="HK48" s="4">
        <f t="shared" si="142"/>
        <v>0.98525642463109442</v>
      </c>
      <c r="HL48" s="4">
        <f t="shared" si="143"/>
        <v>0.97371439464332443</v>
      </c>
      <c r="HM48" s="4">
        <f t="shared" si="144"/>
        <v>0.9781373227611504</v>
      </c>
      <c r="HN48" s="4">
        <f t="shared" si="145"/>
        <v>3.4978297995807504E-2</v>
      </c>
      <c r="HP48" s="4">
        <f t="shared" ref="HP48:IU48" si="284">IF(B1=1,ET48,0)</f>
        <v>0.9011669978262129</v>
      </c>
      <c r="HQ48" s="4">
        <f t="shared" si="284"/>
        <v>0.88806794031195668</v>
      </c>
      <c r="HR48" s="4">
        <f t="shared" si="284"/>
        <v>0.84689338166999073</v>
      </c>
      <c r="HS48" s="4">
        <f t="shared" si="284"/>
        <v>0.89072093601387881</v>
      </c>
      <c r="HT48" s="4">
        <f t="shared" si="284"/>
        <v>0.81878366934906943</v>
      </c>
      <c r="HU48" s="4">
        <f t="shared" si="284"/>
        <v>0.84512954791642125</v>
      </c>
      <c r="HV48" s="4">
        <f t="shared" si="284"/>
        <v>0.78467959294963829</v>
      </c>
      <c r="HW48" s="4">
        <f t="shared" si="284"/>
        <v>0.76024905934937259</v>
      </c>
      <c r="HX48" s="4">
        <f t="shared" si="284"/>
        <v>0.68854580387204123</v>
      </c>
      <c r="HY48" s="4">
        <f t="shared" si="284"/>
        <v>0.76513036664739531</v>
      </c>
      <c r="HZ48" s="4">
        <f t="shared" si="284"/>
        <v>0.64359861336177238</v>
      </c>
      <c r="IA48" s="4">
        <f t="shared" si="284"/>
        <v>0.68563490242107894</v>
      </c>
      <c r="IB48" s="4">
        <f t="shared" si="284"/>
        <v>0.52996415090643323</v>
      </c>
      <c r="IC48" s="4">
        <f t="shared" si="284"/>
        <v>0.49522453560493684</v>
      </c>
      <c r="ID48" s="4">
        <f t="shared" si="284"/>
        <v>0.40617071393353144</v>
      </c>
      <c r="IE48" s="4">
        <f t="shared" si="284"/>
        <v>0.50196692340924232</v>
      </c>
      <c r="IF48" s="4">
        <f t="shared" si="284"/>
        <v>0.3584425783965679</v>
      </c>
      <c r="IG48" s="4">
        <f t="shared" si="284"/>
        <v>0.40290927481689276</v>
      </c>
      <c r="IH48" s="4">
        <f t="shared" si="284"/>
        <v>0.31064398808709437</v>
      </c>
      <c r="II48" s="4">
        <f t="shared" si="284"/>
        <v>0.28166590118348556</v>
      </c>
      <c r="IJ48" s="4">
        <f t="shared" si="284"/>
        <v>0.21468230613162567</v>
      </c>
      <c r="IK48" s="4">
        <f t="shared" si="284"/>
        <v>0.28715477073164242</v>
      </c>
      <c r="IL48" s="4">
        <f t="shared" si="284"/>
        <v>0.18253876276872524</v>
      </c>
      <c r="IM48" s="4">
        <f t="shared" si="284"/>
        <v>0.21240847803500479</v>
      </c>
      <c r="IN48" s="4">
        <f t="shared" si="284"/>
        <v>0.68125575580425279</v>
      </c>
      <c r="IO48" s="4">
        <f t="shared" si="284"/>
        <v>0.65031995920983132</v>
      </c>
      <c r="IP48" s="4">
        <f t="shared" si="284"/>
        <v>0.56456992505142811</v>
      </c>
      <c r="IQ48" s="4">
        <f t="shared" si="284"/>
        <v>0.65642794894705281</v>
      </c>
      <c r="IR48" s="4">
        <f t="shared" si="284"/>
        <v>0.51435059303116715</v>
      </c>
      <c r="IS48" s="4">
        <f t="shared" si="284"/>
        <v>0.56123868126264442</v>
      </c>
      <c r="IT48" s="4">
        <f t="shared" si="284"/>
        <v>0.46069079877900532</v>
      </c>
      <c r="IU48" s="4">
        <f t="shared" si="284"/>
        <v>0.42637300213274654</v>
      </c>
      <c r="IV48" s="4">
        <f t="shared" ref="IV48:KA48" si="285">IF(AH1=1,FZ48,0)</f>
        <v>0.34132824750070057</v>
      </c>
      <c r="IW48" s="4">
        <f t="shared" si="285"/>
        <v>0.43298206497368769</v>
      </c>
      <c r="IX48" s="4">
        <f t="shared" si="285"/>
        <v>0.29740357886710556</v>
      </c>
      <c r="IY48" s="4">
        <f t="shared" si="285"/>
        <v>0.33829086346289178</v>
      </c>
      <c r="IZ48" s="4">
        <f t="shared" si="285"/>
        <v>0.87447395493681834</v>
      </c>
      <c r="JA48" s="4">
        <f t="shared" si="285"/>
        <v>0.85839299827885984</v>
      </c>
      <c r="JB48" s="4">
        <f t="shared" si="285"/>
        <v>0.80865441534914928</v>
      </c>
      <c r="JC48" s="4">
        <f t="shared" si="285"/>
        <v>0.86163976324296765</v>
      </c>
      <c r="JD48" s="4">
        <f t="shared" si="285"/>
        <v>0.77538617993982317</v>
      </c>
      <c r="JE48" s="4">
        <f t="shared" si="285"/>
        <v>0.80655068289264087</v>
      </c>
      <c r="JF48" s="4">
        <f t="shared" si="285"/>
        <v>0.73575073128759627</v>
      </c>
      <c r="JG48" s="4">
        <f t="shared" si="285"/>
        <v>0.70783569956988801</v>
      </c>
      <c r="JH48" s="4">
        <f t="shared" si="285"/>
        <v>0.62812462131313085</v>
      </c>
      <c r="JI48" s="4">
        <f t="shared" si="285"/>
        <v>0.71338182361359614</v>
      </c>
      <c r="JJ48" s="4">
        <f t="shared" si="285"/>
        <v>0.57977940845274401</v>
      </c>
      <c r="JK48" s="4">
        <f t="shared" si="285"/>
        <v>0.62495660298739708</v>
      </c>
      <c r="JL48" s="4">
        <f t="shared" si="285"/>
        <v>0.96537298030440188</v>
      </c>
      <c r="JM48" s="4">
        <f t="shared" si="285"/>
        <v>0.96040976005554735</v>
      </c>
      <c r="JN48" s="4">
        <f t="shared" si="285"/>
        <v>0.94417351248376202</v>
      </c>
      <c r="JO48" s="4">
        <f t="shared" si="285"/>
        <v>0.96142260474066876</v>
      </c>
      <c r="JP48" s="4">
        <f t="shared" si="285"/>
        <v>0.93250050818161112</v>
      </c>
      <c r="JQ48" s="4">
        <f t="shared" si="285"/>
        <v>0.94345554934751696</v>
      </c>
      <c r="JR48" s="4">
        <f t="shared" si="285"/>
        <v>0.91764485542605578</v>
      </c>
      <c r="JS48" s="4">
        <f t="shared" si="285"/>
        <v>0.9065031437002572</v>
      </c>
      <c r="JT48" s="4">
        <f t="shared" si="285"/>
        <v>0.87112592663422161</v>
      </c>
      <c r="JU48" s="4">
        <f t="shared" si="285"/>
        <v>0.90876408117607199</v>
      </c>
      <c r="JV48" s="4">
        <f t="shared" si="285"/>
        <v>0.84665966089301747</v>
      </c>
      <c r="JW48" s="4">
        <f t="shared" si="285"/>
        <v>0.8695982739638688</v>
      </c>
      <c r="JX48" s="4">
        <f t="shared" si="285"/>
        <v>0.99468206403570314</v>
      </c>
      <c r="JY48" s="4">
        <f t="shared" si="285"/>
        <v>0.9938932498473213</v>
      </c>
      <c r="JZ48" s="4">
        <f t="shared" si="285"/>
        <v>0.99126391940948611</v>
      </c>
      <c r="KA48" s="4">
        <f t="shared" si="285"/>
        <v>0.99405478269961589</v>
      </c>
      <c r="KB48" s="4">
        <f t="shared" ref="KB48:KJ48" si="286">IF(BN1=1,HF48,0)</f>
        <v>0.98932593940208458</v>
      </c>
      <c r="KC48" s="4">
        <f t="shared" si="286"/>
        <v>0.9911458888095751</v>
      </c>
      <c r="KD48" s="4">
        <f t="shared" si="286"/>
        <v>0.98679969553099223</v>
      </c>
      <c r="KE48" s="4">
        <f t="shared" si="286"/>
        <v>0.98485947950710406</v>
      </c>
      <c r="KF48" s="4">
        <f t="shared" si="286"/>
        <v>0.97842499054273768</v>
      </c>
      <c r="KG48" s="4">
        <f t="shared" si="286"/>
        <v>0.98525642463109442</v>
      </c>
      <c r="KH48" s="4">
        <f t="shared" si="286"/>
        <v>0.97371439464332443</v>
      </c>
      <c r="KI48" s="4">
        <f t="shared" si="286"/>
        <v>0.9781373227611504</v>
      </c>
      <c r="KJ48" s="4">
        <f t="shared" si="286"/>
        <v>0</v>
      </c>
    </row>
    <row r="49" spans="1:296" x14ac:dyDescent="0.2">
      <c r="A49" s="4" t="str">
        <f>'Respondent Data'!A49</f>
        <v>466</v>
      </c>
      <c r="B49" s="4">
        <f>SUMPRODUCT('Respondent Data'!I49:Z49,'Product Coding'!A100:R100)</f>
        <v>-0.10565980824557122</v>
      </c>
      <c r="C49" s="4">
        <f>SUMPRODUCT('Respondent Data'!I49:Z49,'Product Coding'!A101:R101)</f>
        <v>-0.1040858988558481</v>
      </c>
      <c r="D49" s="4">
        <f>SUMPRODUCT('Respondent Data'!I49:Z49,'Product Coding'!A102:R102)</f>
        <v>0.37466180091093182</v>
      </c>
      <c r="E49" s="4">
        <f>SUMPRODUCT('Respondent Data'!I49:Z49,'Product Coding'!A103:R103)</f>
        <v>-1.3009157673314002</v>
      </c>
      <c r="F49" s="4">
        <f>SUMPRODUCT('Respondent Data'!I49:Z49,'Product Coding'!A104:R104)</f>
        <v>-1.7068887868976452</v>
      </c>
      <c r="G49" s="4">
        <f>SUMPRODUCT('Respondent Data'!I49:Z49,'Product Coding'!A105:R105)</f>
        <v>-2.6216162440280479</v>
      </c>
      <c r="H49" s="4">
        <f>SUMPRODUCT('Respondent Data'!I49:Z49,'Product Coding'!A106:R106)</f>
        <v>-0.41726422409379527</v>
      </c>
      <c r="I49" s="4">
        <f>SUMPRODUCT('Respondent Data'!I49:Z49,'Product Coding'!A107:R107)</f>
        <v>-0.41569031470407214</v>
      </c>
      <c r="J49" s="4">
        <f>SUMPRODUCT('Respondent Data'!I49:Z49,'Product Coding'!A108:R108)</f>
        <v>6.3057385062707777E-2</v>
      </c>
      <c r="K49" s="4">
        <f>SUMPRODUCT('Respondent Data'!I49:Z49,'Product Coding'!A109:R109)</f>
        <v>-1.6125201831796241</v>
      </c>
      <c r="L49" s="4">
        <f>SUMPRODUCT('Respondent Data'!I49:Z49,'Product Coding'!A110:R110)</f>
        <v>-2.0184932027458693</v>
      </c>
      <c r="M49" s="4">
        <f>SUMPRODUCT('Respondent Data'!I49:Z49,'Product Coding'!A111:R111)</f>
        <v>-2.9332206598762722</v>
      </c>
      <c r="N49" s="4">
        <f>SUMPRODUCT('Respondent Data'!I49:Z49,'Product Coding'!A112:R112)</f>
        <v>-1.4387464617004213</v>
      </c>
      <c r="O49" s="4">
        <f>SUMPRODUCT('Respondent Data'!I49:Z49,'Product Coding'!A113:R113)</f>
        <v>-1.4371725523106982</v>
      </c>
      <c r="P49" s="4">
        <f>SUMPRODUCT('Respondent Data'!I49:Z49,'Product Coding'!A114:R114)</f>
        <v>-0.95842485254391818</v>
      </c>
      <c r="Q49" s="4">
        <f>SUMPRODUCT('Respondent Data'!I49:Z49,'Product Coding'!A115:R115)</f>
        <v>-2.63400242078625</v>
      </c>
      <c r="R49" s="4">
        <f>SUMPRODUCT('Respondent Data'!I49:Z49,'Product Coding'!A116:R116)</f>
        <v>-3.039975440352495</v>
      </c>
      <c r="S49" s="4">
        <f>SUMPRODUCT('Respondent Data'!I49:Z49,'Product Coding'!A117:R117)</f>
        <v>-3.9547028974828979</v>
      </c>
      <c r="T49" s="4">
        <f>SUMPRODUCT('Respondent Data'!I49:Z49,'Product Coding'!A118:R118)</f>
        <v>-1.7503508775486452</v>
      </c>
      <c r="U49" s="4">
        <f>SUMPRODUCT('Respondent Data'!I49:Z49,'Product Coding'!A119:R119)</f>
        <v>-1.748776968158922</v>
      </c>
      <c r="V49" s="4">
        <f>SUMPRODUCT('Respondent Data'!I49:Z49,'Product Coding'!A120:R120)</f>
        <v>-1.2700292683921421</v>
      </c>
      <c r="W49" s="4">
        <f>SUMPRODUCT('Respondent Data'!I49:Z49,'Product Coding'!A121:R121)</f>
        <v>-2.9456068366344743</v>
      </c>
      <c r="X49" s="4">
        <f>SUMPRODUCT('Respondent Data'!I49:Z49,'Product Coding'!A122:R122)</f>
        <v>-3.3515798562007193</v>
      </c>
      <c r="Y49" s="4">
        <f>SUMPRODUCT('Respondent Data'!I49:Z49,'Product Coding'!A123:R123)</f>
        <v>-4.2663073133311222</v>
      </c>
      <c r="Z49" s="4">
        <f>SUMPRODUCT('Respondent Data'!I49:Z49,'Product Coding'!A124:R124)</f>
        <v>0.38716157559792908</v>
      </c>
      <c r="AA49" s="4">
        <f>SUMPRODUCT('Respondent Data'!I49:Z49,'Product Coding'!A125:R125)</f>
        <v>0.3887354849876522</v>
      </c>
      <c r="AB49" s="4">
        <f>SUMPRODUCT('Respondent Data'!I49:Z49,'Product Coding'!A126:R126)</f>
        <v>0.86748318475443209</v>
      </c>
      <c r="AC49" s="4">
        <f>SUMPRODUCT('Respondent Data'!I49:Z49,'Product Coding'!A127:R127)</f>
        <v>-0.80809438348789986</v>
      </c>
      <c r="AD49" s="4">
        <f>SUMPRODUCT('Respondent Data'!I49:Z49,'Product Coding'!A128:R128)</f>
        <v>-1.214067403054145</v>
      </c>
      <c r="AE49" s="4">
        <f>SUMPRODUCT('Respondent Data'!I49:Z49,'Product Coding'!A129:R129)</f>
        <v>-2.1287948601845477</v>
      </c>
      <c r="AF49" s="4">
        <f>SUMPRODUCT('Respondent Data'!I49:Z49,'Product Coding'!A130:R130)</f>
        <v>7.5557159749705033E-2</v>
      </c>
      <c r="AG49" s="4">
        <f>SUMPRODUCT('Respondent Data'!I49:Z49,'Product Coding'!A131:R131)</f>
        <v>7.713106913942816E-2</v>
      </c>
      <c r="AH49" s="4">
        <f>SUMPRODUCT('Respondent Data'!I49:Z49,'Product Coding'!A132:R132)</f>
        <v>0.55587876890620802</v>
      </c>
      <c r="AI49" s="4">
        <f>SUMPRODUCT('Respondent Data'!I49:Z49,'Product Coding'!A133:R133)</f>
        <v>-1.1196987993361238</v>
      </c>
      <c r="AJ49" s="4">
        <f>SUMPRODUCT('Respondent Data'!I49:Z49,'Product Coding'!A134:R134)</f>
        <v>-1.5256718189023688</v>
      </c>
      <c r="AK49" s="4">
        <f>SUMPRODUCT('Respondent Data'!I49:Z49,'Product Coding'!A135:R135)</f>
        <v>-2.440399276032772</v>
      </c>
      <c r="AL49" s="4">
        <f>SUMPRODUCT('Respondent Data'!I49:Z49,'Product Coding'!A136:R136)</f>
        <v>3.7098134410943189</v>
      </c>
      <c r="AM49" s="4">
        <f>SUMPRODUCT('Respondent Data'!I49:Z49,'Product Coding'!A137:R137)</f>
        <v>3.711387350484042</v>
      </c>
      <c r="AN49" s="4">
        <f>SUMPRODUCT('Respondent Data'!I49:Z49,'Product Coding'!A138:R138)</f>
        <v>4.1901350502508219</v>
      </c>
      <c r="AO49" s="4">
        <f>SUMPRODUCT('Respondent Data'!I49:Z49,'Product Coding'!A139:R139)</f>
        <v>2.5145574820084899</v>
      </c>
      <c r="AP49" s="4">
        <f>SUMPRODUCT('Respondent Data'!I49:Z49,'Product Coding'!A140:R140)</f>
        <v>2.108584462442245</v>
      </c>
      <c r="AQ49" s="4">
        <f>SUMPRODUCT('Respondent Data'!I49:Z49,'Product Coding'!A141:R141)</f>
        <v>1.1938570053118418</v>
      </c>
      <c r="AR49" s="4">
        <f>SUMPRODUCT('Respondent Data'!I49:Z49,'Product Coding'!A142:R142)</f>
        <v>3.3982090252460946</v>
      </c>
      <c r="AS49" s="4">
        <f>SUMPRODUCT('Respondent Data'!I49:Z49,'Product Coding'!A143:R143)</f>
        <v>3.3997829346358177</v>
      </c>
      <c r="AT49" s="4">
        <f>SUMPRODUCT('Respondent Data'!I49:Z49,'Product Coding'!A144:R144)</f>
        <v>3.8785306344025976</v>
      </c>
      <c r="AU49" s="4">
        <f>SUMPRODUCT('Respondent Data'!I49:Z49,'Product Coding'!A145:R145)</f>
        <v>2.2029530661602656</v>
      </c>
      <c r="AV49" s="4">
        <f>SUMPRODUCT('Respondent Data'!I49:Z49,'Product Coding'!A146:R146)</f>
        <v>1.7969800465940209</v>
      </c>
      <c r="AW49" s="4">
        <f>SUMPRODUCT('Respondent Data'!I49:Z49,'Product Coding'!A147:R147)</f>
        <v>0.88225258946361784</v>
      </c>
      <c r="AX49" s="4">
        <f>SUMPRODUCT('Respondent Data'!I49:Z49,'Product Coding'!A148:R148)</f>
        <v>4.9407038552145996</v>
      </c>
      <c r="AY49" s="4">
        <f>SUMPRODUCT('Respondent Data'!I49:Z49,'Product Coding'!A149:R149)</f>
        <v>4.9422777646043228</v>
      </c>
      <c r="AZ49" s="4">
        <f>SUMPRODUCT('Respondent Data'!I49:Z49,'Product Coding'!A150:R150)</f>
        <v>5.4210254643711027</v>
      </c>
      <c r="BA49" s="4">
        <f>SUMPRODUCT('Respondent Data'!I49:Z49,'Product Coding'!A151:R151)</f>
        <v>3.7454478961287703</v>
      </c>
      <c r="BB49" s="4">
        <f>SUMPRODUCT('Respondent Data'!I49:Z49,'Product Coding'!A152:R152)</f>
        <v>3.3394748765625253</v>
      </c>
      <c r="BC49" s="4">
        <f>SUMPRODUCT('Respondent Data'!I49:Z49,'Product Coding'!A153:R153)</f>
        <v>2.4247474194321219</v>
      </c>
      <c r="BD49" s="4">
        <f>SUMPRODUCT('Respondent Data'!I49:Z49,'Product Coding'!A154:R154)</f>
        <v>4.6290994393663754</v>
      </c>
      <c r="BE49" s="4">
        <f>SUMPRODUCT('Respondent Data'!I49:Z49,'Product Coding'!A155:R155)</f>
        <v>4.6306733487560985</v>
      </c>
      <c r="BF49" s="4">
        <f>SUMPRODUCT('Respondent Data'!I49:Z49,'Product Coding'!A156:R156)</f>
        <v>5.1094210485228784</v>
      </c>
      <c r="BG49" s="4">
        <f>SUMPRODUCT('Respondent Data'!I49:Z49,'Product Coding'!A157:R157)</f>
        <v>3.433843480280546</v>
      </c>
      <c r="BH49" s="4">
        <f>SUMPRODUCT('Respondent Data'!I49:Z49,'Product Coding'!A158:R158)</f>
        <v>3.027870460714301</v>
      </c>
      <c r="BI49" s="4">
        <f>SUMPRODUCT('Respondent Data'!I49:Z49,'Product Coding'!A159:R159)</f>
        <v>2.1131430035838976</v>
      </c>
      <c r="BJ49" s="4">
        <f>SUMPRODUCT('Respondent Data'!I49:Z49,'Product Coding'!A160:R160)</f>
        <v>6.8654019007641294</v>
      </c>
      <c r="BK49" s="4">
        <f>SUMPRODUCT('Respondent Data'!I49:Z49,'Product Coding'!A161:R161)</f>
        <v>6.8669758101538525</v>
      </c>
      <c r="BL49" s="4">
        <f>SUMPRODUCT('Respondent Data'!I49:Z49,'Product Coding'!A162:R162)</f>
        <v>7.3457235099206324</v>
      </c>
      <c r="BM49" s="4">
        <f>SUMPRODUCT('Respondent Data'!I49:Z49,'Product Coding'!A163:R163)</f>
        <v>5.6701459416783004</v>
      </c>
      <c r="BN49" s="4">
        <f>SUMPRODUCT('Respondent Data'!I49:Z49,'Product Coding'!A164:R164)</f>
        <v>5.2641729221120555</v>
      </c>
      <c r="BO49" s="4">
        <f>SUMPRODUCT('Respondent Data'!I49:Z49,'Product Coding'!A165:R165)</f>
        <v>4.3494454649816525</v>
      </c>
      <c r="BP49" s="4">
        <f>SUMPRODUCT('Respondent Data'!I49:Z49,'Product Coding'!A166:R166)</f>
        <v>6.5537974849159051</v>
      </c>
      <c r="BQ49" s="4">
        <f>SUMPRODUCT('Respondent Data'!I49:Z49,'Product Coding'!A167:R167)</f>
        <v>6.5553713943056282</v>
      </c>
      <c r="BR49" s="4">
        <f>SUMPRODUCT('Respondent Data'!I49:Z49,'Product Coding'!A168:R168)</f>
        <v>7.0341190940724081</v>
      </c>
      <c r="BS49" s="4">
        <f>SUMPRODUCT('Respondent Data'!I49:Z49,'Product Coding'!A169:R169)</f>
        <v>5.3585415258300761</v>
      </c>
      <c r="BT49" s="4">
        <f>SUMPRODUCT('Respondent Data'!I49:Z49,'Product Coding'!A170:R170)</f>
        <v>4.9525685062638312</v>
      </c>
      <c r="BU49" s="4">
        <f>SUMPRODUCT('Respondent Data'!I49:Z49,'Product Coding'!A171:R171)</f>
        <v>4.0378410491334282</v>
      </c>
      <c r="BV49" s="4">
        <f>SUMPRODUCT('Respondent Data'!I49:Z49,'Product Coding'!A172:R172)</f>
        <v>0.755176601984754</v>
      </c>
      <c r="BX49" s="4">
        <f t="shared" si="0"/>
        <v>1.1114437082002666</v>
      </c>
      <c r="BY49" s="4">
        <f t="shared" si="1"/>
        <v>1.1096957724188818</v>
      </c>
      <c r="BZ49" s="4">
        <f t="shared" si="2"/>
        <v>0.68752175870901799</v>
      </c>
      <c r="CA49" s="4">
        <f t="shared" si="3"/>
        <v>3.6726584286972117</v>
      </c>
      <c r="CB49" s="4">
        <f t="shared" si="4"/>
        <v>5.5117864317003908</v>
      </c>
      <c r="CC49" s="4">
        <f t="shared" si="5"/>
        <v>13.757941816498526</v>
      </c>
      <c r="CD49" s="4">
        <f t="shared" si="6"/>
        <v>1.5178035002119046</v>
      </c>
      <c r="CE49" s="4">
        <f t="shared" si="7"/>
        <v>1.5154164939896755</v>
      </c>
      <c r="CF49" s="4">
        <f t="shared" si="8"/>
        <v>0.93888959390497873</v>
      </c>
      <c r="CG49" s="4">
        <f t="shared" si="9"/>
        <v>5.0154351291311245</v>
      </c>
      <c r="CH49" s="4">
        <f t="shared" si="10"/>
        <v>7.5269747597041006</v>
      </c>
      <c r="CI49" s="4">
        <f t="shared" si="11"/>
        <v>18.788043056725442</v>
      </c>
      <c r="CJ49" s="4">
        <f t="shared" si="12"/>
        <v>4.2154083278665206</v>
      </c>
      <c r="CK49" s="4">
        <f t="shared" si="13"/>
        <v>4.2087788755649225</v>
      </c>
      <c r="CL49" s="4">
        <f t="shared" si="14"/>
        <v>2.607585904592856</v>
      </c>
      <c r="CM49" s="4">
        <f t="shared" si="15"/>
        <v>13.929409840115625</v>
      </c>
      <c r="CN49" s="4">
        <f t="shared" si="16"/>
        <v>20.904729815992617</v>
      </c>
      <c r="CO49" s="4">
        <f t="shared" si="17"/>
        <v>52.180188775805263</v>
      </c>
      <c r="CP49" s="4">
        <f t="shared" si="18"/>
        <v>5.7566221911666595</v>
      </c>
      <c r="CQ49" s="4">
        <f t="shared" si="19"/>
        <v>5.7475689158333116</v>
      </c>
      <c r="CR49" s="4">
        <f t="shared" si="20"/>
        <v>3.5609567843098731</v>
      </c>
      <c r="CS49" s="4">
        <f t="shared" si="21"/>
        <v>19.022202253903203</v>
      </c>
      <c r="CT49" s="4">
        <f t="shared" si="22"/>
        <v>28.547799453627924</v>
      </c>
      <c r="CU49" s="4">
        <f t="shared" si="23"/>
        <v>71.258015661342498</v>
      </c>
      <c r="CV49" s="4">
        <f t="shared" si="24"/>
        <v>0.67898137924085322</v>
      </c>
      <c r="CW49" s="4">
        <f t="shared" si="25"/>
        <v>0.6779135646147838</v>
      </c>
      <c r="CX49" s="4">
        <f t="shared" si="26"/>
        <v>0.42000730090257765</v>
      </c>
      <c r="CY49" s="4">
        <f t="shared" si="27"/>
        <v>2.2436284150056598</v>
      </c>
      <c r="CZ49" s="4">
        <f t="shared" si="28"/>
        <v>3.367152403549909</v>
      </c>
      <c r="DA49" s="4">
        <f t="shared" si="29"/>
        <v>8.4047318286662076</v>
      </c>
      <c r="DB49" s="4">
        <f t="shared" si="30"/>
        <v>0.92722672897148739</v>
      </c>
      <c r="DC49" s="4">
        <f t="shared" si="31"/>
        <v>0.92576850597281657</v>
      </c>
      <c r="DD49" s="4">
        <f t="shared" si="32"/>
        <v>0.57356800593775137</v>
      </c>
      <c r="DE49" s="4">
        <f t="shared" si="33"/>
        <v>3.0639312061829358</v>
      </c>
      <c r="DF49" s="4">
        <f t="shared" si="34"/>
        <v>4.5982317108354227</v>
      </c>
      <c r="DG49" s="4">
        <f t="shared" si="35"/>
        <v>11.477622567632</v>
      </c>
      <c r="DH49" s="4">
        <f t="shared" si="36"/>
        <v>2.4482090197595122E-2</v>
      </c>
      <c r="DI49" s="4">
        <f t="shared" si="37"/>
        <v>2.4443587913454471E-2</v>
      </c>
      <c r="DJ49" s="4">
        <f t="shared" si="38"/>
        <v>1.5144239501592932E-2</v>
      </c>
      <c r="DK49" s="4">
        <f t="shared" si="39"/>
        <v>8.0898703418744611E-2</v>
      </c>
      <c r="DL49" s="4">
        <f t="shared" si="40"/>
        <v>0.12140970485070719</v>
      </c>
      <c r="DM49" s="4">
        <f t="shared" si="41"/>
        <v>0.30305014100101579</v>
      </c>
      <c r="DN49" s="4">
        <f t="shared" si="42"/>
        <v>3.3433094200140914E-2</v>
      </c>
      <c r="DO49" s="4">
        <f t="shared" si="43"/>
        <v>3.3380514927611259E-2</v>
      </c>
      <c r="DP49" s="4">
        <f t="shared" si="44"/>
        <v>2.0681191097645223E-2</v>
      </c>
      <c r="DQ49" s="4">
        <f t="shared" si="45"/>
        <v>0.11047643196469527</v>
      </c>
      <c r="DR49" s="4">
        <f t="shared" si="46"/>
        <v>0.16579883769416567</v>
      </c>
      <c r="DS49" s="4">
        <f t="shared" si="47"/>
        <v>0.41384962761260485</v>
      </c>
      <c r="DT49" s="4">
        <f t="shared" si="48"/>
        <v>7.1495643427636636E-3</v>
      </c>
      <c r="DU49" s="4">
        <f t="shared" si="49"/>
        <v>7.1383204270854999E-3</v>
      </c>
      <c r="DV49" s="4">
        <f t="shared" si="50"/>
        <v>4.422609093626231E-3</v>
      </c>
      <c r="DW49" s="4">
        <f t="shared" si="51"/>
        <v>2.3625045111355932E-2</v>
      </c>
      <c r="DX49" s="4">
        <f t="shared" si="52"/>
        <v>3.5455571385458885E-2</v>
      </c>
      <c r="DY49" s="4">
        <f t="shared" si="53"/>
        <v>8.8500469718194141E-2</v>
      </c>
      <c r="DZ49" s="4">
        <f t="shared" si="54"/>
        <v>9.763547811169582E-3</v>
      </c>
      <c r="EA49" s="4">
        <f t="shared" si="55"/>
        <v>9.7481929583358388E-3</v>
      </c>
      <c r="EB49" s="4">
        <f t="shared" si="56"/>
        <v>6.0395785345211273E-3</v>
      </c>
      <c r="EC49" s="4">
        <f t="shared" si="57"/>
        <v>3.2262701113981246E-2</v>
      </c>
      <c r="ED49" s="4">
        <f t="shared" si="58"/>
        <v>4.8418637807580198E-2</v>
      </c>
      <c r="EE49" s="4">
        <f t="shared" si="59"/>
        <v>0.12085751326640201</v>
      </c>
      <c r="EF49" s="4">
        <f t="shared" si="60"/>
        <v>1.0432630800672367E-3</v>
      </c>
      <c r="EG49" s="4">
        <f t="shared" si="61"/>
        <v>1.0416223700127436E-3</v>
      </c>
      <c r="EH49" s="4">
        <f t="shared" si="62"/>
        <v>6.4534628457743918E-4</v>
      </c>
      <c r="EI49" s="4">
        <f t="shared" si="63"/>
        <v>3.4473621255743871E-3</v>
      </c>
      <c r="EJ49" s="4">
        <f t="shared" si="64"/>
        <v>5.1736702875575941E-3</v>
      </c>
      <c r="EK49" s="4">
        <f t="shared" si="65"/>
        <v>1.2913971844878939E-2</v>
      </c>
      <c r="EL49" s="4">
        <f t="shared" si="66"/>
        <v>1.4246950546258216E-3</v>
      </c>
      <c r="EM49" s="4">
        <f t="shared" si="67"/>
        <v>1.4224544773971514E-3</v>
      </c>
      <c r="EN49" s="4">
        <f t="shared" si="68"/>
        <v>8.8129416033717065E-4</v>
      </c>
      <c r="EO49" s="4">
        <f t="shared" si="69"/>
        <v>4.7077672599069222E-3</v>
      </c>
      <c r="EP49" s="4">
        <f t="shared" si="70"/>
        <v>7.0652384942758769E-3</v>
      </c>
      <c r="EQ49" s="4">
        <f t="shared" si="71"/>
        <v>1.763550553498967E-2</v>
      </c>
      <c r="ER49" s="4">
        <f t="shared" si="72"/>
        <v>0.46992761725209653</v>
      </c>
      <c r="ET49" s="4">
        <f t="shared" si="73"/>
        <v>0.47360959523395058</v>
      </c>
      <c r="EU49" s="4">
        <f t="shared" si="74"/>
        <v>0.47400199264439208</v>
      </c>
      <c r="EV49" s="4">
        <f t="shared" si="75"/>
        <v>0.59258495177272053</v>
      </c>
      <c r="EW49" s="4">
        <f t="shared" si="76"/>
        <v>0.21401093515812819</v>
      </c>
      <c r="EX49" s="4">
        <f t="shared" si="77"/>
        <v>0.15356768998624468</v>
      </c>
      <c r="EY49" s="4">
        <f t="shared" si="78"/>
        <v>6.7760126204187754E-2</v>
      </c>
      <c r="EZ49" s="4">
        <f t="shared" si="79"/>
        <v>0.39717158226042559</v>
      </c>
      <c r="FA49" s="4">
        <f t="shared" si="80"/>
        <v>0.39754847850818953</v>
      </c>
      <c r="FB49" s="4">
        <f t="shared" si="81"/>
        <v>0.51575912478129904</v>
      </c>
      <c r="FC49" s="4">
        <f t="shared" si="82"/>
        <v>0.16623901322736748</v>
      </c>
      <c r="FD49" s="4">
        <f t="shared" si="83"/>
        <v>0.11727488683626662</v>
      </c>
      <c r="FE49" s="4">
        <f t="shared" si="84"/>
        <v>5.0535568228416906E-2</v>
      </c>
      <c r="FF49" s="4">
        <f t="shared" si="85"/>
        <v>0.19173954120847761</v>
      </c>
      <c r="FG49" s="4">
        <f t="shared" si="86"/>
        <v>0.19198357693607107</v>
      </c>
      <c r="FH49" s="4">
        <f t="shared" si="87"/>
        <v>0.27719367644908727</v>
      </c>
      <c r="FI49" s="4">
        <f t="shared" si="88"/>
        <v>6.6981884127326974E-2</v>
      </c>
      <c r="FJ49" s="4">
        <f t="shared" si="89"/>
        <v>4.5652240790018839E-2</v>
      </c>
      <c r="FK49" s="4">
        <f t="shared" si="90"/>
        <v>1.8803994927805854E-2</v>
      </c>
      <c r="FL49" s="4">
        <f t="shared" si="91"/>
        <v>0.14800294758338869</v>
      </c>
      <c r="FM49" s="4">
        <f t="shared" si="92"/>
        <v>0.14820152450069521</v>
      </c>
      <c r="FN49" s="4">
        <f t="shared" si="93"/>
        <v>0.21925224186295636</v>
      </c>
      <c r="FO49" s="4">
        <f t="shared" si="94"/>
        <v>4.9944555914425259E-2</v>
      </c>
      <c r="FP49" s="4">
        <f t="shared" si="95"/>
        <v>3.3843467821331054E-2</v>
      </c>
      <c r="FQ49" s="4">
        <f t="shared" si="96"/>
        <v>1.3839295071245537E-2</v>
      </c>
      <c r="FR49" s="4">
        <f t="shared" si="97"/>
        <v>0.59559922007720378</v>
      </c>
      <c r="FS49" s="4">
        <f t="shared" si="98"/>
        <v>0.59597825602511323</v>
      </c>
      <c r="FT49" s="4">
        <f t="shared" si="99"/>
        <v>0.70422173137024391</v>
      </c>
      <c r="FU49" s="4">
        <f t="shared" si="100"/>
        <v>0.30829671961615712</v>
      </c>
      <c r="FV49" s="4">
        <f t="shared" si="101"/>
        <v>0.22898216219501161</v>
      </c>
      <c r="FW49" s="4">
        <f t="shared" si="102"/>
        <v>0.10632945396188095</v>
      </c>
      <c r="FX49" s="4">
        <f t="shared" si="103"/>
        <v>0.51888030866699064</v>
      </c>
      <c r="FY49" s="4">
        <f t="shared" si="104"/>
        <v>0.51927321321253117</v>
      </c>
      <c r="FZ49" s="4">
        <f t="shared" si="105"/>
        <v>0.63549843173384835</v>
      </c>
      <c r="GA49" s="4">
        <f t="shared" si="106"/>
        <v>0.24606715745546642</v>
      </c>
      <c r="GB49" s="4">
        <f t="shared" si="107"/>
        <v>0.17862783315390321</v>
      </c>
      <c r="GC49" s="4">
        <f t="shared" si="108"/>
        <v>8.0143472410688546E-2</v>
      </c>
      <c r="GD49" s="4">
        <f t="shared" si="109"/>
        <v>0.97610295930808011</v>
      </c>
      <c r="GE49" s="4">
        <f t="shared" si="110"/>
        <v>0.97613964477708304</v>
      </c>
      <c r="GF49" s="4">
        <f t="shared" si="111"/>
        <v>0.98508168700338761</v>
      </c>
      <c r="GG49" s="4">
        <f t="shared" si="112"/>
        <v>0.92515607321678506</v>
      </c>
      <c r="GH49" s="4">
        <f t="shared" si="113"/>
        <v>0.89173474750080706</v>
      </c>
      <c r="GI49" s="4">
        <f t="shared" si="114"/>
        <v>0.76743017673271596</v>
      </c>
      <c r="GJ49" s="4">
        <f t="shared" si="115"/>
        <v>0.9676485160115591</v>
      </c>
      <c r="GK49" s="4">
        <f t="shared" si="116"/>
        <v>0.96769775078452147</v>
      </c>
      <c r="GL49" s="4">
        <f t="shared" si="117"/>
        <v>0.97973785421145598</v>
      </c>
      <c r="GM49" s="4">
        <f t="shared" si="118"/>
        <v>0.90051438393047534</v>
      </c>
      <c r="GN49" s="4">
        <f t="shared" si="119"/>
        <v>0.85778092040124232</v>
      </c>
      <c r="GO49" s="4">
        <f t="shared" si="120"/>
        <v>0.70728879540646605</v>
      </c>
      <c r="GP49" s="4">
        <f t="shared" si="121"/>
        <v>0.99290118906278901</v>
      </c>
      <c r="GQ49" s="4">
        <f t="shared" si="122"/>
        <v>0.9929122740319738</v>
      </c>
      <c r="GR49" s="4">
        <f t="shared" si="123"/>
        <v>0.99559686425456206</v>
      </c>
      <c r="GS49" s="4">
        <f t="shared" si="124"/>
        <v>0.97692021583080169</v>
      </c>
      <c r="GT49" s="4">
        <f t="shared" si="125"/>
        <v>0.96575848122771824</v>
      </c>
      <c r="GU49" s="4">
        <f t="shared" si="126"/>
        <v>0.91869505601489876</v>
      </c>
      <c r="GV49" s="4">
        <f t="shared" si="127"/>
        <v>0.99033085732562476</v>
      </c>
      <c r="GW49" s="4">
        <f t="shared" si="128"/>
        <v>0.99034591690649543</v>
      </c>
      <c r="GX49" s="4">
        <f t="shared" si="129"/>
        <v>0.99399667899416166</v>
      </c>
      <c r="GY49" s="4">
        <f t="shared" si="130"/>
        <v>0.96874564868113067</v>
      </c>
      <c r="GZ49" s="4">
        <f t="shared" si="131"/>
        <v>0.95381745796809592</v>
      </c>
      <c r="HA49" s="4">
        <f t="shared" si="132"/>
        <v>0.89217406152348555</v>
      </c>
      <c r="HB49" s="4">
        <f t="shared" si="133"/>
        <v>0.99895782418348511</v>
      </c>
      <c r="HC49" s="4">
        <f t="shared" si="134"/>
        <v>0.99895946147818848</v>
      </c>
      <c r="HD49" s="4">
        <f t="shared" si="135"/>
        <v>0.9993550699186543</v>
      </c>
      <c r="HE49" s="4">
        <f t="shared" si="136"/>
        <v>0.99656448135129683</v>
      </c>
      <c r="HF49" s="4">
        <f t="shared" si="137"/>
        <v>0.9948529588065339</v>
      </c>
      <c r="HG49" s="4">
        <f t="shared" si="138"/>
        <v>0.98725067261007571</v>
      </c>
      <c r="HH49" s="4">
        <f t="shared" si="139"/>
        <v>0.99857733181370367</v>
      </c>
      <c r="HI49" s="4">
        <f t="shared" si="140"/>
        <v>0.99857956602527009</v>
      </c>
      <c r="HJ49" s="4">
        <f t="shared" si="141"/>
        <v>0.99911948183517962</v>
      </c>
      <c r="HK49" s="4">
        <f t="shared" si="142"/>
        <v>0.99531429196297916</v>
      </c>
      <c r="HL49" s="4">
        <f t="shared" si="143"/>
        <v>0.99298432889527632</v>
      </c>
      <c r="HM49" s="4">
        <f t="shared" si="144"/>
        <v>0.98267011573488838</v>
      </c>
      <c r="HN49" s="4">
        <f t="shared" si="145"/>
        <v>0.68030560706751952</v>
      </c>
      <c r="HP49" s="4">
        <f t="shared" ref="HP49:IU49" si="287">IF(B1=1,ET49,0)</f>
        <v>0.47360959523395058</v>
      </c>
      <c r="HQ49" s="4">
        <f t="shared" si="287"/>
        <v>0.47400199264439208</v>
      </c>
      <c r="HR49" s="4">
        <f t="shared" si="287"/>
        <v>0.59258495177272053</v>
      </c>
      <c r="HS49" s="4">
        <f t="shared" si="287"/>
        <v>0.21401093515812819</v>
      </c>
      <c r="HT49" s="4">
        <f t="shared" si="287"/>
        <v>0.15356768998624468</v>
      </c>
      <c r="HU49" s="4">
        <f t="shared" si="287"/>
        <v>6.7760126204187754E-2</v>
      </c>
      <c r="HV49" s="4">
        <f t="shared" si="287"/>
        <v>0.39717158226042559</v>
      </c>
      <c r="HW49" s="4">
        <f t="shared" si="287"/>
        <v>0.39754847850818953</v>
      </c>
      <c r="HX49" s="4">
        <f t="shared" si="287"/>
        <v>0.51575912478129904</v>
      </c>
      <c r="HY49" s="4">
        <f t="shared" si="287"/>
        <v>0.16623901322736748</v>
      </c>
      <c r="HZ49" s="4">
        <f t="shared" si="287"/>
        <v>0.11727488683626662</v>
      </c>
      <c r="IA49" s="4">
        <f t="shared" si="287"/>
        <v>5.0535568228416906E-2</v>
      </c>
      <c r="IB49" s="4">
        <f t="shared" si="287"/>
        <v>0.19173954120847761</v>
      </c>
      <c r="IC49" s="4">
        <f t="shared" si="287"/>
        <v>0.19198357693607107</v>
      </c>
      <c r="ID49" s="4">
        <f t="shared" si="287"/>
        <v>0.27719367644908727</v>
      </c>
      <c r="IE49" s="4">
        <f t="shared" si="287"/>
        <v>6.6981884127326974E-2</v>
      </c>
      <c r="IF49" s="4">
        <f t="shared" si="287"/>
        <v>4.5652240790018839E-2</v>
      </c>
      <c r="IG49" s="4">
        <f t="shared" si="287"/>
        <v>1.8803994927805854E-2</v>
      </c>
      <c r="IH49" s="4">
        <f t="shared" si="287"/>
        <v>0.14800294758338869</v>
      </c>
      <c r="II49" s="4">
        <f t="shared" si="287"/>
        <v>0.14820152450069521</v>
      </c>
      <c r="IJ49" s="4">
        <f t="shared" si="287"/>
        <v>0.21925224186295636</v>
      </c>
      <c r="IK49" s="4">
        <f t="shared" si="287"/>
        <v>4.9944555914425259E-2</v>
      </c>
      <c r="IL49" s="4">
        <f t="shared" si="287"/>
        <v>3.3843467821331054E-2</v>
      </c>
      <c r="IM49" s="4">
        <f t="shared" si="287"/>
        <v>1.3839295071245537E-2</v>
      </c>
      <c r="IN49" s="4">
        <f t="shared" si="287"/>
        <v>0.59559922007720378</v>
      </c>
      <c r="IO49" s="4">
        <f t="shared" si="287"/>
        <v>0.59597825602511323</v>
      </c>
      <c r="IP49" s="4">
        <f t="shared" si="287"/>
        <v>0.70422173137024391</v>
      </c>
      <c r="IQ49" s="4">
        <f t="shared" si="287"/>
        <v>0.30829671961615712</v>
      </c>
      <c r="IR49" s="4">
        <f t="shared" si="287"/>
        <v>0.22898216219501161</v>
      </c>
      <c r="IS49" s="4">
        <f t="shared" si="287"/>
        <v>0.10632945396188095</v>
      </c>
      <c r="IT49" s="4">
        <f t="shared" si="287"/>
        <v>0.51888030866699064</v>
      </c>
      <c r="IU49" s="4">
        <f t="shared" si="287"/>
        <v>0.51927321321253117</v>
      </c>
      <c r="IV49" s="4">
        <f t="shared" ref="IV49:KA49" si="288">IF(AH1=1,FZ49,0)</f>
        <v>0.63549843173384835</v>
      </c>
      <c r="IW49" s="4">
        <f t="shared" si="288"/>
        <v>0.24606715745546642</v>
      </c>
      <c r="IX49" s="4">
        <f t="shared" si="288"/>
        <v>0.17862783315390321</v>
      </c>
      <c r="IY49" s="4">
        <f t="shared" si="288"/>
        <v>8.0143472410688546E-2</v>
      </c>
      <c r="IZ49" s="4">
        <f t="shared" si="288"/>
        <v>0.97610295930808011</v>
      </c>
      <c r="JA49" s="4">
        <f t="shared" si="288"/>
        <v>0.97613964477708304</v>
      </c>
      <c r="JB49" s="4">
        <f t="shared" si="288"/>
        <v>0.98508168700338761</v>
      </c>
      <c r="JC49" s="4">
        <f t="shared" si="288"/>
        <v>0.92515607321678506</v>
      </c>
      <c r="JD49" s="4">
        <f t="shared" si="288"/>
        <v>0.89173474750080706</v>
      </c>
      <c r="JE49" s="4">
        <f t="shared" si="288"/>
        <v>0.76743017673271596</v>
      </c>
      <c r="JF49" s="4">
        <f t="shared" si="288"/>
        <v>0.9676485160115591</v>
      </c>
      <c r="JG49" s="4">
        <f t="shared" si="288"/>
        <v>0.96769775078452147</v>
      </c>
      <c r="JH49" s="4">
        <f t="shared" si="288"/>
        <v>0.97973785421145598</v>
      </c>
      <c r="JI49" s="4">
        <f t="shared" si="288"/>
        <v>0.90051438393047534</v>
      </c>
      <c r="JJ49" s="4">
        <f t="shared" si="288"/>
        <v>0.85778092040124232</v>
      </c>
      <c r="JK49" s="4">
        <f t="shared" si="288"/>
        <v>0.70728879540646605</v>
      </c>
      <c r="JL49" s="4">
        <f t="shared" si="288"/>
        <v>0.99290118906278901</v>
      </c>
      <c r="JM49" s="4">
        <f t="shared" si="288"/>
        <v>0.9929122740319738</v>
      </c>
      <c r="JN49" s="4">
        <f t="shared" si="288"/>
        <v>0.99559686425456206</v>
      </c>
      <c r="JO49" s="4">
        <f t="shared" si="288"/>
        <v>0.97692021583080169</v>
      </c>
      <c r="JP49" s="4">
        <f t="shared" si="288"/>
        <v>0.96575848122771824</v>
      </c>
      <c r="JQ49" s="4">
        <f t="shared" si="288"/>
        <v>0.91869505601489876</v>
      </c>
      <c r="JR49" s="4">
        <f t="shared" si="288"/>
        <v>0.99033085732562476</v>
      </c>
      <c r="JS49" s="4">
        <f t="shared" si="288"/>
        <v>0.99034591690649543</v>
      </c>
      <c r="JT49" s="4">
        <f t="shared" si="288"/>
        <v>0.99399667899416166</v>
      </c>
      <c r="JU49" s="4">
        <f t="shared" si="288"/>
        <v>0.96874564868113067</v>
      </c>
      <c r="JV49" s="4">
        <f t="shared" si="288"/>
        <v>0.95381745796809592</v>
      </c>
      <c r="JW49" s="4">
        <f t="shared" si="288"/>
        <v>0.89217406152348555</v>
      </c>
      <c r="JX49" s="4">
        <f t="shared" si="288"/>
        <v>0.99895782418348511</v>
      </c>
      <c r="JY49" s="4">
        <f t="shared" si="288"/>
        <v>0.99895946147818848</v>
      </c>
      <c r="JZ49" s="4">
        <f t="shared" si="288"/>
        <v>0.9993550699186543</v>
      </c>
      <c r="KA49" s="4">
        <f t="shared" si="288"/>
        <v>0.99656448135129683</v>
      </c>
      <c r="KB49" s="4">
        <f t="shared" ref="KB49:KJ49" si="289">IF(BN1=1,HF49,0)</f>
        <v>0.9948529588065339</v>
      </c>
      <c r="KC49" s="4">
        <f t="shared" si="289"/>
        <v>0.98725067261007571</v>
      </c>
      <c r="KD49" s="4">
        <f t="shared" si="289"/>
        <v>0.99857733181370367</v>
      </c>
      <c r="KE49" s="4">
        <f t="shared" si="289"/>
        <v>0.99857956602527009</v>
      </c>
      <c r="KF49" s="4">
        <f t="shared" si="289"/>
        <v>0.99911948183517962</v>
      </c>
      <c r="KG49" s="4">
        <f t="shared" si="289"/>
        <v>0.99531429196297916</v>
      </c>
      <c r="KH49" s="4">
        <f t="shared" si="289"/>
        <v>0.99298432889527632</v>
      </c>
      <c r="KI49" s="4">
        <f t="shared" si="289"/>
        <v>0.98267011573488838</v>
      </c>
      <c r="KJ49" s="4">
        <f t="shared" si="289"/>
        <v>0</v>
      </c>
    </row>
    <row r="50" spans="1:296" x14ac:dyDescent="0.2">
      <c r="A50" s="4" t="str">
        <f>'Respondent Data'!A50</f>
        <v>469</v>
      </c>
      <c r="B50" s="4">
        <f>SUMPRODUCT('Respondent Data'!I50:Z50,'Product Coding'!A100:R100)</f>
        <v>-1.3902018753432239</v>
      </c>
      <c r="C50" s="4">
        <f>SUMPRODUCT('Respondent Data'!I50:Z50,'Product Coding'!A101:R101)</f>
        <v>-1.390444278071844</v>
      </c>
      <c r="D50" s="4">
        <f>SUMPRODUCT('Respondent Data'!I50:Z50,'Product Coding'!A102:R102)</f>
        <v>-2.55768049116989</v>
      </c>
      <c r="E50" s="4">
        <f>SUMPRODUCT('Respondent Data'!I50:Z50,'Product Coding'!A103:R103)</f>
        <v>-3.599294056012218</v>
      </c>
      <c r="F50" s="4">
        <f>SUMPRODUCT('Respondent Data'!I50:Z50,'Product Coding'!A104:R104)</f>
        <v>-3.7524200243146759</v>
      </c>
      <c r="G50" s="4">
        <f>SUMPRODUCT('Respondent Data'!I50:Z50,'Product Coding'!A105:R105)</f>
        <v>-4.2966295465320838</v>
      </c>
      <c r="H50" s="4">
        <f>SUMPRODUCT('Respondent Data'!I50:Z50,'Product Coding'!A106:R106)</f>
        <v>-1.0460069458680561</v>
      </c>
      <c r="I50" s="4">
        <f>SUMPRODUCT('Respondent Data'!I50:Z50,'Product Coding'!A107:R107)</f>
        <v>-1.0462493485966762</v>
      </c>
      <c r="J50" s="4">
        <f>SUMPRODUCT('Respondent Data'!I50:Z50,'Product Coding'!A108:R108)</f>
        <v>-2.2134855616947222</v>
      </c>
      <c r="K50" s="4">
        <f>SUMPRODUCT('Respondent Data'!I50:Z50,'Product Coding'!A109:R109)</f>
        <v>-3.2550991265370501</v>
      </c>
      <c r="L50" s="4">
        <f>SUMPRODUCT('Respondent Data'!I50:Z50,'Product Coding'!A110:R110)</f>
        <v>-3.4082250948395081</v>
      </c>
      <c r="M50" s="4">
        <f>SUMPRODUCT('Respondent Data'!I50:Z50,'Product Coding'!A111:R111)</f>
        <v>-3.9524346170569156</v>
      </c>
      <c r="N50" s="4">
        <f>SUMPRODUCT('Respondent Data'!I50:Z50,'Product Coding'!A112:R112)</f>
        <v>-0.87665537058073395</v>
      </c>
      <c r="O50" s="4">
        <f>SUMPRODUCT('Respondent Data'!I50:Z50,'Product Coding'!A113:R113)</f>
        <v>-0.87689777330935403</v>
      </c>
      <c r="P50" s="4">
        <f>SUMPRODUCT('Respondent Data'!I50:Z50,'Product Coding'!A114:R114)</f>
        <v>-2.0441339864073997</v>
      </c>
      <c r="Q50" s="4">
        <f>SUMPRODUCT('Respondent Data'!I50:Z50,'Product Coding'!A115:R115)</f>
        <v>-3.0857475512497277</v>
      </c>
      <c r="R50" s="4">
        <f>SUMPRODUCT('Respondent Data'!I50:Z50,'Product Coding'!A116:R116)</f>
        <v>-3.2388735195521856</v>
      </c>
      <c r="S50" s="4">
        <f>SUMPRODUCT('Respondent Data'!I50:Z50,'Product Coding'!A117:R117)</f>
        <v>-3.7830830417695935</v>
      </c>
      <c r="T50" s="4">
        <f>SUMPRODUCT('Respondent Data'!I50:Z50,'Product Coding'!A118:R118)</f>
        <v>-0.5324604411055659</v>
      </c>
      <c r="U50" s="4">
        <f>SUMPRODUCT('Respondent Data'!I50:Z50,'Product Coding'!A119:R119)</f>
        <v>-0.53270284383418598</v>
      </c>
      <c r="V50" s="4">
        <f>SUMPRODUCT('Respondent Data'!I50:Z50,'Product Coding'!A120:R120)</f>
        <v>-1.6999390569322319</v>
      </c>
      <c r="W50" s="4">
        <f>SUMPRODUCT('Respondent Data'!I50:Z50,'Product Coding'!A121:R121)</f>
        <v>-2.7415526217745598</v>
      </c>
      <c r="X50" s="4">
        <f>SUMPRODUCT('Respondent Data'!I50:Z50,'Product Coding'!A122:R122)</f>
        <v>-2.8946785900770178</v>
      </c>
      <c r="Y50" s="4">
        <f>SUMPRODUCT('Respondent Data'!I50:Z50,'Product Coding'!A123:R123)</f>
        <v>-3.4388881122944257</v>
      </c>
      <c r="Z50" s="4">
        <f>SUMPRODUCT('Respondent Data'!I50:Z50,'Product Coding'!A124:R124)</f>
        <v>-1.016972304359484</v>
      </c>
      <c r="AA50" s="4">
        <f>SUMPRODUCT('Respondent Data'!I50:Z50,'Product Coding'!A125:R125)</f>
        <v>-1.0172147070881041</v>
      </c>
      <c r="AB50" s="4">
        <f>SUMPRODUCT('Respondent Data'!I50:Z50,'Product Coding'!A126:R126)</f>
        <v>-2.1844509201861499</v>
      </c>
      <c r="AC50" s="4">
        <f>SUMPRODUCT('Respondent Data'!I50:Z50,'Product Coding'!A127:R127)</f>
        <v>-3.2260644850284783</v>
      </c>
      <c r="AD50" s="4">
        <f>SUMPRODUCT('Respondent Data'!I50:Z50,'Product Coding'!A128:R128)</f>
        <v>-3.3791904533309363</v>
      </c>
      <c r="AE50" s="4">
        <f>SUMPRODUCT('Respondent Data'!I50:Z50,'Product Coding'!A129:R129)</f>
        <v>-3.9233999755483437</v>
      </c>
      <c r="AF50" s="4">
        <f>SUMPRODUCT('Respondent Data'!I50:Z50,'Product Coding'!A130:R130)</f>
        <v>-0.6727773748843161</v>
      </c>
      <c r="AG50" s="4">
        <f>SUMPRODUCT('Respondent Data'!I50:Z50,'Product Coding'!A131:R131)</f>
        <v>-0.67301977761293619</v>
      </c>
      <c r="AH50" s="4">
        <f>SUMPRODUCT('Respondent Data'!I50:Z50,'Product Coding'!A132:R132)</f>
        <v>-1.8402559907109821</v>
      </c>
      <c r="AI50" s="4">
        <f>SUMPRODUCT('Respondent Data'!I50:Z50,'Product Coding'!A133:R133)</f>
        <v>-2.8818695555533105</v>
      </c>
      <c r="AJ50" s="4">
        <f>SUMPRODUCT('Respondent Data'!I50:Z50,'Product Coding'!A134:R134)</f>
        <v>-3.0349955238557684</v>
      </c>
      <c r="AK50" s="4">
        <f>SUMPRODUCT('Respondent Data'!I50:Z50,'Product Coding'!A135:R135)</f>
        <v>-3.5792050460731759</v>
      </c>
      <c r="AL50" s="4">
        <f>SUMPRODUCT('Respondent Data'!I50:Z50,'Product Coding'!A136:R136)</f>
        <v>1.051962133963952</v>
      </c>
      <c r="AM50" s="4">
        <f>SUMPRODUCT('Respondent Data'!I50:Z50,'Product Coding'!A137:R137)</f>
        <v>1.0517197312353321</v>
      </c>
      <c r="AN50" s="4">
        <f>SUMPRODUCT('Respondent Data'!I50:Z50,'Product Coding'!A138:R138)</f>
        <v>-0.11551648186271399</v>
      </c>
      <c r="AO50" s="4">
        <f>SUMPRODUCT('Respondent Data'!I50:Z50,'Product Coding'!A139:R139)</f>
        <v>-1.157130046705042</v>
      </c>
      <c r="AP50" s="4">
        <f>SUMPRODUCT('Respondent Data'!I50:Z50,'Product Coding'!A140:R140)</f>
        <v>-1.3102560150075</v>
      </c>
      <c r="AQ50" s="4">
        <f>SUMPRODUCT('Respondent Data'!I50:Z50,'Product Coding'!A141:R141)</f>
        <v>-1.8544655372249075</v>
      </c>
      <c r="AR50" s="4">
        <f>SUMPRODUCT('Respondent Data'!I50:Z50,'Product Coding'!A142:R142)</f>
        <v>1.3961570634391198</v>
      </c>
      <c r="AS50" s="4">
        <f>SUMPRODUCT('Respondent Data'!I50:Z50,'Product Coding'!A143:R143)</f>
        <v>1.3959146607105</v>
      </c>
      <c r="AT50" s="4">
        <f>SUMPRODUCT('Respondent Data'!I50:Z50,'Product Coding'!A144:R144)</f>
        <v>0.22867844761245401</v>
      </c>
      <c r="AU50" s="4">
        <f>SUMPRODUCT('Respondent Data'!I50:Z50,'Product Coding'!A145:R145)</f>
        <v>-0.81293511722987399</v>
      </c>
      <c r="AV50" s="4">
        <f>SUMPRODUCT('Respondent Data'!I50:Z50,'Product Coding'!A146:R146)</f>
        <v>-0.96606108553233205</v>
      </c>
      <c r="AW50" s="4">
        <f>SUMPRODUCT('Respondent Data'!I50:Z50,'Product Coding'!A147:R147)</f>
        <v>-1.5102706077497396</v>
      </c>
      <c r="AX50" s="4">
        <f>SUMPRODUCT('Respondent Data'!I50:Z50,'Product Coding'!A148:R148)</f>
        <v>1.807572927342896</v>
      </c>
      <c r="AY50" s="4">
        <f>SUMPRODUCT('Respondent Data'!I50:Z50,'Product Coding'!A149:R149)</f>
        <v>1.8073305246142759</v>
      </c>
      <c r="AZ50" s="4">
        <f>SUMPRODUCT('Respondent Data'!I50:Z50,'Product Coding'!A150:R150)</f>
        <v>0.64009431151622986</v>
      </c>
      <c r="BA50" s="4">
        <f>SUMPRODUCT('Respondent Data'!I50:Z50,'Product Coding'!A151:R151)</f>
        <v>-0.40151925332609817</v>
      </c>
      <c r="BB50" s="4">
        <f>SUMPRODUCT('Respondent Data'!I50:Z50,'Product Coding'!A152:R152)</f>
        <v>-0.55464522162855612</v>
      </c>
      <c r="BC50" s="4">
        <f>SUMPRODUCT('Respondent Data'!I50:Z50,'Product Coding'!A153:R153)</f>
        <v>-1.0988547438459637</v>
      </c>
      <c r="BD50" s="4">
        <f>SUMPRODUCT('Respondent Data'!I50:Z50,'Product Coding'!A154:R154)</f>
        <v>2.151767856818064</v>
      </c>
      <c r="BE50" s="4">
        <f>SUMPRODUCT('Respondent Data'!I50:Z50,'Product Coding'!A155:R155)</f>
        <v>2.1515254540894437</v>
      </c>
      <c r="BF50" s="4">
        <f>SUMPRODUCT('Respondent Data'!I50:Z50,'Product Coding'!A156:R156)</f>
        <v>0.98428924099139792</v>
      </c>
      <c r="BG50" s="4">
        <f>SUMPRODUCT('Respondent Data'!I50:Z50,'Product Coding'!A157:R157)</f>
        <v>-5.7324323850930142E-2</v>
      </c>
      <c r="BH50" s="4">
        <f>SUMPRODUCT('Respondent Data'!I50:Z50,'Product Coding'!A158:R158)</f>
        <v>-0.21045029215338809</v>
      </c>
      <c r="BI50" s="4">
        <f>SUMPRODUCT('Respondent Data'!I50:Z50,'Product Coding'!A159:R159)</f>
        <v>-0.75465981437079577</v>
      </c>
      <c r="BJ50" s="4">
        <f>SUMPRODUCT('Respondent Data'!I50:Z50,'Product Coding'!A160:R160)</f>
        <v>1.621931848536466</v>
      </c>
      <c r="BK50" s="4">
        <f>SUMPRODUCT('Respondent Data'!I50:Z50,'Product Coding'!A161:R161)</f>
        <v>1.6216894458078459</v>
      </c>
      <c r="BL50" s="4">
        <f>SUMPRODUCT('Respondent Data'!I50:Z50,'Product Coding'!A162:R162)</f>
        <v>0.45445323270979987</v>
      </c>
      <c r="BM50" s="4">
        <f>SUMPRODUCT('Respondent Data'!I50:Z50,'Product Coding'!A163:R163)</f>
        <v>-0.58716033213252816</v>
      </c>
      <c r="BN50" s="4">
        <f>SUMPRODUCT('Respondent Data'!I50:Z50,'Product Coding'!A164:R164)</f>
        <v>-0.74028630043498611</v>
      </c>
      <c r="BO50" s="4">
        <f>SUMPRODUCT('Respondent Data'!I50:Z50,'Product Coding'!A165:R165)</f>
        <v>-1.2844958226523937</v>
      </c>
      <c r="BP50" s="4">
        <f>SUMPRODUCT('Respondent Data'!I50:Z50,'Product Coding'!A166:R166)</f>
        <v>1.9661267780116338</v>
      </c>
      <c r="BQ50" s="4">
        <f>SUMPRODUCT('Respondent Data'!I50:Z50,'Product Coding'!A167:R167)</f>
        <v>1.9658843752830137</v>
      </c>
      <c r="BR50" s="4">
        <f>SUMPRODUCT('Respondent Data'!I50:Z50,'Product Coding'!A168:R168)</f>
        <v>0.79864816218496792</v>
      </c>
      <c r="BS50" s="4">
        <f>SUMPRODUCT('Respondent Data'!I50:Z50,'Product Coding'!A169:R169)</f>
        <v>-0.24296540265736014</v>
      </c>
      <c r="BT50" s="4">
        <f>SUMPRODUCT('Respondent Data'!I50:Z50,'Product Coding'!A170:R170)</f>
        <v>-0.39609137095981806</v>
      </c>
      <c r="BU50" s="4">
        <f>SUMPRODUCT('Respondent Data'!I50:Z50,'Product Coding'!A171:R171)</f>
        <v>-0.94030089317722576</v>
      </c>
      <c r="BV50" s="4">
        <f>SUMPRODUCT('Respondent Data'!I50:Z50,'Product Coding'!A172:R172)</f>
        <v>1.6883283817838499</v>
      </c>
      <c r="BX50" s="4">
        <f t="shared" si="0"/>
        <v>4.0156606340420531</v>
      </c>
      <c r="BY50" s="4">
        <f t="shared" si="1"/>
        <v>4.0166341591247585</v>
      </c>
      <c r="BZ50" s="4">
        <f t="shared" si="2"/>
        <v>12.905847344298294</v>
      </c>
      <c r="CA50" s="4">
        <f t="shared" si="3"/>
        <v>36.572407257455048</v>
      </c>
      <c r="CB50" s="4">
        <f t="shared" si="4"/>
        <v>42.62410866562567</v>
      </c>
      <c r="CC50" s="4">
        <f t="shared" si="5"/>
        <v>73.451810117655</v>
      </c>
      <c r="CD50" s="4">
        <f t="shared" si="6"/>
        <v>2.8462631140480852</v>
      </c>
      <c r="CE50" s="4">
        <f t="shared" si="7"/>
        <v>2.8469531396219634</v>
      </c>
      <c r="CF50" s="4">
        <f t="shared" si="8"/>
        <v>9.1475452233713295</v>
      </c>
      <c r="CG50" s="4">
        <f t="shared" si="9"/>
        <v>25.92218398297765</v>
      </c>
      <c r="CH50" s="4">
        <f t="shared" si="10"/>
        <v>30.211573965111413</v>
      </c>
      <c r="CI50" s="4">
        <f t="shared" si="11"/>
        <v>52.061963609586215</v>
      </c>
      <c r="CJ50" s="4">
        <f t="shared" si="12"/>
        <v>2.4028496101310566</v>
      </c>
      <c r="CK50" s="4">
        <f t="shared" si="13"/>
        <v>2.4034321380333403</v>
      </c>
      <c r="CL50" s="4">
        <f t="shared" si="14"/>
        <v>7.7224678790755901</v>
      </c>
      <c r="CM50" s="4">
        <f t="shared" si="15"/>
        <v>21.883820005893899</v>
      </c>
      <c r="CN50" s="4">
        <f t="shared" si="16"/>
        <v>25.504974703574472</v>
      </c>
      <c r="CO50" s="4">
        <f t="shared" si="17"/>
        <v>43.951336875540207</v>
      </c>
      <c r="CP50" s="4">
        <f t="shared" si="18"/>
        <v>1.7031175781995189</v>
      </c>
      <c r="CQ50" s="4">
        <f t="shared" si="19"/>
        <v>1.703530468588492</v>
      </c>
      <c r="CR50" s="4">
        <f t="shared" si="20"/>
        <v>5.473613802745418</v>
      </c>
      <c r="CS50" s="4">
        <f t="shared" si="21"/>
        <v>15.511049203016654</v>
      </c>
      <c r="CT50" s="4">
        <f t="shared" si="22"/>
        <v>18.077690158404277</v>
      </c>
      <c r="CU50" s="4">
        <f t="shared" si="23"/>
        <v>31.152301043933644</v>
      </c>
      <c r="CV50" s="4">
        <f t="shared" si="24"/>
        <v>2.7648110723048855</v>
      </c>
      <c r="CW50" s="4">
        <f t="shared" si="25"/>
        <v>2.7654813512883765</v>
      </c>
      <c r="CX50" s="4">
        <f t="shared" si="26"/>
        <v>8.8857682176881969</v>
      </c>
      <c r="CY50" s="4">
        <f t="shared" si="27"/>
        <v>25.180364015092309</v>
      </c>
      <c r="CZ50" s="4">
        <f t="shared" si="28"/>
        <v>29.34700372506985</v>
      </c>
      <c r="DA50" s="4">
        <f t="shared" si="29"/>
        <v>50.572096698747522</v>
      </c>
      <c r="DB50" s="4">
        <f t="shared" si="30"/>
        <v>1.9596725145800049</v>
      </c>
      <c r="DC50" s="4">
        <f t="shared" si="31"/>
        <v>1.960147602123673</v>
      </c>
      <c r="DD50" s="4">
        <f t="shared" si="32"/>
        <v>6.2981503226604216</v>
      </c>
      <c r="DE50" s="4">
        <f t="shared" si="33"/>
        <v>17.847609104935742</v>
      </c>
      <c r="DF50" s="4">
        <f t="shared" si="34"/>
        <v>20.800884791506839</v>
      </c>
      <c r="DG50" s="4">
        <f t="shared" si="35"/>
        <v>35.845034367067633</v>
      </c>
      <c r="DH50" s="4">
        <f t="shared" si="36"/>
        <v>0.3492517975528549</v>
      </c>
      <c r="DI50" s="4">
        <f t="shared" si="37"/>
        <v>0.34933646740324392</v>
      </c>
      <c r="DJ50" s="4">
        <f t="shared" si="38"/>
        <v>1.1224530145123099</v>
      </c>
      <c r="DK50" s="4">
        <f t="shared" si="39"/>
        <v>3.1807914411941538</v>
      </c>
      <c r="DL50" s="4">
        <f t="shared" si="40"/>
        <v>3.7071226697694315</v>
      </c>
      <c r="DM50" s="4">
        <f t="shared" si="41"/>
        <v>6.3882830385694707</v>
      </c>
      <c r="DN50" s="4">
        <f t="shared" si="42"/>
        <v>0.24754644365678985</v>
      </c>
      <c r="DO50" s="4">
        <f t="shared" si="43"/>
        <v>0.24760645686358107</v>
      </c>
      <c r="DP50" s="4">
        <f t="shared" si="44"/>
        <v>0.79558431441520328</v>
      </c>
      <c r="DQ50" s="4">
        <f t="shared" si="45"/>
        <v>2.2545155523856844</v>
      </c>
      <c r="DR50" s="4">
        <f t="shared" si="46"/>
        <v>2.6275742588325737</v>
      </c>
      <c r="DS50" s="4">
        <f t="shared" si="47"/>
        <v>4.5279559285061062</v>
      </c>
      <c r="DT50" s="4">
        <f t="shared" si="48"/>
        <v>0.1640518196907732</v>
      </c>
      <c r="DU50" s="4">
        <f t="shared" si="49"/>
        <v>0.16409159111965801</v>
      </c>
      <c r="DV50" s="4">
        <f t="shared" si="50"/>
        <v>0.52724269664001078</v>
      </c>
      <c r="DW50" s="4">
        <f t="shared" si="51"/>
        <v>1.494092879810498</v>
      </c>
      <c r="DX50" s="4">
        <f t="shared" si="52"/>
        <v>1.7413230914024291</v>
      </c>
      <c r="DY50" s="4">
        <f t="shared" si="53"/>
        <v>3.0007274537174586</v>
      </c>
      <c r="DZ50" s="4">
        <f t="shared" si="54"/>
        <v>0.11627841237876504</v>
      </c>
      <c r="EA50" s="4">
        <f t="shared" si="55"/>
        <v>0.11630660199968777</v>
      </c>
      <c r="EB50" s="4">
        <f t="shared" si="56"/>
        <v>0.37370474658043301</v>
      </c>
      <c r="EC50" s="4">
        <f t="shared" si="57"/>
        <v>1.0589992134086208</v>
      </c>
      <c r="ED50" s="4">
        <f t="shared" si="58"/>
        <v>1.2342337005978705</v>
      </c>
      <c r="EE50" s="4">
        <f t="shared" si="59"/>
        <v>2.1268878635868291</v>
      </c>
      <c r="EF50" s="4">
        <f t="shared" si="60"/>
        <v>0.19751675781654535</v>
      </c>
      <c r="EG50" s="4">
        <f t="shared" si="61"/>
        <v>0.19756464222100895</v>
      </c>
      <c r="EH50" s="4">
        <f t="shared" si="62"/>
        <v>0.63479495819725074</v>
      </c>
      <c r="EI50" s="4">
        <f t="shared" si="63"/>
        <v>1.7988729540045008</v>
      </c>
      <c r="EJ50" s="4">
        <f t="shared" si="64"/>
        <v>2.0965356676518225</v>
      </c>
      <c r="EK50" s="4">
        <f t="shared" si="65"/>
        <v>3.6128459828519968</v>
      </c>
      <c r="EL50" s="4">
        <f t="shared" si="66"/>
        <v>0.13999805098413462</v>
      </c>
      <c r="EM50" s="4">
        <f t="shared" si="67"/>
        <v>0.14003199100710559</v>
      </c>
      <c r="EN50" s="4">
        <f t="shared" si="68"/>
        <v>0.44993679475395859</v>
      </c>
      <c r="EO50" s="4">
        <f t="shared" si="69"/>
        <v>1.2750245108954861</v>
      </c>
      <c r="EP50" s="4">
        <f t="shared" si="70"/>
        <v>1.4860050890597907</v>
      </c>
      <c r="EQ50" s="4">
        <f t="shared" si="71"/>
        <v>2.5607518151696356</v>
      </c>
      <c r="ER50" s="4">
        <f t="shared" si="72"/>
        <v>0.18482822813638153</v>
      </c>
      <c r="ET50" s="4">
        <f t="shared" si="73"/>
        <v>0.19937553055580506</v>
      </c>
      <c r="EU50" s="4">
        <f t="shared" si="74"/>
        <v>0.19933683985727751</v>
      </c>
      <c r="EV50" s="4">
        <f t="shared" si="75"/>
        <v>7.1912194578349242E-2</v>
      </c>
      <c r="EW50" s="4">
        <f t="shared" si="76"/>
        <v>2.6615276289000137E-2</v>
      </c>
      <c r="EX50" s="4">
        <f t="shared" si="77"/>
        <v>2.2923104461913427E-2</v>
      </c>
      <c r="EY50" s="4">
        <f t="shared" si="78"/>
        <v>1.343150688236748E-2</v>
      </c>
      <c r="EZ50" s="4">
        <f t="shared" si="79"/>
        <v>0.25999261370019167</v>
      </c>
      <c r="FA50" s="4">
        <f t="shared" si="80"/>
        <v>0.2599459789880022</v>
      </c>
      <c r="FB50" s="4">
        <f t="shared" si="81"/>
        <v>9.8546000829525637E-2</v>
      </c>
      <c r="FC50" s="4">
        <f t="shared" si="82"/>
        <v>3.7144089076587533E-2</v>
      </c>
      <c r="FD50" s="4">
        <f t="shared" si="83"/>
        <v>3.2039396703216864E-2</v>
      </c>
      <c r="FE50" s="4">
        <f t="shared" si="84"/>
        <v>1.8845891331080316E-2</v>
      </c>
      <c r="FF50" s="4">
        <f t="shared" si="85"/>
        <v>0.29387134742093002</v>
      </c>
      <c r="FG50" s="4">
        <f t="shared" si="86"/>
        <v>0.29382104870698145</v>
      </c>
      <c r="FH50" s="4">
        <f t="shared" si="87"/>
        <v>0.11464645257094146</v>
      </c>
      <c r="FI50" s="4">
        <f t="shared" si="88"/>
        <v>4.3698997795929284E-2</v>
      </c>
      <c r="FJ50" s="4">
        <f t="shared" si="89"/>
        <v>3.7728766436631971E-2</v>
      </c>
      <c r="FK50" s="4">
        <f t="shared" si="90"/>
        <v>2.224627941030469E-2</v>
      </c>
      <c r="FL50" s="4">
        <f t="shared" si="91"/>
        <v>0.36994321226162707</v>
      </c>
      <c r="FM50" s="4">
        <f t="shared" si="92"/>
        <v>0.36988671354686009</v>
      </c>
      <c r="FN50" s="4">
        <f t="shared" si="93"/>
        <v>0.15447322476603506</v>
      </c>
      <c r="FO50" s="4">
        <f t="shared" si="94"/>
        <v>6.0565502997671092E-2</v>
      </c>
      <c r="FP50" s="4">
        <f t="shared" si="95"/>
        <v>5.2417247145586487E-2</v>
      </c>
      <c r="FQ50" s="4">
        <f t="shared" si="96"/>
        <v>3.110197303246125E-2</v>
      </c>
      <c r="FR50" s="4">
        <f t="shared" si="97"/>
        <v>0.26561757835773203</v>
      </c>
      <c r="FS50" s="4">
        <f t="shared" si="98"/>
        <v>0.26557029678499017</v>
      </c>
      <c r="FT50" s="4">
        <f t="shared" si="99"/>
        <v>0.10115551750553298</v>
      </c>
      <c r="FU50" s="4">
        <f t="shared" si="100"/>
        <v>3.8196565923358655E-2</v>
      </c>
      <c r="FV50" s="4">
        <f t="shared" si="101"/>
        <v>3.2952182332712264E-2</v>
      </c>
      <c r="FW50" s="4">
        <f t="shared" si="102"/>
        <v>1.9390330508402345E-2</v>
      </c>
      <c r="FX50" s="4">
        <f t="shared" si="103"/>
        <v>0.33787521932706327</v>
      </c>
      <c r="FY50" s="4">
        <f t="shared" si="104"/>
        <v>0.33782099219734135</v>
      </c>
      <c r="FZ50" s="4">
        <f t="shared" si="105"/>
        <v>0.13702101981854853</v>
      </c>
      <c r="GA50" s="4">
        <f t="shared" si="106"/>
        <v>5.3057127534448051E-2</v>
      </c>
      <c r="GB50" s="4">
        <f t="shared" si="107"/>
        <v>4.5869697930314222E-2</v>
      </c>
      <c r="GC50" s="4">
        <f t="shared" si="108"/>
        <v>2.7140699341939207E-2</v>
      </c>
      <c r="GD50" s="4">
        <f t="shared" si="109"/>
        <v>0.74115150471817437</v>
      </c>
      <c r="GE50" s="4">
        <f t="shared" si="110"/>
        <v>0.74110499801763219</v>
      </c>
      <c r="GF50" s="4">
        <f t="shared" si="111"/>
        <v>0.47115295045990768</v>
      </c>
      <c r="GG50" s="4">
        <f t="shared" si="112"/>
        <v>0.23918916168522658</v>
      </c>
      <c r="GH50" s="4">
        <f t="shared" si="113"/>
        <v>0.21244400670122815</v>
      </c>
      <c r="GI50" s="4">
        <f t="shared" si="114"/>
        <v>0.13534944381253988</v>
      </c>
      <c r="GJ50" s="4">
        <f t="shared" si="115"/>
        <v>0.80157336433008031</v>
      </c>
      <c r="GK50" s="4">
        <f t="shared" si="116"/>
        <v>0.80153480650777409</v>
      </c>
      <c r="GL50" s="4">
        <f t="shared" si="117"/>
        <v>0.55692177302500334</v>
      </c>
      <c r="GM50" s="4">
        <f t="shared" si="118"/>
        <v>0.30726539292982075</v>
      </c>
      <c r="GN50" s="4">
        <f t="shared" si="119"/>
        <v>0.27566630719279062</v>
      </c>
      <c r="GO50" s="4">
        <f t="shared" si="120"/>
        <v>0.18089869256071356</v>
      </c>
      <c r="GP50" s="4">
        <f t="shared" si="121"/>
        <v>0.85906828466248775</v>
      </c>
      <c r="GQ50" s="4">
        <f t="shared" si="122"/>
        <v>0.8590389344176691</v>
      </c>
      <c r="GR50" s="4">
        <f t="shared" si="123"/>
        <v>0.6547747795422667</v>
      </c>
      <c r="GS50" s="4">
        <f t="shared" si="124"/>
        <v>0.40094737773999034</v>
      </c>
      <c r="GT50" s="4">
        <f t="shared" si="125"/>
        <v>0.36478735510465188</v>
      </c>
      <c r="GU50" s="4">
        <f t="shared" si="126"/>
        <v>0.24995454240973208</v>
      </c>
      <c r="GV50" s="4">
        <f t="shared" si="127"/>
        <v>0.89583386089947015</v>
      </c>
      <c r="GW50" s="4">
        <f t="shared" si="128"/>
        <v>0.89581123878391233</v>
      </c>
      <c r="GX50" s="4">
        <f t="shared" si="129"/>
        <v>0.72795846595806168</v>
      </c>
      <c r="GY50" s="4">
        <f t="shared" si="130"/>
        <v>0.48567284216904849</v>
      </c>
      <c r="GZ50" s="4">
        <f t="shared" si="131"/>
        <v>0.44758075206385289</v>
      </c>
      <c r="HA50" s="4">
        <f t="shared" si="132"/>
        <v>0.31980679948429863</v>
      </c>
      <c r="HB50" s="4">
        <f t="shared" si="133"/>
        <v>0.83506138304345623</v>
      </c>
      <c r="HC50" s="4">
        <f t="shared" si="134"/>
        <v>0.83502799326589616</v>
      </c>
      <c r="HD50" s="4">
        <f t="shared" si="135"/>
        <v>0.61169750676423496</v>
      </c>
      <c r="HE50" s="4">
        <f t="shared" si="136"/>
        <v>0.35728667089702854</v>
      </c>
      <c r="HF50" s="4">
        <f t="shared" si="137"/>
        <v>0.32294154091185523</v>
      </c>
      <c r="HG50" s="4">
        <f t="shared" si="138"/>
        <v>0.21678590694713099</v>
      </c>
      <c r="HH50" s="4">
        <f t="shared" si="139"/>
        <v>0.87719448216312534</v>
      </c>
      <c r="HI50" s="4">
        <f t="shared" si="140"/>
        <v>0.87716836710573265</v>
      </c>
      <c r="HJ50" s="4">
        <f t="shared" si="141"/>
        <v>0.68968523567242201</v>
      </c>
      <c r="HK50" s="4">
        <f t="shared" si="142"/>
        <v>0.43955570377849862</v>
      </c>
      <c r="HL50" s="4">
        <f t="shared" si="143"/>
        <v>0.40225179119733856</v>
      </c>
      <c r="HM50" s="4">
        <f t="shared" si="144"/>
        <v>0.28083956757102985</v>
      </c>
      <c r="HN50" s="4">
        <f t="shared" si="145"/>
        <v>0.84400419930313597</v>
      </c>
      <c r="HP50" s="4">
        <f t="shared" ref="HP50:IU50" si="290">IF(B1=1,ET50,0)</f>
        <v>0.19937553055580506</v>
      </c>
      <c r="HQ50" s="4">
        <f t="shared" si="290"/>
        <v>0.19933683985727751</v>
      </c>
      <c r="HR50" s="4">
        <f t="shared" si="290"/>
        <v>7.1912194578349242E-2</v>
      </c>
      <c r="HS50" s="4">
        <f t="shared" si="290"/>
        <v>2.6615276289000137E-2</v>
      </c>
      <c r="HT50" s="4">
        <f t="shared" si="290"/>
        <v>2.2923104461913427E-2</v>
      </c>
      <c r="HU50" s="4">
        <f t="shared" si="290"/>
        <v>1.343150688236748E-2</v>
      </c>
      <c r="HV50" s="4">
        <f t="shared" si="290"/>
        <v>0.25999261370019167</v>
      </c>
      <c r="HW50" s="4">
        <f t="shared" si="290"/>
        <v>0.2599459789880022</v>
      </c>
      <c r="HX50" s="4">
        <f t="shared" si="290"/>
        <v>9.8546000829525637E-2</v>
      </c>
      <c r="HY50" s="4">
        <f t="shared" si="290"/>
        <v>3.7144089076587533E-2</v>
      </c>
      <c r="HZ50" s="4">
        <f t="shared" si="290"/>
        <v>3.2039396703216864E-2</v>
      </c>
      <c r="IA50" s="4">
        <f t="shared" si="290"/>
        <v>1.8845891331080316E-2</v>
      </c>
      <c r="IB50" s="4">
        <f t="shared" si="290"/>
        <v>0.29387134742093002</v>
      </c>
      <c r="IC50" s="4">
        <f t="shared" si="290"/>
        <v>0.29382104870698145</v>
      </c>
      <c r="ID50" s="4">
        <f t="shared" si="290"/>
        <v>0.11464645257094146</v>
      </c>
      <c r="IE50" s="4">
        <f t="shared" si="290"/>
        <v>4.3698997795929284E-2</v>
      </c>
      <c r="IF50" s="4">
        <f t="shared" si="290"/>
        <v>3.7728766436631971E-2</v>
      </c>
      <c r="IG50" s="4">
        <f t="shared" si="290"/>
        <v>2.224627941030469E-2</v>
      </c>
      <c r="IH50" s="4">
        <f t="shared" si="290"/>
        <v>0.36994321226162707</v>
      </c>
      <c r="II50" s="4">
        <f t="shared" si="290"/>
        <v>0.36988671354686009</v>
      </c>
      <c r="IJ50" s="4">
        <f t="shared" si="290"/>
        <v>0.15447322476603506</v>
      </c>
      <c r="IK50" s="4">
        <f t="shared" si="290"/>
        <v>6.0565502997671092E-2</v>
      </c>
      <c r="IL50" s="4">
        <f t="shared" si="290"/>
        <v>5.2417247145586487E-2</v>
      </c>
      <c r="IM50" s="4">
        <f t="shared" si="290"/>
        <v>3.110197303246125E-2</v>
      </c>
      <c r="IN50" s="4">
        <f t="shared" si="290"/>
        <v>0.26561757835773203</v>
      </c>
      <c r="IO50" s="4">
        <f t="shared" si="290"/>
        <v>0.26557029678499017</v>
      </c>
      <c r="IP50" s="4">
        <f t="shared" si="290"/>
        <v>0.10115551750553298</v>
      </c>
      <c r="IQ50" s="4">
        <f t="shared" si="290"/>
        <v>3.8196565923358655E-2</v>
      </c>
      <c r="IR50" s="4">
        <f t="shared" si="290"/>
        <v>3.2952182332712264E-2</v>
      </c>
      <c r="IS50" s="4">
        <f t="shared" si="290"/>
        <v>1.9390330508402345E-2</v>
      </c>
      <c r="IT50" s="4">
        <f t="shared" si="290"/>
        <v>0.33787521932706327</v>
      </c>
      <c r="IU50" s="4">
        <f t="shared" si="290"/>
        <v>0.33782099219734135</v>
      </c>
      <c r="IV50" s="4">
        <f t="shared" ref="IV50:KA50" si="291">IF(AH1=1,FZ50,0)</f>
        <v>0.13702101981854853</v>
      </c>
      <c r="IW50" s="4">
        <f t="shared" si="291"/>
        <v>5.3057127534448051E-2</v>
      </c>
      <c r="IX50" s="4">
        <f t="shared" si="291"/>
        <v>4.5869697930314222E-2</v>
      </c>
      <c r="IY50" s="4">
        <f t="shared" si="291"/>
        <v>2.7140699341939207E-2</v>
      </c>
      <c r="IZ50" s="4">
        <f t="shared" si="291"/>
        <v>0.74115150471817437</v>
      </c>
      <c r="JA50" s="4">
        <f t="shared" si="291"/>
        <v>0.74110499801763219</v>
      </c>
      <c r="JB50" s="4">
        <f t="shared" si="291"/>
        <v>0.47115295045990768</v>
      </c>
      <c r="JC50" s="4">
        <f t="shared" si="291"/>
        <v>0.23918916168522658</v>
      </c>
      <c r="JD50" s="4">
        <f t="shared" si="291"/>
        <v>0.21244400670122815</v>
      </c>
      <c r="JE50" s="4">
        <f t="shared" si="291"/>
        <v>0.13534944381253988</v>
      </c>
      <c r="JF50" s="4">
        <f t="shared" si="291"/>
        <v>0.80157336433008031</v>
      </c>
      <c r="JG50" s="4">
        <f t="shared" si="291"/>
        <v>0.80153480650777409</v>
      </c>
      <c r="JH50" s="4">
        <f t="shared" si="291"/>
        <v>0.55692177302500334</v>
      </c>
      <c r="JI50" s="4">
        <f t="shared" si="291"/>
        <v>0.30726539292982075</v>
      </c>
      <c r="JJ50" s="4">
        <f t="shared" si="291"/>
        <v>0.27566630719279062</v>
      </c>
      <c r="JK50" s="4">
        <f t="shared" si="291"/>
        <v>0.18089869256071356</v>
      </c>
      <c r="JL50" s="4">
        <f t="shared" si="291"/>
        <v>0.85906828466248775</v>
      </c>
      <c r="JM50" s="4">
        <f t="shared" si="291"/>
        <v>0.8590389344176691</v>
      </c>
      <c r="JN50" s="4">
        <f t="shared" si="291"/>
        <v>0.6547747795422667</v>
      </c>
      <c r="JO50" s="4">
        <f t="shared" si="291"/>
        <v>0.40094737773999034</v>
      </c>
      <c r="JP50" s="4">
        <f t="shared" si="291"/>
        <v>0.36478735510465188</v>
      </c>
      <c r="JQ50" s="4">
        <f t="shared" si="291"/>
        <v>0.24995454240973208</v>
      </c>
      <c r="JR50" s="4">
        <f t="shared" si="291"/>
        <v>0.89583386089947015</v>
      </c>
      <c r="JS50" s="4">
        <f t="shared" si="291"/>
        <v>0.89581123878391233</v>
      </c>
      <c r="JT50" s="4">
        <f t="shared" si="291"/>
        <v>0.72795846595806168</v>
      </c>
      <c r="JU50" s="4">
        <f t="shared" si="291"/>
        <v>0.48567284216904849</v>
      </c>
      <c r="JV50" s="4">
        <f t="shared" si="291"/>
        <v>0.44758075206385289</v>
      </c>
      <c r="JW50" s="4">
        <f t="shared" si="291"/>
        <v>0.31980679948429863</v>
      </c>
      <c r="JX50" s="4">
        <f t="shared" si="291"/>
        <v>0.83506138304345623</v>
      </c>
      <c r="JY50" s="4">
        <f t="shared" si="291"/>
        <v>0.83502799326589616</v>
      </c>
      <c r="JZ50" s="4">
        <f t="shared" si="291"/>
        <v>0.61169750676423496</v>
      </c>
      <c r="KA50" s="4">
        <f t="shared" si="291"/>
        <v>0.35728667089702854</v>
      </c>
      <c r="KB50" s="4">
        <f t="shared" ref="KB50:KJ50" si="292">IF(BN1=1,HF50,0)</f>
        <v>0.32294154091185523</v>
      </c>
      <c r="KC50" s="4">
        <f t="shared" si="292"/>
        <v>0.21678590694713099</v>
      </c>
      <c r="KD50" s="4">
        <f t="shared" si="292"/>
        <v>0.87719448216312534</v>
      </c>
      <c r="KE50" s="4">
        <f t="shared" si="292"/>
        <v>0.87716836710573265</v>
      </c>
      <c r="KF50" s="4">
        <f t="shared" si="292"/>
        <v>0.68968523567242201</v>
      </c>
      <c r="KG50" s="4">
        <f t="shared" si="292"/>
        <v>0.43955570377849862</v>
      </c>
      <c r="KH50" s="4">
        <f t="shared" si="292"/>
        <v>0.40225179119733856</v>
      </c>
      <c r="KI50" s="4">
        <f t="shared" si="292"/>
        <v>0.28083956757102985</v>
      </c>
      <c r="KJ50" s="4">
        <f t="shared" si="292"/>
        <v>0</v>
      </c>
    </row>
    <row r="51" spans="1:296" x14ac:dyDescent="0.2">
      <c r="A51" s="4" t="str">
        <f>'Respondent Data'!A51</f>
        <v>499</v>
      </c>
      <c r="B51" s="4">
        <f>SUMPRODUCT('Respondent Data'!I51:Z51,'Product Coding'!A100:R100)</f>
        <v>2.2112954843986707</v>
      </c>
      <c r="C51" s="4">
        <f>SUMPRODUCT('Respondent Data'!I51:Z51,'Product Coding'!A101:R101)</f>
        <v>1.3453748122050597</v>
      </c>
      <c r="D51" s="4">
        <f>SUMPRODUCT('Respondent Data'!I51:Z51,'Product Coding'!A102:R102)</f>
        <v>1.0767116692329235</v>
      </c>
      <c r="E51" s="4">
        <f>SUMPRODUCT('Respondent Data'!I51:Z51,'Product Coding'!A103:R103)</f>
        <v>0.83648999023821857</v>
      </c>
      <c r="F51" s="4">
        <f>SUMPRODUCT('Respondent Data'!I51:Z51,'Product Coding'!A104:R104)</f>
        <v>-0.2724807481920295</v>
      </c>
      <c r="G51" s="4">
        <f>SUMPRODUCT('Respondent Data'!I51:Z51,'Product Coding'!A105:R105)</f>
        <v>-0.7943808223950295</v>
      </c>
      <c r="H51" s="4">
        <f>SUMPRODUCT('Respondent Data'!I51:Z51,'Product Coding'!A106:R106)</f>
        <v>1.8520158739146786</v>
      </c>
      <c r="I51" s="4">
        <f>SUMPRODUCT('Respondent Data'!I51:Z51,'Product Coding'!A107:R107)</f>
        <v>0.98609520172106768</v>
      </c>
      <c r="J51" s="4">
        <f>SUMPRODUCT('Respondent Data'!I51:Z51,'Product Coding'!A108:R108)</f>
        <v>0.71743205874893157</v>
      </c>
      <c r="K51" s="4">
        <f>SUMPRODUCT('Respondent Data'!I51:Z51,'Product Coding'!A109:R109)</f>
        <v>0.47721037975422664</v>
      </c>
      <c r="L51" s="4">
        <f>SUMPRODUCT('Respondent Data'!I51:Z51,'Product Coding'!A110:R110)</f>
        <v>-0.63176035867602143</v>
      </c>
      <c r="M51" s="4">
        <f>SUMPRODUCT('Respondent Data'!I51:Z51,'Product Coding'!A111:R111)</f>
        <v>-1.1536604328790214</v>
      </c>
      <c r="N51" s="4">
        <f>SUMPRODUCT('Respondent Data'!I51:Z51,'Product Coding'!A112:R112)</f>
        <v>0.53146173429847987</v>
      </c>
      <c r="O51" s="4">
        <f>SUMPRODUCT('Respondent Data'!I51:Z51,'Product Coding'!A113:R113)</f>
        <v>-0.33445893789513115</v>
      </c>
      <c r="P51" s="4">
        <f>SUMPRODUCT('Respondent Data'!I51:Z51,'Product Coding'!A114:R114)</f>
        <v>-0.60312208086726715</v>
      </c>
      <c r="Q51" s="4">
        <f>SUMPRODUCT('Respondent Data'!I51:Z51,'Product Coding'!A115:R115)</f>
        <v>-0.84334375986197208</v>
      </c>
      <c r="R51" s="4">
        <f>SUMPRODUCT('Respondent Data'!I51:Z51,'Product Coding'!A116:R116)</f>
        <v>-1.9523144982922198</v>
      </c>
      <c r="S51" s="4">
        <f>SUMPRODUCT('Respondent Data'!I51:Z51,'Product Coding'!A117:R117)</f>
        <v>-2.47421457249522</v>
      </c>
      <c r="T51" s="4">
        <f>SUMPRODUCT('Respondent Data'!I51:Z51,'Product Coding'!A118:R118)</f>
        <v>0.17218212381448791</v>
      </c>
      <c r="U51" s="4">
        <f>SUMPRODUCT('Respondent Data'!I51:Z51,'Product Coding'!A119:R119)</f>
        <v>-0.69373854837912308</v>
      </c>
      <c r="V51" s="4">
        <f>SUMPRODUCT('Respondent Data'!I51:Z51,'Product Coding'!A120:R120)</f>
        <v>-0.96240169135125908</v>
      </c>
      <c r="W51" s="4">
        <f>SUMPRODUCT('Respondent Data'!I51:Z51,'Product Coding'!A121:R121)</f>
        <v>-1.2026233703459641</v>
      </c>
      <c r="X51" s="4">
        <f>SUMPRODUCT('Respondent Data'!I51:Z51,'Product Coding'!A122:R122)</f>
        <v>-2.311594108776212</v>
      </c>
      <c r="Y51" s="4">
        <f>SUMPRODUCT('Respondent Data'!I51:Z51,'Product Coding'!A123:R123)</f>
        <v>-2.8334941829792122</v>
      </c>
      <c r="Z51" s="4">
        <f>SUMPRODUCT('Respondent Data'!I51:Z51,'Product Coding'!A124:R124)</f>
        <v>0.62194726730425998</v>
      </c>
      <c r="AA51" s="4">
        <f>SUMPRODUCT('Respondent Data'!I51:Z51,'Product Coding'!A125:R125)</f>
        <v>-0.24397340488935101</v>
      </c>
      <c r="AB51" s="4">
        <f>SUMPRODUCT('Respondent Data'!I51:Z51,'Product Coding'!A126:R126)</f>
        <v>-0.51263654786148705</v>
      </c>
      <c r="AC51" s="4">
        <f>SUMPRODUCT('Respondent Data'!I51:Z51,'Product Coding'!A127:R127)</f>
        <v>-0.75285822685619197</v>
      </c>
      <c r="AD51" s="4">
        <f>SUMPRODUCT('Respondent Data'!I51:Z51,'Product Coding'!A128:R128)</f>
        <v>-1.8618289652864397</v>
      </c>
      <c r="AE51" s="4">
        <f>SUMPRODUCT('Respondent Data'!I51:Z51,'Product Coding'!A129:R129)</f>
        <v>-2.3837290394894399</v>
      </c>
      <c r="AF51" s="4">
        <f>SUMPRODUCT('Respondent Data'!I51:Z51,'Product Coding'!A130:R130)</f>
        <v>0.26266765682026805</v>
      </c>
      <c r="AG51" s="4">
        <f>SUMPRODUCT('Respondent Data'!I51:Z51,'Product Coding'!A131:R131)</f>
        <v>-0.60325301537334297</v>
      </c>
      <c r="AH51" s="4">
        <f>SUMPRODUCT('Respondent Data'!I51:Z51,'Product Coding'!A132:R132)</f>
        <v>-0.87191615834547898</v>
      </c>
      <c r="AI51" s="4">
        <f>SUMPRODUCT('Respondent Data'!I51:Z51,'Product Coding'!A133:R133)</f>
        <v>-1.112137837340184</v>
      </c>
      <c r="AJ51" s="4">
        <f>SUMPRODUCT('Respondent Data'!I51:Z51,'Product Coding'!A134:R134)</f>
        <v>-2.2211085757704319</v>
      </c>
      <c r="AK51" s="4">
        <f>SUMPRODUCT('Respondent Data'!I51:Z51,'Product Coding'!A135:R135)</f>
        <v>-2.7430086499734321</v>
      </c>
      <c r="AL51" s="4">
        <f>SUMPRODUCT('Respondent Data'!I51:Z51,'Product Coding'!A136:R136)</f>
        <v>1.857779281974653</v>
      </c>
      <c r="AM51" s="4">
        <f>SUMPRODUCT('Respondent Data'!I51:Z51,'Product Coding'!A137:R137)</f>
        <v>0.9918586097810419</v>
      </c>
      <c r="AN51" s="4">
        <f>SUMPRODUCT('Respondent Data'!I51:Z51,'Product Coding'!A138:R138)</f>
        <v>0.7231954668089059</v>
      </c>
      <c r="AO51" s="4">
        <f>SUMPRODUCT('Respondent Data'!I51:Z51,'Product Coding'!A139:R139)</f>
        <v>0.48297378781420097</v>
      </c>
      <c r="AP51" s="4">
        <f>SUMPRODUCT('Respondent Data'!I51:Z51,'Product Coding'!A140:R140)</f>
        <v>-0.6259969506160471</v>
      </c>
      <c r="AQ51" s="4">
        <f>SUMPRODUCT('Respondent Data'!I51:Z51,'Product Coding'!A141:R141)</f>
        <v>-1.147897024819047</v>
      </c>
      <c r="AR51" s="4">
        <f>SUMPRODUCT('Respondent Data'!I51:Z51,'Product Coding'!A142:R142)</f>
        <v>1.4984996714906609</v>
      </c>
      <c r="AS51" s="4">
        <f>SUMPRODUCT('Respondent Data'!I51:Z51,'Product Coding'!A143:R143)</f>
        <v>0.63257899929704997</v>
      </c>
      <c r="AT51" s="4">
        <f>SUMPRODUCT('Respondent Data'!I51:Z51,'Product Coding'!A144:R144)</f>
        <v>0.36391585632491397</v>
      </c>
      <c r="AU51" s="4">
        <f>SUMPRODUCT('Respondent Data'!I51:Z51,'Product Coding'!A145:R145)</f>
        <v>0.12369417733020902</v>
      </c>
      <c r="AV51" s="4">
        <f>SUMPRODUCT('Respondent Data'!I51:Z51,'Product Coding'!A146:R146)</f>
        <v>-0.98527656110003903</v>
      </c>
      <c r="AW51" s="4">
        <f>SUMPRODUCT('Respondent Data'!I51:Z51,'Product Coding'!A147:R147)</f>
        <v>-1.5071766353030391</v>
      </c>
      <c r="AX51" s="4">
        <f>SUMPRODUCT('Respondent Data'!I51:Z51,'Product Coding'!A148:R148)</f>
        <v>3.1182825822755462</v>
      </c>
      <c r="AY51" s="4">
        <f>SUMPRODUCT('Respondent Data'!I51:Z51,'Product Coding'!A149:R149)</f>
        <v>2.2523619100819352</v>
      </c>
      <c r="AZ51" s="4">
        <f>SUMPRODUCT('Respondent Data'!I51:Z51,'Product Coding'!A150:R150)</f>
        <v>1.983698767109799</v>
      </c>
      <c r="BA51" s="4">
        <f>SUMPRODUCT('Respondent Data'!I51:Z51,'Product Coding'!A151:R151)</f>
        <v>1.7434770881150941</v>
      </c>
      <c r="BB51" s="4">
        <f>SUMPRODUCT('Respondent Data'!I51:Z51,'Product Coding'!A152:R152)</f>
        <v>0.63450634968484587</v>
      </c>
      <c r="BC51" s="4">
        <f>SUMPRODUCT('Respondent Data'!I51:Z51,'Product Coding'!A153:R153)</f>
        <v>0.1126062754818459</v>
      </c>
      <c r="BD51" s="4">
        <f>SUMPRODUCT('Respondent Data'!I51:Z51,'Product Coding'!A154:R154)</f>
        <v>2.7590029717915541</v>
      </c>
      <c r="BE51" s="4">
        <f>SUMPRODUCT('Respondent Data'!I51:Z51,'Product Coding'!A155:R155)</f>
        <v>1.8930822995979431</v>
      </c>
      <c r="BF51" s="4">
        <f>SUMPRODUCT('Respondent Data'!I51:Z51,'Product Coding'!A156:R156)</f>
        <v>1.6244191566258068</v>
      </c>
      <c r="BG51" s="4">
        <f>SUMPRODUCT('Respondent Data'!I51:Z51,'Product Coding'!A157:R157)</f>
        <v>1.3841974776311019</v>
      </c>
      <c r="BH51" s="4">
        <f>SUMPRODUCT('Respondent Data'!I51:Z51,'Product Coding'!A158:R158)</f>
        <v>0.27522673920085394</v>
      </c>
      <c r="BI51" s="4">
        <f>SUMPRODUCT('Respondent Data'!I51:Z51,'Product Coding'!A159:R159)</f>
        <v>-0.24667333500214608</v>
      </c>
      <c r="BJ51" s="4">
        <f>SUMPRODUCT('Respondent Data'!I51:Z51,'Product Coding'!A160:R160)</f>
        <v>4.3692239676048796</v>
      </c>
      <c r="BK51" s="4">
        <f>SUMPRODUCT('Respondent Data'!I51:Z51,'Product Coding'!A161:R161)</f>
        <v>3.5033032954112691</v>
      </c>
      <c r="BL51" s="4">
        <f>SUMPRODUCT('Respondent Data'!I51:Z51,'Product Coding'!A162:R162)</f>
        <v>3.2346401524391331</v>
      </c>
      <c r="BM51" s="4">
        <f>SUMPRODUCT('Respondent Data'!I51:Z51,'Product Coding'!A163:R163)</f>
        <v>2.9944184734444281</v>
      </c>
      <c r="BN51" s="4">
        <f>SUMPRODUCT('Respondent Data'!I51:Z51,'Product Coding'!A164:R164)</f>
        <v>1.8854477350141801</v>
      </c>
      <c r="BO51" s="4">
        <f>SUMPRODUCT('Respondent Data'!I51:Z51,'Product Coding'!A165:R165)</f>
        <v>1.3635476608111801</v>
      </c>
      <c r="BP51" s="4">
        <f>SUMPRODUCT('Respondent Data'!I51:Z51,'Product Coding'!A166:R166)</f>
        <v>4.0099443571208884</v>
      </c>
      <c r="BQ51" s="4">
        <f>SUMPRODUCT('Respondent Data'!I51:Z51,'Product Coding'!A167:R167)</f>
        <v>3.1440236849272769</v>
      </c>
      <c r="BR51" s="4">
        <f>SUMPRODUCT('Respondent Data'!I51:Z51,'Product Coding'!A168:R168)</f>
        <v>2.8753605419551409</v>
      </c>
      <c r="BS51" s="4">
        <f>SUMPRODUCT('Respondent Data'!I51:Z51,'Product Coding'!A169:R169)</f>
        <v>2.635138862960436</v>
      </c>
      <c r="BT51" s="4">
        <f>SUMPRODUCT('Respondent Data'!I51:Z51,'Product Coding'!A170:R170)</f>
        <v>1.5261681245301879</v>
      </c>
      <c r="BU51" s="4">
        <f>SUMPRODUCT('Respondent Data'!I51:Z51,'Product Coding'!A171:R171)</f>
        <v>1.0042680503271879</v>
      </c>
      <c r="BV51" s="4">
        <f>SUMPRODUCT('Respondent Data'!I51:Z51,'Product Coding'!A172:R172)</f>
        <v>1.1313894361958201</v>
      </c>
      <c r="BX51" s="4">
        <f t="shared" si="0"/>
        <v>0.10955862505128949</v>
      </c>
      <c r="BY51" s="4">
        <f t="shared" si="1"/>
        <v>0.26044207269613556</v>
      </c>
      <c r="BZ51" s="4">
        <f t="shared" si="2"/>
        <v>0.34071406611789551</v>
      </c>
      <c r="CA51" s="4">
        <f t="shared" si="3"/>
        <v>0.43322849406798902</v>
      </c>
      <c r="CB51" s="4">
        <f t="shared" si="4"/>
        <v>1.313218176844962</v>
      </c>
      <c r="CC51" s="4">
        <f t="shared" si="5"/>
        <v>2.2130702889309255</v>
      </c>
      <c r="CD51" s="4">
        <f t="shared" si="6"/>
        <v>0.15692051528314668</v>
      </c>
      <c r="CE51" s="4">
        <f t="shared" si="7"/>
        <v>0.37303045953484526</v>
      </c>
      <c r="CF51" s="4">
        <f t="shared" si="8"/>
        <v>0.48800381343236826</v>
      </c>
      <c r="CG51" s="4">
        <f t="shared" si="9"/>
        <v>0.62051197240440659</v>
      </c>
      <c r="CH51" s="4">
        <f t="shared" si="10"/>
        <v>1.8809187582742524</v>
      </c>
      <c r="CI51" s="4">
        <f t="shared" si="11"/>
        <v>3.1697744466424891</v>
      </c>
      <c r="CJ51" s="4">
        <f t="shared" si="12"/>
        <v>0.58774521412609448</v>
      </c>
      <c r="CK51" s="4">
        <f t="shared" si="13"/>
        <v>1.3971842172405247</v>
      </c>
      <c r="CL51" s="4">
        <f t="shared" si="14"/>
        <v>1.8278164923344646</v>
      </c>
      <c r="CM51" s="4">
        <f t="shared" si="15"/>
        <v>2.3241253154857717</v>
      </c>
      <c r="CN51" s="4">
        <f t="shared" si="16"/>
        <v>7.0449743065202579</v>
      </c>
      <c r="CO51" s="4">
        <f t="shared" si="17"/>
        <v>11.872378557460683</v>
      </c>
      <c r="CP51" s="4">
        <f t="shared" si="18"/>
        <v>0.84182584267275429</v>
      </c>
      <c r="CQ51" s="4">
        <f t="shared" si="19"/>
        <v>2.0011830854232002</v>
      </c>
      <c r="CR51" s="4">
        <f t="shared" si="20"/>
        <v>2.6179765005802436</v>
      </c>
      <c r="CS51" s="4">
        <f t="shared" si="21"/>
        <v>3.3288382536555083</v>
      </c>
      <c r="CT51" s="4">
        <f t="shared" si="22"/>
        <v>10.090497191053204</v>
      </c>
      <c r="CU51" s="4">
        <f t="shared" si="23"/>
        <v>17.004774932152952</v>
      </c>
      <c r="CV51" s="4">
        <f t="shared" si="24"/>
        <v>0.53689793522044804</v>
      </c>
      <c r="CW51" s="4">
        <f t="shared" si="25"/>
        <v>1.2763103864221341</v>
      </c>
      <c r="CX51" s="4">
        <f t="shared" si="26"/>
        <v>1.6696876080146485</v>
      </c>
      <c r="CY51" s="4">
        <f t="shared" si="27"/>
        <v>2.1230595385336093</v>
      </c>
      <c r="CZ51" s="4">
        <f t="shared" si="28"/>
        <v>6.4354963136124388</v>
      </c>
      <c r="DA51" s="4">
        <f t="shared" si="29"/>
        <v>10.84526999191972</v>
      </c>
      <c r="DB51" s="4">
        <f t="shared" si="30"/>
        <v>0.76899742589694531</v>
      </c>
      <c r="DC51" s="4">
        <f t="shared" si="31"/>
        <v>1.8280558322526708</v>
      </c>
      <c r="DD51" s="4">
        <f t="shared" si="32"/>
        <v>2.3914889374422597</v>
      </c>
      <c r="DE51" s="4">
        <f t="shared" si="33"/>
        <v>3.0408522980963824</v>
      </c>
      <c r="DF51" s="4">
        <f t="shared" si="34"/>
        <v>9.2175435495114311</v>
      </c>
      <c r="DG51" s="4">
        <f t="shared" si="35"/>
        <v>15.533650177885836</v>
      </c>
      <c r="DH51" s="4">
        <f t="shared" si="36"/>
        <v>0.15601871952529292</v>
      </c>
      <c r="DI51" s="4">
        <f t="shared" si="37"/>
        <v>0.37088671634516895</v>
      </c>
      <c r="DJ51" s="4">
        <f t="shared" si="38"/>
        <v>0.48519933775259061</v>
      </c>
      <c r="DK51" s="4">
        <f t="shared" si="39"/>
        <v>0.61694599466464417</v>
      </c>
      <c r="DL51" s="4">
        <f t="shared" si="40"/>
        <v>1.8701094351336891</v>
      </c>
      <c r="DM51" s="4">
        <f t="shared" si="41"/>
        <v>3.151558287052536</v>
      </c>
      <c r="DN51" s="4">
        <f t="shared" si="42"/>
        <v>0.22346517994602696</v>
      </c>
      <c r="DO51" s="4">
        <f t="shared" si="43"/>
        <v>0.5312200168020742</v>
      </c>
      <c r="DP51" s="4">
        <f t="shared" si="44"/>
        <v>0.69494966790185997</v>
      </c>
      <c r="DQ51" s="4">
        <f t="shared" si="45"/>
        <v>0.8836500397784971</v>
      </c>
      <c r="DR51" s="4">
        <f t="shared" si="46"/>
        <v>2.6785525654385602</v>
      </c>
      <c r="DS51" s="4">
        <f t="shared" si="47"/>
        <v>4.5139682075932948</v>
      </c>
      <c r="DT51" s="4">
        <f t="shared" si="48"/>
        <v>4.4233069882000785E-2</v>
      </c>
      <c r="DU51" s="4">
        <f t="shared" si="49"/>
        <v>0.10515057483049073</v>
      </c>
      <c r="DV51" s="4">
        <f t="shared" si="50"/>
        <v>0.13755949464789424</v>
      </c>
      <c r="DW51" s="4">
        <f t="shared" si="51"/>
        <v>0.17491116052261713</v>
      </c>
      <c r="DX51" s="4">
        <f t="shared" si="52"/>
        <v>0.53019715571917159</v>
      </c>
      <c r="DY51" s="4">
        <f t="shared" si="53"/>
        <v>0.89350238466605458</v>
      </c>
      <c r="DZ51" s="4">
        <f t="shared" si="54"/>
        <v>6.33549035065889E-2</v>
      </c>
      <c r="EA51" s="4">
        <f t="shared" si="55"/>
        <v>0.1506068771581893</v>
      </c>
      <c r="EB51" s="4">
        <f t="shared" si="56"/>
        <v>0.19702608326940443</v>
      </c>
      <c r="EC51" s="4">
        <f t="shared" si="57"/>
        <v>0.25052477087160391</v>
      </c>
      <c r="ED51" s="4">
        <f t="shared" si="58"/>
        <v>0.75939991797233597</v>
      </c>
      <c r="EE51" s="4">
        <f t="shared" si="59"/>
        <v>1.2797609913676746</v>
      </c>
      <c r="EF51" s="4">
        <f t="shared" si="60"/>
        <v>1.2661062150964911E-2</v>
      </c>
      <c r="EG51" s="4">
        <f t="shared" si="61"/>
        <v>3.0097797116276255E-2</v>
      </c>
      <c r="EH51" s="4">
        <f t="shared" si="62"/>
        <v>3.9374371162536489E-2</v>
      </c>
      <c r="EI51" s="4">
        <f t="shared" si="63"/>
        <v>5.0065733176150151E-2</v>
      </c>
      <c r="EJ51" s="4">
        <f t="shared" si="64"/>
        <v>0.15176109545941394</v>
      </c>
      <c r="EK51" s="4">
        <f t="shared" si="65"/>
        <v>0.25575184481815944</v>
      </c>
      <c r="EL51" s="4">
        <f t="shared" si="66"/>
        <v>1.8134404259192313E-2</v>
      </c>
      <c r="EM51" s="4">
        <f t="shared" si="67"/>
        <v>4.3108991466099887E-2</v>
      </c>
      <c r="EN51" s="4">
        <f t="shared" si="68"/>
        <v>5.6395802784879649E-2</v>
      </c>
      <c r="EO51" s="4">
        <f t="shared" si="69"/>
        <v>7.1709010991622926E-2</v>
      </c>
      <c r="EP51" s="4">
        <f t="shared" si="70"/>
        <v>0.21736699678621746</v>
      </c>
      <c r="EQ51" s="4">
        <f t="shared" si="71"/>
        <v>0.36631265913288852</v>
      </c>
      <c r="ER51" s="4">
        <f t="shared" si="72"/>
        <v>0.322584733992133</v>
      </c>
      <c r="ET51" s="4">
        <f t="shared" si="73"/>
        <v>0.90125927321215216</v>
      </c>
      <c r="EU51" s="4">
        <f t="shared" si="74"/>
        <v>0.79337243786297951</v>
      </c>
      <c r="EV51" s="4">
        <f t="shared" si="75"/>
        <v>0.74587119302443794</v>
      </c>
      <c r="EW51" s="4">
        <f t="shared" si="76"/>
        <v>0.6977254528073612</v>
      </c>
      <c r="EX51" s="4">
        <f t="shared" si="77"/>
        <v>0.43229817663110243</v>
      </c>
      <c r="EY51" s="4">
        <f t="shared" si="78"/>
        <v>0.31122879678201087</v>
      </c>
      <c r="EZ51" s="4">
        <f t="shared" si="79"/>
        <v>0.86436361598727307</v>
      </c>
      <c r="FA51" s="4">
        <f t="shared" si="80"/>
        <v>0.72831596200624682</v>
      </c>
      <c r="FB51" s="4">
        <f t="shared" si="81"/>
        <v>0.67204128845161137</v>
      </c>
      <c r="FC51" s="4">
        <f t="shared" si="82"/>
        <v>0.61708893055339009</v>
      </c>
      <c r="FD51" s="4">
        <f t="shared" si="83"/>
        <v>0.34711148904421962</v>
      </c>
      <c r="FE51" s="4">
        <f t="shared" si="84"/>
        <v>0.23982112529017058</v>
      </c>
      <c r="FF51" s="4">
        <f t="shared" si="85"/>
        <v>0.62982397371004295</v>
      </c>
      <c r="FG51" s="4">
        <f t="shared" si="86"/>
        <v>0.41715609205500781</v>
      </c>
      <c r="FH51" s="4">
        <f t="shared" si="87"/>
        <v>0.35362973612706528</v>
      </c>
      <c r="FI51" s="4">
        <f t="shared" si="88"/>
        <v>0.30083101721267835</v>
      </c>
      <c r="FJ51" s="4">
        <f t="shared" si="89"/>
        <v>0.12430120493853213</v>
      </c>
      <c r="FK51" s="4">
        <f t="shared" si="90"/>
        <v>7.7685720283638751E-2</v>
      </c>
      <c r="FL51" s="4">
        <f t="shared" si="91"/>
        <v>0.54293949885557913</v>
      </c>
      <c r="FM51" s="4">
        <f t="shared" si="92"/>
        <v>0.33320193121739816</v>
      </c>
      <c r="FN51" s="4">
        <f t="shared" si="93"/>
        <v>0.27639759402517461</v>
      </c>
      <c r="FO51" s="4">
        <f t="shared" si="94"/>
        <v>0.23100886228667591</v>
      </c>
      <c r="FP51" s="4">
        <f t="shared" si="95"/>
        <v>9.0167283104918713E-2</v>
      </c>
      <c r="FQ51" s="4">
        <f t="shared" si="96"/>
        <v>5.5540822019063324E-2</v>
      </c>
      <c r="FR51" s="4">
        <f t="shared" si="97"/>
        <v>0.65066129447077636</v>
      </c>
      <c r="FS51" s="4">
        <f t="shared" si="98"/>
        <v>0.43930740111931005</v>
      </c>
      <c r="FT51" s="4">
        <f t="shared" si="99"/>
        <v>0.37457566083683641</v>
      </c>
      <c r="FU51" s="4">
        <f t="shared" si="100"/>
        <v>0.32019882671514377</v>
      </c>
      <c r="FV51" s="4">
        <f t="shared" si="101"/>
        <v>0.13449001355420792</v>
      </c>
      <c r="FW51" s="4">
        <f t="shared" si="102"/>
        <v>8.4421883222767613E-2</v>
      </c>
      <c r="FX51" s="4">
        <f t="shared" si="103"/>
        <v>0.56529194749560696</v>
      </c>
      <c r="FY51" s="4">
        <f t="shared" si="104"/>
        <v>0.35359980824828907</v>
      </c>
      <c r="FZ51" s="4">
        <f t="shared" si="105"/>
        <v>0.29485574579351698</v>
      </c>
      <c r="GA51" s="4">
        <f t="shared" si="106"/>
        <v>0.24747254446075476</v>
      </c>
      <c r="GB51" s="4">
        <f t="shared" si="107"/>
        <v>9.7870882091597902E-2</v>
      </c>
      <c r="GC51" s="4">
        <f t="shared" si="108"/>
        <v>6.048271187795691E-2</v>
      </c>
      <c r="GD51" s="4">
        <f t="shared" si="109"/>
        <v>0.86503789524328778</v>
      </c>
      <c r="GE51" s="4">
        <f t="shared" si="110"/>
        <v>0.72945487623224936</v>
      </c>
      <c r="GF51" s="4">
        <f t="shared" si="111"/>
        <v>0.67331029214785665</v>
      </c>
      <c r="GG51" s="4">
        <f t="shared" si="112"/>
        <v>0.61844984513994283</v>
      </c>
      <c r="GH51" s="4">
        <f t="shared" si="113"/>
        <v>0.34841877029452717</v>
      </c>
      <c r="GI51" s="4">
        <f t="shared" si="114"/>
        <v>0.24087340965889839</v>
      </c>
      <c r="GJ51" s="4">
        <f t="shared" si="115"/>
        <v>0.81735060089255251</v>
      </c>
      <c r="GK51" s="4">
        <f t="shared" si="116"/>
        <v>0.65307401224317996</v>
      </c>
      <c r="GL51" s="4">
        <f t="shared" si="117"/>
        <v>0.58998802084658808</v>
      </c>
      <c r="GM51" s="4">
        <f t="shared" si="118"/>
        <v>0.53088417640337926</v>
      </c>
      <c r="GN51" s="4">
        <f t="shared" si="119"/>
        <v>0.27184605417777391</v>
      </c>
      <c r="GO51" s="4">
        <f t="shared" si="120"/>
        <v>0.18135759263589846</v>
      </c>
      <c r="GP51" s="4">
        <f t="shared" si="121"/>
        <v>0.95764061572288728</v>
      </c>
      <c r="GQ51" s="4">
        <f t="shared" si="122"/>
        <v>0.90485407398297835</v>
      </c>
      <c r="GR51" s="4">
        <f t="shared" si="123"/>
        <v>0.87907490087762608</v>
      </c>
      <c r="GS51" s="4">
        <f t="shared" si="124"/>
        <v>0.85112818194286766</v>
      </c>
      <c r="GT51" s="4">
        <f t="shared" si="125"/>
        <v>0.65351055990560492</v>
      </c>
      <c r="GU51" s="4">
        <f t="shared" si="126"/>
        <v>0.52812185931118538</v>
      </c>
      <c r="GV51" s="4">
        <f t="shared" si="127"/>
        <v>0.94041979465400904</v>
      </c>
      <c r="GW51" s="4">
        <f t="shared" si="128"/>
        <v>0.86910657310673867</v>
      </c>
      <c r="GX51" s="4">
        <f t="shared" si="129"/>
        <v>0.83540368416093946</v>
      </c>
      <c r="GY51" s="4">
        <f t="shared" si="130"/>
        <v>0.79966428757985297</v>
      </c>
      <c r="GZ51" s="4">
        <f t="shared" si="131"/>
        <v>0.56837560908407603</v>
      </c>
      <c r="HA51" s="4">
        <f t="shared" si="132"/>
        <v>0.43864247339370421</v>
      </c>
      <c r="HB51" s="4">
        <f t="shared" si="133"/>
        <v>0.98749723611958395</v>
      </c>
      <c r="HC51" s="4">
        <f t="shared" si="134"/>
        <v>0.97078161199787616</v>
      </c>
      <c r="HD51" s="4">
        <f t="shared" si="135"/>
        <v>0.96211723873997734</v>
      </c>
      <c r="HE51" s="4">
        <f t="shared" si="136"/>
        <v>0.95232133418475107</v>
      </c>
      <c r="HF51" s="4">
        <f t="shared" si="137"/>
        <v>0.86823561235250823</v>
      </c>
      <c r="HG51" s="4">
        <f t="shared" si="138"/>
        <v>0.79633568059364956</v>
      </c>
      <c r="HH51" s="4">
        <f t="shared" si="139"/>
        <v>0.98218859496022326</v>
      </c>
      <c r="HI51" s="4">
        <f t="shared" si="140"/>
        <v>0.95867259143696026</v>
      </c>
      <c r="HJ51" s="4">
        <f t="shared" si="141"/>
        <v>0.94661489317147174</v>
      </c>
      <c r="HK51" s="4">
        <f t="shared" si="142"/>
        <v>0.93308910323962602</v>
      </c>
      <c r="HL51" s="4">
        <f t="shared" si="143"/>
        <v>0.82144497315924081</v>
      </c>
      <c r="HM51" s="4">
        <f t="shared" si="144"/>
        <v>0.73189690025607768</v>
      </c>
      <c r="HN51" s="4">
        <f t="shared" si="145"/>
        <v>0.75609522346562041</v>
      </c>
      <c r="HP51" s="4">
        <f t="shared" ref="HP51:IU51" si="293">IF(B1=1,ET51,0)</f>
        <v>0.90125927321215216</v>
      </c>
      <c r="HQ51" s="4">
        <f t="shared" si="293"/>
        <v>0.79337243786297951</v>
      </c>
      <c r="HR51" s="4">
        <f t="shared" si="293"/>
        <v>0.74587119302443794</v>
      </c>
      <c r="HS51" s="4">
        <f t="shared" si="293"/>
        <v>0.6977254528073612</v>
      </c>
      <c r="HT51" s="4">
        <f t="shared" si="293"/>
        <v>0.43229817663110243</v>
      </c>
      <c r="HU51" s="4">
        <f t="shared" si="293"/>
        <v>0.31122879678201087</v>
      </c>
      <c r="HV51" s="4">
        <f t="shared" si="293"/>
        <v>0.86436361598727307</v>
      </c>
      <c r="HW51" s="4">
        <f t="shared" si="293"/>
        <v>0.72831596200624682</v>
      </c>
      <c r="HX51" s="4">
        <f t="shared" si="293"/>
        <v>0.67204128845161137</v>
      </c>
      <c r="HY51" s="4">
        <f t="shared" si="293"/>
        <v>0.61708893055339009</v>
      </c>
      <c r="HZ51" s="4">
        <f t="shared" si="293"/>
        <v>0.34711148904421962</v>
      </c>
      <c r="IA51" s="4">
        <f t="shared" si="293"/>
        <v>0.23982112529017058</v>
      </c>
      <c r="IB51" s="4">
        <f t="shared" si="293"/>
        <v>0.62982397371004295</v>
      </c>
      <c r="IC51" s="4">
        <f t="shared" si="293"/>
        <v>0.41715609205500781</v>
      </c>
      <c r="ID51" s="4">
        <f t="shared" si="293"/>
        <v>0.35362973612706528</v>
      </c>
      <c r="IE51" s="4">
        <f t="shared" si="293"/>
        <v>0.30083101721267835</v>
      </c>
      <c r="IF51" s="4">
        <f t="shared" si="293"/>
        <v>0.12430120493853213</v>
      </c>
      <c r="IG51" s="4">
        <f t="shared" si="293"/>
        <v>7.7685720283638751E-2</v>
      </c>
      <c r="IH51" s="4">
        <f t="shared" si="293"/>
        <v>0.54293949885557913</v>
      </c>
      <c r="II51" s="4">
        <f t="shared" si="293"/>
        <v>0.33320193121739816</v>
      </c>
      <c r="IJ51" s="4">
        <f t="shared" si="293"/>
        <v>0.27639759402517461</v>
      </c>
      <c r="IK51" s="4">
        <f t="shared" si="293"/>
        <v>0.23100886228667591</v>
      </c>
      <c r="IL51" s="4">
        <f t="shared" si="293"/>
        <v>9.0167283104918713E-2</v>
      </c>
      <c r="IM51" s="4">
        <f t="shared" si="293"/>
        <v>5.5540822019063324E-2</v>
      </c>
      <c r="IN51" s="4">
        <f t="shared" si="293"/>
        <v>0.65066129447077636</v>
      </c>
      <c r="IO51" s="4">
        <f t="shared" si="293"/>
        <v>0.43930740111931005</v>
      </c>
      <c r="IP51" s="4">
        <f t="shared" si="293"/>
        <v>0.37457566083683641</v>
      </c>
      <c r="IQ51" s="4">
        <f t="shared" si="293"/>
        <v>0.32019882671514377</v>
      </c>
      <c r="IR51" s="4">
        <f t="shared" si="293"/>
        <v>0.13449001355420792</v>
      </c>
      <c r="IS51" s="4">
        <f t="shared" si="293"/>
        <v>8.4421883222767613E-2</v>
      </c>
      <c r="IT51" s="4">
        <f t="shared" si="293"/>
        <v>0.56529194749560696</v>
      </c>
      <c r="IU51" s="4">
        <f t="shared" si="293"/>
        <v>0.35359980824828907</v>
      </c>
      <c r="IV51" s="4">
        <f t="shared" ref="IV51:KA51" si="294">IF(AH1=1,FZ51,0)</f>
        <v>0.29485574579351698</v>
      </c>
      <c r="IW51" s="4">
        <f t="shared" si="294"/>
        <v>0.24747254446075476</v>
      </c>
      <c r="IX51" s="4">
        <f t="shared" si="294"/>
        <v>9.7870882091597902E-2</v>
      </c>
      <c r="IY51" s="4">
        <f t="shared" si="294"/>
        <v>6.048271187795691E-2</v>
      </c>
      <c r="IZ51" s="4">
        <f t="shared" si="294"/>
        <v>0.86503789524328778</v>
      </c>
      <c r="JA51" s="4">
        <f t="shared" si="294"/>
        <v>0.72945487623224936</v>
      </c>
      <c r="JB51" s="4">
        <f t="shared" si="294"/>
        <v>0.67331029214785665</v>
      </c>
      <c r="JC51" s="4">
        <f t="shared" si="294"/>
        <v>0.61844984513994283</v>
      </c>
      <c r="JD51" s="4">
        <f t="shared" si="294"/>
        <v>0.34841877029452717</v>
      </c>
      <c r="JE51" s="4">
        <f t="shared" si="294"/>
        <v>0.24087340965889839</v>
      </c>
      <c r="JF51" s="4">
        <f t="shared" si="294"/>
        <v>0.81735060089255251</v>
      </c>
      <c r="JG51" s="4">
        <f t="shared" si="294"/>
        <v>0.65307401224317996</v>
      </c>
      <c r="JH51" s="4">
        <f t="shared" si="294"/>
        <v>0.58998802084658808</v>
      </c>
      <c r="JI51" s="4">
        <f t="shared" si="294"/>
        <v>0.53088417640337926</v>
      </c>
      <c r="JJ51" s="4">
        <f t="shared" si="294"/>
        <v>0.27184605417777391</v>
      </c>
      <c r="JK51" s="4">
        <f t="shared" si="294"/>
        <v>0.18135759263589846</v>
      </c>
      <c r="JL51" s="4">
        <f t="shared" si="294"/>
        <v>0.95764061572288728</v>
      </c>
      <c r="JM51" s="4">
        <f t="shared" si="294"/>
        <v>0.90485407398297835</v>
      </c>
      <c r="JN51" s="4">
        <f t="shared" si="294"/>
        <v>0.87907490087762608</v>
      </c>
      <c r="JO51" s="4">
        <f t="shared" si="294"/>
        <v>0.85112818194286766</v>
      </c>
      <c r="JP51" s="4">
        <f t="shared" si="294"/>
        <v>0.65351055990560492</v>
      </c>
      <c r="JQ51" s="4">
        <f t="shared" si="294"/>
        <v>0.52812185931118538</v>
      </c>
      <c r="JR51" s="4">
        <f t="shared" si="294"/>
        <v>0.94041979465400904</v>
      </c>
      <c r="JS51" s="4">
        <f t="shared" si="294"/>
        <v>0.86910657310673867</v>
      </c>
      <c r="JT51" s="4">
        <f t="shared" si="294"/>
        <v>0.83540368416093946</v>
      </c>
      <c r="JU51" s="4">
        <f t="shared" si="294"/>
        <v>0.79966428757985297</v>
      </c>
      <c r="JV51" s="4">
        <f t="shared" si="294"/>
        <v>0.56837560908407603</v>
      </c>
      <c r="JW51" s="4">
        <f t="shared" si="294"/>
        <v>0.43864247339370421</v>
      </c>
      <c r="JX51" s="4">
        <f t="shared" si="294"/>
        <v>0.98749723611958395</v>
      </c>
      <c r="JY51" s="4">
        <f t="shared" si="294"/>
        <v>0.97078161199787616</v>
      </c>
      <c r="JZ51" s="4">
        <f t="shared" si="294"/>
        <v>0.96211723873997734</v>
      </c>
      <c r="KA51" s="4">
        <f t="shared" si="294"/>
        <v>0.95232133418475107</v>
      </c>
      <c r="KB51" s="4">
        <f t="shared" ref="KB51:KJ51" si="295">IF(BN1=1,HF51,0)</f>
        <v>0.86823561235250823</v>
      </c>
      <c r="KC51" s="4">
        <f t="shared" si="295"/>
        <v>0.79633568059364956</v>
      </c>
      <c r="KD51" s="4">
        <f t="shared" si="295"/>
        <v>0.98218859496022326</v>
      </c>
      <c r="KE51" s="4">
        <f t="shared" si="295"/>
        <v>0.95867259143696026</v>
      </c>
      <c r="KF51" s="4">
        <f t="shared" si="295"/>
        <v>0.94661489317147174</v>
      </c>
      <c r="KG51" s="4">
        <f t="shared" si="295"/>
        <v>0.93308910323962602</v>
      </c>
      <c r="KH51" s="4">
        <f t="shared" si="295"/>
        <v>0.82144497315924081</v>
      </c>
      <c r="KI51" s="4">
        <f t="shared" si="295"/>
        <v>0.73189690025607768</v>
      </c>
      <c r="KJ51" s="4">
        <f t="shared" si="295"/>
        <v>0</v>
      </c>
    </row>
    <row r="52" spans="1:296" x14ac:dyDescent="0.2">
      <c r="A52" s="4" t="str">
        <f>'Respondent Data'!A52</f>
        <v>501</v>
      </c>
      <c r="B52" s="4">
        <f>SUMPRODUCT('Respondent Data'!I52:Z52,'Product Coding'!A100:R100)</f>
        <v>1.9716829413646582</v>
      </c>
      <c r="C52" s="4">
        <f>SUMPRODUCT('Respondent Data'!I52:Z52,'Product Coding'!A101:R101)</f>
        <v>2.455415425930259</v>
      </c>
      <c r="D52" s="4">
        <f>SUMPRODUCT('Respondent Data'!I52:Z52,'Product Coding'!A102:R102)</f>
        <v>2.1260207641048581</v>
      </c>
      <c r="E52" s="4">
        <f>SUMPRODUCT('Respondent Data'!I52:Z52,'Product Coding'!A103:R103)</f>
        <v>1.5539615358203824</v>
      </c>
      <c r="F52" s="4">
        <f>SUMPRODUCT('Respondent Data'!I52:Z52,'Product Coding'!A104:R104)</f>
        <v>0.87529316808257507</v>
      </c>
      <c r="G52" s="4">
        <f>SUMPRODUCT('Respondent Data'!I52:Z52,'Product Coding'!A105:R105)</f>
        <v>0.71516252002461211</v>
      </c>
      <c r="H52" s="4">
        <f>SUMPRODUCT('Respondent Data'!I52:Z52,'Product Coding'!A106:R106)</f>
        <v>-2.6255361715174019</v>
      </c>
      <c r="I52" s="4">
        <f>SUMPRODUCT('Respondent Data'!I52:Z52,'Product Coding'!A107:R107)</f>
        <v>-2.1418036869518011</v>
      </c>
      <c r="J52" s="4">
        <f>SUMPRODUCT('Respondent Data'!I52:Z52,'Product Coding'!A108:R108)</f>
        <v>-2.471198348777202</v>
      </c>
      <c r="K52" s="4">
        <f>SUMPRODUCT('Respondent Data'!I52:Z52,'Product Coding'!A109:R109)</f>
        <v>-3.0432575770616777</v>
      </c>
      <c r="L52" s="4">
        <f>SUMPRODUCT('Respondent Data'!I52:Z52,'Product Coding'!A110:R110)</f>
        <v>-3.721925944799485</v>
      </c>
      <c r="M52" s="4">
        <f>SUMPRODUCT('Respondent Data'!I52:Z52,'Product Coding'!A111:R111)</f>
        <v>-3.882056592857448</v>
      </c>
      <c r="N52" s="4">
        <f>SUMPRODUCT('Respondent Data'!I52:Z52,'Product Coding'!A112:R112)</f>
        <v>1.1095842960321982</v>
      </c>
      <c r="O52" s="4">
        <f>SUMPRODUCT('Respondent Data'!I52:Z52,'Product Coding'!A113:R113)</f>
        <v>1.593316780597799</v>
      </c>
      <c r="P52" s="4">
        <f>SUMPRODUCT('Respondent Data'!I52:Z52,'Product Coding'!A114:R114)</f>
        <v>1.2639221187723981</v>
      </c>
      <c r="Q52" s="4">
        <f>SUMPRODUCT('Respondent Data'!I52:Z52,'Product Coding'!A115:R115)</f>
        <v>0.69186289048792249</v>
      </c>
      <c r="R52" s="4">
        <f>SUMPRODUCT('Respondent Data'!I52:Z52,'Product Coding'!A116:R116)</f>
        <v>1.3194522750115123E-2</v>
      </c>
      <c r="S52" s="4">
        <f>SUMPRODUCT('Respondent Data'!I52:Z52,'Product Coding'!A117:R117)</f>
        <v>-0.14693612530784783</v>
      </c>
      <c r="T52" s="4">
        <f>SUMPRODUCT('Respondent Data'!I52:Z52,'Product Coding'!A118:R118)</f>
        <v>-3.4876348168498619</v>
      </c>
      <c r="U52" s="4">
        <f>SUMPRODUCT('Respondent Data'!I52:Z52,'Product Coding'!A119:R119)</f>
        <v>-3.0039023322842611</v>
      </c>
      <c r="V52" s="4">
        <f>SUMPRODUCT('Respondent Data'!I52:Z52,'Product Coding'!A120:R120)</f>
        <v>-3.333296994109662</v>
      </c>
      <c r="W52" s="4">
        <f>SUMPRODUCT('Respondent Data'!I52:Z52,'Product Coding'!A121:R121)</f>
        <v>-3.9053562223941376</v>
      </c>
      <c r="X52" s="4">
        <f>SUMPRODUCT('Respondent Data'!I52:Z52,'Product Coding'!A122:R122)</f>
        <v>-4.5840245901319445</v>
      </c>
      <c r="Y52" s="4">
        <f>SUMPRODUCT('Respondent Data'!I52:Z52,'Product Coding'!A123:R123)</f>
        <v>-4.7441552381899079</v>
      </c>
      <c r="Z52" s="4">
        <f>SUMPRODUCT('Respondent Data'!I52:Z52,'Product Coding'!A124:R124)</f>
        <v>3.5323567840688748</v>
      </c>
      <c r="AA52" s="4">
        <f>SUMPRODUCT('Respondent Data'!I52:Z52,'Product Coding'!A125:R125)</f>
        <v>4.0160892686344756</v>
      </c>
      <c r="AB52" s="4">
        <f>SUMPRODUCT('Respondent Data'!I52:Z52,'Product Coding'!A126:R126)</f>
        <v>3.6866946068090742</v>
      </c>
      <c r="AC52" s="4">
        <f>SUMPRODUCT('Respondent Data'!I52:Z52,'Product Coding'!A127:R127)</f>
        <v>3.1146353785245986</v>
      </c>
      <c r="AD52" s="4">
        <f>SUMPRODUCT('Respondent Data'!I52:Z52,'Product Coding'!A128:R128)</f>
        <v>2.4359670107867912</v>
      </c>
      <c r="AE52" s="4">
        <f>SUMPRODUCT('Respondent Data'!I52:Z52,'Product Coding'!A129:R129)</f>
        <v>2.2758363627288283</v>
      </c>
      <c r="AF52" s="4">
        <f>SUMPRODUCT('Respondent Data'!I52:Z52,'Product Coding'!A130:R130)</f>
        <v>-1.0648623288131855</v>
      </c>
      <c r="AG52" s="4">
        <f>SUMPRODUCT('Respondent Data'!I52:Z52,'Product Coding'!A131:R131)</f>
        <v>-0.58112984424758474</v>
      </c>
      <c r="AH52" s="4">
        <f>SUMPRODUCT('Respondent Data'!I52:Z52,'Product Coding'!A132:R132)</f>
        <v>-0.91052450607298563</v>
      </c>
      <c r="AI52" s="4">
        <f>SUMPRODUCT('Respondent Data'!I52:Z52,'Product Coding'!A133:R133)</f>
        <v>-1.4825837343574615</v>
      </c>
      <c r="AJ52" s="4">
        <f>SUMPRODUCT('Respondent Data'!I52:Z52,'Product Coding'!A134:R134)</f>
        <v>-2.1612521020952689</v>
      </c>
      <c r="AK52" s="4">
        <f>SUMPRODUCT('Respondent Data'!I52:Z52,'Product Coding'!A135:R135)</f>
        <v>-2.3213827501532318</v>
      </c>
      <c r="AL52" s="4">
        <f>SUMPRODUCT('Respondent Data'!I52:Z52,'Product Coding'!A136:R136)</f>
        <v>4.4601419779678242</v>
      </c>
      <c r="AM52" s="4">
        <f>SUMPRODUCT('Respondent Data'!I52:Z52,'Product Coding'!A137:R137)</f>
        <v>4.943874462533425</v>
      </c>
      <c r="AN52" s="4">
        <f>SUMPRODUCT('Respondent Data'!I52:Z52,'Product Coding'!A138:R138)</f>
        <v>4.6144798007080237</v>
      </c>
      <c r="AO52" s="4">
        <f>SUMPRODUCT('Respondent Data'!I52:Z52,'Product Coding'!A139:R139)</f>
        <v>4.0424205724235485</v>
      </c>
      <c r="AP52" s="4">
        <f>SUMPRODUCT('Respondent Data'!I52:Z52,'Product Coding'!A140:R140)</f>
        <v>3.3637522046857411</v>
      </c>
      <c r="AQ52" s="4">
        <f>SUMPRODUCT('Respondent Data'!I52:Z52,'Product Coding'!A141:R141)</f>
        <v>3.2036215566277781</v>
      </c>
      <c r="AR52" s="4">
        <f>SUMPRODUCT('Respondent Data'!I52:Z52,'Product Coding'!A142:R142)</f>
        <v>-0.1370771349142359</v>
      </c>
      <c r="AS52" s="4">
        <f>SUMPRODUCT('Respondent Data'!I52:Z52,'Product Coding'!A143:R143)</f>
        <v>0.34665534965136491</v>
      </c>
      <c r="AT52" s="4">
        <f>SUMPRODUCT('Respondent Data'!I52:Z52,'Product Coding'!A144:R144)</f>
        <v>1.7260687825964016E-2</v>
      </c>
      <c r="AU52" s="4">
        <f>SUMPRODUCT('Respondent Data'!I52:Z52,'Product Coding'!A145:R145)</f>
        <v>-0.55479854045851162</v>
      </c>
      <c r="AV52" s="4">
        <f>SUMPRODUCT('Respondent Data'!I52:Z52,'Product Coding'!A146:R146)</f>
        <v>-1.233466908196319</v>
      </c>
      <c r="AW52" s="4">
        <f>SUMPRODUCT('Respondent Data'!I52:Z52,'Product Coding'!A147:R147)</f>
        <v>-1.3935975562542819</v>
      </c>
      <c r="AX52" s="4">
        <f>SUMPRODUCT('Respondent Data'!I52:Z52,'Product Coding'!A148:R148)</f>
        <v>5.4209994614755477</v>
      </c>
      <c r="AY52" s="4">
        <f>SUMPRODUCT('Respondent Data'!I52:Z52,'Product Coding'!A149:R149)</f>
        <v>5.9047319460411494</v>
      </c>
      <c r="AZ52" s="4">
        <f>SUMPRODUCT('Respondent Data'!I52:Z52,'Product Coding'!A150:R150)</f>
        <v>5.575337284215748</v>
      </c>
      <c r="BA52" s="4">
        <f>SUMPRODUCT('Respondent Data'!I52:Z52,'Product Coding'!A151:R151)</f>
        <v>5.003278055931272</v>
      </c>
      <c r="BB52" s="4">
        <f>SUMPRODUCT('Respondent Data'!I52:Z52,'Product Coding'!A152:R152)</f>
        <v>4.3246096881934655</v>
      </c>
      <c r="BC52" s="4">
        <f>SUMPRODUCT('Respondent Data'!I52:Z52,'Product Coding'!A153:R153)</f>
        <v>4.1644790401355021</v>
      </c>
      <c r="BD52" s="4">
        <f>SUMPRODUCT('Respondent Data'!I52:Z52,'Product Coding'!A154:R154)</f>
        <v>0.82378034859348803</v>
      </c>
      <c r="BE52" s="4">
        <f>SUMPRODUCT('Respondent Data'!I52:Z52,'Product Coding'!A155:R155)</f>
        <v>1.3075128331590888</v>
      </c>
      <c r="BF52" s="4">
        <f>SUMPRODUCT('Respondent Data'!I52:Z52,'Product Coding'!A156:R156)</f>
        <v>0.97811817133368795</v>
      </c>
      <c r="BG52" s="4">
        <f>SUMPRODUCT('Respondent Data'!I52:Z52,'Product Coding'!A157:R157)</f>
        <v>0.40605894304921231</v>
      </c>
      <c r="BH52" s="4">
        <f>SUMPRODUCT('Respondent Data'!I52:Z52,'Product Coding'!A158:R158)</f>
        <v>-0.27260942468859506</v>
      </c>
      <c r="BI52" s="4">
        <f>SUMPRODUCT('Respondent Data'!I52:Z52,'Product Coding'!A159:R159)</f>
        <v>-0.43274007274655801</v>
      </c>
      <c r="BJ52" s="4">
        <f>SUMPRODUCT('Respondent Data'!I52:Z52,'Product Coding'!A160:R160)</f>
        <v>5.0736632778693984</v>
      </c>
      <c r="BK52" s="4">
        <f>SUMPRODUCT('Respondent Data'!I52:Z52,'Product Coding'!A161:R161)</f>
        <v>5.5573957624349992</v>
      </c>
      <c r="BL52" s="4">
        <f>SUMPRODUCT('Respondent Data'!I52:Z52,'Product Coding'!A162:R162)</f>
        <v>5.2280011006095979</v>
      </c>
      <c r="BM52" s="4">
        <f>SUMPRODUCT('Respondent Data'!I52:Z52,'Product Coding'!A163:R163)</f>
        <v>4.6559418723251227</v>
      </c>
      <c r="BN52" s="4">
        <f>SUMPRODUCT('Respondent Data'!I52:Z52,'Product Coding'!A164:R164)</f>
        <v>3.9772735045873153</v>
      </c>
      <c r="BO52" s="4">
        <f>SUMPRODUCT('Respondent Data'!I52:Z52,'Product Coding'!A165:R165)</f>
        <v>3.8171428565293519</v>
      </c>
      <c r="BP52" s="4">
        <f>SUMPRODUCT('Respondent Data'!I52:Z52,'Product Coding'!A166:R166)</f>
        <v>0.47644416498733833</v>
      </c>
      <c r="BQ52" s="4">
        <f>SUMPRODUCT('Respondent Data'!I52:Z52,'Product Coding'!A167:R167)</f>
        <v>0.96017664955293913</v>
      </c>
      <c r="BR52" s="4">
        <f>SUMPRODUCT('Respondent Data'!I52:Z52,'Product Coding'!A168:R168)</f>
        <v>0.6307819877275378</v>
      </c>
      <c r="BS52" s="4">
        <f>SUMPRODUCT('Respondent Data'!I52:Z52,'Product Coding'!A169:R169)</f>
        <v>5.87227594430626E-2</v>
      </c>
      <c r="BT52" s="4">
        <f>SUMPRODUCT('Respondent Data'!I52:Z52,'Product Coding'!A170:R170)</f>
        <v>-0.61994560829474499</v>
      </c>
      <c r="BU52" s="4">
        <f>SUMPRODUCT('Respondent Data'!I52:Z52,'Product Coding'!A171:R171)</f>
        <v>-0.78007625635270794</v>
      </c>
      <c r="BV52" s="4">
        <f>SUMPRODUCT('Respondent Data'!I52:Z52,'Product Coding'!A172:R172)</f>
        <v>-4.30882651340686</v>
      </c>
      <c r="BX52" s="4">
        <f t="shared" si="0"/>
        <v>0.1392223558836431</v>
      </c>
      <c r="BY52" s="4">
        <f t="shared" si="1"/>
        <v>8.5827533051379287E-2</v>
      </c>
      <c r="BZ52" s="4">
        <f t="shared" si="2"/>
        <v>0.11931111758075978</v>
      </c>
      <c r="CA52" s="4">
        <f t="shared" si="3"/>
        <v>0.21140880916353194</v>
      </c>
      <c r="CB52" s="4">
        <f t="shared" si="4"/>
        <v>0.41673982695187972</v>
      </c>
      <c r="CC52" s="4">
        <f t="shared" si="5"/>
        <v>0.48911261474238893</v>
      </c>
      <c r="CD52" s="4">
        <f t="shared" si="6"/>
        <v>13.811977790178986</v>
      </c>
      <c r="CE52" s="4">
        <f t="shared" si="7"/>
        <v>8.5147817875044236</v>
      </c>
      <c r="CF52" s="4">
        <f t="shared" si="8"/>
        <v>11.83662275851847</v>
      </c>
      <c r="CG52" s="4">
        <f t="shared" si="9"/>
        <v>20.973454717684113</v>
      </c>
      <c r="CH52" s="4">
        <f t="shared" si="10"/>
        <v>41.343943633255641</v>
      </c>
      <c r="CI52" s="4">
        <f t="shared" si="11"/>
        <v>48.52390644333255</v>
      </c>
      <c r="CJ52" s="4">
        <f t="shared" si="12"/>
        <v>0.32969598852238607</v>
      </c>
      <c r="CK52" s="4">
        <f t="shared" si="13"/>
        <v>0.20325035567895319</v>
      </c>
      <c r="CL52" s="4">
        <f t="shared" si="14"/>
        <v>0.28254368059519941</v>
      </c>
      <c r="CM52" s="4">
        <f t="shared" si="15"/>
        <v>0.50064255756284115</v>
      </c>
      <c r="CN52" s="4">
        <f t="shared" si="16"/>
        <v>0.98689214337372533</v>
      </c>
      <c r="CO52" s="4">
        <f t="shared" si="17"/>
        <v>1.1582799758900415</v>
      </c>
      <c r="CP52" s="4">
        <f t="shared" si="18"/>
        <v>32.708494566692735</v>
      </c>
      <c r="CQ52" s="4">
        <f t="shared" si="19"/>
        <v>20.164070494755236</v>
      </c>
      <c r="CR52" s="4">
        <f t="shared" si="20"/>
        <v>28.030606265547426</v>
      </c>
      <c r="CS52" s="4">
        <f t="shared" si="21"/>
        <v>49.667769533045075</v>
      </c>
      <c r="CT52" s="4">
        <f t="shared" si="22"/>
        <v>97.907640472427104</v>
      </c>
      <c r="CU52" s="4">
        <f t="shared" si="23"/>
        <v>114.91069232568481</v>
      </c>
      <c r="CV52" s="4">
        <f t="shared" si="24"/>
        <v>2.9235931830355517E-2</v>
      </c>
      <c r="CW52" s="4">
        <f t="shared" si="25"/>
        <v>1.8023311626437687E-2</v>
      </c>
      <c r="CX52" s="4">
        <f t="shared" si="26"/>
        <v>2.5054680895573347E-2</v>
      </c>
      <c r="CY52" s="4">
        <f t="shared" si="27"/>
        <v>4.4394691454634559E-2</v>
      </c>
      <c r="CZ52" s="4">
        <f t="shared" si="28"/>
        <v>8.7513080025323431E-2</v>
      </c>
      <c r="DA52" s="4">
        <f t="shared" si="29"/>
        <v>0.10271096887576418</v>
      </c>
      <c r="DB52" s="4">
        <f t="shared" si="30"/>
        <v>2.9004396496029958</v>
      </c>
      <c r="DC52" s="4">
        <f t="shared" si="31"/>
        <v>1.7880575164083916</v>
      </c>
      <c r="DD52" s="4">
        <f t="shared" si="32"/>
        <v>2.4856259174273743</v>
      </c>
      <c r="DE52" s="4">
        <f t="shared" si="33"/>
        <v>4.4043105611984714</v>
      </c>
      <c r="DF52" s="4">
        <f t="shared" si="34"/>
        <v>8.68200160806167</v>
      </c>
      <c r="DG52" s="4">
        <f t="shared" si="35"/>
        <v>10.189754453699004</v>
      </c>
      <c r="DH52" s="4">
        <f t="shared" si="36"/>
        <v>1.1560721803155797E-2</v>
      </c>
      <c r="DI52" s="4">
        <f t="shared" si="37"/>
        <v>7.1269317801763319E-3</v>
      </c>
      <c r="DJ52" s="4">
        <f t="shared" si="38"/>
        <v>9.9073358557986331E-3</v>
      </c>
      <c r="DK52" s="4">
        <f t="shared" si="39"/>
        <v>1.7554927970897749E-2</v>
      </c>
      <c r="DL52" s="4">
        <f t="shared" si="40"/>
        <v>3.460516935737333E-2</v>
      </c>
      <c r="DM52" s="4">
        <f t="shared" si="41"/>
        <v>4.0614848337839474E-2</v>
      </c>
      <c r="DN52" s="4">
        <f t="shared" si="42"/>
        <v>1.1469166124230616</v>
      </c>
      <c r="DO52" s="4">
        <f t="shared" si="43"/>
        <v>0.70704897094390728</v>
      </c>
      <c r="DP52" s="4">
        <f t="shared" si="44"/>
        <v>0.98288742444855859</v>
      </c>
      <c r="DQ52" s="4">
        <f t="shared" si="45"/>
        <v>1.7415900894887715</v>
      </c>
      <c r="DR52" s="4">
        <f t="shared" si="46"/>
        <v>3.433111209444617</v>
      </c>
      <c r="DS52" s="4">
        <f t="shared" si="47"/>
        <v>4.0293197140160872</v>
      </c>
      <c r="DT52" s="4">
        <f t="shared" si="48"/>
        <v>4.4227240957637609E-3</v>
      </c>
      <c r="DU52" s="4">
        <f t="shared" si="49"/>
        <v>2.7265125352679996E-3</v>
      </c>
      <c r="DV52" s="4">
        <f t="shared" si="50"/>
        <v>3.79019699291646E-3</v>
      </c>
      <c r="DW52" s="4">
        <f t="shared" si="51"/>
        <v>6.715895794248132E-3</v>
      </c>
      <c r="DX52" s="4">
        <f t="shared" si="52"/>
        <v>1.3238716315538525E-2</v>
      </c>
      <c r="DY52" s="4">
        <f t="shared" si="53"/>
        <v>1.5537807366017502E-2</v>
      </c>
      <c r="DZ52" s="4">
        <f t="shared" si="54"/>
        <v>0.43876981247058033</v>
      </c>
      <c r="EA52" s="4">
        <f t="shared" si="55"/>
        <v>0.27049197912754641</v>
      </c>
      <c r="EB52" s="4">
        <f t="shared" si="56"/>
        <v>0.3760180349937306</v>
      </c>
      <c r="EC52" s="4">
        <f t="shared" si="57"/>
        <v>0.66627089422934949</v>
      </c>
      <c r="ED52" s="4">
        <f t="shared" si="58"/>
        <v>1.3133871680315483</v>
      </c>
      <c r="EE52" s="4">
        <f t="shared" si="59"/>
        <v>1.5414754971311828</v>
      </c>
      <c r="EF52" s="4">
        <f t="shared" si="60"/>
        <v>6.2594479925040507E-3</v>
      </c>
      <c r="EG52" s="4">
        <f t="shared" si="61"/>
        <v>3.8588125883247562E-3</v>
      </c>
      <c r="EH52" s="4">
        <f t="shared" si="62"/>
        <v>5.3642371635232774E-3</v>
      </c>
      <c r="EI52" s="4">
        <f t="shared" si="63"/>
        <v>9.5049565690607154E-3</v>
      </c>
      <c r="EJ52" s="4">
        <f t="shared" si="64"/>
        <v>1.8736655163273983E-2</v>
      </c>
      <c r="EK52" s="4">
        <f t="shared" si="65"/>
        <v>2.1990541353979143E-2</v>
      </c>
      <c r="EL52" s="4">
        <f t="shared" si="66"/>
        <v>0.62098760003388098</v>
      </c>
      <c r="EM52" s="4">
        <f t="shared" si="67"/>
        <v>0.3828252540917278</v>
      </c>
      <c r="EN52" s="4">
        <f t="shared" si="68"/>
        <v>0.53217548355350719</v>
      </c>
      <c r="EO52" s="4">
        <f t="shared" si="69"/>
        <v>0.94296816193947552</v>
      </c>
      <c r="EP52" s="4">
        <f t="shared" si="70"/>
        <v>1.8588269343299297</v>
      </c>
      <c r="EQ52" s="4">
        <f t="shared" si="71"/>
        <v>2.1816386229595275</v>
      </c>
      <c r="ER52" s="4">
        <f t="shared" si="72"/>
        <v>74.353185259455302</v>
      </c>
      <c r="ET52" s="4">
        <f t="shared" si="73"/>
        <v>0.8777917628067835</v>
      </c>
      <c r="EU52" s="4">
        <f t="shared" si="74"/>
        <v>0.92095656958505379</v>
      </c>
      <c r="EV52" s="4">
        <f t="shared" si="75"/>
        <v>0.89340665369371597</v>
      </c>
      <c r="EW52" s="4">
        <f t="shared" si="76"/>
        <v>0.82548516440993358</v>
      </c>
      <c r="EX52" s="4">
        <f t="shared" si="77"/>
        <v>0.70584590125591606</v>
      </c>
      <c r="EY52" s="4">
        <f t="shared" si="78"/>
        <v>0.67154088287204272</v>
      </c>
      <c r="EZ52" s="4">
        <f t="shared" si="79"/>
        <v>6.7512928669326344E-2</v>
      </c>
      <c r="FA52" s="4">
        <f t="shared" si="80"/>
        <v>0.10509962522874465</v>
      </c>
      <c r="FB52" s="4">
        <f t="shared" si="81"/>
        <v>7.790211014313661E-2</v>
      </c>
      <c r="FC52" s="4">
        <f t="shared" si="82"/>
        <v>4.5509457336046735E-2</v>
      </c>
      <c r="FD52" s="4">
        <f t="shared" si="83"/>
        <v>2.3616128168436123E-2</v>
      </c>
      <c r="FE52" s="4">
        <f t="shared" si="84"/>
        <v>2.0192268175456725E-2</v>
      </c>
      <c r="FF52" s="4">
        <f t="shared" si="85"/>
        <v>0.75205160324747766</v>
      </c>
      <c r="FG52" s="4">
        <f t="shared" si="86"/>
        <v>0.83108223926992664</v>
      </c>
      <c r="FH52" s="4">
        <f t="shared" si="87"/>
        <v>0.77970053973984166</v>
      </c>
      <c r="FI52" s="4">
        <f t="shared" si="88"/>
        <v>0.66638120781012422</v>
      </c>
      <c r="FJ52" s="4">
        <f t="shared" si="89"/>
        <v>0.50329858283198436</v>
      </c>
      <c r="FK52" s="4">
        <f t="shared" si="90"/>
        <v>0.46333191762464243</v>
      </c>
      <c r="FL52" s="4">
        <f t="shared" si="91"/>
        <v>2.96661127367016E-2</v>
      </c>
      <c r="FM52" s="4">
        <f t="shared" si="92"/>
        <v>4.7249889866309722E-2</v>
      </c>
      <c r="FN52" s="4">
        <f t="shared" si="93"/>
        <v>3.4446404282874633E-2</v>
      </c>
      <c r="FO52" s="4">
        <f t="shared" si="94"/>
        <v>1.9736412500807023E-2</v>
      </c>
      <c r="FP52" s="4">
        <f t="shared" si="95"/>
        <v>1.011044238062452E-2</v>
      </c>
      <c r="FQ52" s="4">
        <f t="shared" si="96"/>
        <v>8.6273317839411154E-3</v>
      </c>
      <c r="FR52" s="4">
        <f t="shared" si="97"/>
        <v>0.97159452859524309</v>
      </c>
      <c r="FS52" s="4">
        <f t="shared" si="98"/>
        <v>0.98229577709999305</v>
      </c>
      <c r="FT52" s="4">
        <f t="shared" si="99"/>
        <v>0.975557712810322</v>
      </c>
      <c r="FU52" s="4">
        <f t="shared" si="100"/>
        <v>0.95749241946758512</v>
      </c>
      <c r="FV52" s="4">
        <f t="shared" si="101"/>
        <v>0.91952917014728164</v>
      </c>
      <c r="FW52" s="4">
        <f t="shared" si="102"/>
        <v>0.9068559470479558</v>
      </c>
      <c r="FX52" s="4">
        <f t="shared" si="103"/>
        <v>0.25638135436906057</v>
      </c>
      <c r="FY52" s="4">
        <f t="shared" si="104"/>
        <v>0.3586726579759415</v>
      </c>
      <c r="FZ52" s="4">
        <f t="shared" si="105"/>
        <v>0.28689251907389623</v>
      </c>
      <c r="GA52" s="4">
        <f t="shared" si="106"/>
        <v>0.18503747863413642</v>
      </c>
      <c r="GB52" s="4">
        <f t="shared" si="107"/>
        <v>0.10328442820824932</v>
      </c>
      <c r="GC52" s="4">
        <f t="shared" si="108"/>
        <v>8.9367465938399518E-2</v>
      </c>
      <c r="GD52" s="4">
        <f t="shared" si="109"/>
        <v>0.98857140104990615</v>
      </c>
      <c r="GE52" s="4">
        <f t="shared" si="110"/>
        <v>0.99292350193874879</v>
      </c>
      <c r="GF52" s="4">
        <f t="shared" si="111"/>
        <v>0.99018985653034874</v>
      </c>
      <c r="GG52" s="4">
        <f t="shared" si="112"/>
        <v>0.9827479308602004</v>
      </c>
      <c r="GH52" s="4">
        <f t="shared" si="113"/>
        <v>0.96655229416757349</v>
      </c>
      <c r="GI52" s="4">
        <f t="shared" si="114"/>
        <v>0.96097033556390909</v>
      </c>
      <c r="GJ52" s="4">
        <f t="shared" si="115"/>
        <v>0.46578427602335987</v>
      </c>
      <c r="GK52" s="4">
        <f t="shared" si="116"/>
        <v>0.58580627563780618</v>
      </c>
      <c r="GL52" s="4">
        <f t="shared" si="117"/>
        <v>0.50431506482426769</v>
      </c>
      <c r="GM52" s="4">
        <f t="shared" si="118"/>
        <v>0.36475182917898258</v>
      </c>
      <c r="GN52" s="4">
        <f t="shared" si="119"/>
        <v>0.22557521179922774</v>
      </c>
      <c r="GO52" s="4">
        <f t="shared" si="120"/>
        <v>0.19883404851219233</v>
      </c>
      <c r="GP52" s="4">
        <f t="shared" si="121"/>
        <v>0.99559675026294803</v>
      </c>
      <c r="GQ52" s="4">
        <f t="shared" si="122"/>
        <v>0.9972809011219077</v>
      </c>
      <c r="GR52" s="4">
        <f t="shared" si="123"/>
        <v>0.99622411435749147</v>
      </c>
      <c r="GS52" s="4">
        <f t="shared" si="124"/>
        <v>0.99332890657403439</v>
      </c>
      <c r="GT52" s="4">
        <f t="shared" si="125"/>
        <v>0.9869342573449239</v>
      </c>
      <c r="GU52" s="4">
        <f t="shared" si="126"/>
        <v>0.98469992229406245</v>
      </c>
      <c r="GV52" s="4">
        <f t="shared" si="127"/>
        <v>0.69503821343238514</v>
      </c>
      <c r="GW52" s="4">
        <f t="shared" si="128"/>
        <v>0.78709666525144484</v>
      </c>
      <c r="GX52" s="4">
        <f t="shared" si="129"/>
        <v>0.72673466086115379</v>
      </c>
      <c r="GY52" s="4">
        <f t="shared" si="130"/>
        <v>0.60014251191880785</v>
      </c>
      <c r="GZ52" s="4">
        <f t="shared" si="131"/>
        <v>0.43226659757557828</v>
      </c>
      <c r="HA52" s="4">
        <f t="shared" si="132"/>
        <v>0.39347221766599755</v>
      </c>
      <c r="HB52" s="4">
        <f t="shared" si="133"/>
        <v>0.99377948897275781</v>
      </c>
      <c r="HC52" s="4">
        <f t="shared" si="134"/>
        <v>0.99615602060774333</v>
      </c>
      <c r="HD52" s="4">
        <f t="shared" si="135"/>
        <v>0.99466438434426752</v>
      </c>
      <c r="HE52" s="4">
        <f t="shared" si="136"/>
        <v>0.99058453699785221</v>
      </c>
      <c r="HF52" s="4">
        <f t="shared" si="137"/>
        <v>0.98160795032915449</v>
      </c>
      <c r="HG52" s="4">
        <f t="shared" si="138"/>
        <v>0.97848263710460071</v>
      </c>
      <c r="HH52" s="4">
        <f t="shared" si="139"/>
        <v>0.61690786529094888</v>
      </c>
      <c r="HI52" s="4">
        <f t="shared" si="140"/>
        <v>0.723157171913832</v>
      </c>
      <c r="HJ52" s="4">
        <f t="shared" si="141"/>
        <v>0.65266675438556432</v>
      </c>
      <c r="HK52" s="4">
        <f t="shared" si="142"/>
        <v>0.51467647262001326</v>
      </c>
      <c r="HL52" s="4">
        <f t="shared" si="143"/>
        <v>0.34979382207142473</v>
      </c>
      <c r="HM52" s="4">
        <f t="shared" si="144"/>
        <v>0.31430345130453891</v>
      </c>
      <c r="HN52" s="4">
        <f t="shared" si="145"/>
        <v>1.3270839136485212E-2</v>
      </c>
      <c r="HP52" s="4">
        <f t="shared" ref="HP52:IU52" si="296">IF(B1=1,ET52,0)</f>
        <v>0.8777917628067835</v>
      </c>
      <c r="HQ52" s="4">
        <f t="shared" si="296"/>
        <v>0.92095656958505379</v>
      </c>
      <c r="HR52" s="4">
        <f t="shared" si="296"/>
        <v>0.89340665369371597</v>
      </c>
      <c r="HS52" s="4">
        <f t="shared" si="296"/>
        <v>0.82548516440993358</v>
      </c>
      <c r="HT52" s="4">
        <f t="shared" si="296"/>
        <v>0.70584590125591606</v>
      </c>
      <c r="HU52" s="4">
        <f t="shared" si="296"/>
        <v>0.67154088287204272</v>
      </c>
      <c r="HV52" s="4">
        <f t="shared" si="296"/>
        <v>6.7512928669326344E-2</v>
      </c>
      <c r="HW52" s="4">
        <f t="shared" si="296"/>
        <v>0.10509962522874465</v>
      </c>
      <c r="HX52" s="4">
        <f t="shared" si="296"/>
        <v>7.790211014313661E-2</v>
      </c>
      <c r="HY52" s="4">
        <f t="shared" si="296"/>
        <v>4.5509457336046735E-2</v>
      </c>
      <c r="HZ52" s="4">
        <f t="shared" si="296"/>
        <v>2.3616128168436123E-2</v>
      </c>
      <c r="IA52" s="4">
        <f t="shared" si="296"/>
        <v>2.0192268175456725E-2</v>
      </c>
      <c r="IB52" s="4">
        <f t="shared" si="296"/>
        <v>0.75205160324747766</v>
      </c>
      <c r="IC52" s="4">
        <f t="shared" si="296"/>
        <v>0.83108223926992664</v>
      </c>
      <c r="ID52" s="4">
        <f t="shared" si="296"/>
        <v>0.77970053973984166</v>
      </c>
      <c r="IE52" s="4">
        <f t="shared" si="296"/>
        <v>0.66638120781012422</v>
      </c>
      <c r="IF52" s="4">
        <f t="shared" si="296"/>
        <v>0.50329858283198436</v>
      </c>
      <c r="IG52" s="4">
        <f t="shared" si="296"/>
        <v>0.46333191762464243</v>
      </c>
      <c r="IH52" s="4">
        <f t="shared" si="296"/>
        <v>2.96661127367016E-2</v>
      </c>
      <c r="II52" s="4">
        <f t="shared" si="296"/>
        <v>4.7249889866309722E-2</v>
      </c>
      <c r="IJ52" s="4">
        <f t="shared" si="296"/>
        <v>3.4446404282874633E-2</v>
      </c>
      <c r="IK52" s="4">
        <f t="shared" si="296"/>
        <v>1.9736412500807023E-2</v>
      </c>
      <c r="IL52" s="4">
        <f t="shared" si="296"/>
        <v>1.011044238062452E-2</v>
      </c>
      <c r="IM52" s="4">
        <f t="shared" si="296"/>
        <v>8.6273317839411154E-3</v>
      </c>
      <c r="IN52" s="4">
        <f t="shared" si="296"/>
        <v>0.97159452859524309</v>
      </c>
      <c r="IO52" s="4">
        <f t="shared" si="296"/>
        <v>0.98229577709999305</v>
      </c>
      <c r="IP52" s="4">
        <f t="shared" si="296"/>
        <v>0.975557712810322</v>
      </c>
      <c r="IQ52" s="4">
        <f t="shared" si="296"/>
        <v>0.95749241946758512</v>
      </c>
      <c r="IR52" s="4">
        <f t="shared" si="296"/>
        <v>0.91952917014728164</v>
      </c>
      <c r="IS52" s="4">
        <f t="shared" si="296"/>
        <v>0.9068559470479558</v>
      </c>
      <c r="IT52" s="4">
        <f t="shared" si="296"/>
        <v>0.25638135436906057</v>
      </c>
      <c r="IU52" s="4">
        <f t="shared" si="296"/>
        <v>0.3586726579759415</v>
      </c>
      <c r="IV52" s="4">
        <f t="shared" ref="IV52:KA52" si="297">IF(AH1=1,FZ52,0)</f>
        <v>0.28689251907389623</v>
      </c>
      <c r="IW52" s="4">
        <f t="shared" si="297"/>
        <v>0.18503747863413642</v>
      </c>
      <c r="IX52" s="4">
        <f t="shared" si="297"/>
        <v>0.10328442820824932</v>
      </c>
      <c r="IY52" s="4">
        <f t="shared" si="297"/>
        <v>8.9367465938399518E-2</v>
      </c>
      <c r="IZ52" s="4">
        <f t="shared" si="297"/>
        <v>0.98857140104990615</v>
      </c>
      <c r="JA52" s="4">
        <f t="shared" si="297"/>
        <v>0.99292350193874879</v>
      </c>
      <c r="JB52" s="4">
        <f t="shared" si="297"/>
        <v>0.99018985653034874</v>
      </c>
      <c r="JC52" s="4">
        <f t="shared" si="297"/>
        <v>0.9827479308602004</v>
      </c>
      <c r="JD52" s="4">
        <f t="shared" si="297"/>
        <v>0.96655229416757349</v>
      </c>
      <c r="JE52" s="4">
        <f t="shared" si="297"/>
        <v>0.96097033556390909</v>
      </c>
      <c r="JF52" s="4">
        <f t="shared" si="297"/>
        <v>0.46578427602335987</v>
      </c>
      <c r="JG52" s="4">
        <f t="shared" si="297"/>
        <v>0.58580627563780618</v>
      </c>
      <c r="JH52" s="4">
        <f t="shared" si="297"/>
        <v>0.50431506482426769</v>
      </c>
      <c r="JI52" s="4">
        <f t="shared" si="297"/>
        <v>0.36475182917898258</v>
      </c>
      <c r="JJ52" s="4">
        <f t="shared" si="297"/>
        <v>0.22557521179922774</v>
      </c>
      <c r="JK52" s="4">
        <f t="shared" si="297"/>
        <v>0.19883404851219233</v>
      </c>
      <c r="JL52" s="4">
        <f t="shared" si="297"/>
        <v>0.99559675026294803</v>
      </c>
      <c r="JM52" s="4">
        <f t="shared" si="297"/>
        <v>0.9972809011219077</v>
      </c>
      <c r="JN52" s="4">
        <f t="shared" si="297"/>
        <v>0.99622411435749147</v>
      </c>
      <c r="JO52" s="4">
        <f t="shared" si="297"/>
        <v>0.99332890657403439</v>
      </c>
      <c r="JP52" s="4">
        <f t="shared" si="297"/>
        <v>0.9869342573449239</v>
      </c>
      <c r="JQ52" s="4">
        <f t="shared" si="297"/>
        <v>0.98469992229406245</v>
      </c>
      <c r="JR52" s="4">
        <f t="shared" si="297"/>
        <v>0.69503821343238514</v>
      </c>
      <c r="JS52" s="4">
        <f t="shared" si="297"/>
        <v>0.78709666525144484</v>
      </c>
      <c r="JT52" s="4">
        <f t="shared" si="297"/>
        <v>0.72673466086115379</v>
      </c>
      <c r="JU52" s="4">
        <f t="shared" si="297"/>
        <v>0.60014251191880785</v>
      </c>
      <c r="JV52" s="4">
        <f t="shared" si="297"/>
        <v>0.43226659757557828</v>
      </c>
      <c r="JW52" s="4">
        <f t="shared" si="297"/>
        <v>0.39347221766599755</v>
      </c>
      <c r="JX52" s="4">
        <f t="shared" si="297"/>
        <v>0.99377948897275781</v>
      </c>
      <c r="JY52" s="4">
        <f t="shared" si="297"/>
        <v>0.99615602060774333</v>
      </c>
      <c r="JZ52" s="4">
        <f t="shared" si="297"/>
        <v>0.99466438434426752</v>
      </c>
      <c r="KA52" s="4">
        <f t="shared" si="297"/>
        <v>0.99058453699785221</v>
      </c>
      <c r="KB52" s="4">
        <f t="shared" ref="KB52:KJ52" si="298">IF(BN1=1,HF52,0)</f>
        <v>0.98160795032915449</v>
      </c>
      <c r="KC52" s="4">
        <f t="shared" si="298"/>
        <v>0.97848263710460071</v>
      </c>
      <c r="KD52" s="4">
        <f t="shared" si="298"/>
        <v>0.61690786529094888</v>
      </c>
      <c r="KE52" s="4">
        <f t="shared" si="298"/>
        <v>0.723157171913832</v>
      </c>
      <c r="KF52" s="4">
        <f t="shared" si="298"/>
        <v>0.65266675438556432</v>
      </c>
      <c r="KG52" s="4">
        <f t="shared" si="298"/>
        <v>0.51467647262001326</v>
      </c>
      <c r="KH52" s="4">
        <f t="shared" si="298"/>
        <v>0.34979382207142473</v>
      </c>
      <c r="KI52" s="4">
        <f t="shared" si="298"/>
        <v>0.31430345130453891</v>
      </c>
      <c r="KJ52" s="4">
        <f t="shared" si="298"/>
        <v>0</v>
      </c>
    </row>
    <row r="53" spans="1:296" x14ac:dyDescent="0.2">
      <c r="A53" s="4" t="str">
        <f>'Respondent Data'!A53</f>
        <v>505</v>
      </c>
      <c r="B53" s="4">
        <f>SUMPRODUCT('Respondent Data'!I53:Z53,'Product Coding'!A100:R100)</f>
        <v>-0.62024817617920425</v>
      </c>
      <c r="C53" s="4">
        <f>SUMPRODUCT('Respondent Data'!I53:Z53,'Product Coding'!A101:R101)</f>
        <v>-0.17284556768277204</v>
      </c>
      <c r="D53" s="4">
        <f>SUMPRODUCT('Respondent Data'!I53:Z53,'Product Coding'!A102:R102)</f>
        <v>-0.85401956886004005</v>
      </c>
      <c r="E53" s="4">
        <f>SUMPRODUCT('Respondent Data'!I53:Z53,'Product Coding'!A103:R103)</f>
        <v>-0.99181549595886365</v>
      </c>
      <c r="F53" s="4">
        <f>SUMPRODUCT('Respondent Data'!I53:Z53,'Product Coding'!A104:R104)</f>
        <v>-1.2539114563425722</v>
      </c>
      <c r="G53" s="4">
        <f>SUMPRODUCT('Respondent Data'!I53:Z53,'Product Coding'!A105:R105)</f>
        <v>-2.4433106156951423</v>
      </c>
      <c r="H53" s="4">
        <f>SUMPRODUCT('Respondent Data'!I53:Z53,'Product Coding'!A106:R106)</f>
        <v>-3.4448010977737442</v>
      </c>
      <c r="I53" s="4">
        <f>SUMPRODUCT('Respondent Data'!I53:Z53,'Product Coding'!A107:R107)</f>
        <v>-2.997398489277312</v>
      </c>
      <c r="J53" s="4">
        <f>SUMPRODUCT('Respondent Data'!I53:Z53,'Product Coding'!A108:R108)</f>
        <v>-3.67857249045458</v>
      </c>
      <c r="K53" s="4">
        <f>SUMPRODUCT('Respondent Data'!I53:Z53,'Product Coding'!A109:R109)</f>
        <v>-3.8163684175534036</v>
      </c>
      <c r="L53" s="4">
        <f>SUMPRODUCT('Respondent Data'!I53:Z53,'Product Coding'!A110:R110)</f>
        <v>-4.0784643779371121</v>
      </c>
      <c r="M53" s="4">
        <f>SUMPRODUCT('Respondent Data'!I53:Z53,'Product Coding'!A111:R111)</f>
        <v>-5.2678635372896823</v>
      </c>
      <c r="N53" s="4">
        <f>SUMPRODUCT('Respondent Data'!I53:Z53,'Product Coding'!A112:R112)</f>
        <v>-4.0414705941620834</v>
      </c>
      <c r="O53" s="4">
        <f>SUMPRODUCT('Respondent Data'!I53:Z53,'Product Coding'!A113:R113)</f>
        <v>-3.5940679856656521</v>
      </c>
      <c r="P53" s="4">
        <f>SUMPRODUCT('Respondent Data'!I53:Z53,'Product Coding'!A114:R114)</f>
        <v>-4.2752419868429197</v>
      </c>
      <c r="Q53" s="4">
        <f>SUMPRODUCT('Respondent Data'!I53:Z53,'Product Coding'!A115:R115)</f>
        <v>-4.4130379139417437</v>
      </c>
      <c r="R53" s="4">
        <f>SUMPRODUCT('Respondent Data'!I53:Z53,'Product Coding'!A116:R116)</f>
        <v>-4.6751338743254518</v>
      </c>
      <c r="S53" s="4">
        <f>SUMPRODUCT('Respondent Data'!I53:Z53,'Product Coding'!A117:R117)</f>
        <v>-5.8645330336780219</v>
      </c>
      <c r="T53" s="4">
        <f>SUMPRODUCT('Respondent Data'!I53:Z53,'Product Coding'!A118:R118)</f>
        <v>-6.8660235157566234</v>
      </c>
      <c r="U53" s="4">
        <f>SUMPRODUCT('Respondent Data'!I53:Z53,'Product Coding'!A119:R119)</f>
        <v>-6.4186209072601921</v>
      </c>
      <c r="V53" s="4">
        <f>SUMPRODUCT('Respondent Data'!I53:Z53,'Product Coding'!A120:R120)</f>
        <v>-7.0997949084374596</v>
      </c>
      <c r="W53" s="4">
        <f>SUMPRODUCT('Respondent Data'!I53:Z53,'Product Coding'!A121:R121)</f>
        <v>-7.2375908355362837</v>
      </c>
      <c r="X53" s="4">
        <f>SUMPRODUCT('Respondent Data'!I53:Z53,'Product Coding'!A122:R122)</f>
        <v>-7.4996867959199918</v>
      </c>
      <c r="Y53" s="4">
        <f>SUMPRODUCT('Respondent Data'!I53:Z53,'Product Coding'!A123:R123)</f>
        <v>-8.6890859552725619</v>
      </c>
      <c r="Z53" s="4">
        <f>SUMPRODUCT('Respondent Data'!I53:Z53,'Product Coding'!A124:R124)</f>
        <v>-1.4199942748659642</v>
      </c>
      <c r="AA53" s="4">
        <f>SUMPRODUCT('Respondent Data'!I53:Z53,'Product Coding'!A125:R125)</f>
        <v>-0.97259166636953198</v>
      </c>
      <c r="AB53" s="4">
        <f>SUMPRODUCT('Respondent Data'!I53:Z53,'Product Coding'!A126:R126)</f>
        <v>-1.6537656675468</v>
      </c>
      <c r="AC53" s="4">
        <f>SUMPRODUCT('Respondent Data'!I53:Z53,'Product Coding'!A127:R127)</f>
        <v>-1.7915615946456236</v>
      </c>
      <c r="AD53" s="4">
        <f>SUMPRODUCT('Respondent Data'!I53:Z53,'Product Coding'!A128:R128)</f>
        <v>-2.0536575550293321</v>
      </c>
      <c r="AE53" s="4">
        <f>SUMPRODUCT('Respondent Data'!I53:Z53,'Product Coding'!A129:R129)</f>
        <v>-3.2430567143819022</v>
      </c>
      <c r="AF53" s="4">
        <f>SUMPRODUCT('Respondent Data'!I53:Z53,'Product Coding'!A130:R130)</f>
        <v>-4.2445471964605037</v>
      </c>
      <c r="AG53" s="4">
        <f>SUMPRODUCT('Respondent Data'!I53:Z53,'Product Coding'!A131:R131)</f>
        <v>-3.7971445879640719</v>
      </c>
      <c r="AH53" s="4">
        <f>SUMPRODUCT('Respondent Data'!I53:Z53,'Product Coding'!A132:R132)</f>
        <v>-4.47831858914134</v>
      </c>
      <c r="AI53" s="4">
        <f>SUMPRODUCT('Respondent Data'!I53:Z53,'Product Coding'!A133:R133)</f>
        <v>-4.6161145162401631</v>
      </c>
      <c r="AJ53" s="4">
        <f>SUMPRODUCT('Respondent Data'!I53:Z53,'Product Coding'!A134:R134)</f>
        <v>-4.8782104766238721</v>
      </c>
      <c r="AK53" s="4">
        <f>SUMPRODUCT('Respondent Data'!I53:Z53,'Product Coding'!A135:R135)</f>
        <v>-6.0676096359764422</v>
      </c>
      <c r="AL53" s="4">
        <f>SUMPRODUCT('Respondent Data'!I53:Z53,'Product Coding'!A136:R136)</f>
        <v>1.6138509725873209</v>
      </c>
      <c r="AM53" s="4">
        <f>SUMPRODUCT('Respondent Data'!I53:Z53,'Product Coding'!A137:R137)</f>
        <v>2.0612535810837529</v>
      </c>
      <c r="AN53" s="4">
        <f>SUMPRODUCT('Respondent Data'!I53:Z53,'Product Coding'!A138:R138)</f>
        <v>1.3800795799064849</v>
      </c>
      <c r="AO53" s="4">
        <f>SUMPRODUCT('Respondent Data'!I53:Z53,'Product Coding'!A139:R139)</f>
        <v>1.2422836528076613</v>
      </c>
      <c r="AP53" s="4">
        <f>SUMPRODUCT('Respondent Data'!I53:Z53,'Product Coding'!A140:R140)</f>
        <v>0.98018769242395298</v>
      </c>
      <c r="AQ53" s="4">
        <f>SUMPRODUCT('Respondent Data'!I53:Z53,'Product Coding'!A141:R141)</f>
        <v>-0.20921146692861692</v>
      </c>
      <c r="AR53" s="4">
        <f>SUMPRODUCT('Respondent Data'!I53:Z53,'Product Coding'!A142:R142)</f>
        <v>-1.2107019490072191</v>
      </c>
      <c r="AS53" s="4">
        <f>SUMPRODUCT('Respondent Data'!I53:Z53,'Product Coding'!A143:R143)</f>
        <v>-0.76329934051078707</v>
      </c>
      <c r="AT53" s="4">
        <f>SUMPRODUCT('Respondent Data'!I53:Z53,'Product Coding'!A144:R144)</f>
        <v>-1.4444733416880551</v>
      </c>
      <c r="AU53" s="4">
        <f>SUMPRODUCT('Respondent Data'!I53:Z53,'Product Coding'!A145:R145)</f>
        <v>-1.5822692687868787</v>
      </c>
      <c r="AV53" s="4">
        <f>SUMPRODUCT('Respondent Data'!I53:Z53,'Product Coding'!A146:R146)</f>
        <v>-1.844365229170587</v>
      </c>
      <c r="AW53" s="4">
        <f>SUMPRODUCT('Respondent Data'!I53:Z53,'Product Coding'!A147:R147)</f>
        <v>-3.0337643885231569</v>
      </c>
      <c r="AX53" s="4">
        <f>SUMPRODUCT('Respondent Data'!I53:Z53,'Product Coding'!A148:R148)</f>
        <v>5.3693869066801456</v>
      </c>
      <c r="AY53" s="4">
        <f>SUMPRODUCT('Respondent Data'!I53:Z53,'Product Coding'!A149:R149)</f>
        <v>5.8167895151765778</v>
      </c>
      <c r="AZ53" s="4">
        <f>SUMPRODUCT('Respondent Data'!I53:Z53,'Product Coding'!A150:R150)</f>
        <v>5.1356155139993103</v>
      </c>
      <c r="BA53" s="4">
        <f>SUMPRODUCT('Respondent Data'!I53:Z53,'Product Coding'!A151:R151)</f>
        <v>4.9978195869004862</v>
      </c>
      <c r="BB53" s="4">
        <f>SUMPRODUCT('Respondent Data'!I53:Z53,'Product Coding'!A152:R152)</f>
        <v>4.7357236265167781</v>
      </c>
      <c r="BC53" s="4">
        <f>SUMPRODUCT('Respondent Data'!I53:Z53,'Product Coding'!A153:R153)</f>
        <v>3.546324467164208</v>
      </c>
      <c r="BD53" s="4">
        <f>SUMPRODUCT('Respondent Data'!I53:Z53,'Product Coding'!A154:R154)</f>
        <v>2.5448339850856057</v>
      </c>
      <c r="BE53" s="4">
        <f>SUMPRODUCT('Respondent Data'!I53:Z53,'Product Coding'!A155:R155)</f>
        <v>2.9922365935820379</v>
      </c>
      <c r="BF53" s="4">
        <f>SUMPRODUCT('Respondent Data'!I53:Z53,'Product Coding'!A156:R156)</f>
        <v>2.3110625924047699</v>
      </c>
      <c r="BG53" s="4">
        <f>SUMPRODUCT('Respondent Data'!I53:Z53,'Product Coding'!A157:R157)</f>
        <v>2.1732666653059463</v>
      </c>
      <c r="BH53" s="4">
        <f>SUMPRODUCT('Respondent Data'!I53:Z53,'Product Coding'!A158:R158)</f>
        <v>1.9111707049222377</v>
      </c>
      <c r="BI53" s="4">
        <f>SUMPRODUCT('Respondent Data'!I53:Z53,'Product Coding'!A159:R159)</f>
        <v>0.72177154556966805</v>
      </c>
      <c r="BJ53" s="4">
        <f>SUMPRODUCT('Respondent Data'!I53:Z53,'Product Coding'!A160:R160)</f>
        <v>7.5430121156580565</v>
      </c>
      <c r="BK53" s="4">
        <f>SUMPRODUCT('Respondent Data'!I53:Z53,'Product Coding'!A161:R161)</f>
        <v>7.9904147241544878</v>
      </c>
      <c r="BL53" s="4">
        <f>SUMPRODUCT('Respondent Data'!I53:Z53,'Product Coding'!A162:R162)</f>
        <v>7.3092407229772203</v>
      </c>
      <c r="BM53" s="4">
        <f>SUMPRODUCT('Respondent Data'!I53:Z53,'Product Coding'!A163:R163)</f>
        <v>7.1714447958783962</v>
      </c>
      <c r="BN53" s="4">
        <f>SUMPRODUCT('Respondent Data'!I53:Z53,'Product Coding'!A164:R164)</f>
        <v>6.9093488354946881</v>
      </c>
      <c r="BO53" s="4">
        <f>SUMPRODUCT('Respondent Data'!I53:Z53,'Product Coding'!A165:R165)</f>
        <v>5.719949676142118</v>
      </c>
      <c r="BP53" s="4">
        <f>SUMPRODUCT('Respondent Data'!I53:Z53,'Product Coding'!A166:R166)</f>
        <v>4.7184591940635165</v>
      </c>
      <c r="BQ53" s="4">
        <f>SUMPRODUCT('Respondent Data'!I53:Z53,'Product Coding'!A167:R167)</f>
        <v>5.1658618025599479</v>
      </c>
      <c r="BR53" s="4">
        <f>SUMPRODUCT('Respondent Data'!I53:Z53,'Product Coding'!A168:R168)</f>
        <v>4.4846878013826803</v>
      </c>
      <c r="BS53" s="4">
        <f>SUMPRODUCT('Respondent Data'!I53:Z53,'Product Coding'!A169:R169)</f>
        <v>4.3468918742838563</v>
      </c>
      <c r="BT53" s="4">
        <f>SUMPRODUCT('Respondent Data'!I53:Z53,'Product Coding'!A170:R170)</f>
        <v>4.0847959139001482</v>
      </c>
      <c r="BU53" s="4">
        <f>SUMPRODUCT('Respondent Data'!I53:Z53,'Product Coding'!A171:R171)</f>
        <v>2.8953967545475781</v>
      </c>
      <c r="BV53" s="4">
        <f>SUMPRODUCT('Respondent Data'!I53:Z53,'Product Coding'!A172:R172)</f>
        <v>1.07160831214939</v>
      </c>
      <c r="BX53" s="4">
        <f t="shared" si="0"/>
        <v>1.8593894407569242</v>
      </c>
      <c r="BY53" s="4">
        <f t="shared" si="1"/>
        <v>1.1886825199126569</v>
      </c>
      <c r="BZ53" s="4">
        <f t="shared" si="2"/>
        <v>2.3490701496649287</v>
      </c>
      <c r="CA53" s="4">
        <f t="shared" si="3"/>
        <v>2.6961248355322347</v>
      </c>
      <c r="CB53" s="4">
        <f t="shared" si="4"/>
        <v>3.5040220166417368</v>
      </c>
      <c r="CC53" s="4">
        <f t="shared" si="5"/>
        <v>11.511086514263994</v>
      </c>
      <c r="CD53" s="4">
        <f t="shared" si="6"/>
        <v>31.337049817775558</v>
      </c>
      <c r="CE53" s="4">
        <f t="shared" si="7"/>
        <v>20.033352092640786</v>
      </c>
      <c r="CF53" s="4">
        <f t="shared" si="8"/>
        <v>39.589838842761658</v>
      </c>
      <c r="CG53" s="4">
        <f t="shared" si="9"/>
        <v>45.438893237783354</v>
      </c>
      <c r="CH53" s="4">
        <f t="shared" si="10"/>
        <v>59.05471446228313</v>
      </c>
      <c r="CI53" s="4">
        <f t="shared" si="11"/>
        <v>194.00104337871846</v>
      </c>
      <c r="CJ53" s="4">
        <f t="shared" si="12"/>
        <v>56.90997277124918</v>
      </c>
      <c r="CK53" s="4">
        <f t="shared" si="13"/>
        <v>36.381775844844519</v>
      </c>
      <c r="CL53" s="4">
        <f t="shared" si="14"/>
        <v>71.897535462374364</v>
      </c>
      <c r="CM53" s="4">
        <f t="shared" si="15"/>
        <v>82.51977106827448</v>
      </c>
      <c r="CN53" s="4">
        <f t="shared" si="16"/>
        <v>107.24692374060228</v>
      </c>
      <c r="CO53" s="4">
        <f t="shared" si="17"/>
        <v>352.31759723642404</v>
      </c>
      <c r="CP53" s="4">
        <f t="shared" si="18"/>
        <v>959.12701920846632</v>
      </c>
      <c r="CQ53" s="4">
        <f t="shared" si="19"/>
        <v>613.15693050559798</v>
      </c>
      <c r="CR53" s="4">
        <f t="shared" si="20"/>
        <v>1211.7185357589913</v>
      </c>
      <c r="CS53" s="4">
        <f t="shared" si="21"/>
        <v>1390.739411677667</v>
      </c>
      <c r="CT53" s="4">
        <f t="shared" si="22"/>
        <v>1807.4762168673535</v>
      </c>
      <c r="CU53" s="4">
        <f t="shared" si="23"/>
        <v>5937.7523902590165</v>
      </c>
      <c r="CV53" s="4">
        <f t="shared" si="24"/>
        <v>4.1370967547501518</v>
      </c>
      <c r="CW53" s="4">
        <f t="shared" si="25"/>
        <v>2.6447899981388403</v>
      </c>
      <c r="CX53" s="4">
        <f t="shared" si="26"/>
        <v>5.2266245466592895</v>
      </c>
      <c r="CY53" s="4">
        <f t="shared" si="27"/>
        <v>5.9988128699607151</v>
      </c>
      <c r="CZ53" s="4">
        <f t="shared" si="28"/>
        <v>7.7963646538297828</v>
      </c>
      <c r="DA53" s="4">
        <f t="shared" si="29"/>
        <v>25.611890450675862</v>
      </c>
      <c r="DB53" s="4">
        <f t="shared" si="30"/>
        <v>69.724181638778745</v>
      </c>
      <c r="DC53" s="4">
        <f t="shared" si="31"/>
        <v>44.573726252576989</v>
      </c>
      <c r="DD53" s="4">
        <f t="shared" si="32"/>
        <v>88.086438595023949</v>
      </c>
      <c r="DE53" s="4">
        <f t="shared" si="33"/>
        <v>101.10044385158315</v>
      </c>
      <c r="DF53" s="4">
        <f t="shared" si="34"/>
        <v>131.39531837674204</v>
      </c>
      <c r="DG53" s="4">
        <f t="shared" si="35"/>
        <v>431.64765238933211</v>
      </c>
      <c r="DH53" s="4">
        <f t="shared" si="36"/>
        <v>0.19911933261767911</v>
      </c>
      <c r="DI53" s="4">
        <f t="shared" si="37"/>
        <v>0.12729429611203838</v>
      </c>
      <c r="DJ53" s="4">
        <f t="shared" si="38"/>
        <v>0.25155853325862793</v>
      </c>
      <c r="DK53" s="4">
        <f t="shared" si="39"/>
        <v>0.28872411886268767</v>
      </c>
      <c r="DL53" s="4">
        <f t="shared" si="40"/>
        <v>0.37524066241191945</v>
      </c>
      <c r="DM53" s="4">
        <f t="shared" si="41"/>
        <v>1.232705647447125</v>
      </c>
      <c r="DN53" s="4">
        <f t="shared" si="42"/>
        <v>3.3558394541502374</v>
      </c>
      <c r="DO53" s="4">
        <f t="shared" si="43"/>
        <v>2.1453427729253738</v>
      </c>
      <c r="DP53" s="4">
        <f t="shared" si="44"/>
        <v>4.2396187243072125</v>
      </c>
      <c r="DQ53" s="4">
        <f t="shared" si="45"/>
        <v>4.8659855208762579</v>
      </c>
      <c r="DR53" s="4">
        <f t="shared" si="46"/>
        <v>6.3240841718830927</v>
      </c>
      <c r="DS53" s="4">
        <f t="shared" si="47"/>
        <v>20.775291844713557</v>
      </c>
      <c r="DT53" s="4">
        <f t="shared" si="48"/>
        <v>4.6569856019835132E-3</v>
      </c>
      <c r="DU53" s="4">
        <f t="shared" si="49"/>
        <v>2.9771479063090988E-3</v>
      </c>
      <c r="DV53" s="4">
        <f t="shared" si="50"/>
        <v>5.8834290575434881E-3</v>
      </c>
      <c r="DW53" s="4">
        <f t="shared" si="51"/>
        <v>6.7526545354116545E-3</v>
      </c>
      <c r="DX53" s="4">
        <f t="shared" si="52"/>
        <v>8.7760959177497298E-3</v>
      </c>
      <c r="DY53" s="4">
        <f t="shared" si="53"/>
        <v>2.8830412276780241E-2</v>
      </c>
      <c r="DZ53" s="4">
        <f t="shared" si="54"/>
        <v>7.848608075918341E-2</v>
      </c>
      <c r="EA53" s="4">
        <f t="shared" si="55"/>
        <v>5.0175089849340909E-2</v>
      </c>
      <c r="EB53" s="4">
        <f t="shared" si="56"/>
        <v>9.9155833325876686E-2</v>
      </c>
      <c r="EC53" s="4">
        <f t="shared" si="57"/>
        <v>0.11380524538865894</v>
      </c>
      <c r="ED53" s="4">
        <f t="shared" si="58"/>
        <v>0.1479071295941885</v>
      </c>
      <c r="EE53" s="4">
        <f t="shared" si="59"/>
        <v>0.48589071551180152</v>
      </c>
      <c r="EF53" s="4">
        <f t="shared" si="60"/>
        <v>5.2979939892541892E-4</v>
      </c>
      <c r="EG53" s="4">
        <f t="shared" si="61"/>
        <v>3.386935898197384E-4</v>
      </c>
      <c r="EH53" s="4">
        <f t="shared" si="62"/>
        <v>6.6932506232771506E-4</v>
      </c>
      <c r="EI53" s="4">
        <f t="shared" si="63"/>
        <v>7.6821201948495249E-4</v>
      </c>
      <c r="EJ53" s="4">
        <f t="shared" si="64"/>
        <v>9.9840771252444459E-4</v>
      </c>
      <c r="EK53" s="4">
        <f t="shared" si="65"/>
        <v>3.2798759542019039E-3</v>
      </c>
      <c r="EL53" s="4">
        <f t="shared" si="66"/>
        <v>8.9289256965958009E-3</v>
      </c>
      <c r="EM53" s="4">
        <f t="shared" si="67"/>
        <v>5.7081414277698334E-3</v>
      </c>
      <c r="EN53" s="4">
        <f t="shared" si="68"/>
        <v>1.1280408699057106E-2</v>
      </c>
      <c r="EO53" s="4">
        <f t="shared" si="69"/>
        <v>1.2946990983994202E-2</v>
      </c>
      <c r="EP53" s="4">
        <f t="shared" si="70"/>
        <v>1.6826573035228928E-2</v>
      </c>
      <c r="EQ53" s="4">
        <f t="shared" si="71"/>
        <v>5.5277089306857971E-2</v>
      </c>
      <c r="ER53" s="4">
        <f t="shared" si="72"/>
        <v>0.34245729603963726</v>
      </c>
      <c r="ET53" s="4">
        <f t="shared" si="73"/>
        <v>0.34972500973329629</v>
      </c>
      <c r="EU53" s="4">
        <f t="shared" si="74"/>
        <v>0.45689586813162225</v>
      </c>
      <c r="EV53" s="4">
        <f t="shared" si="75"/>
        <v>0.29859034159079917</v>
      </c>
      <c r="EW53" s="4">
        <f t="shared" si="76"/>
        <v>0.27055363238455177</v>
      </c>
      <c r="EX53" s="4">
        <f t="shared" si="77"/>
        <v>0.22202378147911769</v>
      </c>
      <c r="EY53" s="4">
        <f t="shared" si="78"/>
        <v>7.9929109183274505E-2</v>
      </c>
      <c r="EZ53" s="4">
        <f t="shared" si="79"/>
        <v>3.0924280527604087E-2</v>
      </c>
      <c r="FA53" s="4">
        <f t="shared" si="80"/>
        <v>4.7543539213128233E-2</v>
      </c>
      <c r="FB53" s="4">
        <f t="shared" si="81"/>
        <v>2.4636707819260754E-2</v>
      </c>
      <c r="FC53" s="4">
        <f t="shared" si="82"/>
        <v>2.1533674260487877E-2</v>
      </c>
      <c r="FD53" s="4">
        <f t="shared" si="83"/>
        <v>1.6651482051888562E-2</v>
      </c>
      <c r="FE53" s="4">
        <f t="shared" si="84"/>
        <v>5.1281776890694086E-3</v>
      </c>
      <c r="FF53" s="4">
        <f t="shared" si="85"/>
        <v>1.7268182873269703E-2</v>
      </c>
      <c r="FG53" s="4">
        <f t="shared" si="86"/>
        <v>2.6751003059634317E-2</v>
      </c>
      <c r="FH53" s="4">
        <f t="shared" si="87"/>
        <v>1.3717884886741392E-2</v>
      </c>
      <c r="FI53" s="4">
        <f t="shared" si="88"/>
        <v>1.1973212895693107E-2</v>
      </c>
      <c r="FJ53" s="4">
        <f t="shared" si="89"/>
        <v>9.2381378190141625E-3</v>
      </c>
      <c r="FK53" s="4">
        <f t="shared" si="90"/>
        <v>2.830314730491178E-3</v>
      </c>
      <c r="FL53" s="4">
        <f t="shared" si="91"/>
        <v>1.0415288602381018E-3</v>
      </c>
      <c r="FM53" s="4">
        <f t="shared" si="92"/>
        <v>1.6282483357743125E-3</v>
      </c>
      <c r="FN53" s="4">
        <f t="shared" si="93"/>
        <v>8.245936468466202E-4</v>
      </c>
      <c r="FO53" s="4">
        <f t="shared" si="94"/>
        <v>7.1852531559378182E-4</v>
      </c>
      <c r="FP53" s="4">
        <f t="shared" si="95"/>
        <v>5.5295170081484527E-4</v>
      </c>
      <c r="FQ53" s="4">
        <f t="shared" si="96"/>
        <v>1.6838553525825401E-4</v>
      </c>
      <c r="FR53" s="4">
        <f t="shared" si="97"/>
        <v>0.19466248111354409</v>
      </c>
      <c r="FS53" s="4">
        <f t="shared" si="98"/>
        <v>0.27436422962931628</v>
      </c>
      <c r="FT53" s="4">
        <f t="shared" si="99"/>
        <v>0.16060065811042362</v>
      </c>
      <c r="FU53" s="4">
        <f t="shared" si="100"/>
        <v>0.14288137411018006</v>
      </c>
      <c r="FV53" s="4">
        <f t="shared" si="101"/>
        <v>0.11368332707360164</v>
      </c>
      <c r="FW53" s="4">
        <f t="shared" si="102"/>
        <v>3.7577187605422564E-2</v>
      </c>
      <c r="FX53" s="4">
        <f t="shared" si="103"/>
        <v>1.4139435435357381E-2</v>
      </c>
      <c r="FY53" s="4">
        <f t="shared" si="104"/>
        <v>2.1942467343087937E-2</v>
      </c>
      <c r="FZ53" s="4">
        <f t="shared" si="105"/>
        <v>1.1225053058253654E-2</v>
      </c>
      <c r="GA53" s="4">
        <f t="shared" si="106"/>
        <v>9.7942767168929818E-3</v>
      </c>
      <c r="GB53" s="4">
        <f t="shared" si="107"/>
        <v>7.5531371672404287E-3</v>
      </c>
      <c r="GC53" s="4">
        <f t="shared" si="108"/>
        <v>2.3113496501770392E-3</v>
      </c>
      <c r="GD53" s="4">
        <f t="shared" si="109"/>
        <v>0.83394535706216877</v>
      </c>
      <c r="GE53" s="4">
        <f t="shared" si="110"/>
        <v>0.88707980112108453</v>
      </c>
      <c r="GF53" s="4">
        <f t="shared" si="111"/>
        <v>0.79900378082704926</v>
      </c>
      <c r="GG53" s="4">
        <f t="shared" si="112"/>
        <v>0.77596126693315115</v>
      </c>
      <c r="GH53" s="4">
        <f t="shared" si="113"/>
        <v>0.72714545703308675</v>
      </c>
      <c r="GI53" s="4">
        <f t="shared" si="114"/>
        <v>0.44788707420675883</v>
      </c>
      <c r="GJ53" s="4">
        <f t="shared" si="115"/>
        <v>0.22957687273051389</v>
      </c>
      <c r="GK53" s="4">
        <f t="shared" si="116"/>
        <v>0.31793037267920243</v>
      </c>
      <c r="GL53" s="4">
        <f t="shared" si="117"/>
        <v>0.19085358164724495</v>
      </c>
      <c r="GM53" s="4">
        <f t="shared" si="118"/>
        <v>0.17047433827464009</v>
      </c>
      <c r="GN53" s="4">
        <f t="shared" si="119"/>
        <v>0.1365358420973595</v>
      </c>
      <c r="GO53" s="4">
        <f t="shared" si="120"/>
        <v>4.5923609526398727E-2</v>
      </c>
      <c r="GP53" s="4">
        <f t="shared" si="121"/>
        <v>0.99536460138263694</v>
      </c>
      <c r="GQ53" s="4">
        <f t="shared" si="122"/>
        <v>0.99703168919399221</v>
      </c>
      <c r="GR53" s="4">
        <f t="shared" si="123"/>
        <v>0.99415098321775119</v>
      </c>
      <c r="GS53" s="4">
        <f t="shared" si="124"/>
        <v>0.99329263796326628</v>
      </c>
      <c r="GT53" s="4">
        <f t="shared" si="125"/>
        <v>0.99130025388858423</v>
      </c>
      <c r="GU53" s="4">
        <f t="shared" si="126"/>
        <v>0.9719774882888822</v>
      </c>
      <c r="GV53" s="4">
        <f t="shared" si="127"/>
        <v>0.92722568964085805</v>
      </c>
      <c r="GW53" s="4">
        <f t="shared" si="128"/>
        <v>0.95222216720400488</v>
      </c>
      <c r="GX53" s="4">
        <f t="shared" si="129"/>
        <v>0.90978910331045026</v>
      </c>
      <c r="GY53" s="4">
        <f t="shared" si="130"/>
        <v>0.89782302978026751</v>
      </c>
      <c r="GZ53" s="4">
        <f t="shared" si="131"/>
        <v>0.87115061333709365</v>
      </c>
      <c r="HA53" s="4">
        <f t="shared" si="132"/>
        <v>0.67299700412729146</v>
      </c>
      <c r="HB53" s="4">
        <f t="shared" si="133"/>
        <v>0.99947048113984838</v>
      </c>
      <c r="HC53" s="4">
        <f t="shared" si="134"/>
        <v>0.99966142108468847</v>
      </c>
      <c r="HD53" s="4">
        <f t="shared" si="135"/>
        <v>0.99933112263405688</v>
      </c>
      <c r="HE53" s="4">
        <f t="shared" si="136"/>
        <v>0.99923237767720985</v>
      </c>
      <c r="HF53" s="4">
        <f t="shared" si="137"/>
        <v>0.99900258811119791</v>
      </c>
      <c r="HG53" s="4">
        <f t="shared" si="138"/>
        <v>0.99673084646387189</v>
      </c>
      <c r="HH53" s="4">
        <f t="shared" si="139"/>
        <v>0.99115009445246005</v>
      </c>
      <c r="HI53" s="4">
        <f t="shared" si="140"/>
        <v>0.99432425651872902</v>
      </c>
      <c r="HJ53" s="4">
        <f t="shared" si="141"/>
        <v>0.9888454195275389</v>
      </c>
      <c r="HK53" s="4">
        <f t="shared" si="142"/>
        <v>0.98721849109654081</v>
      </c>
      <c r="HL53" s="4">
        <f t="shared" si="143"/>
        <v>0.98345187519539201</v>
      </c>
      <c r="HM53" s="4">
        <f t="shared" si="144"/>
        <v>0.94761841238952149</v>
      </c>
      <c r="HN53" s="4">
        <f t="shared" si="145"/>
        <v>0.74490265198757888</v>
      </c>
      <c r="HP53" s="4">
        <f t="shared" ref="HP53:IU53" si="299">IF(B1=1,ET53,0)</f>
        <v>0.34972500973329629</v>
      </c>
      <c r="HQ53" s="4">
        <f t="shared" si="299"/>
        <v>0.45689586813162225</v>
      </c>
      <c r="HR53" s="4">
        <f t="shared" si="299"/>
        <v>0.29859034159079917</v>
      </c>
      <c r="HS53" s="4">
        <f t="shared" si="299"/>
        <v>0.27055363238455177</v>
      </c>
      <c r="HT53" s="4">
        <f t="shared" si="299"/>
        <v>0.22202378147911769</v>
      </c>
      <c r="HU53" s="4">
        <f t="shared" si="299"/>
        <v>7.9929109183274505E-2</v>
      </c>
      <c r="HV53" s="4">
        <f t="shared" si="299"/>
        <v>3.0924280527604087E-2</v>
      </c>
      <c r="HW53" s="4">
        <f t="shared" si="299"/>
        <v>4.7543539213128233E-2</v>
      </c>
      <c r="HX53" s="4">
        <f t="shared" si="299"/>
        <v>2.4636707819260754E-2</v>
      </c>
      <c r="HY53" s="4">
        <f t="shared" si="299"/>
        <v>2.1533674260487877E-2</v>
      </c>
      <c r="HZ53" s="4">
        <f t="shared" si="299"/>
        <v>1.6651482051888562E-2</v>
      </c>
      <c r="IA53" s="4">
        <f t="shared" si="299"/>
        <v>5.1281776890694086E-3</v>
      </c>
      <c r="IB53" s="4">
        <f t="shared" si="299"/>
        <v>1.7268182873269703E-2</v>
      </c>
      <c r="IC53" s="4">
        <f t="shared" si="299"/>
        <v>2.6751003059634317E-2</v>
      </c>
      <c r="ID53" s="4">
        <f t="shared" si="299"/>
        <v>1.3717884886741392E-2</v>
      </c>
      <c r="IE53" s="4">
        <f t="shared" si="299"/>
        <v>1.1973212895693107E-2</v>
      </c>
      <c r="IF53" s="4">
        <f t="shared" si="299"/>
        <v>9.2381378190141625E-3</v>
      </c>
      <c r="IG53" s="4">
        <f t="shared" si="299"/>
        <v>2.830314730491178E-3</v>
      </c>
      <c r="IH53" s="4">
        <f t="shared" si="299"/>
        <v>1.0415288602381018E-3</v>
      </c>
      <c r="II53" s="4">
        <f t="shared" si="299"/>
        <v>1.6282483357743125E-3</v>
      </c>
      <c r="IJ53" s="4">
        <f t="shared" si="299"/>
        <v>8.245936468466202E-4</v>
      </c>
      <c r="IK53" s="4">
        <f t="shared" si="299"/>
        <v>7.1852531559378182E-4</v>
      </c>
      <c r="IL53" s="4">
        <f t="shared" si="299"/>
        <v>5.5295170081484527E-4</v>
      </c>
      <c r="IM53" s="4">
        <f t="shared" si="299"/>
        <v>1.6838553525825401E-4</v>
      </c>
      <c r="IN53" s="4">
        <f t="shared" si="299"/>
        <v>0.19466248111354409</v>
      </c>
      <c r="IO53" s="4">
        <f t="shared" si="299"/>
        <v>0.27436422962931628</v>
      </c>
      <c r="IP53" s="4">
        <f t="shared" si="299"/>
        <v>0.16060065811042362</v>
      </c>
      <c r="IQ53" s="4">
        <f t="shared" si="299"/>
        <v>0.14288137411018006</v>
      </c>
      <c r="IR53" s="4">
        <f t="shared" si="299"/>
        <v>0.11368332707360164</v>
      </c>
      <c r="IS53" s="4">
        <f t="shared" si="299"/>
        <v>3.7577187605422564E-2</v>
      </c>
      <c r="IT53" s="4">
        <f t="shared" si="299"/>
        <v>1.4139435435357381E-2</v>
      </c>
      <c r="IU53" s="4">
        <f t="shared" si="299"/>
        <v>2.1942467343087937E-2</v>
      </c>
      <c r="IV53" s="4">
        <f t="shared" ref="IV53:KA53" si="300">IF(AH1=1,FZ53,0)</f>
        <v>1.1225053058253654E-2</v>
      </c>
      <c r="IW53" s="4">
        <f t="shared" si="300"/>
        <v>9.7942767168929818E-3</v>
      </c>
      <c r="IX53" s="4">
        <f t="shared" si="300"/>
        <v>7.5531371672404287E-3</v>
      </c>
      <c r="IY53" s="4">
        <f t="shared" si="300"/>
        <v>2.3113496501770392E-3</v>
      </c>
      <c r="IZ53" s="4">
        <f t="shared" si="300"/>
        <v>0.83394535706216877</v>
      </c>
      <c r="JA53" s="4">
        <f t="shared" si="300"/>
        <v>0.88707980112108453</v>
      </c>
      <c r="JB53" s="4">
        <f t="shared" si="300"/>
        <v>0.79900378082704926</v>
      </c>
      <c r="JC53" s="4">
        <f t="shared" si="300"/>
        <v>0.77596126693315115</v>
      </c>
      <c r="JD53" s="4">
        <f t="shared" si="300"/>
        <v>0.72714545703308675</v>
      </c>
      <c r="JE53" s="4">
        <f t="shared" si="300"/>
        <v>0.44788707420675883</v>
      </c>
      <c r="JF53" s="4">
        <f t="shared" si="300"/>
        <v>0.22957687273051389</v>
      </c>
      <c r="JG53" s="4">
        <f t="shared" si="300"/>
        <v>0.31793037267920243</v>
      </c>
      <c r="JH53" s="4">
        <f t="shared" si="300"/>
        <v>0.19085358164724495</v>
      </c>
      <c r="JI53" s="4">
        <f t="shared" si="300"/>
        <v>0.17047433827464009</v>
      </c>
      <c r="JJ53" s="4">
        <f t="shared" si="300"/>
        <v>0.1365358420973595</v>
      </c>
      <c r="JK53" s="4">
        <f t="shared" si="300"/>
        <v>4.5923609526398727E-2</v>
      </c>
      <c r="JL53" s="4">
        <f t="shared" si="300"/>
        <v>0.99536460138263694</v>
      </c>
      <c r="JM53" s="4">
        <f t="shared" si="300"/>
        <v>0.99703168919399221</v>
      </c>
      <c r="JN53" s="4">
        <f t="shared" si="300"/>
        <v>0.99415098321775119</v>
      </c>
      <c r="JO53" s="4">
        <f t="shared" si="300"/>
        <v>0.99329263796326628</v>
      </c>
      <c r="JP53" s="4">
        <f t="shared" si="300"/>
        <v>0.99130025388858423</v>
      </c>
      <c r="JQ53" s="4">
        <f t="shared" si="300"/>
        <v>0.9719774882888822</v>
      </c>
      <c r="JR53" s="4">
        <f t="shared" si="300"/>
        <v>0.92722568964085805</v>
      </c>
      <c r="JS53" s="4">
        <f t="shared" si="300"/>
        <v>0.95222216720400488</v>
      </c>
      <c r="JT53" s="4">
        <f t="shared" si="300"/>
        <v>0.90978910331045026</v>
      </c>
      <c r="JU53" s="4">
        <f t="shared" si="300"/>
        <v>0.89782302978026751</v>
      </c>
      <c r="JV53" s="4">
        <f t="shared" si="300"/>
        <v>0.87115061333709365</v>
      </c>
      <c r="JW53" s="4">
        <f t="shared" si="300"/>
        <v>0.67299700412729146</v>
      </c>
      <c r="JX53" s="4">
        <f t="shared" si="300"/>
        <v>0.99947048113984838</v>
      </c>
      <c r="JY53" s="4">
        <f t="shared" si="300"/>
        <v>0.99966142108468847</v>
      </c>
      <c r="JZ53" s="4">
        <f t="shared" si="300"/>
        <v>0.99933112263405688</v>
      </c>
      <c r="KA53" s="4">
        <f t="shared" si="300"/>
        <v>0.99923237767720985</v>
      </c>
      <c r="KB53" s="4">
        <f t="shared" ref="KB53:KJ53" si="301">IF(BN1=1,HF53,0)</f>
        <v>0.99900258811119791</v>
      </c>
      <c r="KC53" s="4">
        <f t="shared" si="301"/>
        <v>0.99673084646387189</v>
      </c>
      <c r="KD53" s="4">
        <f t="shared" si="301"/>
        <v>0.99115009445246005</v>
      </c>
      <c r="KE53" s="4">
        <f t="shared" si="301"/>
        <v>0.99432425651872902</v>
      </c>
      <c r="KF53" s="4">
        <f t="shared" si="301"/>
        <v>0.9888454195275389</v>
      </c>
      <c r="KG53" s="4">
        <f t="shared" si="301"/>
        <v>0.98721849109654081</v>
      </c>
      <c r="KH53" s="4">
        <f t="shared" si="301"/>
        <v>0.98345187519539201</v>
      </c>
      <c r="KI53" s="4">
        <f t="shared" si="301"/>
        <v>0.94761841238952149</v>
      </c>
      <c r="KJ53" s="4">
        <f t="shared" si="301"/>
        <v>0</v>
      </c>
    </row>
    <row r="54" spans="1:296" x14ac:dyDescent="0.2">
      <c r="A54" s="4" t="str">
        <f>'Respondent Data'!A54</f>
        <v>506</v>
      </c>
      <c r="B54" s="4">
        <f>SUMPRODUCT('Respondent Data'!I54:Z54,'Product Coding'!A100:R100)</f>
        <v>0.87471144586086069</v>
      </c>
      <c r="C54" s="4">
        <f>SUMPRODUCT('Respondent Data'!I54:Z54,'Product Coding'!A101:R101)</f>
        <v>1.2161656718680989</v>
      </c>
      <c r="D54" s="4">
        <f>SUMPRODUCT('Respondent Data'!I54:Z54,'Product Coding'!A102:R102)</f>
        <v>1.0810822104911959</v>
      </c>
      <c r="E54" s="4">
        <f>SUMPRODUCT('Respondent Data'!I54:Z54,'Product Coding'!A103:R103)</f>
        <v>1.6423369155506919</v>
      </c>
      <c r="F54" s="4">
        <f>SUMPRODUCT('Respondent Data'!I54:Z54,'Product Coding'!A104:R104)</f>
        <v>0.92351569453131277</v>
      </c>
      <c r="G54" s="4">
        <f>SUMPRODUCT('Respondent Data'!I54:Z54,'Product Coding'!A105:R105)</f>
        <v>-8.8241343862494048E-4</v>
      </c>
      <c r="H54" s="4">
        <f>SUMPRODUCT('Respondent Data'!I54:Z54,'Product Coding'!A106:R106)</f>
        <v>-3.8141175311565991</v>
      </c>
      <c r="I54" s="4">
        <f>SUMPRODUCT('Respondent Data'!I54:Z54,'Product Coding'!A107:R107)</f>
        <v>-3.4726633051493607</v>
      </c>
      <c r="J54" s="4">
        <f>SUMPRODUCT('Respondent Data'!I54:Z54,'Product Coding'!A108:R108)</f>
        <v>-3.6077467665262639</v>
      </c>
      <c r="K54" s="4">
        <f>SUMPRODUCT('Respondent Data'!I54:Z54,'Product Coding'!A109:R109)</f>
        <v>-3.0464920614667679</v>
      </c>
      <c r="L54" s="4">
        <f>SUMPRODUCT('Respondent Data'!I54:Z54,'Product Coding'!A110:R110)</f>
        <v>-3.7653132824861473</v>
      </c>
      <c r="M54" s="4">
        <f>SUMPRODUCT('Respondent Data'!I54:Z54,'Product Coding'!A111:R111)</f>
        <v>-4.6897113904560843</v>
      </c>
      <c r="N54" s="4">
        <f>SUMPRODUCT('Respondent Data'!I54:Z54,'Product Coding'!A112:R112)</f>
        <v>-1.7895108911734097</v>
      </c>
      <c r="O54" s="4">
        <f>SUMPRODUCT('Respondent Data'!I54:Z54,'Product Coding'!A113:R113)</f>
        <v>-1.4480566651661708</v>
      </c>
      <c r="P54" s="4">
        <f>SUMPRODUCT('Respondent Data'!I54:Z54,'Product Coding'!A114:R114)</f>
        <v>-1.583140126543074</v>
      </c>
      <c r="Q54" s="4">
        <f>SUMPRODUCT('Respondent Data'!I54:Z54,'Product Coding'!A115:R115)</f>
        <v>-1.021885421483578</v>
      </c>
      <c r="R54" s="4">
        <f>SUMPRODUCT('Respondent Data'!I54:Z54,'Product Coding'!A116:R116)</f>
        <v>-1.7407066425029569</v>
      </c>
      <c r="S54" s="4">
        <f>SUMPRODUCT('Respondent Data'!I54:Z54,'Product Coding'!A117:R117)</f>
        <v>-2.6651047504728949</v>
      </c>
      <c r="T54" s="4">
        <f>SUMPRODUCT('Respondent Data'!I54:Z54,'Product Coding'!A118:R118)</f>
        <v>-6.4783398681908695</v>
      </c>
      <c r="U54" s="4">
        <f>SUMPRODUCT('Respondent Data'!I54:Z54,'Product Coding'!A119:R119)</f>
        <v>-6.1368856421836302</v>
      </c>
      <c r="V54" s="4">
        <f>SUMPRODUCT('Respondent Data'!I54:Z54,'Product Coding'!A120:R120)</f>
        <v>-6.2719691035605338</v>
      </c>
      <c r="W54" s="4">
        <f>SUMPRODUCT('Respondent Data'!I54:Z54,'Product Coding'!A121:R121)</f>
        <v>-5.7107143985010378</v>
      </c>
      <c r="X54" s="4">
        <f>SUMPRODUCT('Respondent Data'!I54:Z54,'Product Coding'!A122:R122)</f>
        <v>-6.4295356195204167</v>
      </c>
      <c r="Y54" s="4">
        <f>SUMPRODUCT('Respondent Data'!I54:Z54,'Product Coding'!A123:R123)</f>
        <v>-7.3539337274903547</v>
      </c>
      <c r="Z54" s="4">
        <f>SUMPRODUCT('Respondent Data'!I54:Z54,'Product Coding'!A124:R124)</f>
        <v>6.5736941166720797E-2</v>
      </c>
      <c r="AA54" s="4">
        <f>SUMPRODUCT('Respondent Data'!I54:Z54,'Product Coding'!A125:R125)</f>
        <v>0.40719116717395898</v>
      </c>
      <c r="AB54" s="4">
        <f>SUMPRODUCT('Respondent Data'!I54:Z54,'Product Coding'!A126:R126)</f>
        <v>0.27210770579705601</v>
      </c>
      <c r="AC54" s="4">
        <f>SUMPRODUCT('Respondent Data'!I54:Z54,'Product Coding'!A127:R127)</f>
        <v>0.83336241085655205</v>
      </c>
      <c r="AD54" s="4">
        <f>SUMPRODUCT('Respondent Data'!I54:Z54,'Product Coding'!A128:R128)</f>
        <v>0.11454118983717265</v>
      </c>
      <c r="AE54" s="4">
        <f>SUMPRODUCT('Respondent Data'!I54:Z54,'Product Coding'!A129:R129)</f>
        <v>-0.80985691813276484</v>
      </c>
      <c r="AF54" s="4">
        <f>SUMPRODUCT('Respondent Data'!I54:Z54,'Product Coding'!A130:R130)</f>
        <v>-4.623092035850739</v>
      </c>
      <c r="AG54" s="4">
        <f>SUMPRODUCT('Respondent Data'!I54:Z54,'Product Coding'!A131:R131)</f>
        <v>-4.2816378098435006</v>
      </c>
      <c r="AH54" s="4">
        <f>SUMPRODUCT('Respondent Data'!I54:Z54,'Product Coding'!A132:R132)</f>
        <v>-4.4167212712204034</v>
      </c>
      <c r="AI54" s="4">
        <f>SUMPRODUCT('Respondent Data'!I54:Z54,'Product Coding'!A133:R133)</f>
        <v>-3.8554665661609078</v>
      </c>
      <c r="AJ54" s="4">
        <f>SUMPRODUCT('Respondent Data'!I54:Z54,'Product Coding'!A134:R134)</f>
        <v>-4.5742877871802872</v>
      </c>
      <c r="AK54" s="4">
        <f>SUMPRODUCT('Respondent Data'!I54:Z54,'Product Coding'!A135:R135)</f>
        <v>-5.4986858951502242</v>
      </c>
      <c r="AL54" s="4">
        <f>SUMPRODUCT('Respondent Data'!I54:Z54,'Product Coding'!A136:R136)</f>
        <v>3.2020889362478004</v>
      </c>
      <c r="AM54" s="4">
        <f>SUMPRODUCT('Respondent Data'!I54:Z54,'Product Coding'!A137:R137)</f>
        <v>3.5435431622550388</v>
      </c>
      <c r="AN54" s="4">
        <f>SUMPRODUCT('Respondent Data'!I54:Z54,'Product Coding'!A138:R138)</f>
        <v>3.4084597008781357</v>
      </c>
      <c r="AO54" s="4">
        <f>SUMPRODUCT('Respondent Data'!I54:Z54,'Product Coding'!A139:R139)</f>
        <v>3.9697144059376317</v>
      </c>
      <c r="AP54" s="4">
        <f>SUMPRODUCT('Respondent Data'!I54:Z54,'Product Coding'!A140:R140)</f>
        <v>3.2508931849182527</v>
      </c>
      <c r="AQ54" s="4">
        <f>SUMPRODUCT('Respondent Data'!I54:Z54,'Product Coding'!A141:R141)</f>
        <v>2.3264950769483148</v>
      </c>
      <c r="AR54" s="4">
        <f>SUMPRODUCT('Respondent Data'!I54:Z54,'Product Coding'!A142:R142)</f>
        <v>-1.4867400407696594</v>
      </c>
      <c r="AS54" s="4">
        <f>SUMPRODUCT('Respondent Data'!I54:Z54,'Product Coding'!A143:R143)</f>
        <v>-1.145285814762421</v>
      </c>
      <c r="AT54" s="4">
        <f>SUMPRODUCT('Respondent Data'!I54:Z54,'Product Coding'!A144:R144)</f>
        <v>-1.2803692761393239</v>
      </c>
      <c r="AU54" s="4">
        <f>SUMPRODUCT('Respondent Data'!I54:Z54,'Product Coding'!A145:R145)</f>
        <v>-0.7191145710798279</v>
      </c>
      <c r="AV54" s="4">
        <f>SUMPRODUCT('Respondent Data'!I54:Z54,'Product Coding'!A146:R146)</f>
        <v>-1.4379357920992071</v>
      </c>
      <c r="AW54" s="4">
        <f>SUMPRODUCT('Respondent Data'!I54:Z54,'Product Coding'!A147:R147)</f>
        <v>-2.362333900069145</v>
      </c>
      <c r="AX54" s="4">
        <f>SUMPRODUCT('Respondent Data'!I54:Z54,'Product Coding'!A148:R148)</f>
        <v>4.9091982499140308</v>
      </c>
      <c r="AY54" s="4">
        <f>SUMPRODUCT('Respondent Data'!I54:Z54,'Product Coding'!A149:R149)</f>
        <v>5.2506524759212692</v>
      </c>
      <c r="AZ54" s="4">
        <f>SUMPRODUCT('Respondent Data'!I54:Z54,'Product Coding'!A150:R150)</f>
        <v>5.1155690145443664</v>
      </c>
      <c r="BA54" s="4">
        <f>SUMPRODUCT('Respondent Data'!I54:Z54,'Product Coding'!A151:R151)</f>
        <v>5.6768237196038616</v>
      </c>
      <c r="BB54" s="4">
        <f>SUMPRODUCT('Respondent Data'!I54:Z54,'Product Coding'!A152:R152)</f>
        <v>4.9580024985844826</v>
      </c>
      <c r="BC54" s="4">
        <f>SUMPRODUCT('Respondent Data'!I54:Z54,'Product Coding'!A153:R153)</f>
        <v>4.0336043906145456</v>
      </c>
      <c r="BD54" s="4">
        <f>SUMPRODUCT('Respondent Data'!I54:Z54,'Product Coding'!A154:R154)</f>
        <v>0.22036927289657093</v>
      </c>
      <c r="BE54" s="4">
        <f>SUMPRODUCT('Respondent Data'!I54:Z54,'Product Coding'!A155:R155)</f>
        <v>0.56182349890380934</v>
      </c>
      <c r="BF54" s="4">
        <f>SUMPRODUCT('Respondent Data'!I54:Z54,'Product Coding'!A156:R156)</f>
        <v>0.42674003752690615</v>
      </c>
      <c r="BG54" s="4">
        <f>SUMPRODUCT('Respondent Data'!I54:Z54,'Product Coding'!A157:R157)</f>
        <v>0.98799474258640219</v>
      </c>
      <c r="BH54" s="4">
        <f>SUMPRODUCT('Respondent Data'!I54:Z54,'Product Coding'!A158:R158)</f>
        <v>0.26917352156702279</v>
      </c>
      <c r="BI54" s="4">
        <f>SUMPRODUCT('Respondent Data'!I54:Z54,'Product Coding'!A159:R159)</f>
        <v>-0.6552245864029147</v>
      </c>
      <c r="BJ54" s="4">
        <f>SUMPRODUCT('Respondent Data'!I54:Z54,'Product Coding'!A160:R160)</f>
        <v>5.6739971981950408</v>
      </c>
      <c r="BK54" s="4">
        <f>SUMPRODUCT('Respondent Data'!I54:Z54,'Product Coding'!A161:R161)</f>
        <v>6.0154514242022792</v>
      </c>
      <c r="BL54" s="4">
        <f>SUMPRODUCT('Respondent Data'!I54:Z54,'Product Coding'!A162:R162)</f>
        <v>5.8803679628253764</v>
      </c>
      <c r="BM54" s="4">
        <f>SUMPRODUCT('Respondent Data'!I54:Z54,'Product Coding'!A163:R163)</f>
        <v>6.4416226678848725</v>
      </c>
      <c r="BN54" s="4">
        <f>SUMPRODUCT('Respondent Data'!I54:Z54,'Product Coding'!A164:R164)</f>
        <v>5.7228014468654926</v>
      </c>
      <c r="BO54" s="4">
        <f>SUMPRODUCT('Respondent Data'!I54:Z54,'Product Coding'!A165:R165)</f>
        <v>4.7984033388955556</v>
      </c>
      <c r="BP54" s="4">
        <f>SUMPRODUCT('Respondent Data'!I54:Z54,'Product Coding'!A166:R166)</f>
        <v>0.98516822117758096</v>
      </c>
      <c r="BQ54" s="4">
        <f>SUMPRODUCT('Respondent Data'!I54:Z54,'Product Coding'!A167:R167)</f>
        <v>1.3266224471848194</v>
      </c>
      <c r="BR54" s="4">
        <f>SUMPRODUCT('Respondent Data'!I54:Z54,'Product Coding'!A168:R168)</f>
        <v>1.1915389858079162</v>
      </c>
      <c r="BS54" s="4">
        <f>SUMPRODUCT('Respondent Data'!I54:Z54,'Product Coding'!A169:R169)</f>
        <v>1.7527936908674127</v>
      </c>
      <c r="BT54" s="4">
        <f>SUMPRODUCT('Respondent Data'!I54:Z54,'Product Coding'!A170:R170)</f>
        <v>1.0339724698480328</v>
      </c>
      <c r="BU54" s="4">
        <f>SUMPRODUCT('Respondent Data'!I54:Z54,'Product Coding'!A171:R171)</f>
        <v>0.10957436187809533</v>
      </c>
      <c r="BV54" s="4">
        <f>SUMPRODUCT('Respondent Data'!I54:Z54,'Product Coding'!A172:R172)</f>
        <v>3.0553510459272402</v>
      </c>
      <c r="BX54" s="4">
        <f t="shared" si="0"/>
        <v>0.41698232429609955</v>
      </c>
      <c r="BY54" s="4">
        <f t="shared" si="1"/>
        <v>0.29636434928252992</v>
      </c>
      <c r="BZ54" s="4">
        <f t="shared" si="2"/>
        <v>0.33922821059627195</v>
      </c>
      <c r="CA54" s="4">
        <f t="shared" si="3"/>
        <v>0.19352725658058401</v>
      </c>
      <c r="CB54" s="4">
        <f t="shared" si="4"/>
        <v>0.3971204298566538</v>
      </c>
      <c r="CC54" s="4">
        <f t="shared" si="5"/>
        <v>1.0008828028799042</v>
      </c>
      <c r="CD54" s="4">
        <f t="shared" si="6"/>
        <v>45.336730472631622</v>
      </c>
      <c r="CE54" s="4">
        <f t="shared" si="7"/>
        <v>32.22244647372117</v>
      </c>
      <c r="CF54" s="4">
        <f t="shared" si="8"/>
        <v>36.882853436241348</v>
      </c>
      <c r="CG54" s="4">
        <f t="shared" si="9"/>
        <v>21.041402859252642</v>
      </c>
      <c r="CH54" s="4">
        <f t="shared" si="10"/>
        <v>43.177230411335067</v>
      </c>
      <c r="CI54" s="4">
        <f t="shared" si="11"/>
        <v>108.82176827389021</v>
      </c>
      <c r="CJ54" s="4">
        <f t="shared" si="12"/>
        <v>5.9865236886192772</v>
      </c>
      <c r="CK54" s="4">
        <f t="shared" si="13"/>
        <v>4.2548379009519977</v>
      </c>
      <c r="CL54" s="4">
        <f t="shared" si="14"/>
        <v>4.8702249478096311</v>
      </c>
      <c r="CM54" s="4">
        <f t="shared" si="15"/>
        <v>2.7784283371457135</v>
      </c>
      <c r="CN54" s="4">
        <f t="shared" si="16"/>
        <v>5.7013708304895747</v>
      </c>
      <c r="CO54" s="4">
        <f t="shared" si="17"/>
        <v>14.3694546743363</v>
      </c>
      <c r="CP54" s="4">
        <f t="shared" si="18"/>
        <v>650.88948649590372</v>
      </c>
      <c r="CQ54" s="4">
        <f t="shared" si="19"/>
        <v>462.61059013911472</v>
      </c>
      <c r="CR54" s="4">
        <f t="shared" si="20"/>
        <v>529.5190297877981</v>
      </c>
      <c r="CS54" s="4">
        <f t="shared" si="21"/>
        <v>302.08680157207215</v>
      </c>
      <c r="CT54" s="4">
        <f t="shared" si="22"/>
        <v>619.88601819697715</v>
      </c>
      <c r="CU54" s="4">
        <f t="shared" si="23"/>
        <v>1562.3302371600676</v>
      </c>
      <c r="CV54" s="4">
        <f t="shared" si="24"/>
        <v>0.93637715417752077</v>
      </c>
      <c r="CW54" s="4">
        <f t="shared" si="25"/>
        <v>0.66551695314497039</v>
      </c>
      <c r="CX54" s="4">
        <f t="shared" si="26"/>
        <v>0.76177220938820767</v>
      </c>
      <c r="CY54" s="4">
        <f t="shared" si="27"/>
        <v>0.43458557165130468</v>
      </c>
      <c r="CZ54" s="4">
        <f t="shared" si="28"/>
        <v>0.89177520558610801</v>
      </c>
      <c r="DA54" s="4">
        <f t="shared" si="29"/>
        <v>2.2475863748133267</v>
      </c>
      <c r="DB54" s="4">
        <f t="shared" si="30"/>
        <v>101.80834099224475</v>
      </c>
      <c r="DC54" s="4">
        <f t="shared" si="31"/>
        <v>72.358853053625126</v>
      </c>
      <c r="DD54" s="4">
        <f t="shared" si="32"/>
        <v>82.82428133344574</v>
      </c>
      <c r="DE54" s="4">
        <f t="shared" si="33"/>
        <v>47.250657357022256</v>
      </c>
      <c r="DF54" s="4">
        <f t="shared" si="34"/>
        <v>96.958959126343032</v>
      </c>
      <c r="DG54" s="4">
        <f t="shared" si="35"/>
        <v>244.37059259258413</v>
      </c>
      <c r="DH54" s="4">
        <f t="shared" si="36"/>
        <v>4.0677143207131033E-2</v>
      </c>
      <c r="DI54" s="4">
        <f t="shared" si="37"/>
        <v>2.8910710058523297E-2</v>
      </c>
      <c r="DJ54" s="4">
        <f t="shared" si="38"/>
        <v>3.3092132923420503E-2</v>
      </c>
      <c r="DK54" s="4">
        <f t="shared" si="39"/>
        <v>1.8878824045360725E-2</v>
      </c>
      <c r="DL54" s="4">
        <f t="shared" si="40"/>
        <v>3.873959075609585E-2</v>
      </c>
      <c r="DM54" s="4">
        <f t="shared" si="41"/>
        <v>9.7637359509249108E-2</v>
      </c>
      <c r="DN54" s="4">
        <f t="shared" si="42"/>
        <v>4.4226543201596051</v>
      </c>
      <c r="DO54" s="4">
        <f t="shared" si="43"/>
        <v>3.1433396413343631</v>
      </c>
      <c r="DP54" s="4">
        <f t="shared" si="44"/>
        <v>3.5979681240595163</v>
      </c>
      <c r="DQ54" s="4">
        <f t="shared" si="45"/>
        <v>2.052614961148755</v>
      </c>
      <c r="DR54" s="4">
        <f t="shared" si="46"/>
        <v>4.2119924092561769</v>
      </c>
      <c r="DS54" s="4">
        <f t="shared" si="47"/>
        <v>10.615698542144822</v>
      </c>
      <c r="DT54" s="4">
        <f t="shared" si="48"/>
        <v>7.3784015946844247E-3</v>
      </c>
      <c r="DU54" s="4">
        <f t="shared" si="49"/>
        <v>5.2440956365360364E-3</v>
      </c>
      <c r="DV54" s="4">
        <f t="shared" si="50"/>
        <v>6.0025613177984976E-3</v>
      </c>
      <c r="DW54" s="4">
        <f t="shared" si="51"/>
        <v>3.4244180996869183E-3</v>
      </c>
      <c r="DX54" s="4">
        <f t="shared" si="52"/>
        <v>7.0269501660109287E-3</v>
      </c>
      <c r="DY54" s="4">
        <f t="shared" si="53"/>
        <v>1.77103796457743E-2</v>
      </c>
      <c r="DZ54" s="4">
        <f t="shared" si="54"/>
        <v>0.80222250423139141</v>
      </c>
      <c r="EA54" s="4">
        <f t="shared" si="55"/>
        <v>0.57016841384746852</v>
      </c>
      <c r="EB54" s="4">
        <f t="shared" si="56"/>
        <v>0.65263319031535427</v>
      </c>
      <c r="EC54" s="4">
        <f t="shared" si="57"/>
        <v>0.37232254550162314</v>
      </c>
      <c r="ED54" s="4">
        <f t="shared" si="58"/>
        <v>0.76401067181645876</v>
      </c>
      <c r="EE54" s="4">
        <f t="shared" si="59"/>
        <v>1.9255749267642552</v>
      </c>
      <c r="EF54" s="4">
        <f t="shared" si="60"/>
        <v>3.434110982876144E-3</v>
      </c>
      <c r="EG54" s="4">
        <f t="shared" si="61"/>
        <v>2.4407463038682029E-3</v>
      </c>
      <c r="EH54" s="4">
        <f t="shared" si="62"/>
        <v>2.7937570871297852E-3</v>
      </c>
      <c r="EI54" s="4">
        <f t="shared" si="63"/>
        <v>1.5938183433342461E-3</v>
      </c>
      <c r="EJ54" s="4">
        <f t="shared" si="64"/>
        <v>3.2705358242639234E-3</v>
      </c>
      <c r="EK54" s="4">
        <f t="shared" si="65"/>
        <v>8.2428976617747902E-3</v>
      </c>
      <c r="EL54" s="4">
        <f t="shared" si="66"/>
        <v>0.37337641183371412</v>
      </c>
      <c r="EM54" s="4">
        <f t="shared" si="67"/>
        <v>0.26537205747831177</v>
      </c>
      <c r="EN54" s="4">
        <f t="shared" si="68"/>
        <v>0.30375343194467469</v>
      </c>
      <c r="EO54" s="4">
        <f t="shared" si="69"/>
        <v>0.17328915026808217</v>
      </c>
      <c r="EP54" s="4">
        <f t="shared" si="70"/>
        <v>0.35559157433361394</v>
      </c>
      <c r="EQ54" s="4">
        <f t="shared" si="71"/>
        <v>0.896215517615083</v>
      </c>
      <c r="ER54" s="4">
        <f t="shared" si="72"/>
        <v>4.7106181434324143E-2</v>
      </c>
      <c r="ET54" s="4">
        <f t="shared" si="73"/>
        <v>0.70572510528440091</v>
      </c>
      <c r="EU54" s="4">
        <f t="shared" si="74"/>
        <v>0.771388075083558</v>
      </c>
      <c r="EV54" s="4">
        <f t="shared" si="75"/>
        <v>0.74669872698900552</v>
      </c>
      <c r="EW54" s="4">
        <f t="shared" si="76"/>
        <v>0.83785267113628126</v>
      </c>
      <c r="EX54" s="4">
        <f t="shared" si="77"/>
        <v>0.71575791079270179</v>
      </c>
      <c r="EY54" s="4">
        <f t="shared" si="78"/>
        <v>0.49977939665465826</v>
      </c>
      <c r="EZ54" s="4">
        <f t="shared" si="79"/>
        <v>2.1581151492564652E-2</v>
      </c>
      <c r="FA54" s="4">
        <f t="shared" si="80"/>
        <v>3.0100131270916375E-2</v>
      </c>
      <c r="FB54" s="4">
        <f t="shared" si="81"/>
        <v>2.6397166773169497E-2</v>
      </c>
      <c r="FC54" s="4">
        <f t="shared" si="82"/>
        <v>4.5369163042188819E-2</v>
      </c>
      <c r="FD54" s="4">
        <f t="shared" si="83"/>
        <v>2.2636095352492228E-2</v>
      </c>
      <c r="FE54" s="4">
        <f t="shared" si="84"/>
        <v>9.1056628910403999E-3</v>
      </c>
      <c r="FF54" s="4">
        <f t="shared" si="85"/>
        <v>0.14313270011936746</v>
      </c>
      <c r="FG54" s="4">
        <f t="shared" si="86"/>
        <v>0.19030082732311002</v>
      </c>
      <c r="FH54" s="4">
        <f t="shared" si="87"/>
        <v>0.17035122314573856</v>
      </c>
      <c r="FI54" s="4">
        <f t="shared" si="88"/>
        <v>0.26466030602433399</v>
      </c>
      <c r="FJ54" s="4">
        <f t="shared" si="89"/>
        <v>0.14922320004292974</v>
      </c>
      <c r="FK54" s="4">
        <f t="shared" si="90"/>
        <v>6.5064117184963369E-2</v>
      </c>
      <c r="FL54" s="4">
        <f t="shared" si="91"/>
        <v>1.5340023435188254E-3</v>
      </c>
      <c r="FM54" s="4">
        <f t="shared" si="92"/>
        <v>2.1569826515393706E-3</v>
      </c>
      <c r="FN54" s="4">
        <f t="shared" si="93"/>
        <v>1.8849465218994863E-3</v>
      </c>
      <c r="FO54" s="4">
        <f t="shared" si="94"/>
        <v>3.2993848455727171E-3</v>
      </c>
      <c r="FP54" s="4">
        <f t="shared" si="95"/>
        <v>1.6106015769270364E-3</v>
      </c>
      <c r="FQ54" s="4">
        <f t="shared" si="96"/>
        <v>6.3966011545749384E-4</v>
      </c>
      <c r="FR54" s="4">
        <f t="shared" si="97"/>
        <v>0.51642831968070368</v>
      </c>
      <c r="FS54" s="4">
        <f t="shared" si="98"/>
        <v>0.60041418258260015</v>
      </c>
      <c r="FT54" s="4">
        <f t="shared" si="99"/>
        <v>0.56761027031256184</v>
      </c>
      <c r="FU54" s="4">
        <f t="shared" si="100"/>
        <v>0.69706542416213801</v>
      </c>
      <c r="FV54" s="4">
        <f t="shared" si="101"/>
        <v>0.52860403130729317</v>
      </c>
      <c r="FW54" s="4">
        <f t="shared" si="102"/>
        <v>0.30792098641486654</v>
      </c>
      <c r="FX54" s="4">
        <f t="shared" si="103"/>
        <v>9.7268372424707643E-3</v>
      </c>
      <c r="FY54" s="4">
        <f t="shared" si="104"/>
        <v>1.3631619884637545E-2</v>
      </c>
      <c r="FZ54" s="4">
        <f t="shared" si="105"/>
        <v>1.1929717548332882E-2</v>
      </c>
      <c r="GA54" s="4">
        <f t="shared" si="106"/>
        <v>2.0725106242608798E-2</v>
      </c>
      <c r="GB54" s="4">
        <f t="shared" si="107"/>
        <v>1.0208356733458603E-2</v>
      </c>
      <c r="GC54" s="4">
        <f t="shared" si="108"/>
        <v>4.0754680071234551E-3</v>
      </c>
      <c r="GD54" s="4">
        <f t="shared" si="109"/>
        <v>0.96091281193918276</v>
      </c>
      <c r="GE54" s="4">
        <f t="shared" si="110"/>
        <v>0.97190163366374238</v>
      </c>
      <c r="GF54" s="4">
        <f t="shared" si="111"/>
        <v>0.96796787830551256</v>
      </c>
      <c r="GG54" s="4">
        <f t="shared" si="112"/>
        <v>0.98147098202472771</v>
      </c>
      <c r="GH54" s="4">
        <f t="shared" si="113"/>
        <v>0.96270519473711647</v>
      </c>
      <c r="GI54" s="4">
        <f t="shared" si="114"/>
        <v>0.91104770745694874</v>
      </c>
      <c r="GJ54" s="4">
        <f t="shared" si="115"/>
        <v>0.18441153371741517</v>
      </c>
      <c r="GK54" s="4">
        <f t="shared" si="116"/>
        <v>0.24135120134103946</v>
      </c>
      <c r="GL54" s="4">
        <f t="shared" si="117"/>
        <v>0.21748737116452788</v>
      </c>
      <c r="GM54" s="4">
        <f t="shared" si="118"/>
        <v>0.32758799020747825</v>
      </c>
      <c r="GN54" s="4">
        <f t="shared" si="119"/>
        <v>0.19186520652333677</v>
      </c>
      <c r="GO54" s="4">
        <f t="shared" si="120"/>
        <v>8.6090388483459346E-2</v>
      </c>
      <c r="GP54" s="4">
        <f t="shared" si="121"/>
        <v>0.99267564047134182</v>
      </c>
      <c r="GQ54" s="4">
        <f t="shared" si="122"/>
        <v>0.99478326143938656</v>
      </c>
      <c r="GR54" s="4">
        <f t="shared" si="123"/>
        <v>0.99403325443830326</v>
      </c>
      <c r="GS54" s="4">
        <f t="shared" si="124"/>
        <v>0.99658726851976331</v>
      </c>
      <c r="GT54" s="4">
        <f t="shared" si="125"/>
        <v>0.99302208330685438</v>
      </c>
      <c r="GU54" s="4">
        <f t="shared" si="126"/>
        <v>0.98259781957619552</v>
      </c>
      <c r="GV54" s="4">
        <f t="shared" si="127"/>
        <v>0.55487044338428027</v>
      </c>
      <c r="GW54" s="4">
        <f t="shared" si="128"/>
        <v>0.63687435766819811</v>
      </c>
      <c r="GX54" s="4">
        <f t="shared" si="129"/>
        <v>0.60509495141458502</v>
      </c>
      <c r="GY54" s="4">
        <f t="shared" si="130"/>
        <v>0.72869166456379353</v>
      </c>
      <c r="GZ54" s="4">
        <f t="shared" si="131"/>
        <v>0.56688999447507182</v>
      </c>
      <c r="HA54" s="4">
        <f t="shared" si="132"/>
        <v>0.34181315639932014</v>
      </c>
      <c r="HB54" s="4">
        <f t="shared" si="133"/>
        <v>0.99657764177509134</v>
      </c>
      <c r="HC54" s="4">
        <f t="shared" si="134"/>
        <v>0.99756519643393626</v>
      </c>
      <c r="HD54" s="4">
        <f t="shared" si="135"/>
        <v>0.9972140262467879</v>
      </c>
      <c r="HE54" s="4">
        <f t="shared" si="136"/>
        <v>0.99840871787131191</v>
      </c>
      <c r="HF54" s="4">
        <f t="shared" si="137"/>
        <v>0.9967401257113796</v>
      </c>
      <c r="HG54" s="4">
        <f t="shared" si="138"/>
        <v>0.99182449221225266</v>
      </c>
      <c r="HH54" s="4">
        <f t="shared" si="139"/>
        <v>0.72813249986201023</v>
      </c>
      <c r="HI54" s="4">
        <f t="shared" si="140"/>
        <v>0.7902813991268649</v>
      </c>
      <c r="HJ54" s="4">
        <f t="shared" si="141"/>
        <v>0.76701619761675566</v>
      </c>
      <c r="HK54" s="4">
        <f t="shared" si="142"/>
        <v>0.85230482168143484</v>
      </c>
      <c r="HL54" s="4">
        <f t="shared" si="143"/>
        <v>0.73768531682677596</v>
      </c>
      <c r="HM54" s="4">
        <f t="shared" si="144"/>
        <v>0.527366214815985</v>
      </c>
      <c r="HN54" s="4">
        <f t="shared" si="145"/>
        <v>0.95501298505391485</v>
      </c>
      <c r="HP54" s="4">
        <f t="shared" ref="HP54:IU54" si="302">IF(B1=1,ET54,0)</f>
        <v>0.70572510528440091</v>
      </c>
      <c r="HQ54" s="4">
        <f t="shared" si="302"/>
        <v>0.771388075083558</v>
      </c>
      <c r="HR54" s="4">
        <f t="shared" si="302"/>
        <v>0.74669872698900552</v>
      </c>
      <c r="HS54" s="4">
        <f t="shared" si="302"/>
        <v>0.83785267113628126</v>
      </c>
      <c r="HT54" s="4">
        <f t="shared" si="302"/>
        <v>0.71575791079270179</v>
      </c>
      <c r="HU54" s="4">
        <f t="shared" si="302"/>
        <v>0.49977939665465826</v>
      </c>
      <c r="HV54" s="4">
        <f t="shared" si="302"/>
        <v>2.1581151492564652E-2</v>
      </c>
      <c r="HW54" s="4">
        <f t="shared" si="302"/>
        <v>3.0100131270916375E-2</v>
      </c>
      <c r="HX54" s="4">
        <f t="shared" si="302"/>
        <v>2.6397166773169497E-2</v>
      </c>
      <c r="HY54" s="4">
        <f t="shared" si="302"/>
        <v>4.5369163042188819E-2</v>
      </c>
      <c r="HZ54" s="4">
        <f t="shared" si="302"/>
        <v>2.2636095352492228E-2</v>
      </c>
      <c r="IA54" s="4">
        <f t="shared" si="302"/>
        <v>9.1056628910403999E-3</v>
      </c>
      <c r="IB54" s="4">
        <f t="shared" si="302"/>
        <v>0.14313270011936746</v>
      </c>
      <c r="IC54" s="4">
        <f t="shared" si="302"/>
        <v>0.19030082732311002</v>
      </c>
      <c r="ID54" s="4">
        <f t="shared" si="302"/>
        <v>0.17035122314573856</v>
      </c>
      <c r="IE54" s="4">
        <f t="shared" si="302"/>
        <v>0.26466030602433399</v>
      </c>
      <c r="IF54" s="4">
        <f t="shared" si="302"/>
        <v>0.14922320004292974</v>
      </c>
      <c r="IG54" s="4">
        <f t="shared" si="302"/>
        <v>6.5064117184963369E-2</v>
      </c>
      <c r="IH54" s="4">
        <f t="shared" si="302"/>
        <v>1.5340023435188254E-3</v>
      </c>
      <c r="II54" s="4">
        <f t="shared" si="302"/>
        <v>2.1569826515393706E-3</v>
      </c>
      <c r="IJ54" s="4">
        <f t="shared" si="302"/>
        <v>1.8849465218994863E-3</v>
      </c>
      <c r="IK54" s="4">
        <f t="shared" si="302"/>
        <v>3.2993848455727171E-3</v>
      </c>
      <c r="IL54" s="4">
        <f t="shared" si="302"/>
        <v>1.6106015769270364E-3</v>
      </c>
      <c r="IM54" s="4">
        <f t="shared" si="302"/>
        <v>6.3966011545749384E-4</v>
      </c>
      <c r="IN54" s="4">
        <f t="shared" si="302"/>
        <v>0.51642831968070368</v>
      </c>
      <c r="IO54" s="4">
        <f t="shared" si="302"/>
        <v>0.60041418258260015</v>
      </c>
      <c r="IP54" s="4">
        <f t="shared" si="302"/>
        <v>0.56761027031256184</v>
      </c>
      <c r="IQ54" s="4">
        <f t="shared" si="302"/>
        <v>0.69706542416213801</v>
      </c>
      <c r="IR54" s="4">
        <f t="shared" si="302"/>
        <v>0.52860403130729317</v>
      </c>
      <c r="IS54" s="4">
        <f t="shared" si="302"/>
        <v>0.30792098641486654</v>
      </c>
      <c r="IT54" s="4">
        <f t="shared" si="302"/>
        <v>9.7268372424707643E-3</v>
      </c>
      <c r="IU54" s="4">
        <f t="shared" si="302"/>
        <v>1.3631619884637545E-2</v>
      </c>
      <c r="IV54" s="4">
        <f t="shared" ref="IV54:KA54" si="303">IF(AH1=1,FZ54,0)</f>
        <v>1.1929717548332882E-2</v>
      </c>
      <c r="IW54" s="4">
        <f t="shared" si="303"/>
        <v>2.0725106242608798E-2</v>
      </c>
      <c r="IX54" s="4">
        <f t="shared" si="303"/>
        <v>1.0208356733458603E-2</v>
      </c>
      <c r="IY54" s="4">
        <f t="shared" si="303"/>
        <v>4.0754680071234551E-3</v>
      </c>
      <c r="IZ54" s="4">
        <f t="shared" si="303"/>
        <v>0.96091281193918276</v>
      </c>
      <c r="JA54" s="4">
        <f t="shared" si="303"/>
        <v>0.97190163366374238</v>
      </c>
      <c r="JB54" s="4">
        <f t="shared" si="303"/>
        <v>0.96796787830551256</v>
      </c>
      <c r="JC54" s="4">
        <f t="shared" si="303"/>
        <v>0.98147098202472771</v>
      </c>
      <c r="JD54" s="4">
        <f t="shared" si="303"/>
        <v>0.96270519473711647</v>
      </c>
      <c r="JE54" s="4">
        <f t="shared" si="303"/>
        <v>0.91104770745694874</v>
      </c>
      <c r="JF54" s="4">
        <f t="shared" si="303"/>
        <v>0.18441153371741517</v>
      </c>
      <c r="JG54" s="4">
        <f t="shared" si="303"/>
        <v>0.24135120134103946</v>
      </c>
      <c r="JH54" s="4">
        <f t="shared" si="303"/>
        <v>0.21748737116452788</v>
      </c>
      <c r="JI54" s="4">
        <f t="shared" si="303"/>
        <v>0.32758799020747825</v>
      </c>
      <c r="JJ54" s="4">
        <f t="shared" si="303"/>
        <v>0.19186520652333677</v>
      </c>
      <c r="JK54" s="4">
        <f t="shared" si="303"/>
        <v>8.6090388483459346E-2</v>
      </c>
      <c r="JL54" s="4">
        <f t="shared" si="303"/>
        <v>0.99267564047134182</v>
      </c>
      <c r="JM54" s="4">
        <f t="shared" si="303"/>
        <v>0.99478326143938656</v>
      </c>
      <c r="JN54" s="4">
        <f t="shared" si="303"/>
        <v>0.99403325443830326</v>
      </c>
      <c r="JO54" s="4">
        <f t="shared" si="303"/>
        <v>0.99658726851976331</v>
      </c>
      <c r="JP54" s="4">
        <f t="shared" si="303"/>
        <v>0.99302208330685438</v>
      </c>
      <c r="JQ54" s="4">
        <f t="shared" si="303"/>
        <v>0.98259781957619552</v>
      </c>
      <c r="JR54" s="4">
        <f t="shared" si="303"/>
        <v>0.55487044338428027</v>
      </c>
      <c r="JS54" s="4">
        <f t="shared" si="303"/>
        <v>0.63687435766819811</v>
      </c>
      <c r="JT54" s="4">
        <f t="shared" si="303"/>
        <v>0.60509495141458502</v>
      </c>
      <c r="JU54" s="4">
        <f t="shared" si="303"/>
        <v>0.72869166456379353</v>
      </c>
      <c r="JV54" s="4">
        <f t="shared" si="303"/>
        <v>0.56688999447507182</v>
      </c>
      <c r="JW54" s="4">
        <f t="shared" si="303"/>
        <v>0.34181315639932014</v>
      </c>
      <c r="JX54" s="4">
        <f t="shared" si="303"/>
        <v>0.99657764177509134</v>
      </c>
      <c r="JY54" s="4">
        <f t="shared" si="303"/>
        <v>0.99756519643393626</v>
      </c>
      <c r="JZ54" s="4">
        <f t="shared" si="303"/>
        <v>0.9972140262467879</v>
      </c>
      <c r="KA54" s="4">
        <f t="shared" si="303"/>
        <v>0.99840871787131191</v>
      </c>
      <c r="KB54" s="4">
        <f t="shared" ref="KB54:KJ54" si="304">IF(BN1=1,HF54,0)</f>
        <v>0.9967401257113796</v>
      </c>
      <c r="KC54" s="4">
        <f t="shared" si="304"/>
        <v>0.99182449221225266</v>
      </c>
      <c r="KD54" s="4">
        <f t="shared" si="304"/>
        <v>0.72813249986201023</v>
      </c>
      <c r="KE54" s="4">
        <f t="shared" si="304"/>
        <v>0.7902813991268649</v>
      </c>
      <c r="KF54" s="4">
        <f t="shared" si="304"/>
        <v>0.76701619761675566</v>
      </c>
      <c r="KG54" s="4">
        <f t="shared" si="304"/>
        <v>0.85230482168143484</v>
      </c>
      <c r="KH54" s="4">
        <f t="shared" si="304"/>
        <v>0.73768531682677596</v>
      </c>
      <c r="KI54" s="4">
        <f t="shared" si="304"/>
        <v>0.527366214815985</v>
      </c>
      <c r="KJ54" s="4">
        <f t="shared" si="304"/>
        <v>0</v>
      </c>
    </row>
    <row r="55" spans="1:296" x14ac:dyDescent="0.2">
      <c r="A55" s="4" t="str">
        <f>'Respondent Data'!A55</f>
        <v>518</v>
      </c>
      <c r="B55" s="4">
        <f>SUMPRODUCT('Respondent Data'!I55:Z55,'Product Coding'!A100:R100)</f>
        <v>-2.053633658253931</v>
      </c>
      <c r="C55" s="4">
        <f>SUMPRODUCT('Respondent Data'!I55:Z55,'Product Coding'!A101:R101)</f>
        <v>-2.1727131689799153</v>
      </c>
      <c r="D55" s="4">
        <f>SUMPRODUCT('Respondent Data'!I55:Z55,'Product Coding'!A102:R102)</f>
        <v>-1.9209189310250552</v>
      </c>
      <c r="E55" s="4">
        <f>SUMPRODUCT('Respondent Data'!I55:Z55,'Product Coding'!A103:R103)</f>
        <v>-2.3527863740274912</v>
      </c>
      <c r="F55" s="4">
        <f>SUMPRODUCT('Respondent Data'!I55:Z55,'Product Coding'!A104:R104)</f>
        <v>-1.8968928507869842</v>
      </c>
      <c r="G55" s="4">
        <f>SUMPRODUCT('Respondent Data'!I55:Z55,'Product Coding'!A105:R105)</f>
        <v>-2.557310370947568</v>
      </c>
      <c r="H55" s="4">
        <f>SUMPRODUCT('Respondent Data'!I55:Z55,'Product Coding'!A106:R106)</f>
        <v>-4.349240268004591</v>
      </c>
      <c r="I55" s="4">
        <f>SUMPRODUCT('Respondent Data'!I55:Z55,'Product Coding'!A107:R107)</f>
        <v>-4.4683197787305753</v>
      </c>
      <c r="J55" s="4">
        <f>SUMPRODUCT('Respondent Data'!I55:Z55,'Product Coding'!A108:R108)</f>
        <v>-4.2165255407757147</v>
      </c>
      <c r="K55" s="4">
        <f>SUMPRODUCT('Respondent Data'!I55:Z55,'Product Coding'!A109:R109)</f>
        <v>-4.6483929837781517</v>
      </c>
      <c r="L55" s="4">
        <f>SUMPRODUCT('Respondent Data'!I55:Z55,'Product Coding'!A110:R110)</f>
        <v>-4.1924994605376442</v>
      </c>
      <c r="M55" s="4">
        <f>SUMPRODUCT('Respondent Data'!I55:Z55,'Product Coding'!A111:R111)</f>
        <v>-4.852916980698228</v>
      </c>
      <c r="N55" s="4">
        <f>SUMPRODUCT('Respondent Data'!I55:Z55,'Product Coding'!A112:R112)</f>
        <v>-3.7795429527373212</v>
      </c>
      <c r="O55" s="4">
        <f>SUMPRODUCT('Respondent Data'!I55:Z55,'Product Coding'!A113:R113)</f>
        <v>-3.8986224634633055</v>
      </c>
      <c r="P55" s="4">
        <f>SUMPRODUCT('Respondent Data'!I55:Z55,'Product Coding'!A114:R114)</f>
        <v>-3.646828225508445</v>
      </c>
      <c r="Q55" s="4">
        <f>SUMPRODUCT('Respondent Data'!I55:Z55,'Product Coding'!A115:R115)</f>
        <v>-4.0786956685108811</v>
      </c>
      <c r="R55" s="4">
        <f>SUMPRODUCT('Respondent Data'!I55:Z55,'Product Coding'!A116:R116)</f>
        <v>-3.6228021452703745</v>
      </c>
      <c r="S55" s="4">
        <f>SUMPRODUCT('Respondent Data'!I55:Z55,'Product Coding'!A117:R117)</f>
        <v>-4.2832196654309582</v>
      </c>
      <c r="T55" s="4">
        <f>SUMPRODUCT('Respondent Data'!I55:Z55,'Product Coding'!A118:R118)</f>
        <v>-6.0751495624879812</v>
      </c>
      <c r="U55" s="4">
        <f>SUMPRODUCT('Respondent Data'!I55:Z55,'Product Coding'!A119:R119)</f>
        <v>-6.1942290732139655</v>
      </c>
      <c r="V55" s="4">
        <f>SUMPRODUCT('Respondent Data'!I55:Z55,'Product Coding'!A120:R120)</f>
        <v>-5.942434835259105</v>
      </c>
      <c r="W55" s="4">
        <f>SUMPRODUCT('Respondent Data'!I55:Z55,'Product Coding'!A121:R121)</f>
        <v>-6.3743022782615411</v>
      </c>
      <c r="X55" s="4">
        <f>SUMPRODUCT('Respondent Data'!I55:Z55,'Product Coding'!A122:R122)</f>
        <v>-5.9184087550210345</v>
      </c>
      <c r="Y55" s="4">
        <f>SUMPRODUCT('Respondent Data'!I55:Z55,'Product Coding'!A123:R123)</f>
        <v>-6.5788262751816182</v>
      </c>
      <c r="Z55" s="4">
        <f>SUMPRODUCT('Respondent Data'!I55:Z55,'Product Coding'!A124:R124)</f>
        <v>-1.3700347601280707</v>
      </c>
      <c r="AA55" s="4">
        <f>SUMPRODUCT('Respondent Data'!I55:Z55,'Product Coding'!A125:R125)</f>
        <v>-1.489114270854055</v>
      </c>
      <c r="AB55" s="4">
        <f>SUMPRODUCT('Respondent Data'!I55:Z55,'Product Coding'!A126:R126)</f>
        <v>-1.2373200328991949</v>
      </c>
      <c r="AC55" s="4">
        <f>SUMPRODUCT('Respondent Data'!I55:Z55,'Product Coding'!A127:R127)</f>
        <v>-1.669187475901631</v>
      </c>
      <c r="AD55" s="4">
        <f>SUMPRODUCT('Respondent Data'!I55:Z55,'Product Coding'!A128:R128)</f>
        <v>-1.2132939526611239</v>
      </c>
      <c r="AE55" s="4">
        <f>SUMPRODUCT('Respondent Data'!I55:Z55,'Product Coding'!A129:R129)</f>
        <v>-1.8737114728217077</v>
      </c>
      <c r="AF55" s="4">
        <f>SUMPRODUCT('Respondent Data'!I55:Z55,'Product Coding'!A130:R130)</f>
        <v>-3.6656413698787307</v>
      </c>
      <c r="AG55" s="4">
        <f>SUMPRODUCT('Respondent Data'!I55:Z55,'Product Coding'!A131:R131)</f>
        <v>-3.784720880604715</v>
      </c>
      <c r="AH55" s="4">
        <f>SUMPRODUCT('Respondent Data'!I55:Z55,'Product Coding'!A132:R132)</f>
        <v>-3.5329266426498549</v>
      </c>
      <c r="AI55" s="4">
        <f>SUMPRODUCT('Respondent Data'!I55:Z55,'Product Coding'!A133:R133)</f>
        <v>-3.964794085652291</v>
      </c>
      <c r="AJ55" s="4">
        <f>SUMPRODUCT('Respondent Data'!I55:Z55,'Product Coding'!A134:R134)</f>
        <v>-3.5089005624117839</v>
      </c>
      <c r="AK55" s="4">
        <f>SUMPRODUCT('Respondent Data'!I55:Z55,'Product Coding'!A135:R135)</f>
        <v>-4.1693180825723672</v>
      </c>
      <c r="AL55" s="4">
        <f>SUMPRODUCT('Respondent Data'!I55:Z55,'Product Coding'!A136:R136)</f>
        <v>1.505503280213077</v>
      </c>
      <c r="AM55" s="4">
        <f>SUMPRODUCT('Respondent Data'!I55:Z55,'Product Coding'!A137:R137)</f>
        <v>1.3864237694870927</v>
      </c>
      <c r="AN55" s="4">
        <f>SUMPRODUCT('Respondent Data'!I55:Z55,'Product Coding'!A138:R138)</f>
        <v>1.638218007441953</v>
      </c>
      <c r="AO55" s="4">
        <f>SUMPRODUCT('Respondent Data'!I55:Z55,'Product Coding'!A139:R139)</f>
        <v>1.2063505644395169</v>
      </c>
      <c r="AP55" s="4">
        <f>SUMPRODUCT('Respondent Data'!I55:Z55,'Product Coding'!A140:R140)</f>
        <v>1.662244087680024</v>
      </c>
      <c r="AQ55" s="4">
        <f>SUMPRODUCT('Respondent Data'!I55:Z55,'Product Coding'!A141:R141)</f>
        <v>1.00182656751944</v>
      </c>
      <c r="AR55" s="4">
        <f>SUMPRODUCT('Respondent Data'!I55:Z55,'Product Coding'!A142:R142)</f>
        <v>-0.790103329537583</v>
      </c>
      <c r="AS55" s="4">
        <f>SUMPRODUCT('Respondent Data'!I55:Z55,'Product Coding'!A143:R143)</f>
        <v>-0.90918284026356733</v>
      </c>
      <c r="AT55" s="4">
        <f>SUMPRODUCT('Respondent Data'!I55:Z55,'Product Coding'!A144:R144)</f>
        <v>-0.65738860230870699</v>
      </c>
      <c r="AU55" s="4">
        <f>SUMPRODUCT('Respondent Data'!I55:Z55,'Product Coding'!A145:R145)</f>
        <v>-1.0892560453111431</v>
      </c>
      <c r="AV55" s="4">
        <f>SUMPRODUCT('Respondent Data'!I55:Z55,'Product Coding'!A146:R146)</f>
        <v>-0.63336252207063604</v>
      </c>
      <c r="AW55" s="4">
        <f>SUMPRODUCT('Respondent Data'!I55:Z55,'Product Coding'!A147:R147)</f>
        <v>-1.29378004223122</v>
      </c>
      <c r="AX55" s="4">
        <f>SUMPRODUCT('Respondent Data'!I55:Z55,'Product Coding'!A148:R148)</f>
        <v>5.268024847841569</v>
      </c>
      <c r="AY55" s="4">
        <f>SUMPRODUCT('Respondent Data'!I55:Z55,'Product Coding'!A149:R149)</f>
        <v>5.1489453371155847</v>
      </c>
      <c r="AZ55" s="4">
        <f>SUMPRODUCT('Respondent Data'!I55:Z55,'Product Coding'!A150:R150)</f>
        <v>5.4007395750704452</v>
      </c>
      <c r="BA55" s="4">
        <f>SUMPRODUCT('Respondent Data'!I55:Z55,'Product Coding'!A151:R151)</f>
        <v>4.9688721320680092</v>
      </c>
      <c r="BB55" s="4">
        <f>SUMPRODUCT('Respondent Data'!I55:Z55,'Product Coding'!A152:R152)</f>
        <v>5.4247656553085157</v>
      </c>
      <c r="BC55" s="4">
        <f>SUMPRODUCT('Respondent Data'!I55:Z55,'Product Coding'!A153:R153)</f>
        <v>4.764348135147932</v>
      </c>
      <c r="BD55" s="4">
        <f>SUMPRODUCT('Respondent Data'!I55:Z55,'Product Coding'!A154:R154)</f>
        <v>2.972418238090909</v>
      </c>
      <c r="BE55" s="4">
        <f>SUMPRODUCT('Respondent Data'!I55:Z55,'Product Coding'!A155:R155)</f>
        <v>2.8533387273649247</v>
      </c>
      <c r="BF55" s="4">
        <f>SUMPRODUCT('Respondent Data'!I55:Z55,'Product Coding'!A156:R156)</f>
        <v>3.1051329653197852</v>
      </c>
      <c r="BG55" s="4">
        <f>SUMPRODUCT('Respondent Data'!I55:Z55,'Product Coding'!A157:R157)</f>
        <v>2.6732655223173487</v>
      </c>
      <c r="BH55" s="4">
        <f>SUMPRODUCT('Respondent Data'!I55:Z55,'Product Coding'!A158:R158)</f>
        <v>3.1291590455578557</v>
      </c>
      <c r="BI55" s="4">
        <f>SUMPRODUCT('Respondent Data'!I55:Z55,'Product Coding'!A159:R159)</f>
        <v>2.468741525397272</v>
      </c>
      <c r="BJ55" s="4">
        <f>SUMPRODUCT('Respondent Data'!I55:Z55,'Product Coding'!A160:R160)</f>
        <v>6.7911165140986789</v>
      </c>
      <c r="BK55" s="4">
        <f>SUMPRODUCT('Respondent Data'!I55:Z55,'Product Coding'!A161:R161)</f>
        <v>6.6720370033726946</v>
      </c>
      <c r="BL55" s="4">
        <f>SUMPRODUCT('Respondent Data'!I55:Z55,'Product Coding'!A162:R162)</f>
        <v>6.9238312413275551</v>
      </c>
      <c r="BM55" s="4">
        <f>SUMPRODUCT('Respondent Data'!I55:Z55,'Product Coding'!A163:R163)</f>
        <v>6.4919637983251191</v>
      </c>
      <c r="BN55" s="4">
        <f>SUMPRODUCT('Respondent Data'!I55:Z55,'Product Coding'!A164:R164)</f>
        <v>6.9478573215656256</v>
      </c>
      <c r="BO55" s="4">
        <f>SUMPRODUCT('Respondent Data'!I55:Z55,'Product Coding'!A165:R165)</f>
        <v>6.2874398014050419</v>
      </c>
      <c r="BP55" s="4">
        <f>SUMPRODUCT('Respondent Data'!I55:Z55,'Product Coding'!A166:R166)</f>
        <v>4.4955099043480189</v>
      </c>
      <c r="BQ55" s="4">
        <f>SUMPRODUCT('Respondent Data'!I55:Z55,'Product Coding'!A167:R167)</f>
        <v>4.3764303936220346</v>
      </c>
      <c r="BR55" s="4">
        <f>SUMPRODUCT('Respondent Data'!I55:Z55,'Product Coding'!A168:R168)</f>
        <v>4.6282246315768951</v>
      </c>
      <c r="BS55" s="4">
        <f>SUMPRODUCT('Respondent Data'!I55:Z55,'Product Coding'!A169:R169)</f>
        <v>4.1963571885744591</v>
      </c>
      <c r="BT55" s="4">
        <f>SUMPRODUCT('Respondent Data'!I55:Z55,'Product Coding'!A170:R170)</f>
        <v>4.6522507118149656</v>
      </c>
      <c r="BU55" s="4">
        <f>SUMPRODUCT('Respondent Data'!I55:Z55,'Product Coding'!A171:R171)</f>
        <v>3.9918331916543819</v>
      </c>
      <c r="BV55" s="4">
        <f>SUMPRODUCT('Respondent Data'!I55:Z55,'Product Coding'!A172:R172)</f>
        <v>6.9806331599549507E-2</v>
      </c>
      <c r="BX55" s="4">
        <f t="shared" si="0"/>
        <v>7.7961783480807672</v>
      </c>
      <c r="BY55" s="4">
        <f t="shared" si="1"/>
        <v>8.782079010607724</v>
      </c>
      <c r="BZ55" s="4">
        <f t="shared" si="2"/>
        <v>6.8272293404565501</v>
      </c>
      <c r="CA55" s="4">
        <f t="shared" si="3"/>
        <v>10.514827186057902</v>
      </c>
      <c r="CB55" s="4">
        <f t="shared" si="4"/>
        <v>6.6651526112939967</v>
      </c>
      <c r="CC55" s="4">
        <f t="shared" si="5"/>
        <v>12.901071513080343</v>
      </c>
      <c r="CD55" s="4">
        <f t="shared" si="6"/>
        <v>77.419622412361761</v>
      </c>
      <c r="CE55" s="4">
        <f t="shared" si="7"/>
        <v>87.210067630655729</v>
      </c>
      <c r="CF55" s="4">
        <f t="shared" si="8"/>
        <v>67.797514892775993</v>
      </c>
      <c r="CG55" s="4">
        <f t="shared" si="9"/>
        <v>104.41705078184108</v>
      </c>
      <c r="CH55" s="4">
        <f t="shared" si="10"/>
        <v>66.188018725120429</v>
      </c>
      <c r="CI55" s="4">
        <f t="shared" si="11"/>
        <v>128.11355008360431</v>
      </c>
      <c r="CJ55" s="4">
        <f t="shared" si="12"/>
        <v>43.796020309354859</v>
      </c>
      <c r="CK55" s="4">
        <f t="shared" si="13"/>
        <v>49.334442278583737</v>
      </c>
      <c r="CL55" s="4">
        <f t="shared" si="14"/>
        <v>38.352826410758844</v>
      </c>
      <c r="CM55" s="4">
        <f t="shared" si="15"/>
        <v>59.068374840772364</v>
      </c>
      <c r="CN55" s="4">
        <f t="shared" si="16"/>
        <v>37.442339835778903</v>
      </c>
      <c r="CO55" s="4">
        <f t="shared" si="17"/>
        <v>72.473404887973018</v>
      </c>
      <c r="CP55" s="4">
        <f t="shared" si="18"/>
        <v>434.91454455362509</v>
      </c>
      <c r="CQ55" s="4">
        <f t="shared" si="19"/>
        <v>489.9136118496657</v>
      </c>
      <c r="CR55" s="4">
        <f t="shared" si="20"/>
        <v>380.86113562278456</v>
      </c>
      <c r="CS55" s="4">
        <f t="shared" si="21"/>
        <v>586.57602128999804</v>
      </c>
      <c r="CT55" s="4">
        <f t="shared" si="22"/>
        <v>371.81958684089648</v>
      </c>
      <c r="CU55" s="4">
        <f t="shared" si="23"/>
        <v>719.69411047995652</v>
      </c>
      <c r="CV55" s="4">
        <f t="shared" si="24"/>
        <v>3.9354874911421542</v>
      </c>
      <c r="CW55" s="4">
        <f t="shared" si="25"/>
        <v>4.4331671941518689</v>
      </c>
      <c r="CX55" s="4">
        <f t="shared" si="26"/>
        <v>3.4463649327801527</v>
      </c>
      <c r="CY55" s="4">
        <f t="shared" si="27"/>
        <v>5.3078532858909435</v>
      </c>
      <c r="CZ55" s="4">
        <f t="shared" si="28"/>
        <v>3.3645490850986426</v>
      </c>
      <c r="DA55" s="4">
        <f t="shared" si="29"/>
        <v>6.5124222786099981</v>
      </c>
      <c r="DB55" s="4">
        <f t="shared" si="30"/>
        <v>39.081193627106337</v>
      </c>
      <c r="DC55" s="4">
        <f t="shared" si="31"/>
        <v>44.023381064210525</v>
      </c>
      <c r="DD55" s="4">
        <f t="shared" si="32"/>
        <v>34.223982556367211</v>
      </c>
      <c r="DE55" s="4">
        <f t="shared" si="33"/>
        <v>52.709414647376839</v>
      </c>
      <c r="DF55" s="4">
        <f t="shared" si="34"/>
        <v>33.411513709190423</v>
      </c>
      <c r="DG55" s="4">
        <f t="shared" si="35"/>
        <v>64.671336556065029</v>
      </c>
      <c r="DH55" s="4">
        <f t="shared" si="36"/>
        <v>0.22190558503377467</v>
      </c>
      <c r="DI55" s="4">
        <f t="shared" si="37"/>
        <v>0.24996765000142487</v>
      </c>
      <c r="DJ55" s="4">
        <f t="shared" si="38"/>
        <v>0.19432602145725911</v>
      </c>
      <c r="DK55" s="4">
        <f t="shared" si="39"/>
        <v>0.29928751935563652</v>
      </c>
      <c r="DL55" s="4">
        <f t="shared" si="40"/>
        <v>0.1897127699641053</v>
      </c>
      <c r="DM55" s="4">
        <f t="shared" si="41"/>
        <v>0.36720809784673741</v>
      </c>
      <c r="DN55" s="4">
        <f t="shared" si="42"/>
        <v>2.2036241139530035</v>
      </c>
      <c r="DO55" s="4">
        <f t="shared" si="43"/>
        <v>2.4822932742655652</v>
      </c>
      <c r="DP55" s="4">
        <f t="shared" si="44"/>
        <v>1.9297464134874676</v>
      </c>
      <c r="DQ55" s="4">
        <f t="shared" si="45"/>
        <v>2.9720621703003842</v>
      </c>
      <c r="DR55" s="4">
        <f t="shared" si="46"/>
        <v>1.8839347128378594</v>
      </c>
      <c r="DS55" s="4">
        <f t="shared" si="47"/>
        <v>3.6465446290174435</v>
      </c>
      <c r="DT55" s="4">
        <f t="shared" si="48"/>
        <v>5.1537800263585648E-3</v>
      </c>
      <c r="DU55" s="4">
        <f t="shared" si="49"/>
        <v>5.8055243702723955E-3</v>
      </c>
      <c r="DV55" s="4">
        <f t="shared" si="50"/>
        <v>4.5132418268594475E-3</v>
      </c>
      <c r="DW55" s="4">
        <f t="shared" si="51"/>
        <v>6.9509834065632665E-3</v>
      </c>
      <c r="DX55" s="4">
        <f t="shared" si="52"/>
        <v>4.4060985866459772E-3</v>
      </c>
      <c r="DY55" s="4">
        <f t="shared" si="53"/>
        <v>8.5284458248835494E-3</v>
      </c>
      <c r="DZ55" s="4">
        <f t="shared" si="54"/>
        <v>5.1179396599524578E-2</v>
      </c>
      <c r="EA55" s="4">
        <f t="shared" si="55"/>
        <v>5.7651516497554192E-2</v>
      </c>
      <c r="EB55" s="4">
        <f t="shared" si="56"/>
        <v>4.481855884904859E-2</v>
      </c>
      <c r="EC55" s="4">
        <f t="shared" si="57"/>
        <v>6.9026449460741005E-2</v>
      </c>
      <c r="ED55" s="4">
        <f t="shared" si="58"/>
        <v>4.3754577391594385E-2</v>
      </c>
      <c r="EE55" s="4">
        <f t="shared" si="59"/>
        <v>8.4691373907487641E-2</v>
      </c>
      <c r="EF55" s="4">
        <f t="shared" si="60"/>
        <v>1.1237134316121422E-3</v>
      </c>
      <c r="EG55" s="4">
        <f t="shared" si="61"/>
        <v>1.2658176482235519E-3</v>
      </c>
      <c r="EH55" s="4">
        <f t="shared" si="62"/>
        <v>9.8405256627513596E-4</v>
      </c>
      <c r="EI55" s="4">
        <f t="shared" si="63"/>
        <v>1.5155698102984644E-3</v>
      </c>
      <c r="EJ55" s="4">
        <f t="shared" si="64"/>
        <v>9.6069140271779418E-4</v>
      </c>
      <c r="EK55" s="4">
        <f t="shared" si="65"/>
        <v>1.8595145844766373E-3</v>
      </c>
      <c r="EL55" s="4">
        <f t="shared" si="66"/>
        <v>1.1158989147102829E-2</v>
      </c>
      <c r="EM55" s="4">
        <f t="shared" si="67"/>
        <v>1.2570149115751847E-2</v>
      </c>
      <c r="EN55" s="4">
        <f t="shared" si="68"/>
        <v>9.7720927759036638E-3</v>
      </c>
      <c r="EO55" s="4">
        <f t="shared" si="69"/>
        <v>1.5050302496192497E-2</v>
      </c>
      <c r="EP55" s="4">
        <f t="shared" si="70"/>
        <v>9.5401057200703316E-3</v>
      </c>
      <c r="EQ55" s="4">
        <f t="shared" si="71"/>
        <v>1.8465831664292449E-2</v>
      </c>
      <c r="ER55" s="4">
        <f t="shared" si="72"/>
        <v>0.93257441261262519</v>
      </c>
      <c r="ET55" s="4">
        <f t="shared" si="73"/>
        <v>0.11368573492125582</v>
      </c>
      <c r="EU55" s="4">
        <f t="shared" si="74"/>
        <v>0.10222775740367628</v>
      </c>
      <c r="EV55" s="4">
        <f t="shared" si="75"/>
        <v>0.12775912861417085</v>
      </c>
      <c r="EW55" s="4">
        <f t="shared" si="76"/>
        <v>8.6844551276531123E-2</v>
      </c>
      <c r="EX55" s="4">
        <f t="shared" si="77"/>
        <v>0.13046054667281889</v>
      </c>
      <c r="EY55" s="4">
        <f t="shared" si="78"/>
        <v>7.1936900623742611E-2</v>
      </c>
      <c r="EZ55" s="4">
        <f t="shared" si="79"/>
        <v>1.2751910417798237E-2</v>
      </c>
      <c r="FA55" s="4">
        <f t="shared" si="80"/>
        <v>1.1336574462079531E-2</v>
      </c>
      <c r="FB55" s="4">
        <f t="shared" si="81"/>
        <v>1.4535408750716428E-2</v>
      </c>
      <c r="FC55" s="4">
        <f t="shared" si="82"/>
        <v>9.4861314425261634E-3</v>
      </c>
      <c r="FD55" s="4">
        <f t="shared" si="83"/>
        <v>1.4883606020460273E-2</v>
      </c>
      <c r="FE55" s="4">
        <f t="shared" si="84"/>
        <v>7.7451204722701417E-3</v>
      </c>
      <c r="FF55" s="4">
        <f t="shared" si="85"/>
        <v>2.2323411613222429E-2</v>
      </c>
      <c r="FG55" s="4">
        <f t="shared" si="86"/>
        <v>1.9867111956170008E-2</v>
      </c>
      <c r="FH55" s="4">
        <f t="shared" si="87"/>
        <v>2.5411135392465877E-2</v>
      </c>
      <c r="FI55" s="4">
        <f t="shared" si="88"/>
        <v>1.6647695274772677E-2</v>
      </c>
      <c r="FJ55" s="4">
        <f t="shared" si="89"/>
        <v>2.6012984752537979E-2</v>
      </c>
      <c r="FK55" s="4">
        <f t="shared" si="90"/>
        <v>1.3610366928342688E-2</v>
      </c>
      <c r="FL55" s="4">
        <f t="shared" si="91"/>
        <v>2.2940276081496579E-3</v>
      </c>
      <c r="FM55" s="4">
        <f t="shared" si="92"/>
        <v>2.0370182774769622E-3</v>
      </c>
      <c r="FN55" s="4">
        <f t="shared" si="93"/>
        <v>2.6187530144147326E-3</v>
      </c>
      <c r="FO55" s="4">
        <f t="shared" si="94"/>
        <v>1.7019074362574272E-3</v>
      </c>
      <c r="FP55" s="4">
        <f t="shared" si="95"/>
        <v>2.6822625079158122E-3</v>
      </c>
      <c r="FQ55" s="4">
        <f t="shared" si="96"/>
        <v>1.3875512307628486E-3</v>
      </c>
      <c r="FR55" s="4">
        <f t="shared" si="97"/>
        <v>0.2026142304675527</v>
      </c>
      <c r="FS55" s="4">
        <f t="shared" si="98"/>
        <v>0.18405470773591803</v>
      </c>
      <c r="FT55" s="4">
        <f t="shared" si="99"/>
        <v>0.22490281727162142</v>
      </c>
      <c r="FU55" s="4">
        <f t="shared" si="100"/>
        <v>0.15853253946738816</v>
      </c>
      <c r="FV55" s="4">
        <f t="shared" si="101"/>
        <v>0.22911874296801477</v>
      </c>
      <c r="FW55" s="4">
        <f t="shared" si="102"/>
        <v>0.1331128579988487</v>
      </c>
      <c r="FX55" s="4">
        <f t="shared" si="103"/>
        <v>2.494935678072507E-2</v>
      </c>
      <c r="FY55" s="4">
        <f t="shared" si="104"/>
        <v>2.2210682013726168E-2</v>
      </c>
      <c r="FZ55" s="4">
        <f t="shared" si="105"/>
        <v>2.8389748331261209E-2</v>
      </c>
      <c r="GA55" s="4">
        <f t="shared" si="106"/>
        <v>1.8618709709748063E-2</v>
      </c>
      <c r="GB55" s="4">
        <f t="shared" si="107"/>
        <v>2.9060041021471424E-2</v>
      </c>
      <c r="GC55" s="4">
        <f t="shared" si="108"/>
        <v>1.5227343502385984E-2</v>
      </c>
      <c r="GD55" s="4">
        <f t="shared" si="109"/>
        <v>0.81839383684653422</v>
      </c>
      <c r="GE55" s="4">
        <f t="shared" si="110"/>
        <v>0.80002070453492136</v>
      </c>
      <c r="GF55" s="4">
        <f t="shared" si="111"/>
        <v>0.83729231552691796</v>
      </c>
      <c r="GG55" s="4">
        <f t="shared" si="112"/>
        <v>0.76965258659294744</v>
      </c>
      <c r="GH55" s="4">
        <f t="shared" si="113"/>
        <v>0.84053901516932605</v>
      </c>
      <c r="GI55" s="4">
        <f t="shared" si="114"/>
        <v>0.73141755199880254</v>
      </c>
      <c r="GJ55" s="4">
        <f t="shared" si="115"/>
        <v>0.31214648299237696</v>
      </c>
      <c r="GK55" s="4">
        <f t="shared" si="116"/>
        <v>0.28716708250568168</v>
      </c>
      <c r="GL55" s="4">
        <f t="shared" si="117"/>
        <v>0.34132646955257639</v>
      </c>
      <c r="GM55" s="4">
        <f t="shared" si="118"/>
        <v>0.25175839579680492</v>
      </c>
      <c r="GN55" s="4">
        <f t="shared" si="119"/>
        <v>0.34674848759526061</v>
      </c>
      <c r="GO55" s="4">
        <f t="shared" si="120"/>
        <v>0.21521368669420479</v>
      </c>
      <c r="GP55" s="4">
        <f t="shared" si="121"/>
        <v>0.99487264523223162</v>
      </c>
      <c r="GQ55" s="4">
        <f t="shared" si="122"/>
        <v>0.99422798520230127</v>
      </c>
      <c r="GR55" s="4">
        <f t="shared" si="123"/>
        <v>0.99550703600616419</v>
      </c>
      <c r="GS55" s="4">
        <f t="shared" si="124"/>
        <v>0.99309699923719441</v>
      </c>
      <c r="GT55" s="4">
        <f t="shared" si="125"/>
        <v>0.99561322995465085</v>
      </c>
      <c r="GU55" s="4">
        <f t="shared" si="126"/>
        <v>0.99154367349757</v>
      </c>
      <c r="GV55" s="4">
        <f t="shared" si="127"/>
        <v>0.95131240512791093</v>
      </c>
      <c r="GW55" s="4">
        <f t="shared" si="128"/>
        <v>0.94549100946929199</v>
      </c>
      <c r="GX55" s="4">
        <f t="shared" si="129"/>
        <v>0.95710397899285038</v>
      </c>
      <c r="GY55" s="4">
        <f t="shared" si="130"/>
        <v>0.93543055038950551</v>
      </c>
      <c r="GZ55" s="4">
        <f t="shared" si="131"/>
        <v>0.95807963065327129</v>
      </c>
      <c r="HA55" s="4">
        <f t="shared" si="132"/>
        <v>0.92192122483430849</v>
      </c>
      <c r="HB55" s="4">
        <f t="shared" si="133"/>
        <v>0.99887754788290806</v>
      </c>
      <c r="HC55" s="4">
        <f t="shared" si="134"/>
        <v>0.9987357826204466</v>
      </c>
      <c r="HD55" s="4">
        <f t="shared" si="135"/>
        <v>0.99901691484119814</v>
      </c>
      <c r="HE55" s="4">
        <f t="shared" si="136"/>
        <v>0.99848672366562863</v>
      </c>
      <c r="HF55" s="4">
        <f t="shared" si="137"/>
        <v>0.99904023063945546</v>
      </c>
      <c r="HG55" s="4">
        <f t="shared" si="138"/>
        <v>0.99814393679212809</v>
      </c>
      <c r="HH55" s="4">
        <f t="shared" si="139"/>
        <v>0.98896415967530948</v>
      </c>
      <c r="HI55" s="4">
        <f t="shared" si="140"/>
        <v>0.98758589799755692</v>
      </c>
      <c r="HJ55" s="4">
        <f t="shared" si="141"/>
        <v>0.99032247687788655</v>
      </c>
      <c r="HK55" s="4">
        <f t="shared" si="142"/>
        <v>0.98517285058762005</v>
      </c>
      <c r="HL55" s="4">
        <f t="shared" si="143"/>
        <v>0.99055004782275025</v>
      </c>
      <c r="HM55" s="4">
        <f t="shared" si="144"/>
        <v>0.98186897283130536</v>
      </c>
      <c r="HN55" s="4">
        <f t="shared" si="145"/>
        <v>0.51744449966514428</v>
      </c>
      <c r="HP55" s="4">
        <f t="shared" ref="HP55:IU55" si="305">IF(B1=1,ET55,0)</f>
        <v>0.11368573492125582</v>
      </c>
      <c r="HQ55" s="4">
        <f t="shared" si="305"/>
        <v>0.10222775740367628</v>
      </c>
      <c r="HR55" s="4">
        <f t="shared" si="305"/>
        <v>0.12775912861417085</v>
      </c>
      <c r="HS55" s="4">
        <f t="shared" si="305"/>
        <v>8.6844551276531123E-2</v>
      </c>
      <c r="HT55" s="4">
        <f t="shared" si="305"/>
        <v>0.13046054667281889</v>
      </c>
      <c r="HU55" s="4">
        <f t="shared" si="305"/>
        <v>7.1936900623742611E-2</v>
      </c>
      <c r="HV55" s="4">
        <f t="shared" si="305"/>
        <v>1.2751910417798237E-2</v>
      </c>
      <c r="HW55" s="4">
        <f t="shared" si="305"/>
        <v>1.1336574462079531E-2</v>
      </c>
      <c r="HX55" s="4">
        <f t="shared" si="305"/>
        <v>1.4535408750716428E-2</v>
      </c>
      <c r="HY55" s="4">
        <f t="shared" si="305"/>
        <v>9.4861314425261634E-3</v>
      </c>
      <c r="HZ55" s="4">
        <f t="shared" si="305"/>
        <v>1.4883606020460273E-2</v>
      </c>
      <c r="IA55" s="4">
        <f t="shared" si="305"/>
        <v>7.7451204722701417E-3</v>
      </c>
      <c r="IB55" s="4">
        <f t="shared" si="305"/>
        <v>2.2323411613222429E-2</v>
      </c>
      <c r="IC55" s="4">
        <f t="shared" si="305"/>
        <v>1.9867111956170008E-2</v>
      </c>
      <c r="ID55" s="4">
        <f t="shared" si="305"/>
        <v>2.5411135392465877E-2</v>
      </c>
      <c r="IE55" s="4">
        <f t="shared" si="305"/>
        <v>1.6647695274772677E-2</v>
      </c>
      <c r="IF55" s="4">
        <f t="shared" si="305"/>
        <v>2.6012984752537979E-2</v>
      </c>
      <c r="IG55" s="4">
        <f t="shared" si="305"/>
        <v>1.3610366928342688E-2</v>
      </c>
      <c r="IH55" s="4">
        <f t="shared" si="305"/>
        <v>2.2940276081496579E-3</v>
      </c>
      <c r="II55" s="4">
        <f t="shared" si="305"/>
        <v>2.0370182774769622E-3</v>
      </c>
      <c r="IJ55" s="4">
        <f t="shared" si="305"/>
        <v>2.6187530144147326E-3</v>
      </c>
      <c r="IK55" s="4">
        <f t="shared" si="305"/>
        <v>1.7019074362574272E-3</v>
      </c>
      <c r="IL55" s="4">
        <f t="shared" si="305"/>
        <v>2.6822625079158122E-3</v>
      </c>
      <c r="IM55" s="4">
        <f t="shared" si="305"/>
        <v>1.3875512307628486E-3</v>
      </c>
      <c r="IN55" s="4">
        <f t="shared" si="305"/>
        <v>0.2026142304675527</v>
      </c>
      <c r="IO55" s="4">
        <f t="shared" si="305"/>
        <v>0.18405470773591803</v>
      </c>
      <c r="IP55" s="4">
        <f t="shared" si="305"/>
        <v>0.22490281727162142</v>
      </c>
      <c r="IQ55" s="4">
        <f t="shared" si="305"/>
        <v>0.15853253946738816</v>
      </c>
      <c r="IR55" s="4">
        <f t="shared" si="305"/>
        <v>0.22911874296801477</v>
      </c>
      <c r="IS55" s="4">
        <f t="shared" si="305"/>
        <v>0.1331128579988487</v>
      </c>
      <c r="IT55" s="4">
        <f t="shared" si="305"/>
        <v>2.494935678072507E-2</v>
      </c>
      <c r="IU55" s="4">
        <f t="shared" si="305"/>
        <v>2.2210682013726168E-2</v>
      </c>
      <c r="IV55" s="4">
        <f t="shared" ref="IV55:KA55" si="306">IF(AH1=1,FZ55,0)</f>
        <v>2.8389748331261209E-2</v>
      </c>
      <c r="IW55" s="4">
        <f t="shared" si="306"/>
        <v>1.8618709709748063E-2</v>
      </c>
      <c r="IX55" s="4">
        <f t="shared" si="306"/>
        <v>2.9060041021471424E-2</v>
      </c>
      <c r="IY55" s="4">
        <f t="shared" si="306"/>
        <v>1.5227343502385984E-2</v>
      </c>
      <c r="IZ55" s="4">
        <f t="shared" si="306"/>
        <v>0.81839383684653422</v>
      </c>
      <c r="JA55" s="4">
        <f t="shared" si="306"/>
        <v>0.80002070453492136</v>
      </c>
      <c r="JB55" s="4">
        <f t="shared" si="306"/>
        <v>0.83729231552691796</v>
      </c>
      <c r="JC55" s="4">
        <f t="shared" si="306"/>
        <v>0.76965258659294744</v>
      </c>
      <c r="JD55" s="4">
        <f t="shared" si="306"/>
        <v>0.84053901516932605</v>
      </c>
      <c r="JE55" s="4">
        <f t="shared" si="306"/>
        <v>0.73141755199880254</v>
      </c>
      <c r="JF55" s="4">
        <f t="shared" si="306"/>
        <v>0.31214648299237696</v>
      </c>
      <c r="JG55" s="4">
        <f t="shared" si="306"/>
        <v>0.28716708250568168</v>
      </c>
      <c r="JH55" s="4">
        <f t="shared" si="306"/>
        <v>0.34132646955257639</v>
      </c>
      <c r="JI55" s="4">
        <f t="shared" si="306"/>
        <v>0.25175839579680492</v>
      </c>
      <c r="JJ55" s="4">
        <f t="shared" si="306"/>
        <v>0.34674848759526061</v>
      </c>
      <c r="JK55" s="4">
        <f t="shared" si="306"/>
        <v>0.21521368669420479</v>
      </c>
      <c r="JL55" s="4">
        <f t="shared" si="306"/>
        <v>0.99487264523223162</v>
      </c>
      <c r="JM55" s="4">
        <f t="shared" si="306"/>
        <v>0.99422798520230127</v>
      </c>
      <c r="JN55" s="4">
        <f t="shared" si="306"/>
        <v>0.99550703600616419</v>
      </c>
      <c r="JO55" s="4">
        <f t="shared" si="306"/>
        <v>0.99309699923719441</v>
      </c>
      <c r="JP55" s="4">
        <f t="shared" si="306"/>
        <v>0.99561322995465085</v>
      </c>
      <c r="JQ55" s="4">
        <f t="shared" si="306"/>
        <v>0.99154367349757</v>
      </c>
      <c r="JR55" s="4">
        <f t="shared" si="306"/>
        <v>0.95131240512791093</v>
      </c>
      <c r="JS55" s="4">
        <f t="shared" si="306"/>
        <v>0.94549100946929199</v>
      </c>
      <c r="JT55" s="4">
        <f t="shared" si="306"/>
        <v>0.95710397899285038</v>
      </c>
      <c r="JU55" s="4">
        <f t="shared" si="306"/>
        <v>0.93543055038950551</v>
      </c>
      <c r="JV55" s="4">
        <f t="shared" si="306"/>
        <v>0.95807963065327129</v>
      </c>
      <c r="JW55" s="4">
        <f t="shared" si="306"/>
        <v>0.92192122483430849</v>
      </c>
      <c r="JX55" s="4">
        <f t="shared" si="306"/>
        <v>0.99887754788290806</v>
      </c>
      <c r="JY55" s="4">
        <f t="shared" si="306"/>
        <v>0.9987357826204466</v>
      </c>
      <c r="JZ55" s="4">
        <f t="shared" si="306"/>
        <v>0.99901691484119814</v>
      </c>
      <c r="KA55" s="4">
        <f t="shared" si="306"/>
        <v>0.99848672366562863</v>
      </c>
      <c r="KB55" s="4">
        <f t="shared" ref="KB55:KJ55" si="307">IF(BN1=1,HF55,0)</f>
        <v>0.99904023063945546</v>
      </c>
      <c r="KC55" s="4">
        <f t="shared" si="307"/>
        <v>0.99814393679212809</v>
      </c>
      <c r="KD55" s="4">
        <f t="shared" si="307"/>
        <v>0.98896415967530948</v>
      </c>
      <c r="KE55" s="4">
        <f t="shared" si="307"/>
        <v>0.98758589799755692</v>
      </c>
      <c r="KF55" s="4">
        <f t="shared" si="307"/>
        <v>0.99032247687788655</v>
      </c>
      <c r="KG55" s="4">
        <f t="shared" si="307"/>
        <v>0.98517285058762005</v>
      </c>
      <c r="KH55" s="4">
        <f t="shared" si="307"/>
        <v>0.99055004782275025</v>
      </c>
      <c r="KI55" s="4">
        <f t="shared" si="307"/>
        <v>0.98186897283130536</v>
      </c>
      <c r="KJ55" s="4">
        <f t="shared" si="307"/>
        <v>0</v>
      </c>
    </row>
    <row r="56" spans="1:296" x14ac:dyDescent="0.2">
      <c r="A56" s="4" t="str">
        <f>'Respondent Data'!A56</f>
        <v>522</v>
      </c>
      <c r="B56" s="4">
        <f>SUMPRODUCT('Respondent Data'!I56:Z56,'Product Coding'!A100:R100)</f>
        <v>1.3296845221076892</v>
      </c>
      <c r="C56" s="4">
        <f>SUMPRODUCT('Respondent Data'!I56:Z56,'Product Coding'!A101:R101)</f>
        <v>0.10139258646447796</v>
      </c>
      <c r="D56" s="4">
        <f>SUMPRODUCT('Respondent Data'!I56:Z56,'Product Coding'!A102:R102)</f>
        <v>0.4933585940412259</v>
      </c>
      <c r="E56" s="4">
        <f>SUMPRODUCT('Respondent Data'!I56:Z56,'Product Coding'!A103:R103)</f>
        <v>-0.57943230456201289</v>
      </c>
      <c r="F56" s="4">
        <f>SUMPRODUCT('Respondent Data'!I56:Z56,'Product Coding'!A104:R104)</f>
        <v>-1.3620908357184009</v>
      </c>
      <c r="G56" s="4">
        <f>SUMPRODUCT('Respondent Data'!I56:Z56,'Product Coding'!A105:R105)</f>
        <v>-1.8734747839607109</v>
      </c>
      <c r="H56" s="4">
        <f>SUMPRODUCT('Respondent Data'!I56:Z56,'Product Coding'!A106:R106)</f>
        <v>0.47183832397717512</v>
      </c>
      <c r="I56" s="4">
        <f>SUMPRODUCT('Respondent Data'!I56:Z56,'Product Coding'!A107:R107)</f>
        <v>-0.75645361166603609</v>
      </c>
      <c r="J56" s="4">
        <f>SUMPRODUCT('Respondent Data'!I56:Z56,'Product Coding'!A108:R108)</f>
        <v>-0.3644876040892881</v>
      </c>
      <c r="K56" s="4">
        <f>SUMPRODUCT('Respondent Data'!I56:Z56,'Product Coding'!A109:R109)</f>
        <v>-1.437278502692527</v>
      </c>
      <c r="L56" s="4">
        <f>SUMPRODUCT('Respondent Data'!I56:Z56,'Product Coding'!A110:R110)</f>
        <v>-2.2199370338489151</v>
      </c>
      <c r="M56" s="4">
        <f>SUMPRODUCT('Respondent Data'!I56:Z56,'Product Coding'!A111:R111)</f>
        <v>-2.731320982091225</v>
      </c>
      <c r="N56" s="4">
        <f>SUMPRODUCT('Respondent Data'!I56:Z56,'Product Coding'!A112:R112)</f>
        <v>-1.0488370207371709</v>
      </c>
      <c r="O56" s="4">
        <f>SUMPRODUCT('Respondent Data'!I56:Z56,'Product Coding'!A113:R113)</f>
        <v>-2.2771289563803818</v>
      </c>
      <c r="P56" s="4">
        <f>SUMPRODUCT('Respondent Data'!I56:Z56,'Product Coding'!A114:R114)</f>
        <v>-1.8851629488036341</v>
      </c>
      <c r="Q56" s="4">
        <f>SUMPRODUCT('Respondent Data'!I56:Z56,'Product Coding'!A115:R115)</f>
        <v>-2.9579538474068729</v>
      </c>
      <c r="R56" s="4">
        <f>SUMPRODUCT('Respondent Data'!I56:Z56,'Product Coding'!A116:R116)</f>
        <v>-3.7406123785632608</v>
      </c>
      <c r="S56" s="4">
        <f>SUMPRODUCT('Respondent Data'!I56:Z56,'Product Coding'!A117:R117)</f>
        <v>-4.2519963268055712</v>
      </c>
      <c r="T56" s="4">
        <f>SUMPRODUCT('Respondent Data'!I56:Z56,'Product Coding'!A118:R118)</f>
        <v>-1.906683218867685</v>
      </c>
      <c r="U56" s="4">
        <f>SUMPRODUCT('Respondent Data'!I56:Z56,'Product Coding'!A119:R119)</f>
        <v>-3.1349751545108959</v>
      </c>
      <c r="V56" s="4">
        <f>SUMPRODUCT('Respondent Data'!I56:Z56,'Product Coding'!A120:R120)</f>
        <v>-2.7430091469341482</v>
      </c>
      <c r="W56" s="4">
        <f>SUMPRODUCT('Respondent Data'!I56:Z56,'Product Coding'!A121:R121)</f>
        <v>-3.8158000455373871</v>
      </c>
      <c r="X56" s="4">
        <f>SUMPRODUCT('Respondent Data'!I56:Z56,'Product Coding'!A122:R122)</f>
        <v>-4.5984585766937744</v>
      </c>
      <c r="Y56" s="4">
        <f>SUMPRODUCT('Respondent Data'!I56:Z56,'Product Coding'!A123:R123)</f>
        <v>-5.1098425249360844</v>
      </c>
      <c r="Z56" s="4">
        <f>SUMPRODUCT('Respondent Data'!I56:Z56,'Product Coding'!A124:R124)</f>
        <v>0.73086954817570904</v>
      </c>
      <c r="AA56" s="4">
        <f>SUMPRODUCT('Respondent Data'!I56:Z56,'Product Coding'!A125:R125)</f>
        <v>-0.49742238746750217</v>
      </c>
      <c r="AB56" s="4">
        <f>SUMPRODUCT('Respondent Data'!I56:Z56,'Product Coding'!A126:R126)</f>
        <v>-0.10545637989075424</v>
      </c>
      <c r="AC56" s="4">
        <f>SUMPRODUCT('Respondent Data'!I56:Z56,'Product Coding'!A127:R127)</f>
        <v>-1.178247278493993</v>
      </c>
      <c r="AD56" s="4">
        <f>SUMPRODUCT('Respondent Data'!I56:Z56,'Product Coding'!A128:R128)</f>
        <v>-1.9609058096503813</v>
      </c>
      <c r="AE56" s="4">
        <f>SUMPRODUCT('Respondent Data'!I56:Z56,'Product Coding'!A129:R129)</f>
        <v>-2.4722897578926912</v>
      </c>
      <c r="AF56" s="4">
        <f>SUMPRODUCT('Respondent Data'!I56:Z56,'Product Coding'!A130:R130)</f>
        <v>-0.12697664995480501</v>
      </c>
      <c r="AG56" s="4">
        <f>SUMPRODUCT('Respondent Data'!I56:Z56,'Product Coding'!A131:R131)</f>
        <v>-1.3552685855980162</v>
      </c>
      <c r="AH56" s="4">
        <f>SUMPRODUCT('Respondent Data'!I56:Z56,'Product Coding'!A132:R132)</f>
        <v>-0.96330257802126829</v>
      </c>
      <c r="AI56" s="4">
        <f>SUMPRODUCT('Respondent Data'!I56:Z56,'Product Coding'!A133:R133)</f>
        <v>-2.0360934766245071</v>
      </c>
      <c r="AJ56" s="4">
        <f>SUMPRODUCT('Respondent Data'!I56:Z56,'Product Coding'!A134:R134)</f>
        <v>-2.8187520077808954</v>
      </c>
      <c r="AK56" s="4">
        <f>SUMPRODUCT('Respondent Data'!I56:Z56,'Product Coding'!A135:R135)</f>
        <v>-3.3301359560232053</v>
      </c>
      <c r="AL56" s="4">
        <f>SUMPRODUCT('Respondent Data'!I56:Z56,'Product Coding'!A136:R136)</f>
        <v>4.3183156110254686</v>
      </c>
      <c r="AM56" s="4">
        <f>SUMPRODUCT('Respondent Data'!I56:Z56,'Product Coding'!A137:R137)</f>
        <v>3.0900236753822581</v>
      </c>
      <c r="AN56" s="4">
        <f>SUMPRODUCT('Respondent Data'!I56:Z56,'Product Coding'!A138:R138)</f>
        <v>3.4819896829590058</v>
      </c>
      <c r="AO56" s="4">
        <f>SUMPRODUCT('Respondent Data'!I56:Z56,'Product Coding'!A139:R139)</f>
        <v>2.409198784355767</v>
      </c>
      <c r="AP56" s="4">
        <f>SUMPRODUCT('Respondent Data'!I56:Z56,'Product Coding'!A140:R140)</f>
        <v>1.6265402531993791</v>
      </c>
      <c r="AQ56" s="4">
        <f>SUMPRODUCT('Respondent Data'!I56:Z56,'Product Coding'!A141:R141)</f>
        <v>1.115156304957069</v>
      </c>
      <c r="AR56" s="4">
        <f>SUMPRODUCT('Respondent Data'!I56:Z56,'Product Coding'!A142:R142)</f>
        <v>3.4604694128949549</v>
      </c>
      <c r="AS56" s="4">
        <f>SUMPRODUCT('Respondent Data'!I56:Z56,'Product Coding'!A143:R143)</f>
        <v>2.232177477251744</v>
      </c>
      <c r="AT56" s="4">
        <f>SUMPRODUCT('Respondent Data'!I56:Z56,'Product Coding'!A144:R144)</f>
        <v>2.6241434848284917</v>
      </c>
      <c r="AU56" s="4">
        <f>SUMPRODUCT('Respondent Data'!I56:Z56,'Product Coding'!A145:R145)</f>
        <v>1.5513525862252531</v>
      </c>
      <c r="AV56" s="4">
        <f>SUMPRODUCT('Respondent Data'!I56:Z56,'Product Coding'!A146:R146)</f>
        <v>0.76869405506886501</v>
      </c>
      <c r="AW56" s="4">
        <f>SUMPRODUCT('Respondent Data'!I56:Z56,'Product Coding'!A147:R147)</f>
        <v>0.25731010682655503</v>
      </c>
      <c r="AX56" s="4">
        <f>SUMPRODUCT('Respondent Data'!I56:Z56,'Product Coding'!A148:R148)</f>
        <v>5.6908025089111582</v>
      </c>
      <c r="AY56" s="4">
        <f>SUMPRODUCT('Respondent Data'!I56:Z56,'Product Coding'!A149:R149)</f>
        <v>4.4625105732679478</v>
      </c>
      <c r="AZ56" s="4">
        <f>SUMPRODUCT('Respondent Data'!I56:Z56,'Product Coding'!A150:R150)</f>
        <v>4.854476580844695</v>
      </c>
      <c r="BA56" s="4">
        <f>SUMPRODUCT('Respondent Data'!I56:Z56,'Product Coding'!A151:R151)</f>
        <v>3.7816856822414571</v>
      </c>
      <c r="BB56" s="4">
        <f>SUMPRODUCT('Respondent Data'!I56:Z56,'Product Coding'!A152:R152)</f>
        <v>2.9990271510850688</v>
      </c>
      <c r="BC56" s="4">
        <f>SUMPRODUCT('Respondent Data'!I56:Z56,'Product Coding'!A153:R153)</f>
        <v>2.4876432028427589</v>
      </c>
      <c r="BD56" s="4">
        <f>SUMPRODUCT('Respondent Data'!I56:Z56,'Product Coding'!A154:R154)</f>
        <v>4.832956310780645</v>
      </c>
      <c r="BE56" s="4">
        <f>SUMPRODUCT('Respondent Data'!I56:Z56,'Product Coding'!A155:R155)</f>
        <v>3.6046643751374341</v>
      </c>
      <c r="BF56" s="4">
        <f>SUMPRODUCT('Respondent Data'!I56:Z56,'Product Coding'!A156:R156)</f>
        <v>3.9966303827141814</v>
      </c>
      <c r="BG56" s="4">
        <f>SUMPRODUCT('Respondent Data'!I56:Z56,'Product Coding'!A157:R157)</f>
        <v>2.923839484110943</v>
      </c>
      <c r="BH56" s="4">
        <f>SUMPRODUCT('Respondent Data'!I56:Z56,'Product Coding'!A158:R158)</f>
        <v>2.1411809529545547</v>
      </c>
      <c r="BI56" s="4">
        <f>SUMPRODUCT('Respondent Data'!I56:Z56,'Product Coding'!A159:R159)</f>
        <v>1.6297970047122448</v>
      </c>
      <c r="BJ56" s="4">
        <f>SUMPRODUCT('Respondent Data'!I56:Z56,'Product Coding'!A160:R160)</f>
        <v>7.1468770860747384</v>
      </c>
      <c r="BK56" s="4">
        <f>SUMPRODUCT('Respondent Data'!I56:Z56,'Product Coding'!A161:R161)</f>
        <v>5.9185851504315279</v>
      </c>
      <c r="BL56" s="4">
        <f>SUMPRODUCT('Respondent Data'!I56:Z56,'Product Coding'!A162:R162)</f>
        <v>6.3105511580082752</v>
      </c>
      <c r="BM56" s="4">
        <f>SUMPRODUCT('Respondent Data'!I56:Z56,'Product Coding'!A163:R163)</f>
        <v>5.2377602594050368</v>
      </c>
      <c r="BN56" s="4">
        <f>SUMPRODUCT('Respondent Data'!I56:Z56,'Product Coding'!A164:R164)</f>
        <v>4.4551017282486489</v>
      </c>
      <c r="BO56" s="4">
        <f>SUMPRODUCT('Respondent Data'!I56:Z56,'Product Coding'!A165:R165)</f>
        <v>3.943717780006339</v>
      </c>
      <c r="BP56" s="4">
        <f>SUMPRODUCT('Respondent Data'!I56:Z56,'Product Coding'!A166:R166)</f>
        <v>6.2890308879442252</v>
      </c>
      <c r="BQ56" s="4">
        <f>SUMPRODUCT('Respondent Data'!I56:Z56,'Product Coding'!A167:R167)</f>
        <v>5.0607389523010147</v>
      </c>
      <c r="BR56" s="4">
        <f>SUMPRODUCT('Respondent Data'!I56:Z56,'Product Coding'!A168:R168)</f>
        <v>5.4527049598777619</v>
      </c>
      <c r="BS56" s="4">
        <f>SUMPRODUCT('Respondent Data'!I56:Z56,'Product Coding'!A169:R169)</f>
        <v>4.3799140612745235</v>
      </c>
      <c r="BT56" s="4">
        <f>SUMPRODUCT('Respondent Data'!I56:Z56,'Product Coding'!A170:R170)</f>
        <v>3.5972555301181353</v>
      </c>
      <c r="BU56" s="4">
        <f>SUMPRODUCT('Respondent Data'!I56:Z56,'Product Coding'!A171:R171)</f>
        <v>3.0858715818758249</v>
      </c>
      <c r="BV56" s="4">
        <f>SUMPRODUCT('Respondent Data'!I56:Z56,'Product Coding'!A172:R172)</f>
        <v>7.2963070103472898</v>
      </c>
      <c r="BX56" s="4">
        <f t="shared" si="0"/>
        <v>0.2645607111913888</v>
      </c>
      <c r="BY56" s="4">
        <f t="shared" si="1"/>
        <v>0.9035782306621909</v>
      </c>
      <c r="BZ56" s="4">
        <f t="shared" si="2"/>
        <v>0.61057228222239968</v>
      </c>
      <c r="CA56" s="4">
        <f t="shared" si="3"/>
        <v>1.7850247926269589</v>
      </c>
      <c r="CB56" s="4">
        <f t="shared" si="4"/>
        <v>3.9043481241425257</v>
      </c>
      <c r="CC56" s="4">
        <f t="shared" si="5"/>
        <v>6.5108810432023647</v>
      </c>
      <c r="CD56" s="4">
        <f t="shared" si="6"/>
        <v>0.62385436705757213</v>
      </c>
      <c r="CE56" s="4">
        <f t="shared" si="7"/>
        <v>2.1307064931835953</v>
      </c>
      <c r="CF56" s="4">
        <f t="shared" si="8"/>
        <v>1.43977608373299</v>
      </c>
      <c r="CG56" s="4">
        <f t="shared" si="9"/>
        <v>4.209224820917445</v>
      </c>
      <c r="CH56" s="4">
        <f t="shared" si="10"/>
        <v>9.2067511339477974</v>
      </c>
      <c r="CI56" s="4">
        <f t="shared" si="11"/>
        <v>15.353154872855383</v>
      </c>
      <c r="CJ56" s="4">
        <f t="shared" si="12"/>
        <v>2.8543296608397544</v>
      </c>
      <c r="CK56" s="4">
        <f t="shared" si="13"/>
        <v>9.7486513891415001</v>
      </c>
      <c r="CL56" s="4">
        <f t="shared" si="14"/>
        <v>6.5874277680379256</v>
      </c>
      <c r="CM56" s="4">
        <f t="shared" si="15"/>
        <v>19.258525530813206</v>
      </c>
      <c r="CN56" s="4">
        <f t="shared" si="16"/>
        <v>42.123777966872957</v>
      </c>
      <c r="CO56" s="4">
        <f t="shared" si="17"/>
        <v>70.245505449853411</v>
      </c>
      <c r="CP56" s="4">
        <f t="shared" si="18"/>
        <v>6.7307273854758183</v>
      </c>
      <c r="CQ56" s="4">
        <f t="shared" si="19"/>
        <v>22.988064685228842</v>
      </c>
      <c r="CR56" s="4">
        <f t="shared" si="20"/>
        <v>15.533657897501669</v>
      </c>
      <c r="CS56" s="4">
        <f t="shared" si="21"/>
        <v>45.413074380481277</v>
      </c>
      <c r="CT56" s="4">
        <f t="shared" si="22"/>
        <v>99.331086325158694</v>
      </c>
      <c r="CU56" s="4">
        <f t="shared" si="23"/>
        <v>165.64426797807872</v>
      </c>
      <c r="CV56" s="4">
        <f t="shared" si="24"/>
        <v>0.48149012914329004</v>
      </c>
      <c r="CW56" s="4">
        <f t="shared" si="25"/>
        <v>1.6444769785104989</v>
      </c>
      <c r="CX56" s="4">
        <f t="shared" si="26"/>
        <v>1.1112176320311671</v>
      </c>
      <c r="CY56" s="4">
        <f t="shared" si="27"/>
        <v>3.2486751870884141</v>
      </c>
      <c r="CZ56" s="4">
        <f t="shared" si="28"/>
        <v>7.1057606174704615</v>
      </c>
      <c r="DA56" s="4">
        <f t="shared" si="29"/>
        <v>11.849548408796934</v>
      </c>
      <c r="DB56" s="4">
        <f t="shared" si="30"/>
        <v>1.1353905060523324</v>
      </c>
      <c r="DC56" s="4">
        <f t="shared" si="31"/>
        <v>3.877802338636926</v>
      </c>
      <c r="DD56" s="4">
        <f t="shared" si="32"/>
        <v>2.6203360634017754</v>
      </c>
      <c r="DE56" s="4">
        <f t="shared" si="33"/>
        <v>7.6606242608356334</v>
      </c>
      <c r="DF56" s="4">
        <f t="shared" si="34"/>
        <v>16.755926352449819</v>
      </c>
      <c r="DG56" s="4">
        <f t="shared" si="35"/>
        <v>27.942140347287847</v>
      </c>
      <c r="DH56" s="4">
        <f t="shared" si="36"/>
        <v>1.3322304597232937E-2</v>
      </c>
      <c r="DI56" s="4">
        <f t="shared" si="37"/>
        <v>4.5500877141209907E-2</v>
      </c>
      <c r="DJ56" s="4">
        <f t="shared" si="38"/>
        <v>3.0746174992363106E-2</v>
      </c>
      <c r="DK56" s="4">
        <f t="shared" si="39"/>
        <v>8.9887284827358485E-2</v>
      </c>
      <c r="DL56" s="4">
        <f t="shared" si="40"/>
        <v>0.19660861482124245</v>
      </c>
      <c r="DM56" s="4">
        <f t="shared" si="41"/>
        <v>0.32786402812147758</v>
      </c>
      <c r="DN56" s="4">
        <f t="shared" si="42"/>
        <v>3.1415011944999092E-2</v>
      </c>
      <c r="DO56" s="4">
        <f t="shared" si="43"/>
        <v>0.10729454415836857</v>
      </c>
      <c r="DP56" s="4">
        <f t="shared" si="44"/>
        <v>7.2501829364323117E-2</v>
      </c>
      <c r="DQ56" s="4">
        <f t="shared" si="45"/>
        <v>0.21196108420622004</v>
      </c>
      <c r="DR56" s="4">
        <f t="shared" si="46"/>
        <v>0.46361813288535075</v>
      </c>
      <c r="DS56" s="4">
        <f t="shared" si="47"/>
        <v>0.77312842418503436</v>
      </c>
      <c r="DT56" s="4">
        <f t="shared" si="48"/>
        <v>3.3768819038753118E-3</v>
      </c>
      <c r="DU56" s="4">
        <f t="shared" si="49"/>
        <v>1.1533371535471357E-2</v>
      </c>
      <c r="DV56" s="4">
        <f t="shared" si="50"/>
        <v>7.793411506794367E-3</v>
      </c>
      <c r="DW56" s="4">
        <f t="shared" si="51"/>
        <v>2.2784252026863135E-2</v>
      </c>
      <c r="DX56" s="4">
        <f t="shared" si="52"/>
        <v>4.9835527231057532E-2</v>
      </c>
      <c r="DY56" s="4">
        <f t="shared" si="53"/>
        <v>8.3105598991111654E-2</v>
      </c>
      <c r="DZ56" s="4">
        <f t="shared" si="54"/>
        <v>7.9629454928637575E-3</v>
      </c>
      <c r="EA56" s="4">
        <f t="shared" si="55"/>
        <v>2.7196571126905461E-2</v>
      </c>
      <c r="EB56" s="4">
        <f t="shared" si="56"/>
        <v>1.8377459679843229E-2</v>
      </c>
      <c r="EC56" s="4">
        <f t="shared" si="57"/>
        <v>5.3727006792086217E-2</v>
      </c>
      <c r="ED56" s="4">
        <f t="shared" si="58"/>
        <v>0.11751598019866433</v>
      </c>
      <c r="EE56" s="4">
        <f t="shared" si="59"/>
        <v>0.19596935094430565</v>
      </c>
      <c r="EF56" s="4">
        <f t="shared" si="60"/>
        <v>7.8731897549638252E-4</v>
      </c>
      <c r="EG56" s="4">
        <f t="shared" si="61"/>
        <v>2.6890020201493364E-3</v>
      </c>
      <c r="EH56" s="4">
        <f t="shared" si="62"/>
        <v>1.8170314917171065E-3</v>
      </c>
      <c r="EI56" s="4">
        <f t="shared" si="63"/>
        <v>5.3121413404049059E-3</v>
      </c>
      <c r="EJ56" s="4">
        <f t="shared" si="64"/>
        <v>1.1619137819966553E-2</v>
      </c>
      <c r="EK56" s="4">
        <f t="shared" si="65"/>
        <v>1.9376044800562028E-2</v>
      </c>
      <c r="EL56" s="4">
        <f t="shared" si="66"/>
        <v>1.8565582883370273E-3</v>
      </c>
      <c r="EM56" s="4">
        <f t="shared" si="67"/>
        <v>6.3408721791771401E-3</v>
      </c>
      <c r="EN56" s="4">
        <f t="shared" si="68"/>
        <v>4.2846990623970887E-3</v>
      </c>
      <c r="EO56" s="4">
        <f t="shared" si="69"/>
        <v>1.2526435080684536E-2</v>
      </c>
      <c r="EP56" s="4">
        <f t="shared" si="70"/>
        <v>2.7398814577520934E-2</v>
      </c>
      <c r="EQ56" s="4">
        <f t="shared" si="71"/>
        <v>4.569019379596842E-2</v>
      </c>
      <c r="ER56" s="4">
        <f t="shared" si="72"/>
        <v>6.7803814513373354E-4</v>
      </c>
      <c r="ET56" s="4">
        <f t="shared" si="73"/>
        <v>0.79078844625645806</v>
      </c>
      <c r="EU56" s="4">
        <f t="shared" si="74"/>
        <v>0.5253264530410886</v>
      </c>
      <c r="EV56" s="4">
        <f t="shared" si="75"/>
        <v>0.62089731149484217</v>
      </c>
      <c r="EW56" s="4">
        <f t="shared" si="76"/>
        <v>0.35906323083636027</v>
      </c>
      <c r="EX56" s="4">
        <f t="shared" si="77"/>
        <v>0.20390069682804982</v>
      </c>
      <c r="EY56" s="4">
        <f t="shared" si="78"/>
        <v>0.13314017280370036</v>
      </c>
      <c r="EZ56" s="4">
        <f t="shared" si="79"/>
        <v>0.61581877062781332</v>
      </c>
      <c r="FA56" s="4">
        <f t="shared" si="80"/>
        <v>0.31941672021228235</v>
      </c>
      <c r="FB56" s="4">
        <f t="shared" si="81"/>
        <v>0.40987367925582158</v>
      </c>
      <c r="FC56" s="4">
        <f t="shared" si="82"/>
        <v>0.19196714182588892</v>
      </c>
      <c r="FD56" s="4">
        <f t="shared" si="83"/>
        <v>9.7974368814968557E-2</v>
      </c>
      <c r="FE56" s="4">
        <f t="shared" si="84"/>
        <v>6.1150280039229669E-2</v>
      </c>
      <c r="FF56" s="4">
        <f t="shared" si="85"/>
        <v>0.25944848728433029</v>
      </c>
      <c r="FG56" s="4">
        <f t="shared" si="86"/>
        <v>9.3034927247730798E-2</v>
      </c>
      <c r="FH56" s="4">
        <f t="shared" si="87"/>
        <v>0.13179697132834722</v>
      </c>
      <c r="FI56" s="4">
        <f t="shared" si="88"/>
        <v>4.9361933990654978E-2</v>
      </c>
      <c r="FJ56" s="4">
        <f t="shared" si="89"/>
        <v>2.3189062905578102E-2</v>
      </c>
      <c r="FK56" s="4">
        <f t="shared" si="90"/>
        <v>1.4035973128211662E-2</v>
      </c>
      <c r="FL56" s="4">
        <f t="shared" si="91"/>
        <v>0.12935393400092726</v>
      </c>
      <c r="FM56" s="4">
        <f t="shared" si="92"/>
        <v>4.1687398009051191E-2</v>
      </c>
      <c r="FN56" s="4">
        <f t="shared" si="93"/>
        <v>6.0482683638392307E-2</v>
      </c>
      <c r="FO56" s="4">
        <f t="shared" si="94"/>
        <v>2.1545653102017816E-2</v>
      </c>
      <c r="FP56" s="4">
        <f t="shared" si="95"/>
        <v>9.9670006239057658E-3</v>
      </c>
      <c r="FQ56" s="4">
        <f t="shared" si="96"/>
        <v>6.0008064611712019E-3</v>
      </c>
      <c r="FR56" s="4">
        <f t="shared" si="97"/>
        <v>0.67499605993208733</v>
      </c>
      <c r="FS56" s="4">
        <f t="shared" si="98"/>
        <v>0.37814660824283286</v>
      </c>
      <c r="FT56" s="4">
        <f t="shared" si="99"/>
        <v>0.47366031091636768</v>
      </c>
      <c r="FU56" s="4">
        <f t="shared" si="100"/>
        <v>0.23536748656121501</v>
      </c>
      <c r="FV56" s="4">
        <f t="shared" si="101"/>
        <v>0.12336905161554927</v>
      </c>
      <c r="FW56" s="4">
        <f t="shared" si="102"/>
        <v>7.7823746655204598E-2</v>
      </c>
      <c r="FX56" s="4">
        <f t="shared" si="103"/>
        <v>0.46829841996847987</v>
      </c>
      <c r="FY56" s="4">
        <f t="shared" si="104"/>
        <v>0.20501035724203706</v>
      </c>
      <c r="FZ56" s="4">
        <f t="shared" si="105"/>
        <v>0.27621745122202007</v>
      </c>
      <c r="GA56" s="4">
        <f t="shared" si="106"/>
        <v>0.11546511774239165</v>
      </c>
      <c r="GB56" s="4">
        <f t="shared" si="107"/>
        <v>5.6319224362069292E-2</v>
      </c>
      <c r="GC56" s="4">
        <f t="shared" si="108"/>
        <v>3.4551694795223034E-2</v>
      </c>
      <c r="GD56" s="4">
        <f t="shared" si="109"/>
        <v>0.98685284579566412</v>
      </c>
      <c r="GE56" s="4">
        <f t="shared" si="110"/>
        <v>0.95647935058110489</v>
      </c>
      <c r="GF56" s="4">
        <f t="shared" si="111"/>
        <v>0.97017095407354681</v>
      </c>
      <c r="GG56" s="4">
        <f t="shared" si="112"/>
        <v>0.91752607257768237</v>
      </c>
      <c r="GH56" s="4">
        <f t="shared" si="113"/>
        <v>0.83569513675061313</v>
      </c>
      <c r="GI56" s="4">
        <f t="shared" si="114"/>
        <v>0.75308915583374525</v>
      </c>
      <c r="GJ56" s="4">
        <f t="shared" si="115"/>
        <v>0.96954183177365427</v>
      </c>
      <c r="GK56" s="4">
        <f t="shared" si="116"/>
        <v>0.90310207457951408</v>
      </c>
      <c r="GL56" s="4">
        <f t="shared" si="117"/>
        <v>0.93239934200644181</v>
      </c>
      <c r="GM56" s="4">
        <f t="shared" si="118"/>
        <v>0.8251090014618373</v>
      </c>
      <c r="GN56" s="4">
        <f t="shared" si="119"/>
        <v>0.6832383239394676</v>
      </c>
      <c r="GO56" s="4">
        <f t="shared" si="120"/>
        <v>0.56397494189380004</v>
      </c>
      <c r="GP56" s="4">
        <f t="shared" si="121"/>
        <v>0.99663448304941227</v>
      </c>
      <c r="GQ56" s="4">
        <f t="shared" si="122"/>
        <v>0.9885981304621082</v>
      </c>
      <c r="GR56" s="4">
        <f t="shared" si="123"/>
        <v>0.99226685606612364</v>
      </c>
      <c r="GS56" s="4">
        <f t="shared" si="124"/>
        <v>0.97772330578837985</v>
      </c>
      <c r="GT56" s="4">
        <f t="shared" si="125"/>
        <v>0.95253015740237057</v>
      </c>
      <c r="GU56" s="4">
        <f t="shared" si="126"/>
        <v>0.92327100970715825</v>
      </c>
      <c r="GV56" s="4">
        <f t="shared" si="127"/>
        <v>0.99209996207849671</v>
      </c>
      <c r="GW56" s="4">
        <f t="shared" si="128"/>
        <v>0.97352349891796364</v>
      </c>
      <c r="GX56" s="4">
        <f t="shared" si="129"/>
        <v>0.98195417671005736</v>
      </c>
      <c r="GY56" s="4">
        <f t="shared" si="130"/>
        <v>0.94901240411816901</v>
      </c>
      <c r="GZ56" s="4">
        <f t="shared" si="131"/>
        <v>0.89484178993326513</v>
      </c>
      <c r="HA56" s="4">
        <f t="shared" si="132"/>
        <v>0.83614182855975905</v>
      </c>
      <c r="HB56" s="4">
        <f t="shared" si="133"/>
        <v>0.99921330040802048</v>
      </c>
      <c r="HC56" s="4">
        <f t="shared" si="134"/>
        <v>0.99731820932040571</v>
      </c>
      <c r="HD56" s="4">
        <f t="shared" si="135"/>
        <v>0.9981862641234881</v>
      </c>
      <c r="HE56" s="4">
        <f t="shared" si="136"/>
        <v>0.9947159283948146</v>
      </c>
      <c r="HF56" s="4">
        <f t="shared" si="137"/>
        <v>0.98851431592624295</v>
      </c>
      <c r="HG56" s="4">
        <f t="shared" si="138"/>
        <v>0.9809922502109093</v>
      </c>
      <c r="HH56" s="4">
        <f t="shared" si="139"/>
        <v>0.99814688213299829</v>
      </c>
      <c r="HI56" s="4">
        <f t="shared" si="140"/>
        <v>0.99369908114191341</v>
      </c>
      <c r="HJ56" s="4">
        <f t="shared" si="141"/>
        <v>0.99573358125798661</v>
      </c>
      <c r="HK56" s="4">
        <f t="shared" si="142"/>
        <v>0.98762853526911976</v>
      </c>
      <c r="HL56" s="4">
        <f t="shared" si="143"/>
        <v>0.97333186082291934</v>
      </c>
      <c r="HM56" s="4">
        <f t="shared" si="144"/>
        <v>0.95630618507561205</v>
      </c>
      <c r="HN56" s="4">
        <f t="shared" si="145"/>
        <v>0.99932242127908544</v>
      </c>
      <c r="HP56" s="4">
        <f t="shared" ref="HP56:IU56" si="308">IF(B1=1,ET56,0)</f>
        <v>0.79078844625645806</v>
      </c>
      <c r="HQ56" s="4">
        <f t="shared" si="308"/>
        <v>0.5253264530410886</v>
      </c>
      <c r="HR56" s="4">
        <f t="shared" si="308"/>
        <v>0.62089731149484217</v>
      </c>
      <c r="HS56" s="4">
        <f t="shared" si="308"/>
        <v>0.35906323083636027</v>
      </c>
      <c r="HT56" s="4">
        <f t="shared" si="308"/>
        <v>0.20390069682804982</v>
      </c>
      <c r="HU56" s="4">
        <f t="shared" si="308"/>
        <v>0.13314017280370036</v>
      </c>
      <c r="HV56" s="4">
        <f t="shared" si="308"/>
        <v>0.61581877062781332</v>
      </c>
      <c r="HW56" s="4">
        <f t="shared" si="308"/>
        <v>0.31941672021228235</v>
      </c>
      <c r="HX56" s="4">
        <f t="shared" si="308"/>
        <v>0.40987367925582158</v>
      </c>
      <c r="HY56" s="4">
        <f t="shared" si="308"/>
        <v>0.19196714182588892</v>
      </c>
      <c r="HZ56" s="4">
        <f t="shared" si="308"/>
        <v>9.7974368814968557E-2</v>
      </c>
      <c r="IA56" s="4">
        <f t="shared" si="308"/>
        <v>6.1150280039229669E-2</v>
      </c>
      <c r="IB56" s="4">
        <f t="shared" si="308"/>
        <v>0.25944848728433029</v>
      </c>
      <c r="IC56" s="4">
        <f t="shared" si="308"/>
        <v>9.3034927247730798E-2</v>
      </c>
      <c r="ID56" s="4">
        <f t="shared" si="308"/>
        <v>0.13179697132834722</v>
      </c>
      <c r="IE56" s="4">
        <f t="shared" si="308"/>
        <v>4.9361933990654978E-2</v>
      </c>
      <c r="IF56" s="4">
        <f t="shared" si="308"/>
        <v>2.3189062905578102E-2</v>
      </c>
      <c r="IG56" s="4">
        <f t="shared" si="308"/>
        <v>1.4035973128211662E-2</v>
      </c>
      <c r="IH56" s="4">
        <f t="shared" si="308"/>
        <v>0.12935393400092726</v>
      </c>
      <c r="II56" s="4">
        <f t="shared" si="308"/>
        <v>4.1687398009051191E-2</v>
      </c>
      <c r="IJ56" s="4">
        <f t="shared" si="308"/>
        <v>6.0482683638392307E-2</v>
      </c>
      <c r="IK56" s="4">
        <f t="shared" si="308"/>
        <v>2.1545653102017816E-2</v>
      </c>
      <c r="IL56" s="4">
        <f t="shared" si="308"/>
        <v>9.9670006239057658E-3</v>
      </c>
      <c r="IM56" s="4">
        <f t="shared" si="308"/>
        <v>6.0008064611712019E-3</v>
      </c>
      <c r="IN56" s="4">
        <f t="shared" si="308"/>
        <v>0.67499605993208733</v>
      </c>
      <c r="IO56" s="4">
        <f t="shared" si="308"/>
        <v>0.37814660824283286</v>
      </c>
      <c r="IP56" s="4">
        <f t="shared" si="308"/>
        <v>0.47366031091636768</v>
      </c>
      <c r="IQ56" s="4">
        <f t="shared" si="308"/>
        <v>0.23536748656121501</v>
      </c>
      <c r="IR56" s="4">
        <f t="shared" si="308"/>
        <v>0.12336905161554927</v>
      </c>
      <c r="IS56" s="4">
        <f t="shared" si="308"/>
        <v>7.7823746655204598E-2</v>
      </c>
      <c r="IT56" s="4">
        <f t="shared" si="308"/>
        <v>0.46829841996847987</v>
      </c>
      <c r="IU56" s="4">
        <f t="shared" si="308"/>
        <v>0.20501035724203706</v>
      </c>
      <c r="IV56" s="4">
        <f t="shared" ref="IV56:KA56" si="309">IF(AH1=1,FZ56,0)</f>
        <v>0.27621745122202007</v>
      </c>
      <c r="IW56" s="4">
        <f t="shared" si="309"/>
        <v>0.11546511774239165</v>
      </c>
      <c r="IX56" s="4">
        <f t="shared" si="309"/>
        <v>5.6319224362069292E-2</v>
      </c>
      <c r="IY56" s="4">
        <f t="shared" si="309"/>
        <v>3.4551694795223034E-2</v>
      </c>
      <c r="IZ56" s="4">
        <f t="shared" si="309"/>
        <v>0.98685284579566412</v>
      </c>
      <c r="JA56" s="4">
        <f t="shared" si="309"/>
        <v>0.95647935058110489</v>
      </c>
      <c r="JB56" s="4">
        <f t="shared" si="309"/>
        <v>0.97017095407354681</v>
      </c>
      <c r="JC56" s="4">
        <f t="shared" si="309"/>
        <v>0.91752607257768237</v>
      </c>
      <c r="JD56" s="4">
        <f t="shared" si="309"/>
        <v>0.83569513675061313</v>
      </c>
      <c r="JE56" s="4">
        <f t="shared" si="309"/>
        <v>0.75308915583374525</v>
      </c>
      <c r="JF56" s="4">
        <f t="shared" si="309"/>
        <v>0.96954183177365427</v>
      </c>
      <c r="JG56" s="4">
        <f t="shared" si="309"/>
        <v>0.90310207457951408</v>
      </c>
      <c r="JH56" s="4">
        <f t="shared" si="309"/>
        <v>0.93239934200644181</v>
      </c>
      <c r="JI56" s="4">
        <f t="shared" si="309"/>
        <v>0.8251090014618373</v>
      </c>
      <c r="JJ56" s="4">
        <f t="shared" si="309"/>
        <v>0.6832383239394676</v>
      </c>
      <c r="JK56" s="4">
        <f t="shared" si="309"/>
        <v>0.56397494189380004</v>
      </c>
      <c r="JL56" s="4">
        <f t="shared" si="309"/>
        <v>0.99663448304941227</v>
      </c>
      <c r="JM56" s="4">
        <f t="shared" si="309"/>
        <v>0.9885981304621082</v>
      </c>
      <c r="JN56" s="4">
        <f t="shared" si="309"/>
        <v>0.99226685606612364</v>
      </c>
      <c r="JO56" s="4">
        <f t="shared" si="309"/>
        <v>0.97772330578837985</v>
      </c>
      <c r="JP56" s="4">
        <f t="shared" si="309"/>
        <v>0.95253015740237057</v>
      </c>
      <c r="JQ56" s="4">
        <f t="shared" si="309"/>
        <v>0.92327100970715825</v>
      </c>
      <c r="JR56" s="4">
        <f t="shared" si="309"/>
        <v>0.99209996207849671</v>
      </c>
      <c r="JS56" s="4">
        <f t="shared" si="309"/>
        <v>0.97352349891796364</v>
      </c>
      <c r="JT56" s="4">
        <f t="shared" si="309"/>
        <v>0.98195417671005736</v>
      </c>
      <c r="JU56" s="4">
        <f t="shared" si="309"/>
        <v>0.94901240411816901</v>
      </c>
      <c r="JV56" s="4">
        <f t="shared" si="309"/>
        <v>0.89484178993326513</v>
      </c>
      <c r="JW56" s="4">
        <f t="shared" si="309"/>
        <v>0.83614182855975905</v>
      </c>
      <c r="JX56" s="4">
        <f t="shared" si="309"/>
        <v>0.99921330040802048</v>
      </c>
      <c r="JY56" s="4">
        <f t="shared" si="309"/>
        <v>0.99731820932040571</v>
      </c>
      <c r="JZ56" s="4">
        <f t="shared" si="309"/>
        <v>0.9981862641234881</v>
      </c>
      <c r="KA56" s="4">
        <f t="shared" si="309"/>
        <v>0.9947159283948146</v>
      </c>
      <c r="KB56" s="4">
        <f t="shared" ref="KB56:KJ56" si="310">IF(BN1=1,HF56,0)</f>
        <v>0.98851431592624295</v>
      </c>
      <c r="KC56" s="4">
        <f t="shared" si="310"/>
        <v>0.9809922502109093</v>
      </c>
      <c r="KD56" s="4">
        <f t="shared" si="310"/>
        <v>0.99814688213299829</v>
      </c>
      <c r="KE56" s="4">
        <f t="shared" si="310"/>
        <v>0.99369908114191341</v>
      </c>
      <c r="KF56" s="4">
        <f t="shared" si="310"/>
        <v>0.99573358125798661</v>
      </c>
      <c r="KG56" s="4">
        <f t="shared" si="310"/>
        <v>0.98762853526911976</v>
      </c>
      <c r="KH56" s="4">
        <f t="shared" si="310"/>
        <v>0.97333186082291934</v>
      </c>
      <c r="KI56" s="4">
        <f t="shared" si="310"/>
        <v>0.95630618507561205</v>
      </c>
      <c r="KJ56" s="4">
        <f t="shared" si="310"/>
        <v>0</v>
      </c>
    </row>
    <row r="57" spans="1:296" x14ac:dyDescent="0.2">
      <c r="A57" s="4" t="str">
        <f>'Respondent Data'!A57</f>
        <v>527</v>
      </c>
      <c r="B57" s="4">
        <f>SUMPRODUCT('Respondent Data'!I57:Z57,'Product Coding'!A100:R100)</f>
        <v>1.9468209148736608</v>
      </c>
      <c r="C57" s="4">
        <f>SUMPRODUCT('Respondent Data'!I57:Z57,'Product Coding'!A101:R101)</f>
        <v>0.39722859807516064</v>
      </c>
      <c r="D57" s="4">
        <f>SUMPRODUCT('Respondent Data'!I57:Z57,'Product Coding'!A102:R102)</f>
        <v>-0.47137103506832934</v>
      </c>
      <c r="E57" s="4">
        <f>SUMPRODUCT('Respondent Data'!I57:Z57,'Product Coding'!A103:R103)</f>
        <v>-1.7428096849638275</v>
      </c>
      <c r="F57" s="4">
        <f>SUMPRODUCT('Respondent Data'!I57:Z57,'Product Coding'!A104:R104)</f>
        <v>-2.8582560824688796</v>
      </c>
      <c r="G57" s="4">
        <f>SUMPRODUCT('Respondent Data'!I57:Z57,'Product Coding'!A105:R105)</f>
        <v>-3.3533341132934984</v>
      </c>
      <c r="H57" s="4">
        <f>SUMPRODUCT('Respondent Data'!I57:Z57,'Product Coding'!A106:R106)</f>
        <v>0.17982747191809278</v>
      </c>
      <c r="I57" s="4">
        <f>SUMPRODUCT('Respondent Data'!I57:Z57,'Product Coding'!A107:R107)</f>
        <v>-1.3697648448804074</v>
      </c>
      <c r="J57" s="4">
        <f>SUMPRODUCT('Respondent Data'!I57:Z57,'Product Coding'!A108:R108)</f>
        <v>-2.2383644780238976</v>
      </c>
      <c r="K57" s="4">
        <f>SUMPRODUCT('Respondent Data'!I57:Z57,'Product Coding'!A109:R109)</f>
        <v>-3.5098031279193957</v>
      </c>
      <c r="L57" s="4">
        <f>SUMPRODUCT('Respondent Data'!I57:Z57,'Product Coding'!A110:R110)</f>
        <v>-4.6252495254244472</v>
      </c>
      <c r="M57" s="4">
        <f>SUMPRODUCT('Respondent Data'!I57:Z57,'Product Coding'!A111:R111)</f>
        <v>-5.1203275562490669</v>
      </c>
      <c r="N57" s="4">
        <f>SUMPRODUCT('Respondent Data'!I57:Z57,'Product Coding'!A112:R112)</f>
        <v>0.32755663638645083</v>
      </c>
      <c r="O57" s="4">
        <f>SUMPRODUCT('Respondent Data'!I57:Z57,'Product Coding'!A113:R113)</f>
        <v>-1.2220356804120496</v>
      </c>
      <c r="P57" s="4">
        <f>SUMPRODUCT('Respondent Data'!I57:Z57,'Product Coding'!A114:R114)</f>
        <v>-2.0906353135555396</v>
      </c>
      <c r="Q57" s="4">
        <f>SUMPRODUCT('Respondent Data'!I57:Z57,'Product Coding'!A115:R115)</f>
        <v>-3.3620739634510368</v>
      </c>
      <c r="R57" s="4">
        <f>SUMPRODUCT('Respondent Data'!I57:Z57,'Product Coding'!A116:R116)</f>
        <v>-4.4775203609560892</v>
      </c>
      <c r="S57" s="4">
        <f>SUMPRODUCT('Respondent Data'!I57:Z57,'Product Coding'!A117:R117)</f>
        <v>-4.9725983917807088</v>
      </c>
      <c r="T57" s="4">
        <f>SUMPRODUCT('Respondent Data'!I57:Z57,'Product Coding'!A118:R118)</f>
        <v>-1.4394368065691172</v>
      </c>
      <c r="U57" s="4">
        <f>SUMPRODUCT('Respondent Data'!I57:Z57,'Product Coding'!A119:R119)</f>
        <v>-2.9890291233676178</v>
      </c>
      <c r="V57" s="4">
        <f>SUMPRODUCT('Respondent Data'!I57:Z57,'Product Coding'!A120:R120)</f>
        <v>-3.8576287565111071</v>
      </c>
      <c r="W57" s="4">
        <f>SUMPRODUCT('Respondent Data'!I57:Z57,'Product Coding'!A121:R121)</f>
        <v>-5.1290674064066053</v>
      </c>
      <c r="X57" s="4">
        <f>SUMPRODUCT('Respondent Data'!I57:Z57,'Product Coding'!A122:R122)</f>
        <v>-6.2445138039116577</v>
      </c>
      <c r="Y57" s="4">
        <f>SUMPRODUCT('Respondent Data'!I57:Z57,'Product Coding'!A123:R123)</f>
        <v>-6.7395918347362773</v>
      </c>
      <c r="Z57" s="4">
        <f>SUMPRODUCT('Respondent Data'!I57:Z57,'Product Coding'!A124:R124)</f>
        <v>2.109194467843821</v>
      </c>
      <c r="AA57" s="4">
        <f>SUMPRODUCT('Respondent Data'!I57:Z57,'Product Coding'!A125:R125)</f>
        <v>0.55960215104532063</v>
      </c>
      <c r="AB57" s="4">
        <f>SUMPRODUCT('Respondent Data'!I57:Z57,'Product Coding'!A126:R126)</f>
        <v>-0.30899748209816935</v>
      </c>
      <c r="AC57" s="4">
        <f>SUMPRODUCT('Respondent Data'!I57:Z57,'Product Coding'!A127:R127)</f>
        <v>-1.5804361319936675</v>
      </c>
      <c r="AD57" s="4">
        <f>SUMPRODUCT('Respondent Data'!I57:Z57,'Product Coding'!A128:R128)</f>
        <v>-2.6958825294987196</v>
      </c>
      <c r="AE57" s="4">
        <f>SUMPRODUCT('Respondent Data'!I57:Z57,'Product Coding'!A129:R129)</f>
        <v>-3.1909605603233393</v>
      </c>
      <c r="AF57" s="4">
        <f>SUMPRODUCT('Respondent Data'!I57:Z57,'Product Coding'!A130:R130)</f>
        <v>0.34220102488825277</v>
      </c>
      <c r="AG57" s="4">
        <f>SUMPRODUCT('Respondent Data'!I57:Z57,'Product Coding'!A131:R131)</f>
        <v>-1.2073912919102474</v>
      </c>
      <c r="AH57" s="4">
        <f>SUMPRODUCT('Respondent Data'!I57:Z57,'Product Coding'!A132:R132)</f>
        <v>-2.0759909250537376</v>
      </c>
      <c r="AI57" s="4">
        <f>SUMPRODUCT('Respondent Data'!I57:Z57,'Product Coding'!A133:R133)</f>
        <v>-3.3474295749492358</v>
      </c>
      <c r="AJ57" s="4">
        <f>SUMPRODUCT('Respondent Data'!I57:Z57,'Product Coding'!A134:R134)</f>
        <v>-4.4628759724542872</v>
      </c>
      <c r="AK57" s="4">
        <f>SUMPRODUCT('Respondent Data'!I57:Z57,'Product Coding'!A135:R135)</f>
        <v>-4.9579540032789078</v>
      </c>
      <c r="AL57" s="4">
        <f>SUMPRODUCT('Respondent Data'!I57:Z57,'Product Coding'!A136:R136)</f>
        <v>4.1161882721336012</v>
      </c>
      <c r="AM57" s="4">
        <f>SUMPRODUCT('Respondent Data'!I57:Z57,'Product Coding'!A137:R137)</f>
        <v>2.5665959553351003</v>
      </c>
      <c r="AN57" s="4">
        <f>SUMPRODUCT('Respondent Data'!I57:Z57,'Product Coding'!A138:R138)</f>
        <v>1.6979963221916106</v>
      </c>
      <c r="AO57" s="4">
        <f>SUMPRODUCT('Respondent Data'!I57:Z57,'Product Coding'!A139:R139)</f>
        <v>0.42655767229611258</v>
      </c>
      <c r="AP57" s="4">
        <f>SUMPRODUCT('Respondent Data'!I57:Z57,'Product Coding'!A140:R140)</f>
        <v>-0.68888872520893951</v>
      </c>
      <c r="AQ57" s="4">
        <f>SUMPRODUCT('Respondent Data'!I57:Z57,'Product Coding'!A141:R141)</f>
        <v>-1.1839667560335589</v>
      </c>
      <c r="AR57" s="4">
        <f>SUMPRODUCT('Respondent Data'!I57:Z57,'Product Coding'!A142:R142)</f>
        <v>2.3491948291780327</v>
      </c>
      <c r="AS57" s="4">
        <f>SUMPRODUCT('Respondent Data'!I57:Z57,'Product Coding'!A143:R143)</f>
        <v>0.7996025123795325</v>
      </c>
      <c r="AT57" s="4">
        <f>SUMPRODUCT('Respondent Data'!I57:Z57,'Product Coding'!A144:R144)</f>
        <v>-6.8997120763957476E-2</v>
      </c>
      <c r="AU57" s="4">
        <f>SUMPRODUCT('Respondent Data'!I57:Z57,'Product Coding'!A145:R145)</f>
        <v>-1.3404357706594554</v>
      </c>
      <c r="AV57" s="4">
        <f>SUMPRODUCT('Respondent Data'!I57:Z57,'Product Coding'!A146:R146)</f>
        <v>-2.4558821681645076</v>
      </c>
      <c r="AW57" s="4">
        <f>SUMPRODUCT('Respondent Data'!I57:Z57,'Product Coding'!A147:R147)</f>
        <v>-2.9509601989891268</v>
      </c>
      <c r="AX57" s="4">
        <f>SUMPRODUCT('Respondent Data'!I57:Z57,'Product Coding'!A148:R148)</f>
        <v>6.3526673308895516</v>
      </c>
      <c r="AY57" s="4">
        <f>SUMPRODUCT('Respondent Data'!I57:Z57,'Product Coding'!A149:R149)</f>
        <v>4.8030750140910508</v>
      </c>
      <c r="AZ57" s="4">
        <f>SUMPRODUCT('Respondent Data'!I57:Z57,'Product Coding'!A150:R150)</f>
        <v>3.9344753809475606</v>
      </c>
      <c r="BA57" s="4">
        <f>SUMPRODUCT('Respondent Data'!I57:Z57,'Product Coding'!A151:R151)</f>
        <v>2.6630367310520624</v>
      </c>
      <c r="BB57" s="4">
        <f>SUMPRODUCT('Respondent Data'!I57:Z57,'Product Coding'!A152:R152)</f>
        <v>1.5475903335470107</v>
      </c>
      <c r="BC57" s="4">
        <f>SUMPRODUCT('Respondent Data'!I57:Z57,'Product Coding'!A153:R153)</f>
        <v>1.052512302722391</v>
      </c>
      <c r="BD57" s="4">
        <f>SUMPRODUCT('Respondent Data'!I57:Z57,'Product Coding'!A154:R154)</f>
        <v>4.5856738879339831</v>
      </c>
      <c r="BE57" s="4">
        <f>SUMPRODUCT('Respondent Data'!I57:Z57,'Product Coding'!A155:R155)</f>
        <v>3.0360815711354823</v>
      </c>
      <c r="BF57" s="4">
        <f>SUMPRODUCT('Respondent Data'!I57:Z57,'Product Coding'!A156:R156)</f>
        <v>2.167481937991993</v>
      </c>
      <c r="BG57" s="4">
        <f>SUMPRODUCT('Respondent Data'!I57:Z57,'Product Coding'!A157:R157)</f>
        <v>0.89604328809649458</v>
      </c>
      <c r="BH57" s="4">
        <f>SUMPRODUCT('Respondent Data'!I57:Z57,'Product Coding'!A158:R158)</f>
        <v>-0.21940310940855734</v>
      </c>
      <c r="BI57" s="4">
        <f>SUMPRODUCT('Respondent Data'!I57:Z57,'Product Coding'!A159:R159)</f>
        <v>-0.71448114023317699</v>
      </c>
      <c r="BJ57" s="4">
        <f>SUMPRODUCT('Respondent Data'!I57:Z57,'Product Coding'!A160:R160)</f>
        <v>8.2692929689485499</v>
      </c>
      <c r="BK57" s="4">
        <f>SUMPRODUCT('Respondent Data'!I57:Z57,'Product Coding'!A161:R161)</f>
        <v>6.7197006521500509</v>
      </c>
      <c r="BL57" s="4">
        <f>SUMPRODUCT('Respondent Data'!I57:Z57,'Product Coding'!A162:R162)</f>
        <v>5.8511010190065607</v>
      </c>
      <c r="BM57" s="4">
        <f>SUMPRODUCT('Respondent Data'!I57:Z57,'Product Coding'!A163:R163)</f>
        <v>4.5796623691110625</v>
      </c>
      <c r="BN57" s="4">
        <f>SUMPRODUCT('Respondent Data'!I57:Z57,'Product Coding'!A164:R164)</f>
        <v>3.4642159716060101</v>
      </c>
      <c r="BO57" s="4">
        <f>SUMPRODUCT('Respondent Data'!I57:Z57,'Product Coding'!A165:R165)</f>
        <v>2.9691379407813905</v>
      </c>
      <c r="BP57" s="4">
        <f>SUMPRODUCT('Respondent Data'!I57:Z57,'Product Coding'!A166:R166)</f>
        <v>6.5022995259929823</v>
      </c>
      <c r="BQ57" s="4">
        <f>SUMPRODUCT('Respondent Data'!I57:Z57,'Product Coding'!A167:R167)</f>
        <v>4.9527072091944824</v>
      </c>
      <c r="BR57" s="4">
        <f>SUMPRODUCT('Respondent Data'!I57:Z57,'Product Coding'!A168:R168)</f>
        <v>4.0841075760509922</v>
      </c>
      <c r="BS57" s="4">
        <f>SUMPRODUCT('Respondent Data'!I57:Z57,'Product Coding'!A169:R169)</f>
        <v>2.812668926155494</v>
      </c>
      <c r="BT57" s="4">
        <f>SUMPRODUCT('Respondent Data'!I57:Z57,'Product Coding'!A170:R170)</f>
        <v>1.6972225286504423</v>
      </c>
      <c r="BU57" s="4">
        <f>SUMPRODUCT('Respondent Data'!I57:Z57,'Product Coding'!A171:R171)</f>
        <v>1.2021444978258227</v>
      </c>
      <c r="BV57" s="4">
        <f>SUMPRODUCT('Respondent Data'!I57:Z57,'Product Coding'!A172:R172)</f>
        <v>-3.6227070616881401</v>
      </c>
      <c r="BX57" s="4">
        <f t="shared" si="0"/>
        <v>0.14272709268613665</v>
      </c>
      <c r="BY57" s="4">
        <f t="shared" si="1"/>
        <v>0.67218034893430056</v>
      </c>
      <c r="BZ57" s="4">
        <f t="shared" si="2"/>
        <v>1.6021893458371363</v>
      </c>
      <c r="CA57" s="4">
        <f t="shared" si="3"/>
        <v>5.7133736722503663</v>
      </c>
      <c r="CB57" s="4">
        <f t="shared" si="4"/>
        <v>17.431102010626848</v>
      </c>
      <c r="CC57" s="4">
        <f t="shared" si="5"/>
        <v>28.597923585755431</v>
      </c>
      <c r="CD57" s="4">
        <f t="shared" si="6"/>
        <v>0.83541433141073707</v>
      </c>
      <c r="CE57" s="4">
        <f t="shared" si="7"/>
        <v>3.9344253864068865</v>
      </c>
      <c r="CF57" s="4">
        <f t="shared" si="8"/>
        <v>9.3779808441088495</v>
      </c>
      <c r="CG57" s="4">
        <f t="shared" si="9"/>
        <v>33.44168340203543</v>
      </c>
      <c r="CH57" s="4">
        <f t="shared" si="10"/>
        <v>102.02822854370822</v>
      </c>
      <c r="CI57" s="4">
        <f t="shared" si="11"/>
        <v>167.39019034505858</v>
      </c>
      <c r="CJ57" s="4">
        <f t="shared" si="12"/>
        <v>0.72068247326859525</v>
      </c>
      <c r="CK57" s="4">
        <f t="shared" si="13"/>
        <v>3.3940899883514031</v>
      </c>
      <c r="CL57" s="4">
        <f t="shared" si="14"/>
        <v>8.0900532524800433</v>
      </c>
      <c r="CM57" s="4">
        <f t="shared" si="15"/>
        <v>28.848960567561608</v>
      </c>
      <c r="CN57" s="4">
        <f t="shared" si="16"/>
        <v>88.016153572473996</v>
      </c>
      <c r="CO57" s="4">
        <f t="shared" si="17"/>
        <v>144.40161228149515</v>
      </c>
      <c r="CP57" s="4">
        <f t="shared" si="18"/>
        <v>4.2183194180876065</v>
      </c>
      <c r="CQ57" s="4">
        <f t="shared" si="19"/>
        <v>19.8663853162188</v>
      </c>
      <c r="CR57" s="4">
        <f t="shared" si="20"/>
        <v>47.352932802044954</v>
      </c>
      <c r="CS57" s="4">
        <f t="shared" si="21"/>
        <v>168.85956724027889</v>
      </c>
      <c r="CT57" s="4">
        <f t="shared" si="22"/>
        <v>515.17868616429303</v>
      </c>
      <c r="CU57" s="4">
        <f t="shared" si="23"/>
        <v>845.21567775544918</v>
      </c>
      <c r="CV57" s="4">
        <f t="shared" si="24"/>
        <v>0.12133566685902776</v>
      </c>
      <c r="CW57" s="4">
        <f t="shared" si="25"/>
        <v>0.57143636399033426</v>
      </c>
      <c r="CX57" s="4">
        <f t="shared" si="26"/>
        <v>1.3620589409684034</v>
      </c>
      <c r="CY57" s="4">
        <f t="shared" si="27"/>
        <v>4.8570736745949699</v>
      </c>
      <c r="CZ57" s="4">
        <f t="shared" si="28"/>
        <v>14.81859082772856</v>
      </c>
      <c r="DA57" s="4">
        <f t="shared" si="29"/>
        <v>24.311769151577487</v>
      </c>
      <c r="DB57" s="4">
        <f t="shared" si="30"/>
        <v>0.71020542139268594</v>
      </c>
      <c r="DC57" s="4">
        <f t="shared" si="31"/>
        <v>3.3447477909226486</v>
      </c>
      <c r="DD57" s="4">
        <f t="shared" si="32"/>
        <v>7.9724426392779764</v>
      </c>
      <c r="DE57" s="4">
        <f t="shared" si="33"/>
        <v>28.429563582559954</v>
      </c>
      <c r="DF57" s="4">
        <f t="shared" si="34"/>
        <v>86.736602811770084</v>
      </c>
      <c r="DG57" s="4">
        <f t="shared" si="35"/>
        <v>142.30234771082172</v>
      </c>
      <c r="DH57" s="4">
        <f t="shared" si="36"/>
        <v>1.6306552270871331E-2</v>
      </c>
      <c r="DI57" s="4">
        <f t="shared" si="37"/>
        <v>7.6796519771150415E-2</v>
      </c>
      <c r="DJ57" s="4">
        <f t="shared" si="38"/>
        <v>0.1830499299329181</v>
      </c>
      <c r="DK57" s="4">
        <f t="shared" si="39"/>
        <v>0.65275221877072565</v>
      </c>
      <c r="DL57" s="4">
        <f t="shared" si="40"/>
        <v>1.991501198025776</v>
      </c>
      <c r="DM57" s="4">
        <f t="shared" si="41"/>
        <v>3.2673091493217341</v>
      </c>
      <c r="DN57" s="4">
        <f t="shared" si="42"/>
        <v>9.5445981604496147E-2</v>
      </c>
      <c r="DO57" s="4">
        <f t="shared" si="43"/>
        <v>0.4495076023188605</v>
      </c>
      <c r="DP57" s="4">
        <f t="shared" si="44"/>
        <v>1.0714331242350366</v>
      </c>
      <c r="DQ57" s="4">
        <f t="shared" si="45"/>
        <v>3.8207080951365073</v>
      </c>
      <c r="DR57" s="4">
        <f t="shared" si="46"/>
        <v>11.656712194866886</v>
      </c>
      <c r="DS57" s="4">
        <f t="shared" si="47"/>
        <v>19.124308056181171</v>
      </c>
      <c r="DT57" s="4">
        <f t="shared" si="48"/>
        <v>1.7420941918981211E-3</v>
      </c>
      <c r="DU57" s="4">
        <f t="shared" si="49"/>
        <v>8.2044793300847484E-3</v>
      </c>
      <c r="DV57" s="4">
        <f t="shared" si="50"/>
        <v>1.9555956063939631E-2</v>
      </c>
      <c r="DW57" s="4">
        <f t="shared" si="51"/>
        <v>6.9736130003422866E-2</v>
      </c>
      <c r="DX57" s="4">
        <f t="shared" si="52"/>
        <v>0.21276003735236365</v>
      </c>
      <c r="DY57" s="4">
        <f t="shared" si="53"/>
        <v>0.3490597029720765</v>
      </c>
      <c r="DZ57" s="4">
        <f t="shared" si="54"/>
        <v>1.0196875920253791E-2</v>
      </c>
      <c r="EA57" s="4">
        <f t="shared" si="55"/>
        <v>4.8022694816523229E-2</v>
      </c>
      <c r="EB57" s="4">
        <f t="shared" si="56"/>
        <v>0.1144654855135345</v>
      </c>
      <c r="EC57" s="4">
        <f t="shared" si="57"/>
        <v>0.40818152549421688</v>
      </c>
      <c r="ED57" s="4">
        <f t="shared" si="58"/>
        <v>1.2453331810416175</v>
      </c>
      <c r="EE57" s="4">
        <f t="shared" si="59"/>
        <v>2.0431263111489999</v>
      </c>
      <c r="EF57" s="4">
        <f t="shared" si="60"/>
        <v>2.562664155325681E-4</v>
      </c>
      <c r="EG57" s="4">
        <f t="shared" si="61"/>
        <v>1.2068994426420875E-3</v>
      </c>
      <c r="EH57" s="4">
        <f t="shared" si="62"/>
        <v>2.8767300793063359E-3</v>
      </c>
      <c r="EI57" s="4">
        <f t="shared" si="63"/>
        <v>1.0258359250723815E-2</v>
      </c>
      <c r="EJ57" s="4">
        <f t="shared" si="64"/>
        <v>3.1297533964830544E-2</v>
      </c>
      <c r="EK57" s="4">
        <f t="shared" si="65"/>
        <v>5.1347555891942308E-2</v>
      </c>
      <c r="EL57" s="4">
        <f t="shared" si="66"/>
        <v>1.4999859673871241E-3</v>
      </c>
      <c r="EM57" s="4">
        <f t="shared" si="67"/>
        <v>7.0642585929501346E-3</v>
      </c>
      <c r="EN57" s="4">
        <f t="shared" si="68"/>
        <v>1.6838159389526288E-2</v>
      </c>
      <c r="EO57" s="4">
        <f t="shared" si="69"/>
        <v>6.0044523947954058E-2</v>
      </c>
      <c r="EP57" s="4">
        <f t="shared" si="70"/>
        <v>0.18319162760171173</v>
      </c>
      <c r="EQ57" s="4">
        <f t="shared" si="71"/>
        <v>0.30054899366144688</v>
      </c>
      <c r="ER57" s="4">
        <f t="shared" si="72"/>
        <v>37.438779853230706</v>
      </c>
      <c r="ET57" s="4">
        <f t="shared" si="73"/>
        <v>0.87509958099388629</v>
      </c>
      <c r="EU57" s="4">
        <f t="shared" si="74"/>
        <v>0.59802161928126429</v>
      </c>
      <c r="EV57" s="4">
        <f t="shared" si="75"/>
        <v>0.38429178937334224</v>
      </c>
      <c r="EW57" s="4">
        <f t="shared" si="76"/>
        <v>0.14895640386196371</v>
      </c>
      <c r="EX57" s="4">
        <f t="shared" si="77"/>
        <v>5.4256115528166927E-2</v>
      </c>
      <c r="EY57" s="4">
        <f t="shared" si="78"/>
        <v>3.3786153853078704E-2</v>
      </c>
      <c r="EZ57" s="4">
        <f t="shared" si="79"/>
        <v>0.54483610751332612</v>
      </c>
      <c r="FA57" s="4">
        <f t="shared" si="80"/>
        <v>0.20265784193530439</v>
      </c>
      <c r="FB57" s="4">
        <f t="shared" si="81"/>
        <v>9.635785756606581E-2</v>
      </c>
      <c r="FC57" s="4">
        <f t="shared" si="82"/>
        <v>2.9034585456438583E-2</v>
      </c>
      <c r="FD57" s="4">
        <f t="shared" si="83"/>
        <v>9.7060777821271049E-3</v>
      </c>
      <c r="FE57" s="4">
        <f t="shared" si="84"/>
        <v>5.9385882155655219E-3</v>
      </c>
      <c r="FF57" s="4">
        <f t="shared" si="85"/>
        <v>0.58116475034490689</v>
      </c>
      <c r="FG57" s="4">
        <f t="shared" si="86"/>
        <v>0.22757840705378565</v>
      </c>
      <c r="FH57" s="4">
        <f t="shared" si="87"/>
        <v>0.11001035661998675</v>
      </c>
      <c r="FI57" s="4">
        <f t="shared" si="88"/>
        <v>3.3502004122942595E-2</v>
      </c>
      <c r="FJ57" s="4">
        <f t="shared" si="89"/>
        <v>1.1233916091261269E-2</v>
      </c>
      <c r="FK57" s="4">
        <f t="shared" si="90"/>
        <v>6.8775028303263673E-3</v>
      </c>
      <c r="FL57" s="4">
        <f t="shared" si="91"/>
        <v>0.19163257744127837</v>
      </c>
      <c r="FM57" s="4">
        <f t="shared" si="92"/>
        <v>4.7923968854477673E-2</v>
      </c>
      <c r="FN57" s="4">
        <f t="shared" si="93"/>
        <v>2.0681268788678476E-2</v>
      </c>
      <c r="FO57" s="4">
        <f t="shared" si="94"/>
        <v>5.8872162236550752E-3</v>
      </c>
      <c r="FP57" s="4">
        <f t="shared" si="95"/>
        <v>1.9373136218214808E-3</v>
      </c>
      <c r="FQ57" s="4">
        <f t="shared" si="96"/>
        <v>1.1817318282880992E-3</v>
      </c>
      <c r="FR57" s="4">
        <f t="shared" si="97"/>
        <v>0.89179362572234866</v>
      </c>
      <c r="FS57" s="4">
        <f t="shared" si="98"/>
        <v>0.63636048071377771</v>
      </c>
      <c r="FT57" s="4">
        <f t="shared" si="99"/>
        <v>0.42335946095825078</v>
      </c>
      <c r="FU57" s="4">
        <f t="shared" si="100"/>
        <v>0.1707337239648351</v>
      </c>
      <c r="FV57" s="4">
        <f t="shared" si="101"/>
        <v>6.3216756213650235E-2</v>
      </c>
      <c r="FW57" s="4">
        <f t="shared" si="102"/>
        <v>3.950731353512197E-2</v>
      </c>
      <c r="FX57" s="4">
        <f t="shared" si="103"/>
        <v>0.58472507892394687</v>
      </c>
      <c r="FY57" s="4">
        <f t="shared" si="104"/>
        <v>0.23016295723523242</v>
      </c>
      <c r="FZ57" s="4">
        <f t="shared" si="105"/>
        <v>0.11145237035257005</v>
      </c>
      <c r="GA57" s="4">
        <f t="shared" si="106"/>
        <v>3.3979436942537702E-2</v>
      </c>
      <c r="GB57" s="4">
        <f t="shared" si="107"/>
        <v>1.1397751542140261E-2</v>
      </c>
      <c r="GC57" s="4">
        <f t="shared" si="108"/>
        <v>6.9782527360818898E-3</v>
      </c>
      <c r="GD57" s="4">
        <f t="shared" si="109"/>
        <v>0.98395508497467077</v>
      </c>
      <c r="GE57" s="4">
        <f t="shared" si="110"/>
        <v>0.92868056465536142</v>
      </c>
      <c r="GF57" s="4">
        <f t="shared" si="111"/>
        <v>0.84527286186196937</v>
      </c>
      <c r="GG57" s="4">
        <f t="shared" si="112"/>
        <v>0.60505137348644689</v>
      </c>
      <c r="GH57" s="4">
        <f t="shared" si="113"/>
        <v>0.33428032743558461</v>
      </c>
      <c r="GI57" s="4">
        <f t="shared" si="114"/>
        <v>0.23433971268731363</v>
      </c>
      <c r="GJ57" s="4">
        <f t="shared" si="115"/>
        <v>0.91287020701404487</v>
      </c>
      <c r="GK57" s="4">
        <f t="shared" si="116"/>
        <v>0.68988944825142184</v>
      </c>
      <c r="GL57" s="4">
        <f t="shared" si="117"/>
        <v>0.48275755963364347</v>
      </c>
      <c r="GM57" s="4">
        <f t="shared" si="118"/>
        <v>0.20743840536805686</v>
      </c>
      <c r="GN57" s="4">
        <f t="shared" si="119"/>
        <v>7.900946032458292E-2</v>
      </c>
      <c r="GO57" s="4">
        <f t="shared" si="120"/>
        <v>4.9691149489875283E-2</v>
      </c>
      <c r="GP57" s="4">
        <f t="shared" si="121"/>
        <v>0.9982609354224018</v>
      </c>
      <c r="GQ57" s="4">
        <f t="shared" si="122"/>
        <v>0.99186228637316076</v>
      </c>
      <c r="GR57" s="4">
        <f t="shared" si="123"/>
        <v>0.98081914391492886</v>
      </c>
      <c r="GS57" s="4">
        <f t="shared" si="124"/>
        <v>0.93480997037727442</v>
      </c>
      <c r="GT57" s="4">
        <f t="shared" si="125"/>
        <v>0.82456542860956183</v>
      </c>
      <c r="GU57" s="4">
        <f t="shared" si="126"/>
        <v>0.74125703836303714</v>
      </c>
      <c r="GV57" s="4">
        <f t="shared" si="127"/>
        <v>0.98990605082700855</v>
      </c>
      <c r="GW57" s="4">
        <f t="shared" si="128"/>
        <v>0.95417781021914749</v>
      </c>
      <c r="GX57" s="4">
        <f t="shared" si="129"/>
        <v>0.89729113462783461</v>
      </c>
      <c r="GY57" s="4">
        <f t="shared" si="130"/>
        <v>0.71013571893654759</v>
      </c>
      <c r="GZ57" s="4">
        <f t="shared" si="131"/>
        <v>0.44536820122886911</v>
      </c>
      <c r="HA57" s="4">
        <f t="shared" si="132"/>
        <v>0.32860942917036784</v>
      </c>
      <c r="HB57" s="4">
        <f t="shared" si="133"/>
        <v>0.9997437992401178</v>
      </c>
      <c r="HC57" s="4">
        <f t="shared" si="134"/>
        <v>0.9987945554077643</v>
      </c>
      <c r="HD57" s="4">
        <f t="shared" si="135"/>
        <v>0.99713152175833319</v>
      </c>
      <c r="HE57" s="4">
        <f t="shared" si="136"/>
        <v>0.9898458061180192</v>
      </c>
      <c r="HF57" s="4">
        <f t="shared" si="137"/>
        <v>0.96965227498944273</v>
      </c>
      <c r="HG57" s="4">
        <f t="shared" si="138"/>
        <v>0.9511602461011287</v>
      </c>
      <c r="HH57" s="4">
        <f t="shared" si="139"/>
        <v>0.99850226062066461</v>
      </c>
      <c r="HI57" s="4">
        <f t="shared" si="140"/>
        <v>0.99298529509644184</v>
      </c>
      <c r="HJ57" s="4">
        <f t="shared" si="141"/>
        <v>0.98344066926084339</v>
      </c>
      <c r="HK57" s="4">
        <f t="shared" si="142"/>
        <v>0.94335660192429593</v>
      </c>
      <c r="HL57" s="4">
        <f t="shared" si="143"/>
        <v>0.84517163295599473</v>
      </c>
      <c r="HM57" s="4">
        <f t="shared" si="144"/>
        <v>0.7689060580368382</v>
      </c>
      <c r="HN57" s="4">
        <f t="shared" si="145"/>
        <v>2.6015393928169962E-2</v>
      </c>
      <c r="HP57" s="4">
        <f t="shared" ref="HP57:IU57" si="311">IF(B1=1,ET57,0)</f>
        <v>0.87509958099388629</v>
      </c>
      <c r="HQ57" s="4">
        <f t="shared" si="311"/>
        <v>0.59802161928126429</v>
      </c>
      <c r="HR57" s="4">
        <f t="shared" si="311"/>
        <v>0.38429178937334224</v>
      </c>
      <c r="HS57" s="4">
        <f t="shared" si="311"/>
        <v>0.14895640386196371</v>
      </c>
      <c r="HT57" s="4">
        <f t="shared" si="311"/>
        <v>5.4256115528166927E-2</v>
      </c>
      <c r="HU57" s="4">
        <f t="shared" si="311"/>
        <v>3.3786153853078704E-2</v>
      </c>
      <c r="HV57" s="4">
        <f t="shared" si="311"/>
        <v>0.54483610751332612</v>
      </c>
      <c r="HW57" s="4">
        <f t="shared" si="311"/>
        <v>0.20265784193530439</v>
      </c>
      <c r="HX57" s="4">
        <f t="shared" si="311"/>
        <v>9.635785756606581E-2</v>
      </c>
      <c r="HY57" s="4">
        <f t="shared" si="311"/>
        <v>2.9034585456438583E-2</v>
      </c>
      <c r="HZ57" s="4">
        <f t="shared" si="311"/>
        <v>9.7060777821271049E-3</v>
      </c>
      <c r="IA57" s="4">
        <f t="shared" si="311"/>
        <v>5.9385882155655219E-3</v>
      </c>
      <c r="IB57" s="4">
        <f t="shared" si="311"/>
        <v>0.58116475034490689</v>
      </c>
      <c r="IC57" s="4">
        <f t="shared" si="311"/>
        <v>0.22757840705378565</v>
      </c>
      <c r="ID57" s="4">
        <f t="shared" si="311"/>
        <v>0.11001035661998675</v>
      </c>
      <c r="IE57" s="4">
        <f t="shared" si="311"/>
        <v>3.3502004122942595E-2</v>
      </c>
      <c r="IF57" s="4">
        <f t="shared" si="311"/>
        <v>1.1233916091261269E-2</v>
      </c>
      <c r="IG57" s="4">
        <f t="shared" si="311"/>
        <v>6.8775028303263673E-3</v>
      </c>
      <c r="IH57" s="4">
        <f t="shared" si="311"/>
        <v>0.19163257744127837</v>
      </c>
      <c r="II57" s="4">
        <f t="shared" si="311"/>
        <v>4.7923968854477673E-2</v>
      </c>
      <c r="IJ57" s="4">
        <f t="shared" si="311"/>
        <v>2.0681268788678476E-2</v>
      </c>
      <c r="IK57" s="4">
        <f t="shared" si="311"/>
        <v>5.8872162236550752E-3</v>
      </c>
      <c r="IL57" s="4">
        <f t="shared" si="311"/>
        <v>1.9373136218214808E-3</v>
      </c>
      <c r="IM57" s="4">
        <f t="shared" si="311"/>
        <v>1.1817318282880992E-3</v>
      </c>
      <c r="IN57" s="4">
        <f t="shared" si="311"/>
        <v>0.89179362572234866</v>
      </c>
      <c r="IO57" s="4">
        <f t="shared" si="311"/>
        <v>0.63636048071377771</v>
      </c>
      <c r="IP57" s="4">
        <f t="shared" si="311"/>
        <v>0.42335946095825078</v>
      </c>
      <c r="IQ57" s="4">
        <f t="shared" si="311"/>
        <v>0.1707337239648351</v>
      </c>
      <c r="IR57" s="4">
        <f t="shared" si="311"/>
        <v>6.3216756213650235E-2</v>
      </c>
      <c r="IS57" s="4">
        <f t="shared" si="311"/>
        <v>3.950731353512197E-2</v>
      </c>
      <c r="IT57" s="4">
        <f t="shared" si="311"/>
        <v>0.58472507892394687</v>
      </c>
      <c r="IU57" s="4">
        <f t="shared" si="311"/>
        <v>0.23016295723523242</v>
      </c>
      <c r="IV57" s="4">
        <f t="shared" ref="IV57:KA57" si="312">IF(AH1=1,FZ57,0)</f>
        <v>0.11145237035257005</v>
      </c>
      <c r="IW57" s="4">
        <f t="shared" si="312"/>
        <v>3.3979436942537702E-2</v>
      </c>
      <c r="IX57" s="4">
        <f t="shared" si="312"/>
        <v>1.1397751542140261E-2</v>
      </c>
      <c r="IY57" s="4">
        <f t="shared" si="312"/>
        <v>6.9782527360818898E-3</v>
      </c>
      <c r="IZ57" s="4">
        <f t="shared" si="312"/>
        <v>0.98395508497467077</v>
      </c>
      <c r="JA57" s="4">
        <f t="shared" si="312"/>
        <v>0.92868056465536142</v>
      </c>
      <c r="JB57" s="4">
        <f t="shared" si="312"/>
        <v>0.84527286186196937</v>
      </c>
      <c r="JC57" s="4">
        <f t="shared" si="312"/>
        <v>0.60505137348644689</v>
      </c>
      <c r="JD57" s="4">
        <f t="shared" si="312"/>
        <v>0.33428032743558461</v>
      </c>
      <c r="JE57" s="4">
        <f t="shared" si="312"/>
        <v>0.23433971268731363</v>
      </c>
      <c r="JF57" s="4">
        <f t="shared" si="312"/>
        <v>0.91287020701404487</v>
      </c>
      <c r="JG57" s="4">
        <f t="shared" si="312"/>
        <v>0.68988944825142184</v>
      </c>
      <c r="JH57" s="4">
        <f t="shared" si="312"/>
        <v>0.48275755963364347</v>
      </c>
      <c r="JI57" s="4">
        <f t="shared" si="312"/>
        <v>0.20743840536805686</v>
      </c>
      <c r="JJ57" s="4">
        <f t="shared" si="312"/>
        <v>7.900946032458292E-2</v>
      </c>
      <c r="JK57" s="4">
        <f t="shared" si="312"/>
        <v>4.9691149489875283E-2</v>
      </c>
      <c r="JL57" s="4">
        <f t="shared" si="312"/>
        <v>0.9982609354224018</v>
      </c>
      <c r="JM57" s="4">
        <f t="shared" si="312"/>
        <v>0.99186228637316076</v>
      </c>
      <c r="JN57" s="4">
        <f t="shared" si="312"/>
        <v>0.98081914391492886</v>
      </c>
      <c r="JO57" s="4">
        <f t="shared" si="312"/>
        <v>0.93480997037727442</v>
      </c>
      <c r="JP57" s="4">
        <f t="shared" si="312"/>
        <v>0.82456542860956183</v>
      </c>
      <c r="JQ57" s="4">
        <f t="shared" si="312"/>
        <v>0.74125703836303714</v>
      </c>
      <c r="JR57" s="4">
        <f t="shared" si="312"/>
        <v>0.98990605082700855</v>
      </c>
      <c r="JS57" s="4">
        <f t="shared" si="312"/>
        <v>0.95417781021914749</v>
      </c>
      <c r="JT57" s="4">
        <f t="shared" si="312"/>
        <v>0.89729113462783461</v>
      </c>
      <c r="JU57" s="4">
        <f t="shared" si="312"/>
        <v>0.71013571893654759</v>
      </c>
      <c r="JV57" s="4">
        <f t="shared" si="312"/>
        <v>0.44536820122886911</v>
      </c>
      <c r="JW57" s="4">
        <f t="shared" si="312"/>
        <v>0.32860942917036784</v>
      </c>
      <c r="JX57" s="4">
        <f t="shared" si="312"/>
        <v>0.9997437992401178</v>
      </c>
      <c r="JY57" s="4">
        <f t="shared" si="312"/>
        <v>0.9987945554077643</v>
      </c>
      <c r="JZ57" s="4">
        <f t="shared" si="312"/>
        <v>0.99713152175833319</v>
      </c>
      <c r="KA57" s="4">
        <f t="shared" si="312"/>
        <v>0.9898458061180192</v>
      </c>
      <c r="KB57" s="4">
        <f t="shared" ref="KB57:KJ57" si="313">IF(BN1=1,HF57,0)</f>
        <v>0.96965227498944273</v>
      </c>
      <c r="KC57" s="4">
        <f t="shared" si="313"/>
        <v>0.9511602461011287</v>
      </c>
      <c r="KD57" s="4">
        <f t="shared" si="313"/>
        <v>0.99850226062066461</v>
      </c>
      <c r="KE57" s="4">
        <f t="shared" si="313"/>
        <v>0.99298529509644184</v>
      </c>
      <c r="KF57" s="4">
        <f t="shared" si="313"/>
        <v>0.98344066926084339</v>
      </c>
      <c r="KG57" s="4">
        <f t="shared" si="313"/>
        <v>0.94335660192429593</v>
      </c>
      <c r="KH57" s="4">
        <f t="shared" si="313"/>
        <v>0.84517163295599473</v>
      </c>
      <c r="KI57" s="4">
        <f t="shared" si="313"/>
        <v>0.7689060580368382</v>
      </c>
      <c r="KJ57" s="4">
        <f t="shared" si="313"/>
        <v>0</v>
      </c>
    </row>
    <row r="58" spans="1:296" x14ac:dyDescent="0.2">
      <c r="A58" s="4" t="str">
        <f>'Respondent Data'!A58</f>
        <v>540</v>
      </c>
      <c r="B58" s="4">
        <f>SUMPRODUCT('Respondent Data'!I58:Z58,'Product Coding'!A100:R100)</f>
        <v>2.9172163649340384</v>
      </c>
      <c r="C58" s="4">
        <f>SUMPRODUCT('Respondent Data'!I58:Z58,'Product Coding'!A101:R101)</f>
        <v>0.99657294545428787</v>
      </c>
      <c r="D58" s="4">
        <f>SUMPRODUCT('Respondent Data'!I58:Z58,'Product Coding'!A102:R102)</f>
        <v>-0.96459063045365501</v>
      </c>
      <c r="E58" s="4">
        <f>SUMPRODUCT('Respondent Data'!I58:Z58,'Product Coding'!A103:R103)</f>
        <v>-1.3930737525899022</v>
      </c>
      <c r="F58" s="4">
        <f>SUMPRODUCT('Respondent Data'!I58:Z58,'Product Coding'!A104:R104)</f>
        <v>-2.8153395938670123</v>
      </c>
      <c r="G58" s="4">
        <f>SUMPRODUCT('Respondent Data'!I58:Z58,'Product Coding'!A105:R105)</f>
        <v>-3.8235750466580125</v>
      </c>
      <c r="H58" s="4">
        <f>SUMPRODUCT('Respondent Data'!I58:Z58,'Product Coding'!A106:R106)</f>
        <v>2.4716589849311106</v>
      </c>
      <c r="I58" s="4">
        <f>SUMPRODUCT('Respondent Data'!I58:Z58,'Product Coding'!A107:R107)</f>
        <v>0.55101556545135988</v>
      </c>
      <c r="J58" s="4">
        <f>SUMPRODUCT('Respondent Data'!I58:Z58,'Product Coding'!A108:R108)</f>
        <v>-1.4101480104565831</v>
      </c>
      <c r="K58" s="4">
        <f>SUMPRODUCT('Respondent Data'!I58:Z58,'Product Coding'!A109:R109)</f>
        <v>-1.83863113259283</v>
      </c>
      <c r="L58" s="4">
        <f>SUMPRODUCT('Respondent Data'!I58:Z58,'Product Coding'!A110:R110)</f>
        <v>-3.26089697386994</v>
      </c>
      <c r="M58" s="4">
        <f>SUMPRODUCT('Respondent Data'!I58:Z58,'Product Coding'!A111:R111)</f>
        <v>-4.2691324266609403</v>
      </c>
      <c r="N58" s="4">
        <f>SUMPRODUCT('Respondent Data'!I58:Z58,'Product Coding'!A112:R112)</f>
        <v>2.3328718475342383</v>
      </c>
      <c r="O58" s="4">
        <f>SUMPRODUCT('Respondent Data'!I58:Z58,'Product Coding'!A113:R113)</f>
        <v>0.41222842805448778</v>
      </c>
      <c r="P58" s="4">
        <f>SUMPRODUCT('Respondent Data'!I58:Z58,'Product Coding'!A114:R114)</f>
        <v>-1.548935147853455</v>
      </c>
      <c r="Q58" s="4">
        <f>SUMPRODUCT('Respondent Data'!I58:Z58,'Product Coding'!A115:R115)</f>
        <v>-1.9774182699897023</v>
      </c>
      <c r="R58" s="4">
        <f>SUMPRODUCT('Respondent Data'!I58:Z58,'Product Coding'!A116:R116)</f>
        <v>-3.3996841112668124</v>
      </c>
      <c r="S58" s="4">
        <f>SUMPRODUCT('Respondent Data'!I58:Z58,'Product Coding'!A117:R117)</f>
        <v>-4.4079195640578117</v>
      </c>
      <c r="T58" s="4">
        <f>SUMPRODUCT('Respondent Data'!I58:Z58,'Product Coding'!A118:R118)</f>
        <v>1.8873144675313105</v>
      </c>
      <c r="U58" s="4">
        <f>SUMPRODUCT('Respondent Data'!I58:Z58,'Product Coding'!A119:R119)</f>
        <v>-3.3328951948440211E-2</v>
      </c>
      <c r="V58" s="4">
        <f>SUMPRODUCT('Respondent Data'!I58:Z58,'Product Coding'!A120:R120)</f>
        <v>-1.9944925278563832</v>
      </c>
      <c r="W58" s="4">
        <f>SUMPRODUCT('Respondent Data'!I58:Z58,'Product Coding'!A121:R121)</f>
        <v>-2.42297564999263</v>
      </c>
      <c r="X58" s="4">
        <f>SUMPRODUCT('Respondent Data'!I58:Z58,'Product Coding'!A122:R122)</f>
        <v>-3.8452414912697401</v>
      </c>
      <c r="Y58" s="4">
        <f>SUMPRODUCT('Respondent Data'!I58:Z58,'Product Coding'!A123:R123)</f>
        <v>-4.8534769440607395</v>
      </c>
      <c r="Z58" s="4">
        <f>SUMPRODUCT('Respondent Data'!I58:Z58,'Product Coding'!A124:R124)</f>
        <v>3.7344878362280522</v>
      </c>
      <c r="AA58" s="4">
        <f>SUMPRODUCT('Respondent Data'!I58:Z58,'Product Coding'!A125:R125)</f>
        <v>1.8138444167483017</v>
      </c>
      <c r="AB58" s="4">
        <f>SUMPRODUCT('Respondent Data'!I58:Z58,'Product Coding'!A126:R126)</f>
        <v>-0.147319159159641</v>
      </c>
      <c r="AC58" s="4">
        <f>SUMPRODUCT('Respondent Data'!I58:Z58,'Product Coding'!A127:R127)</f>
        <v>-0.57580228129588795</v>
      </c>
      <c r="AD58" s="4">
        <f>SUMPRODUCT('Respondent Data'!I58:Z58,'Product Coding'!A128:R128)</f>
        <v>-1.9980681225729984</v>
      </c>
      <c r="AE58" s="4">
        <f>SUMPRODUCT('Respondent Data'!I58:Z58,'Product Coding'!A129:R129)</f>
        <v>-3.0063035753639982</v>
      </c>
      <c r="AF58" s="4">
        <f>SUMPRODUCT('Respondent Data'!I58:Z58,'Product Coding'!A130:R130)</f>
        <v>3.2889304562251245</v>
      </c>
      <c r="AG58" s="4">
        <f>SUMPRODUCT('Respondent Data'!I58:Z58,'Product Coding'!A131:R131)</f>
        <v>1.3682870367453739</v>
      </c>
      <c r="AH58" s="4">
        <f>SUMPRODUCT('Respondent Data'!I58:Z58,'Product Coding'!A132:R132)</f>
        <v>-0.59287653916256899</v>
      </c>
      <c r="AI58" s="4">
        <f>SUMPRODUCT('Respondent Data'!I58:Z58,'Product Coding'!A133:R133)</f>
        <v>-1.0213596612988161</v>
      </c>
      <c r="AJ58" s="4">
        <f>SUMPRODUCT('Respondent Data'!I58:Z58,'Product Coding'!A134:R134)</f>
        <v>-2.4436255025759261</v>
      </c>
      <c r="AK58" s="4">
        <f>SUMPRODUCT('Respondent Data'!I58:Z58,'Product Coding'!A135:R135)</f>
        <v>-3.4518609553669259</v>
      </c>
      <c r="AL58" s="4">
        <f>SUMPRODUCT('Respondent Data'!I58:Z58,'Product Coding'!A136:R136)</f>
        <v>5.0164165591005903</v>
      </c>
      <c r="AM58" s="4">
        <f>SUMPRODUCT('Respondent Data'!I58:Z58,'Product Coding'!A137:R137)</f>
        <v>3.0957731396208397</v>
      </c>
      <c r="AN58" s="4">
        <f>SUMPRODUCT('Respondent Data'!I58:Z58,'Product Coding'!A138:R138)</f>
        <v>1.134609563712897</v>
      </c>
      <c r="AO58" s="4">
        <f>SUMPRODUCT('Respondent Data'!I58:Z58,'Product Coding'!A139:R139)</f>
        <v>0.70612644157664994</v>
      </c>
      <c r="AP58" s="4">
        <f>SUMPRODUCT('Respondent Data'!I58:Z58,'Product Coding'!A140:R140)</f>
        <v>-0.71613939970046014</v>
      </c>
      <c r="AQ58" s="4">
        <f>SUMPRODUCT('Respondent Data'!I58:Z58,'Product Coding'!A141:R141)</f>
        <v>-1.7243748524914602</v>
      </c>
      <c r="AR58" s="4">
        <f>SUMPRODUCT('Respondent Data'!I58:Z58,'Product Coding'!A142:R142)</f>
        <v>4.5708591790976625</v>
      </c>
      <c r="AS58" s="4">
        <f>SUMPRODUCT('Respondent Data'!I58:Z58,'Product Coding'!A143:R143)</f>
        <v>2.6502157596179119</v>
      </c>
      <c r="AT58" s="4">
        <f>SUMPRODUCT('Respondent Data'!I58:Z58,'Product Coding'!A144:R144)</f>
        <v>0.68905218370996901</v>
      </c>
      <c r="AU58" s="4">
        <f>SUMPRODUCT('Respondent Data'!I58:Z58,'Product Coding'!A145:R145)</f>
        <v>0.26056906157372201</v>
      </c>
      <c r="AV58" s="4">
        <f>SUMPRODUCT('Respondent Data'!I58:Z58,'Product Coding'!A146:R146)</f>
        <v>-1.1616967797033881</v>
      </c>
      <c r="AW58" s="4">
        <f>SUMPRODUCT('Respondent Data'!I58:Z58,'Product Coding'!A147:R147)</f>
        <v>-2.1699322324943879</v>
      </c>
      <c r="AX58" s="4">
        <f>SUMPRODUCT('Respondent Data'!I58:Z58,'Product Coding'!A148:R148)</f>
        <v>6.4429851872880679</v>
      </c>
      <c r="AY58" s="4">
        <f>SUMPRODUCT('Respondent Data'!I58:Z58,'Product Coding'!A149:R149)</f>
        <v>4.5223417678083173</v>
      </c>
      <c r="AZ58" s="4">
        <f>SUMPRODUCT('Respondent Data'!I58:Z58,'Product Coding'!A150:R150)</f>
        <v>2.5611781919003747</v>
      </c>
      <c r="BA58" s="4">
        <f>SUMPRODUCT('Respondent Data'!I58:Z58,'Product Coding'!A151:R151)</f>
        <v>2.1326950697641278</v>
      </c>
      <c r="BB58" s="4">
        <f>SUMPRODUCT('Respondent Data'!I58:Z58,'Product Coding'!A152:R152)</f>
        <v>0.71042922848701784</v>
      </c>
      <c r="BC58" s="4">
        <f>SUMPRODUCT('Respondent Data'!I58:Z58,'Product Coding'!A153:R153)</f>
        <v>-0.29780622430398196</v>
      </c>
      <c r="BD58" s="4">
        <f>SUMPRODUCT('Respondent Data'!I58:Z58,'Product Coding'!A154:R154)</f>
        <v>5.9974278072851401</v>
      </c>
      <c r="BE58" s="4">
        <f>SUMPRODUCT('Respondent Data'!I58:Z58,'Product Coding'!A155:R155)</f>
        <v>4.0767843878053895</v>
      </c>
      <c r="BF58" s="4">
        <f>SUMPRODUCT('Respondent Data'!I58:Z58,'Product Coding'!A156:R156)</f>
        <v>2.1156208118974469</v>
      </c>
      <c r="BG58" s="4">
        <f>SUMPRODUCT('Respondent Data'!I58:Z58,'Product Coding'!A157:R157)</f>
        <v>1.6871376897612</v>
      </c>
      <c r="BH58" s="4">
        <f>SUMPRODUCT('Respondent Data'!I58:Z58,'Product Coding'!A158:R158)</f>
        <v>0.26487184848408984</v>
      </c>
      <c r="BI58" s="4">
        <f>SUMPRODUCT('Respondent Data'!I58:Z58,'Product Coding'!A159:R159)</f>
        <v>-0.74336360430690995</v>
      </c>
      <c r="BJ58" s="4">
        <f>SUMPRODUCT('Respondent Data'!I58:Z58,'Product Coding'!A160:R160)</f>
        <v>5.9752680015375379</v>
      </c>
      <c r="BK58" s="4">
        <f>SUMPRODUCT('Respondent Data'!I58:Z58,'Product Coding'!A161:R161)</f>
        <v>4.0546245820577882</v>
      </c>
      <c r="BL58" s="4">
        <f>SUMPRODUCT('Respondent Data'!I58:Z58,'Product Coding'!A162:R162)</f>
        <v>2.0934610061498451</v>
      </c>
      <c r="BM58" s="4">
        <f>SUMPRODUCT('Respondent Data'!I58:Z58,'Product Coding'!A163:R163)</f>
        <v>1.6649778840135978</v>
      </c>
      <c r="BN58" s="4">
        <f>SUMPRODUCT('Respondent Data'!I58:Z58,'Product Coding'!A164:R164)</f>
        <v>0.24271204273648783</v>
      </c>
      <c r="BO58" s="4">
        <f>SUMPRODUCT('Respondent Data'!I58:Z58,'Product Coding'!A165:R165)</f>
        <v>-0.76552341005451197</v>
      </c>
      <c r="BP58" s="4">
        <f>SUMPRODUCT('Respondent Data'!I58:Z58,'Product Coding'!A166:R166)</f>
        <v>5.5297106215346101</v>
      </c>
      <c r="BQ58" s="4">
        <f>SUMPRODUCT('Respondent Data'!I58:Z58,'Product Coding'!A167:R167)</f>
        <v>3.60906720205486</v>
      </c>
      <c r="BR58" s="4">
        <f>SUMPRODUCT('Respondent Data'!I58:Z58,'Product Coding'!A168:R168)</f>
        <v>1.6479036261469169</v>
      </c>
      <c r="BS58" s="4">
        <f>SUMPRODUCT('Respondent Data'!I58:Z58,'Product Coding'!A169:R169)</f>
        <v>1.21942050401067</v>
      </c>
      <c r="BT58" s="4">
        <f>SUMPRODUCT('Respondent Data'!I58:Z58,'Product Coding'!A170:R170)</f>
        <v>-0.20284533726644016</v>
      </c>
      <c r="BU58" s="4">
        <f>SUMPRODUCT('Respondent Data'!I58:Z58,'Product Coding'!A171:R171)</f>
        <v>-1.2110807900574398</v>
      </c>
      <c r="BV58" s="4">
        <f>SUMPRODUCT('Respondent Data'!I58:Z58,'Product Coding'!A172:R172)</f>
        <v>-4.6297451358631498</v>
      </c>
      <c r="BX58" s="4">
        <f t="shared" si="0"/>
        <v>5.408402815351937E-2</v>
      </c>
      <c r="BY58" s="4">
        <f t="shared" si="1"/>
        <v>0.36914234686990288</v>
      </c>
      <c r="BZ58" s="4">
        <f t="shared" si="2"/>
        <v>2.6237133682478371</v>
      </c>
      <c r="CA58" s="4">
        <f t="shared" si="3"/>
        <v>4.0272096942512139</v>
      </c>
      <c r="CB58" s="4">
        <f t="shared" si="4"/>
        <v>16.698845643118098</v>
      </c>
      <c r="CC58" s="4">
        <f t="shared" si="5"/>
        <v>45.767537273752765</v>
      </c>
      <c r="CD58" s="4">
        <f t="shared" si="6"/>
        <v>8.4444650329275492E-2</v>
      </c>
      <c r="CE58" s="4">
        <f t="shared" si="7"/>
        <v>0.57636417751048441</v>
      </c>
      <c r="CF58" s="4">
        <f t="shared" si="8"/>
        <v>4.096561693168133</v>
      </c>
      <c r="CG58" s="4">
        <f t="shared" si="9"/>
        <v>6.2879250315526409</v>
      </c>
      <c r="CH58" s="4">
        <f t="shared" si="10"/>
        <v>26.072913379028574</v>
      </c>
      <c r="CI58" s="4">
        <f t="shared" si="11"/>
        <v>71.459612263785161</v>
      </c>
      <c r="CJ58" s="4">
        <f t="shared" si="12"/>
        <v>9.7016729378091845E-2</v>
      </c>
      <c r="CK58" s="4">
        <f t="shared" si="13"/>
        <v>0.6621729998848217</v>
      </c>
      <c r="CL58" s="4">
        <f t="shared" si="14"/>
        <v>4.7064558336973361</v>
      </c>
      <c r="CM58" s="4">
        <f t="shared" si="15"/>
        <v>7.2240682951159565</v>
      </c>
      <c r="CN58" s="4">
        <f t="shared" si="16"/>
        <v>29.954636220628753</v>
      </c>
      <c r="CO58" s="4">
        <f t="shared" si="17"/>
        <v>82.098485071890209</v>
      </c>
      <c r="CP58" s="4">
        <f t="shared" si="18"/>
        <v>0.15147806234343525</v>
      </c>
      <c r="CQ58" s="4">
        <f t="shared" si="19"/>
        <v>1.0338905836310663</v>
      </c>
      <c r="CR58" s="4">
        <f t="shared" si="20"/>
        <v>7.3484729361987897</v>
      </c>
      <c r="CS58" s="4">
        <f t="shared" si="21"/>
        <v>11.279372893680737</v>
      </c>
      <c r="CT58" s="4">
        <f t="shared" si="22"/>
        <v>46.769977528514481</v>
      </c>
      <c r="CU58" s="4">
        <f t="shared" si="23"/>
        <v>128.18530906721821</v>
      </c>
      <c r="CV58" s="4">
        <f t="shared" si="24"/>
        <v>2.3885401173730964E-2</v>
      </c>
      <c r="CW58" s="4">
        <f t="shared" si="25"/>
        <v>0.16302618991641124</v>
      </c>
      <c r="CX58" s="4">
        <f t="shared" si="26"/>
        <v>1.158723721309995</v>
      </c>
      <c r="CY58" s="4">
        <f t="shared" si="27"/>
        <v>1.7785568575788346</v>
      </c>
      <c r="CZ58" s="4">
        <f t="shared" si="28"/>
        <v>7.3747951279056227</v>
      </c>
      <c r="DA58" s="4">
        <f t="shared" si="29"/>
        <v>20.212547508744208</v>
      </c>
      <c r="DB58" s="4">
        <f t="shared" si="30"/>
        <v>3.7293715334310341E-2</v>
      </c>
      <c r="DC58" s="4">
        <f t="shared" si="31"/>
        <v>0.25454260845601562</v>
      </c>
      <c r="DD58" s="4">
        <f t="shared" si="32"/>
        <v>1.8091851294159238</v>
      </c>
      <c r="DE58" s="4">
        <f t="shared" si="33"/>
        <v>2.7769679340943578</v>
      </c>
      <c r="DF58" s="4">
        <f t="shared" si="34"/>
        <v>11.514711775134492</v>
      </c>
      <c r="DG58" s="4">
        <f t="shared" si="35"/>
        <v>31.559067712095054</v>
      </c>
      <c r="DH58" s="4">
        <f t="shared" si="36"/>
        <v>6.6282360956674792E-3</v>
      </c>
      <c r="DI58" s="4">
        <f t="shared" si="37"/>
        <v>4.5240022082254597E-2</v>
      </c>
      <c r="DJ58" s="4">
        <f t="shared" si="38"/>
        <v>0.3215476406961002</v>
      </c>
      <c r="DK58" s="4">
        <f t="shared" si="39"/>
        <v>0.49355230317697574</v>
      </c>
      <c r="DL58" s="4">
        <f t="shared" si="40"/>
        <v>2.046517155370065</v>
      </c>
      <c r="DM58" s="4">
        <f t="shared" si="41"/>
        <v>5.609013472639325</v>
      </c>
      <c r="DN58" s="4">
        <f t="shared" si="42"/>
        <v>1.0349064197099755E-2</v>
      </c>
      <c r="DO58" s="4">
        <f t="shared" si="43"/>
        <v>7.0635971026061548E-2</v>
      </c>
      <c r="DP58" s="4">
        <f t="shared" si="44"/>
        <v>0.50205169640306813</v>
      </c>
      <c r="DQ58" s="4">
        <f t="shared" si="45"/>
        <v>0.77061293479628168</v>
      </c>
      <c r="DR58" s="4">
        <f t="shared" si="46"/>
        <v>3.1953504847593921</v>
      </c>
      <c r="DS58" s="4">
        <f t="shared" si="47"/>
        <v>8.7576905337884217</v>
      </c>
      <c r="DT58" s="4">
        <f t="shared" si="48"/>
        <v>1.5916482136738989E-3</v>
      </c>
      <c r="DU58" s="4">
        <f t="shared" si="49"/>
        <v>1.0863553937201309E-2</v>
      </c>
      <c r="DV58" s="4">
        <f t="shared" si="50"/>
        <v>7.7213714257935773E-2</v>
      </c>
      <c r="DW58" s="4">
        <f t="shared" si="51"/>
        <v>0.11851745024890577</v>
      </c>
      <c r="DX58" s="4">
        <f t="shared" si="52"/>
        <v>0.49143321504900778</v>
      </c>
      <c r="DY58" s="4">
        <f t="shared" si="53"/>
        <v>1.3469007659571279</v>
      </c>
      <c r="DZ58" s="4">
        <f t="shared" si="54"/>
        <v>2.4851362119217859E-3</v>
      </c>
      <c r="EA58" s="4">
        <f t="shared" si="55"/>
        <v>1.6961921012173965E-2</v>
      </c>
      <c r="EB58" s="4">
        <f t="shared" si="56"/>
        <v>0.12055842221344769</v>
      </c>
      <c r="EC58" s="4">
        <f t="shared" si="57"/>
        <v>0.18504843270507945</v>
      </c>
      <c r="ED58" s="4">
        <f t="shared" si="58"/>
        <v>0.76730427488146868</v>
      </c>
      <c r="EE58" s="4">
        <f t="shared" si="59"/>
        <v>2.1029972820558447</v>
      </c>
      <c r="EF58" s="4">
        <f t="shared" si="60"/>
        <v>2.540821051565265E-3</v>
      </c>
      <c r="EG58" s="4">
        <f t="shared" si="61"/>
        <v>1.7341989455536198E-2</v>
      </c>
      <c r="EH58" s="4">
        <f t="shared" si="62"/>
        <v>0.12325979382294794</v>
      </c>
      <c r="EI58" s="4">
        <f t="shared" si="63"/>
        <v>0.18919484216626989</v>
      </c>
      <c r="EJ58" s="4">
        <f t="shared" si="64"/>
        <v>0.78449738296928995</v>
      </c>
      <c r="EK58" s="4">
        <f t="shared" si="65"/>
        <v>2.1501194743365613</v>
      </c>
      <c r="EL58" s="4">
        <f t="shared" si="66"/>
        <v>3.9671369269991957E-3</v>
      </c>
      <c r="EM58" s="4">
        <f t="shared" si="67"/>
        <v>2.7077092546248203E-2</v>
      </c>
      <c r="EN58" s="4">
        <f t="shared" si="68"/>
        <v>0.19245293933159305</v>
      </c>
      <c r="EO58" s="4">
        <f t="shared" si="69"/>
        <v>0.29540130120270081</v>
      </c>
      <c r="EP58" s="4">
        <f t="shared" si="70"/>
        <v>1.2248830098422063</v>
      </c>
      <c r="EQ58" s="4">
        <f t="shared" si="71"/>
        <v>3.3571110247397806</v>
      </c>
      <c r="ER58" s="4">
        <f t="shared" si="72"/>
        <v>102.48794028118395</v>
      </c>
      <c r="ET58" s="4">
        <f t="shared" si="73"/>
        <v>0.94869097082491571</v>
      </c>
      <c r="EU58" s="4">
        <f t="shared" si="74"/>
        <v>0.7303842454995082</v>
      </c>
      <c r="EV58" s="4">
        <f t="shared" si="75"/>
        <v>0.27596001625358324</v>
      </c>
      <c r="EW58" s="4">
        <f t="shared" si="76"/>
        <v>0.19891750311182249</v>
      </c>
      <c r="EX58" s="4">
        <f t="shared" si="77"/>
        <v>5.650086000884659E-2</v>
      </c>
      <c r="EY58" s="4">
        <f t="shared" si="78"/>
        <v>2.138235319397987E-2</v>
      </c>
      <c r="EZ58" s="4">
        <f t="shared" si="79"/>
        <v>0.92213097247182219</v>
      </c>
      <c r="FA58" s="4">
        <f t="shared" si="80"/>
        <v>0.63437117784500596</v>
      </c>
      <c r="FB58" s="4">
        <f t="shared" si="81"/>
        <v>0.19621071228088643</v>
      </c>
      <c r="FC58" s="4">
        <f t="shared" si="82"/>
        <v>0.13721326655674407</v>
      </c>
      <c r="FD58" s="4">
        <f t="shared" si="83"/>
        <v>3.6937288056136122E-2</v>
      </c>
      <c r="FE58" s="4">
        <f t="shared" si="84"/>
        <v>1.3800791485877071E-2</v>
      </c>
      <c r="FF58" s="4">
        <f t="shared" si="85"/>
        <v>0.9115631268147647</v>
      </c>
      <c r="FG58" s="4">
        <f t="shared" si="86"/>
        <v>0.60162209353015228</v>
      </c>
      <c r="FH58" s="4">
        <f t="shared" si="87"/>
        <v>0.17524011911121345</v>
      </c>
      <c r="FI58" s="4">
        <f t="shared" si="88"/>
        <v>0.12159432097540727</v>
      </c>
      <c r="FJ58" s="4">
        <f t="shared" si="89"/>
        <v>3.2305338459561066E-2</v>
      </c>
      <c r="FK58" s="4">
        <f t="shared" si="90"/>
        <v>1.2033913724598944E-2</v>
      </c>
      <c r="FL58" s="4">
        <f t="shared" si="91"/>
        <v>0.86844902452144501</v>
      </c>
      <c r="FM58" s="4">
        <f t="shared" si="92"/>
        <v>0.49166853322793735</v>
      </c>
      <c r="FN58" s="4">
        <f t="shared" si="93"/>
        <v>0.11978238507116945</v>
      </c>
      <c r="FO58" s="4">
        <f t="shared" si="94"/>
        <v>8.1437383542169672E-2</v>
      </c>
      <c r="FP58" s="4">
        <f t="shared" si="95"/>
        <v>2.0933650207456928E-2</v>
      </c>
      <c r="FQ58" s="4">
        <f t="shared" si="96"/>
        <v>7.7408182650217294E-3</v>
      </c>
      <c r="FR58" s="4">
        <f t="shared" si="97"/>
        <v>0.97667180218962979</v>
      </c>
      <c r="FS58" s="4">
        <f t="shared" si="98"/>
        <v>0.85982586520418069</v>
      </c>
      <c r="FT58" s="4">
        <f t="shared" si="99"/>
        <v>0.46323667550804615</v>
      </c>
      <c r="FU58" s="4">
        <f t="shared" si="100"/>
        <v>0.3598990595684175</v>
      </c>
      <c r="FV58" s="4">
        <f t="shared" si="101"/>
        <v>0.11940590602245348</v>
      </c>
      <c r="FW58" s="4">
        <f t="shared" si="102"/>
        <v>4.7141909739402181E-2</v>
      </c>
      <c r="FX58" s="4">
        <f t="shared" si="103"/>
        <v>0.96404710181600706</v>
      </c>
      <c r="FY58" s="4">
        <f t="shared" si="104"/>
        <v>0.79710325760136191</v>
      </c>
      <c r="FZ58" s="4">
        <f t="shared" si="105"/>
        <v>0.35597511517794367</v>
      </c>
      <c r="GA58" s="4">
        <f t="shared" si="106"/>
        <v>0.26476263962240393</v>
      </c>
      <c r="GB58" s="4">
        <f t="shared" si="107"/>
        <v>7.9905955324269015E-2</v>
      </c>
      <c r="GC58" s="4">
        <f t="shared" si="108"/>
        <v>3.0713410127173865E-2</v>
      </c>
      <c r="GD58" s="4">
        <f t="shared" si="109"/>
        <v>0.99341540813381513</v>
      </c>
      <c r="GE58" s="4">
        <f t="shared" si="110"/>
        <v>0.9567180541057636</v>
      </c>
      <c r="GF58" s="4">
        <f t="shared" si="111"/>
        <v>0.75668857421838298</v>
      </c>
      <c r="GG58" s="4">
        <f t="shared" si="112"/>
        <v>0.66954468074058926</v>
      </c>
      <c r="GH58" s="4">
        <f t="shared" si="113"/>
        <v>0.3282436792575778</v>
      </c>
      <c r="GI58" s="4">
        <f t="shared" si="114"/>
        <v>0.15130851285746399</v>
      </c>
      <c r="GJ58" s="4">
        <f t="shared" si="115"/>
        <v>0.98975694186907182</v>
      </c>
      <c r="GK58" s="4">
        <f t="shared" si="116"/>
        <v>0.93402428749113819</v>
      </c>
      <c r="GL58" s="4">
        <f t="shared" si="117"/>
        <v>0.66575604714183878</v>
      </c>
      <c r="GM58" s="4">
        <f t="shared" si="118"/>
        <v>0.56477617459349205</v>
      </c>
      <c r="GN58" s="4">
        <f t="shared" si="119"/>
        <v>0.23835910816813463</v>
      </c>
      <c r="GO58" s="4">
        <f t="shared" si="120"/>
        <v>0.10248326656161642</v>
      </c>
      <c r="GP58" s="4">
        <f t="shared" si="121"/>
        <v>0.99841088110457721</v>
      </c>
      <c r="GQ58" s="4">
        <f t="shared" si="122"/>
        <v>0.98925319456331273</v>
      </c>
      <c r="GR58" s="4">
        <f t="shared" si="123"/>
        <v>0.92832089562550146</v>
      </c>
      <c r="GS58" s="4">
        <f t="shared" si="124"/>
        <v>0.89404058897558392</v>
      </c>
      <c r="GT58" s="4">
        <f t="shared" si="125"/>
        <v>0.67049599667601645</v>
      </c>
      <c r="GU58" s="4">
        <f t="shared" si="126"/>
        <v>0.42609385727145294</v>
      </c>
      <c r="GV58" s="4">
        <f t="shared" si="127"/>
        <v>0.99752102438015955</v>
      </c>
      <c r="GW58" s="4">
        <f t="shared" si="128"/>
        <v>0.98332098708741056</v>
      </c>
      <c r="GX58" s="4">
        <f t="shared" si="129"/>
        <v>0.89241219393513838</v>
      </c>
      <c r="GY58" s="4">
        <f t="shared" si="130"/>
        <v>0.84384736724837972</v>
      </c>
      <c r="GZ58" s="4">
        <f t="shared" si="131"/>
        <v>0.56583352069754311</v>
      </c>
      <c r="HA58" s="4">
        <f t="shared" si="132"/>
        <v>0.32226905443419046</v>
      </c>
      <c r="HB58" s="4">
        <f t="shared" si="133"/>
        <v>0.99746561835866188</v>
      </c>
      <c r="HC58" s="4">
        <f t="shared" si="134"/>
        <v>0.98295362853860246</v>
      </c>
      <c r="HD58" s="4">
        <f t="shared" si="135"/>
        <v>0.89026599678829377</v>
      </c>
      <c r="HE58" s="4">
        <f t="shared" si="136"/>
        <v>0.8409050935491551</v>
      </c>
      <c r="HF58" s="4">
        <f t="shared" si="137"/>
        <v>0.56038188093953023</v>
      </c>
      <c r="HG58" s="4">
        <f t="shared" si="138"/>
        <v>0.31744827716752155</v>
      </c>
      <c r="HH58" s="4">
        <f t="shared" si="139"/>
        <v>0.9960485390596131</v>
      </c>
      <c r="HI58" s="4">
        <f t="shared" si="140"/>
        <v>0.97363674767672903</v>
      </c>
      <c r="HJ58" s="4">
        <f t="shared" si="141"/>
        <v>0.83860751818057588</v>
      </c>
      <c r="HK58" s="4">
        <f t="shared" si="142"/>
        <v>0.77196155281885326</v>
      </c>
      <c r="HL58" s="4">
        <f t="shared" si="143"/>
        <v>0.44946183488134156</v>
      </c>
      <c r="HM58" s="4">
        <f t="shared" si="144"/>
        <v>0.22950987347395466</v>
      </c>
      <c r="HN58" s="4">
        <f t="shared" si="145"/>
        <v>9.6629616676390528E-3</v>
      </c>
      <c r="HP58" s="4">
        <f t="shared" ref="HP58:IU58" si="314">IF(B1=1,ET58,0)</f>
        <v>0.94869097082491571</v>
      </c>
      <c r="HQ58" s="4">
        <f t="shared" si="314"/>
        <v>0.7303842454995082</v>
      </c>
      <c r="HR58" s="4">
        <f t="shared" si="314"/>
        <v>0.27596001625358324</v>
      </c>
      <c r="HS58" s="4">
        <f t="shared" si="314"/>
        <v>0.19891750311182249</v>
      </c>
      <c r="HT58" s="4">
        <f t="shared" si="314"/>
        <v>5.650086000884659E-2</v>
      </c>
      <c r="HU58" s="4">
        <f t="shared" si="314"/>
        <v>2.138235319397987E-2</v>
      </c>
      <c r="HV58" s="4">
        <f t="shared" si="314"/>
        <v>0.92213097247182219</v>
      </c>
      <c r="HW58" s="4">
        <f t="shared" si="314"/>
        <v>0.63437117784500596</v>
      </c>
      <c r="HX58" s="4">
        <f t="shared" si="314"/>
        <v>0.19621071228088643</v>
      </c>
      <c r="HY58" s="4">
        <f t="shared" si="314"/>
        <v>0.13721326655674407</v>
      </c>
      <c r="HZ58" s="4">
        <f t="shared" si="314"/>
        <v>3.6937288056136122E-2</v>
      </c>
      <c r="IA58" s="4">
        <f t="shared" si="314"/>
        <v>1.3800791485877071E-2</v>
      </c>
      <c r="IB58" s="4">
        <f t="shared" si="314"/>
        <v>0.9115631268147647</v>
      </c>
      <c r="IC58" s="4">
        <f t="shared" si="314"/>
        <v>0.60162209353015228</v>
      </c>
      <c r="ID58" s="4">
        <f t="shared" si="314"/>
        <v>0.17524011911121345</v>
      </c>
      <c r="IE58" s="4">
        <f t="shared" si="314"/>
        <v>0.12159432097540727</v>
      </c>
      <c r="IF58" s="4">
        <f t="shared" si="314"/>
        <v>3.2305338459561066E-2</v>
      </c>
      <c r="IG58" s="4">
        <f t="shared" si="314"/>
        <v>1.2033913724598944E-2</v>
      </c>
      <c r="IH58" s="4">
        <f t="shared" si="314"/>
        <v>0.86844902452144501</v>
      </c>
      <c r="II58" s="4">
        <f t="shared" si="314"/>
        <v>0.49166853322793735</v>
      </c>
      <c r="IJ58" s="4">
        <f t="shared" si="314"/>
        <v>0.11978238507116945</v>
      </c>
      <c r="IK58" s="4">
        <f t="shared" si="314"/>
        <v>8.1437383542169672E-2</v>
      </c>
      <c r="IL58" s="4">
        <f t="shared" si="314"/>
        <v>2.0933650207456928E-2</v>
      </c>
      <c r="IM58" s="4">
        <f t="shared" si="314"/>
        <v>7.7408182650217294E-3</v>
      </c>
      <c r="IN58" s="4">
        <f t="shared" si="314"/>
        <v>0.97667180218962979</v>
      </c>
      <c r="IO58" s="4">
        <f t="shared" si="314"/>
        <v>0.85982586520418069</v>
      </c>
      <c r="IP58" s="4">
        <f t="shared" si="314"/>
        <v>0.46323667550804615</v>
      </c>
      <c r="IQ58" s="4">
        <f t="shared" si="314"/>
        <v>0.3598990595684175</v>
      </c>
      <c r="IR58" s="4">
        <f t="shared" si="314"/>
        <v>0.11940590602245348</v>
      </c>
      <c r="IS58" s="4">
        <f t="shared" si="314"/>
        <v>4.7141909739402181E-2</v>
      </c>
      <c r="IT58" s="4">
        <f t="shared" si="314"/>
        <v>0.96404710181600706</v>
      </c>
      <c r="IU58" s="4">
        <f t="shared" si="314"/>
        <v>0.79710325760136191</v>
      </c>
      <c r="IV58" s="4">
        <f t="shared" ref="IV58:KA58" si="315">IF(AH1=1,FZ58,0)</f>
        <v>0.35597511517794367</v>
      </c>
      <c r="IW58" s="4">
        <f t="shared" si="315"/>
        <v>0.26476263962240393</v>
      </c>
      <c r="IX58" s="4">
        <f t="shared" si="315"/>
        <v>7.9905955324269015E-2</v>
      </c>
      <c r="IY58" s="4">
        <f t="shared" si="315"/>
        <v>3.0713410127173865E-2</v>
      </c>
      <c r="IZ58" s="4">
        <f t="shared" si="315"/>
        <v>0.99341540813381513</v>
      </c>
      <c r="JA58" s="4">
        <f t="shared" si="315"/>
        <v>0.9567180541057636</v>
      </c>
      <c r="JB58" s="4">
        <f t="shared" si="315"/>
        <v>0.75668857421838298</v>
      </c>
      <c r="JC58" s="4">
        <f t="shared" si="315"/>
        <v>0.66954468074058926</v>
      </c>
      <c r="JD58" s="4">
        <f t="shared" si="315"/>
        <v>0.3282436792575778</v>
      </c>
      <c r="JE58" s="4">
        <f t="shared" si="315"/>
        <v>0.15130851285746399</v>
      </c>
      <c r="JF58" s="4">
        <f t="shared" si="315"/>
        <v>0.98975694186907182</v>
      </c>
      <c r="JG58" s="4">
        <f t="shared" si="315"/>
        <v>0.93402428749113819</v>
      </c>
      <c r="JH58" s="4">
        <f t="shared" si="315"/>
        <v>0.66575604714183878</v>
      </c>
      <c r="JI58" s="4">
        <f t="shared" si="315"/>
        <v>0.56477617459349205</v>
      </c>
      <c r="JJ58" s="4">
        <f t="shared" si="315"/>
        <v>0.23835910816813463</v>
      </c>
      <c r="JK58" s="4">
        <f t="shared" si="315"/>
        <v>0.10248326656161642</v>
      </c>
      <c r="JL58" s="4">
        <f t="shared" si="315"/>
        <v>0.99841088110457721</v>
      </c>
      <c r="JM58" s="4">
        <f t="shared" si="315"/>
        <v>0.98925319456331273</v>
      </c>
      <c r="JN58" s="4">
        <f t="shared" si="315"/>
        <v>0.92832089562550146</v>
      </c>
      <c r="JO58" s="4">
        <f t="shared" si="315"/>
        <v>0.89404058897558392</v>
      </c>
      <c r="JP58" s="4">
        <f t="shared" si="315"/>
        <v>0.67049599667601645</v>
      </c>
      <c r="JQ58" s="4">
        <f t="shared" si="315"/>
        <v>0.42609385727145294</v>
      </c>
      <c r="JR58" s="4">
        <f t="shared" si="315"/>
        <v>0.99752102438015955</v>
      </c>
      <c r="JS58" s="4">
        <f t="shared" si="315"/>
        <v>0.98332098708741056</v>
      </c>
      <c r="JT58" s="4">
        <f t="shared" si="315"/>
        <v>0.89241219393513838</v>
      </c>
      <c r="JU58" s="4">
        <f t="shared" si="315"/>
        <v>0.84384736724837972</v>
      </c>
      <c r="JV58" s="4">
        <f t="shared" si="315"/>
        <v>0.56583352069754311</v>
      </c>
      <c r="JW58" s="4">
        <f t="shared" si="315"/>
        <v>0.32226905443419046</v>
      </c>
      <c r="JX58" s="4">
        <f t="shared" si="315"/>
        <v>0.99746561835866188</v>
      </c>
      <c r="JY58" s="4">
        <f t="shared" si="315"/>
        <v>0.98295362853860246</v>
      </c>
      <c r="JZ58" s="4">
        <f t="shared" si="315"/>
        <v>0.89026599678829377</v>
      </c>
      <c r="KA58" s="4">
        <f t="shared" si="315"/>
        <v>0.8409050935491551</v>
      </c>
      <c r="KB58" s="4">
        <f t="shared" ref="KB58:KJ58" si="316">IF(BN1=1,HF58,0)</f>
        <v>0.56038188093953023</v>
      </c>
      <c r="KC58" s="4">
        <f t="shared" si="316"/>
        <v>0.31744827716752155</v>
      </c>
      <c r="KD58" s="4">
        <f t="shared" si="316"/>
        <v>0.9960485390596131</v>
      </c>
      <c r="KE58" s="4">
        <f t="shared" si="316"/>
        <v>0.97363674767672903</v>
      </c>
      <c r="KF58" s="4">
        <f t="shared" si="316"/>
        <v>0.83860751818057588</v>
      </c>
      <c r="KG58" s="4">
        <f t="shared" si="316"/>
        <v>0.77196155281885326</v>
      </c>
      <c r="KH58" s="4">
        <f t="shared" si="316"/>
        <v>0.44946183488134156</v>
      </c>
      <c r="KI58" s="4">
        <f t="shared" si="316"/>
        <v>0.22950987347395466</v>
      </c>
      <c r="KJ58" s="4">
        <f t="shared" si="316"/>
        <v>0</v>
      </c>
    </row>
    <row r="59" spans="1:296" x14ac:dyDescent="0.2">
      <c r="A59" s="4" t="str">
        <f>'Respondent Data'!A59</f>
        <v>543</v>
      </c>
      <c r="B59" s="4">
        <f>SUMPRODUCT('Respondent Data'!I59:Z59,'Product Coding'!A100:R100)</f>
        <v>5.2455548238773169</v>
      </c>
      <c r="C59" s="4">
        <f>SUMPRODUCT('Respondent Data'!I59:Z59,'Product Coding'!A101:R101)</f>
        <v>3.4624983087563566</v>
      </c>
      <c r="D59" s="4">
        <f>SUMPRODUCT('Respondent Data'!I59:Z59,'Product Coding'!A102:R102)</f>
        <v>1.5263727573032451</v>
      </c>
      <c r="E59" s="4">
        <f>SUMPRODUCT('Respondent Data'!I59:Z59,'Product Coding'!A103:R103)</f>
        <v>-0.48876513874200289</v>
      </c>
      <c r="F59" s="4">
        <f>SUMPRODUCT('Respondent Data'!I59:Z59,'Product Coding'!A104:R104)</f>
        <v>-1.698628464811953</v>
      </c>
      <c r="G59" s="4">
        <f>SUMPRODUCT('Respondent Data'!I59:Z59,'Product Coding'!A105:R105)</f>
        <v>-2.6636308828994135</v>
      </c>
      <c r="H59" s="4">
        <f>SUMPRODUCT('Respondent Data'!I59:Z59,'Product Coding'!A106:R106)</f>
        <v>4.0389314695991345</v>
      </c>
      <c r="I59" s="4">
        <f>SUMPRODUCT('Respondent Data'!I59:Z59,'Product Coding'!A107:R107)</f>
        <v>2.2558749544781751</v>
      </c>
      <c r="J59" s="4">
        <f>SUMPRODUCT('Respondent Data'!I59:Z59,'Product Coding'!A108:R108)</f>
        <v>0.31974940302506316</v>
      </c>
      <c r="K59" s="4">
        <f>SUMPRODUCT('Respondent Data'!I59:Z59,'Product Coding'!A109:R109)</f>
        <v>-1.6953884930201848</v>
      </c>
      <c r="L59" s="4">
        <f>SUMPRODUCT('Respondent Data'!I59:Z59,'Product Coding'!A110:R110)</f>
        <v>-2.9052518190901351</v>
      </c>
      <c r="M59" s="4">
        <f>SUMPRODUCT('Respondent Data'!I59:Z59,'Product Coding'!A111:R111)</f>
        <v>-3.870254237177595</v>
      </c>
      <c r="N59" s="4">
        <f>SUMPRODUCT('Respondent Data'!I59:Z59,'Product Coding'!A112:R112)</f>
        <v>3.5281423525527664</v>
      </c>
      <c r="O59" s="4">
        <f>SUMPRODUCT('Respondent Data'!I59:Z59,'Product Coding'!A113:R113)</f>
        <v>1.7450858374318059</v>
      </c>
      <c r="P59" s="4">
        <f>SUMPRODUCT('Respondent Data'!I59:Z59,'Product Coding'!A114:R114)</f>
        <v>-0.19103971402130582</v>
      </c>
      <c r="Q59" s="4">
        <f>SUMPRODUCT('Respondent Data'!I59:Z59,'Product Coding'!A115:R115)</f>
        <v>-2.206177610066554</v>
      </c>
      <c r="R59" s="4">
        <f>SUMPRODUCT('Respondent Data'!I59:Z59,'Product Coding'!A116:R116)</f>
        <v>-3.4160409361365041</v>
      </c>
      <c r="S59" s="4">
        <f>SUMPRODUCT('Respondent Data'!I59:Z59,'Product Coding'!A117:R117)</f>
        <v>-4.381043354223964</v>
      </c>
      <c r="T59" s="4">
        <f>SUMPRODUCT('Respondent Data'!I59:Z59,'Product Coding'!A118:R118)</f>
        <v>2.3215189982745841</v>
      </c>
      <c r="U59" s="4">
        <f>SUMPRODUCT('Respondent Data'!I59:Z59,'Product Coding'!A119:R119)</f>
        <v>0.53846248315362399</v>
      </c>
      <c r="V59" s="4">
        <f>SUMPRODUCT('Respondent Data'!I59:Z59,'Product Coding'!A120:R120)</f>
        <v>-1.3976630682994877</v>
      </c>
      <c r="W59" s="4">
        <f>SUMPRODUCT('Respondent Data'!I59:Z59,'Product Coding'!A121:R121)</f>
        <v>-3.4128009643447355</v>
      </c>
      <c r="X59" s="4">
        <f>SUMPRODUCT('Respondent Data'!I59:Z59,'Product Coding'!A122:R122)</f>
        <v>-4.6226642904146864</v>
      </c>
      <c r="Y59" s="4">
        <f>SUMPRODUCT('Respondent Data'!I59:Z59,'Product Coding'!A123:R123)</f>
        <v>-5.5876667085021463</v>
      </c>
      <c r="Z59" s="4">
        <f>SUMPRODUCT('Respondent Data'!I59:Z59,'Product Coding'!A124:R124)</f>
        <v>5.3206176881151261</v>
      </c>
      <c r="AA59" s="4">
        <f>SUMPRODUCT('Respondent Data'!I59:Z59,'Product Coding'!A125:R125)</f>
        <v>3.5375611729941658</v>
      </c>
      <c r="AB59" s="4">
        <f>SUMPRODUCT('Respondent Data'!I59:Z59,'Product Coding'!A126:R126)</f>
        <v>1.6014356215410541</v>
      </c>
      <c r="AC59" s="4">
        <f>SUMPRODUCT('Respondent Data'!I59:Z59,'Product Coding'!A127:R127)</f>
        <v>-0.41370227450419406</v>
      </c>
      <c r="AD59" s="4">
        <f>SUMPRODUCT('Respondent Data'!I59:Z59,'Product Coding'!A128:R128)</f>
        <v>-1.6235656005741441</v>
      </c>
      <c r="AE59" s="4">
        <f>SUMPRODUCT('Respondent Data'!I59:Z59,'Product Coding'!A129:R129)</f>
        <v>-2.5885680186616042</v>
      </c>
      <c r="AF59" s="4">
        <f>SUMPRODUCT('Respondent Data'!I59:Z59,'Product Coding'!A130:R130)</f>
        <v>4.1139943338369438</v>
      </c>
      <c r="AG59" s="4">
        <f>SUMPRODUCT('Respondent Data'!I59:Z59,'Product Coding'!A131:R131)</f>
        <v>2.3309378187159835</v>
      </c>
      <c r="AH59" s="4">
        <f>SUMPRODUCT('Respondent Data'!I59:Z59,'Product Coding'!A132:R132)</f>
        <v>0.39481226726287222</v>
      </c>
      <c r="AI59" s="4">
        <f>SUMPRODUCT('Respondent Data'!I59:Z59,'Product Coding'!A133:R133)</f>
        <v>-1.620325628782376</v>
      </c>
      <c r="AJ59" s="4">
        <f>SUMPRODUCT('Respondent Data'!I59:Z59,'Product Coding'!A134:R134)</f>
        <v>-2.8301889548523258</v>
      </c>
      <c r="AK59" s="4">
        <f>SUMPRODUCT('Respondent Data'!I59:Z59,'Product Coding'!A135:R135)</f>
        <v>-3.7951913729397866</v>
      </c>
      <c r="AL59" s="4">
        <f>SUMPRODUCT('Respondent Data'!I59:Z59,'Product Coding'!A136:R136)</f>
        <v>6.7537330858702864</v>
      </c>
      <c r="AM59" s="4">
        <f>SUMPRODUCT('Respondent Data'!I59:Z59,'Product Coding'!A137:R137)</f>
        <v>4.9706765707493261</v>
      </c>
      <c r="AN59" s="4">
        <f>SUMPRODUCT('Respondent Data'!I59:Z59,'Product Coding'!A138:R138)</f>
        <v>3.034551019296214</v>
      </c>
      <c r="AO59" s="4">
        <f>SUMPRODUCT('Respondent Data'!I59:Z59,'Product Coding'!A139:R139)</f>
        <v>1.019413123250966</v>
      </c>
      <c r="AP59" s="4">
        <f>SUMPRODUCT('Respondent Data'!I59:Z59,'Product Coding'!A140:R140)</f>
        <v>-0.19045020281898406</v>
      </c>
      <c r="AQ59" s="4">
        <f>SUMPRODUCT('Respondent Data'!I59:Z59,'Product Coding'!A141:R141)</f>
        <v>-1.1554526209064444</v>
      </c>
      <c r="AR59" s="4">
        <f>SUMPRODUCT('Respondent Data'!I59:Z59,'Product Coding'!A142:R142)</f>
        <v>5.5471097315921041</v>
      </c>
      <c r="AS59" s="4">
        <f>SUMPRODUCT('Respondent Data'!I59:Z59,'Product Coding'!A143:R143)</f>
        <v>3.7640532164711438</v>
      </c>
      <c r="AT59" s="4">
        <f>SUMPRODUCT('Respondent Data'!I59:Z59,'Product Coding'!A144:R144)</f>
        <v>1.8279276650180318</v>
      </c>
      <c r="AU59" s="4">
        <f>SUMPRODUCT('Respondent Data'!I59:Z59,'Product Coding'!A145:R145)</f>
        <v>-0.18721023102721601</v>
      </c>
      <c r="AV59" s="4">
        <f>SUMPRODUCT('Respondent Data'!I59:Z59,'Product Coding'!A146:R146)</f>
        <v>-1.397073557097166</v>
      </c>
      <c r="AW59" s="4">
        <f>SUMPRODUCT('Respondent Data'!I59:Z59,'Product Coding'!A147:R147)</f>
        <v>-2.3620759751846263</v>
      </c>
      <c r="AX59" s="4">
        <f>SUMPRODUCT('Respondent Data'!I59:Z59,'Product Coding'!A148:R148)</f>
        <v>6.4371287197559752</v>
      </c>
      <c r="AY59" s="4">
        <f>SUMPRODUCT('Respondent Data'!I59:Z59,'Product Coding'!A149:R149)</f>
        <v>4.6540722046350149</v>
      </c>
      <c r="AZ59" s="4">
        <f>SUMPRODUCT('Respondent Data'!I59:Z59,'Product Coding'!A150:R150)</f>
        <v>2.7179466531819028</v>
      </c>
      <c r="BA59" s="4">
        <f>SUMPRODUCT('Respondent Data'!I59:Z59,'Product Coding'!A151:R151)</f>
        <v>0.70280875713665503</v>
      </c>
      <c r="BB59" s="4">
        <f>SUMPRODUCT('Respondent Data'!I59:Z59,'Product Coding'!A152:R152)</f>
        <v>-0.50705456893329504</v>
      </c>
      <c r="BC59" s="4">
        <f>SUMPRODUCT('Respondent Data'!I59:Z59,'Product Coding'!A153:R153)</f>
        <v>-1.4720569870207554</v>
      </c>
      <c r="BD59" s="4">
        <f>SUMPRODUCT('Respondent Data'!I59:Z59,'Product Coding'!A154:R154)</f>
        <v>5.2305053654777929</v>
      </c>
      <c r="BE59" s="4">
        <f>SUMPRODUCT('Respondent Data'!I59:Z59,'Product Coding'!A155:R155)</f>
        <v>3.4474488503568326</v>
      </c>
      <c r="BF59" s="4">
        <f>SUMPRODUCT('Respondent Data'!I59:Z59,'Product Coding'!A156:R156)</f>
        <v>1.5113232989037211</v>
      </c>
      <c r="BG59" s="4">
        <f>SUMPRODUCT('Respondent Data'!I59:Z59,'Product Coding'!A157:R157)</f>
        <v>-0.50381459714152688</v>
      </c>
      <c r="BH59" s="4">
        <f>SUMPRODUCT('Respondent Data'!I59:Z59,'Product Coding'!A158:R158)</f>
        <v>-1.7136779232114769</v>
      </c>
      <c r="BI59" s="4">
        <f>SUMPRODUCT('Respondent Data'!I59:Z59,'Product Coding'!A159:R159)</f>
        <v>-2.6786803412989375</v>
      </c>
      <c r="BJ59" s="4">
        <f>SUMPRODUCT('Respondent Data'!I59:Z59,'Product Coding'!A160:R160)</f>
        <v>6.4687502615409871</v>
      </c>
      <c r="BK59" s="4">
        <f>SUMPRODUCT('Respondent Data'!I59:Z59,'Product Coding'!A161:R161)</f>
        <v>4.6856937464200268</v>
      </c>
      <c r="BL59" s="4">
        <f>SUMPRODUCT('Respondent Data'!I59:Z59,'Product Coding'!A162:R162)</f>
        <v>2.7495681949669155</v>
      </c>
      <c r="BM59" s="4">
        <f>SUMPRODUCT('Respondent Data'!I59:Z59,'Product Coding'!A163:R163)</f>
        <v>0.734430298921667</v>
      </c>
      <c r="BN59" s="4">
        <f>SUMPRODUCT('Respondent Data'!I59:Z59,'Product Coding'!A164:R164)</f>
        <v>-0.47543302714828295</v>
      </c>
      <c r="BO59" s="4">
        <f>SUMPRODUCT('Respondent Data'!I59:Z59,'Product Coding'!A165:R165)</f>
        <v>-1.4404354452357435</v>
      </c>
      <c r="BP59" s="4">
        <f>SUMPRODUCT('Respondent Data'!I59:Z59,'Product Coding'!A166:R166)</f>
        <v>5.2621269072628047</v>
      </c>
      <c r="BQ59" s="4">
        <f>SUMPRODUCT('Respondent Data'!I59:Z59,'Product Coding'!A167:R167)</f>
        <v>3.4790703921418444</v>
      </c>
      <c r="BR59" s="4">
        <f>SUMPRODUCT('Respondent Data'!I59:Z59,'Product Coding'!A168:R168)</f>
        <v>1.5429448406887334</v>
      </c>
      <c r="BS59" s="4">
        <f>SUMPRODUCT('Respondent Data'!I59:Z59,'Product Coding'!A169:R169)</f>
        <v>-0.4721930553565149</v>
      </c>
      <c r="BT59" s="4">
        <f>SUMPRODUCT('Respondent Data'!I59:Z59,'Product Coding'!A170:R170)</f>
        <v>-1.6820563814264649</v>
      </c>
      <c r="BU59" s="4">
        <f>SUMPRODUCT('Respondent Data'!I59:Z59,'Product Coding'!A171:R171)</f>
        <v>-2.6470587995139256</v>
      </c>
      <c r="BV59" s="4">
        <f>SUMPRODUCT('Respondent Data'!I59:Z59,'Product Coding'!A172:R172)</f>
        <v>-3.4861702776860199</v>
      </c>
      <c r="BX59" s="4">
        <f t="shared" si="0"/>
        <v>5.2708964639854262E-3</v>
      </c>
      <c r="BY59" s="4">
        <f t="shared" si="1"/>
        <v>3.135133877223846E-2</v>
      </c>
      <c r="BZ59" s="4">
        <f t="shared" si="2"/>
        <v>0.21732252092565854</v>
      </c>
      <c r="CA59" s="4">
        <f t="shared" si="3"/>
        <v>1.6303017799275112</v>
      </c>
      <c r="CB59" s="4">
        <f t="shared" si="4"/>
        <v>5.4664448264541585</v>
      </c>
      <c r="CC59" s="4">
        <f t="shared" si="5"/>
        <v>14.34829160065823</v>
      </c>
      <c r="CD59" s="4">
        <f t="shared" si="6"/>
        <v>1.7616285899477564E-2</v>
      </c>
      <c r="CE59" s="4">
        <f t="shared" si="7"/>
        <v>0.10478182429057389</v>
      </c>
      <c r="CF59" s="4">
        <f t="shared" si="8"/>
        <v>0.72633103062829962</v>
      </c>
      <c r="CG59" s="4">
        <f t="shared" si="9"/>
        <v>5.4487623602294279</v>
      </c>
      <c r="CH59" s="4">
        <f t="shared" si="10"/>
        <v>18.269843768421008</v>
      </c>
      <c r="CI59" s="4">
        <f t="shared" si="11"/>
        <v>47.95457636728996</v>
      </c>
      <c r="CJ59" s="4">
        <f t="shared" si="12"/>
        <v>2.9359404664010446E-2</v>
      </c>
      <c r="CK59" s="4">
        <f t="shared" si="13"/>
        <v>0.17462999853285957</v>
      </c>
      <c r="CL59" s="4">
        <f t="shared" si="14"/>
        <v>1.2105075252483524</v>
      </c>
      <c r="CM59" s="4">
        <f t="shared" si="15"/>
        <v>9.0809390790341808</v>
      </c>
      <c r="CN59" s="4">
        <f t="shared" si="16"/>
        <v>30.448628014218922</v>
      </c>
      <c r="CO59" s="4">
        <f t="shared" si="17"/>
        <v>79.921376224951757</v>
      </c>
      <c r="CP59" s="4">
        <f t="shared" si="18"/>
        <v>9.8124421516068899E-2</v>
      </c>
      <c r="CQ59" s="4">
        <f t="shared" si="19"/>
        <v>0.58364492677857049</v>
      </c>
      <c r="CR59" s="4">
        <f t="shared" si="20"/>
        <v>4.0457343060994306</v>
      </c>
      <c r="CS59" s="4">
        <f t="shared" si="21"/>
        <v>30.350134961870651</v>
      </c>
      <c r="CT59" s="4">
        <f t="shared" si="22"/>
        <v>101.7648022514459</v>
      </c>
      <c r="CU59" s="4">
        <f t="shared" si="23"/>
        <v>267.11164271170401</v>
      </c>
      <c r="CV59" s="4">
        <f t="shared" si="24"/>
        <v>4.8897324626082286E-3</v>
      </c>
      <c r="CW59" s="4">
        <f t="shared" si="25"/>
        <v>2.908417192185361E-2</v>
      </c>
      <c r="CX59" s="4">
        <f t="shared" si="26"/>
        <v>0.20160687896012275</v>
      </c>
      <c r="CY59" s="4">
        <f t="shared" si="27"/>
        <v>1.5124067777897396</v>
      </c>
      <c r="CZ59" s="4">
        <f t="shared" si="28"/>
        <v>5.0711397777597513</v>
      </c>
      <c r="DA59" s="4">
        <f t="shared" si="29"/>
        <v>13.310697279312279</v>
      </c>
      <c r="DB59" s="4">
        <f t="shared" si="30"/>
        <v>1.6342367113796757E-2</v>
      </c>
      <c r="DC59" s="4">
        <f t="shared" si="31"/>
        <v>9.7204544089551231E-2</v>
      </c>
      <c r="DD59" s="4">
        <f t="shared" si="32"/>
        <v>0.67380652291877552</v>
      </c>
      <c r="DE59" s="4">
        <f t="shared" si="33"/>
        <v>5.0547360161399189</v>
      </c>
      <c r="DF59" s="4">
        <f t="shared" si="34"/>
        <v>16.948663054117592</v>
      </c>
      <c r="DG59" s="4">
        <f t="shared" si="35"/>
        <v>44.486749150914761</v>
      </c>
      <c r="DH59" s="4">
        <f t="shared" si="36"/>
        <v>1.166516775128433E-3</v>
      </c>
      <c r="DI59" s="4">
        <f t="shared" si="37"/>
        <v>6.9384520926252316E-3</v>
      </c>
      <c r="DJ59" s="4">
        <f t="shared" si="38"/>
        <v>4.8096252317826153E-2</v>
      </c>
      <c r="DK59" s="4">
        <f t="shared" si="39"/>
        <v>0.36080662707026834</v>
      </c>
      <c r="DL59" s="4">
        <f t="shared" si="40"/>
        <v>1.2097941278002775</v>
      </c>
      <c r="DM59" s="4">
        <f t="shared" si="41"/>
        <v>3.1754603720572163</v>
      </c>
      <c r="DN59" s="4">
        <f t="shared" si="42"/>
        <v>3.8987092912200812E-3</v>
      </c>
      <c r="DO59" s="4">
        <f t="shared" si="43"/>
        <v>2.3189557335962962E-2</v>
      </c>
      <c r="DP59" s="4">
        <f t="shared" si="44"/>
        <v>0.16074634311515068</v>
      </c>
      <c r="DQ59" s="4">
        <f t="shared" si="45"/>
        <v>1.2058807719569733</v>
      </c>
      <c r="DR59" s="4">
        <f t="shared" si="46"/>
        <v>4.0433500032600351</v>
      </c>
      <c r="DS59" s="4">
        <f t="shared" si="47"/>
        <v>10.612960842399875</v>
      </c>
      <c r="DT59" s="4">
        <f t="shared" si="48"/>
        <v>1.60099699846656E-3</v>
      </c>
      <c r="DU59" s="4">
        <f t="shared" si="49"/>
        <v>9.5227443026474987E-3</v>
      </c>
      <c r="DV59" s="4">
        <f t="shared" si="50"/>
        <v>6.601015711055859E-2</v>
      </c>
      <c r="DW59" s="4">
        <f t="shared" si="51"/>
        <v>0.49519247325246901</v>
      </c>
      <c r="DX59" s="4">
        <f t="shared" si="52"/>
        <v>1.6603934111084382</v>
      </c>
      <c r="DY59" s="4">
        <f t="shared" si="53"/>
        <v>4.3581906688426084</v>
      </c>
      <c r="DZ59" s="4">
        <f t="shared" si="54"/>
        <v>5.3508204993021362E-3</v>
      </c>
      <c r="EA59" s="4">
        <f t="shared" si="55"/>
        <v>3.1826727640978242E-2</v>
      </c>
      <c r="EB59" s="4">
        <f t="shared" si="56"/>
        <v>0.22061784136237331</v>
      </c>
      <c r="EC59" s="4">
        <f t="shared" si="57"/>
        <v>1.6550224888099807</v>
      </c>
      <c r="ED59" s="4">
        <f t="shared" si="58"/>
        <v>5.5493340147263224</v>
      </c>
      <c r="EE59" s="4">
        <f t="shared" si="59"/>
        <v>14.565858644985708</v>
      </c>
      <c r="EF59" s="4">
        <f t="shared" si="60"/>
        <v>1.551163070237608E-3</v>
      </c>
      <c r="EG59" s="4">
        <f t="shared" si="61"/>
        <v>9.2263316569177883E-3</v>
      </c>
      <c r="EH59" s="4">
        <f t="shared" si="62"/>
        <v>6.3955471539642317E-2</v>
      </c>
      <c r="EI59" s="4">
        <f t="shared" si="63"/>
        <v>0.47977871158070018</v>
      </c>
      <c r="EJ59" s="4">
        <f t="shared" si="64"/>
        <v>1.6087106620712723</v>
      </c>
      <c r="EK59" s="4">
        <f t="shared" si="65"/>
        <v>4.2225340990881293</v>
      </c>
      <c r="EL59" s="4">
        <f t="shared" si="66"/>
        <v>5.1842665301294099E-3</v>
      </c>
      <c r="EM59" s="4">
        <f t="shared" si="67"/>
        <v>3.0836063159694369E-2</v>
      </c>
      <c r="EN59" s="4">
        <f t="shared" si="68"/>
        <v>0.21375071189054462</v>
      </c>
      <c r="EO59" s="4">
        <f t="shared" si="69"/>
        <v>1.6035069194468563</v>
      </c>
      <c r="EP59" s="4">
        <f t="shared" si="70"/>
        <v>5.3766009532195049</v>
      </c>
      <c r="EQ59" s="4">
        <f t="shared" si="71"/>
        <v>14.112469940945337</v>
      </c>
      <c r="ER59" s="4">
        <f t="shared" si="72"/>
        <v>32.660626756107021</v>
      </c>
      <c r="ET59" s="4">
        <f t="shared" si="73"/>
        <v>0.99475674021547267</v>
      </c>
      <c r="EU59" s="4">
        <f t="shared" si="74"/>
        <v>0.96960168897481602</v>
      </c>
      <c r="EV59" s="4">
        <f t="shared" si="75"/>
        <v>0.82147498531415863</v>
      </c>
      <c r="EW59" s="4">
        <f t="shared" si="76"/>
        <v>0.38018451252675617</v>
      </c>
      <c r="EX59" s="4">
        <f t="shared" si="77"/>
        <v>0.15464448036562695</v>
      </c>
      <c r="EY59" s="4">
        <f t="shared" si="78"/>
        <v>6.5153831189727576E-2</v>
      </c>
      <c r="EZ59" s="4">
        <f t="shared" si="79"/>
        <v>0.98268867534494464</v>
      </c>
      <c r="FA59" s="4">
        <f t="shared" si="80"/>
        <v>0.90515609327854518</v>
      </c>
      <c r="FB59" s="4">
        <f t="shared" si="81"/>
        <v>0.57926317853190024</v>
      </c>
      <c r="FC59" s="4">
        <f t="shared" si="82"/>
        <v>0.15506851456756471</v>
      </c>
      <c r="FD59" s="4">
        <f t="shared" si="83"/>
        <v>5.1894556697900052E-2</v>
      </c>
      <c r="FE59" s="4">
        <f t="shared" si="84"/>
        <v>2.0427099450260409E-2</v>
      </c>
      <c r="FF59" s="4">
        <f t="shared" si="85"/>
        <v>0.97147798472430191</v>
      </c>
      <c r="FG59" s="4">
        <f t="shared" si="86"/>
        <v>0.85133190983460616</v>
      </c>
      <c r="FH59" s="4">
        <f t="shared" si="87"/>
        <v>0.4523847978701856</v>
      </c>
      <c r="FI59" s="4">
        <f t="shared" si="88"/>
        <v>9.9197107745621502E-2</v>
      </c>
      <c r="FJ59" s="4">
        <f t="shared" si="89"/>
        <v>3.1797889546973823E-2</v>
      </c>
      <c r="FK59" s="4">
        <f t="shared" si="90"/>
        <v>1.2357674160411206E-2</v>
      </c>
      <c r="FL59" s="4">
        <f t="shared" si="91"/>
        <v>0.91064362143900013</v>
      </c>
      <c r="FM59" s="4">
        <f t="shared" si="92"/>
        <v>0.63145467970158364</v>
      </c>
      <c r="FN59" s="4">
        <f t="shared" si="93"/>
        <v>0.19818720910278032</v>
      </c>
      <c r="FO59" s="4">
        <f t="shared" si="94"/>
        <v>3.1897789314662979E-2</v>
      </c>
      <c r="FP59" s="4">
        <f t="shared" si="95"/>
        <v>9.7309582472916208E-3</v>
      </c>
      <c r="FQ59" s="4">
        <f t="shared" si="96"/>
        <v>3.7297895379921394E-3</v>
      </c>
      <c r="FR59" s="4">
        <f t="shared" si="97"/>
        <v>0.99513406067885146</v>
      </c>
      <c r="FS59" s="4">
        <f t="shared" si="98"/>
        <v>0.97173781045768326</v>
      </c>
      <c r="FT59" s="4">
        <f t="shared" si="99"/>
        <v>0.83221893741604192</v>
      </c>
      <c r="FU59" s="4">
        <f t="shared" si="100"/>
        <v>0.39802471830606118</v>
      </c>
      <c r="FV59" s="4">
        <f t="shared" si="101"/>
        <v>0.16471371712825225</v>
      </c>
      <c r="FW59" s="4">
        <f t="shared" si="102"/>
        <v>6.9877797041071665E-2</v>
      </c>
      <c r="FX59" s="4">
        <f t="shared" si="103"/>
        <v>0.98392041142572284</v>
      </c>
      <c r="FY59" s="4">
        <f t="shared" si="104"/>
        <v>0.91140708939534099</v>
      </c>
      <c r="FZ59" s="4">
        <f t="shared" si="105"/>
        <v>0.59744061592985365</v>
      </c>
      <c r="GA59" s="4">
        <f t="shared" si="106"/>
        <v>0.16515996689770315</v>
      </c>
      <c r="GB59" s="4">
        <f t="shared" si="107"/>
        <v>5.571445611212756E-2</v>
      </c>
      <c r="GC59" s="4">
        <f t="shared" si="108"/>
        <v>2.1984424445946352E-2</v>
      </c>
      <c r="GD59" s="4">
        <f t="shared" si="109"/>
        <v>0.99883484240075671</v>
      </c>
      <c r="GE59" s="4">
        <f t="shared" si="110"/>
        <v>0.99310935829473423</v>
      </c>
      <c r="GF59" s="4">
        <f t="shared" si="111"/>
        <v>0.95411084410285507</v>
      </c>
      <c r="GG59" s="4">
        <f t="shared" si="112"/>
        <v>0.73485826722709124</v>
      </c>
      <c r="GH59" s="4">
        <f t="shared" si="113"/>
        <v>0.45253084322178116</v>
      </c>
      <c r="GI59" s="4">
        <f t="shared" si="114"/>
        <v>0.23949454931775771</v>
      </c>
      <c r="GJ59" s="4">
        <f t="shared" si="115"/>
        <v>0.99611643161293362</v>
      </c>
      <c r="GK59" s="4">
        <f t="shared" si="116"/>
        <v>0.97733601054692076</v>
      </c>
      <c r="GL59" s="4">
        <f t="shared" si="117"/>
        <v>0.86151466763724804</v>
      </c>
      <c r="GM59" s="4">
        <f t="shared" si="118"/>
        <v>0.45333365824338639</v>
      </c>
      <c r="GN59" s="4">
        <f t="shared" si="119"/>
        <v>0.19828090442931728</v>
      </c>
      <c r="GO59" s="4">
        <f t="shared" si="120"/>
        <v>8.6110683879077402E-2</v>
      </c>
      <c r="GP59" s="4">
        <f t="shared" si="121"/>
        <v>0.99840156209582032</v>
      </c>
      <c r="GQ59" s="4">
        <f t="shared" si="122"/>
        <v>0.99056708295440576</v>
      </c>
      <c r="GR59" s="4">
        <f t="shared" si="123"/>
        <v>0.938077365707771</v>
      </c>
      <c r="GS59" s="4">
        <f t="shared" si="124"/>
        <v>0.66881021533282303</v>
      </c>
      <c r="GT59" s="4">
        <f t="shared" si="125"/>
        <v>0.37588425675109294</v>
      </c>
      <c r="GU59" s="4">
        <f t="shared" si="126"/>
        <v>0.18663016338983773</v>
      </c>
      <c r="GV59" s="4">
        <f t="shared" si="127"/>
        <v>0.99467765839526068</v>
      </c>
      <c r="GW59" s="4">
        <f t="shared" si="128"/>
        <v>0.96915496876714724</v>
      </c>
      <c r="GX59" s="4">
        <f t="shared" si="129"/>
        <v>0.81925723687920682</v>
      </c>
      <c r="GY59" s="4">
        <f t="shared" si="130"/>
        <v>0.37664464395863345</v>
      </c>
      <c r="GZ59" s="4">
        <f t="shared" si="131"/>
        <v>0.15268728053134531</v>
      </c>
      <c r="HA59" s="4">
        <f t="shared" si="132"/>
        <v>6.4243163374873249E-2</v>
      </c>
      <c r="HB59" s="4">
        <f t="shared" si="133"/>
        <v>0.99845123931014912</v>
      </c>
      <c r="HC59" s="4">
        <f t="shared" si="134"/>
        <v>0.99085801532568973</v>
      </c>
      <c r="HD59" s="4">
        <f t="shared" si="135"/>
        <v>0.93988895846637932</v>
      </c>
      <c r="HE59" s="4">
        <f t="shared" si="136"/>
        <v>0.67577671727132738</v>
      </c>
      <c r="HF59" s="4">
        <f t="shared" si="137"/>
        <v>0.38333112772499534</v>
      </c>
      <c r="HG59" s="4">
        <f t="shared" si="138"/>
        <v>0.19147792642935604</v>
      </c>
      <c r="HH59" s="4">
        <f t="shared" si="139"/>
        <v>0.99484247147239446</v>
      </c>
      <c r="HI59" s="4">
        <f t="shared" si="140"/>
        <v>0.97008635586033298</v>
      </c>
      <c r="HJ59" s="4">
        <f t="shared" si="141"/>
        <v>0.82389241069312713</v>
      </c>
      <c r="HK59" s="4">
        <f t="shared" si="142"/>
        <v>0.38409730833842415</v>
      </c>
      <c r="HL59" s="4">
        <f t="shared" si="143"/>
        <v>0.15682336206017508</v>
      </c>
      <c r="HM59" s="4">
        <f t="shared" si="144"/>
        <v>6.6170520365478158E-2</v>
      </c>
      <c r="HN59" s="4">
        <f t="shared" si="145"/>
        <v>2.9708300063621684E-2</v>
      </c>
      <c r="HP59" s="4">
        <f t="shared" ref="HP59:IU59" si="317">IF(B1=1,ET59,0)</f>
        <v>0.99475674021547267</v>
      </c>
      <c r="HQ59" s="4">
        <f t="shared" si="317"/>
        <v>0.96960168897481602</v>
      </c>
      <c r="HR59" s="4">
        <f t="shared" si="317"/>
        <v>0.82147498531415863</v>
      </c>
      <c r="HS59" s="4">
        <f t="shared" si="317"/>
        <v>0.38018451252675617</v>
      </c>
      <c r="HT59" s="4">
        <f t="shared" si="317"/>
        <v>0.15464448036562695</v>
      </c>
      <c r="HU59" s="4">
        <f t="shared" si="317"/>
        <v>6.5153831189727576E-2</v>
      </c>
      <c r="HV59" s="4">
        <f t="shared" si="317"/>
        <v>0.98268867534494464</v>
      </c>
      <c r="HW59" s="4">
        <f t="shared" si="317"/>
        <v>0.90515609327854518</v>
      </c>
      <c r="HX59" s="4">
        <f t="shared" si="317"/>
        <v>0.57926317853190024</v>
      </c>
      <c r="HY59" s="4">
        <f t="shared" si="317"/>
        <v>0.15506851456756471</v>
      </c>
      <c r="HZ59" s="4">
        <f t="shared" si="317"/>
        <v>5.1894556697900052E-2</v>
      </c>
      <c r="IA59" s="4">
        <f t="shared" si="317"/>
        <v>2.0427099450260409E-2</v>
      </c>
      <c r="IB59" s="4">
        <f t="shared" si="317"/>
        <v>0.97147798472430191</v>
      </c>
      <c r="IC59" s="4">
        <f t="shared" si="317"/>
        <v>0.85133190983460616</v>
      </c>
      <c r="ID59" s="4">
        <f t="shared" si="317"/>
        <v>0.4523847978701856</v>
      </c>
      <c r="IE59" s="4">
        <f t="shared" si="317"/>
        <v>9.9197107745621502E-2</v>
      </c>
      <c r="IF59" s="4">
        <f t="shared" si="317"/>
        <v>3.1797889546973823E-2</v>
      </c>
      <c r="IG59" s="4">
        <f t="shared" si="317"/>
        <v>1.2357674160411206E-2</v>
      </c>
      <c r="IH59" s="4">
        <f t="shared" si="317"/>
        <v>0.91064362143900013</v>
      </c>
      <c r="II59" s="4">
        <f t="shared" si="317"/>
        <v>0.63145467970158364</v>
      </c>
      <c r="IJ59" s="4">
        <f t="shared" si="317"/>
        <v>0.19818720910278032</v>
      </c>
      <c r="IK59" s="4">
        <f t="shared" si="317"/>
        <v>3.1897789314662979E-2</v>
      </c>
      <c r="IL59" s="4">
        <f t="shared" si="317"/>
        <v>9.7309582472916208E-3</v>
      </c>
      <c r="IM59" s="4">
        <f t="shared" si="317"/>
        <v>3.7297895379921394E-3</v>
      </c>
      <c r="IN59" s="4">
        <f t="shared" si="317"/>
        <v>0.99513406067885146</v>
      </c>
      <c r="IO59" s="4">
        <f t="shared" si="317"/>
        <v>0.97173781045768326</v>
      </c>
      <c r="IP59" s="4">
        <f t="shared" si="317"/>
        <v>0.83221893741604192</v>
      </c>
      <c r="IQ59" s="4">
        <f t="shared" si="317"/>
        <v>0.39802471830606118</v>
      </c>
      <c r="IR59" s="4">
        <f t="shared" si="317"/>
        <v>0.16471371712825225</v>
      </c>
      <c r="IS59" s="4">
        <f t="shared" si="317"/>
        <v>6.9877797041071665E-2</v>
      </c>
      <c r="IT59" s="4">
        <f t="shared" si="317"/>
        <v>0.98392041142572284</v>
      </c>
      <c r="IU59" s="4">
        <f t="shared" si="317"/>
        <v>0.91140708939534099</v>
      </c>
      <c r="IV59" s="4">
        <f t="shared" ref="IV59:KA59" si="318">IF(AH1=1,FZ59,0)</f>
        <v>0.59744061592985365</v>
      </c>
      <c r="IW59" s="4">
        <f t="shared" si="318"/>
        <v>0.16515996689770315</v>
      </c>
      <c r="IX59" s="4">
        <f t="shared" si="318"/>
        <v>5.571445611212756E-2</v>
      </c>
      <c r="IY59" s="4">
        <f t="shared" si="318"/>
        <v>2.1984424445946352E-2</v>
      </c>
      <c r="IZ59" s="4">
        <f t="shared" si="318"/>
        <v>0.99883484240075671</v>
      </c>
      <c r="JA59" s="4">
        <f t="shared" si="318"/>
        <v>0.99310935829473423</v>
      </c>
      <c r="JB59" s="4">
        <f t="shared" si="318"/>
        <v>0.95411084410285507</v>
      </c>
      <c r="JC59" s="4">
        <f t="shared" si="318"/>
        <v>0.73485826722709124</v>
      </c>
      <c r="JD59" s="4">
        <f t="shared" si="318"/>
        <v>0.45253084322178116</v>
      </c>
      <c r="JE59" s="4">
        <f t="shared" si="318"/>
        <v>0.23949454931775771</v>
      </c>
      <c r="JF59" s="4">
        <f t="shared" si="318"/>
        <v>0.99611643161293362</v>
      </c>
      <c r="JG59" s="4">
        <f t="shared" si="318"/>
        <v>0.97733601054692076</v>
      </c>
      <c r="JH59" s="4">
        <f t="shared" si="318"/>
        <v>0.86151466763724804</v>
      </c>
      <c r="JI59" s="4">
        <f t="shared" si="318"/>
        <v>0.45333365824338639</v>
      </c>
      <c r="JJ59" s="4">
        <f t="shared" si="318"/>
        <v>0.19828090442931728</v>
      </c>
      <c r="JK59" s="4">
        <f t="shared" si="318"/>
        <v>8.6110683879077402E-2</v>
      </c>
      <c r="JL59" s="4">
        <f t="shared" si="318"/>
        <v>0.99840156209582032</v>
      </c>
      <c r="JM59" s="4">
        <f t="shared" si="318"/>
        <v>0.99056708295440576</v>
      </c>
      <c r="JN59" s="4">
        <f t="shared" si="318"/>
        <v>0.938077365707771</v>
      </c>
      <c r="JO59" s="4">
        <f t="shared" si="318"/>
        <v>0.66881021533282303</v>
      </c>
      <c r="JP59" s="4">
        <f t="shared" si="318"/>
        <v>0.37588425675109294</v>
      </c>
      <c r="JQ59" s="4">
        <f t="shared" si="318"/>
        <v>0.18663016338983773</v>
      </c>
      <c r="JR59" s="4">
        <f t="shared" si="318"/>
        <v>0.99467765839526068</v>
      </c>
      <c r="JS59" s="4">
        <f t="shared" si="318"/>
        <v>0.96915496876714724</v>
      </c>
      <c r="JT59" s="4">
        <f t="shared" si="318"/>
        <v>0.81925723687920682</v>
      </c>
      <c r="JU59" s="4">
        <f t="shared" si="318"/>
        <v>0.37664464395863345</v>
      </c>
      <c r="JV59" s="4">
        <f t="shared" si="318"/>
        <v>0.15268728053134531</v>
      </c>
      <c r="JW59" s="4">
        <f t="shared" si="318"/>
        <v>6.4243163374873249E-2</v>
      </c>
      <c r="JX59" s="4">
        <f t="shared" si="318"/>
        <v>0.99845123931014912</v>
      </c>
      <c r="JY59" s="4">
        <f t="shared" si="318"/>
        <v>0.99085801532568973</v>
      </c>
      <c r="JZ59" s="4">
        <f t="shared" si="318"/>
        <v>0.93988895846637932</v>
      </c>
      <c r="KA59" s="4">
        <f t="shared" si="318"/>
        <v>0.67577671727132738</v>
      </c>
      <c r="KB59" s="4">
        <f t="shared" ref="KB59:KJ59" si="319">IF(BN1=1,HF59,0)</f>
        <v>0.38333112772499534</v>
      </c>
      <c r="KC59" s="4">
        <f t="shared" si="319"/>
        <v>0.19147792642935604</v>
      </c>
      <c r="KD59" s="4">
        <f t="shared" si="319"/>
        <v>0.99484247147239446</v>
      </c>
      <c r="KE59" s="4">
        <f t="shared" si="319"/>
        <v>0.97008635586033298</v>
      </c>
      <c r="KF59" s="4">
        <f t="shared" si="319"/>
        <v>0.82389241069312713</v>
      </c>
      <c r="KG59" s="4">
        <f t="shared" si="319"/>
        <v>0.38409730833842415</v>
      </c>
      <c r="KH59" s="4">
        <f t="shared" si="319"/>
        <v>0.15682336206017508</v>
      </c>
      <c r="KI59" s="4">
        <f t="shared" si="319"/>
        <v>6.6170520365478158E-2</v>
      </c>
      <c r="KJ59" s="4">
        <f t="shared" si="319"/>
        <v>0</v>
      </c>
    </row>
    <row r="60" spans="1:296" x14ac:dyDescent="0.2">
      <c r="A60" s="4" t="str">
        <f>'Respondent Data'!A60</f>
        <v>547</v>
      </c>
      <c r="B60" s="4">
        <f>SUMPRODUCT('Respondent Data'!I60:Z60,'Product Coding'!A100:R100)</f>
        <v>0.95235450479641903</v>
      </c>
      <c r="C60" s="4">
        <f>SUMPRODUCT('Respondent Data'!I60:Z60,'Product Coding'!A101:R101)</f>
        <v>0.78280239179641731</v>
      </c>
      <c r="D60" s="4">
        <f>SUMPRODUCT('Respondent Data'!I60:Z60,'Product Coding'!A102:R102)</f>
        <v>0.7752773432630502</v>
      </c>
      <c r="E60" s="4">
        <f>SUMPRODUCT('Respondent Data'!I60:Z60,'Product Coding'!A103:R103)</f>
        <v>0.80227265130708725</v>
      </c>
      <c r="F60" s="4">
        <f>SUMPRODUCT('Respondent Data'!I60:Z60,'Product Coding'!A104:R104)</f>
        <v>-0.2041489488970738</v>
      </c>
      <c r="G60" s="4">
        <f>SUMPRODUCT('Respondent Data'!I60:Z60,'Product Coding'!A105:R105)</f>
        <v>-1.33086864835286</v>
      </c>
      <c r="H60" s="4">
        <f>SUMPRODUCT('Respondent Data'!I60:Z60,'Product Coding'!A106:R106)</f>
        <v>-1.6653678785395809</v>
      </c>
      <c r="I60" s="4">
        <f>SUMPRODUCT('Respondent Data'!I60:Z60,'Product Coding'!A107:R107)</f>
        <v>-1.8349199915395826</v>
      </c>
      <c r="J60" s="4">
        <f>SUMPRODUCT('Respondent Data'!I60:Z60,'Product Coding'!A108:R108)</f>
        <v>-1.8424450400729497</v>
      </c>
      <c r="K60" s="4">
        <f>SUMPRODUCT('Respondent Data'!I60:Z60,'Product Coding'!A109:R109)</f>
        <v>-1.8154497320289127</v>
      </c>
      <c r="L60" s="4">
        <f>SUMPRODUCT('Respondent Data'!I60:Z60,'Product Coding'!A110:R110)</f>
        <v>-2.8218713322330737</v>
      </c>
      <c r="M60" s="4">
        <f>SUMPRODUCT('Respondent Data'!I60:Z60,'Product Coding'!A111:R111)</f>
        <v>-3.9485910316888599</v>
      </c>
      <c r="N60" s="4">
        <f>SUMPRODUCT('Respondent Data'!I60:Z60,'Product Coding'!A112:R112)</f>
        <v>-1.1206225017220315</v>
      </c>
      <c r="O60" s="4">
        <f>SUMPRODUCT('Respondent Data'!I60:Z60,'Product Coding'!A113:R113)</f>
        <v>-1.2901746147220332</v>
      </c>
      <c r="P60" s="4">
        <f>SUMPRODUCT('Respondent Data'!I60:Z60,'Product Coding'!A114:R114)</f>
        <v>-1.2976996632554005</v>
      </c>
      <c r="Q60" s="4">
        <f>SUMPRODUCT('Respondent Data'!I60:Z60,'Product Coding'!A115:R115)</f>
        <v>-1.2707043552113633</v>
      </c>
      <c r="R60" s="4">
        <f>SUMPRODUCT('Respondent Data'!I60:Z60,'Product Coding'!A116:R116)</f>
        <v>-2.2771259554155243</v>
      </c>
      <c r="S60" s="4">
        <f>SUMPRODUCT('Respondent Data'!I60:Z60,'Product Coding'!A117:R117)</f>
        <v>-3.4038456548713105</v>
      </c>
      <c r="T60" s="4">
        <f>SUMPRODUCT('Respondent Data'!I60:Z60,'Product Coding'!A118:R118)</f>
        <v>-3.7383448850580314</v>
      </c>
      <c r="U60" s="4">
        <f>SUMPRODUCT('Respondent Data'!I60:Z60,'Product Coding'!A119:R119)</f>
        <v>-3.9078969980580331</v>
      </c>
      <c r="V60" s="4">
        <f>SUMPRODUCT('Respondent Data'!I60:Z60,'Product Coding'!A120:R120)</f>
        <v>-3.9154220465914005</v>
      </c>
      <c r="W60" s="4">
        <f>SUMPRODUCT('Respondent Data'!I60:Z60,'Product Coding'!A121:R121)</f>
        <v>-3.8884267385473632</v>
      </c>
      <c r="X60" s="4">
        <f>SUMPRODUCT('Respondent Data'!I60:Z60,'Product Coding'!A122:R122)</f>
        <v>-4.8948483387515243</v>
      </c>
      <c r="Y60" s="4">
        <f>SUMPRODUCT('Respondent Data'!I60:Z60,'Product Coding'!A123:R123)</f>
        <v>-6.0215680382073105</v>
      </c>
      <c r="Z60" s="4">
        <f>SUMPRODUCT('Respondent Data'!I60:Z60,'Product Coding'!A124:R124)</f>
        <v>0.91105749887613863</v>
      </c>
      <c r="AA60" s="4">
        <f>SUMPRODUCT('Respondent Data'!I60:Z60,'Product Coding'!A125:R125)</f>
        <v>0.7415053858761369</v>
      </c>
      <c r="AB60" s="4">
        <f>SUMPRODUCT('Respondent Data'!I60:Z60,'Product Coding'!A126:R126)</f>
        <v>0.7339803373427698</v>
      </c>
      <c r="AC60" s="4">
        <f>SUMPRODUCT('Respondent Data'!I60:Z60,'Product Coding'!A127:R127)</f>
        <v>0.76097564538680684</v>
      </c>
      <c r="AD60" s="4">
        <f>SUMPRODUCT('Respondent Data'!I60:Z60,'Product Coding'!A128:R128)</f>
        <v>-0.24544595481735421</v>
      </c>
      <c r="AE60" s="4">
        <f>SUMPRODUCT('Respondent Data'!I60:Z60,'Product Coding'!A129:R129)</f>
        <v>-1.3721656542731404</v>
      </c>
      <c r="AF60" s="4">
        <f>SUMPRODUCT('Respondent Data'!I60:Z60,'Product Coding'!A130:R130)</f>
        <v>-1.7066648844598613</v>
      </c>
      <c r="AG60" s="4">
        <f>SUMPRODUCT('Respondent Data'!I60:Z60,'Product Coding'!A131:R131)</f>
        <v>-1.876216997459863</v>
      </c>
      <c r="AH60" s="4">
        <f>SUMPRODUCT('Respondent Data'!I60:Z60,'Product Coding'!A132:R132)</f>
        <v>-1.8837420459932301</v>
      </c>
      <c r="AI60" s="4">
        <f>SUMPRODUCT('Respondent Data'!I60:Z60,'Product Coding'!A133:R133)</f>
        <v>-1.8567467379491931</v>
      </c>
      <c r="AJ60" s="4">
        <f>SUMPRODUCT('Respondent Data'!I60:Z60,'Product Coding'!A134:R134)</f>
        <v>-2.8631683381533541</v>
      </c>
      <c r="AK60" s="4">
        <f>SUMPRODUCT('Respondent Data'!I60:Z60,'Product Coding'!A135:R135)</f>
        <v>-3.9898880376091403</v>
      </c>
      <c r="AL60" s="4">
        <f>SUMPRODUCT('Respondent Data'!I60:Z60,'Product Coding'!A136:R136)</f>
        <v>4.3658193577875011</v>
      </c>
      <c r="AM60" s="4">
        <f>SUMPRODUCT('Respondent Data'!I60:Z60,'Product Coding'!A137:R137)</f>
        <v>4.1962672447874994</v>
      </c>
      <c r="AN60" s="4">
        <f>SUMPRODUCT('Respondent Data'!I60:Z60,'Product Coding'!A138:R138)</f>
        <v>4.1887421962541325</v>
      </c>
      <c r="AO60" s="4">
        <f>SUMPRODUCT('Respondent Data'!I60:Z60,'Product Coding'!A139:R139)</f>
        <v>4.2157375042981693</v>
      </c>
      <c r="AP60" s="4">
        <f>SUMPRODUCT('Respondent Data'!I60:Z60,'Product Coding'!A140:R140)</f>
        <v>3.2093159040940078</v>
      </c>
      <c r="AQ60" s="4">
        <f>SUMPRODUCT('Respondent Data'!I60:Z60,'Product Coding'!A141:R141)</f>
        <v>2.082596204638222</v>
      </c>
      <c r="AR60" s="4">
        <f>SUMPRODUCT('Respondent Data'!I60:Z60,'Product Coding'!A142:R142)</f>
        <v>1.7480969744515011</v>
      </c>
      <c r="AS60" s="4">
        <f>SUMPRODUCT('Respondent Data'!I60:Z60,'Product Coding'!A143:R143)</f>
        <v>1.5785448614514994</v>
      </c>
      <c r="AT60" s="4">
        <f>SUMPRODUCT('Respondent Data'!I60:Z60,'Product Coding'!A144:R144)</f>
        <v>1.5710198129181321</v>
      </c>
      <c r="AU60" s="4">
        <f>SUMPRODUCT('Respondent Data'!I60:Z60,'Product Coding'!A145:R145)</f>
        <v>1.5980151209621694</v>
      </c>
      <c r="AV60" s="4">
        <f>SUMPRODUCT('Respondent Data'!I60:Z60,'Product Coding'!A146:R146)</f>
        <v>0.59159352075800808</v>
      </c>
      <c r="AW60" s="4">
        <f>SUMPRODUCT('Respondent Data'!I60:Z60,'Product Coding'!A147:R147)</f>
        <v>-0.5351261786977779</v>
      </c>
      <c r="AX60" s="4">
        <f>SUMPRODUCT('Respondent Data'!I60:Z60,'Product Coding'!A148:R148)</f>
        <v>6.7386666434119089</v>
      </c>
      <c r="AY60" s="4">
        <f>SUMPRODUCT('Respondent Data'!I60:Z60,'Product Coding'!A149:R149)</f>
        <v>6.5691145304119072</v>
      </c>
      <c r="AZ60" s="4">
        <f>SUMPRODUCT('Respondent Data'!I60:Z60,'Product Coding'!A150:R150)</f>
        <v>6.5615894818785403</v>
      </c>
      <c r="BA60" s="4">
        <f>SUMPRODUCT('Respondent Data'!I60:Z60,'Product Coding'!A151:R151)</f>
        <v>6.5885847899225771</v>
      </c>
      <c r="BB60" s="4">
        <f>SUMPRODUCT('Respondent Data'!I60:Z60,'Product Coding'!A152:R152)</f>
        <v>5.5821631897184156</v>
      </c>
      <c r="BC60" s="4">
        <f>SUMPRODUCT('Respondent Data'!I60:Z60,'Product Coding'!A153:R153)</f>
        <v>4.4554434902626303</v>
      </c>
      <c r="BD60" s="4">
        <f>SUMPRODUCT('Respondent Data'!I60:Z60,'Product Coding'!A154:R154)</f>
        <v>4.120944260075909</v>
      </c>
      <c r="BE60" s="4">
        <f>SUMPRODUCT('Respondent Data'!I60:Z60,'Product Coding'!A155:R155)</f>
        <v>3.9513921470759072</v>
      </c>
      <c r="BF60" s="4">
        <f>SUMPRODUCT('Respondent Data'!I60:Z60,'Product Coding'!A156:R156)</f>
        <v>3.9438670985425404</v>
      </c>
      <c r="BG60" s="4">
        <f>SUMPRODUCT('Respondent Data'!I60:Z60,'Product Coding'!A157:R157)</f>
        <v>3.9708624065865772</v>
      </c>
      <c r="BH60" s="4">
        <f>SUMPRODUCT('Respondent Data'!I60:Z60,'Product Coding'!A158:R158)</f>
        <v>2.9644408063824157</v>
      </c>
      <c r="BI60" s="4">
        <f>SUMPRODUCT('Respondent Data'!I60:Z60,'Product Coding'!A159:R159)</f>
        <v>1.8377211069266304</v>
      </c>
      <c r="BJ60" s="4">
        <f>SUMPRODUCT('Respondent Data'!I60:Z60,'Product Coding'!A160:R160)</f>
        <v>9.0424202214723302</v>
      </c>
      <c r="BK60" s="4">
        <f>SUMPRODUCT('Respondent Data'!I60:Z60,'Product Coding'!A161:R161)</f>
        <v>8.8728681084723284</v>
      </c>
      <c r="BL60" s="4">
        <f>SUMPRODUCT('Respondent Data'!I60:Z60,'Product Coding'!A162:R162)</f>
        <v>8.8653430599389598</v>
      </c>
      <c r="BM60" s="4">
        <f>SUMPRODUCT('Respondent Data'!I60:Z60,'Product Coding'!A163:R163)</f>
        <v>8.8923383679829975</v>
      </c>
      <c r="BN60" s="4">
        <f>SUMPRODUCT('Respondent Data'!I60:Z60,'Product Coding'!A164:R164)</f>
        <v>7.885916767778836</v>
      </c>
      <c r="BO60" s="4">
        <f>SUMPRODUCT('Respondent Data'!I60:Z60,'Product Coding'!A165:R165)</f>
        <v>6.7591970683230498</v>
      </c>
      <c r="BP60" s="4">
        <f>SUMPRODUCT('Respondent Data'!I60:Z60,'Product Coding'!A166:R166)</f>
        <v>6.4246978381363293</v>
      </c>
      <c r="BQ60" s="4">
        <f>SUMPRODUCT('Respondent Data'!I60:Z60,'Product Coding'!A167:R167)</f>
        <v>6.2551457251363276</v>
      </c>
      <c r="BR60" s="4">
        <f>SUMPRODUCT('Respondent Data'!I60:Z60,'Product Coding'!A168:R168)</f>
        <v>6.2476206766029598</v>
      </c>
      <c r="BS60" s="4">
        <f>SUMPRODUCT('Respondent Data'!I60:Z60,'Product Coding'!A169:R169)</f>
        <v>6.2746159846469967</v>
      </c>
      <c r="BT60" s="4">
        <f>SUMPRODUCT('Respondent Data'!I60:Z60,'Product Coding'!A170:R170)</f>
        <v>5.2681943844428361</v>
      </c>
      <c r="BU60" s="4">
        <f>SUMPRODUCT('Respondent Data'!I60:Z60,'Product Coding'!A171:R171)</f>
        <v>4.1414746849870498</v>
      </c>
      <c r="BV60" s="4">
        <f>SUMPRODUCT('Respondent Data'!I60:Z60,'Product Coding'!A172:R172)</f>
        <v>-3.2032333111034501</v>
      </c>
      <c r="BX60" s="4">
        <f t="shared" si="0"/>
        <v>0.38583151100568858</v>
      </c>
      <c r="BY60" s="4">
        <f t="shared" si="1"/>
        <v>0.45712317640226868</v>
      </c>
      <c r="BZ60" s="4">
        <f t="shared" si="2"/>
        <v>0.46057602562590894</v>
      </c>
      <c r="CA60" s="4">
        <f t="shared" si="3"/>
        <v>0.44830895556052214</v>
      </c>
      <c r="CB60" s="4">
        <f t="shared" si="4"/>
        <v>1.2264808228175137</v>
      </c>
      <c r="CC60" s="4">
        <f t="shared" si="5"/>
        <v>3.7843292115856846</v>
      </c>
      <c r="CD60" s="4">
        <f t="shared" si="6"/>
        <v>5.2876180932277403</v>
      </c>
      <c r="CE60" s="4">
        <f t="shared" si="7"/>
        <v>6.2646329017505646</v>
      </c>
      <c r="CF60" s="4">
        <f t="shared" si="8"/>
        <v>6.3119523857930133</v>
      </c>
      <c r="CG60" s="4">
        <f t="shared" si="9"/>
        <v>6.1438386372306901</v>
      </c>
      <c r="CH60" s="4">
        <f t="shared" si="10"/>
        <v>16.808275127199543</v>
      </c>
      <c r="CI60" s="4">
        <f t="shared" si="11"/>
        <v>51.862243075360723</v>
      </c>
      <c r="CJ60" s="4">
        <f t="shared" si="12"/>
        <v>3.0667626742639311</v>
      </c>
      <c r="CK60" s="4">
        <f t="shared" si="13"/>
        <v>3.6334209491530496</v>
      </c>
      <c r="CL60" s="4">
        <f t="shared" si="14"/>
        <v>3.660865750359982</v>
      </c>
      <c r="CM60" s="4">
        <f t="shared" si="15"/>
        <v>3.5633615509205683</v>
      </c>
      <c r="CN60" s="4">
        <f t="shared" si="16"/>
        <v>9.7486221338251706</v>
      </c>
      <c r="CO60" s="4">
        <f t="shared" si="17"/>
        <v>30.079553489467372</v>
      </c>
      <c r="CP60" s="4">
        <f t="shared" si="18"/>
        <v>42.028370782381153</v>
      </c>
      <c r="CQ60" s="4">
        <f t="shared" si="19"/>
        <v>49.794124645177355</v>
      </c>
      <c r="CR60" s="4">
        <f t="shared" si="20"/>
        <v>50.170241222718047</v>
      </c>
      <c r="CS60" s="4">
        <f t="shared" si="21"/>
        <v>48.833997410548108</v>
      </c>
      <c r="CT60" s="4">
        <f t="shared" si="22"/>
        <v>133.59974317415043</v>
      </c>
      <c r="CU60" s="4">
        <f t="shared" si="23"/>
        <v>412.22447293781124</v>
      </c>
      <c r="CV60" s="4">
        <f t="shared" si="24"/>
        <v>0.4020987801119843</v>
      </c>
      <c r="CW60" s="4">
        <f t="shared" si="25"/>
        <v>0.47639621531471449</v>
      </c>
      <c r="CX60" s="4">
        <f t="shared" si="26"/>
        <v>0.47999464214386967</v>
      </c>
      <c r="CY60" s="4">
        <f t="shared" si="27"/>
        <v>0.46721037292753925</v>
      </c>
      <c r="CZ60" s="4">
        <f t="shared" si="28"/>
        <v>1.278191201647068</v>
      </c>
      <c r="DA60" s="4">
        <f t="shared" si="29"/>
        <v>3.943882539698309</v>
      </c>
      <c r="DB60" s="4">
        <f t="shared" si="30"/>
        <v>5.510552467430748</v>
      </c>
      <c r="DC60" s="4">
        <f t="shared" si="31"/>
        <v>6.5287597715318881</v>
      </c>
      <c r="DD60" s="4">
        <f t="shared" si="32"/>
        <v>6.5780743201528704</v>
      </c>
      <c r="DE60" s="4">
        <f t="shared" si="33"/>
        <v>6.4028726290292894</v>
      </c>
      <c r="DF60" s="4">
        <f t="shared" si="34"/>
        <v>17.516938693827672</v>
      </c>
      <c r="DG60" s="4">
        <f t="shared" si="35"/>
        <v>54.048837587467787</v>
      </c>
      <c r="DH60" s="4">
        <f t="shared" si="36"/>
        <v>1.2704241590325049E-2</v>
      </c>
      <c r="DI60" s="4">
        <f t="shared" si="37"/>
        <v>1.5051656238273325E-2</v>
      </c>
      <c r="DJ60" s="4">
        <f t="shared" si="38"/>
        <v>1.5165347913164658E-2</v>
      </c>
      <c r="DK60" s="4">
        <f t="shared" si="39"/>
        <v>1.4761431132728807E-2</v>
      </c>
      <c r="DL60" s="4">
        <f t="shared" si="40"/>
        <v>4.0384230511293369E-2</v>
      </c>
      <c r="DM60" s="4">
        <f t="shared" si="41"/>
        <v>0.12460628847030596</v>
      </c>
      <c r="DN60" s="4">
        <f t="shared" si="42"/>
        <v>0.17410495456590294</v>
      </c>
      <c r="DO60" s="4">
        <f t="shared" si="43"/>
        <v>0.20627503868486471</v>
      </c>
      <c r="DP60" s="4">
        <f t="shared" si="44"/>
        <v>0.20783312334113832</v>
      </c>
      <c r="DQ60" s="4">
        <f t="shared" si="45"/>
        <v>0.20229765613467821</v>
      </c>
      <c r="DR60" s="4">
        <f t="shared" si="46"/>
        <v>0.55344465612982607</v>
      </c>
      <c r="DS60" s="4">
        <f t="shared" si="47"/>
        <v>1.7076636994427101</v>
      </c>
      <c r="DT60" s="4">
        <f t="shared" si="48"/>
        <v>1.1842250987392194E-3</v>
      </c>
      <c r="DU60" s="4">
        <f t="shared" si="49"/>
        <v>1.4030392108201368E-3</v>
      </c>
      <c r="DV60" s="4">
        <f t="shared" si="50"/>
        <v>1.4136369733049551E-3</v>
      </c>
      <c r="DW60" s="4">
        <f t="shared" si="51"/>
        <v>1.3759858954508985E-3</v>
      </c>
      <c r="DX60" s="4">
        <f t="shared" si="52"/>
        <v>3.7644135641409955E-3</v>
      </c>
      <c r="DY60" s="4">
        <f t="shared" si="53"/>
        <v>1.1615167518512229E-2</v>
      </c>
      <c r="DZ60" s="4">
        <f t="shared" si="54"/>
        <v>1.6229182635255478E-2</v>
      </c>
      <c r="EA60" s="4">
        <f t="shared" si="55"/>
        <v>1.9227915048470847E-2</v>
      </c>
      <c r="EB60" s="4">
        <f t="shared" si="56"/>
        <v>1.9373151813908675E-2</v>
      </c>
      <c r="EC60" s="4">
        <f t="shared" si="57"/>
        <v>1.8857163578599144E-2</v>
      </c>
      <c r="ED60" s="4">
        <f t="shared" si="58"/>
        <v>5.1589309593353519E-2</v>
      </c>
      <c r="EE60" s="4">
        <f t="shared" si="59"/>
        <v>0.15917976675018364</v>
      </c>
      <c r="EF60" s="4">
        <f t="shared" si="60"/>
        <v>1.1828421575265436E-4</v>
      </c>
      <c r="EG60" s="4">
        <f t="shared" si="61"/>
        <v>1.4014007379067447E-4</v>
      </c>
      <c r="EH60" s="4">
        <f t="shared" si="62"/>
        <v>1.4119861242964144E-4</v>
      </c>
      <c r="EI60" s="4">
        <f t="shared" si="63"/>
        <v>1.3743790154709825E-4</v>
      </c>
      <c r="EJ60" s="4">
        <f t="shared" si="64"/>
        <v>3.7600174719918381E-4</v>
      </c>
      <c r="EK60" s="4">
        <f t="shared" si="65"/>
        <v>1.1601603295063022E-3</v>
      </c>
      <c r="EL60" s="4">
        <f t="shared" si="66"/>
        <v>1.6210230152709536E-3</v>
      </c>
      <c r="EM60" s="4">
        <f t="shared" si="67"/>
        <v>1.9205460638255553E-3</v>
      </c>
      <c r="EN60" s="4">
        <f t="shared" si="68"/>
        <v>1.9350527795813331E-3</v>
      </c>
      <c r="EO60" s="4">
        <f t="shared" si="69"/>
        <v>1.8835142132934176E-3</v>
      </c>
      <c r="EP60" s="4">
        <f t="shared" si="70"/>
        <v>5.1529063460717039E-3</v>
      </c>
      <c r="EQ60" s="4">
        <f t="shared" si="71"/>
        <v>1.5899387619618593E-2</v>
      </c>
      <c r="ER60" s="4">
        <f t="shared" si="72"/>
        <v>24.611979872935006</v>
      </c>
      <c r="ET60" s="4">
        <f t="shared" si="73"/>
        <v>0.72158844134977618</v>
      </c>
      <c r="EU60" s="4">
        <f t="shared" si="74"/>
        <v>0.68628377902070337</v>
      </c>
      <c r="EV60" s="4">
        <f t="shared" si="75"/>
        <v>0.6846613818486198</v>
      </c>
      <c r="EW60" s="4">
        <f t="shared" si="76"/>
        <v>0.69046041327071794</v>
      </c>
      <c r="EX60" s="4">
        <f t="shared" si="77"/>
        <v>0.4491392828322428</v>
      </c>
      <c r="EY60" s="4">
        <f t="shared" si="78"/>
        <v>0.20901571689055382</v>
      </c>
      <c r="EZ60" s="4">
        <f t="shared" si="79"/>
        <v>0.15904273846992692</v>
      </c>
      <c r="FA60" s="4">
        <f t="shared" si="80"/>
        <v>0.13765320471445008</v>
      </c>
      <c r="FB60" s="4">
        <f t="shared" si="81"/>
        <v>0.13676237853285003</v>
      </c>
      <c r="FC60" s="4">
        <f t="shared" si="82"/>
        <v>0.13998076535329612</v>
      </c>
      <c r="FD60" s="4">
        <f t="shared" si="83"/>
        <v>5.615366973259784E-2</v>
      </c>
      <c r="FE60" s="4">
        <f t="shared" si="84"/>
        <v>1.8917093596925012E-2</v>
      </c>
      <c r="FF60" s="4">
        <f t="shared" si="85"/>
        <v>0.24589583413076752</v>
      </c>
      <c r="FG60" s="4">
        <f t="shared" si="86"/>
        <v>0.21582325693563231</v>
      </c>
      <c r="FH60" s="4">
        <f t="shared" si="87"/>
        <v>0.21455241441416009</v>
      </c>
      <c r="FI60" s="4">
        <f t="shared" si="88"/>
        <v>0.21913670193374657</v>
      </c>
      <c r="FJ60" s="4">
        <f t="shared" si="89"/>
        <v>9.3035180467742853E-2</v>
      </c>
      <c r="FK60" s="4">
        <f t="shared" si="90"/>
        <v>3.2175494423975319E-2</v>
      </c>
      <c r="FL60" s="4">
        <f t="shared" si="91"/>
        <v>2.324048021844858E-2</v>
      </c>
      <c r="FM60" s="4">
        <f t="shared" si="92"/>
        <v>1.9687316337972268E-2</v>
      </c>
      <c r="FN60" s="4">
        <f t="shared" si="93"/>
        <v>1.9542608674590928E-2</v>
      </c>
      <c r="FO60" s="4">
        <f t="shared" si="94"/>
        <v>2.0066622225018118E-2</v>
      </c>
      <c r="FP60" s="4">
        <f t="shared" si="95"/>
        <v>7.4294346810614689E-3</v>
      </c>
      <c r="FQ60" s="4">
        <f t="shared" si="96"/>
        <v>2.4199921967121641E-3</v>
      </c>
      <c r="FR60" s="4">
        <f t="shared" si="97"/>
        <v>0.71321651097944105</v>
      </c>
      <c r="FS60" s="4">
        <f t="shared" si="98"/>
        <v>0.67732495493212574</v>
      </c>
      <c r="FT60" s="4">
        <f t="shared" si="99"/>
        <v>0.67567812174740993</v>
      </c>
      <c r="FU60" s="4">
        <f t="shared" si="100"/>
        <v>0.68156551947263722</v>
      </c>
      <c r="FV60" s="4">
        <f t="shared" si="101"/>
        <v>0.43894472038915266</v>
      </c>
      <c r="FW60" s="4">
        <f t="shared" si="102"/>
        <v>0.20227017773383893</v>
      </c>
      <c r="FX60" s="4">
        <f t="shared" si="103"/>
        <v>0.15359679612483468</v>
      </c>
      <c r="FY60" s="4">
        <f t="shared" si="104"/>
        <v>0.13282400160797381</v>
      </c>
      <c r="FZ60" s="4">
        <f t="shared" si="105"/>
        <v>0.13195964538651123</v>
      </c>
      <c r="GA60" s="4">
        <f t="shared" si="106"/>
        <v>0.13508269696261493</v>
      </c>
      <c r="GB60" s="4">
        <f t="shared" si="107"/>
        <v>5.4004607161837942E-2</v>
      </c>
      <c r="GC60" s="4">
        <f t="shared" si="108"/>
        <v>1.8165687847833071E-2</v>
      </c>
      <c r="GD60" s="4">
        <f t="shared" si="109"/>
        <v>0.98745513145044728</v>
      </c>
      <c r="GE60" s="4">
        <f t="shared" si="110"/>
        <v>0.98517153669395108</v>
      </c>
      <c r="GF60" s="4">
        <f t="shared" si="111"/>
        <v>0.98506120412370324</v>
      </c>
      <c r="GG60" s="4">
        <f t="shared" si="112"/>
        <v>0.98545329899240319</v>
      </c>
      <c r="GH60" s="4">
        <f t="shared" si="113"/>
        <v>0.96118335002881905</v>
      </c>
      <c r="GI60" s="4">
        <f t="shared" si="114"/>
        <v>0.88920007850943472</v>
      </c>
      <c r="GJ60" s="4">
        <f t="shared" si="115"/>
        <v>0.85171261403093723</v>
      </c>
      <c r="GK60" s="4">
        <f t="shared" si="116"/>
        <v>0.82899833614251439</v>
      </c>
      <c r="GL60" s="4">
        <f t="shared" si="117"/>
        <v>0.82792894206591627</v>
      </c>
      <c r="GM60" s="4">
        <f t="shared" si="118"/>
        <v>0.83174078806320362</v>
      </c>
      <c r="GN60" s="4">
        <f t="shared" si="119"/>
        <v>0.64373068976357983</v>
      </c>
      <c r="GO60" s="4">
        <f t="shared" si="120"/>
        <v>0.36932208390791643</v>
      </c>
      <c r="GP60" s="4">
        <f t="shared" si="121"/>
        <v>0.99881717563156525</v>
      </c>
      <c r="GQ60" s="4">
        <f t="shared" si="122"/>
        <v>0.99859892655016713</v>
      </c>
      <c r="GR60" s="4">
        <f t="shared" si="123"/>
        <v>0.99858835857520623</v>
      </c>
      <c r="GS60" s="4">
        <f t="shared" si="124"/>
        <v>0.99862590484010805</v>
      </c>
      <c r="GT60" s="4">
        <f t="shared" si="125"/>
        <v>0.9962497041006122</v>
      </c>
      <c r="GU60" s="4">
        <f t="shared" si="126"/>
        <v>0.98851819556343323</v>
      </c>
      <c r="GV60" s="4">
        <f t="shared" si="127"/>
        <v>0.98402999745276909</v>
      </c>
      <c r="GW60" s="4">
        <f t="shared" si="128"/>
        <v>0.98113482297278287</v>
      </c>
      <c r="GX60" s="4">
        <f t="shared" si="129"/>
        <v>0.98099503427235124</v>
      </c>
      <c r="GY60" s="4">
        <f t="shared" si="130"/>
        <v>0.98149184767728781</v>
      </c>
      <c r="GZ60" s="4">
        <f t="shared" si="131"/>
        <v>0.95094158040337728</v>
      </c>
      <c r="HA60" s="4">
        <f t="shared" si="132"/>
        <v>0.8626789637672404</v>
      </c>
      <c r="HB60" s="4">
        <f t="shared" si="133"/>
        <v>0.99988172977374845</v>
      </c>
      <c r="HC60" s="4">
        <f t="shared" si="134"/>
        <v>0.99985987956269784</v>
      </c>
      <c r="HD60" s="4">
        <f t="shared" si="135"/>
        <v>0.99985882132180393</v>
      </c>
      <c r="HE60" s="4">
        <f t="shared" si="136"/>
        <v>0.999862580985034</v>
      </c>
      <c r="HF60" s="4">
        <f t="shared" si="137"/>
        <v>0.9996241395769766</v>
      </c>
      <c r="HG60" s="4">
        <f t="shared" si="138"/>
        <v>0.99884118408275002</v>
      </c>
      <c r="HH60" s="4">
        <f t="shared" si="139"/>
        <v>0.99838160044765134</v>
      </c>
      <c r="HI60" s="4">
        <f t="shared" si="140"/>
        <v>0.99808313536300786</v>
      </c>
      <c r="HJ60" s="4">
        <f t="shared" si="141"/>
        <v>0.99806868441800378</v>
      </c>
      <c r="HK60" s="4">
        <f t="shared" si="142"/>
        <v>0.99812002674305667</v>
      </c>
      <c r="HL60" s="4">
        <f t="shared" si="143"/>
        <v>0.99487350997690127</v>
      </c>
      <c r="HM60" s="4">
        <f t="shared" si="144"/>
        <v>0.98434944659542245</v>
      </c>
      <c r="HN60" s="4">
        <f t="shared" si="145"/>
        <v>3.9044228714888683E-2</v>
      </c>
      <c r="HP60" s="4">
        <f t="shared" ref="HP60:IU60" si="320">IF(B1=1,ET60,0)</f>
        <v>0.72158844134977618</v>
      </c>
      <c r="HQ60" s="4">
        <f t="shared" si="320"/>
        <v>0.68628377902070337</v>
      </c>
      <c r="HR60" s="4">
        <f t="shared" si="320"/>
        <v>0.6846613818486198</v>
      </c>
      <c r="HS60" s="4">
        <f t="shared" si="320"/>
        <v>0.69046041327071794</v>
      </c>
      <c r="HT60" s="4">
        <f t="shared" si="320"/>
        <v>0.4491392828322428</v>
      </c>
      <c r="HU60" s="4">
        <f t="shared" si="320"/>
        <v>0.20901571689055382</v>
      </c>
      <c r="HV60" s="4">
        <f t="shared" si="320"/>
        <v>0.15904273846992692</v>
      </c>
      <c r="HW60" s="4">
        <f t="shared" si="320"/>
        <v>0.13765320471445008</v>
      </c>
      <c r="HX60" s="4">
        <f t="shared" si="320"/>
        <v>0.13676237853285003</v>
      </c>
      <c r="HY60" s="4">
        <f t="shared" si="320"/>
        <v>0.13998076535329612</v>
      </c>
      <c r="HZ60" s="4">
        <f t="shared" si="320"/>
        <v>5.615366973259784E-2</v>
      </c>
      <c r="IA60" s="4">
        <f t="shared" si="320"/>
        <v>1.8917093596925012E-2</v>
      </c>
      <c r="IB60" s="4">
        <f t="shared" si="320"/>
        <v>0.24589583413076752</v>
      </c>
      <c r="IC60" s="4">
        <f t="shared" si="320"/>
        <v>0.21582325693563231</v>
      </c>
      <c r="ID60" s="4">
        <f t="shared" si="320"/>
        <v>0.21455241441416009</v>
      </c>
      <c r="IE60" s="4">
        <f t="shared" si="320"/>
        <v>0.21913670193374657</v>
      </c>
      <c r="IF60" s="4">
        <f t="shared" si="320"/>
        <v>9.3035180467742853E-2</v>
      </c>
      <c r="IG60" s="4">
        <f t="shared" si="320"/>
        <v>3.2175494423975319E-2</v>
      </c>
      <c r="IH60" s="4">
        <f t="shared" si="320"/>
        <v>2.324048021844858E-2</v>
      </c>
      <c r="II60" s="4">
        <f t="shared" si="320"/>
        <v>1.9687316337972268E-2</v>
      </c>
      <c r="IJ60" s="4">
        <f t="shared" si="320"/>
        <v>1.9542608674590928E-2</v>
      </c>
      <c r="IK60" s="4">
        <f t="shared" si="320"/>
        <v>2.0066622225018118E-2</v>
      </c>
      <c r="IL60" s="4">
        <f t="shared" si="320"/>
        <v>7.4294346810614689E-3</v>
      </c>
      <c r="IM60" s="4">
        <f t="shared" si="320"/>
        <v>2.4199921967121641E-3</v>
      </c>
      <c r="IN60" s="4">
        <f t="shared" si="320"/>
        <v>0.71321651097944105</v>
      </c>
      <c r="IO60" s="4">
        <f t="shared" si="320"/>
        <v>0.67732495493212574</v>
      </c>
      <c r="IP60" s="4">
        <f t="shared" si="320"/>
        <v>0.67567812174740993</v>
      </c>
      <c r="IQ60" s="4">
        <f t="shared" si="320"/>
        <v>0.68156551947263722</v>
      </c>
      <c r="IR60" s="4">
        <f t="shared" si="320"/>
        <v>0.43894472038915266</v>
      </c>
      <c r="IS60" s="4">
        <f t="shared" si="320"/>
        <v>0.20227017773383893</v>
      </c>
      <c r="IT60" s="4">
        <f t="shared" si="320"/>
        <v>0.15359679612483468</v>
      </c>
      <c r="IU60" s="4">
        <f t="shared" si="320"/>
        <v>0.13282400160797381</v>
      </c>
      <c r="IV60" s="4">
        <f t="shared" ref="IV60:KA60" si="321">IF(AH1=1,FZ60,0)</f>
        <v>0.13195964538651123</v>
      </c>
      <c r="IW60" s="4">
        <f t="shared" si="321"/>
        <v>0.13508269696261493</v>
      </c>
      <c r="IX60" s="4">
        <f t="shared" si="321"/>
        <v>5.4004607161837942E-2</v>
      </c>
      <c r="IY60" s="4">
        <f t="shared" si="321"/>
        <v>1.8165687847833071E-2</v>
      </c>
      <c r="IZ60" s="4">
        <f t="shared" si="321"/>
        <v>0.98745513145044728</v>
      </c>
      <c r="JA60" s="4">
        <f t="shared" si="321"/>
        <v>0.98517153669395108</v>
      </c>
      <c r="JB60" s="4">
        <f t="shared" si="321"/>
        <v>0.98506120412370324</v>
      </c>
      <c r="JC60" s="4">
        <f t="shared" si="321"/>
        <v>0.98545329899240319</v>
      </c>
      <c r="JD60" s="4">
        <f t="shared" si="321"/>
        <v>0.96118335002881905</v>
      </c>
      <c r="JE60" s="4">
        <f t="shared" si="321"/>
        <v>0.88920007850943472</v>
      </c>
      <c r="JF60" s="4">
        <f t="shared" si="321"/>
        <v>0.85171261403093723</v>
      </c>
      <c r="JG60" s="4">
        <f t="shared" si="321"/>
        <v>0.82899833614251439</v>
      </c>
      <c r="JH60" s="4">
        <f t="shared" si="321"/>
        <v>0.82792894206591627</v>
      </c>
      <c r="JI60" s="4">
        <f t="shared" si="321"/>
        <v>0.83174078806320362</v>
      </c>
      <c r="JJ60" s="4">
        <f t="shared" si="321"/>
        <v>0.64373068976357983</v>
      </c>
      <c r="JK60" s="4">
        <f t="shared" si="321"/>
        <v>0.36932208390791643</v>
      </c>
      <c r="JL60" s="4">
        <f t="shared" si="321"/>
        <v>0.99881717563156525</v>
      </c>
      <c r="JM60" s="4">
        <f t="shared" si="321"/>
        <v>0.99859892655016713</v>
      </c>
      <c r="JN60" s="4">
        <f t="shared" si="321"/>
        <v>0.99858835857520623</v>
      </c>
      <c r="JO60" s="4">
        <f t="shared" si="321"/>
        <v>0.99862590484010805</v>
      </c>
      <c r="JP60" s="4">
        <f t="shared" si="321"/>
        <v>0.9962497041006122</v>
      </c>
      <c r="JQ60" s="4">
        <f t="shared" si="321"/>
        <v>0.98851819556343323</v>
      </c>
      <c r="JR60" s="4">
        <f t="shared" si="321"/>
        <v>0.98402999745276909</v>
      </c>
      <c r="JS60" s="4">
        <f t="shared" si="321"/>
        <v>0.98113482297278287</v>
      </c>
      <c r="JT60" s="4">
        <f t="shared" si="321"/>
        <v>0.98099503427235124</v>
      </c>
      <c r="JU60" s="4">
        <f t="shared" si="321"/>
        <v>0.98149184767728781</v>
      </c>
      <c r="JV60" s="4">
        <f t="shared" si="321"/>
        <v>0.95094158040337728</v>
      </c>
      <c r="JW60" s="4">
        <f t="shared" si="321"/>
        <v>0.8626789637672404</v>
      </c>
      <c r="JX60" s="4">
        <f t="shared" si="321"/>
        <v>0.99988172977374845</v>
      </c>
      <c r="JY60" s="4">
        <f t="shared" si="321"/>
        <v>0.99985987956269784</v>
      </c>
      <c r="JZ60" s="4">
        <f t="shared" si="321"/>
        <v>0.99985882132180393</v>
      </c>
      <c r="KA60" s="4">
        <f t="shared" si="321"/>
        <v>0.999862580985034</v>
      </c>
      <c r="KB60" s="4">
        <f t="shared" ref="KB60:KJ60" si="322">IF(BN1=1,HF60,0)</f>
        <v>0.9996241395769766</v>
      </c>
      <c r="KC60" s="4">
        <f t="shared" si="322"/>
        <v>0.99884118408275002</v>
      </c>
      <c r="KD60" s="4">
        <f t="shared" si="322"/>
        <v>0.99838160044765134</v>
      </c>
      <c r="KE60" s="4">
        <f t="shared" si="322"/>
        <v>0.99808313536300786</v>
      </c>
      <c r="KF60" s="4">
        <f t="shared" si="322"/>
        <v>0.99806868441800378</v>
      </c>
      <c r="KG60" s="4">
        <f t="shared" si="322"/>
        <v>0.99812002674305667</v>
      </c>
      <c r="KH60" s="4">
        <f t="shared" si="322"/>
        <v>0.99487350997690127</v>
      </c>
      <c r="KI60" s="4">
        <f t="shared" si="322"/>
        <v>0.98434944659542245</v>
      </c>
      <c r="KJ60" s="4">
        <f t="shared" si="322"/>
        <v>0</v>
      </c>
    </row>
    <row r="61" spans="1:296" x14ac:dyDescent="0.2">
      <c r="A61" s="4" t="str">
        <f>'Respondent Data'!A61</f>
        <v>556</v>
      </c>
      <c r="B61" s="4">
        <f>SUMPRODUCT('Respondent Data'!I61:Z61,'Product Coding'!A100:R100)</f>
        <v>2.5901928721354879</v>
      </c>
      <c r="C61" s="4">
        <f>SUMPRODUCT('Respondent Data'!I61:Z61,'Product Coding'!A101:R101)</f>
        <v>0.84541061078093782</v>
      </c>
      <c r="D61" s="4">
        <f>SUMPRODUCT('Respondent Data'!I61:Z61,'Product Coding'!A102:R102)</f>
        <v>0.48362872264323786</v>
      </c>
      <c r="E61" s="4">
        <f>SUMPRODUCT('Respondent Data'!I61:Z61,'Product Coding'!A103:R103)</f>
        <v>-0.76709005088901416</v>
      </c>
      <c r="F61" s="4">
        <f>SUMPRODUCT('Respondent Data'!I61:Z61,'Product Coding'!A104:R104)</f>
        <v>-2.6625692528484222</v>
      </c>
      <c r="G61" s="4">
        <f>SUMPRODUCT('Respondent Data'!I61:Z61,'Product Coding'!A105:R105)</f>
        <v>-3.9291152011548021</v>
      </c>
      <c r="H61" s="4">
        <f>SUMPRODUCT('Respondent Data'!I61:Z61,'Product Coding'!A106:R106)</f>
        <v>0.32141882079932804</v>
      </c>
      <c r="I61" s="4">
        <f>SUMPRODUCT('Respondent Data'!I61:Z61,'Product Coding'!A107:R107)</f>
        <v>-1.423363440555222</v>
      </c>
      <c r="J61" s="4">
        <f>SUMPRODUCT('Respondent Data'!I61:Z61,'Product Coding'!A108:R108)</f>
        <v>-1.785145328692922</v>
      </c>
      <c r="K61" s="4">
        <f>SUMPRODUCT('Respondent Data'!I61:Z61,'Product Coding'!A109:R109)</f>
        <v>-3.0358641022251742</v>
      </c>
      <c r="L61" s="4">
        <f>SUMPRODUCT('Respondent Data'!I61:Z61,'Product Coding'!A110:R110)</f>
        <v>-4.9313433041845816</v>
      </c>
      <c r="M61" s="4">
        <f>SUMPRODUCT('Respondent Data'!I61:Z61,'Product Coding'!A111:R111)</f>
        <v>-6.1978892524909615</v>
      </c>
      <c r="N61" s="4">
        <f>SUMPRODUCT('Respondent Data'!I61:Z61,'Product Coding'!A112:R112)</f>
        <v>0.88163080867016808</v>
      </c>
      <c r="O61" s="4">
        <f>SUMPRODUCT('Respondent Data'!I61:Z61,'Product Coding'!A113:R113)</f>
        <v>-0.86315145268438198</v>
      </c>
      <c r="P61" s="4">
        <f>SUMPRODUCT('Respondent Data'!I61:Z61,'Product Coding'!A114:R114)</f>
        <v>-1.2249333408220822</v>
      </c>
      <c r="Q61" s="4">
        <f>SUMPRODUCT('Respondent Data'!I61:Z61,'Product Coding'!A115:R115)</f>
        <v>-2.4756521143543337</v>
      </c>
      <c r="R61" s="4">
        <f>SUMPRODUCT('Respondent Data'!I61:Z61,'Product Coding'!A116:R116)</f>
        <v>-4.3711313163137415</v>
      </c>
      <c r="S61" s="4">
        <f>SUMPRODUCT('Respondent Data'!I61:Z61,'Product Coding'!A117:R117)</f>
        <v>-5.6376772646201214</v>
      </c>
      <c r="T61" s="4">
        <f>SUMPRODUCT('Respondent Data'!I61:Z61,'Product Coding'!A118:R118)</f>
        <v>-1.3871432426659918</v>
      </c>
      <c r="U61" s="4">
        <f>SUMPRODUCT('Respondent Data'!I61:Z61,'Product Coding'!A119:R119)</f>
        <v>-3.1319255040205416</v>
      </c>
      <c r="V61" s="4">
        <f>SUMPRODUCT('Respondent Data'!I61:Z61,'Product Coding'!A120:R120)</f>
        <v>-3.493707392158242</v>
      </c>
      <c r="W61" s="4">
        <f>SUMPRODUCT('Respondent Data'!I61:Z61,'Product Coding'!A121:R121)</f>
        <v>-4.7444261656904931</v>
      </c>
      <c r="X61" s="4">
        <f>SUMPRODUCT('Respondent Data'!I61:Z61,'Product Coding'!A122:R122)</f>
        <v>-6.6399053676499022</v>
      </c>
      <c r="Y61" s="4">
        <f>SUMPRODUCT('Respondent Data'!I61:Z61,'Product Coding'!A123:R123)</f>
        <v>-7.9064513159562821</v>
      </c>
      <c r="Z61" s="4">
        <f>SUMPRODUCT('Respondent Data'!I61:Z61,'Product Coding'!A124:R124)</f>
        <v>3.426511115458148</v>
      </c>
      <c r="AA61" s="4">
        <f>SUMPRODUCT('Respondent Data'!I61:Z61,'Product Coding'!A125:R125)</f>
        <v>1.6817288541035977</v>
      </c>
      <c r="AB61" s="4">
        <f>SUMPRODUCT('Respondent Data'!I61:Z61,'Product Coding'!A126:R126)</f>
        <v>1.3199469659658978</v>
      </c>
      <c r="AC61" s="4">
        <f>SUMPRODUCT('Respondent Data'!I61:Z61,'Product Coding'!A127:R127)</f>
        <v>6.9228192433645752E-2</v>
      </c>
      <c r="AD61" s="4">
        <f>SUMPRODUCT('Respondent Data'!I61:Z61,'Product Coding'!A128:R128)</f>
        <v>-1.826251009525762</v>
      </c>
      <c r="AE61" s="4">
        <f>SUMPRODUCT('Respondent Data'!I61:Z61,'Product Coding'!A129:R129)</f>
        <v>-3.0927969578321419</v>
      </c>
      <c r="AF61" s="4">
        <f>SUMPRODUCT('Respondent Data'!I61:Z61,'Product Coding'!A130:R130)</f>
        <v>1.1577370641219882</v>
      </c>
      <c r="AG61" s="4">
        <f>SUMPRODUCT('Respondent Data'!I61:Z61,'Product Coding'!A131:R131)</f>
        <v>-0.5870451972325621</v>
      </c>
      <c r="AH61" s="4">
        <f>SUMPRODUCT('Respondent Data'!I61:Z61,'Product Coding'!A132:R132)</f>
        <v>-0.94882708537026206</v>
      </c>
      <c r="AI61" s="4">
        <f>SUMPRODUCT('Respondent Data'!I61:Z61,'Product Coding'!A133:R133)</f>
        <v>-2.1995458589025141</v>
      </c>
      <c r="AJ61" s="4">
        <f>SUMPRODUCT('Respondent Data'!I61:Z61,'Product Coding'!A134:R134)</f>
        <v>-4.0950250608619214</v>
      </c>
      <c r="AK61" s="4">
        <f>SUMPRODUCT('Respondent Data'!I61:Z61,'Product Coding'!A135:R135)</f>
        <v>-5.3615710091683013</v>
      </c>
      <c r="AL61" s="4">
        <f>SUMPRODUCT('Respondent Data'!I61:Z61,'Product Coding'!A136:R136)</f>
        <v>6.2269415019736183</v>
      </c>
      <c r="AM61" s="4">
        <f>SUMPRODUCT('Respondent Data'!I61:Z61,'Product Coding'!A137:R137)</f>
        <v>4.4821592406190671</v>
      </c>
      <c r="AN61" s="4">
        <f>SUMPRODUCT('Respondent Data'!I61:Z61,'Product Coding'!A138:R138)</f>
        <v>4.120377352481368</v>
      </c>
      <c r="AO61" s="4">
        <f>SUMPRODUCT('Respondent Data'!I61:Z61,'Product Coding'!A139:R139)</f>
        <v>2.8696585789491156</v>
      </c>
      <c r="AP61" s="4">
        <f>SUMPRODUCT('Respondent Data'!I61:Z61,'Product Coding'!A140:R140)</f>
        <v>0.97417937698970802</v>
      </c>
      <c r="AQ61" s="4">
        <f>SUMPRODUCT('Respondent Data'!I61:Z61,'Product Coding'!A141:R141)</f>
        <v>-0.2923665713166721</v>
      </c>
      <c r="AR61" s="4">
        <f>SUMPRODUCT('Respondent Data'!I61:Z61,'Product Coding'!A142:R142)</f>
        <v>3.958167450637458</v>
      </c>
      <c r="AS61" s="4">
        <f>SUMPRODUCT('Respondent Data'!I61:Z61,'Product Coding'!A143:R143)</f>
        <v>2.2133851892829077</v>
      </c>
      <c r="AT61" s="4">
        <f>SUMPRODUCT('Respondent Data'!I61:Z61,'Product Coding'!A144:R144)</f>
        <v>1.8516033011452078</v>
      </c>
      <c r="AU61" s="4">
        <f>SUMPRODUCT('Respondent Data'!I61:Z61,'Product Coding'!A145:R145)</f>
        <v>0.60088452761295597</v>
      </c>
      <c r="AV61" s="4">
        <f>SUMPRODUCT('Respondent Data'!I61:Z61,'Product Coding'!A146:R146)</f>
        <v>-1.2945946743464518</v>
      </c>
      <c r="AW61" s="4">
        <f>SUMPRODUCT('Respondent Data'!I61:Z61,'Product Coding'!A147:R147)</f>
        <v>-2.5611406226528319</v>
      </c>
      <c r="AX61" s="4">
        <f>SUMPRODUCT('Respondent Data'!I61:Z61,'Product Coding'!A148:R148)</f>
        <v>7.2804911495054068</v>
      </c>
      <c r="AY61" s="4">
        <f>SUMPRODUCT('Respondent Data'!I61:Z61,'Product Coding'!A149:R149)</f>
        <v>5.5357088881508574</v>
      </c>
      <c r="AZ61" s="4">
        <f>SUMPRODUCT('Respondent Data'!I61:Z61,'Product Coding'!A150:R150)</f>
        <v>5.1739270000131583</v>
      </c>
      <c r="BA61" s="4">
        <f>SUMPRODUCT('Respondent Data'!I61:Z61,'Product Coding'!A151:R151)</f>
        <v>3.9232082264809058</v>
      </c>
      <c r="BB61" s="4">
        <f>SUMPRODUCT('Respondent Data'!I61:Z61,'Product Coding'!A152:R152)</f>
        <v>2.0277290245214976</v>
      </c>
      <c r="BC61" s="4">
        <f>SUMPRODUCT('Respondent Data'!I61:Z61,'Product Coding'!A153:R153)</f>
        <v>0.76118307621511772</v>
      </c>
      <c r="BD61" s="4">
        <f>SUMPRODUCT('Respondent Data'!I61:Z61,'Product Coding'!A154:R154)</f>
        <v>5.0117170981692478</v>
      </c>
      <c r="BE61" s="4">
        <f>SUMPRODUCT('Respondent Data'!I61:Z61,'Product Coding'!A155:R155)</f>
        <v>3.266934836814698</v>
      </c>
      <c r="BF61" s="4">
        <f>SUMPRODUCT('Respondent Data'!I61:Z61,'Product Coding'!A156:R156)</f>
        <v>2.905152948676998</v>
      </c>
      <c r="BG61" s="4">
        <f>SUMPRODUCT('Respondent Data'!I61:Z61,'Product Coding'!A157:R157)</f>
        <v>1.654434175144746</v>
      </c>
      <c r="BH61" s="4">
        <f>SUMPRODUCT('Respondent Data'!I61:Z61,'Product Coding'!A158:R158)</f>
        <v>-0.241045026814662</v>
      </c>
      <c r="BI61" s="4">
        <f>SUMPRODUCT('Respondent Data'!I61:Z61,'Product Coding'!A159:R159)</f>
        <v>-1.5075909751210421</v>
      </c>
      <c r="BJ61" s="4">
        <f>SUMPRODUCT('Respondent Data'!I61:Z61,'Product Coding'!A160:R160)</f>
        <v>7.4462546714437075</v>
      </c>
      <c r="BK61" s="4">
        <f>SUMPRODUCT('Respondent Data'!I61:Z61,'Product Coding'!A161:R161)</f>
        <v>5.7014724100891581</v>
      </c>
      <c r="BL61" s="4">
        <f>SUMPRODUCT('Respondent Data'!I61:Z61,'Product Coding'!A162:R162)</f>
        <v>5.3396905219514572</v>
      </c>
      <c r="BM61" s="4">
        <f>SUMPRODUCT('Respondent Data'!I61:Z61,'Product Coding'!A163:R163)</f>
        <v>4.0889717484192065</v>
      </c>
      <c r="BN61" s="4">
        <f>SUMPRODUCT('Respondent Data'!I61:Z61,'Product Coding'!A164:R164)</f>
        <v>2.1934925464597983</v>
      </c>
      <c r="BO61" s="4">
        <f>SUMPRODUCT('Respondent Data'!I61:Z61,'Product Coding'!A165:R165)</f>
        <v>0.92694659815341796</v>
      </c>
      <c r="BP61" s="4">
        <f>SUMPRODUCT('Respondent Data'!I61:Z61,'Product Coding'!A166:R166)</f>
        <v>5.1774806201075485</v>
      </c>
      <c r="BQ61" s="4">
        <f>SUMPRODUCT('Respondent Data'!I61:Z61,'Product Coding'!A167:R167)</f>
        <v>3.4326983587529978</v>
      </c>
      <c r="BR61" s="4">
        <f>SUMPRODUCT('Respondent Data'!I61:Z61,'Product Coding'!A168:R168)</f>
        <v>3.0709164706152978</v>
      </c>
      <c r="BS61" s="4">
        <f>SUMPRODUCT('Respondent Data'!I61:Z61,'Product Coding'!A169:R169)</f>
        <v>1.8201976970830462</v>
      </c>
      <c r="BT61" s="4">
        <f>SUMPRODUCT('Respondent Data'!I61:Z61,'Product Coding'!A170:R170)</f>
        <v>-7.528150487636176E-2</v>
      </c>
      <c r="BU61" s="4">
        <f>SUMPRODUCT('Respondent Data'!I61:Z61,'Product Coding'!A171:R171)</f>
        <v>-1.3418274531827419</v>
      </c>
      <c r="BV61" s="4">
        <f>SUMPRODUCT('Respondent Data'!I61:Z61,'Product Coding'!A172:R172)</f>
        <v>-3.3019681309120501</v>
      </c>
      <c r="BX61" s="4">
        <f t="shared" si="0"/>
        <v>7.5005572205261634E-2</v>
      </c>
      <c r="BY61" s="4">
        <f t="shared" si="1"/>
        <v>0.42938101353541674</v>
      </c>
      <c r="BZ61" s="4">
        <f t="shared" si="2"/>
        <v>0.6165420675325155</v>
      </c>
      <c r="CA61" s="4">
        <f t="shared" si="3"/>
        <v>2.1534905792699455</v>
      </c>
      <c r="CB61" s="4">
        <f t="shared" si="4"/>
        <v>14.333067105935047</v>
      </c>
      <c r="CC61" s="4">
        <f t="shared" si="5"/>
        <v>50.861955155018713</v>
      </c>
      <c r="CD61" s="4">
        <f t="shared" si="6"/>
        <v>0.72511949225898786</v>
      </c>
      <c r="CE61" s="4">
        <f t="shared" si="7"/>
        <v>4.1510588262482404</v>
      </c>
      <c r="CF61" s="4">
        <f t="shared" si="8"/>
        <v>5.9604461084842253</v>
      </c>
      <c r="CG61" s="4">
        <f t="shared" si="9"/>
        <v>20.818959838762421</v>
      </c>
      <c r="CH61" s="4">
        <f t="shared" si="10"/>
        <v>138.56552302444186</v>
      </c>
      <c r="CI61" s="4">
        <f t="shared" si="11"/>
        <v>491.71006917162566</v>
      </c>
      <c r="CJ61" s="4">
        <f t="shared" si="12"/>
        <v>0.41410703137849664</v>
      </c>
      <c r="CK61" s="4">
        <f t="shared" si="13"/>
        <v>2.3706198302020045</v>
      </c>
      <c r="CL61" s="4">
        <f t="shared" si="14"/>
        <v>3.4039391714411904</v>
      </c>
      <c r="CM61" s="4">
        <f t="shared" si="15"/>
        <v>11.889457871777665</v>
      </c>
      <c r="CN61" s="4">
        <f t="shared" si="16"/>
        <v>79.133105651731441</v>
      </c>
      <c r="CO61" s="4">
        <f t="shared" si="17"/>
        <v>280.80971373315509</v>
      </c>
      <c r="CP61" s="4">
        <f t="shared" si="18"/>
        <v>4.0033969677920522</v>
      </c>
      <c r="CQ61" s="4">
        <f t="shared" si="19"/>
        <v>22.918065912636006</v>
      </c>
      <c r="CR61" s="4">
        <f t="shared" si="20"/>
        <v>32.907723667799274</v>
      </c>
      <c r="CS61" s="4">
        <f t="shared" si="21"/>
        <v>114.94182901004871</v>
      </c>
      <c r="CT61" s="4">
        <f t="shared" si="22"/>
        <v>765.022593708513</v>
      </c>
      <c r="CU61" s="4">
        <f t="shared" si="23"/>
        <v>2714.7395994306326</v>
      </c>
      <c r="CV61" s="4">
        <f t="shared" si="24"/>
        <v>3.2500132411389396E-2</v>
      </c>
      <c r="CW61" s="4">
        <f t="shared" si="25"/>
        <v>0.18605204099567807</v>
      </c>
      <c r="CX61" s="4">
        <f t="shared" si="26"/>
        <v>0.2671494696042449</v>
      </c>
      <c r="CY61" s="4">
        <f t="shared" si="27"/>
        <v>0.93311372628983413</v>
      </c>
      <c r="CZ61" s="4">
        <f t="shared" si="28"/>
        <v>6.2105596305489037</v>
      </c>
      <c r="DA61" s="4">
        <f t="shared" si="29"/>
        <v>22.038632979381475</v>
      </c>
      <c r="DB61" s="4">
        <f t="shared" si="30"/>
        <v>0.31419638327675298</v>
      </c>
      <c r="DC61" s="4">
        <f t="shared" si="31"/>
        <v>1.7986658528694028</v>
      </c>
      <c r="DD61" s="4">
        <f t="shared" si="32"/>
        <v>2.5826786205505261</v>
      </c>
      <c r="DE61" s="4">
        <f t="shared" si="33"/>
        <v>9.0209158004358496</v>
      </c>
      <c r="DF61" s="4">
        <f t="shared" si="34"/>
        <v>60.040843813892984</v>
      </c>
      <c r="DG61" s="4">
        <f t="shared" si="35"/>
        <v>213.05940193827669</v>
      </c>
      <c r="DH61" s="4">
        <f t="shared" si="36"/>
        <v>1.9754846823073959E-3</v>
      </c>
      <c r="DI61" s="4">
        <f t="shared" si="37"/>
        <v>1.1308967989625412E-2</v>
      </c>
      <c r="DJ61" s="4">
        <f t="shared" si="38"/>
        <v>1.6238385690539085E-2</v>
      </c>
      <c r="DK61" s="4">
        <f t="shared" si="39"/>
        <v>5.6718288091969653E-2</v>
      </c>
      <c r="DL61" s="4">
        <f t="shared" si="40"/>
        <v>0.37750201332738331</v>
      </c>
      <c r="DM61" s="4">
        <f t="shared" si="41"/>
        <v>1.3395939843772933</v>
      </c>
      <c r="DN61" s="4">
        <f t="shared" si="42"/>
        <v>1.9098080418346045E-2</v>
      </c>
      <c r="DO61" s="4">
        <f t="shared" si="43"/>
        <v>0.10932991890481263</v>
      </c>
      <c r="DP61" s="4">
        <f t="shared" si="44"/>
        <v>0.15698526977177465</v>
      </c>
      <c r="DQ61" s="4">
        <f t="shared" si="45"/>
        <v>0.54832641167642382</v>
      </c>
      <c r="DR61" s="4">
        <f t="shared" si="46"/>
        <v>3.6495164316804645</v>
      </c>
      <c r="DS61" s="4">
        <f t="shared" si="47"/>
        <v>12.95058061988515</v>
      </c>
      <c r="DT61" s="4">
        <f t="shared" si="48"/>
        <v>6.8884715365581596E-4</v>
      </c>
      <c r="DU61" s="4">
        <f t="shared" si="49"/>
        <v>3.9434122067396517E-3</v>
      </c>
      <c r="DV61" s="4">
        <f t="shared" si="50"/>
        <v>5.6622892918754596E-3</v>
      </c>
      <c r="DW61" s="4">
        <f t="shared" si="51"/>
        <v>1.9777542019080184E-2</v>
      </c>
      <c r="DX61" s="4">
        <f t="shared" si="52"/>
        <v>0.13163411982328085</v>
      </c>
      <c r="DY61" s="4">
        <f t="shared" si="53"/>
        <v>0.46711346914365098</v>
      </c>
      <c r="DZ61" s="4">
        <f t="shared" si="54"/>
        <v>6.6594585391072355E-3</v>
      </c>
      <c r="EA61" s="4">
        <f t="shared" si="55"/>
        <v>3.8123101698281023E-2</v>
      </c>
      <c r="EB61" s="4">
        <f t="shared" si="56"/>
        <v>5.4740417486745276E-2</v>
      </c>
      <c r="EC61" s="4">
        <f t="shared" si="57"/>
        <v>0.19120021093579759</v>
      </c>
      <c r="ED61" s="4">
        <f t="shared" si="58"/>
        <v>1.2725783341670223</v>
      </c>
      <c r="EE61" s="4">
        <f t="shared" si="59"/>
        <v>4.5158389118857754</v>
      </c>
      <c r="EF61" s="4">
        <f t="shared" si="60"/>
        <v>5.8362338524578072E-4</v>
      </c>
      <c r="EG61" s="4">
        <f t="shared" si="61"/>
        <v>3.3410424494065092E-3</v>
      </c>
      <c r="EH61" s="4">
        <f t="shared" si="62"/>
        <v>4.797355156694846E-3</v>
      </c>
      <c r="EI61" s="4">
        <f t="shared" si="63"/>
        <v>1.6756454554189174E-2</v>
      </c>
      <c r="EJ61" s="4">
        <f t="shared" si="64"/>
        <v>0.11152655595278477</v>
      </c>
      <c r="EK61" s="4">
        <f t="shared" si="65"/>
        <v>0.39576028253683193</v>
      </c>
      <c r="EL61" s="4">
        <f t="shared" si="66"/>
        <v>5.6422033768606401E-3</v>
      </c>
      <c r="EM61" s="4">
        <f t="shared" si="67"/>
        <v>3.2299666988733745E-2</v>
      </c>
      <c r="EN61" s="4">
        <f t="shared" si="68"/>
        <v>4.6378630722112867E-2</v>
      </c>
      <c r="EO61" s="4">
        <f t="shared" si="69"/>
        <v>0.16199372208165241</v>
      </c>
      <c r="EP61" s="4">
        <f t="shared" si="70"/>
        <v>1.0781876232417287</v>
      </c>
      <c r="EQ61" s="4">
        <f t="shared" si="71"/>
        <v>3.8260290094720455</v>
      </c>
      <c r="ER61" s="4">
        <f t="shared" si="72"/>
        <v>27.166052688827325</v>
      </c>
      <c r="ET61" s="4">
        <f t="shared" si="73"/>
        <v>0.93022773635359346</v>
      </c>
      <c r="EU61" s="4">
        <f t="shared" si="74"/>
        <v>0.69960352805205517</v>
      </c>
      <c r="EV61" s="4">
        <f t="shared" si="75"/>
        <v>0.6186043778782675</v>
      </c>
      <c r="EW61" s="4">
        <f t="shared" si="76"/>
        <v>0.31710892259316875</v>
      </c>
      <c r="EX61" s="4">
        <f t="shared" si="77"/>
        <v>6.5218523671165887E-2</v>
      </c>
      <c r="EY61" s="4">
        <f t="shared" si="78"/>
        <v>1.9281957207570286E-2</v>
      </c>
      <c r="EZ61" s="4">
        <f t="shared" si="79"/>
        <v>0.57966999068020064</v>
      </c>
      <c r="FA61" s="4">
        <f t="shared" si="80"/>
        <v>0.19413484367608111</v>
      </c>
      <c r="FB61" s="4">
        <f t="shared" si="81"/>
        <v>0.14366895230768043</v>
      </c>
      <c r="FC61" s="4">
        <f t="shared" si="82"/>
        <v>4.5831699008100857E-2</v>
      </c>
      <c r="FD61" s="4">
        <f t="shared" si="83"/>
        <v>7.1650933434675825E-3</v>
      </c>
      <c r="FE61" s="4">
        <f t="shared" si="84"/>
        <v>2.0295911583078892E-3</v>
      </c>
      <c r="FF61" s="4">
        <f t="shared" si="85"/>
        <v>0.70716005069657439</v>
      </c>
      <c r="FG61" s="4">
        <f t="shared" si="86"/>
        <v>0.29668133766959681</v>
      </c>
      <c r="FH61" s="4">
        <f t="shared" si="87"/>
        <v>0.22706943967001927</v>
      </c>
      <c r="FI61" s="4">
        <f t="shared" si="88"/>
        <v>7.7582781987252325E-2</v>
      </c>
      <c r="FJ61" s="4">
        <f t="shared" si="89"/>
        <v>1.2479236788177483E-2</v>
      </c>
      <c r="FK61" s="4">
        <f t="shared" si="90"/>
        <v>3.5484937220684218E-3</v>
      </c>
      <c r="FL61" s="4">
        <f t="shared" si="91"/>
        <v>0.19986421354076364</v>
      </c>
      <c r="FM61" s="4">
        <f t="shared" si="92"/>
        <v>4.1809400628488785E-2</v>
      </c>
      <c r="FN61" s="4">
        <f t="shared" si="93"/>
        <v>2.9491805754853946E-2</v>
      </c>
      <c r="FO61" s="4">
        <f t="shared" si="94"/>
        <v>8.6250148763250042E-3</v>
      </c>
      <c r="FP61" s="4">
        <f t="shared" si="95"/>
        <v>1.3054445237166464E-3</v>
      </c>
      <c r="FQ61" s="4">
        <f t="shared" si="96"/>
        <v>3.6822381652852675E-4</v>
      </c>
      <c r="FR61" s="4">
        <f t="shared" si="97"/>
        <v>0.96852287821456662</v>
      </c>
      <c r="FS61" s="4">
        <f t="shared" si="98"/>
        <v>0.84313332420094367</v>
      </c>
      <c r="FT61" s="4">
        <f t="shared" si="99"/>
        <v>0.78917288290569165</v>
      </c>
      <c r="FU61" s="4">
        <f t="shared" si="100"/>
        <v>0.51730013935562358</v>
      </c>
      <c r="FV61" s="4">
        <f t="shared" si="101"/>
        <v>0.13868549061896809</v>
      </c>
      <c r="FW61" s="4">
        <f t="shared" si="102"/>
        <v>4.3405353125550217E-2</v>
      </c>
      <c r="FX61" s="4">
        <f t="shared" si="103"/>
        <v>0.76092128446332274</v>
      </c>
      <c r="FY61" s="4">
        <f t="shared" si="104"/>
        <v>0.3573131100930555</v>
      </c>
      <c r="FZ61" s="4">
        <f t="shared" si="105"/>
        <v>0.27912076574882305</v>
      </c>
      <c r="GA61" s="4">
        <f t="shared" si="106"/>
        <v>9.979127855325419E-2</v>
      </c>
      <c r="GB61" s="4">
        <f t="shared" si="107"/>
        <v>1.6382473398449296E-2</v>
      </c>
      <c r="GC61" s="4">
        <f t="shared" si="108"/>
        <v>4.671600457373728E-3</v>
      </c>
      <c r="GD61" s="4">
        <f t="shared" si="109"/>
        <v>0.99802841016321486</v>
      </c>
      <c r="GE61" s="4">
        <f t="shared" si="110"/>
        <v>0.98881749460592006</v>
      </c>
      <c r="GF61" s="4">
        <f t="shared" si="111"/>
        <v>0.98402108607666405</v>
      </c>
      <c r="GG61" s="4">
        <f t="shared" si="112"/>
        <v>0.9463260088037454</v>
      </c>
      <c r="GH61" s="4">
        <f t="shared" si="113"/>
        <v>0.72595175203009699</v>
      </c>
      <c r="GI61" s="4">
        <f t="shared" si="114"/>
        <v>0.42742459019707224</v>
      </c>
      <c r="GJ61" s="4">
        <f t="shared" si="115"/>
        <v>0.98125982102673948</v>
      </c>
      <c r="GK61" s="4">
        <f t="shared" si="116"/>
        <v>0.90144508225943387</v>
      </c>
      <c r="GL61" s="4">
        <f t="shared" si="117"/>
        <v>0.86431523903260987</v>
      </c>
      <c r="GM61" s="4">
        <f t="shared" si="118"/>
        <v>0.64585864612182586</v>
      </c>
      <c r="GN61" s="4">
        <f t="shared" si="119"/>
        <v>0.21507612989305477</v>
      </c>
      <c r="GO61" s="4">
        <f t="shared" si="120"/>
        <v>7.1681604317930719E-2</v>
      </c>
      <c r="GP61" s="4">
        <f t="shared" si="121"/>
        <v>0.99931162703010501</v>
      </c>
      <c r="GQ61" s="4">
        <f t="shared" si="122"/>
        <v>0.99607207721192992</v>
      </c>
      <c r="GR61" s="4">
        <f t="shared" si="123"/>
        <v>0.99436959170870132</v>
      </c>
      <c r="GS61" s="4">
        <f t="shared" si="124"/>
        <v>0.98060602317254186</v>
      </c>
      <c r="GT61" s="4">
        <f t="shared" si="125"/>
        <v>0.88367784470493238</v>
      </c>
      <c r="GU61" s="4">
        <f t="shared" si="126"/>
        <v>0.68161053731153909</v>
      </c>
      <c r="GV61" s="4">
        <f t="shared" si="127"/>
        <v>0.99338459646644384</v>
      </c>
      <c r="GW61" s="4">
        <f t="shared" si="128"/>
        <v>0.96327689689602813</v>
      </c>
      <c r="GX61" s="4">
        <f t="shared" si="129"/>
        <v>0.94810057851278551</v>
      </c>
      <c r="GY61" s="4">
        <f t="shared" si="130"/>
        <v>0.83948944167362749</v>
      </c>
      <c r="GZ61" s="4">
        <f t="shared" si="131"/>
        <v>0.44002883639499901</v>
      </c>
      <c r="HA61" s="4">
        <f t="shared" si="132"/>
        <v>0.18129608496092145</v>
      </c>
      <c r="HB61" s="4">
        <f t="shared" si="133"/>
        <v>0.99941671703233426</v>
      </c>
      <c r="HC61" s="4">
        <f t="shared" si="134"/>
        <v>0.99667008294482784</v>
      </c>
      <c r="HD61" s="4">
        <f t="shared" si="135"/>
        <v>0.99522554957765907</v>
      </c>
      <c r="HE61" s="4">
        <f t="shared" si="136"/>
        <v>0.98351969689581531</v>
      </c>
      <c r="HF61" s="4">
        <f t="shared" si="137"/>
        <v>0.89966361545254692</v>
      </c>
      <c r="HG61" s="4">
        <f t="shared" si="138"/>
        <v>0.71645540606906588</v>
      </c>
      <c r="HH61" s="4">
        <f t="shared" si="139"/>
        <v>0.99438945247334032</v>
      </c>
      <c r="HI61" s="4">
        <f t="shared" si="140"/>
        <v>0.96871095862797929</v>
      </c>
      <c r="HJ61" s="4">
        <f t="shared" si="141"/>
        <v>0.9556770089139659</v>
      </c>
      <c r="HK61" s="4">
        <f t="shared" si="142"/>
        <v>0.86058984742925371</v>
      </c>
      <c r="HL61" s="4">
        <f t="shared" si="143"/>
        <v>0.48118850714745254</v>
      </c>
      <c r="HM61" s="4">
        <f t="shared" si="144"/>
        <v>0.2072096951836179</v>
      </c>
      <c r="HN61" s="4">
        <f t="shared" si="145"/>
        <v>3.5503732491300483E-2</v>
      </c>
      <c r="HP61" s="4">
        <f t="shared" ref="HP61:IU61" si="323">IF(B1=1,ET61,0)</f>
        <v>0.93022773635359346</v>
      </c>
      <c r="HQ61" s="4">
        <f t="shared" si="323"/>
        <v>0.69960352805205517</v>
      </c>
      <c r="HR61" s="4">
        <f t="shared" si="323"/>
        <v>0.6186043778782675</v>
      </c>
      <c r="HS61" s="4">
        <f t="shared" si="323"/>
        <v>0.31710892259316875</v>
      </c>
      <c r="HT61" s="4">
        <f t="shared" si="323"/>
        <v>6.5218523671165887E-2</v>
      </c>
      <c r="HU61" s="4">
        <f t="shared" si="323"/>
        <v>1.9281957207570286E-2</v>
      </c>
      <c r="HV61" s="4">
        <f t="shared" si="323"/>
        <v>0.57966999068020064</v>
      </c>
      <c r="HW61" s="4">
        <f t="shared" si="323"/>
        <v>0.19413484367608111</v>
      </c>
      <c r="HX61" s="4">
        <f t="shared" si="323"/>
        <v>0.14366895230768043</v>
      </c>
      <c r="HY61" s="4">
        <f t="shared" si="323"/>
        <v>4.5831699008100857E-2</v>
      </c>
      <c r="HZ61" s="4">
        <f t="shared" si="323"/>
        <v>7.1650933434675825E-3</v>
      </c>
      <c r="IA61" s="4">
        <f t="shared" si="323"/>
        <v>2.0295911583078892E-3</v>
      </c>
      <c r="IB61" s="4">
        <f t="shared" si="323"/>
        <v>0.70716005069657439</v>
      </c>
      <c r="IC61" s="4">
        <f t="shared" si="323"/>
        <v>0.29668133766959681</v>
      </c>
      <c r="ID61" s="4">
        <f t="shared" si="323"/>
        <v>0.22706943967001927</v>
      </c>
      <c r="IE61" s="4">
        <f t="shared" si="323"/>
        <v>7.7582781987252325E-2</v>
      </c>
      <c r="IF61" s="4">
        <f t="shared" si="323"/>
        <v>1.2479236788177483E-2</v>
      </c>
      <c r="IG61" s="4">
        <f t="shared" si="323"/>
        <v>3.5484937220684218E-3</v>
      </c>
      <c r="IH61" s="4">
        <f t="shared" si="323"/>
        <v>0.19986421354076364</v>
      </c>
      <c r="II61" s="4">
        <f t="shared" si="323"/>
        <v>4.1809400628488785E-2</v>
      </c>
      <c r="IJ61" s="4">
        <f t="shared" si="323"/>
        <v>2.9491805754853946E-2</v>
      </c>
      <c r="IK61" s="4">
        <f t="shared" si="323"/>
        <v>8.6250148763250042E-3</v>
      </c>
      <c r="IL61" s="4">
        <f t="shared" si="323"/>
        <v>1.3054445237166464E-3</v>
      </c>
      <c r="IM61" s="4">
        <f t="shared" si="323"/>
        <v>3.6822381652852675E-4</v>
      </c>
      <c r="IN61" s="4">
        <f t="shared" si="323"/>
        <v>0.96852287821456662</v>
      </c>
      <c r="IO61" s="4">
        <f t="shared" si="323"/>
        <v>0.84313332420094367</v>
      </c>
      <c r="IP61" s="4">
        <f t="shared" si="323"/>
        <v>0.78917288290569165</v>
      </c>
      <c r="IQ61" s="4">
        <f t="shared" si="323"/>
        <v>0.51730013935562358</v>
      </c>
      <c r="IR61" s="4">
        <f t="shared" si="323"/>
        <v>0.13868549061896809</v>
      </c>
      <c r="IS61" s="4">
        <f t="shared" si="323"/>
        <v>4.3405353125550217E-2</v>
      </c>
      <c r="IT61" s="4">
        <f t="shared" si="323"/>
        <v>0.76092128446332274</v>
      </c>
      <c r="IU61" s="4">
        <f t="shared" si="323"/>
        <v>0.3573131100930555</v>
      </c>
      <c r="IV61" s="4">
        <f t="shared" ref="IV61:KA61" si="324">IF(AH1=1,FZ61,0)</f>
        <v>0.27912076574882305</v>
      </c>
      <c r="IW61" s="4">
        <f t="shared" si="324"/>
        <v>9.979127855325419E-2</v>
      </c>
      <c r="IX61" s="4">
        <f t="shared" si="324"/>
        <v>1.6382473398449296E-2</v>
      </c>
      <c r="IY61" s="4">
        <f t="shared" si="324"/>
        <v>4.671600457373728E-3</v>
      </c>
      <c r="IZ61" s="4">
        <f t="shared" si="324"/>
        <v>0.99802841016321486</v>
      </c>
      <c r="JA61" s="4">
        <f t="shared" si="324"/>
        <v>0.98881749460592006</v>
      </c>
      <c r="JB61" s="4">
        <f t="shared" si="324"/>
        <v>0.98402108607666405</v>
      </c>
      <c r="JC61" s="4">
        <f t="shared" si="324"/>
        <v>0.9463260088037454</v>
      </c>
      <c r="JD61" s="4">
        <f t="shared" si="324"/>
        <v>0.72595175203009699</v>
      </c>
      <c r="JE61" s="4">
        <f t="shared" si="324"/>
        <v>0.42742459019707224</v>
      </c>
      <c r="JF61" s="4">
        <f t="shared" si="324"/>
        <v>0.98125982102673948</v>
      </c>
      <c r="JG61" s="4">
        <f t="shared" si="324"/>
        <v>0.90144508225943387</v>
      </c>
      <c r="JH61" s="4">
        <f t="shared" si="324"/>
        <v>0.86431523903260987</v>
      </c>
      <c r="JI61" s="4">
        <f t="shared" si="324"/>
        <v>0.64585864612182586</v>
      </c>
      <c r="JJ61" s="4">
        <f t="shared" si="324"/>
        <v>0.21507612989305477</v>
      </c>
      <c r="JK61" s="4">
        <f t="shared" si="324"/>
        <v>7.1681604317930719E-2</v>
      </c>
      <c r="JL61" s="4">
        <f t="shared" si="324"/>
        <v>0.99931162703010501</v>
      </c>
      <c r="JM61" s="4">
        <f t="shared" si="324"/>
        <v>0.99607207721192992</v>
      </c>
      <c r="JN61" s="4">
        <f t="shared" si="324"/>
        <v>0.99436959170870132</v>
      </c>
      <c r="JO61" s="4">
        <f t="shared" si="324"/>
        <v>0.98060602317254186</v>
      </c>
      <c r="JP61" s="4">
        <f t="shared" si="324"/>
        <v>0.88367784470493238</v>
      </c>
      <c r="JQ61" s="4">
        <f t="shared" si="324"/>
        <v>0.68161053731153909</v>
      </c>
      <c r="JR61" s="4">
        <f t="shared" si="324"/>
        <v>0.99338459646644384</v>
      </c>
      <c r="JS61" s="4">
        <f t="shared" si="324"/>
        <v>0.96327689689602813</v>
      </c>
      <c r="JT61" s="4">
        <f t="shared" si="324"/>
        <v>0.94810057851278551</v>
      </c>
      <c r="JU61" s="4">
        <f t="shared" si="324"/>
        <v>0.83948944167362749</v>
      </c>
      <c r="JV61" s="4">
        <f t="shared" si="324"/>
        <v>0.44002883639499901</v>
      </c>
      <c r="JW61" s="4">
        <f t="shared" si="324"/>
        <v>0.18129608496092145</v>
      </c>
      <c r="JX61" s="4">
        <f t="shared" si="324"/>
        <v>0.99941671703233426</v>
      </c>
      <c r="JY61" s="4">
        <f t="shared" si="324"/>
        <v>0.99667008294482784</v>
      </c>
      <c r="JZ61" s="4">
        <f t="shared" si="324"/>
        <v>0.99522554957765907</v>
      </c>
      <c r="KA61" s="4">
        <f t="shared" si="324"/>
        <v>0.98351969689581531</v>
      </c>
      <c r="KB61" s="4">
        <f t="shared" ref="KB61:KJ61" si="325">IF(BN1=1,HF61,0)</f>
        <v>0.89966361545254692</v>
      </c>
      <c r="KC61" s="4">
        <f t="shared" si="325"/>
        <v>0.71645540606906588</v>
      </c>
      <c r="KD61" s="4">
        <f t="shared" si="325"/>
        <v>0.99438945247334032</v>
      </c>
      <c r="KE61" s="4">
        <f t="shared" si="325"/>
        <v>0.96871095862797929</v>
      </c>
      <c r="KF61" s="4">
        <f t="shared" si="325"/>
        <v>0.9556770089139659</v>
      </c>
      <c r="KG61" s="4">
        <f t="shared" si="325"/>
        <v>0.86058984742925371</v>
      </c>
      <c r="KH61" s="4">
        <f t="shared" si="325"/>
        <v>0.48118850714745254</v>
      </c>
      <c r="KI61" s="4">
        <f t="shared" si="325"/>
        <v>0.2072096951836179</v>
      </c>
      <c r="KJ61" s="4">
        <f t="shared" si="325"/>
        <v>0</v>
      </c>
    </row>
    <row r="62" spans="1:296" x14ac:dyDescent="0.2">
      <c r="A62" s="4" t="str">
        <f>'Respondent Data'!A62</f>
        <v>570</v>
      </c>
      <c r="B62" s="4">
        <f>SUMPRODUCT('Respondent Data'!I62:Z62,'Product Coding'!A100:R100)</f>
        <v>0.79234212047982688</v>
      </c>
      <c r="C62" s="4">
        <f>SUMPRODUCT('Respondent Data'!I62:Z62,'Product Coding'!A101:R101)</f>
        <v>0.66709813300565579</v>
      </c>
      <c r="D62" s="4">
        <f>SUMPRODUCT('Respondent Data'!I62:Z62,'Product Coding'!A102:R102)</f>
        <v>0.59938122755445389</v>
      </c>
      <c r="E62" s="4">
        <f>SUMPRODUCT('Respondent Data'!I62:Z62,'Product Coding'!A103:R103)</f>
        <v>0.12967778800774488</v>
      </c>
      <c r="F62" s="4">
        <f>SUMPRODUCT('Respondent Data'!I62:Z62,'Product Coding'!A104:R104)</f>
        <v>-1.3523133852042701</v>
      </c>
      <c r="G62" s="4">
        <f>SUMPRODUCT('Respondent Data'!I62:Z62,'Product Coding'!A105:R105)</f>
        <v>-1.3455374595650003</v>
      </c>
      <c r="H62" s="4">
        <f>SUMPRODUCT('Respondent Data'!I62:Z62,'Product Coding'!A106:R106)</f>
        <v>-2.9020133648292727</v>
      </c>
      <c r="I62" s="4">
        <f>SUMPRODUCT('Respondent Data'!I62:Z62,'Product Coding'!A107:R107)</f>
        <v>-3.0272573523034438</v>
      </c>
      <c r="J62" s="4">
        <f>SUMPRODUCT('Respondent Data'!I62:Z62,'Product Coding'!A108:R108)</f>
        <v>-3.0949742577546457</v>
      </c>
      <c r="K62" s="4">
        <f>SUMPRODUCT('Respondent Data'!I62:Z62,'Product Coding'!A109:R109)</f>
        <v>-3.564677697301355</v>
      </c>
      <c r="L62" s="4">
        <f>SUMPRODUCT('Respondent Data'!I62:Z62,'Product Coding'!A110:R110)</f>
        <v>-5.0466688705133702</v>
      </c>
      <c r="M62" s="4">
        <f>SUMPRODUCT('Respondent Data'!I62:Z62,'Product Coding'!A111:R111)</f>
        <v>-5.0398929448740999</v>
      </c>
      <c r="N62" s="4">
        <f>SUMPRODUCT('Respondent Data'!I62:Z62,'Product Coding'!A112:R112)</f>
        <v>-1.0146728554412829</v>
      </c>
      <c r="O62" s="4">
        <f>SUMPRODUCT('Respondent Data'!I62:Z62,'Product Coding'!A113:R113)</f>
        <v>-1.139916842915454</v>
      </c>
      <c r="P62" s="4">
        <f>SUMPRODUCT('Respondent Data'!I62:Z62,'Product Coding'!A114:R114)</f>
        <v>-1.2076337483666559</v>
      </c>
      <c r="Q62" s="4">
        <f>SUMPRODUCT('Respondent Data'!I62:Z62,'Product Coding'!A115:R115)</f>
        <v>-1.6773371879133652</v>
      </c>
      <c r="R62" s="4">
        <f>SUMPRODUCT('Respondent Data'!I62:Z62,'Product Coding'!A116:R116)</f>
        <v>-3.1593283611253806</v>
      </c>
      <c r="S62" s="4">
        <f>SUMPRODUCT('Respondent Data'!I62:Z62,'Product Coding'!A117:R117)</f>
        <v>-3.1525524354861103</v>
      </c>
      <c r="T62" s="4">
        <f>SUMPRODUCT('Respondent Data'!I62:Z62,'Product Coding'!A118:R118)</f>
        <v>-4.7090283407503826</v>
      </c>
      <c r="U62" s="4">
        <f>SUMPRODUCT('Respondent Data'!I62:Z62,'Product Coding'!A119:R119)</f>
        <v>-4.8342723282245537</v>
      </c>
      <c r="V62" s="4">
        <f>SUMPRODUCT('Respondent Data'!I62:Z62,'Product Coding'!A120:R120)</f>
        <v>-4.9019892336757556</v>
      </c>
      <c r="W62" s="4">
        <f>SUMPRODUCT('Respondent Data'!I62:Z62,'Product Coding'!A121:R121)</f>
        <v>-5.3716926732224648</v>
      </c>
      <c r="X62" s="4">
        <f>SUMPRODUCT('Respondent Data'!I62:Z62,'Product Coding'!A122:R122)</f>
        <v>-6.85368384643448</v>
      </c>
      <c r="Y62" s="4">
        <f>SUMPRODUCT('Respondent Data'!I62:Z62,'Product Coding'!A123:R123)</f>
        <v>-6.8469079207952097</v>
      </c>
      <c r="Z62" s="4">
        <f>SUMPRODUCT('Respondent Data'!I62:Z62,'Product Coding'!A124:R124)</f>
        <v>1.136935302903417</v>
      </c>
      <c r="AA62" s="4">
        <f>SUMPRODUCT('Respondent Data'!I62:Z62,'Product Coding'!A125:R125)</f>
        <v>1.011691315429246</v>
      </c>
      <c r="AB62" s="4">
        <f>SUMPRODUCT('Respondent Data'!I62:Z62,'Product Coding'!A126:R126)</f>
        <v>0.94397440997804405</v>
      </c>
      <c r="AC62" s="4">
        <f>SUMPRODUCT('Respondent Data'!I62:Z62,'Product Coding'!A127:R127)</f>
        <v>0.47427097043133504</v>
      </c>
      <c r="AD62" s="4">
        <f>SUMPRODUCT('Respondent Data'!I62:Z62,'Product Coding'!A128:R128)</f>
        <v>-1.00772020278068</v>
      </c>
      <c r="AE62" s="4">
        <f>SUMPRODUCT('Respondent Data'!I62:Z62,'Product Coding'!A129:R129)</f>
        <v>-1.0009442771414097</v>
      </c>
      <c r="AF62" s="4">
        <f>SUMPRODUCT('Respondent Data'!I62:Z62,'Product Coding'!A130:R130)</f>
        <v>-2.557420182405683</v>
      </c>
      <c r="AG62" s="4">
        <f>SUMPRODUCT('Respondent Data'!I62:Z62,'Product Coding'!A131:R131)</f>
        <v>-2.6826641698798541</v>
      </c>
      <c r="AH62" s="4">
        <f>SUMPRODUCT('Respondent Data'!I62:Z62,'Product Coding'!A132:R132)</f>
        <v>-2.750381075331056</v>
      </c>
      <c r="AI62" s="4">
        <f>SUMPRODUCT('Respondent Data'!I62:Z62,'Product Coding'!A133:R133)</f>
        <v>-3.2200845148777648</v>
      </c>
      <c r="AJ62" s="4">
        <f>SUMPRODUCT('Respondent Data'!I62:Z62,'Product Coding'!A134:R134)</f>
        <v>-4.7020756880897796</v>
      </c>
      <c r="AK62" s="4">
        <f>SUMPRODUCT('Respondent Data'!I62:Z62,'Product Coding'!A135:R135)</f>
        <v>-4.6952997624505093</v>
      </c>
      <c r="AL62" s="4">
        <f>SUMPRODUCT('Respondent Data'!I62:Z62,'Product Coding'!A136:R136)</f>
        <v>5.2952342362314866</v>
      </c>
      <c r="AM62" s="4">
        <f>SUMPRODUCT('Respondent Data'!I62:Z62,'Product Coding'!A137:R137)</f>
        <v>5.1699902487573155</v>
      </c>
      <c r="AN62" s="4">
        <f>SUMPRODUCT('Respondent Data'!I62:Z62,'Product Coding'!A138:R138)</f>
        <v>5.1022733433061136</v>
      </c>
      <c r="AO62" s="4">
        <f>SUMPRODUCT('Respondent Data'!I62:Z62,'Product Coding'!A139:R139)</f>
        <v>4.6325699037594044</v>
      </c>
      <c r="AP62" s="4">
        <f>SUMPRODUCT('Respondent Data'!I62:Z62,'Product Coding'!A140:R140)</f>
        <v>3.15057873054739</v>
      </c>
      <c r="AQ62" s="4">
        <f>SUMPRODUCT('Respondent Data'!I62:Z62,'Product Coding'!A141:R141)</f>
        <v>3.1573546561866599</v>
      </c>
      <c r="AR62" s="4">
        <f>SUMPRODUCT('Respondent Data'!I62:Z62,'Product Coding'!A142:R142)</f>
        <v>1.600878750922387</v>
      </c>
      <c r="AS62" s="4">
        <f>SUMPRODUCT('Respondent Data'!I62:Z62,'Product Coding'!A143:R143)</f>
        <v>1.4756347634482159</v>
      </c>
      <c r="AT62" s="4">
        <f>SUMPRODUCT('Respondent Data'!I62:Z62,'Product Coding'!A144:R144)</f>
        <v>1.407917857997014</v>
      </c>
      <c r="AU62" s="4">
        <f>SUMPRODUCT('Respondent Data'!I62:Z62,'Product Coding'!A145:R145)</f>
        <v>0.93821441845030473</v>
      </c>
      <c r="AV62" s="4">
        <f>SUMPRODUCT('Respondent Data'!I62:Z62,'Product Coding'!A146:R146)</f>
        <v>-0.54377675476171006</v>
      </c>
      <c r="AW62" s="4">
        <f>SUMPRODUCT('Respondent Data'!I62:Z62,'Product Coding'!A147:R147)</f>
        <v>-0.53700082912243996</v>
      </c>
      <c r="AX62" s="4">
        <f>SUMPRODUCT('Respondent Data'!I62:Z62,'Product Coding'!A148:R148)</f>
        <v>7.950155494378417</v>
      </c>
      <c r="AY62" s="4">
        <f>SUMPRODUCT('Respondent Data'!I62:Z62,'Product Coding'!A149:R149)</f>
        <v>7.8249115069042459</v>
      </c>
      <c r="AZ62" s="4">
        <f>SUMPRODUCT('Respondent Data'!I62:Z62,'Product Coding'!A150:R150)</f>
        <v>7.757194601453044</v>
      </c>
      <c r="BA62" s="4">
        <f>SUMPRODUCT('Respondent Data'!I62:Z62,'Product Coding'!A151:R151)</f>
        <v>7.2874911619063347</v>
      </c>
      <c r="BB62" s="4">
        <f>SUMPRODUCT('Respondent Data'!I62:Z62,'Product Coding'!A152:R152)</f>
        <v>5.8054999886943204</v>
      </c>
      <c r="BC62" s="4">
        <f>SUMPRODUCT('Respondent Data'!I62:Z62,'Product Coding'!A153:R153)</f>
        <v>5.8122759143335898</v>
      </c>
      <c r="BD62" s="4">
        <f>SUMPRODUCT('Respondent Data'!I62:Z62,'Product Coding'!A154:R154)</f>
        <v>4.2558000090693175</v>
      </c>
      <c r="BE62" s="4">
        <f>SUMPRODUCT('Respondent Data'!I62:Z62,'Product Coding'!A155:R155)</f>
        <v>4.1305560215951465</v>
      </c>
      <c r="BF62" s="4">
        <f>SUMPRODUCT('Respondent Data'!I62:Z62,'Product Coding'!A156:R156)</f>
        <v>4.0628391161439446</v>
      </c>
      <c r="BG62" s="4">
        <f>SUMPRODUCT('Respondent Data'!I62:Z62,'Product Coding'!A157:R157)</f>
        <v>3.5931356765972353</v>
      </c>
      <c r="BH62" s="4">
        <f>SUMPRODUCT('Respondent Data'!I62:Z62,'Product Coding'!A158:R158)</f>
        <v>2.1111445033852201</v>
      </c>
      <c r="BI62" s="4">
        <f>SUMPRODUCT('Respondent Data'!I62:Z62,'Product Coding'!A159:R159)</f>
        <v>2.1179204290244904</v>
      </c>
      <c r="BJ62" s="4">
        <f>SUMPRODUCT('Respondent Data'!I62:Z62,'Product Coding'!A160:R160)</f>
        <v>9.1018043670399376</v>
      </c>
      <c r="BK62" s="4">
        <f>SUMPRODUCT('Respondent Data'!I62:Z62,'Product Coding'!A161:R161)</f>
        <v>8.9765603795657665</v>
      </c>
      <c r="BL62" s="4">
        <f>SUMPRODUCT('Respondent Data'!I62:Z62,'Product Coding'!A162:R162)</f>
        <v>8.9088434741145637</v>
      </c>
      <c r="BM62" s="4">
        <f>SUMPRODUCT('Respondent Data'!I62:Z62,'Product Coding'!A163:R163)</f>
        <v>8.4391400345678544</v>
      </c>
      <c r="BN62" s="4">
        <f>SUMPRODUCT('Respondent Data'!I62:Z62,'Product Coding'!A164:R164)</f>
        <v>6.9571488613558401</v>
      </c>
      <c r="BO62" s="4">
        <f>SUMPRODUCT('Respondent Data'!I62:Z62,'Product Coding'!A165:R165)</f>
        <v>6.9639247869951095</v>
      </c>
      <c r="BP62" s="4">
        <f>SUMPRODUCT('Respondent Data'!I62:Z62,'Product Coding'!A166:R166)</f>
        <v>5.4074488817308373</v>
      </c>
      <c r="BQ62" s="4">
        <f>SUMPRODUCT('Respondent Data'!I62:Z62,'Product Coding'!A167:R167)</f>
        <v>5.2822048942566662</v>
      </c>
      <c r="BR62" s="4">
        <f>SUMPRODUCT('Respondent Data'!I62:Z62,'Product Coding'!A168:R168)</f>
        <v>5.2144879888054643</v>
      </c>
      <c r="BS62" s="4">
        <f>SUMPRODUCT('Respondent Data'!I62:Z62,'Product Coding'!A169:R169)</f>
        <v>4.744784549258755</v>
      </c>
      <c r="BT62" s="4">
        <f>SUMPRODUCT('Respondent Data'!I62:Z62,'Product Coding'!A170:R170)</f>
        <v>3.2627933760467407</v>
      </c>
      <c r="BU62" s="4">
        <f>SUMPRODUCT('Respondent Data'!I62:Z62,'Product Coding'!A171:R171)</f>
        <v>3.2695693016860101</v>
      </c>
      <c r="BV62" s="4">
        <f>SUMPRODUCT('Respondent Data'!I62:Z62,'Product Coding'!A172:R172)</f>
        <v>-3.10476247306597</v>
      </c>
      <c r="BX62" s="4">
        <f t="shared" si="0"/>
        <v>0.45278307991065919</v>
      </c>
      <c r="BY62" s="4">
        <f t="shared" si="1"/>
        <v>0.51319564461068357</v>
      </c>
      <c r="BZ62" s="4">
        <f t="shared" si="2"/>
        <v>0.54915133069822852</v>
      </c>
      <c r="CA62" s="4">
        <f t="shared" si="3"/>
        <v>0.87837840938582767</v>
      </c>
      <c r="CB62" s="4">
        <f t="shared" si="4"/>
        <v>3.8663595718011181</v>
      </c>
      <c r="CC62" s="4">
        <f t="shared" si="5"/>
        <v>3.840249965122398</v>
      </c>
      <c r="CD62" s="4">
        <f t="shared" si="6"/>
        <v>18.21077341496823</v>
      </c>
      <c r="CE62" s="4">
        <f t="shared" si="7"/>
        <v>20.640545144482353</v>
      </c>
      <c r="CF62" s="4">
        <f t="shared" si="8"/>
        <v>22.086669969750126</v>
      </c>
      <c r="CG62" s="4">
        <f t="shared" si="9"/>
        <v>35.32806523839573</v>
      </c>
      <c r="CH62" s="4">
        <f t="shared" si="10"/>
        <v>155.50359813965798</v>
      </c>
      <c r="CI62" s="4">
        <f t="shared" si="11"/>
        <v>154.45347910412784</v>
      </c>
      <c r="CJ62" s="4">
        <f t="shared" si="12"/>
        <v>2.7584608342976566</v>
      </c>
      <c r="CK62" s="4">
        <f t="shared" si="13"/>
        <v>3.1265083630555157</v>
      </c>
      <c r="CL62" s="4">
        <f t="shared" si="14"/>
        <v>3.3455588449382838</v>
      </c>
      <c r="CM62" s="4">
        <f t="shared" si="15"/>
        <v>5.3512875093777081</v>
      </c>
      <c r="CN62" s="4">
        <f t="shared" si="16"/>
        <v>23.554770315687708</v>
      </c>
      <c r="CO62" s="4">
        <f t="shared" si="17"/>
        <v>23.395704461379761</v>
      </c>
      <c r="CP62" s="4">
        <f t="shared" si="18"/>
        <v>110.94430745373857</v>
      </c>
      <c r="CQ62" s="4">
        <f t="shared" si="19"/>
        <v>125.74704732968726</v>
      </c>
      <c r="CR62" s="4">
        <f t="shared" si="20"/>
        <v>134.55717930898692</v>
      </c>
      <c r="CS62" s="4">
        <f t="shared" si="21"/>
        <v>215.22686830712772</v>
      </c>
      <c r="CT62" s="4">
        <f t="shared" si="22"/>
        <v>947.36443142982898</v>
      </c>
      <c r="CU62" s="4">
        <f t="shared" si="23"/>
        <v>940.96685970203418</v>
      </c>
      <c r="CV62" s="4">
        <f t="shared" si="24"/>
        <v>0.32080067370841192</v>
      </c>
      <c r="CW62" s="4">
        <f t="shared" si="25"/>
        <v>0.36360349103110179</v>
      </c>
      <c r="CX62" s="4">
        <f t="shared" si="26"/>
        <v>0.3890784012746748</v>
      </c>
      <c r="CY62" s="4">
        <f t="shared" si="27"/>
        <v>0.62233859436067485</v>
      </c>
      <c r="CZ62" s="4">
        <f t="shared" si="28"/>
        <v>2.7393487311352298</v>
      </c>
      <c r="DA62" s="4">
        <f t="shared" si="29"/>
        <v>2.7208498521257751</v>
      </c>
      <c r="DB62" s="4">
        <f t="shared" si="30"/>
        <v>12.902488276341437</v>
      </c>
      <c r="DC62" s="4">
        <f t="shared" si="31"/>
        <v>14.624002269177884</v>
      </c>
      <c r="DD62" s="4">
        <f t="shared" si="32"/>
        <v>15.648594041255365</v>
      </c>
      <c r="DE62" s="4">
        <f t="shared" si="33"/>
        <v>25.030235519243121</v>
      </c>
      <c r="DF62" s="4">
        <f t="shared" si="34"/>
        <v>110.17562550510409</v>
      </c>
      <c r="DG62" s="4">
        <f t="shared" si="35"/>
        <v>109.4316072124184</v>
      </c>
      <c r="DH62" s="4">
        <f t="shared" si="36"/>
        <v>5.0154394402556991E-3</v>
      </c>
      <c r="DI62" s="4">
        <f t="shared" si="37"/>
        <v>5.6846242510999716E-3</v>
      </c>
      <c r="DJ62" s="4">
        <f t="shared" si="38"/>
        <v>6.0829023098571775E-3</v>
      </c>
      <c r="DK62" s="4">
        <f t="shared" si="39"/>
        <v>9.729722494868866E-3</v>
      </c>
      <c r="DL62" s="4">
        <f t="shared" si="40"/>
        <v>4.2827334207028424E-2</v>
      </c>
      <c r="DM62" s="4">
        <f t="shared" si="41"/>
        <v>4.2538120327543671E-2</v>
      </c>
      <c r="DN62" s="4">
        <f t="shared" si="42"/>
        <v>0.20171917917297924</v>
      </c>
      <c r="DO62" s="4">
        <f t="shared" si="43"/>
        <v>0.22863355275210676</v>
      </c>
      <c r="DP62" s="4">
        <f t="shared" si="44"/>
        <v>0.24465215372459007</v>
      </c>
      <c r="DQ62" s="4">
        <f t="shared" si="45"/>
        <v>0.39132595630459005</v>
      </c>
      <c r="DR62" s="4">
        <f t="shared" si="46"/>
        <v>1.7225000531495185</v>
      </c>
      <c r="DS62" s="4">
        <f t="shared" si="47"/>
        <v>1.7108679744313822</v>
      </c>
      <c r="DT62" s="4">
        <f t="shared" si="48"/>
        <v>3.5260733190737616E-4</v>
      </c>
      <c r="DU62" s="4">
        <f t="shared" si="49"/>
        <v>3.9965395135428775E-4</v>
      </c>
      <c r="DV62" s="4">
        <f t="shared" si="50"/>
        <v>4.2765464109015418E-4</v>
      </c>
      <c r="DW62" s="4">
        <f t="shared" si="51"/>
        <v>6.8404205254245503E-4</v>
      </c>
      <c r="DX62" s="4">
        <f t="shared" si="52"/>
        <v>3.010948936246332E-3</v>
      </c>
      <c r="DY62" s="4">
        <f t="shared" si="53"/>
        <v>2.9906159353975579E-3</v>
      </c>
      <c r="DZ62" s="4">
        <f t="shared" si="54"/>
        <v>1.4181740684940639E-2</v>
      </c>
      <c r="EA62" s="4">
        <f t="shared" si="55"/>
        <v>1.6073938880281764E-2</v>
      </c>
      <c r="EB62" s="4">
        <f t="shared" si="56"/>
        <v>1.7200116599518318E-2</v>
      </c>
      <c r="EC62" s="4">
        <f t="shared" si="57"/>
        <v>2.7511926522559935E-2</v>
      </c>
      <c r="ED62" s="4">
        <f t="shared" si="58"/>
        <v>0.121099288544176</v>
      </c>
      <c r="EE62" s="4">
        <f t="shared" si="59"/>
        <v>0.1202815025275773</v>
      </c>
      <c r="EF62" s="4">
        <f t="shared" si="60"/>
        <v>1.1146450405394824E-4</v>
      </c>
      <c r="EG62" s="4">
        <f t="shared" si="61"/>
        <v>1.2633665114090205E-4</v>
      </c>
      <c r="EH62" s="4">
        <f t="shared" si="62"/>
        <v>1.3518809214099086E-4</v>
      </c>
      <c r="EI62" s="4">
        <f t="shared" si="63"/>
        <v>2.162360258541596E-4</v>
      </c>
      <c r="EJ62" s="4">
        <f t="shared" si="64"/>
        <v>9.5180644172940981E-4</v>
      </c>
      <c r="EK62" s="4">
        <f t="shared" si="65"/>
        <v>9.4537887301358837E-4</v>
      </c>
      <c r="EL62" s="4">
        <f t="shared" si="66"/>
        <v>4.4830624579407456E-3</v>
      </c>
      <c r="EM62" s="4">
        <f t="shared" si="67"/>
        <v>5.0812148907746647E-3</v>
      </c>
      <c r="EN62" s="4">
        <f t="shared" si="68"/>
        <v>5.4372166797116107E-3</v>
      </c>
      <c r="EO62" s="4">
        <f t="shared" si="69"/>
        <v>8.6969355651724065E-3</v>
      </c>
      <c r="EP62" s="4">
        <f t="shared" si="70"/>
        <v>3.8281314418068639E-2</v>
      </c>
      <c r="EQ62" s="4">
        <f t="shared" si="71"/>
        <v>3.8022799904858344E-2</v>
      </c>
      <c r="ER62" s="4">
        <f t="shared" si="72"/>
        <v>22.303920564174611</v>
      </c>
      <c r="ET62" s="4">
        <f t="shared" si="73"/>
        <v>0.68833400789710208</v>
      </c>
      <c r="EU62" s="4">
        <f t="shared" si="74"/>
        <v>0.66085307842481988</v>
      </c>
      <c r="EV62" s="4">
        <f t="shared" si="75"/>
        <v>0.64551472808617294</v>
      </c>
      <c r="EW62" s="4">
        <f t="shared" si="76"/>
        <v>0.53237409193122565</v>
      </c>
      <c r="EX62" s="4">
        <f t="shared" si="77"/>
        <v>0.20549241897262516</v>
      </c>
      <c r="EY62" s="4">
        <f t="shared" si="78"/>
        <v>0.20660090020262259</v>
      </c>
      <c r="EZ62" s="4">
        <f t="shared" si="79"/>
        <v>5.2054124964112165E-2</v>
      </c>
      <c r="FA62" s="4">
        <f t="shared" si="80"/>
        <v>4.6209556798293874E-2</v>
      </c>
      <c r="FB62" s="4">
        <f t="shared" si="81"/>
        <v>4.3315038561658067E-2</v>
      </c>
      <c r="FC62" s="4">
        <f t="shared" si="82"/>
        <v>2.7526927003618227E-2</v>
      </c>
      <c r="FD62" s="4">
        <f t="shared" si="83"/>
        <v>6.3896294518905388E-3</v>
      </c>
      <c r="FE62" s="4">
        <f t="shared" si="84"/>
        <v>6.4327926641652529E-3</v>
      </c>
      <c r="FF62" s="4">
        <f t="shared" si="85"/>
        <v>0.26606636176025761</v>
      </c>
      <c r="FG62" s="4">
        <f t="shared" si="86"/>
        <v>0.24233562906426287</v>
      </c>
      <c r="FH62" s="4">
        <f t="shared" si="87"/>
        <v>0.23011999967847685</v>
      </c>
      <c r="FI62" s="4">
        <f t="shared" si="88"/>
        <v>0.15744839113699308</v>
      </c>
      <c r="FJ62" s="4">
        <f t="shared" si="89"/>
        <v>4.0725284217426119E-2</v>
      </c>
      <c r="FK62" s="4">
        <f t="shared" si="90"/>
        <v>4.0990822855026601E-2</v>
      </c>
      <c r="FL62" s="4">
        <f t="shared" si="91"/>
        <v>8.9330134130603638E-3</v>
      </c>
      <c r="FM62" s="4">
        <f t="shared" si="92"/>
        <v>7.8897301441575706E-3</v>
      </c>
      <c r="FN62" s="4">
        <f t="shared" si="93"/>
        <v>7.3769608153369404E-3</v>
      </c>
      <c r="FO62" s="4">
        <f t="shared" si="94"/>
        <v>4.6247721563427739E-3</v>
      </c>
      <c r="FP62" s="4">
        <f t="shared" si="95"/>
        <v>1.0544469687589623E-3</v>
      </c>
      <c r="FQ62" s="4">
        <f t="shared" si="96"/>
        <v>1.0616084734831573E-3</v>
      </c>
      <c r="FR62" s="4">
        <f t="shared" si="97"/>
        <v>0.75711651266220215</v>
      </c>
      <c r="FS62" s="4">
        <f t="shared" si="98"/>
        <v>0.73335101191611085</v>
      </c>
      <c r="FT62" s="4">
        <f t="shared" si="99"/>
        <v>0.71990177018256085</v>
      </c>
      <c r="FU62" s="4">
        <f t="shared" si="100"/>
        <v>0.61639413836054135</v>
      </c>
      <c r="FV62" s="4">
        <f t="shared" si="101"/>
        <v>0.26742624769752615</v>
      </c>
      <c r="FW62" s="4">
        <f t="shared" si="102"/>
        <v>0.26875580572773866</v>
      </c>
      <c r="FX62" s="4">
        <f t="shared" si="103"/>
        <v>7.1929569737652674E-2</v>
      </c>
      <c r="FY62" s="4">
        <f t="shared" si="104"/>
        <v>6.4004086966419696E-2</v>
      </c>
      <c r="FZ62" s="4">
        <f t="shared" si="105"/>
        <v>6.0065132077939502E-2</v>
      </c>
      <c r="GA62" s="4">
        <f t="shared" si="106"/>
        <v>3.8416863314999196E-2</v>
      </c>
      <c r="GB62" s="4">
        <f t="shared" si="107"/>
        <v>8.9947773665018851E-3</v>
      </c>
      <c r="GC62" s="4">
        <f t="shared" si="108"/>
        <v>9.0553784848614125E-3</v>
      </c>
      <c r="GD62" s="4">
        <f t="shared" si="109"/>
        <v>0.99500958966058362</v>
      </c>
      <c r="GE62" s="4">
        <f t="shared" si="110"/>
        <v>0.99434750804176497</v>
      </c>
      <c r="GF62" s="4">
        <f t="shared" si="111"/>
        <v>0.99395387567377247</v>
      </c>
      <c r="GG62" s="4">
        <f t="shared" si="112"/>
        <v>0.99036403279203422</v>
      </c>
      <c r="GH62" s="4">
        <f t="shared" si="113"/>
        <v>0.95893151933958987</v>
      </c>
      <c r="GI62" s="4">
        <f t="shared" si="114"/>
        <v>0.95919753964087273</v>
      </c>
      <c r="GJ62" s="4">
        <f t="shared" si="115"/>
        <v>0.83214116686412376</v>
      </c>
      <c r="GK62" s="4">
        <f t="shared" si="116"/>
        <v>0.8139123319235636</v>
      </c>
      <c r="GL62" s="4">
        <f t="shared" si="117"/>
        <v>0.80343732745532581</v>
      </c>
      <c r="GM62" s="4">
        <f t="shared" si="118"/>
        <v>0.71873883719961251</v>
      </c>
      <c r="GN62" s="4">
        <f t="shared" si="119"/>
        <v>0.36730945104781615</v>
      </c>
      <c r="GO62" s="4">
        <f t="shared" si="120"/>
        <v>0.36888554124800377</v>
      </c>
      <c r="GP62" s="4">
        <f t="shared" si="121"/>
        <v>0.99964751695619825</v>
      </c>
      <c r="GQ62" s="4">
        <f t="shared" si="122"/>
        <v>0.99960050570811809</v>
      </c>
      <c r="GR62" s="4">
        <f t="shared" si="123"/>
        <v>0.99957252816922215</v>
      </c>
      <c r="GS62" s="4">
        <f t="shared" si="124"/>
        <v>0.99931642554113342</v>
      </c>
      <c r="GT62" s="4">
        <f t="shared" si="125"/>
        <v>0.99699808966249104</v>
      </c>
      <c r="GU62" s="4">
        <f t="shared" si="126"/>
        <v>0.99701830118060619</v>
      </c>
      <c r="GV62" s="4">
        <f t="shared" si="127"/>
        <v>0.9860165687114788</v>
      </c>
      <c r="GW62" s="4">
        <f t="shared" si="128"/>
        <v>0.98418034528275045</v>
      </c>
      <c r="GX62" s="4">
        <f t="shared" si="129"/>
        <v>0.98309072490375049</v>
      </c>
      <c r="GY62" s="4">
        <f t="shared" si="130"/>
        <v>0.97322471320048876</v>
      </c>
      <c r="GZ62" s="4">
        <f t="shared" si="131"/>
        <v>0.89198165605703694</v>
      </c>
      <c r="HA62" s="4">
        <f t="shared" si="132"/>
        <v>0.89263278715555128</v>
      </c>
      <c r="HB62" s="4">
        <f t="shared" si="133"/>
        <v>0.99988854791889714</v>
      </c>
      <c r="HC62" s="4">
        <f t="shared" si="134"/>
        <v>0.99987367930779236</v>
      </c>
      <c r="HD62" s="4">
        <f t="shared" si="135"/>
        <v>0.99986483018120897</v>
      </c>
      <c r="HE62" s="4">
        <f t="shared" si="136"/>
        <v>0.99978381072205613</v>
      </c>
      <c r="HF62" s="4">
        <f t="shared" si="137"/>
        <v>0.99904909863231794</v>
      </c>
      <c r="HG62" s="4">
        <f t="shared" si="138"/>
        <v>0.99905551402407389</v>
      </c>
      <c r="HH62" s="4">
        <f t="shared" si="139"/>
        <v>0.99553694569326945</v>
      </c>
      <c r="HI62" s="4">
        <f t="shared" si="140"/>
        <v>0.99494447332663882</v>
      </c>
      <c r="HJ62" s="4">
        <f t="shared" si="141"/>
        <v>0.99459218677256933</v>
      </c>
      <c r="HK62" s="4">
        <f t="shared" si="142"/>
        <v>0.99137804898723159</v>
      </c>
      <c r="HL62" s="4">
        <f t="shared" si="143"/>
        <v>0.96313011330698517</v>
      </c>
      <c r="HM62" s="4">
        <f t="shared" si="144"/>
        <v>0.96336997616204245</v>
      </c>
      <c r="HN62" s="4">
        <f t="shared" si="145"/>
        <v>4.291123449576599E-2</v>
      </c>
      <c r="HP62" s="4">
        <f t="shared" ref="HP62:IU62" si="326">IF(B1=1,ET62,0)</f>
        <v>0.68833400789710208</v>
      </c>
      <c r="HQ62" s="4">
        <f t="shared" si="326"/>
        <v>0.66085307842481988</v>
      </c>
      <c r="HR62" s="4">
        <f t="shared" si="326"/>
        <v>0.64551472808617294</v>
      </c>
      <c r="HS62" s="4">
        <f t="shared" si="326"/>
        <v>0.53237409193122565</v>
      </c>
      <c r="HT62" s="4">
        <f t="shared" si="326"/>
        <v>0.20549241897262516</v>
      </c>
      <c r="HU62" s="4">
        <f t="shared" si="326"/>
        <v>0.20660090020262259</v>
      </c>
      <c r="HV62" s="4">
        <f t="shared" si="326"/>
        <v>5.2054124964112165E-2</v>
      </c>
      <c r="HW62" s="4">
        <f t="shared" si="326"/>
        <v>4.6209556798293874E-2</v>
      </c>
      <c r="HX62" s="4">
        <f t="shared" si="326"/>
        <v>4.3315038561658067E-2</v>
      </c>
      <c r="HY62" s="4">
        <f t="shared" si="326"/>
        <v>2.7526927003618227E-2</v>
      </c>
      <c r="HZ62" s="4">
        <f t="shared" si="326"/>
        <v>6.3896294518905388E-3</v>
      </c>
      <c r="IA62" s="4">
        <f t="shared" si="326"/>
        <v>6.4327926641652529E-3</v>
      </c>
      <c r="IB62" s="4">
        <f t="shared" si="326"/>
        <v>0.26606636176025761</v>
      </c>
      <c r="IC62" s="4">
        <f t="shared" si="326"/>
        <v>0.24233562906426287</v>
      </c>
      <c r="ID62" s="4">
        <f t="shared" si="326"/>
        <v>0.23011999967847685</v>
      </c>
      <c r="IE62" s="4">
        <f t="shared" si="326"/>
        <v>0.15744839113699308</v>
      </c>
      <c r="IF62" s="4">
        <f t="shared" si="326"/>
        <v>4.0725284217426119E-2</v>
      </c>
      <c r="IG62" s="4">
        <f t="shared" si="326"/>
        <v>4.0990822855026601E-2</v>
      </c>
      <c r="IH62" s="4">
        <f t="shared" si="326"/>
        <v>8.9330134130603638E-3</v>
      </c>
      <c r="II62" s="4">
        <f t="shared" si="326"/>
        <v>7.8897301441575706E-3</v>
      </c>
      <c r="IJ62" s="4">
        <f t="shared" si="326"/>
        <v>7.3769608153369404E-3</v>
      </c>
      <c r="IK62" s="4">
        <f t="shared" si="326"/>
        <v>4.6247721563427739E-3</v>
      </c>
      <c r="IL62" s="4">
        <f t="shared" si="326"/>
        <v>1.0544469687589623E-3</v>
      </c>
      <c r="IM62" s="4">
        <f t="shared" si="326"/>
        <v>1.0616084734831573E-3</v>
      </c>
      <c r="IN62" s="4">
        <f t="shared" si="326"/>
        <v>0.75711651266220215</v>
      </c>
      <c r="IO62" s="4">
        <f t="shared" si="326"/>
        <v>0.73335101191611085</v>
      </c>
      <c r="IP62" s="4">
        <f t="shared" si="326"/>
        <v>0.71990177018256085</v>
      </c>
      <c r="IQ62" s="4">
        <f t="shared" si="326"/>
        <v>0.61639413836054135</v>
      </c>
      <c r="IR62" s="4">
        <f t="shared" si="326"/>
        <v>0.26742624769752615</v>
      </c>
      <c r="IS62" s="4">
        <f t="shared" si="326"/>
        <v>0.26875580572773866</v>
      </c>
      <c r="IT62" s="4">
        <f t="shared" si="326"/>
        <v>7.1929569737652674E-2</v>
      </c>
      <c r="IU62" s="4">
        <f t="shared" si="326"/>
        <v>6.4004086966419696E-2</v>
      </c>
      <c r="IV62" s="4">
        <f t="shared" ref="IV62:KA62" si="327">IF(AH1=1,FZ62,0)</f>
        <v>6.0065132077939502E-2</v>
      </c>
      <c r="IW62" s="4">
        <f t="shared" si="327"/>
        <v>3.8416863314999196E-2</v>
      </c>
      <c r="IX62" s="4">
        <f t="shared" si="327"/>
        <v>8.9947773665018851E-3</v>
      </c>
      <c r="IY62" s="4">
        <f t="shared" si="327"/>
        <v>9.0553784848614125E-3</v>
      </c>
      <c r="IZ62" s="4">
        <f t="shared" si="327"/>
        <v>0.99500958966058362</v>
      </c>
      <c r="JA62" s="4">
        <f t="shared" si="327"/>
        <v>0.99434750804176497</v>
      </c>
      <c r="JB62" s="4">
        <f t="shared" si="327"/>
        <v>0.99395387567377247</v>
      </c>
      <c r="JC62" s="4">
        <f t="shared" si="327"/>
        <v>0.99036403279203422</v>
      </c>
      <c r="JD62" s="4">
        <f t="shared" si="327"/>
        <v>0.95893151933958987</v>
      </c>
      <c r="JE62" s="4">
        <f t="shared" si="327"/>
        <v>0.95919753964087273</v>
      </c>
      <c r="JF62" s="4">
        <f t="shared" si="327"/>
        <v>0.83214116686412376</v>
      </c>
      <c r="JG62" s="4">
        <f t="shared" si="327"/>
        <v>0.8139123319235636</v>
      </c>
      <c r="JH62" s="4">
        <f t="shared" si="327"/>
        <v>0.80343732745532581</v>
      </c>
      <c r="JI62" s="4">
        <f t="shared" si="327"/>
        <v>0.71873883719961251</v>
      </c>
      <c r="JJ62" s="4">
        <f t="shared" si="327"/>
        <v>0.36730945104781615</v>
      </c>
      <c r="JK62" s="4">
        <f t="shared" si="327"/>
        <v>0.36888554124800377</v>
      </c>
      <c r="JL62" s="4">
        <f t="shared" si="327"/>
        <v>0.99964751695619825</v>
      </c>
      <c r="JM62" s="4">
        <f t="shared" si="327"/>
        <v>0.99960050570811809</v>
      </c>
      <c r="JN62" s="4">
        <f t="shared" si="327"/>
        <v>0.99957252816922215</v>
      </c>
      <c r="JO62" s="4">
        <f t="shared" si="327"/>
        <v>0.99931642554113342</v>
      </c>
      <c r="JP62" s="4">
        <f t="shared" si="327"/>
        <v>0.99699808966249104</v>
      </c>
      <c r="JQ62" s="4">
        <f t="shared" si="327"/>
        <v>0.99701830118060619</v>
      </c>
      <c r="JR62" s="4">
        <f t="shared" si="327"/>
        <v>0.9860165687114788</v>
      </c>
      <c r="JS62" s="4">
        <f t="shared" si="327"/>
        <v>0.98418034528275045</v>
      </c>
      <c r="JT62" s="4">
        <f t="shared" si="327"/>
        <v>0.98309072490375049</v>
      </c>
      <c r="JU62" s="4">
        <f t="shared" si="327"/>
        <v>0.97322471320048876</v>
      </c>
      <c r="JV62" s="4">
        <f t="shared" si="327"/>
        <v>0.89198165605703694</v>
      </c>
      <c r="JW62" s="4">
        <f t="shared" si="327"/>
        <v>0.89263278715555128</v>
      </c>
      <c r="JX62" s="4">
        <f t="shared" si="327"/>
        <v>0.99988854791889714</v>
      </c>
      <c r="JY62" s="4">
        <f t="shared" si="327"/>
        <v>0.99987367930779236</v>
      </c>
      <c r="JZ62" s="4">
        <f t="shared" si="327"/>
        <v>0.99986483018120897</v>
      </c>
      <c r="KA62" s="4">
        <f t="shared" si="327"/>
        <v>0.99978381072205613</v>
      </c>
      <c r="KB62" s="4">
        <f t="shared" ref="KB62:KJ62" si="328">IF(BN1=1,HF62,0)</f>
        <v>0.99904909863231794</v>
      </c>
      <c r="KC62" s="4">
        <f t="shared" si="328"/>
        <v>0.99905551402407389</v>
      </c>
      <c r="KD62" s="4">
        <f t="shared" si="328"/>
        <v>0.99553694569326945</v>
      </c>
      <c r="KE62" s="4">
        <f t="shared" si="328"/>
        <v>0.99494447332663882</v>
      </c>
      <c r="KF62" s="4">
        <f t="shared" si="328"/>
        <v>0.99459218677256933</v>
      </c>
      <c r="KG62" s="4">
        <f t="shared" si="328"/>
        <v>0.99137804898723159</v>
      </c>
      <c r="KH62" s="4">
        <f t="shared" si="328"/>
        <v>0.96313011330698517</v>
      </c>
      <c r="KI62" s="4">
        <f t="shared" si="328"/>
        <v>0.96336997616204245</v>
      </c>
      <c r="KJ62" s="4">
        <f t="shared" si="328"/>
        <v>0</v>
      </c>
    </row>
    <row r="63" spans="1:296" x14ac:dyDescent="0.2">
      <c r="A63" s="4" t="str">
        <f>'Respondent Data'!A63</f>
        <v>572</v>
      </c>
      <c r="B63" s="4">
        <f>SUMPRODUCT('Respondent Data'!I63:Z63,'Product Coding'!A100:R100)</f>
        <v>-1.7949301963237176</v>
      </c>
      <c r="C63" s="4">
        <f>SUMPRODUCT('Respondent Data'!I63:Z63,'Product Coding'!A101:R101)</f>
        <v>-0.38507584724688271</v>
      </c>
      <c r="D63" s="4">
        <f>SUMPRODUCT('Respondent Data'!I63:Z63,'Product Coding'!A102:R102)</f>
        <v>-0.15836691892372867</v>
      </c>
      <c r="E63" s="4">
        <f>SUMPRODUCT('Respondent Data'!I63:Z63,'Product Coding'!A103:R103)</f>
        <v>-0.50790418890193267</v>
      </c>
      <c r="F63" s="4">
        <f>SUMPRODUCT('Respondent Data'!I63:Z63,'Product Coding'!A104:R104)</f>
        <v>-1.1071336523645319</v>
      </c>
      <c r="G63" s="4">
        <f>SUMPRODUCT('Respondent Data'!I63:Z63,'Product Coding'!A105:R105)</f>
        <v>-1.6413949667652195</v>
      </c>
      <c r="H63" s="4">
        <f>SUMPRODUCT('Respondent Data'!I63:Z63,'Product Coding'!A106:R106)</f>
        <v>-4.1728354480464382</v>
      </c>
      <c r="I63" s="4">
        <f>SUMPRODUCT('Respondent Data'!I63:Z63,'Product Coding'!A107:R107)</f>
        <v>-2.7629810989696031</v>
      </c>
      <c r="J63" s="4">
        <f>SUMPRODUCT('Respondent Data'!I63:Z63,'Product Coding'!A108:R108)</f>
        <v>-2.5362721706464488</v>
      </c>
      <c r="K63" s="4">
        <f>SUMPRODUCT('Respondent Data'!I63:Z63,'Product Coding'!A109:R109)</f>
        <v>-2.8858094406246528</v>
      </c>
      <c r="L63" s="4">
        <f>SUMPRODUCT('Respondent Data'!I63:Z63,'Product Coding'!A110:R110)</f>
        <v>-3.485038904087252</v>
      </c>
      <c r="M63" s="4">
        <f>SUMPRODUCT('Respondent Data'!I63:Z63,'Product Coding'!A111:R111)</f>
        <v>-4.0193002184879401</v>
      </c>
      <c r="N63" s="4">
        <f>SUMPRODUCT('Respondent Data'!I63:Z63,'Product Coding'!A112:R112)</f>
        <v>-3.8619242202241382</v>
      </c>
      <c r="O63" s="4">
        <f>SUMPRODUCT('Respondent Data'!I63:Z63,'Product Coding'!A113:R113)</f>
        <v>-2.452069871147303</v>
      </c>
      <c r="P63" s="4">
        <f>SUMPRODUCT('Respondent Data'!I63:Z63,'Product Coding'!A114:R114)</f>
        <v>-2.2253609428241488</v>
      </c>
      <c r="Q63" s="4">
        <f>SUMPRODUCT('Respondent Data'!I63:Z63,'Product Coding'!A115:R115)</f>
        <v>-2.5748982128023528</v>
      </c>
      <c r="R63" s="4">
        <f>SUMPRODUCT('Respondent Data'!I63:Z63,'Product Coding'!A116:R116)</f>
        <v>-3.1741276762649515</v>
      </c>
      <c r="S63" s="4">
        <f>SUMPRODUCT('Respondent Data'!I63:Z63,'Product Coding'!A117:R117)</f>
        <v>-3.70838899066564</v>
      </c>
      <c r="T63" s="4">
        <f>SUMPRODUCT('Respondent Data'!I63:Z63,'Product Coding'!A118:R118)</f>
        <v>-6.2398294719468588</v>
      </c>
      <c r="U63" s="4">
        <f>SUMPRODUCT('Respondent Data'!I63:Z63,'Product Coding'!A119:R119)</f>
        <v>-4.8299751228700227</v>
      </c>
      <c r="V63" s="4">
        <f>SUMPRODUCT('Respondent Data'!I63:Z63,'Product Coding'!A120:R120)</f>
        <v>-4.6032661945468689</v>
      </c>
      <c r="W63" s="4">
        <f>SUMPRODUCT('Respondent Data'!I63:Z63,'Product Coding'!A121:R121)</f>
        <v>-4.9528034645250729</v>
      </c>
      <c r="X63" s="4">
        <f>SUMPRODUCT('Respondent Data'!I63:Z63,'Product Coding'!A122:R122)</f>
        <v>-5.5520329279876712</v>
      </c>
      <c r="Y63" s="4">
        <f>SUMPRODUCT('Respondent Data'!I63:Z63,'Product Coding'!A123:R123)</f>
        <v>-6.0862942423883606</v>
      </c>
      <c r="Z63" s="4">
        <f>SUMPRODUCT('Respondent Data'!I63:Z63,'Product Coding'!A124:R124)</f>
        <v>-1.689199229334768</v>
      </c>
      <c r="AA63" s="4">
        <f>SUMPRODUCT('Respondent Data'!I63:Z63,'Product Coding'!A125:R125)</f>
        <v>-0.27934488025793303</v>
      </c>
      <c r="AB63" s="4">
        <f>SUMPRODUCT('Respondent Data'!I63:Z63,'Product Coding'!A126:R126)</f>
        <v>-5.2635951934778991E-2</v>
      </c>
      <c r="AC63" s="4">
        <f>SUMPRODUCT('Respondent Data'!I63:Z63,'Product Coding'!A127:R127)</f>
        <v>-0.40217322191298299</v>
      </c>
      <c r="AD63" s="4">
        <f>SUMPRODUCT('Respondent Data'!I63:Z63,'Product Coding'!A128:R128)</f>
        <v>-1.0014026853755822</v>
      </c>
      <c r="AE63" s="4">
        <f>SUMPRODUCT('Respondent Data'!I63:Z63,'Product Coding'!A129:R129)</f>
        <v>-1.5356639997762698</v>
      </c>
      <c r="AF63" s="4">
        <f>SUMPRODUCT('Respondent Data'!I63:Z63,'Product Coding'!A130:R130)</f>
        <v>-4.0671044810574877</v>
      </c>
      <c r="AG63" s="4">
        <f>SUMPRODUCT('Respondent Data'!I63:Z63,'Product Coding'!A131:R131)</f>
        <v>-2.6572501319806534</v>
      </c>
      <c r="AH63" s="4">
        <f>SUMPRODUCT('Respondent Data'!I63:Z63,'Product Coding'!A132:R132)</f>
        <v>-2.4305412036574991</v>
      </c>
      <c r="AI63" s="4">
        <f>SUMPRODUCT('Respondent Data'!I63:Z63,'Product Coding'!A133:R133)</f>
        <v>-2.7800784736357032</v>
      </c>
      <c r="AJ63" s="4">
        <f>SUMPRODUCT('Respondent Data'!I63:Z63,'Product Coding'!A134:R134)</f>
        <v>-3.3793079370983024</v>
      </c>
      <c r="AK63" s="4">
        <f>SUMPRODUCT('Respondent Data'!I63:Z63,'Product Coding'!A135:R135)</f>
        <v>-3.9135692514989899</v>
      </c>
      <c r="AL63" s="4">
        <f>SUMPRODUCT('Respondent Data'!I63:Z63,'Product Coding'!A136:R136)</f>
        <v>0.68442581350806697</v>
      </c>
      <c r="AM63" s="4">
        <f>SUMPRODUCT('Respondent Data'!I63:Z63,'Product Coding'!A137:R137)</f>
        <v>2.0942801625849023</v>
      </c>
      <c r="AN63" s="4">
        <f>SUMPRODUCT('Respondent Data'!I63:Z63,'Product Coding'!A138:R138)</f>
        <v>2.3209890909080562</v>
      </c>
      <c r="AO63" s="4">
        <f>SUMPRODUCT('Respondent Data'!I63:Z63,'Product Coding'!A139:R139)</f>
        <v>1.9714518209298522</v>
      </c>
      <c r="AP63" s="4">
        <f>SUMPRODUCT('Respondent Data'!I63:Z63,'Product Coding'!A140:R140)</f>
        <v>1.372222357467253</v>
      </c>
      <c r="AQ63" s="4">
        <f>SUMPRODUCT('Respondent Data'!I63:Z63,'Product Coding'!A141:R141)</f>
        <v>0.83796104306656516</v>
      </c>
      <c r="AR63" s="4">
        <f>SUMPRODUCT('Respondent Data'!I63:Z63,'Product Coding'!A142:R142)</f>
        <v>-1.6934794382146532</v>
      </c>
      <c r="AS63" s="4">
        <f>SUMPRODUCT('Respondent Data'!I63:Z63,'Product Coding'!A143:R143)</f>
        <v>-0.28362508913781803</v>
      </c>
      <c r="AT63" s="4">
        <f>SUMPRODUCT('Respondent Data'!I63:Z63,'Product Coding'!A144:R144)</f>
        <v>-5.6916160814663996E-2</v>
      </c>
      <c r="AU63" s="4">
        <f>SUMPRODUCT('Respondent Data'!I63:Z63,'Product Coding'!A145:R145)</f>
        <v>-0.40645343079286811</v>
      </c>
      <c r="AV63" s="4">
        <f>SUMPRODUCT('Respondent Data'!I63:Z63,'Product Coding'!A146:R146)</f>
        <v>-1.0056828942554672</v>
      </c>
      <c r="AW63" s="4">
        <f>SUMPRODUCT('Respondent Data'!I63:Z63,'Product Coding'!A147:R147)</f>
        <v>-1.539944208656155</v>
      </c>
      <c r="AX63" s="4">
        <f>SUMPRODUCT('Respondent Data'!I63:Z63,'Product Coding'!A148:R148)</f>
        <v>3.5935392277612723</v>
      </c>
      <c r="AY63" s="4">
        <f>SUMPRODUCT('Respondent Data'!I63:Z63,'Product Coding'!A149:R149)</f>
        <v>5.003393576838107</v>
      </c>
      <c r="AZ63" s="4">
        <f>SUMPRODUCT('Respondent Data'!I63:Z63,'Product Coding'!A150:R150)</f>
        <v>5.2301025051612609</v>
      </c>
      <c r="BA63" s="4">
        <f>SUMPRODUCT('Respondent Data'!I63:Z63,'Product Coding'!A151:R151)</f>
        <v>4.8805652351830577</v>
      </c>
      <c r="BB63" s="4">
        <f>SUMPRODUCT('Respondent Data'!I63:Z63,'Product Coding'!A152:R152)</f>
        <v>4.2813357717204585</v>
      </c>
      <c r="BC63" s="4">
        <f>SUMPRODUCT('Respondent Data'!I63:Z63,'Product Coding'!A153:R153)</f>
        <v>3.7470744573197705</v>
      </c>
      <c r="BD63" s="4">
        <f>SUMPRODUCT('Respondent Data'!I63:Z63,'Product Coding'!A154:R154)</f>
        <v>1.2156339760385522</v>
      </c>
      <c r="BE63" s="4">
        <f>SUMPRODUCT('Respondent Data'!I63:Z63,'Product Coding'!A155:R155)</f>
        <v>2.6254883251153873</v>
      </c>
      <c r="BF63" s="4">
        <f>SUMPRODUCT('Respondent Data'!I63:Z63,'Product Coding'!A156:R156)</f>
        <v>2.8521972534385411</v>
      </c>
      <c r="BG63" s="4">
        <f>SUMPRODUCT('Respondent Data'!I63:Z63,'Product Coding'!A157:R157)</f>
        <v>2.5026599834603371</v>
      </c>
      <c r="BH63" s="4">
        <f>SUMPRODUCT('Respondent Data'!I63:Z63,'Product Coding'!A158:R158)</f>
        <v>1.9034305199977379</v>
      </c>
      <c r="BI63" s="4">
        <f>SUMPRODUCT('Respondent Data'!I63:Z63,'Product Coding'!A159:R159)</f>
        <v>1.3691692055970504</v>
      </c>
      <c r="BJ63" s="4">
        <f>SUMPRODUCT('Respondent Data'!I63:Z63,'Product Coding'!A160:R160)</f>
        <v>6.1937008820621209</v>
      </c>
      <c r="BK63" s="4">
        <f>SUMPRODUCT('Respondent Data'!I63:Z63,'Product Coding'!A161:R161)</f>
        <v>7.6035552311389569</v>
      </c>
      <c r="BL63" s="4">
        <f>SUMPRODUCT('Respondent Data'!I63:Z63,'Product Coding'!A162:R162)</f>
        <v>7.8302641594621107</v>
      </c>
      <c r="BM63" s="4">
        <f>SUMPRODUCT('Respondent Data'!I63:Z63,'Product Coding'!A163:R163)</f>
        <v>7.4807268894839059</v>
      </c>
      <c r="BN63" s="4">
        <f>SUMPRODUCT('Respondent Data'!I63:Z63,'Product Coding'!A164:R164)</f>
        <v>6.8814974260213084</v>
      </c>
      <c r="BO63" s="4">
        <f>SUMPRODUCT('Respondent Data'!I63:Z63,'Product Coding'!A165:R165)</f>
        <v>6.3472361116206191</v>
      </c>
      <c r="BP63" s="4">
        <f>SUMPRODUCT('Respondent Data'!I63:Z63,'Product Coding'!A166:R166)</f>
        <v>3.8157956303394012</v>
      </c>
      <c r="BQ63" s="4">
        <f>SUMPRODUCT('Respondent Data'!I63:Z63,'Product Coding'!A167:R167)</f>
        <v>5.2256499794162359</v>
      </c>
      <c r="BR63" s="4">
        <f>SUMPRODUCT('Respondent Data'!I63:Z63,'Product Coding'!A168:R168)</f>
        <v>5.4523589077393915</v>
      </c>
      <c r="BS63" s="4">
        <f>SUMPRODUCT('Respondent Data'!I63:Z63,'Product Coding'!A169:R169)</f>
        <v>5.1028216377611866</v>
      </c>
      <c r="BT63" s="4">
        <f>SUMPRODUCT('Respondent Data'!I63:Z63,'Product Coding'!A170:R170)</f>
        <v>4.5035921742985874</v>
      </c>
      <c r="BU63" s="4">
        <f>SUMPRODUCT('Respondent Data'!I63:Z63,'Product Coding'!A171:R171)</f>
        <v>3.9693308598978994</v>
      </c>
      <c r="BV63" s="4">
        <f>SUMPRODUCT('Respondent Data'!I63:Z63,'Product Coding'!A172:R172)</f>
        <v>2.2381908473033798</v>
      </c>
      <c r="BX63" s="4">
        <f t="shared" si="0"/>
        <v>6.019054555007143</v>
      </c>
      <c r="BY63" s="4">
        <f t="shared" si="1"/>
        <v>1.4697257918687141</v>
      </c>
      <c r="BZ63" s="4">
        <f t="shared" si="2"/>
        <v>1.1715959965937397</v>
      </c>
      <c r="CA63" s="4">
        <f t="shared" si="3"/>
        <v>1.6618047139569549</v>
      </c>
      <c r="CB63" s="4">
        <f t="shared" si="4"/>
        <v>3.0256733215919689</v>
      </c>
      <c r="CC63" s="4">
        <f t="shared" si="5"/>
        <v>5.1623658205118002</v>
      </c>
      <c r="CD63" s="4">
        <f t="shared" si="6"/>
        <v>64.89920980424256</v>
      </c>
      <c r="CE63" s="4">
        <f t="shared" si="7"/>
        <v>15.847014119824834</v>
      </c>
      <c r="CF63" s="4">
        <f t="shared" si="8"/>
        <v>12.632491314685797</v>
      </c>
      <c r="CG63" s="4">
        <f t="shared" si="9"/>
        <v>17.918065337197074</v>
      </c>
      <c r="CH63" s="4">
        <f t="shared" si="10"/>
        <v>32.623696280297878</v>
      </c>
      <c r="CI63" s="4">
        <f t="shared" si="11"/>
        <v>55.662140857809263</v>
      </c>
      <c r="CJ63" s="4">
        <f t="shared" si="12"/>
        <v>47.556773087454879</v>
      </c>
      <c r="CK63" s="4">
        <f t="shared" si="13"/>
        <v>11.612357945241685</v>
      </c>
      <c r="CL63" s="4">
        <f t="shared" si="14"/>
        <v>9.2568233849664612</v>
      </c>
      <c r="CM63" s="4">
        <f t="shared" si="15"/>
        <v>13.12998062653711</v>
      </c>
      <c r="CN63" s="4">
        <f t="shared" si="16"/>
        <v>23.90595703639444</v>
      </c>
      <c r="CO63" s="4">
        <f t="shared" si="17"/>
        <v>40.78804364985875</v>
      </c>
      <c r="CP63" s="4">
        <f t="shared" si="18"/>
        <v>512.77106163591293</v>
      </c>
      <c r="CQ63" s="4">
        <f t="shared" si="19"/>
        <v>125.20784580416685</v>
      </c>
      <c r="CR63" s="4">
        <f t="shared" si="20"/>
        <v>99.809782000064274</v>
      </c>
      <c r="CS63" s="4">
        <f t="shared" si="21"/>
        <v>141.57129821965211</v>
      </c>
      <c r="CT63" s="4">
        <f t="shared" si="22"/>
        <v>257.76103324824055</v>
      </c>
      <c r="CU63" s="4">
        <f t="shared" si="23"/>
        <v>439.78863759171304</v>
      </c>
      <c r="CV63" s="4">
        <f t="shared" si="24"/>
        <v>5.4151426810747578</v>
      </c>
      <c r="CW63" s="4">
        <f t="shared" si="25"/>
        <v>1.3222632877457321</v>
      </c>
      <c r="CX63" s="4">
        <f t="shared" si="26"/>
        <v>1.0540458519109648</v>
      </c>
      <c r="CY63" s="4">
        <f t="shared" si="27"/>
        <v>1.4950702891824608</v>
      </c>
      <c r="CZ63" s="4">
        <f t="shared" si="28"/>
        <v>2.7220973980227461</v>
      </c>
      <c r="DA63" s="4">
        <f t="shared" si="29"/>
        <v>4.6444083924641859</v>
      </c>
      <c r="DB63" s="4">
        <f t="shared" si="30"/>
        <v>58.387655032404318</v>
      </c>
      <c r="DC63" s="4">
        <f t="shared" si="31"/>
        <v>14.257030193632454</v>
      </c>
      <c r="DD63" s="4">
        <f t="shared" si="32"/>
        <v>11.365031212344622</v>
      </c>
      <c r="DE63" s="4">
        <f t="shared" si="33"/>
        <v>16.120285915837975</v>
      </c>
      <c r="DF63" s="4">
        <f t="shared" si="34"/>
        <v>29.350451724166373</v>
      </c>
      <c r="DG63" s="4">
        <f t="shared" si="35"/>
        <v>50.077372106284265</v>
      </c>
      <c r="DH63" s="4">
        <f t="shared" si="36"/>
        <v>0.5043797544880555</v>
      </c>
      <c r="DI63" s="4">
        <f t="shared" si="37"/>
        <v>0.12315886611308922</v>
      </c>
      <c r="DJ63" s="4">
        <f t="shared" si="38"/>
        <v>9.8176432149058288E-2</v>
      </c>
      <c r="DK63" s="4">
        <f t="shared" si="39"/>
        <v>0.13925453673375243</v>
      </c>
      <c r="DL63" s="4">
        <f t="shared" si="40"/>
        <v>0.25354287009013576</v>
      </c>
      <c r="DM63" s="4">
        <f t="shared" si="41"/>
        <v>0.43259166058915721</v>
      </c>
      <c r="DN63" s="4">
        <f t="shared" si="42"/>
        <v>5.4383702969267738</v>
      </c>
      <c r="DO63" s="4">
        <f t="shared" si="43"/>
        <v>1.3279349801667497</v>
      </c>
      <c r="DP63" s="4">
        <f t="shared" si="44"/>
        <v>1.0585670572753518</v>
      </c>
      <c r="DQ63" s="4">
        <f t="shared" si="45"/>
        <v>1.5014832168547561</v>
      </c>
      <c r="DR63" s="4">
        <f t="shared" si="46"/>
        <v>2.7337735137590893</v>
      </c>
      <c r="DS63" s="4">
        <f t="shared" si="47"/>
        <v>4.6643300344879606</v>
      </c>
      <c r="DT63" s="4">
        <f t="shared" si="48"/>
        <v>2.7500826292492883E-2</v>
      </c>
      <c r="DU63" s="4">
        <f t="shared" si="49"/>
        <v>6.715120012686128E-3</v>
      </c>
      <c r="DV63" s="4">
        <f t="shared" si="50"/>
        <v>5.35297656681005E-3</v>
      </c>
      <c r="DW63" s="4">
        <f t="shared" si="51"/>
        <v>7.5927211413224652E-3</v>
      </c>
      <c r="DX63" s="4">
        <f t="shared" si="52"/>
        <v>1.3824183794066292E-2</v>
      </c>
      <c r="DY63" s="4">
        <f t="shared" si="53"/>
        <v>2.3586648765310785E-2</v>
      </c>
      <c r="DZ63" s="4">
        <f t="shared" si="54"/>
        <v>0.29652196686966342</v>
      </c>
      <c r="EA63" s="4">
        <f t="shared" si="55"/>
        <v>7.2404391517176966E-2</v>
      </c>
      <c r="EB63" s="4">
        <f t="shared" si="56"/>
        <v>5.7717361773636039E-2</v>
      </c>
      <c r="EC63" s="4">
        <f t="shared" si="57"/>
        <v>8.1866944024601859E-2</v>
      </c>
      <c r="ED63" s="4">
        <f t="shared" si="58"/>
        <v>0.14905640017453761</v>
      </c>
      <c r="EE63" s="4">
        <f t="shared" si="59"/>
        <v>0.25431815791160678</v>
      </c>
      <c r="EF63" s="4">
        <f t="shared" si="60"/>
        <v>2.0422546066680321E-3</v>
      </c>
      <c r="EG63" s="4">
        <f t="shared" si="61"/>
        <v>4.9867537194620709E-4</v>
      </c>
      <c r="EH63" s="4">
        <f t="shared" si="62"/>
        <v>3.975204576285066E-4</v>
      </c>
      <c r="EI63" s="4">
        <f t="shared" si="63"/>
        <v>5.6384741182283823E-4</v>
      </c>
      <c r="EJ63" s="4">
        <f t="shared" si="64"/>
        <v>1.0266056276485136E-3</v>
      </c>
      <c r="EK63" s="4">
        <f t="shared" si="65"/>
        <v>1.7515816282933335E-3</v>
      </c>
      <c r="EL63" s="4">
        <f t="shared" si="66"/>
        <v>2.2020187552806134E-2</v>
      </c>
      <c r="EM63" s="4">
        <f t="shared" si="67"/>
        <v>5.3768639729677931E-3</v>
      </c>
      <c r="EN63" s="4">
        <f t="shared" si="68"/>
        <v>4.286182048250319E-3</v>
      </c>
      <c r="EO63" s="4">
        <f t="shared" si="69"/>
        <v>6.0795680024246018E-3</v>
      </c>
      <c r="EP63" s="4">
        <f t="shared" si="70"/>
        <v>1.1069162674319365E-2</v>
      </c>
      <c r="EQ63" s="4">
        <f t="shared" si="71"/>
        <v>1.8886066332344589E-2</v>
      </c>
      <c r="ER63" s="4">
        <f t="shared" si="72"/>
        <v>0.10665127839576496</v>
      </c>
      <c r="ET63" s="4">
        <f t="shared" si="73"/>
        <v>0.14246933004483284</v>
      </c>
      <c r="EU63" s="4">
        <f t="shared" si="74"/>
        <v>0.4049032501067058</v>
      </c>
      <c r="EV63" s="4">
        <f t="shared" si="75"/>
        <v>0.46049081024672706</v>
      </c>
      <c r="EW63" s="4">
        <f t="shared" si="76"/>
        <v>0.37568496094269499</v>
      </c>
      <c r="EX63" s="4">
        <f t="shared" si="77"/>
        <v>0.24840565046260288</v>
      </c>
      <c r="EY63" s="4">
        <f t="shared" si="78"/>
        <v>0.16227533858367199</v>
      </c>
      <c r="EZ63" s="4">
        <f t="shared" si="79"/>
        <v>1.5174688785655522E-2</v>
      </c>
      <c r="FA63" s="4">
        <f t="shared" si="80"/>
        <v>5.9357699405216471E-2</v>
      </c>
      <c r="FB63" s="4">
        <f t="shared" si="81"/>
        <v>7.3354163734015043E-2</v>
      </c>
      <c r="FC63" s="4">
        <f t="shared" si="82"/>
        <v>5.2859527767555606E-2</v>
      </c>
      <c r="FD63" s="4">
        <f t="shared" si="83"/>
        <v>2.9740930076921954E-2</v>
      </c>
      <c r="FE63" s="4">
        <f t="shared" si="84"/>
        <v>1.764846835754845E-2</v>
      </c>
      <c r="FF63" s="4">
        <f t="shared" si="85"/>
        <v>2.0594449268671849E-2</v>
      </c>
      <c r="FG63" s="4">
        <f t="shared" si="86"/>
        <v>7.9287315214303281E-2</v>
      </c>
      <c r="FH63" s="4">
        <f t="shared" si="87"/>
        <v>9.7496072854848126E-2</v>
      </c>
      <c r="FI63" s="4">
        <f t="shared" si="88"/>
        <v>7.0771505384935124E-2</v>
      </c>
      <c r="FJ63" s="4">
        <f t="shared" si="89"/>
        <v>4.0151036900076778E-2</v>
      </c>
      <c r="FK63" s="4">
        <f t="shared" si="90"/>
        <v>2.3930289926443592E-2</v>
      </c>
      <c r="FL63" s="4">
        <f t="shared" si="91"/>
        <v>1.9463922253929052E-3</v>
      </c>
      <c r="FM63" s="4">
        <f t="shared" si="92"/>
        <v>7.9234376724222969E-3</v>
      </c>
      <c r="FN63" s="4">
        <f t="shared" si="93"/>
        <v>9.9196722794159236E-3</v>
      </c>
      <c r="FO63" s="4">
        <f t="shared" si="94"/>
        <v>7.0140344689809345E-3</v>
      </c>
      <c r="FP63" s="4">
        <f t="shared" si="95"/>
        <v>3.8645695120588623E-3</v>
      </c>
      <c r="FQ63" s="4">
        <f t="shared" si="96"/>
        <v>2.2686610196296954E-3</v>
      </c>
      <c r="FR63" s="4">
        <f t="shared" si="97"/>
        <v>0.15588117828619605</v>
      </c>
      <c r="FS63" s="4">
        <f t="shared" si="98"/>
        <v>0.43061439470574425</v>
      </c>
      <c r="FT63" s="4">
        <f t="shared" si="99"/>
        <v>0.48684404930379627</v>
      </c>
      <c r="FU63" s="4">
        <f t="shared" si="100"/>
        <v>0.40079031213491856</v>
      </c>
      <c r="FV63" s="4">
        <f t="shared" si="101"/>
        <v>0.26866572608530348</v>
      </c>
      <c r="FW63" s="4">
        <f t="shared" si="102"/>
        <v>0.17716648592172984</v>
      </c>
      <c r="FX63" s="4">
        <f t="shared" si="103"/>
        <v>1.6838516345768481E-2</v>
      </c>
      <c r="FY63" s="4">
        <f t="shared" si="104"/>
        <v>6.5543555155140973E-2</v>
      </c>
      <c r="FZ63" s="4">
        <f t="shared" si="105"/>
        <v>8.087322893302934E-2</v>
      </c>
      <c r="GA63" s="4">
        <f t="shared" si="106"/>
        <v>5.8410239461883055E-2</v>
      </c>
      <c r="GB63" s="4">
        <f t="shared" si="107"/>
        <v>3.2948438760921496E-2</v>
      </c>
      <c r="GC63" s="4">
        <f t="shared" si="108"/>
        <v>1.9578141136923639E-2</v>
      </c>
      <c r="GD63" s="4">
        <f t="shared" si="109"/>
        <v>0.66472577619891104</v>
      </c>
      <c r="GE63" s="4">
        <f t="shared" si="110"/>
        <v>0.8903459966092736</v>
      </c>
      <c r="GF63" s="4">
        <f t="shared" si="111"/>
        <v>0.9106004925302088</v>
      </c>
      <c r="GG63" s="4">
        <f t="shared" si="112"/>
        <v>0.87776696757074524</v>
      </c>
      <c r="GH63" s="4">
        <f t="shared" si="113"/>
        <v>0.79773897156632156</v>
      </c>
      <c r="GI63" s="4">
        <f t="shared" si="114"/>
        <v>0.69803561441139994</v>
      </c>
      <c r="GJ63" s="4">
        <f t="shared" si="115"/>
        <v>0.15531880800290873</v>
      </c>
      <c r="GK63" s="4">
        <f t="shared" si="116"/>
        <v>0.42956526213991175</v>
      </c>
      <c r="GL63" s="4">
        <f t="shared" si="117"/>
        <v>0.48577479974034243</v>
      </c>
      <c r="GM63" s="4">
        <f t="shared" si="118"/>
        <v>0.39976282601541963</v>
      </c>
      <c r="GN63" s="4">
        <f t="shared" si="119"/>
        <v>0.26782556475773478</v>
      </c>
      <c r="GO63" s="4">
        <f t="shared" si="120"/>
        <v>0.17654338534502381</v>
      </c>
      <c r="GP63" s="4">
        <f t="shared" si="121"/>
        <v>0.9732352270783825</v>
      </c>
      <c r="GQ63" s="4">
        <f t="shared" si="122"/>
        <v>0.99332967204008871</v>
      </c>
      <c r="GR63" s="4">
        <f t="shared" si="123"/>
        <v>0.99467552522190761</v>
      </c>
      <c r="GS63" s="4">
        <f t="shared" si="124"/>
        <v>0.99246449385549151</v>
      </c>
      <c r="GT63" s="4">
        <f t="shared" si="125"/>
        <v>0.98636431837487681</v>
      </c>
      <c r="GU63" s="4">
        <f t="shared" si="126"/>
        <v>0.97695686164550721</v>
      </c>
      <c r="GV63" s="4">
        <f t="shared" si="127"/>
        <v>0.7712942977853362</v>
      </c>
      <c r="GW63" s="4">
        <f t="shared" si="128"/>
        <v>0.93248405910130283</v>
      </c>
      <c r="GX63" s="4">
        <f t="shared" si="129"/>
        <v>0.94543215053513685</v>
      </c>
      <c r="GY63" s="4">
        <f t="shared" si="130"/>
        <v>0.92432808444996717</v>
      </c>
      <c r="GZ63" s="4">
        <f t="shared" si="131"/>
        <v>0.87027930034426815</v>
      </c>
      <c r="HA63" s="4">
        <f t="shared" si="132"/>
        <v>0.79724589307146998</v>
      </c>
      <c r="HB63" s="4">
        <f t="shared" si="133"/>
        <v>0.9979619076967271</v>
      </c>
      <c r="HC63" s="4">
        <f t="shared" si="134"/>
        <v>0.99950157318123301</v>
      </c>
      <c r="HD63" s="4">
        <f t="shared" si="135"/>
        <v>0.99960263750209344</v>
      </c>
      <c r="HE63" s="4">
        <f t="shared" si="136"/>
        <v>0.99943647033292149</v>
      </c>
      <c r="HF63" s="4">
        <f t="shared" si="137"/>
        <v>0.99897444721061657</v>
      </c>
      <c r="HG63" s="4">
        <f t="shared" si="138"/>
        <v>0.9982514810453843</v>
      </c>
      <c r="HH63" s="4">
        <f t="shared" si="139"/>
        <v>0.97845425381906326</v>
      </c>
      <c r="HI63" s="4">
        <f t="shared" si="140"/>
        <v>0.99465189207585303</v>
      </c>
      <c r="HJ63" s="4">
        <f t="shared" si="141"/>
        <v>0.99573211090138813</v>
      </c>
      <c r="HK63" s="4">
        <f t="shared" si="142"/>
        <v>0.99395716979473536</v>
      </c>
      <c r="HL63" s="4">
        <f t="shared" si="143"/>
        <v>0.98905202227210554</v>
      </c>
      <c r="HM63" s="4">
        <f t="shared" si="144"/>
        <v>0.98146400568580905</v>
      </c>
      <c r="HN63" s="4">
        <f t="shared" si="145"/>
        <v>0.90362702282297103</v>
      </c>
      <c r="HP63" s="4">
        <f t="shared" ref="HP63:IU63" si="329">IF(B1=1,ET63,0)</f>
        <v>0.14246933004483284</v>
      </c>
      <c r="HQ63" s="4">
        <f t="shared" si="329"/>
        <v>0.4049032501067058</v>
      </c>
      <c r="HR63" s="4">
        <f t="shared" si="329"/>
        <v>0.46049081024672706</v>
      </c>
      <c r="HS63" s="4">
        <f t="shared" si="329"/>
        <v>0.37568496094269499</v>
      </c>
      <c r="HT63" s="4">
        <f t="shared" si="329"/>
        <v>0.24840565046260288</v>
      </c>
      <c r="HU63" s="4">
        <f t="shared" si="329"/>
        <v>0.16227533858367199</v>
      </c>
      <c r="HV63" s="4">
        <f t="shared" si="329"/>
        <v>1.5174688785655522E-2</v>
      </c>
      <c r="HW63" s="4">
        <f t="shared" si="329"/>
        <v>5.9357699405216471E-2</v>
      </c>
      <c r="HX63" s="4">
        <f t="shared" si="329"/>
        <v>7.3354163734015043E-2</v>
      </c>
      <c r="HY63" s="4">
        <f t="shared" si="329"/>
        <v>5.2859527767555606E-2</v>
      </c>
      <c r="HZ63" s="4">
        <f t="shared" si="329"/>
        <v>2.9740930076921954E-2</v>
      </c>
      <c r="IA63" s="4">
        <f t="shared" si="329"/>
        <v>1.764846835754845E-2</v>
      </c>
      <c r="IB63" s="4">
        <f t="shared" si="329"/>
        <v>2.0594449268671849E-2</v>
      </c>
      <c r="IC63" s="4">
        <f t="shared" si="329"/>
        <v>7.9287315214303281E-2</v>
      </c>
      <c r="ID63" s="4">
        <f t="shared" si="329"/>
        <v>9.7496072854848126E-2</v>
      </c>
      <c r="IE63" s="4">
        <f t="shared" si="329"/>
        <v>7.0771505384935124E-2</v>
      </c>
      <c r="IF63" s="4">
        <f t="shared" si="329"/>
        <v>4.0151036900076778E-2</v>
      </c>
      <c r="IG63" s="4">
        <f t="shared" si="329"/>
        <v>2.3930289926443592E-2</v>
      </c>
      <c r="IH63" s="4">
        <f t="shared" si="329"/>
        <v>1.9463922253929052E-3</v>
      </c>
      <c r="II63" s="4">
        <f t="shared" si="329"/>
        <v>7.9234376724222969E-3</v>
      </c>
      <c r="IJ63" s="4">
        <f t="shared" si="329"/>
        <v>9.9196722794159236E-3</v>
      </c>
      <c r="IK63" s="4">
        <f t="shared" si="329"/>
        <v>7.0140344689809345E-3</v>
      </c>
      <c r="IL63" s="4">
        <f t="shared" si="329"/>
        <v>3.8645695120588623E-3</v>
      </c>
      <c r="IM63" s="4">
        <f t="shared" si="329"/>
        <v>2.2686610196296954E-3</v>
      </c>
      <c r="IN63" s="4">
        <f t="shared" si="329"/>
        <v>0.15588117828619605</v>
      </c>
      <c r="IO63" s="4">
        <f t="shared" si="329"/>
        <v>0.43061439470574425</v>
      </c>
      <c r="IP63" s="4">
        <f t="shared" si="329"/>
        <v>0.48684404930379627</v>
      </c>
      <c r="IQ63" s="4">
        <f t="shared" si="329"/>
        <v>0.40079031213491856</v>
      </c>
      <c r="IR63" s="4">
        <f t="shared" si="329"/>
        <v>0.26866572608530348</v>
      </c>
      <c r="IS63" s="4">
        <f t="shared" si="329"/>
        <v>0.17716648592172984</v>
      </c>
      <c r="IT63" s="4">
        <f t="shared" si="329"/>
        <v>1.6838516345768481E-2</v>
      </c>
      <c r="IU63" s="4">
        <f t="shared" si="329"/>
        <v>6.5543555155140973E-2</v>
      </c>
      <c r="IV63" s="4">
        <f t="shared" ref="IV63:KA63" si="330">IF(AH1=1,FZ63,0)</f>
        <v>8.087322893302934E-2</v>
      </c>
      <c r="IW63" s="4">
        <f t="shared" si="330"/>
        <v>5.8410239461883055E-2</v>
      </c>
      <c r="IX63" s="4">
        <f t="shared" si="330"/>
        <v>3.2948438760921496E-2</v>
      </c>
      <c r="IY63" s="4">
        <f t="shared" si="330"/>
        <v>1.9578141136923639E-2</v>
      </c>
      <c r="IZ63" s="4">
        <f t="shared" si="330"/>
        <v>0.66472577619891104</v>
      </c>
      <c r="JA63" s="4">
        <f t="shared" si="330"/>
        <v>0.8903459966092736</v>
      </c>
      <c r="JB63" s="4">
        <f t="shared" si="330"/>
        <v>0.9106004925302088</v>
      </c>
      <c r="JC63" s="4">
        <f t="shared" si="330"/>
        <v>0.87776696757074524</v>
      </c>
      <c r="JD63" s="4">
        <f t="shared" si="330"/>
        <v>0.79773897156632156</v>
      </c>
      <c r="JE63" s="4">
        <f t="shared" si="330"/>
        <v>0.69803561441139994</v>
      </c>
      <c r="JF63" s="4">
        <f t="shared" si="330"/>
        <v>0.15531880800290873</v>
      </c>
      <c r="JG63" s="4">
        <f t="shared" si="330"/>
        <v>0.42956526213991175</v>
      </c>
      <c r="JH63" s="4">
        <f t="shared" si="330"/>
        <v>0.48577479974034243</v>
      </c>
      <c r="JI63" s="4">
        <f t="shared" si="330"/>
        <v>0.39976282601541963</v>
      </c>
      <c r="JJ63" s="4">
        <f t="shared" si="330"/>
        <v>0.26782556475773478</v>
      </c>
      <c r="JK63" s="4">
        <f t="shared" si="330"/>
        <v>0.17654338534502381</v>
      </c>
      <c r="JL63" s="4">
        <f t="shared" si="330"/>
        <v>0.9732352270783825</v>
      </c>
      <c r="JM63" s="4">
        <f t="shared" si="330"/>
        <v>0.99332967204008871</v>
      </c>
      <c r="JN63" s="4">
        <f t="shared" si="330"/>
        <v>0.99467552522190761</v>
      </c>
      <c r="JO63" s="4">
        <f t="shared" si="330"/>
        <v>0.99246449385549151</v>
      </c>
      <c r="JP63" s="4">
        <f t="shared" si="330"/>
        <v>0.98636431837487681</v>
      </c>
      <c r="JQ63" s="4">
        <f t="shared" si="330"/>
        <v>0.97695686164550721</v>
      </c>
      <c r="JR63" s="4">
        <f t="shared" si="330"/>
        <v>0.7712942977853362</v>
      </c>
      <c r="JS63" s="4">
        <f t="shared" si="330"/>
        <v>0.93248405910130283</v>
      </c>
      <c r="JT63" s="4">
        <f t="shared" si="330"/>
        <v>0.94543215053513685</v>
      </c>
      <c r="JU63" s="4">
        <f t="shared" si="330"/>
        <v>0.92432808444996717</v>
      </c>
      <c r="JV63" s="4">
        <f t="shared" si="330"/>
        <v>0.87027930034426815</v>
      </c>
      <c r="JW63" s="4">
        <f t="shared" si="330"/>
        <v>0.79724589307146998</v>
      </c>
      <c r="JX63" s="4">
        <f t="shared" si="330"/>
        <v>0.9979619076967271</v>
      </c>
      <c r="JY63" s="4">
        <f t="shared" si="330"/>
        <v>0.99950157318123301</v>
      </c>
      <c r="JZ63" s="4">
        <f t="shared" si="330"/>
        <v>0.99960263750209344</v>
      </c>
      <c r="KA63" s="4">
        <f t="shared" si="330"/>
        <v>0.99943647033292149</v>
      </c>
      <c r="KB63" s="4">
        <f t="shared" ref="KB63:KJ63" si="331">IF(BN1=1,HF63,0)</f>
        <v>0.99897444721061657</v>
      </c>
      <c r="KC63" s="4">
        <f t="shared" si="331"/>
        <v>0.9982514810453843</v>
      </c>
      <c r="KD63" s="4">
        <f t="shared" si="331"/>
        <v>0.97845425381906326</v>
      </c>
      <c r="KE63" s="4">
        <f t="shared" si="331"/>
        <v>0.99465189207585303</v>
      </c>
      <c r="KF63" s="4">
        <f t="shared" si="331"/>
        <v>0.99573211090138813</v>
      </c>
      <c r="KG63" s="4">
        <f t="shared" si="331"/>
        <v>0.99395716979473536</v>
      </c>
      <c r="KH63" s="4">
        <f t="shared" si="331"/>
        <v>0.98905202227210554</v>
      </c>
      <c r="KI63" s="4">
        <f t="shared" si="331"/>
        <v>0.98146400568580905</v>
      </c>
      <c r="KJ63" s="4">
        <f t="shared" si="331"/>
        <v>0</v>
      </c>
    </row>
    <row r="64" spans="1:296" x14ac:dyDescent="0.2">
      <c r="A64" s="4" t="str">
        <f>'Respondent Data'!A64</f>
        <v>583</v>
      </c>
      <c r="B64" s="4">
        <f>SUMPRODUCT('Respondent Data'!I64:Z64,'Product Coding'!A100:R100)</f>
        <v>1.5163696232179129</v>
      </c>
      <c r="C64" s="4">
        <f>SUMPRODUCT('Respondent Data'!I64:Z64,'Product Coding'!A101:R101)</f>
        <v>0.77152920999046715</v>
      </c>
      <c r="D64" s="4">
        <f>SUMPRODUCT('Respondent Data'!I64:Z64,'Product Coding'!A102:R102)</f>
        <v>0.74656602895857116</v>
      </c>
      <c r="E64" s="4">
        <f>SUMPRODUCT('Respondent Data'!I64:Z64,'Product Coding'!A103:R103)</f>
        <v>0.38216198047220429</v>
      </c>
      <c r="F64" s="4">
        <f>SUMPRODUCT('Respondent Data'!I64:Z64,'Product Coding'!A104:R104)</f>
        <v>-0.18749451980687581</v>
      </c>
      <c r="G64" s="4">
        <f>SUMPRODUCT('Respondent Data'!I64:Z64,'Product Coding'!A105:R105)</f>
        <v>-1.1039626886637768</v>
      </c>
      <c r="H64" s="4">
        <f>SUMPRODUCT('Respondent Data'!I64:Z64,'Product Coding'!A106:R106)</f>
        <v>-2.5394938996317471</v>
      </c>
      <c r="I64" s="4">
        <f>SUMPRODUCT('Respondent Data'!I64:Z64,'Product Coding'!A107:R107)</f>
        <v>-3.2843343128591931</v>
      </c>
      <c r="J64" s="4">
        <f>SUMPRODUCT('Respondent Data'!I64:Z64,'Product Coding'!A108:R108)</f>
        <v>-3.3092974938910888</v>
      </c>
      <c r="K64" s="4">
        <f>SUMPRODUCT('Respondent Data'!I64:Z64,'Product Coding'!A109:R109)</f>
        <v>-3.6737015423774557</v>
      </c>
      <c r="L64" s="4">
        <f>SUMPRODUCT('Respondent Data'!I64:Z64,'Product Coding'!A110:R110)</f>
        <v>-4.2433580426565358</v>
      </c>
      <c r="M64" s="4">
        <f>SUMPRODUCT('Respondent Data'!I64:Z64,'Product Coding'!A111:R111)</f>
        <v>-5.1598262115134368</v>
      </c>
      <c r="N64" s="4">
        <f>SUMPRODUCT('Respondent Data'!I64:Z64,'Product Coding'!A112:R112)</f>
        <v>0.37687457674887304</v>
      </c>
      <c r="O64" s="4">
        <f>SUMPRODUCT('Respondent Data'!I64:Z64,'Product Coding'!A113:R113)</f>
        <v>-0.36796583647857295</v>
      </c>
      <c r="P64" s="4">
        <f>SUMPRODUCT('Respondent Data'!I64:Z64,'Product Coding'!A114:R114)</f>
        <v>-0.39292901751046871</v>
      </c>
      <c r="Q64" s="4">
        <f>SUMPRODUCT('Respondent Data'!I64:Z64,'Product Coding'!A115:R115)</f>
        <v>-0.75733306599683559</v>
      </c>
      <c r="R64" s="4">
        <f>SUMPRODUCT('Respondent Data'!I64:Z64,'Product Coding'!A116:R116)</f>
        <v>-1.3269895662759157</v>
      </c>
      <c r="S64" s="4">
        <f>SUMPRODUCT('Respondent Data'!I64:Z64,'Product Coding'!A117:R117)</f>
        <v>-2.2434577351328167</v>
      </c>
      <c r="T64" s="4">
        <f>SUMPRODUCT('Respondent Data'!I64:Z64,'Product Coding'!A118:R118)</f>
        <v>-3.678988946100787</v>
      </c>
      <c r="U64" s="4">
        <f>SUMPRODUCT('Respondent Data'!I64:Z64,'Product Coding'!A119:R119)</f>
        <v>-4.4238293593282325</v>
      </c>
      <c r="V64" s="4">
        <f>SUMPRODUCT('Respondent Data'!I64:Z64,'Product Coding'!A120:R120)</f>
        <v>-4.4487925403601292</v>
      </c>
      <c r="W64" s="4">
        <f>SUMPRODUCT('Respondent Data'!I64:Z64,'Product Coding'!A121:R121)</f>
        <v>-4.8131965888464956</v>
      </c>
      <c r="X64" s="4">
        <f>SUMPRODUCT('Respondent Data'!I64:Z64,'Product Coding'!A122:R122)</f>
        <v>-5.3828530891255753</v>
      </c>
      <c r="Y64" s="4">
        <f>SUMPRODUCT('Respondent Data'!I64:Z64,'Product Coding'!A123:R123)</f>
        <v>-6.2993212579824771</v>
      </c>
      <c r="Z64" s="4">
        <f>SUMPRODUCT('Respondent Data'!I64:Z64,'Product Coding'!A124:R124)</f>
        <v>2.4003235974701029</v>
      </c>
      <c r="AA64" s="4">
        <f>SUMPRODUCT('Respondent Data'!I64:Z64,'Product Coding'!A125:R125)</f>
        <v>1.6554831842426572</v>
      </c>
      <c r="AB64" s="4">
        <f>SUMPRODUCT('Respondent Data'!I64:Z64,'Product Coding'!A126:R126)</f>
        <v>1.6305200032107612</v>
      </c>
      <c r="AC64" s="4">
        <f>SUMPRODUCT('Respondent Data'!I64:Z64,'Product Coding'!A127:R127)</f>
        <v>1.2661159547243943</v>
      </c>
      <c r="AD64" s="4">
        <f>SUMPRODUCT('Respondent Data'!I64:Z64,'Product Coding'!A128:R128)</f>
        <v>0.69645945444531421</v>
      </c>
      <c r="AE64" s="4">
        <f>SUMPRODUCT('Respondent Data'!I64:Z64,'Product Coding'!A129:R129)</f>
        <v>-0.22000871441158676</v>
      </c>
      <c r="AF64" s="4">
        <f>SUMPRODUCT('Respondent Data'!I64:Z64,'Product Coding'!A130:R130)</f>
        <v>-1.6555399253795571</v>
      </c>
      <c r="AG64" s="4">
        <f>SUMPRODUCT('Respondent Data'!I64:Z64,'Product Coding'!A131:R131)</f>
        <v>-2.4003803386070031</v>
      </c>
      <c r="AH64" s="4">
        <f>SUMPRODUCT('Respondent Data'!I64:Z64,'Product Coding'!A132:R132)</f>
        <v>-2.4253435196388988</v>
      </c>
      <c r="AI64" s="4">
        <f>SUMPRODUCT('Respondent Data'!I64:Z64,'Product Coding'!A133:R133)</f>
        <v>-2.7897475681252657</v>
      </c>
      <c r="AJ64" s="4">
        <f>SUMPRODUCT('Respondent Data'!I64:Z64,'Product Coding'!A134:R134)</f>
        <v>-3.3594040684043458</v>
      </c>
      <c r="AK64" s="4">
        <f>SUMPRODUCT('Respondent Data'!I64:Z64,'Product Coding'!A135:R135)</f>
        <v>-4.2758722372612468</v>
      </c>
      <c r="AL64" s="4">
        <f>SUMPRODUCT('Respondent Data'!I64:Z64,'Product Coding'!A136:R136)</f>
        <v>5.1891956223448723</v>
      </c>
      <c r="AM64" s="4">
        <f>SUMPRODUCT('Respondent Data'!I64:Z64,'Product Coding'!A137:R137)</f>
        <v>4.4443552091174272</v>
      </c>
      <c r="AN64" s="4">
        <f>SUMPRODUCT('Respondent Data'!I64:Z64,'Product Coding'!A138:R138)</f>
        <v>4.4193920280855306</v>
      </c>
      <c r="AO64" s="4">
        <f>SUMPRODUCT('Respondent Data'!I64:Z64,'Product Coding'!A139:R139)</f>
        <v>4.054987979599165</v>
      </c>
      <c r="AP64" s="4">
        <f>SUMPRODUCT('Respondent Data'!I64:Z64,'Product Coding'!A140:R140)</f>
        <v>3.485331479320084</v>
      </c>
      <c r="AQ64" s="4">
        <f>SUMPRODUCT('Respondent Data'!I64:Z64,'Product Coding'!A141:R141)</f>
        <v>2.5688633104631831</v>
      </c>
      <c r="AR64" s="4">
        <f>SUMPRODUCT('Respondent Data'!I64:Z64,'Product Coding'!A142:R142)</f>
        <v>1.1333320994952127</v>
      </c>
      <c r="AS64" s="4">
        <f>SUMPRODUCT('Respondent Data'!I64:Z64,'Product Coding'!A143:R143)</f>
        <v>0.3884916862677672</v>
      </c>
      <c r="AT64" s="4">
        <f>SUMPRODUCT('Respondent Data'!I64:Z64,'Product Coding'!A144:R144)</f>
        <v>0.36352850523587099</v>
      </c>
      <c r="AU64" s="4">
        <f>SUMPRODUCT('Respondent Data'!I64:Z64,'Product Coding'!A145:R145)</f>
        <v>-8.7554325049543635E-4</v>
      </c>
      <c r="AV64" s="4">
        <f>SUMPRODUCT('Respondent Data'!I64:Z64,'Product Coding'!A146:R146)</f>
        <v>-0.57053204352957598</v>
      </c>
      <c r="AW64" s="4">
        <f>SUMPRODUCT('Respondent Data'!I64:Z64,'Product Coding'!A147:R147)</f>
        <v>-1.4870002123864769</v>
      </c>
      <c r="AX64" s="4">
        <f>SUMPRODUCT('Respondent Data'!I64:Z64,'Product Coding'!A148:R148)</f>
        <v>6.5904971363325231</v>
      </c>
      <c r="AY64" s="4">
        <f>SUMPRODUCT('Respondent Data'!I64:Z64,'Product Coding'!A149:R149)</f>
        <v>5.845656723105078</v>
      </c>
      <c r="AZ64" s="4">
        <f>SUMPRODUCT('Respondent Data'!I64:Z64,'Product Coding'!A150:R150)</f>
        <v>5.8206935420731813</v>
      </c>
      <c r="BA64" s="4">
        <f>SUMPRODUCT('Respondent Data'!I64:Z64,'Product Coding'!A151:R151)</f>
        <v>5.456289493586814</v>
      </c>
      <c r="BB64" s="4">
        <f>SUMPRODUCT('Respondent Data'!I64:Z64,'Product Coding'!A152:R152)</f>
        <v>4.8866329933077344</v>
      </c>
      <c r="BC64" s="4">
        <f>SUMPRODUCT('Respondent Data'!I64:Z64,'Product Coding'!A153:R153)</f>
        <v>3.9701648244508334</v>
      </c>
      <c r="BD64" s="4">
        <f>SUMPRODUCT('Respondent Data'!I64:Z64,'Product Coding'!A154:R154)</f>
        <v>2.5346336134828635</v>
      </c>
      <c r="BE64" s="4">
        <f>SUMPRODUCT('Respondent Data'!I64:Z64,'Product Coding'!A155:R155)</f>
        <v>1.7897932002554175</v>
      </c>
      <c r="BF64" s="4">
        <f>SUMPRODUCT('Respondent Data'!I64:Z64,'Product Coding'!A156:R156)</f>
        <v>1.7648300192235213</v>
      </c>
      <c r="BG64" s="4">
        <f>SUMPRODUCT('Respondent Data'!I64:Z64,'Product Coding'!A157:R157)</f>
        <v>1.4004259707371545</v>
      </c>
      <c r="BH64" s="4">
        <f>SUMPRODUCT('Respondent Data'!I64:Z64,'Product Coding'!A158:R158)</f>
        <v>0.83076947045807437</v>
      </c>
      <c r="BI64" s="4">
        <f>SUMPRODUCT('Respondent Data'!I64:Z64,'Product Coding'!A159:R159)</f>
        <v>-8.56986983988266E-2</v>
      </c>
      <c r="BJ64" s="4">
        <f>SUMPRODUCT('Respondent Data'!I64:Z64,'Product Coding'!A160:R160)</f>
        <v>6.5343161673399734</v>
      </c>
      <c r="BK64" s="4">
        <f>SUMPRODUCT('Respondent Data'!I64:Z64,'Product Coding'!A161:R161)</f>
        <v>5.7894757541125266</v>
      </c>
      <c r="BL64" s="4">
        <f>SUMPRODUCT('Respondent Data'!I64:Z64,'Product Coding'!A162:R162)</f>
        <v>5.7645125730806317</v>
      </c>
      <c r="BM64" s="4">
        <f>SUMPRODUCT('Respondent Data'!I64:Z64,'Product Coding'!A163:R163)</f>
        <v>5.4001085245942644</v>
      </c>
      <c r="BN64" s="4">
        <f>SUMPRODUCT('Respondent Data'!I64:Z64,'Product Coding'!A164:R164)</f>
        <v>4.8304520243151838</v>
      </c>
      <c r="BO64" s="4">
        <f>SUMPRODUCT('Respondent Data'!I64:Z64,'Product Coding'!A165:R165)</f>
        <v>3.9139838554582833</v>
      </c>
      <c r="BP64" s="4">
        <f>SUMPRODUCT('Respondent Data'!I64:Z64,'Product Coding'!A166:R166)</f>
        <v>2.478452644490313</v>
      </c>
      <c r="BQ64" s="4">
        <f>SUMPRODUCT('Respondent Data'!I64:Z64,'Product Coding'!A167:R167)</f>
        <v>1.733612231262867</v>
      </c>
      <c r="BR64" s="4">
        <f>SUMPRODUCT('Respondent Data'!I64:Z64,'Product Coding'!A168:R168)</f>
        <v>1.7086490502309712</v>
      </c>
      <c r="BS64" s="4">
        <f>SUMPRODUCT('Respondent Data'!I64:Z64,'Product Coding'!A169:R169)</f>
        <v>1.3442450017446044</v>
      </c>
      <c r="BT64" s="4">
        <f>SUMPRODUCT('Respondent Data'!I64:Z64,'Product Coding'!A170:R170)</f>
        <v>0.77458850146552427</v>
      </c>
      <c r="BU64" s="4">
        <f>SUMPRODUCT('Respondent Data'!I64:Z64,'Product Coding'!A171:R171)</f>
        <v>-0.1418796673913767</v>
      </c>
      <c r="BV64" s="4">
        <f>SUMPRODUCT('Respondent Data'!I64:Z64,'Product Coding'!A172:R172)</f>
        <v>-3.9567302762619398</v>
      </c>
      <c r="BX64" s="4">
        <f t="shared" si="0"/>
        <v>0.21950733652575966</v>
      </c>
      <c r="BY64" s="4">
        <f t="shared" si="1"/>
        <v>0.46230556519973653</v>
      </c>
      <c r="BZ64" s="4">
        <f t="shared" si="2"/>
        <v>0.47399143410510425</v>
      </c>
      <c r="CA64" s="4">
        <f t="shared" si="3"/>
        <v>0.68238451128745248</v>
      </c>
      <c r="CB64" s="4">
        <f t="shared" si="4"/>
        <v>1.2062236390643746</v>
      </c>
      <c r="CC64" s="4">
        <f t="shared" si="5"/>
        <v>3.0160942168420801</v>
      </c>
      <c r="CD64" s="4">
        <f t="shared" si="6"/>
        <v>12.673255408282435</v>
      </c>
      <c r="CE64" s="4">
        <f t="shared" si="7"/>
        <v>26.691210404072642</v>
      </c>
      <c r="CF64" s="4">
        <f t="shared" si="8"/>
        <v>27.365894009866608</v>
      </c>
      <c r="CG64" s="4">
        <f t="shared" si="9"/>
        <v>39.39746768868023</v>
      </c>
      <c r="CH64" s="4">
        <f t="shared" si="10"/>
        <v>69.641318141440664</v>
      </c>
      <c r="CI64" s="4">
        <f t="shared" si="11"/>
        <v>174.1341904579013</v>
      </c>
      <c r="CJ64" s="4">
        <f t="shared" si="12"/>
        <v>0.68600210911530413</v>
      </c>
      <c r="CK64" s="4">
        <f t="shared" si="13"/>
        <v>1.4447926789250833</v>
      </c>
      <c r="CL64" s="4">
        <f t="shared" si="14"/>
        <v>1.4813132382959375</v>
      </c>
      <c r="CM64" s="4">
        <f t="shared" si="15"/>
        <v>2.132581176465024</v>
      </c>
      <c r="CN64" s="4">
        <f t="shared" si="16"/>
        <v>3.7696779231148509</v>
      </c>
      <c r="CO64" s="4">
        <f t="shared" si="17"/>
        <v>9.4258671568425285</v>
      </c>
      <c r="CP64" s="4">
        <f t="shared" si="18"/>
        <v>39.606329688294672</v>
      </c>
      <c r="CQ64" s="4">
        <f t="shared" si="19"/>
        <v>83.41510093392904</v>
      </c>
      <c r="CR64" s="4">
        <f t="shared" si="20"/>
        <v>85.523615318394192</v>
      </c>
      <c r="CS64" s="4">
        <f t="shared" si="21"/>
        <v>123.12456775249986</v>
      </c>
      <c r="CT64" s="4">
        <f t="shared" si="22"/>
        <v>217.64234345302518</v>
      </c>
      <c r="CU64" s="4">
        <f t="shared" si="23"/>
        <v>544.20241170020267</v>
      </c>
      <c r="CV64" s="4">
        <f t="shared" si="24"/>
        <v>9.0688601938502714E-2</v>
      </c>
      <c r="CW64" s="4">
        <f t="shared" si="25"/>
        <v>0.19099974533850411</v>
      </c>
      <c r="CX64" s="4">
        <f t="shared" si="26"/>
        <v>0.19582771660469481</v>
      </c>
      <c r="CY64" s="4">
        <f t="shared" si="27"/>
        <v>0.28192450554328152</v>
      </c>
      <c r="CZ64" s="4">
        <f t="shared" si="28"/>
        <v>0.49834660282110438</v>
      </c>
      <c r="DA64" s="4">
        <f t="shared" si="29"/>
        <v>1.2460875894601942</v>
      </c>
      <c r="DB64" s="4">
        <f t="shared" si="30"/>
        <v>5.2359061577508017</v>
      </c>
      <c r="DC64" s="4">
        <f t="shared" si="31"/>
        <v>11.02736971758438</v>
      </c>
      <c r="DD64" s="4">
        <f t="shared" si="32"/>
        <v>11.306112623988797</v>
      </c>
      <c r="DE64" s="4">
        <f t="shared" si="33"/>
        <v>16.276910472121994</v>
      </c>
      <c r="DF64" s="4">
        <f t="shared" si="34"/>
        <v>28.772039601786073</v>
      </c>
      <c r="DG64" s="4">
        <f t="shared" si="35"/>
        <v>71.942863196587524</v>
      </c>
      <c r="DH64" s="4">
        <f t="shared" si="36"/>
        <v>5.57649061578899E-3</v>
      </c>
      <c r="DI64" s="4">
        <f t="shared" si="37"/>
        <v>1.1744676450305412E-2</v>
      </c>
      <c r="DJ64" s="4">
        <f t="shared" si="38"/>
        <v>1.2041550984521617E-2</v>
      </c>
      <c r="DK64" s="4">
        <f t="shared" si="39"/>
        <v>1.7335688564139033E-2</v>
      </c>
      <c r="DL64" s="4">
        <f t="shared" si="40"/>
        <v>3.0643599026112547E-2</v>
      </c>
      <c r="DM64" s="4">
        <f t="shared" si="41"/>
        <v>7.6622592040706219E-2</v>
      </c>
      <c r="DN64" s="4">
        <f t="shared" si="42"/>
        <v>0.32195866878230966</v>
      </c>
      <c r="DO64" s="4">
        <f t="shared" si="43"/>
        <v>0.67807885922251765</v>
      </c>
      <c r="DP64" s="4">
        <f t="shared" si="44"/>
        <v>0.69521890955470911</v>
      </c>
      <c r="DQ64" s="4">
        <f t="shared" si="45"/>
        <v>1.0008759266503735</v>
      </c>
      <c r="DR64" s="4">
        <f t="shared" si="46"/>
        <v>1.7692080967933617</v>
      </c>
      <c r="DS64" s="4">
        <f t="shared" si="47"/>
        <v>4.4238051189808099</v>
      </c>
      <c r="DT64" s="4">
        <f t="shared" si="48"/>
        <v>1.373357048198056E-3</v>
      </c>
      <c r="DU64" s="4">
        <f t="shared" si="49"/>
        <v>2.8924345602167863E-3</v>
      </c>
      <c r="DV64" s="4">
        <f t="shared" si="50"/>
        <v>2.9655476993014208E-3</v>
      </c>
      <c r="DW64" s="4">
        <f t="shared" si="51"/>
        <v>4.2693679081101318E-3</v>
      </c>
      <c r="DX64" s="4">
        <f t="shared" si="52"/>
        <v>7.5467898368752895E-3</v>
      </c>
      <c r="DY64" s="4">
        <f t="shared" si="53"/>
        <v>1.8870322588253781E-2</v>
      </c>
      <c r="DZ64" s="4">
        <f t="shared" si="54"/>
        <v>7.9290765010655143E-2</v>
      </c>
      <c r="EA64" s="4">
        <f t="shared" si="55"/>
        <v>0.16699470055784993</v>
      </c>
      <c r="EB64" s="4">
        <f t="shared" si="56"/>
        <v>0.17121588742106031</v>
      </c>
      <c r="EC64" s="4">
        <f t="shared" si="57"/>
        <v>0.2464919432205612</v>
      </c>
      <c r="ED64" s="4">
        <f t="shared" si="58"/>
        <v>0.43571388833341723</v>
      </c>
      <c r="EE64" s="4">
        <f t="shared" si="59"/>
        <v>1.0894780173762295</v>
      </c>
      <c r="EF64" s="4">
        <f t="shared" si="60"/>
        <v>1.4527221069870427E-3</v>
      </c>
      <c r="EG64" s="4">
        <f t="shared" si="61"/>
        <v>3.0595857312950619E-3</v>
      </c>
      <c r="EH64" s="4">
        <f t="shared" si="62"/>
        <v>3.1369240124061678E-3</v>
      </c>
      <c r="EI64" s="4">
        <f t="shared" si="63"/>
        <v>4.5160908090946606E-3</v>
      </c>
      <c r="EJ64" s="4">
        <f t="shared" si="64"/>
        <v>7.9829119799535303E-3</v>
      </c>
      <c r="EK64" s="4">
        <f t="shared" si="65"/>
        <v>1.9960821423606855E-2</v>
      </c>
      <c r="EL64" s="4">
        <f t="shared" si="66"/>
        <v>8.3872906439026756E-2</v>
      </c>
      <c r="EM64" s="4">
        <f t="shared" si="67"/>
        <v>0.17664517291288157</v>
      </c>
      <c r="EN64" s="4">
        <f t="shared" si="68"/>
        <v>0.18111029833817049</v>
      </c>
      <c r="EO64" s="4">
        <f t="shared" si="69"/>
        <v>0.26073648916029291</v>
      </c>
      <c r="EP64" s="4">
        <f t="shared" si="70"/>
        <v>0.46089339894075121</v>
      </c>
      <c r="EQ64" s="4">
        <f t="shared" si="71"/>
        <v>1.1524379643265319</v>
      </c>
      <c r="ER64" s="4">
        <f t="shared" si="72"/>
        <v>52.286085092916949</v>
      </c>
      <c r="ET64" s="4">
        <f t="shared" si="73"/>
        <v>0.82000326693309489</v>
      </c>
      <c r="EU64" s="4">
        <f t="shared" si="74"/>
        <v>0.68385159969175791</v>
      </c>
      <c r="EV64" s="4">
        <f t="shared" si="75"/>
        <v>0.6784299941384152</v>
      </c>
      <c r="EW64" s="4">
        <f t="shared" si="76"/>
        <v>0.59439444032609723</v>
      </c>
      <c r="EX64" s="4">
        <f t="shared" si="77"/>
        <v>0.45326320609278065</v>
      </c>
      <c r="EY64" s="4">
        <f t="shared" si="78"/>
        <v>0.24899814247543131</v>
      </c>
      <c r="EZ64" s="4">
        <f t="shared" si="79"/>
        <v>7.3135472873143301E-2</v>
      </c>
      <c r="FA64" s="4">
        <f t="shared" si="80"/>
        <v>3.6112542045216141E-2</v>
      </c>
      <c r="FB64" s="4">
        <f t="shared" si="81"/>
        <v>3.5253604192843929E-2</v>
      </c>
      <c r="FC64" s="4">
        <f t="shared" si="82"/>
        <v>2.4754026854020107E-2</v>
      </c>
      <c r="FD64" s="4">
        <f t="shared" si="83"/>
        <v>1.4156021239549394E-2</v>
      </c>
      <c r="FE64" s="4">
        <f t="shared" si="84"/>
        <v>5.7099073423951428E-3</v>
      </c>
      <c r="FF64" s="4">
        <f t="shared" si="85"/>
        <v>0.5931190682345765</v>
      </c>
      <c r="FG64" s="4">
        <f t="shared" si="86"/>
        <v>0.40903263848109855</v>
      </c>
      <c r="FH64" s="4">
        <f t="shared" si="87"/>
        <v>0.40301239866303951</v>
      </c>
      <c r="FI64" s="4">
        <f t="shared" si="88"/>
        <v>0.31922556628794363</v>
      </c>
      <c r="FJ64" s="4">
        <f t="shared" si="89"/>
        <v>0.20965776224717231</v>
      </c>
      <c r="FK64" s="4">
        <f t="shared" si="90"/>
        <v>9.591528310848435E-2</v>
      </c>
      <c r="FL64" s="4">
        <f t="shared" si="91"/>
        <v>2.4626702479053745E-2</v>
      </c>
      <c r="FM64" s="4">
        <f t="shared" si="92"/>
        <v>1.184622169418113E-2</v>
      </c>
      <c r="FN64" s="4">
        <f t="shared" si="93"/>
        <v>1.1557538324307727E-2</v>
      </c>
      <c r="FO64" s="4">
        <f t="shared" si="94"/>
        <v>8.0564228186797461E-3</v>
      </c>
      <c r="FP64" s="4">
        <f t="shared" si="95"/>
        <v>4.5736794813253899E-3</v>
      </c>
      <c r="FQ64" s="4">
        <f t="shared" si="96"/>
        <v>1.8341811748072065E-3</v>
      </c>
      <c r="FR64" s="4">
        <f t="shared" si="97"/>
        <v>0.91685197610269331</v>
      </c>
      <c r="FS64" s="4">
        <f t="shared" si="98"/>
        <v>0.83963074208364463</v>
      </c>
      <c r="FT64" s="4">
        <f t="shared" si="99"/>
        <v>0.83624086155093713</v>
      </c>
      <c r="FU64" s="4">
        <f t="shared" si="100"/>
        <v>0.78007713845535587</v>
      </c>
      <c r="FV64" s="4">
        <f t="shared" si="101"/>
        <v>0.66740232074286976</v>
      </c>
      <c r="FW64" s="4">
        <f t="shared" si="102"/>
        <v>0.44521861244081384</v>
      </c>
      <c r="FX64" s="4">
        <f t="shared" si="103"/>
        <v>0.16036161781508992</v>
      </c>
      <c r="FY64" s="4">
        <f t="shared" si="104"/>
        <v>8.3143698371387853E-2</v>
      </c>
      <c r="FZ64" s="4">
        <f t="shared" si="105"/>
        <v>8.1260429719346147E-2</v>
      </c>
      <c r="GA64" s="4">
        <f t="shared" si="106"/>
        <v>5.7880718986973917E-2</v>
      </c>
      <c r="GB64" s="4">
        <f t="shared" si="107"/>
        <v>3.3588562066134309E-2</v>
      </c>
      <c r="GC64" s="4">
        <f t="shared" si="108"/>
        <v>1.3709360397670583E-2</v>
      </c>
      <c r="GD64" s="4">
        <f t="shared" si="109"/>
        <v>0.99445443417996571</v>
      </c>
      <c r="GE64" s="4">
        <f t="shared" si="110"/>
        <v>0.98839165975005538</v>
      </c>
      <c r="GF64" s="4">
        <f t="shared" si="111"/>
        <v>0.98810172272787866</v>
      </c>
      <c r="GG64" s="4">
        <f t="shared" si="112"/>
        <v>0.98295971648393987</v>
      </c>
      <c r="GH64" s="4">
        <f t="shared" si="113"/>
        <v>0.97026751143162526</v>
      </c>
      <c r="GI64" s="4">
        <f t="shared" si="114"/>
        <v>0.92883059244050381</v>
      </c>
      <c r="GJ64" s="4">
        <f t="shared" si="115"/>
        <v>0.75645330191837679</v>
      </c>
      <c r="GK64" s="4">
        <f t="shared" si="116"/>
        <v>0.59591955080306347</v>
      </c>
      <c r="GL64" s="4">
        <f t="shared" si="117"/>
        <v>0.58989431651790303</v>
      </c>
      <c r="GM64" s="4">
        <f t="shared" si="118"/>
        <v>0.49978111420135884</v>
      </c>
      <c r="GN64" s="4">
        <f t="shared" si="119"/>
        <v>0.36111406764914572</v>
      </c>
      <c r="GO64" s="4">
        <f t="shared" si="120"/>
        <v>0.18437240609926459</v>
      </c>
      <c r="GP64" s="4">
        <f t="shared" si="121"/>
        <v>0.99862852647463451</v>
      </c>
      <c r="GQ64" s="4">
        <f t="shared" si="122"/>
        <v>0.99711590748863788</v>
      </c>
      <c r="GR64" s="4">
        <f t="shared" si="123"/>
        <v>0.99704322077053986</v>
      </c>
      <c r="GS64" s="4">
        <f t="shared" si="124"/>
        <v>0.99574878210514062</v>
      </c>
      <c r="GT64" s="4">
        <f t="shared" si="125"/>
        <v>0.99250973759928596</v>
      </c>
      <c r="GU64" s="4">
        <f t="shared" si="126"/>
        <v>0.98147917142162189</v>
      </c>
      <c r="GV64" s="4">
        <f t="shared" si="127"/>
        <v>0.92653438018635104</v>
      </c>
      <c r="GW64" s="4">
        <f t="shared" si="128"/>
        <v>0.8569019203960202</v>
      </c>
      <c r="GX64" s="4">
        <f t="shared" si="129"/>
        <v>0.85381355456331254</v>
      </c>
      <c r="GY64" s="4">
        <f t="shared" si="130"/>
        <v>0.80225147498049609</v>
      </c>
      <c r="GZ64" s="4">
        <f t="shared" si="131"/>
        <v>0.69651760571934296</v>
      </c>
      <c r="HA64" s="4">
        <f t="shared" si="132"/>
        <v>0.47858842815475333</v>
      </c>
      <c r="HB64" s="4">
        <f t="shared" si="133"/>
        <v>0.9985493852331534</v>
      </c>
      <c r="HC64" s="4">
        <f t="shared" si="134"/>
        <v>0.99694974677993375</v>
      </c>
      <c r="HD64" s="4">
        <f t="shared" si="135"/>
        <v>0.99687288550813291</v>
      </c>
      <c r="HE64" s="4">
        <f t="shared" si="136"/>
        <v>0.9955042125751743</v>
      </c>
      <c r="HF64" s="4">
        <f t="shared" si="137"/>
        <v>0.99208031020657594</v>
      </c>
      <c r="HG64" s="4">
        <f t="shared" si="138"/>
        <v>0.98042981553375097</v>
      </c>
      <c r="HH64" s="4">
        <f t="shared" si="139"/>
        <v>0.92261739735280957</v>
      </c>
      <c r="HI64" s="4">
        <f t="shared" si="140"/>
        <v>0.84987388128607888</v>
      </c>
      <c r="HJ64" s="4">
        <f t="shared" si="141"/>
        <v>0.84666097773172089</v>
      </c>
      <c r="HK64" s="4">
        <f t="shared" si="142"/>
        <v>0.79318716369195041</v>
      </c>
      <c r="HL64" s="4">
        <f t="shared" si="143"/>
        <v>0.68451264187042615</v>
      </c>
      <c r="HM64" s="4">
        <f t="shared" si="144"/>
        <v>0.4645894639350901</v>
      </c>
      <c r="HN64" s="4">
        <f t="shared" si="145"/>
        <v>1.8766625438071918E-2</v>
      </c>
      <c r="HP64" s="4">
        <f t="shared" ref="HP64:IU64" si="332">IF(B1=1,ET64,0)</f>
        <v>0.82000326693309489</v>
      </c>
      <c r="HQ64" s="4">
        <f t="shared" si="332"/>
        <v>0.68385159969175791</v>
      </c>
      <c r="HR64" s="4">
        <f t="shared" si="332"/>
        <v>0.6784299941384152</v>
      </c>
      <c r="HS64" s="4">
        <f t="shared" si="332"/>
        <v>0.59439444032609723</v>
      </c>
      <c r="HT64" s="4">
        <f t="shared" si="332"/>
        <v>0.45326320609278065</v>
      </c>
      <c r="HU64" s="4">
        <f t="shared" si="332"/>
        <v>0.24899814247543131</v>
      </c>
      <c r="HV64" s="4">
        <f t="shared" si="332"/>
        <v>7.3135472873143301E-2</v>
      </c>
      <c r="HW64" s="4">
        <f t="shared" si="332"/>
        <v>3.6112542045216141E-2</v>
      </c>
      <c r="HX64" s="4">
        <f t="shared" si="332"/>
        <v>3.5253604192843929E-2</v>
      </c>
      <c r="HY64" s="4">
        <f t="shared" si="332"/>
        <v>2.4754026854020107E-2</v>
      </c>
      <c r="HZ64" s="4">
        <f t="shared" si="332"/>
        <v>1.4156021239549394E-2</v>
      </c>
      <c r="IA64" s="4">
        <f t="shared" si="332"/>
        <v>5.7099073423951428E-3</v>
      </c>
      <c r="IB64" s="4">
        <f t="shared" si="332"/>
        <v>0.5931190682345765</v>
      </c>
      <c r="IC64" s="4">
        <f t="shared" si="332"/>
        <v>0.40903263848109855</v>
      </c>
      <c r="ID64" s="4">
        <f t="shared" si="332"/>
        <v>0.40301239866303951</v>
      </c>
      <c r="IE64" s="4">
        <f t="shared" si="332"/>
        <v>0.31922556628794363</v>
      </c>
      <c r="IF64" s="4">
        <f t="shared" si="332"/>
        <v>0.20965776224717231</v>
      </c>
      <c r="IG64" s="4">
        <f t="shared" si="332"/>
        <v>9.591528310848435E-2</v>
      </c>
      <c r="IH64" s="4">
        <f t="shared" si="332"/>
        <v>2.4626702479053745E-2</v>
      </c>
      <c r="II64" s="4">
        <f t="shared" si="332"/>
        <v>1.184622169418113E-2</v>
      </c>
      <c r="IJ64" s="4">
        <f t="shared" si="332"/>
        <v>1.1557538324307727E-2</v>
      </c>
      <c r="IK64" s="4">
        <f t="shared" si="332"/>
        <v>8.0564228186797461E-3</v>
      </c>
      <c r="IL64" s="4">
        <f t="shared" si="332"/>
        <v>4.5736794813253899E-3</v>
      </c>
      <c r="IM64" s="4">
        <f t="shared" si="332"/>
        <v>1.8341811748072065E-3</v>
      </c>
      <c r="IN64" s="4">
        <f t="shared" si="332"/>
        <v>0.91685197610269331</v>
      </c>
      <c r="IO64" s="4">
        <f t="shared" si="332"/>
        <v>0.83963074208364463</v>
      </c>
      <c r="IP64" s="4">
        <f t="shared" si="332"/>
        <v>0.83624086155093713</v>
      </c>
      <c r="IQ64" s="4">
        <f t="shared" si="332"/>
        <v>0.78007713845535587</v>
      </c>
      <c r="IR64" s="4">
        <f t="shared" si="332"/>
        <v>0.66740232074286976</v>
      </c>
      <c r="IS64" s="4">
        <f t="shared" si="332"/>
        <v>0.44521861244081384</v>
      </c>
      <c r="IT64" s="4">
        <f t="shared" si="332"/>
        <v>0.16036161781508992</v>
      </c>
      <c r="IU64" s="4">
        <f t="shared" si="332"/>
        <v>8.3143698371387853E-2</v>
      </c>
      <c r="IV64" s="4">
        <f t="shared" ref="IV64:KA64" si="333">IF(AH1=1,FZ64,0)</f>
        <v>8.1260429719346147E-2</v>
      </c>
      <c r="IW64" s="4">
        <f t="shared" si="333"/>
        <v>5.7880718986973917E-2</v>
      </c>
      <c r="IX64" s="4">
        <f t="shared" si="333"/>
        <v>3.3588562066134309E-2</v>
      </c>
      <c r="IY64" s="4">
        <f t="shared" si="333"/>
        <v>1.3709360397670583E-2</v>
      </c>
      <c r="IZ64" s="4">
        <f t="shared" si="333"/>
        <v>0.99445443417996571</v>
      </c>
      <c r="JA64" s="4">
        <f t="shared" si="333"/>
        <v>0.98839165975005538</v>
      </c>
      <c r="JB64" s="4">
        <f t="shared" si="333"/>
        <v>0.98810172272787866</v>
      </c>
      <c r="JC64" s="4">
        <f t="shared" si="333"/>
        <v>0.98295971648393987</v>
      </c>
      <c r="JD64" s="4">
        <f t="shared" si="333"/>
        <v>0.97026751143162526</v>
      </c>
      <c r="JE64" s="4">
        <f t="shared" si="333"/>
        <v>0.92883059244050381</v>
      </c>
      <c r="JF64" s="4">
        <f t="shared" si="333"/>
        <v>0.75645330191837679</v>
      </c>
      <c r="JG64" s="4">
        <f t="shared" si="333"/>
        <v>0.59591955080306347</v>
      </c>
      <c r="JH64" s="4">
        <f t="shared" si="333"/>
        <v>0.58989431651790303</v>
      </c>
      <c r="JI64" s="4">
        <f t="shared" si="333"/>
        <v>0.49978111420135884</v>
      </c>
      <c r="JJ64" s="4">
        <f t="shared" si="333"/>
        <v>0.36111406764914572</v>
      </c>
      <c r="JK64" s="4">
        <f t="shared" si="333"/>
        <v>0.18437240609926459</v>
      </c>
      <c r="JL64" s="4">
        <f t="shared" si="333"/>
        <v>0.99862852647463451</v>
      </c>
      <c r="JM64" s="4">
        <f t="shared" si="333"/>
        <v>0.99711590748863788</v>
      </c>
      <c r="JN64" s="4">
        <f t="shared" si="333"/>
        <v>0.99704322077053986</v>
      </c>
      <c r="JO64" s="4">
        <f t="shared" si="333"/>
        <v>0.99574878210514062</v>
      </c>
      <c r="JP64" s="4">
        <f t="shared" si="333"/>
        <v>0.99250973759928596</v>
      </c>
      <c r="JQ64" s="4">
        <f t="shared" si="333"/>
        <v>0.98147917142162189</v>
      </c>
      <c r="JR64" s="4">
        <f t="shared" si="333"/>
        <v>0.92653438018635104</v>
      </c>
      <c r="JS64" s="4">
        <f t="shared" si="333"/>
        <v>0.8569019203960202</v>
      </c>
      <c r="JT64" s="4">
        <f t="shared" si="333"/>
        <v>0.85381355456331254</v>
      </c>
      <c r="JU64" s="4">
        <f t="shared" si="333"/>
        <v>0.80225147498049609</v>
      </c>
      <c r="JV64" s="4">
        <f t="shared" si="333"/>
        <v>0.69651760571934296</v>
      </c>
      <c r="JW64" s="4">
        <f t="shared" si="333"/>
        <v>0.47858842815475333</v>
      </c>
      <c r="JX64" s="4">
        <f t="shared" si="333"/>
        <v>0.9985493852331534</v>
      </c>
      <c r="JY64" s="4">
        <f t="shared" si="333"/>
        <v>0.99694974677993375</v>
      </c>
      <c r="JZ64" s="4">
        <f t="shared" si="333"/>
        <v>0.99687288550813291</v>
      </c>
      <c r="KA64" s="4">
        <f t="shared" si="333"/>
        <v>0.9955042125751743</v>
      </c>
      <c r="KB64" s="4">
        <f t="shared" ref="KB64:KJ64" si="334">IF(BN1=1,HF64,0)</f>
        <v>0.99208031020657594</v>
      </c>
      <c r="KC64" s="4">
        <f t="shared" si="334"/>
        <v>0.98042981553375097</v>
      </c>
      <c r="KD64" s="4">
        <f t="shared" si="334"/>
        <v>0.92261739735280957</v>
      </c>
      <c r="KE64" s="4">
        <f t="shared" si="334"/>
        <v>0.84987388128607888</v>
      </c>
      <c r="KF64" s="4">
        <f t="shared" si="334"/>
        <v>0.84666097773172089</v>
      </c>
      <c r="KG64" s="4">
        <f t="shared" si="334"/>
        <v>0.79318716369195041</v>
      </c>
      <c r="KH64" s="4">
        <f t="shared" si="334"/>
        <v>0.68451264187042615</v>
      </c>
      <c r="KI64" s="4">
        <f t="shared" si="334"/>
        <v>0.4645894639350901</v>
      </c>
      <c r="KJ64" s="4">
        <f t="shared" si="334"/>
        <v>0</v>
      </c>
    </row>
    <row r="65" spans="1:296" x14ac:dyDescent="0.2">
      <c r="A65" s="4" t="str">
        <f>'Respondent Data'!A65</f>
        <v>584</v>
      </c>
      <c r="B65" s="4">
        <f>SUMPRODUCT('Respondent Data'!I65:Z65,'Product Coding'!A100:R100)</f>
        <v>4.6810108027960737</v>
      </c>
      <c r="C65" s="4">
        <f>SUMPRODUCT('Respondent Data'!I65:Z65,'Product Coding'!A101:R101)</f>
        <v>3.6013123297513432</v>
      </c>
      <c r="D65" s="4">
        <f>SUMPRODUCT('Respondent Data'!I65:Z65,'Product Coding'!A102:R102)</f>
        <v>2.5125895615571801</v>
      </c>
      <c r="E65" s="4">
        <f>SUMPRODUCT('Respondent Data'!I65:Z65,'Product Coding'!A103:R103)</f>
        <v>1.3862737864560171</v>
      </c>
      <c r="F65" s="4">
        <f>SUMPRODUCT('Respondent Data'!I65:Z65,'Product Coding'!A104:R104)</f>
        <v>-0.25680418542490724</v>
      </c>
      <c r="G65" s="4">
        <f>SUMPRODUCT('Respondent Data'!I65:Z65,'Product Coding'!A105:R105)</f>
        <v>-1.199280350169587</v>
      </c>
      <c r="H65" s="4">
        <f>SUMPRODUCT('Respondent Data'!I65:Z65,'Product Coding'!A106:R106)</f>
        <v>1.7891513812373332</v>
      </c>
      <c r="I65" s="4">
        <f>SUMPRODUCT('Respondent Data'!I65:Z65,'Product Coding'!A107:R107)</f>
        <v>0.70945290819260309</v>
      </c>
      <c r="J65" s="4">
        <f>SUMPRODUCT('Respondent Data'!I65:Z65,'Product Coding'!A108:R108)</f>
        <v>-0.37926986000156004</v>
      </c>
      <c r="K65" s="4">
        <f>SUMPRODUCT('Respondent Data'!I65:Z65,'Product Coding'!A109:R109)</f>
        <v>-1.505585635102723</v>
      </c>
      <c r="L65" s="4">
        <f>SUMPRODUCT('Respondent Data'!I65:Z65,'Product Coding'!A110:R110)</f>
        <v>-3.1486636069836473</v>
      </c>
      <c r="M65" s="4">
        <f>SUMPRODUCT('Respondent Data'!I65:Z65,'Product Coding'!A111:R111)</f>
        <v>-4.0911397717283275</v>
      </c>
      <c r="N65" s="4">
        <f>SUMPRODUCT('Respondent Data'!I65:Z65,'Product Coding'!A112:R112)</f>
        <v>1.4037146481838643</v>
      </c>
      <c r="O65" s="4">
        <f>SUMPRODUCT('Respondent Data'!I65:Z65,'Product Coding'!A113:R113)</f>
        <v>0.32401617513913417</v>
      </c>
      <c r="P65" s="4">
        <f>SUMPRODUCT('Respondent Data'!I65:Z65,'Product Coding'!A114:R114)</f>
        <v>-0.76470659305502897</v>
      </c>
      <c r="Q65" s="4">
        <f>SUMPRODUCT('Respondent Data'!I65:Z65,'Product Coding'!A115:R115)</f>
        <v>-1.8910223681561917</v>
      </c>
      <c r="R65" s="4">
        <f>SUMPRODUCT('Respondent Data'!I65:Z65,'Product Coding'!A116:R116)</f>
        <v>-3.5341003400371163</v>
      </c>
      <c r="S65" s="4">
        <f>SUMPRODUCT('Respondent Data'!I65:Z65,'Product Coding'!A117:R117)</f>
        <v>-4.4765765047817956</v>
      </c>
      <c r="T65" s="4">
        <f>SUMPRODUCT('Respondent Data'!I65:Z65,'Product Coding'!A118:R118)</f>
        <v>-1.4881447733748758</v>
      </c>
      <c r="U65" s="4">
        <f>SUMPRODUCT('Respondent Data'!I65:Z65,'Product Coding'!A119:R119)</f>
        <v>-2.5678432464196059</v>
      </c>
      <c r="V65" s="4">
        <f>SUMPRODUCT('Respondent Data'!I65:Z65,'Product Coding'!A120:R120)</f>
        <v>-3.6565660146137691</v>
      </c>
      <c r="W65" s="4">
        <f>SUMPRODUCT('Respondent Data'!I65:Z65,'Product Coding'!A121:R121)</f>
        <v>-4.7828817897149314</v>
      </c>
      <c r="X65" s="4">
        <f>SUMPRODUCT('Respondent Data'!I65:Z65,'Product Coding'!A122:R122)</f>
        <v>-6.4259597615958564</v>
      </c>
      <c r="Y65" s="4">
        <f>SUMPRODUCT('Respondent Data'!I65:Z65,'Product Coding'!A123:R123)</f>
        <v>-7.3684359263405357</v>
      </c>
      <c r="Z65" s="4">
        <f>SUMPRODUCT('Respondent Data'!I65:Z65,'Product Coding'!A124:R124)</f>
        <v>3.5668784294551239</v>
      </c>
      <c r="AA65" s="4">
        <f>SUMPRODUCT('Respondent Data'!I65:Z65,'Product Coding'!A125:R125)</f>
        <v>2.4871799564103938</v>
      </c>
      <c r="AB65" s="4">
        <f>SUMPRODUCT('Respondent Data'!I65:Z65,'Product Coding'!A126:R126)</f>
        <v>1.3984571882162309</v>
      </c>
      <c r="AC65" s="4">
        <f>SUMPRODUCT('Respondent Data'!I65:Z65,'Product Coding'!A127:R127)</f>
        <v>0.2721414131150679</v>
      </c>
      <c r="AD65" s="4">
        <f>SUMPRODUCT('Respondent Data'!I65:Z65,'Product Coding'!A128:R128)</f>
        <v>-1.3709365587658562</v>
      </c>
      <c r="AE65" s="4">
        <f>SUMPRODUCT('Respondent Data'!I65:Z65,'Product Coding'!A129:R129)</f>
        <v>-2.3134127235105364</v>
      </c>
      <c r="AF65" s="4">
        <f>SUMPRODUCT('Respondent Data'!I65:Z65,'Product Coding'!A130:R130)</f>
        <v>0.6750190078963838</v>
      </c>
      <c r="AG65" s="4">
        <f>SUMPRODUCT('Respondent Data'!I65:Z65,'Product Coding'!A131:R131)</f>
        <v>-0.40467946514834607</v>
      </c>
      <c r="AH65" s="4">
        <f>SUMPRODUCT('Respondent Data'!I65:Z65,'Product Coding'!A132:R132)</f>
        <v>-1.4934022333425092</v>
      </c>
      <c r="AI65" s="4">
        <f>SUMPRODUCT('Respondent Data'!I65:Z65,'Product Coding'!A133:R133)</f>
        <v>-2.6197180084436722</v>
      </c>
      <c r="AJ65" s="4">
        <f>SUMPRODUCT('Respondent Data'!I65:Z65,'Product Coding'!A134:R134)</f>
        <v>-4.2627959803245963</v>
      </c>
      <c r="AK65" s="4">
        <f>SUMPRODUCT('Respondent Data'!I65:Z65,'Product Coding'!A135:R135)</f>
        <v>-5.2052721450692765</v>
      </c>
      <c r="AL65" s="4">
        <f>SUMPRODUCT('Respondent Data'!I65:Z65,'Product Coding'!A136:R136)</f>
        <v>5.7547705971815075</v>
      </c>
      <c r="AM65" s="4">
        <f>SUMPRODUCT('Respondent Data'!I65:Z65,'Product Coding'!A137:R137)</f>
        <v>4.6750721241367774</v>
      </c>
      <c r="AN65" s="4">
        <f>SUMPRODUCT('Respondent Data'!I65:Z65,'Product Coding'!A138:R138)</f>
        <v>3.5863493559426138</v>
      </c>
      <c r="AO65" s="4">
        <f>SUMPRODUCT('Respondent Data'!I65:Z65,'Product Coding'!A139:R139)</f>
        <v>2.4600335808414511</v>
      </c>
      <c r="AP65" s="4">
        <f>SUMPRODUCT('Respondent Data'!I65:Z65,'Product Coding'!A140:R140)</f>
        <v>0.81695560896052688</v>
      </c>
      <c r="AQ65" s="4">
        <f>SUMPRODUCT('Respondent Data'!I65:Z65,'Product Coding'!A141:R141)</f>
        <v>-0.12552055578415322</v>
      </c>
      <c r="AR65" s="4">
        <f>SUMPRODUCT('Respondent Data'!I65:Z65,'Product Coding'!A142:R142)</f>
        <v>2.8629111756227674</v>
      </c>
      <c r="AS65" s="4">
        <f>SUMPRODUCT('Respondent Data'!I65:Z65,'Product Coding'!A143:R143)</f>
        <v>1.7832127025780369</v>
      </c>
      <c r="AT65" s="4">
        <f>SUMPRODUCT('Respondent Data'!I65:Z65,'Product Coding'!A144:R144)</f>
        <v>0.69448993438387374</v>
      </c>
      <c r="AU65" s="4">
        <f>SUMPRODUCT('Respondent Data'!I65:Z65,'Product Coding'!A145:R145)</f>
        <v>-0.43182584071728902</v>
      </c>
      <c r="AV65" s="4">
        <f>SUMPRODUCT('Respondent Data'!I65:Z65,'Product Coding'!A146:R146)</f>
        <v>-2.0749038125982131</v>
      </c>
      <c r="AW65" s="4">
        <f>SUMPRODUCT('Respondent Data'!I65:Z65,'Product Coding'!A147:R147)</f>
        <v>-3.0173799773428933</v>
      </c>
      <c r="AX65" s="4">
        <f>SUMPRODUCT('Respondent Data'!I65:Z65,'Product Coding'!A148:R148)</f>
        <v>7.8072643337342535</v>
      </c>
      <c r="AY65" s="4">
        <f>SUMPRODUCT('Respondent Data'!I65:Z65,'Product Coding'!A149:R149)</f>
        <v>6.7275658606895243</v>
      </c>
      <c r="AZ65" s="4">
        <f>SUMPRODUCT('Respondent Data'!I65:Z65,'Product Coding'!A150:R150)</f>
        <v>5.6388430924953612</v>
      </c>
      <c r="BA65" s="4">
        <f>SUMPRODUCT('Respondent Data'!I65:Z65,'Product Coding'!A151:R151)</f>
        <v>4.5125273173941984</v>
      </c>
      <c r="BB65" s="4">
        <f>SUMPRODUCT('Respondent Data'!I65:Z65,'Product Coding'!A152:R152)</f>
        <v>2.8694493455132735</v>
      </c>
      <c r="BC65" s="4">
        <f>SUMPRODUCT('Respondent Data'!I65:Z65,'Product Coding'!A153:R153)</f>
        <v>1.9269731807685937</v>
      </c>
      <c r="BD65" s="4">
        <f>SUMPRODUCT('Respondent Data'!I65:Z65,'Product Coding'!A154:R154)</f>
        <v>4.9154049121755135</v>
      </c>
      <c r="BE65" s="4">
        <f>SUMPRODUCT('Respondent Data'!I65:Z65,'Product Coding'!A155:R155)</f>
        <v>3.8357064391307842</v>
      </c>
      <c r="BF65" s="4">
        <f>SUMPRODUCT('Respondent Data'!I65:Z65,'Product Coding'!A156:R156)</f>
        <v>2.7469836709366211</v>
      </c>
      <c r="BG65" s="4">
        <f>SUMPRODUCT('Respondent Data'!I65:Z65,'Product Coding'!A157:R157)</f>
        <v>1.6206678958354579</v>
      </c>
      <c r="BH65" s="4">
        <f>SUMPRODUCT('Respondent Data'!I65:Z65,'Product Coding'!A158:R158)</f>
        <v>-2.2410076045466409E-2</v>
      </c>
      <c r="BI65" s="4">
        <f>SUMPRODUCT('Respondent Data'!I65:Z65,'Product Coding'!A159:R159)</f>
        <v>-0.9648862407901464</v>
      </c>
      <c r="BJ65" s="4">
        <f>SUMPRODUCT('Respondent Data'!I65:Z65,'Product Coding'!A160:R160)</f>
        <v>7.9322081268516342</v>
      </c>
      <c r="BK65" s="4">
        <f>SUMPRODUCT('Respondent Data'!I65:Z65,'Product Coding'!A161:R161)</f>
        <v>6.8525096538069041</v>
      </c>
      <c r="BL65" s="4">
        <f>SUMPRODUCT('Respondent Data'!I65:Z65,'Product Coding'!A162:R162)</f>
        <v>5.763786885612741</v>
      </c>
      <c r="BM65" s="4">
        <f>SUMPRODUCT('Respondent Data'!I65:Z65,'Product Coding'!A163:R163)</f>
        <v>4.6374711105115782</v>
      </c>
      <c r="BN65" s="4">
        <f>SUMPRODUCT('Respondent Data'!I65:Z65,'Product Coding'!A164:R164)</f>
        <v>2.9943931386306541</v>
      </c>
      <c r="BO65" s="4">
        <f>SUMPRODUCT('Respondent Data'!I65:Z65,'Product Coding'!A165:R165)</f>
        <v>2.0519169738859739</v>
      </c>
      <c r="BP65" s="4">
        <f>SUMPRODUCT('Respondent Data'!I65:Z65,'Product Coding'!A166:R166)</f>
        <v>5.0403487052928941</v>
      </c>
      <c r="BQ65" s="4">
        <f>SUMPRODUCT('Respondent Data'!I65:Z65,'Product Coding'!A167:R167)</f>
        <v>3.960650232248164</v>
      </c>
      <c r="BR65" s="4">
        <f>SUMPRODUCT('Respondent Data'!I65:Z65,'Product Coding'!A168:R168)</f>
        <v>2.8719274640540009</v>
      </c>
      <c r="BS65" s="4">
        <f>SUMPRODUCT('Respondent Data'!I65:Z65,'Product Coding'!A169:R169)</f>
        <v>1.7456116889528381</v>
      </c>
      <c r="BT65" s="4">
        <f>SUMPRODUCT('Respondent Data'!I65:Z65,'Product Coding'!A170:R170)</f>
        <v>0.10253371707191383</v>
      </c>
      <c r="BU65" s="4">
        <f>SUMPRODUCT('Respondent Data'!I65:Z65,'Product Coding'!A171:R171)</f>
        <v>-0.83994244767276616</v>
      </c>
      <c r="BV65" s="4">
        <f>SUMPRODUCT('Respondent Data'!I65:Z65,'Product Coding'!A172:R172)</f>
        <v>-2.6340787445634799</v>
      </c>
      <c r="BX65" s="4">
        <f t="shared" si="0"/>
        <v>9.2696393725737979E-3</v>
      </c>
      <c r="BY65" s="4">
        <f t="shared" si="1"/>
        <v>2.7287888231703986E-2</v>
      </c>
      <c r="BZ65" s="4">
        <f t="shared" si="2"/>
        <v>8.1058062383140117E-2</v>
      </c>
      <c r="CA65" s="4">
        <f t="shared" si="3"/>
        <v>0.25000514371888333</v>
      </c>
      <c r="CB65" s="4">
        <f t="shared" si="4"/>
        <v>1.2927919544655029</v>
      </c>
      <c r="CC65" s="4">
        <f t="shared" si="5"/>
        <v>3.3177284606873845</v>
      </c>
      <c r="CD65" s="4">
        <f t="shared" si="6"/>
        <v>0.16710191533514837</v>
      </c>
      <c r="CE65" s="4">
        <f t="shared" si="7"/>
        <v>0.49191324556384597</v>
      </c>
      <c r="CF65" s="4">
        <f t="shared" si="8"/>
        <v>1.4612173066467171</v>
      </c>
      <c r="CG65" s="4">
        <f t="shared" si="9"/>
        <v>4.5067921933045882</v>
      </c>
      <c r="CH65" s="4">
        <f t="shared" si="10"/>
        <v>23.304899256406916</v>
      </c>
      <c r="CI65" s="4">
        <f t="shared" si="11"/>
        <v>59.808020361946582</v>
      </c>
      <c r="CJ65" s="4">
        <f t="shared" si="12"/>
        <v>0.2456826422204787</v>
      </c>
      <c r="CK65" s="4">
        <f t="shared" si="13"/>
        <v>0.72323854380115637</v>
      </c>
      <c r="CL65" s="4">
        <f t="shared" si="14"/>
        <v>2.1483639372728685</v>
      </c>
      <c r="CM65" s="4">
        <f t="shared" si="15"/>
        <v>6.6261395733792599</v>
      </c>
      <c r="CN65" s="4">
        <f t="shared" si="16"/>
        <v>34.264174737390285</v>
      </c>
      <c r="CO65" s="4">
        <f t="shared" si="17"/>
        <v>87.933118175387591</v>
      </c>
      <c r="CP65" s="4">
        <f t="shared" si="18"/>
        <v>4.4288713324823705</v>
      </c>
      <c r="CQ65" s="4">
        <f t="shared" si="19"/>
        <v>13.037675043858847</v>
      </c>
      <c r="CR65" s="4">
        <f t="shared" si="20"/>
        <v>38.728122457214688</v>
      </c>
      <c r="CS65" s="4">
        <f t="shared" si="21"/>
        <v>119.44807877485542</v>
      </c>
      <c r="CT65" s="4">
        <f t="shared" si="22"/>
        <v>617.67335231363506</v>
      </c>
      <c r="CU65" s="4">
        <f t="shared" si="23"/>
        <v>1585.1525477866942</v>
      </c>
      <c r="CV65" s="4">
        <f t="shared" si="24"/>
        <v>2.8243881484835202E-2</v>
      </c>
      <c r="CW65" s="4">
        <f t="shared" si="25"/>
        <v>8.3144106281847749E-2</v>
      </c>
      <c r="CX65" s="4">
        <f t="shared" si="26"/>
        <v>0.24697771027786117</v>
      </c>
      <c r="CY65" s="4">
        <f t="shared" si="27"/>
        <v>0.76174653252284474</v>
      </c>
      <c r="CZ65" s="4">
        <f t="shared" si="28"/>
        <v>3.9390381091312956</v>
      </c>
      <c r="DA65" s="4">
        <f t="shared" si="29"/>
        <v>10.108864614492656</v>
      </c>
      <c r="DB65" s="4">
        <f t="shared" si="30"/>
        <v>0.50914674270704163</v>
      </c>
      <c r="DC65" s="4">
        <f t="shared" si="31"/>
        <v>1.49882199836521</v>
      </c>
      <c r="DD65" s="4">
        <f t="shared" si="32"/>
        <v>4.4522172625860028</v>
      </c>
      <c r="DE65" s="4">
        <f t="shared" si="33"/>
        <v>13.731850773082684</v>
      </c>
      <c r="DF65" s="4">
        <f t="shared" si="34"/>
        <v>71.008243811670482</v>
      </c>
      <c r="DG65" s="4">
        <f t="shared" si="35"/>
        <v>182.23045914205872</v>
      </c>
      <c r="DH65" s="4">
        <f t="shared" si="36"/>
        <v>3.1676331917010608E-3</v>
      </c>
      <c r="DI65" s="4">
        <f t="shared" si="37"/>
        <v>9.3248525665323694E-3</v>
      </c>
      <c r="DJ65" s="4">
        <f t="shared" si="38"/>
        <v>2.7699266232459434E-2</v>
      </c>
      <c r="DK65" s="4">
        <f t="shared" si="39"/>
        <v>8.543208203794922E-2</v>
      </c>
      <c r="DL65" s="4">
        <f t="shared" si="40"/>
        <v>0.44177454379133785</v>
      </c>
      <c r="DM65" s="4">
        <f t="shared" si="41"/>
        <v>1.1337384736043528</v>
      </c>
      <c r="DN65" s="4">
        <f t="shared" si="42"/>
        <v>5.7102283286072059E-2</v>
      </c>
      <c r="DO65" s="4">
        <f t="shared" si="43"/>
        <v>0.16809723242262281</v>
      </c>
      <c r="DP65" s="4">
        <f t="shared" si="44"/>
        <v>0.49932907363331402</v>
      </c>
      <c r="DQ65" s="4">
        <f t="shared" si="45"/>
        <v>1.5400668748612831</v>
      </c>
      <c r="DR65" s="4">
        <f t="shared" si="46"/>
        <v>7.9637804068473415</v>
      </c>
      <c r="DS65" s="4">
        <f t="shared" si="47"/>
        <v>20.437674305751592</v>
      </c>
      <c r="DT65" s="4">
        <f t="shared" si="48"/>
        <v>4.0676931218818239E-4</v>
      </c>
      <c r="DU65" s="4">
        <f t="shared" si="49"/>
        <v>1.1974441594696293E-3</v>
      </c>
      <c r="DV65" s="4">
        <f t="shared" si="50"/>
        <v>3.5569811249023483E-3</v>
      </c>
      <c r="DW65" s="4">
        <f t="shared" si="51"/>
        <v>1.0970698671937801E-2</v>
      </c>
      <c r="DX65" s="4">
        <f t="shared" si="52"/>
        <v>5.6730156695873307E-2</v>
      </c>
      <c r="DY65" s="4">
        <f t="shared" si="53"/>
        <v>0.14558820141093029</v>
      </c>
      <c r="DZ65" s="4">
        <f t="shared" si="54"/>
        <v>7.3327481722013487E-3</v>
      </c>
      <c r="EA65" s="4">
        <f t="shared" si="55"/>
        <v>2.1586083828275579E-2</v>
      </c>
      <c r="EB65" s="4">
        <f t="shared" si="56"/>
        <v>6.412097978058863E-2</v>
      </c>
      <c r="EC65" s="4">
        <f t="shared" si="57"/>
        <v>0.19776656749663435</v>
      </c>
      <c r="ED65" s="4">
        <f t="shared" si="58"/>
        <v>1.0226630681222917</v>
      </c>
      <c r="EE65" s="4">
        <f t="shared" si="59"/>
        <v>2.6244890796879927</v>
      </c>
      <c r="EF65" s="4">
        <f t="shared" si="60"/>
        <v>3.5899283537363938E-4</v>
      </c>
      <c r="EG65" s="4">
        <f t="shared" si="61"/>
        <v>1.056800159523184E-3</v>
      </c>
      <c r="EH65" s="4">
        <f t="shared" si="62"/>
        <v>3.1392012650366063E-3</v>
      </c>
      <c r="EI65" s="4">
        <f t="shared" si="63"/>
        <v>9.6821517854492542E-3</v>
      </c>
      <c r="EJ65" s="4">
        <f t="shared" si="64"/>
        <v>5.0067001598244176E-2</v>
      </c>
      <c r="EK65" s="4">
        <f t="shared" si="65"/>
        <v>0.12848835852513654</v>
      </c>
      <c r="EL65" s="4">
        <f t="shared" si="66"/>
        <v>6.4714912815291561E-3</v>
      </c>
      <c r="EM65" s="4">
        <f t="shared" si="67"/>
        <v>1.9050722869036665E-2</v>
      </c>
      <c r="EN65" s="4">
        <f t="shared" si="68"/>
        <v>5.6589746690920824E-2</v>
      </c>
      <c r="EO65" s="4">
        <f t="shared" si="69"/>
        <v>0.17453819322260972</v>
      </c>
      <c r="EP65" s="4">
        <f t="shared" si="70"/>
        <v>0.90254771797358058</v>
      </c>
      <c r="EQ65" s="4">
        <f t="shared" si="71"/>
        <v>2.3162336683069937</v>
      </c>
      <c r="ER65" s="4">
        <f t="shared" si="72"/>
        <v>13.930473025861865</v>
      </c>
      <c r="ET65" s="4">
        <f t="shared" si="73"/>
        <v>0.99081549765200871</v>
      </c>
      <c r="EU65" s="4">
        <f t="shared" si="74"/>
        <v>0.97343696100741994</v>
      </c>
      <c r="EV65" s="4">
        <f t="shared" si="75"/>
        <v>0.92501969579279442</v>
      </c>
      <c r="EW65" s="4">
        <f t="shared" si="76"/>
        <v>0.79999670803346101</v>
      </c>
      <c r="EX65" s="4">
        <f t="shared" si="77"/>
        <v>0.43614947184910224</v>
      </c>
      <c r="EY65" s="4">
        <f t="shared" si="78"/>
        <v>0.23160326294368211</v>
      </c>
      <c r="EZ65" s="4">
        <f t="shared" si="79"/>
        <v>0.85682320186479788</v>
      </c>
      <c r="FA65" s="4">
        <f t="shared" si="80"/>
        <v>0.67028026125075735</v>
      </c>
      <c r="FB65" s="4">
        <f t="shared" si="81"/>
        <v>0.40630301001842412</v>
      </c>
      <c r="FC65" s="4">
        <f t="shared" si="82"/>
        <v>0.18159392344890843</v>
      </c>
      <c r="FD65" s="4">
        <f t="shared" si="83"/>
        <v>4.1143968113194054E-2</v>
      </c>
      <c r="FE65" s="4">
        <f t="shared" si="84"/>
        <v>1.6445199071565171E-2</v>
      </c>
      <c r="FF65" s="4">
        <f t="shared" si="85"/>
        <v>0.80277268551921077</v>
      </c>
      <c r="FG65" s="4">
        <f t="shared" si="86"/>
        <v>0.58030271177325143</v>
      </c>
      <c r="FH65" s="4">
        <f t="shared" si="87"/>
        <v>0.31762528726783917</v>
      </c>
      <c r="FI65" s="4">
        <f t="shared" si="88"/>
        <v>0.13112794361785915</v>
      </c>
      <c r="FJ65" s="4">
        <f t="shared" si="89"/>
        <v>2.8357391246128016E-2</v>
      </c>
      <c r="FK65" s="4">
        <f t="shared" si="90"/>
        <v>1.1244405014877258E-2</v>
      </c>
      <c r="FL65" s="4">
        <f t="shared" si="91"/>
        <v>0.18420035008321822</v>
      </c>
      <c r="FM65" s="4">
        <f t="shared" si="92"/>
        <v>7.1236867706057666E-2</v>
      </c>
      <c r="FN65" s="4">
        <f t="shared" si="93"/>
        <v>2.5171086327498933E-2</v>
      </c>
      <c r="FO65" s="4">
        <f t="shared" si="94"/>
        <v>8.3023325085095391E-3</v>
      </c>
      <c r="FP65" s="4">
        <f t="shared" si="95"/>
        <v>1.616361843063595E-3</v>
      </c>
      <c r="FQ65" s="4">
        <f t="shared" si="96"/>
        <v>6.3045638415762265E-4</v>
      </c>
      <c r="FR65" s="4">
        <f t="shared" si="97"/>
        <v>0.97253192360935858</v>
      </c>
      <c r="FS65" s="4">
        <f t="shared" si="98"/>
        <v>0.92323818612902786</v>
      </c>
      <c r="FT65" s="4">
        <f t="shared" si="99"/>
        <v>0.80193895348552158</v>
      </c>
      <c r="FU65" s="4">
        <f t="shared" si="100"/>
        <v>0.56761854304204962</v>
      </c>
      <c r="FV65" s="4">
        <f t="shared" si="101"/>
        <v>0.20246857341537808</v>
      </c>
      <c r="FW65" s="4">
        <f t="shared" si="102"/>
        <v>9.0018200302432086E-2</v>
      </c>
      <c r="FX65" s="4">
        <f t="shared" si="103"/>
        <v>0.6626260864508402</v>
      </c>
      <c r="FY65" s="4">
        <f t="shared" si="104"/>
        <v>0.40018856911545692</v>
      </c>
      <c r="FZ65" s="4">
        <f t="shared" si="105"/>
        <v>0.1834116198674183</v>
      </c>
      <c r="GA65" s="4">
        <f t="shared" si="106"/>
        <v>6.7880133691494551E-2</v>
      </c>
      <c r="GB65" s="4">
        <f t="shared" si="107"/>
        <v>1.3887298829497749E-2</v>
      </c>
      <c r="GC65" s="4">
        <f t="shared" si="108"/>
        <v>5.4576078927177666E-3</v>
      </c>
      <c r="GD65" s="4">
        <f t="shared" si="109"/>
        <v>0.99684236902498258</v>
      </c>
      <c r="GE65" s="4">
        <f t="shared" si="110"/>
        <v>0.9907612969770625</v>
      </c>
      <c r="GF65" s="4">
        <f t="shared" si="111"/>
        <v>0.97304730367862891</v>
      </c>
      <c r="GG65" s="4">
        <f t="shared" si="112"/>
        <v>0.92129209791040401</v>
      </c>
      <c r="GH65" s="4">
        <f t="shared" si="113"/>
        <v>0.69358971852170936</v>
      </c>
      <c r="GI65" s="4">
        <f t="shared" si="114"/>
        <v>0.46866099682346751</v>
      </c>
      <c r="GJ65" s="4">
        <f t="shared" si="115"/>
        <v>0.9459822533836878</v>
      </c>
      <c r="GK65" s="4">
        <f t="shared" si="116"/>
        <v>0.85609311643176245</v>
      </c>
      <c r="GL65" s="4">
        <f t="shared" si="117"/>
        <v>0.66696498959811856</v>
      </c>
      <c r="GM65" s="4">
        <f t="shared" si="118"/>
        <v>0.39369042205025073</v>
      </c>
      <c r="GN65" s="4">
        <f t="shared" si="119"/>
        <v>0.11156007338556734</v>
      </c>
      <c r="GO65" s="4">
        <f t="shared" si="120"/>
        <v>4.6646851040726293E-2</v>
      </c>
      <c r="GP65" s="4">
        <f t="shared" si="121"/>
        <v>0.99959339608180808</v>
      </c>
      <c r="GQ65" s="4">
        <f t="shared" si="122"/>
        <v>0.99880398799811676</v>
      </c>
      <c r="GR65" s="4">
        <f t="shared" si="123"/>
        <v>0.99645562614599592</v>
      </c>
      <c r="GS65" s="4">
        <f t="shared" si="124"/>
        <v>0.98914835149391622</v>
      </c>
      <c r="GT65" s="4">
        <f t="shared" si="125"/>
        <v>0.94631538019767114</v>
      </c>
      <c r="GU65" s="4">
        <f t="shared" si="126"/>
        <v>0.87291401811609026</v>
      </c>
      <c r="GV65" s="4">
        <f t="shared" si="127"/>
        <v>0.99272062961766439</v>
      </c>
      <c r="GW65" s="4">
        <f t="shared" si="128"/>
        <v>0.97887002948651747</v>
      </c>
      <c r="GX65" s="4">
        <f t="shared" si="129"/>
        <v>0.9397427726743911</v>
      </c>
      <c r="GY65" s="4">
        <f t="shared" si="130"/>
        <v>0.83488722021188821</v>
      </c>
      <c r="GZ65" s="4">
        <f t="shared" si="131"/>
        <v>0.49439771544765232</v>
      </c>
      <c r="HA65" s="4">
        <f t="shared" si="132"/>
        <v>0.27590095542130399</v>
      </c>
      <c r="HB65" s="4">
        <f t="shared" si="133"/>
        <v>0.99964113599423343</v>
      </c>
      <c r="HC65" s="4">
        <f t="shared" si="134"/>
        <v>0.99894431548803742</v>
      </c>
      <c r="HD65" s="4">
        <f t="shared" si="135"/>
        <v>0.99687062248083036</v>
      </c>
      <c r="HE65" s="4">
        <f t="shared" si="136"/>
        <v>0.99041069333717735</v>
      </c>
      <c r="HF65" s="4">
        <f t="shared" si="137"/>
        <v>0.95232018383394579</v>
      </c>
      <c r="HG65" s="4">
        <f t="shared" si="138"/>
        <v>0.88614117500240508</v>
      </c>
      <c r="HH65" s="4">
        <f t="shared" si="139"/>
        <v>0.99357011963320585</v>
      </c>
      <c r="HI65" s="4">
        <f t="shared" si="140"/>
        <v>0.98130542234894724</v>
      </c>
      <c r="HJ65" s="4">
        <f t="shared" si="141"/>
        <v>0.94644113586361078</v>
      </c>
      <c r="HK65" s="4">
        <f t="shared" si="142"/>
        <v>0.85139845240474898</v>
      </c>
      <c r="HL65" s="4">
        <f t="shared" si="143"/>
        <v>0.52561099548404933</v>
      </c>
      <c r="HM65" s="4">
        <f t="shared" si="144"/>
        <v>0.30154690532121664</v>
      </c>
      <c r="HN65" s="4">
        <f t="shared" si="145"/>
        <v>6.6977114406746988E-2</v>
      </c>
      <c r="HP65" s="4">
        <f t="shared" ref="HP65:IU65" si="335">IF(B1=1,ET65,0)</f>
        <v>0.99081549765200871</v>
      </c>
      <c r="HQ65" s="4">
        <f t="shared" si="335"/>
        <v>0.97343696100741994</v>
      </c>
      <c r="HR65" s="4">
        <f t="shared" si="335"/>
        <v>0.92501969579279442</v>
      </c>
      <c r="HS65" s="4">
        <f t="shared" si="335"/>
        <v>0.79999670803346101</v>
      </c>
      <c r="HT65" s="4">
        <f t="shared" si="335"/>
        <v>0.43614947184910224</v>
      </c>
      <c r="HU65" s="4">
        <f t="shared" si="335"/>
        <v>0.23160326294368211</v>
      </c>
      <c r="HV65" s="4">
        <f t="shared" si="335"/>
        <v>0.85682320186479788</v>
      </c>
      <c r="HW65" s="4">
        <f t="shared" si="335"/>
        <v>0.67028026125075735</v>
      </c>
      <c r="HX65" s="4">
        <f t="shared" si="335"/>
        <v>0.40630301001842412</v>
      </c>
      <c r="HY65" s="4">
        <f t="shared" si="335"/>
        <v>0.18159392344890843</v>
      </c>
      <c r="HZ65" s="4">
        <f t="shared" si="335"/>
        <v>4.1143968113194054E-2</v>
      </c>
      <c r="IA65" s="4">
        <f t="shared" si="335"/>
        <v>1.6445199071565171E-2</v>
      </c>
      <c r="IB65" s="4">
        <f t="shared" si="335"/>
        <v>0.80277268551921077</v>
      </c>
      <c r="IC65" s="4">
        <f t="shared" si="335"/>
        <v>0.58030271177325143</v>
      </c>
      <c r="ID65" s="4">
        <f t="shared" si="335"/>
        <v>0.31762528726783917</v>
      </c>
      <c r="IE65" s="4">
        <f t="shared" si="335"/>
        <v>0.13112794361785915</v>
      </c>
      <c r="IF65" s="4">
        <f t="shared" si="335"/>
        <v>2.8357391246128016E-2</v>
      </c>
      <c r="IG65" s="4">
        <f t="shared" si="335"/>
        <v>1.1244405014877258E-2</v>
      </c>
      <c r="IH65" s="4">
        <f t="shared" si="335"/>
        <v>0.18420035008321822</v>
      </c>
      <c r="II65" s="4">
        <f t="shared" si="335"/>
        <v>7.1236867706057666E-2</v>
      </c>
      <c r="IJ65" s="4">
        <f t="shared" si="335"/>
        <v>2.5171086327498933E-2</v>
      </c>
      <c r="IK65" s="4">
        <f t="shared" si="335"/>
        <v>8.3023325085095391E-3</v>
      </c>
      <c r="IL65" s="4">
        <f t="shared" si="335"/>
        <v>1.616361843063595E-3</v>
      </c>
      <c r="IM65" s="4">
        <f t="shared" si="335"/>
        <v>6.3045638415762265E-4</v>
      </c>
      <c r="IN65" s="4">
        <f t="shared" si="335"/>
        <v>0.97253192360935858</v>
      </c>
      <c r="IO65" s="4">
        <f t="shared" si="335"/>
        <v>0.92323818612902786</v>
      </c>
      <c r="IP65" s="4">
        <f t="shared" si="335"/>
        <v>0.80193895348552158</v>
      </c>
      <c r="IQ65" s="4">
        <f t="shared" si="335"/>
        <v>0.56761854304204962</v>
      </c>
      <c r="IR65" s="4">
        <f t="shared" si="335"/>
        <v>0.20246857341537808</v>
      </c>
      <c r="IS65" s="4">
        <f t="shared" si="335"/>
        <v>9.0018200302432086E-2</v>
      </c>
      <c r="IT65" s="4">
        <f t="shared" si="335"/>
        <v>0.6626260864508402</v>
      </c>
      <c r="IU65" s="4">
        <f t="shared" si="335"/>
        <v>0.40018856911545692</v>
      </c>
      <c r="IV65" s="4">
        <f t="shared" ref="IV65:KA65" si="336">IF(AH1=1,FZ65,0)</f>
        <v>0.1834116198674183</v>
      </c>
      <c r="IW65" s="4">
        <f t="shared" si="336"/>
        <v>6.7880133691494551E-2</v>
      </c>
      <c r="IX65" s="4">
        <f t="shared" si="336"/>
        <v>1.3887298829497749E-2</v>
      </c>
      <c r="IY65" s="4">
        <f t="shared" si="336"/>
        <v>5.4576078927177666E-3</v>
      </c>
      <c r="IZ65" s="4">
        <f t="shared" si="336"/>
        <v>0.99684236902498258</v>
      </c>
      <c r="JA65" s="4">
        <f t="shared" si="336"/>
        <v>0.9907612969770625</v>
      </c>
      <c r="JB65" s="4">
        <f t="shared" si="336"/>
        <v>0.97304730367862891</v>
      </c>
      <c r="JC65" s="4">
        <f t="shared" si="336"/>
        <v>0.92129209791040401</v>
      </c>
      <c r="JD65" s="4">
        <f t="shared" si="336"/>
        <v>0.69358971852170936</v>
      </c>
      <c r="JE65" s="4">
        <f t="shared" si="336"/>
        <v>0.46866099682346751</v>
      </c>
      <c r="JF65" s="4">
        <f t="shared" si="336"/>
        <v>0.9459822533836878</v>
      </c>
      <c r="JG65" s="4">
        <f t="shared" si="336"/>
        <v>0.85609311643176245</v>
      </c>
      <c r="JH65" s="4">
        <f t="shared" si="336"/>
        <v>0.66696498959811856</v>
      </c>
      <c r="JI65" s="4">
        <f t="shared" si="336"/>
        <v>0.39369042205025073</v>
      </c>
      <c r="JJ65" s="4">
        <f t="shared" si="336"/>
        <v>0.11156007338556734</v>
      </c>
      <c r="JK65" s="4">
        <f t="shared" si="336"/>
        <v>4.6646851040726293E-2</v>
      </c>
      <c r="JL65" s="4">
        <f t="shared" si="336"/>
        <v>0.99959339608180808</v>
      </c>
      <c r="JM65" s="4">
        <f t="shared" si="336"/>
        <v>0.99880398799811676</v>
      </c>
      <c r="JN65" s="4">
        <f t="shared" si="336"/>
        <v>0.99645562614599592</v>
      </c>
      <c r="JO65" s="4">
        <f t="shared" si="336"/>
        <v>0.98914835149391622</v>
      </c>
      <c r="JP65" s="4">
        <f t="shared" si="336"/>
        <v>0.94631538019767114</v>
      </c>
      <c r="JQ65" s="4">
        <f t="shared" si="336"/>
        <v>0.87291401811609026</v>
      </c>
      <c r="JR65" s="4">
        <f t="shared" si="336"/>
        <v>0.99272062961766439</v>
      </c>
      <c r="JS65" s="4">
        <f t="shared" si="336"/>
        <v>0.97887002948651747</v>
      </c>
      <c r="JT65" s="4">
        <f t="shared" si="336"/>
        <v>0.9397427726743911</v>
      </c>
      <c r="JU65" s="4">
        <f t="shared" si="336"/>
        <v>0.83488722021188821</v>
      </c>
      <c r="JV65" s="4">
        <f t="shared" si="336"/>
        <v>0.49439771544765232</v>
      </c>
      <c r="JW65" s="4">
        <f t="shared" si="336"/>
        <v>0.27590095542130399</v>
      </c>
      <c r="JX65" s="4">
        <f t="shared" si="336"/>
        <v>0.99964113599423343</v>
      </c>
      <c r="JY65" s="4">
        <f t="shared" si="336"/>
        <v>0.99894431548803742</v>
      </c>
      <c r="JZ65" s="4">
        <f t="shared" si="336"/>
        <v>0.99687062248083036</v>
      </c>
      <c r="KA65" s="4">
        <f t="shared" si="336"/>
        <v>0.99041069333717735</v>
      </c>
      <c r="KB65" s="4">
        <f t="shared" ref="KB65:KJ65" si="337">IF(BN1=1,HF65,0)</f>
        <v>0.95232018383394579</v>
      </c>
      <c r="KC65" s="4">
        <f t="shared" si="337"/>
        <v>0.88614117500240508</v>
      </c>
      <c r="KD65" s="4">
        <f t="shared" si="337"/>
        <v>0.99357011963320585</v>
      </c>
      <c r="KE65" s="4">
        <f t="shared" si="337"/>
        <v>0.98130542234894724</v>
      </c>
      <c r="KF65" s="4">
        <f t="shared" si="337"/>
        <v>0.94644113586361078</v>
      </c>
      <c r="KG65" s="4">
        <f t="shared" si="337"/>
        <v>0.85139845240474898</v>
      </c>
      <c r="KH65" s="4">
        <f t="shared" si="337"/>
        <v>0.52561099548404933</v>
      </c>
      <c r="KI65" s="4">
        <f t="shared" si="337"/>
        <v>0.30154690532121664</v>
      </c>
      <c r="KJ65" s="4">
        <f t="shared" si="337"/>
        <v>0</v>
      </c>
    </row>
    <row r="66" spans="1:296" x14ac:dyDescent="0.2">
      <c r="A66" s="4" t="str">
        <f>'Respondent Data'!A66</f>
        <v>601</v>
      </c>
      <c r="B66" s="4">
        <f>SUMPRODUCT('Respondent Data'!I66:Z66,'Product Coding'!A100:R100)</f>
        <v>0.12971694799657019</v>
      </c>
      <c r="C66" s="4">
        <f>SUMPRODUCT('Respondent Data'!I66:Z66,'Product Coding'!A101:R101)</f>
        <v>-0.33825556365903997</v>
      </c>
      <c r="D66" s="4">
        <f>SUMPRODUCT('Respondent Data'!I66:Z66,'Product Coding'!A102:R102)</f>
        <v>-0.90145114521146008</v>
      </c>
      <c r="E66" s="4">
        <f>SUMPRODUCT('Respondent Data'!I66:Z66,'Product Coding'!A103:R103)</f>
        <v>-2.1796094001514299</v>
      </c>
      <c r="F66" s="4">
        <f>SUMPRODUCT('Respondent Data'!I66:Z66,'Product Coding'!A104:R104)</f>
        <v>-3.0972655674348797</v>
      </c>
      <c r="G66" s="4">
        <f>SUMPRODUCT('Respondent Data'!I66:Z66,'Product Coding'!A105:R105)</f>
        <v>-3.3967917906452794</v>
      </c>
      <c r="H66" s="4">
        <f>SUMPRODUCT('Respondent Data'!I66:Z66,'Product Coding'!A106:R106)</f>
        <v>-1.7391335605713039</v>
      </c>
      <c r="I66" s="4">
        <f>SUMPRODUCT('Respondent Data'!I66:Z66,'Product Coding'!A107:R107)</f>
        <v>-2.2071060722269138</v>
      </c>
      <c r="J66" s="4">
        <f>SUMPRODUCT('Respondent Data'!I66:Z66,'Product Coding'!A108:R108)</f>
        <v>-2.7703016537793341</v>
      </c>
      <c r="K66" s="4">
        <f>SUMPRODUCT('Respondent Data'!I66:Z66,'Product Coding'!A109:R109)</f>
        <v>-4.0484599087193036</v>
      </c>
      <c r="L66" s="4">
        <f>SUMPRODUCT('Respondent Data'!I66:Z66,'Product Coding'!A110:R110)</f>
        <v>-4.9661160760027538</v>
      </c>
      <c r="M66" s="4">
        <f>SUMPRODUCT('Respondent Data'!I66:Z66,'Product Coding'!A111:R111)</f>
        <v>-5.2656422992131535</v>
      </c>
      <c r="N66" s="4">
        <f>SUMPRODUCT('Respondent Data'!I66:Z66,'Product Coding'!A112:R112)</f>
        <v>-3.2000674634812505</v>
      </c>
      <c r="O66" s="4">
        <f>SUMPRODUCT('Respondent Data'!I66:Z66,'Product Coding'!A113:R113)</f>
        <v>-3.6680399751368604</v>
      </c>
      <c r="P66" s="4">
        <f>SUMPRODUCT('Respondent Data'!I66:Z66,'Product Coding'!A114:R114)</f>
        <v>-4.2312355566892803</v>
      </c>
      <c r="Q66" s="4">
        <f>SUMPRODUCT('Respondent Data'!I66:Z66,'Product Coding'!A115:R115)</f>
        <v>-5.5093938116292502</v>
      </c>
      <c r="R66" s="4">
        <f>SUMPRODUCT('Respondent Data'!I66:Z66,'Product Coding'!A116:R116)</f>
        <v>-6.4270499789127005</v>
      </c>
      <c r="S66" s="4">
        <f>SUMPRODUCT('Respondent Data'!I66:Z66,'Product Coding'!A117:R117)</f>
        <v>-6.7265762021231001</v>
      </c>
      <c r="T66" s="4">
        <f>SUMPRODUCT('Respondent Data'!I66:Z66,'Product Coding'!A118:R118)</f>
        <v>-5.0689179720491246</v>
      </c>
      <c r="U66" s="4">
        <f>SUMPRODUCT('Respondent Data'!I66:Z66,'Product Coding'!A119:R119)</f>
        <v>-5.5368904837047346</v>
      </c>
      <c r="V66" s="4">
        <f>SUMPRODUCT('Respondent Data'!I66:Z66,'Product Coding'!A120:R120)</f>
        <v>-6.1000860652571545</v>
      </c>
      <c r="W66" s="4">
        <f>SUMPRODUCT('Respondent Data'!I66:Z66,'Product Coding'!A121:R121)</f>
        <v>-7.3782443201971244</v>
      </c>
      <c r="X66" s="4">
        <f>SUMPRODUCT('Respondent Data'!I66:Z66,'Product Coding'!A122:R122)</f>
        <v>-8.2959004874805746</v>
      </c>
      <c r="Y66" s="4">
        <f>SUMPRODUCT('Respondent Data'!I66:Z66,'Product Coding'!A123:R123)</f>
        <v>-8.5954267106909743</v>
      </c>
      <c r="Z66" s="4">
        <f>SUMPRODUCT('Respondent Data'!I66:Z66,'Product Coding'!A124:R124)</f>
        <v>-0.24671676030855993</v>
      </c>
      <c r="AA66" s="4">
        <f>SUMPRODUCT('Respondent Data'!I66:Z66,'Product Coding'!A125:R125)</f>
        <v>-0.71468927196417009</v>
      </c>
      <c r="AB66" s="4">
        <f>SUMPRODUCT('Respondent Data'!I66:Z66,'Product Coding'!A126:R126)</f>
        <v>-1.2778848535165901</v>
      </c>
      <c r="AC66" s="4">
        <f>SUMPRODUCT('Respondent Data'!I66:Z66,'Product Coding'!A127:R127)</f>
        <v>-2.55604310845656</v>
      </c>
      <c r="AD66" s="4">
        <f>SUMPRODUCT('Respondent Data'!I66:Z66,'Product Coding'!A128:R128)</f>
        <v>-3.4736992757400103</v>
      </c>
      <c r="AE66" s="4">
        <f>SUMPRODUCT('Respondent Data'!I66:Z66,'Product Coding'!A129:R129)</f>
        <v>-3.7732254989504099</v>
      </c>
      <c r="AF66" s="4">
        <f>SUMPRODUCT('Respondent Data'!I66:Z66,'Product Coding'!A130:R130)</f>
        <v>-2.115567268876434</v>
      </c>
      <c r="AG66" s="4">
        <f>SUMPRODUCT('Respondent Data'!I66:Z66,'Product Coding'!A131:R131)</f>
        <v>-2.5835397805320439</v>
      </c>
      <c r="AH66" s="4">
        <f>SUMPRODUCT('Respondent Data'!I66:Z66,'Product Coding'!A132:R132)</f>
        <v>-3.1467353620844642</v>
      </c>
      <c r="AI66" s="4">
        <f>SUMPRODUCT('Respondent Data'!I66:Z66,'Product Coding'!A133:R133)</f>
        <v>-4.4248936170244342</v>
      </c>
      <c r="AJ66" s="4">
        <f>SUMPRODUCT('Respondent Data'!I66:Z66,'Product Coding'!A134:R134)</f>
        <v>-5.3425497843078844</v>
      </c>
      <c r="AK66" s="4">
        <f>SUMPRODUCT('Respondent Data'!I66:Z66,'Product Coding'!A135:R135)</f>
        <v>-5.6420760075182841</v>
      </c>
      <c r="AL66" s="4">
        <f>SUMPRODUCT('Respondent Data'!I66:Z66,'Product Coding'!A136:R136)</f>
        <v>3.6712901954883801</v>
      </c>
      <c r="AM66" s="4">
        <f>SUMPRODUCT('Respondent Data'!I66:Z66,'Product Coding'!A137:R137)</f>
        <v>3.2033176838327702</v>
      </c>
      <c r="AN66" s="4">
        <f>SUMPRODUCT('Respondent Data'!I66:Z66,'Product Coding'!A138:R138)</f>
        <v>2.6401221022803503</v>
      </c>
      <c r="AO66" s="4">
        <f>SUMPRODUCT('Respondent Data'!I66:Z66,'Product Coding'!A139:R139)</f>
        <v>1.3619638473403799</v>
      </c>
      <c r="AP66" s="4">
        <f>SUMPRODUCT('Respondent Data'!I66:Z66,'Product Coding'!A140:R140)</f>
        <v>0.44430768005693022</v>
      </c>
      <c r="AQ66" s="4">
        <f>SUMPRODUCT('Respondent Data'!I66:Z66,'Product Coding'!A141:R141)</f>
        <v>0.1447814568465301</v>
      </c>
      <c r="AR66" s="4">
        <f>SUMPRODUCT('Respondent Data'!I66:Z66,'Product Coding'!A142:R142)</f>
        <v>1.8024396869205059</v>
      </c>
      <c r="AS66" s="4">
        <f>SUMPRODUCT('Respondent Data'!I66:Z66,'Product Coding'!A143:R143)</f>
        <v>1.334467175264896</v>
      </c>
      <c r="AT66" s="4">
        <f>SUMPRODUCT('Respondent Data'!I66:Z66,'Product Coding'!A144:R144)</f>
        <v>0.77127159371247622</v>
      </c>
      <c r="AU66" s="4">
        <f>SUMPRODUCT('Respondent Data'!I66:Z66,'Product Coding'!A145:R145)</f>
        <v>-0.50688666122749393</v>
      </c>
      <c r="AV66" s="4">
        <f>SUMPRODUCT('Respondent Data'!I66:Z66,'Product Coding'!A146:R146)</f>
        <v>-1.4245428285109436</v>
      </c>
      <c r="AW66" s="4">
        <f>SUMPRODUCT('Respondent Data'!I66:Z66,'Product Coding'!A147:R147)</f>
        <v>-1.7240690517213437</v>
      </c>
      <c r="AX66" s="4">
        <f>SUMPRODUCT('Respondent Data'!I66:Z66,'Product Coding'!A148:R148)</f>
        <v>7.0010758177416008</v>
      </c>
      <c r="AY66" s="4">
        <f>SUMPRODUCT('Respondent Data'!I66:Z66,'Product Coding'!A149:R149)</f>
        <v>6.53310330608599</v>
      </c>
      <c r="AZ66" s="4">
        <f>SUMPRODUCT('Respondent Data'!I66:Z66,'Product Coding'!A150:R150)</f>
        <v>5.9699077245335701</v>
      </c>
      <c r="BA66" s="4">
        <f>SUMPRODUCT('Respondent Data'!I66:Z66,'Product Coding'!A151:R151)</f>
        <v>4.6917494695936002</v>
      </c>
      <c r="BB66" s="4">
        <f>SUMPRODUCT('Respondent Data'!I66:Z66,'Product Coding'!A152:R152)</f>
        <v>3.7740933023101504</v>
      </c>
      <c r="BC66" s="4">
        <f>SUMPRODUCT('Respondent Data'!I66:Z66,'Product Coding'!A153:R153)</f>
        <v>3.4745670790997503</v>
      </c>
      <c r="BD66" s="4">
        <f>SUMPRODUCT('Respondent Data'!I66:Z66,'Product Coding'!A154:R154)</f>
        <v>5.1322253091737267</v>
      </c>
      <c r="BE66" s="4">
        <f>SUMPRODUCT('Respondent Data'!I66:Z66,'Product Coding'!A155:R155)</f>
        <v>4.6642527975181158</v>
      </c>
      <c r="BF66" s="4">
        <f>SUMPRODUCT('Respondent Data'!I66:Z66,'Product Coding'!A156:R156)</f>
        <v>4.1010572159656959</v>
      </c>
      <c r="BG66" s="4">
        <f>SUMPRODUCT('Respondent Data'!I66:Z66,'Product Coding'!A157:R157)</f>
        <v>2.822898961025726</v>
      </c>
      <c r="BH66" s="4">
        <f>SUMPRODUCT('Respondent Data'!I66:Z66,'Product Coding'!A158:R158)</f>
        <v>1.9052427937422762</v>
      </c>
      <c r="BI66" s="4">
        <f>SUMPRODUCT('Respondent Data'!I66:Z66,'Product Coding'!A159:R159)</f>
        <v>1.6057165705318761</v>
      </c>
      <c r="BJ66" s="4">
        <f>SUMPRODUCT('Respondent Data'!I66:Z66,'Product Coding'!A160:R160)</f>
        <v>8.3462235522685599</v>
      </c>
      <c r="BK66" s="4">
        <f>SUMPRODUCT('Respondent Data'!I66:Z66,'Product Coding'!A161:R161)</f>
        <v>7.87825104061295</v>
      </c>
      <c r="BL66" s="4">
        <f>SUMPRODUCT('Respondent Data'!I66:Z66,'Product Coding'!A162:R162)</f>
        <v>7.3150554590605301</v>
      </c>
      <c r="BM66" s="4">
        <f>SUMPRODUCT('Respondent Data'!I66:Z66,'Product Coding'!A163:R163)</f>
        <v>6.0368972041205602</v>
      </c>
      <c r="BN66" s="4">
        <f>SUMPRODUCT('Respondent Data'!I66:Z66,'Product Coding'!A164:R164)</f>
        <v>5.11924103683711</v>
      </c>
      <c r="BO66" s="4">
        <f>SUMPRODUCT('Respondent Data'!I66:Z66,'Product Coding'!A165:R165)</f>
        <v>4.8197148136267103</v>
      </c>
      <c r="BP66" s="4">
        <f>SUMPRODUCT('Respondent Data'!I66:Z66,'Product Coding'!A166:R166)</f>
        <v>6.4773730437006858</v>
      </c>
      <c r="BQ66" s="4">
        <f>SUMPRODUCT('Respondent Data'!I66:Z66,'Product Coding'!A167:R167)</f>
        <v>6.0094005320450758</v>
      </c>
      <c r="BR66" s="4">
        <f>SUMPRODUCT('Respondent Data'!I66:Z66,'Product Coding'!A168:R168)</f>
        <v>5.446204950492656</v>
      </c>
      <c r="BS66" s="4">
        <f>SUMPRODUCT('Respondent Data'!I66:Z66,'Product Coding'!A169:R169)</f>
        <v>4.168046695552686</v>
      </c>
      <c r="BT66" s="4">
        <f>SUMPRODUCT('Respondent Data'!I66:Z66,'Product Coding'!A170:R170)</f>
        <v>3.2503905282692358</v>
      </c>
      <c r="BU66" s="4">
        <f>SUMPRODUCT('Respondent Data'!I66:Z66,'Product Coding'!A171:R171)</f>
        <v>2.9508643050588361</v>
      </c>
      <c r="BV66" s="4">
        <f>SUMPRODUCT('Respondent Data'!I66:Z66,'Product Coding'!A172:R172)</f>
        <v>4.8763451935030604</v>
      </c>
      <c r="BX66" s="4">
        <f t="shared" ref="BX66:BX129" si="338">EXP(-1*B66)</f>
        <v>0.87834401277062157</v>
      </c>
      <c r="BY66" s="4">
        <f t="shared" ref="BY66:BY129" si="339">EXP(-1*C66)</f>
        <v>1.4024988853556097</v>
      </c>
      <c r="BZ66" s="4">
        <f t="shared" ref="BZ66:BZ129" si="340">EXP(-1*D66)</f>
        <v>2.4631749434306438</v>
      </c>
      <c r="CA66" s="4">
        <f t="shared" ref="CA66:CA129" si="341">EXP(-1*E66)</f>
        <v>8.8428515675806629</v>
      </c>
      <c r="CB66" s="4">
        <f t="shared" ref="CB66:CB129" si="342">EXP(-1*F66)</f>
        <v>22.137335393377207</v>
      </c>
      <c r="CC66" s="4">
        <f t="shared" ref="CC66:CC129" si="343">EXP(-1*G66)</f>
        <v>29.868122980901628</v>
      </c>
      <c r="CD66" s="4">
        <f t="shared" ref="CD66:CD129" si="344">EXP(-1*H66)</f>
        <v>5.6924091576213476</v>
      </c>
      <c r="CE66" s="4">
        <f t="shared" ref="CE66:CE129" si="345">EXP(-1*I66)</f>
        <v>9.0893743026366014</v>
      </c>
      <c r="CF66" s="4">
        <f t="shared" ref="CF66:CF129" si="346">EXP(-1*J66)</f>
        <v>15.963448718207079</v>
      </c>
      <c r="CG66" s="4">
        <f t="shared" ref="CG66:CG129" si="347">EXP(-1*K66)</f>
        <v>57.309127757358446</v>
      </c>
      <c r="CH66" s="4">
        <f t="shared" ref="CH66:CH129" si="348">EXP(-1*L66)</f>
        <v>143.46858279491022</v>
      </c>
      <c r="CI66" s="4">
        <f t="shared" ref="CI66:CI129" si="349">EXP(-1*M66)</f>
        <v>193.57059911085884</v>
      </c>
      <c r="CJ66" s="4">
        <f t="shared" ref="CJ66:CJ129" si="350">EXP(-1*N66)</f>
        <v>24.534185302829297</v>
      </c>
      <c r="CK66" s="4">
        <f t="shared" ref="CK66:CK129" si="351">EXP(-1*O66)</f>
        <v>39.175046496630436</v>
      </c>
      <c r="CL66" s="4">
        <f t="shared" ref="CL66:CL129" si="352">EXP(-1*P66)</f>
        <v>68.802188683211526</v>
      </c>
      <c r="CM66" s="4">
        <f t="shared" ref="CM66:CM129" si="353">EXP(-1*Q66)</f>
        <v>247.00135232901644</v>
      </c>
      <c r="CN66" s="4">
        <f t="shared" ref="CN66:CN129" si="354">EXP(-1*R66)</f>
        <v>618.34711770709532</v>
      </c>
      <c r="CO66" s="4">
        <f t="shared" ref="CO66:CO129" si="355">EXP(-1*S66)</f>
        <v>834.28594401144039</v>
      </c>
      <c r="CP66" s="4">
        <f t="shared" ref="CP66:CP129" si="356">EXP(-1*T66)</f>
        <v>159.00218941786792</v>
      </c>
      <c r="CQ66" s="4">
        <f t="shared" ref="CQ66:CQ129" si="357">EXP(-1*U66)</f>
        <v>253.8873040464357</v>
      </c>
      <c r="CR66" s="4">
        <f t="shared" ref="CR66:CR129" si="358">EXP(-1*V66)</f>
        <v>445.89614459748594</v>
      </c>
      <c r="CS66" s="4">
        <f t="shared" ref="CS66:CS129" si="359">EXP(-1*W66)</f>
        <v>1600.7768476811304</v>
      </c>
      <c r="CT66" s="4">
        <f t="shared" ref="CT66:CT129" si="360">EXP(-1*X66)</f>
        <v>4007.4102450150681</v>
      </c>
      <c r="CU66" s="4">
        <f t="shared" ref="CU66:CU129" si="361">EXP(-1*Y66)</f>
        <v>5406.8757556450901</v>
      </c>
      <c r="CV66" s="4">
        <f t="shared" ref="CV66:CV129" si="362">EXP(-1*Z66)</f>
        <v>1.2798165665875381</v>
      </c>
      <c r="CW66" s="4">
        <f t="shared" ref="CW66:CW129" si="363">EXP(-1*AA66)</f>
        <v>2.0435515948207548</v>
      </c>
      <c r="CX66" s="4">
        <f t="shared" ref="CX66:CX129" si="364">EXP(-1*AB66)</f>
        <v>3.5890403454359374</v>
      </c>
      <c r="CY66" s="4">
        <f t="shared" ref="CY66:CY129" si="365">EXP(-1*AC66)</f>
        <v>12.884732823948548</v>
      </c>
      <c r="CZ66" s="4">
        <f t="shared" ref="CZ66:CZ129" si="366">EXP(-1*AD66)</f>
        <v>32.255845277729023</v>
      </c>
      <c r="DA66" s="4">
        <f t="shared" ref="DA66:DA129" si="367">EXP(-1*AE66)</f>
        <v>43.520213091968188</v>
      </c>
      <c r="DB66" s="4">
        <f t="shared" ref="DB66:DB129" si="368">EXP(-1*AF66)</f>
        <v>8.2942895241445029</v>
      </c>
      <c r="DC66" s="4">
        <f t="shared" ref="DC66:DC129" si="369">EXP(-1*AG66)</f>
        <v>13.243935910413322</v>
      </c>
      <c r="DD66" s="4">
        <f t="shared" ref="DD66:DD129" si="370">EXP(-1*AH66)</f>
        <v>23.260005000759719</v>
      </c>
      <c r="DE66" s="4">
        <f t="shared" ref="DE66:DE129" si="371">EXP(-1*AI66)</f>
        <v>83.503923353665627</v>
      </c>
      <c r="DF66" s="4">
        <f t="shared" ref="DF66:DF129" si="372">EXP(-1*AJ66)</f>
        <v>209.04505111451408</v>
      </c>
      <c r="DG66" s="4">
        <f t="shared" ref="DG66:DG129" si="373">EXP(-1*AK66)</f>
        <v>282.04764413991381</v>
      </c>
      <c r="DH66" s="4">
        <f t="shared" ref="DH66:DH129" si="374">EXP(-1*AL66)</f>
        <v>2.5443621515101704E-2</v>
      </c>
      <c r="DI66" s="4">
        <f t="shared" ref="DI66:DI129" si="375">EXP(-1*AM66)</f>
        <v>4.0627191960673319E-2</v>
      </c>
      <c r="DJ66" s="4">
        <f t="shared" ref="DJ66:DJ129" si="376">EXP(-1*AN66)</f>
        <v>7.1352556714584292E-2</v>
      </c>
      <c r="DK66" s="4">
        <f t="shared" ref="DK66:DK129" si="377">EXP(-1*AO66)</f>
        <v>0.25615722897686916</v>
      </c>
      <c r="DL66" s="4">
        <f t="shared" ref="DL66:DL129" si="378">EXP(-1*AP66)</f>
        <v>0.64126808506981625</v>
      </c>
      <c r="DM66" s="4">
        <f t="shared" ref="DM66:DM129" si="379">EXP(-1*AQ66)</f>
        <v>0.86521135846921682</v>
      </c>
      <c r="DN66" s="4">
        <f t="shared" ref="DN66:DN129" si="380">EXP(-1*AR66)</f>
        <v>0.16489610222167031</v>
      </c>
      <c r="DO66" s="4">
        <f t="shared" ref="DO66:DO129" si="381">EXP(-1*AS66)</f>
        <v>0.26329843000338432</v>
      </c>
      <c r="DP66" s="4">
        <f t="shared" ref="DP66:DP129" si="382">EXP(-1*AT66)</f>
        <v>0.46242467798077469</v>
      </c>
      <c r="DQ66" s="4">
        <f t="shared" ref="DQ66:DQ129" si="383">EXP(-1*AU66)</f>
        <v>1.6601146416644756</v>
      </c>
      <c r="DR66" s="4">
        <f t="shared" ref="DR66:DR129" si="384">EXP(-1*AV66)</f>
        <v>4.1559574231366829</v>
      </c>
      <c r="DS66" s="4">
        <f t="shared" ref="DS66:DS129" si="385">EXP(-1*AW66)</f>
        <v>5.6072984942340218</v>
      </c>
      <c r="DT66" s="4">
        <f t="shared" ref="DT66:DT129" si="386">EXP(-1*AX66)</f>
        <v>9.1090147426725501E-4</v>
      </c>
      <c r="DU66" s="4">
        <f t="shared" ref="DU66:DU129" si="387">EXP(-1*AY66)</f>
        <v>1.4544851262761839E-3</v>
      </c>
      <c r="DV66" s="4">
        <f t="shared" ref="DV66:DV129" si="388">EXP(-1*AZ66)</f>
        <v>2.5544771236860231E-3</v>
      </c>
      <c r="DW66" s="4">
        <f t="shared" ref="DW66:DW129" si="389">EXP(-1*BA66)</f>
        <v>9.170628378540881E-3</v>
      </c>
      <c r="DX66" s="4">
        <f t="shared" ref="DX66:DX129" si="390">EXP(-1*BB66)</f>
        <v>2.2957897080175167E-2</v>
      </c>
      <c r="DY66" s="4">
        <f t="shared" ref="DY66:DY129" si="391">EXP(-1*BC66)</f>
        <v>3.0975240750009018E-2</v>
      </c>
      <c r="DZ66" s="4">
        <f t="shared" ref="DZ66:DZ129" si="392">EXP(-1*BD66)</f>
        <v>5.9034089359288706E-3</v>
      </c>
      <c r="EA66" s="4">
        <f t="shared" ref="EA66:EA129" si="393">EXP(-1*BE66)</f>
        <v>9.4262889392527551E-3</v>
      </c>
      <c r="EB66" s="4">
        <f t="shared" ref="EB66:EB129" si="394">EXP(-1*BF66)</f>
        <v>1.6555163763155242E-2</v>
      </c>
      <c r="EC66" s="4">
        <f t="shared" ref="EC66:EC129" si="395">EXP(-1*BG66)</f>
        <v>5.9433397625698929E-2</v>
      </c>
      <c r="ED66" s="4">
        <f t="shared" ref="ED66:ED129" si="396">EXP(-1*BH66)</f>
        <v>0.14878651380190594</v>
      </c>
      <c r="EE66" s="4">
        <f t="shared" ref="EE66:EE129" si="397">EXP(-1*BI66)</f>
        <v>0.20074565493841875</v>
      </c>
      <c r="EF66" s="4">
        <f t="shared" ref="EF66:EF129" si="398">EXP(-1*BJ66)</f>
        <v>2.3729094533962714E-4</v>
      </c>
      <c r="EG66" s="4">
        <f t="shared" ref="EG66:EG129" si="399">EXP(-1*BK66)</f>
        <v>3.7889514985595541E-4</v>
      </c>
      <c r="EH66" s="4">
        <f t="shared" ref="EH66:EH129" si="400">EXP(-1*BL66)</f>
        <v>6.654444071632538E-4</v>
      </c>
      <c r="EI66" s="4">
        <f t="shared" ref="EI66:EI129" si="401">EXP(-1*BM66)</f>
        <v>2.3889598807081457E-3</v>
      </c>
      <c r="EJ66" s="4">
        <f t="shared" ref="EJ66:EJ129" si="402">EXP(-1*BN66)</f>
        <v>5.9805601978488989E-3</v>
      </c>
      <c r="EK66" s="4">
        <f t="shared" ref="EK66:EK129" si="403">EXP(-1*BO66)</f>
        <v>8.0690880049401146E-3</v>
      </c>
      <c r="EL66" s="4">
        <f t="shared" ref="EL66:EL129" si="404">EXP(-1*BP66)</f>
        <v>1.5378452299243586E-3</v>
      </c>
      <c r="EM66" s="4">
        <f t="shared" ref="EM66:EM129" si="405">EXP(-1*BQ66)</f>
        <v>2.4555597686775669E-3</v>
      </c>
      <c r="EN66" s="4">
        <f t="shared" ref="EN66:EN129" si="406">EXP(-1*BR66)</f>
        <v>4.3126403574782965E-3</v>
      </c>
      <c r="EO66" s="4">
        <f t="shared" ref="EO66:EO129" si="407">EXP(-1*BS66)</f>
        <v>1.5482472589796542E-2</v>
      </c>
      <c r="EP66" s="4">
        <f t="shared" ref="EP66:EP129" si="408">EXP(-1*BT66)</f>
        <v>3.8759068363834005E-2</v>
      </c>
      <c r="EQ66" s="4">
        <f t="shared" ref="EQ66:EQ129" si="409">EXP(-1*BU66)</f>
        <v>5.2294488019660364E-2</v>
      </c>
      <c r="ER66" s="4">
        <f t="shared" ref="ER66:ER129" si="410">EXP(-1*BV66)</f>
        <v>7.6248304446504198E-3</v>
      </c>
      <c r="ET66" s="4">
        <f t="shared" ref="ET66:ET129" si="411">1/(1+BX66)</f>
        <v>0.53238384087319857</v>
      </c>
      <c r="EU66" s="4">
        <f t="shared" ref="EU66:EU129" si="412">1/(1+BY66)</f>
        <v>0.4162332836429114</v>
      </c>
      <c r="EV66" s="4">
        <f t="shared" ref="EV66:EV129" si="413">1/(1+BZ66)</f>
        <v>0.28875237790020319</v>
      </c>
      <c r="EW66" s="4">
        <f t="shared" ref="EW66:EW129" si="414">1/(1+CA66)</f>
        <v>0.10159657423806873</v>
      </c>
      <c r="EX66" s="4">
        <f t="shared" ref="EX66:EX129" si="415">1/(1+CB66)</f>
        <v>4.3220188625793028E-2</v>
      </c>
      <c r="EY66" s="4">
        <f t="shared" ref="EY66:EY129" si="416">1/(1+CC66)</f>
        <v>3.2395879743601794E-2</v>
      </c>
      <c r="EZ66" s="4">
        <f t="shared" ref="EZ66:EZ129" si="417">1/(1+CD66)</f>
        <v>0.14942302188161871</v>
      </c>
      <c r="FA66" s="4">
        <f t="shared" ref="FA66:FA129" si="418">1/(1+CE66)</f>
        <v>9.9114173981896522E-2</v>
      </c>
      <c r="FB66" s="4">
        <f t="shared" ref="FB66:FB129" si="419">1/(1+CF66)</f>
        <v>5.8950276952037924E-2</v>
      </c>
      <c r="FC66" s="4">
        <f t="shared" ref="FC66:FC129" si="420">1/(1+CG66)</f>
        <v>1.7149973571227068E-2</v>
      </c>
      <c r="FD66" s="4">
        <f t="shared" ref="FD66:FD129" si="421">1/(1+CH66)</f>
        <v>6.9219201895239406E-3</v>
      </c>
      <c r="FE66" s="4">
        <f t="shared" ref="FE66:FE129" si="422">1/(1+CI66)</f>
        <v>5.1395226440673009E-3</v>
      </c>
      <c r="FF66" s="4">
        <f t="shared" ref="FF66:FF129" si="423">1/(1+CJ66)</f>
        <v>3.9163184105552633E-2</v>
      </c>
      <c r="FG66" s="4">
        <f t="shared" ref="FG66:FG129" si="424">1/(1+CK66)</f>
        <v>2.4891072623497077E-2</v>
      </c>
      <c r="FH66" s="4">
        <f t="shared" ref="FH66:FH129" si="425">1/(1+CL66)</f>
        <v>1.4326198345131762E-2</v>
      </c>
      <c r="FI66" s="4">
        <f t="shared" ref="FI66:FI129" si="426">1/(1+CM66)</f>
        <v>4.032236076976419E-3</v>
      </c>
      <c r="FJ66" s="4">
        <f t="shared" ref="FJ66:FJ129" si="427">1/(1+CN66)</f>
        <v>1.6146034613063703E-3</v>
      </c>
      <c r="FK66" s="4">
        <f t="shared" ref="FK66:FK129" si="428">1/(1+CO66)</f>
        <v>1.1971948135479503E-3</v>
      </c>
      <c r="FL66" s="4">
        <f t="shared" ref="FL66:FL129" si="429">1/(1+CP66)</f>
        <v>6.2499144770348184E-3</v>
      </c>
      <c r="FM66" s="4">
        <f t="shared" ref="FM66:FM129" si="430">1/(1+CQ66)</f>
        <v>3.9233025110494268E-3</v>
      </c>
      <c r="FN66" s="4">
        <f t="shared" ref="FN66:FN129" si="431">1/(1+CR66)</f>
        <v>2.2376563595120922E-3</v>
      </c>
      <c r="FO66" s="4">
        <f t="shared" ref="FO66:FO129" si="432">1/(1+CS66)</f>
        <v>6.2430668881728797E-4</v>
      </c>
      <c r="FP66" s="4">
        <f t="shared" ref="FP66:FP129" si="433">1/(1+CT66)</f>
        <v>2.4947546255865856E-4</v>
      </c>
      <c r="FQ66" s="4">
        <f t="shared" ref="FQ66:FQ129" si="434">1/(1+CU66)</f>
        <v>1.8491549088496263E-4</v>
      </c>
      <c r="FR66" s="4">
        <f t="shared" ref="FR66:FR129" si="435">1/(1+CV66)</f>
        <v>0.43863178058084484</v>
      </c>
      <c r="FS66" s="4">
        <f t="shared" ref="FS66:FS129" si="436">1/(1+CW66)</f>
        <v>0.32856351168868336</v>
      </c>
      <c r="FT66" s="4">
        <f t="shared" ref="FT66:FT129" si="437">1/(1+CX66)</f>
        <v>0.21791048339650296</v>
      </c>
      <c r="FU66" s="4">
        <f t="shared" ref="FU66:FU129" si="438">1/(1+CY66)</f>
        <v>7.202155148964684E-2</v>
      </c>
      <c r="FV66" s="4">
        <f t="shared" ref="FV66:FV129" si="439">1/(1+CZ66)</f>
        <v>3.0069901746556601E-2</v>
      </c>
      <c r="FW66" s="4">
        <f t="shared" ref="FW66:FW129" si="440">1/(1+DA66)</f>
        <v>2.246170740320217E-2</v>
      </c>
      <c r="FX66" s="4">
        <f t="shared" ref="FX66:FX129" si="441">1/(1+DB66)</f>
        <v>0.10759294698128585</v>
      </c>
      <c r="FY66" s="4">
        <f t="shared" ref="FY66:FY129" si="442">1/(1+DC66)</f>
        <v>7.0205314478347908E-2</v>
      </c>
      <c r="FZ66" s="4">
        <f t="shared" ref="FZ66:FZ129" si="443">1/(1+DD66)</f>
        <v>4.1220106919544502E-2</v>
      </c>
      <c r="GA66" s="4">
        <f t="shared" ref="GA66:GA129" si="444">1/(1+DE66)</f>
        <v>1.1833770082068288E-2</v>
      </c>
      <c r="GB66" s="4">
        <f t="shared" ref="GB66:GB129" si="445">1/(1+DF66)</f>
        <v>4.7608834137911294E-3</v>
      </c>
      <c r="GC66" s="4">
        <f t="shared" ref="GC66:GC129" si="446">1/(1+DG66)</f>
        <v>3.5329741147949218E-3</v>
      </c>
      <c r="GD66" s="4">
        <f t="shared" ref="GD66:GD129" si="447">1/(1+DH66)</f>
        <v>0.97518769342237599</v>
      </c>
      <c r="GE66" s="4">
        <f t="shared" ref="GE66:GE129" si="448">1/(1+DI66)</f>
        <v>0.96095893680797773</v>
      </c>
      <c r="GF66" s="4">
        <f t="shared" ref="GF66:GF129" si="449">1/(1+DJ66)</f>
        <v>0.93339955529354923</v>
      </c>
      <c r="GG66" s="4">
        <f t="shared" ref="GG66:GG129" si="450">1/(1+DK66)</f>
        <v>0.79607868898266232</v>
      </c>
      <c r="GH66" s="4">
        <f t="shared" ref="GH66:GH129" si="451">1/(1+DL66)</f>
        <v>0.60928498463885139</v>
      </c>
      <c r="GI66" s="4">
        <f t="shared" ref="GI66:GI129" si="452">1/(1+DM66)</f>
        <v>0.53613227018985243</v>
      </c>
      <c r="GJ66" s="4">
        <f t="shared" ref="GJ66:GJ129" si="453">1/(1+DN66)</f>
        <v>0.8584456571644602</v>
      </c>
      <c r="GK66" s="4">
        <f t="shared" ref="GK66:GK129" si="454">1/(1+DO66)</f>
        <v>0.79157859793851015</v>
      </c>
      <c r="GL66" s="4">
        <f t="shared" ref="GL66:GL129" si="455">1/(1+DP66)</f>
        <v>0.68379590077810914</v>
      </c>
      <c r="GM66" s="4">
        <f t="shared" ref="GM66:GM129" si="456">1/(1+DQ66)</f>
        <v>0.37592364792755112</v>
      </c>
      <c r="GN66" s="4">
        <f t="shared" ref="GN66:GN129" si="457">1/(1+DR66)</f>
        <v>0.19395039910776438</v>
      </c>
      <c r="GO66" s="4">
        <f t="shared" ref="GO66:GO129" si="458">1/(1+DS66)</f>
        <v>0.15134778622044517</v>
      </c>
      <c r="GP66" s="4">
        <f t="shared" ref="GP66:GP129" si="459">1/(1+DT66)</f>
        <v>0.99908992751210368</v>
      </c>
      <c r="GQ66" s="4">
        <f t="shared" ref="GQ66:GQ129" si="460">1/(1+DU66)</f>
        <v>0.99854762732817293</v>
      </c>
      <c r="GR66" s="4">
        <f t="shared" ref="GR66:GR129" si="461">1/(1+DV66)</f>
        <v>0.99745203160329521</v>
      </c>
      <c r="GS66" s="4">
        <f t="shared" ref="GS66:GS129" si="462">1/(1+DW66)</f>
        <v>0.99091270780118168</v>
      </c>
      <c r="GT66" s="4">
        <f t="shared" ref="GT66:GT129" si="463">1/(1+DX66)</f>
        <v>0.97755733921630228</v>
      </c>
      <c r="GU66" s="4">
        <f t="shared" ref="GU66:GU129" si="464">1/(1+DY66)</f>
        <v>0.96995539802927244</v>
      </c>
      <c r="GV66" s="4">
        <f t="shared" ref="GV66:GV129" si="465">1/(1+DZ66)</f>
        <v>0.99413123677334614</v>
      </c>
      <c r="GW66" s="4">
        <f t="shared" ref="GW66:GW129" si="466">1/(1+EA66)</f>
        <v>0.99066173623320408</v>
      </c>
      <c r="GX66" s="4">
        <f t="shared" ref="GX66:GX129" si="467">1/(1+EB66)</f>
        <v>0.98371444624621251</v>
      </c>
      <c r="GY66" s="4">
        <f t="shared" ref="GY66:GY129" si="468">1/(1+EC66)</f>
        <v>0.94390077020519147</v>
      </c>
      <c r="GZ66" s="4">
        <f t="shared" ref="GZ66:GZ129" si="469">1/(1+ED66)</f>
        <v>0.87048375654280841</v>
      </c>
      <c r="HA66" s="4">
        <f t="shared" ref="HA66:HA129" si="470">1/(1+EE66)</f>
        <v>0.83281583896406919</v>
      </c>
      <c r="HB66" s="4">
        <f t="shared" ref="HB66:HB129" si="471">1/(1+EF66)</f>
        <v>0.99976276534829511</v>
      </c>
      <c r="HC66" s="4">
        <f t="shared" ref="HC66:HC129" si="472">1/(1+EG66)</f>
        <v>0.99962124835730437</v>
      </c>
      <c r="HD66" s="4">
        <f t="shared" ref="HD66:HD129" si="473">1/(1+EH66)</f>
        <v>0.99933499811462212</v>
      </c>
      <c r="HE66" s="4">
        <f t="shared" ref="HE66:HE129" si="474">1/(1+EI66)</f>
        <v>0.99761673364699432</v>
      </c>
      <c r="HF66" s="4">
        <f t="shared" ref="HF66:HF129" si="475">1/(1+EJ66)</f>
        <v>0.99405499426681498</v>
      </c>
      <c r="HG66" s="4">
        <f t="shared" ref="HG66:HG129" si="476">1/(1+EK66)</f>
        <v>0.99199550100191092</v>
      </c>
      <c r="HH66" s="4">
        <f t="shared" ref="HH66:HH129" si="477">1/(1+EL66)</f>
        <v>0.99846451610665665</v>
      </c>
      <c r="HI66" s="4">
        <f t="shared" ref="HI66:HI129" si="478">1/(1+EM66)</f>
        <v>0.99755045523489927</v>
      </c>
      <c r="HJ66" s="4">
        <f t="shared" ref="HJ66:HJ129" si="479">1/(1+EN66)</f>
        <v>0.9957058786435834</v>
      </c>
      <c r="HK66" s="4">
        <f t="shared" ref="HK66:HK129" si="480">1/(1+EO66)</f>
        <v>0.98475357969467314</v>
      </c>
      <c r="HL66" s="4">
        <f t="shared" ref="HL66:HL129" si="481">1/(1+EP66)</f>
        <v>0.96268714320358817</v>
      </c>
      <c r="HM66" s="4">
        <f t="shared" ref="HM66:HM129" si="482">1/(1+EQ66)</f>
        <v>0.95030432201723813</v>
      </c>
      <c r="HN66" s="4">
        <f t="shared" ref="HN66:HN129" si="483">1/(1+ER66)</f>
        <v>0.99243286765642158</v>
      </c>
      <c r="HP66" s="4">
        <f t="shared" ref="HP66:IU66" si="484">IF(B1=1,ET66,0)</f>
        <v>0.53238384087319857</v>
      </c>
      <c r="HQ66" s="4">
        <f t="shared" si="484"/>
        <v>0.4162332836429114</v>
      </c>
      <c r="HR66" s="4">
        <f t="shared" si="484"/>
        <v>0.28875237790020319</v>
      </c>
      <c r="HS66" s="4">
        <f t="shared" si="484"/>
        <v>0.10159657423806873</v>
      </c>
      <c r="HT66" s="4">
        <f t="shared" si="484"/>
        <v>4.3220188625793028E-2</v>
      </c>
      <c r="HU66" s="4">
        <f t="shared" si="484"/>
        <v>3.2395879743601794E-2</v>
      </c>
      <c r="HV66" s="4">
        <f t="shared" si="484"/>
        <v>0.14942302188161871</v>
      </c>
      <c r="HW66" s="4">
        <f t="shared" si="484"/>
        <v>9.9114173981896522E-2</v>
      </c>
      <c r="HX66" s="4">
        <f t="shared" si="484"/>
        <v>5.8950276952037924E-2</v>
      </c>
      <c r="HY66" s="4">
        <f t="shared" si="484"/>
        <v>1.7149973571227068E-2</v>
      </c>
      <c r="HZ66" s="4">
        <f t="shared" si="484"/>
        <v>6.9219201895239406E-3</v>
      </c>
      <c r="IA66" s="4">
        <f t="shared" si="484"/>
        <v>5.1395226440673009E-3</v>
      </c>
      <c r="IB66" s="4">
        <f t="shared" si="484"/>
        <v>3.9163184105552633E-2</v>
      </c>
      <c r="IC66" s="4">
        <f t="shared" si="484"/>
        <v>2.4891072623497077E-2</v>
      </c>
      <c r="ID66" s="4">
        <f t="shared" si="484"/>
        <v>1.4326198345131762E-2</v>
      </c>
      <c r="IE66" s="4">
        <f t="shared" si="484"/>
        <v>4.032236076976419E-3</v>
      </c>
      <c r="IF66" s="4">
        <f t="shared" si="484"/>
        <v>1.6146034613063703E-3</v>
      </c>
      <c r="IG66" s="4">
        <f t="shared" si="484"/>
        <v>1.1971948135479503E-3</v>
      </c>
      <c r="IH66" s="4">
        <f t="shared" si="484"/>
        <v>6.2499144770348184E-3</v>
      </c>
      <c r="II66" s="4">
        <f t="shared" si="484"/>
        <v>3.9233025110494268E-3</v>
      </c>
      <c r="IJ66" s="4">
        <f t="shared" si="484"/>
        <v>2.2376563595120922E-3</v>
      </c>
      <c r="IK66" s="4">
        <f t="shared" si="484"/>
        <v>6.2430668881728797E-4</v>
      </c>
      <c r="IL66" s="4">
        <f t="shared" si="484"/>
        <v>2.4947546255865856E-4</v>
      </c>
      <c r="IM66" s="4">
        <f t="shared" si="484"/>
        <v>1.8491549088496263E-4</v>
      </c>
      <c r="IN66" s="4">
        <f t="shared" si="484"/>
        <v>0.43863178058084484</v>
      </c>
      <c r="IO66" s="4">
        <f t="shared" si="484"/>
        <v>0.32856351168868336</v>
      </c>
      <c r="IP66" s="4">
        <f t="shared" si="484"/>
        <v>0.21791048339650296</v>
      </c>
      <c r="IQ66" s="4">
        <f t="shared" si="484"/>
        <v>7.202155148964684E-2</v>
      </c>
      <c r="IR66" s="4">
        <f t="shared" si="484"/>
        <v>3.0069901746556601E-2</v>
      </c>
      <c r="IS66" s="4">
        <f t="shared" si="484"/>
        <v>2.246170740320217E-2</v>
      </c>
      <c r="IT66" s="4">
        <f t="shared" si="484"/>
        <v>0.10759294698128585</v>
      </c>
      <c r="IU66" s="4">
        <f t="shared" si="484"/>
        <v>7.0205314478347908E-2</v>
      </c>
      <c r="IV66" s="4">
        <f t="shared" ref="IV66:KA66" si="485">IF(AH1=1,FZ66,0)</f>
        <v>4.1220106919544502E-2</v>
      </c>
      <c r="IW66" s="4">
        <f t="shared" si="485"/>
        <v>1.1833770082068288E-2</v>
      </c>
      <c r="IX66" s="4">
        <f t="shared" si="485"/>
        <v>4.7608834137911294E-3</v>
      </c>
      <c r="IY66" s="4">
        <f t="shared" si="485"/>
        <v>3.5329741147949218E-3</v>
      </c>
      <c r="IZ66" s="4">
        <f t="shared" si="485"/>
        <v>0.97518769342237599</v>
      </c>
      <c r="JA66" s="4">
        <f t="shared" si="485"/>
        <v>0.96095893680797773</v>
      </c>
      <c r="JB66" s="4">
        <f t="shared" si="485"/>
        <v>0.93339955529354923</v>
      </c>
      <c r="JC66" s="4">
        <f t="shared" si="485"/>
        <v>0.79607868898266232</v>
      </c>
      <c r="JD66" s="4">
        <f t="shared" si="485"/>
        <v>0.60928498463885139</v>
      </c>
      <c r="JE66" s="4">
        <f t="shared" si="485"/>
        <v>0.53613227018985243</v>
      </c>
      <c r="JF66" s="4">
        <f t="shared" si="485"/>
        <v>0.8584456571644602</v>
      </c>
      <c r="JG66" s="4">
        <f t="shared" si="485"/>
        <v>0.79157859793851015</v>
      </c>
      <c r="JH66" s="4">
        <f t="shared" si="485"/>
        <v>0.68379590077810914</v>
      </c>
      <c r="JI66" s="4">
        <f t="shared" si="485"/>
        <v>0.37592364792755112</v>
      </c>
      <c r="JJ66" s="4">
        <f t="shared" si="485"/>
        <v>0.19395039910776438</v>
      </c>
      <c r="JK66" s="4">
        <f t="shared" si="485"/>
        <v>0.15134778622044517</v>
      </c>
      <c r="JL66" s="4">
        <f t="shared" si="485"/>
        <v>0.99908992751210368</v>
      </c>
      <c r="JM66" s="4">
        <f t="shared" si="485"/>
        <v>0.99854762732817293</v>
      </c>
      <c r="JN66" s="4">
        <f t="shared" si="485"/>
        <v>0.99745203160329521</v>
      </c>
      <c r="JO66" s="4">
        <f t="shared" si="485"/>
        <v>0.99091270780118168</v>
      </c>
      <c r="JP66" s="4">
        <f t="shared" si="485"/>
        <v>0.97755733921630228</v>
      </c>
      <c r="JQ66" s="4">
        <f t="shared" si="485"/>
        <v>0.96995539802927244</v>
      </c>
      <c r="JR66" s="4">
        <f t="shared" si="485"/>
        <v>0.99413123677334614</v>
      </c>
      <c r="JS66" s="4">
        <f t="shared" si="485"/>
        <v>0.99066173623320408</v>
      </c>
      <c r="JT66" s="4">
        <f t="shared" si="485"/>
        <v>0.98371444624621251</v>
      </c>
      <c r="JU66" s="4">
        <f t="shared" si="485"/>
        <v>0.94390077020519147</v>
      </c>
      <c r="JV66" s="4">
        <f t="shared" si="485"/>
        <v>0.87048375654280841</v>
      </c>
      <c r="JW66" s="4">
        <f t="shared" si="485"/>
        <v>0.83281583896406919</v>
      </c>
      <c r="JX66" s="4">
        <f t="shared" si="485"/>
        <v>0.99976276534829511</v>
      </c>
      <c r="JY66" s="4">
        <f t="shared" si="485"/>
        <v>0.99962124835730437</v>
      </c>
      <c r="JZ66" s="4">
        <f t="shared" si="485"/>
        <v>0.99933499811462212</v>
      </c>
      <c r="KA66" s="4">
        <f t="shared" si="485"/>
        <v>0.99761673364699432</v>
      </c>
      <c r="KB66" s="4">
        <f t="shared" ref="KB66:KJ66" si="486">IF(BN1=1,HF66,0)</f>
        <v>0.99405499426681498</v>
      </c>
      <c r="KC66" s="4">
        <f t="shared" si="486"/>
        <v>0.99199550100191092</v>
      </c>
      <c r="KD66" s="4">
        <f t="shared" si="486"/>
        <v>0.99846451610665665</v>
      </c>
      <c r="KE66" s="4">
        <f t="shared" si="486"/>
        <v>0.99755045523489927</v>
      </c>
      <c r="KF66" s="4">
        <f t="shared" si="486"/>
        <v>0.9957058786435834</v>
      </c>
      <c r="KG66" s="4">
        <f t="shared" si="486"/>
        <v>0.98475357969467314</v>
      </c>
      <c r="KH66" s="4">
        <f t="shared" si="486"/>
        <v>0.96268714320358817</v>
      </c>
      <c r="KI66" s="4">
        <f t="shared" si="486"/>
        <v>0.95030432201723813</v>
      </c>
      <c r="KJ66" s="4">
        <f t="shared" si="486"/>
        <v>0</v>
      </c>
    </row>
    <row r="67" spans="1:296" x14ac:dyDescent="0.2">
      <c r="A67" s="4" t="str">
        <f>'Respondent Data'!A67</f>
        <v>604</v>
      </c>
      <c r="B67" s="4">
        <f>SUMPRODUCT('Respondent Data'!I67:Z67,'Product Coding'!A100:R100)</f>
        <v>0.79158148605140699</v>
      </c>
      <c r="C67" s="4">
        <f>SUMPRODUCT('Respondent Data'!I67:Z67,'Product Coding'!A101:R101)</f>
        <v>0.49958008846527679</v>
      </c>
      <c r="D67" s="4">
        <f>SUMPRODUCT('Respondent Data'!I67:Z67,'Product Coding'!A102:R102)</f>
        <v>-0.19287516629454204</v>
      </c>
      <c r="E67" s="4">
        <f>SUMPRODUCT('Respondent Data'!I67:Z67,'Product Coding'!A103:R103)</f>
        <v>-1.076762504624688</v>
      </c>
      <c r="F67" s="4">
        <f>SUMPRODUCT('Respondent Data'!I67:Z67,'Product Coding'!A104:R104)</f>
        <v>-1.6429014267026589</v>
      </c>
      <c r="G67" s="4">
        <f>SUMPRODUCT('Respondent Data'!I67:Z67,'Product Coding'!A105:R105)</f>
        <v>-2.5991677463383231</v>
      </c>
      <c r="H67" s="4">
        <f>SUMPRODUCT('Respondent Data'!I67:Z67,'Product Coding'!A106:R106)</f>
        <v>-0.32032946559901498</v>
      </c>
      <c r="I67" s="4">
        <f>SUMPRODUCT('Respondent Data'!I67:Z67,'Product Coding'!A107:R107)</f>
        <v>-0.61233086318514518</v>
      </c>
      <c r="J67" s="4">
        <f>SUMPRODUCT('Respondent Data'!I67:Z67,'Product Coding'!A108:R108)</f>
        <v>-1.304786117944964</v>
      </c>
      <c r="K67" s="4">
        <f>SUMPRODUCT('Respondent Data'!I67:Z67,'Product Coding'!A109:R109)</f>
        <v>-2.1886734562751098</v>
      </c>
      <c r="L67" s="4">
        <f>SUMPRODUCT('Respondent Data'!I67:Z67,'Product Coding'!A110:R110)</f>
        <v>-2.7548123783530807</v>
      </c>
      <c r="M67" s="4">
        <f>SUMPRODUCT('Respondent Data'!I67:Z67,'Product Coding'!A111:R111)</f>
        <v>-3.7110786979887456</v>
      </c>
      <c r="N67" s="4">
        <f>SUMPRODUCT('Respondent Data'!I67:Z67,'Product Coding'!A112:R112)</f>
        <v>-2.037705236709753</v>
      </c>
      <c r="O67" s="4">
        <f>SUMPRODUCT('Respondent Data'!I67:Z67,'Product Coding'!A113:R113)</f>
        <v>-2.3297066342958832</v>
      </c>
      <c r="P67" s="4">
        <f>SUMPRODUCT('Respondent Data'!I67:Z67,'Product Coding'!A114:R114)</f>
        <v>-3.0221618890557025</v>
      </c>
      <c r="Q67" s="4">
        <f>SUMPRODUCT('Respondent Data'!I67:Z67,'Product Coding'!A115:R115)</f>
        <v>-3.9060492273858483</v>
      </c>
      <c r="R67" s="4">
        <f>SUMPRODUCT('Respondent Data'!I67:Z67,'Product Coding'!A116:R116)</f>
        <v>-4.4721881494638192</v>
      </c>
      <c r="S67" s="4">
        <f>SUMPRODUCT('Respondent Data'!I67:Z67,'Product Coding'!A117:R117)</f>
        <v>-5.4284544690994831</v>
      </c>
      <c r="T67" s="4">
        <f>SUMPRODUCT('Respondent Data'!I67:Z67,'Product Coding'!A118:R118)</f>
        <v>-3.1496161883601754</v>
      </c>
      <c r="U67" s="4">
        <f>SUMPRODUCT('Respondent Data'!I67:Z67,'Product Coding'!A119:R119)</f>
        <v>-3.4416175859463056</v>
      </c>
      <c r="V67" s="4">
        <f>SUMPRODUCT('Respondent Data'!I67:Z67,'Product Coding'!A120:R120)</f>
        <v>-4.134072840706124</v>
      </c>
      <c r="W67" s="4">
        <f>SUMPRODUCT('Respondent Data'!I67:Z67,'Product Coding'!A121:R121)</f>
        <v>-5.0179601790362707</v>
      </c>
      <c r="X67" s="4">
        <f>SUMPRODUCT('Respondent Data'!I67:Z67,'Product Coding'!A122:R122)</f>
        <v>-5.5840991011142416</v>
      </c>
      <c r="Y67" s="4">
        <f>SUMPRODUCT('Respondent Data'!I67:Z67,'Product Coding'!A123:R123)</f>
        <v>-6.5403654207499056</v>
      </c>
      <c r="Z67" s="4">
        <f>SUMPRODUCT('Respondent Data'!I67:Z67,'Product Coding'!A124:R124)</f>
        <v>0.19210652964326713</v>
      </c>
      <c r="AA67" s="4">
        <f>SUMPRODUCT('Respondent Data'!I67:Z67,'Product Coding'!A125:R125)</f>
        <v>-9.9894867942863064E-2</v>
      </c>
      <c r="AB67" s="4">
        <f>SUMPRODUCT('Respondent Data'!I67:Z67,'Product Coding'!A126:R126)</f>
        <v>-0.7923501227026819</v>
      </c>
      <c r="AC67" s="4">
        <f>SUMPRODUCT('Respondent Data'!I67:Z67,'Product Coding'!A127:R127)</f>
        <v>-1.6762374610328277</v>
      </c>
      <c r="AD67" s="4">
        <f>SUMPRODUCT('Respondent Data'!I67:Z67,'Product Coding'!A128:R128)</f>
        <v>-2.2423763831107992</v>
      </c>
      <c r="AE67" s="4">
        <f>SUMPRODUCT('Respondent Data'!I67:Z67,'Product Coding'!A129:R129)</f>
        <v>-3.1986427027464632</v>
      </c>
      <c r="AF67" s="4">
        <f>SUMPRODUCT('Respondent Data'!I67:Z67,'Product Coding'!A130:R130)</f>
        <v>-0.91980442200715484</v>
      </c>
      <c r="AG67" s="4">
        <f>SUMPRODUCT('Respondent Data'!I67:Z67,'Product Coding'!A131:R131)</f>
        <v>-1.211805819593285</v>
      </c>
      <c r="AH67" s="4">
        <f>SUMPRODUCT('Respondent Data'!I67:Z67,'Product Coding'!A132:R132)</f>
        <v>-1.9042610743531039</v>
      </c>
      <c r="AI67" s="4">
        <f>SUMPRODUCT('Respondent Data'!I67:Z67,'Product Coding'!A133:R133)</f>
        <v>-2.7881484126832499</v>
      </c>
      <c r="AJ67" s="4">
        <f>SUMPRODUCT('Respondent Data'!I67:Z67,'Product Coding'!A134:R134)</f>
        <v>-3.3542873347612208</v>
      </c>
      <c r="AK67" s="4">
        <f>SUMPRODUCT('Respondent Data'!I67:Z67,'Product Coding'!A135:R135)</f>
        <v>-4.3105536543968848</v>
      </c>
      <c r="AL67" s="4">
        <f>SUMPRODUCT('Respondent Data'!I67:Z67,'Product Coding'!A136:R136)</f>
        <v>3.2284171388362868</v>
      </c>
      <c r="AM67" s="4">
        <f>SUMPRODUCT('Respondent Data'!I67:Z67,'Product Coding'!A137:R137)</f>
        <v>2.9364157412501566</v>
      </c>
      <c r="AN67" s="4">
        <f>SUMPRODUCT('Respondent Data'!I67:Z67,'Product Coding'!A138:R138)</f>
        <v>2.2439604864903382</v>
      </c>
      <c r="AO67" s="4">
        <f>SUMPRODUCT('Respondent Data'!I67:Z67,'Product Coding'!A139:R139)</f>
        <v>1.360073148160192</v>
      </c>
      <c r="AP67" s="4">
        <f>SUMPRODUCT('Respondent Data'!I67:Z67,'Product Coding'!A140:R140)</f>
        <v>0.79393422608222086</v>
      </c>
      <c r="AQ67" s="4">
        <f>SUMPRODUCT('Respondent Data'!I67:Z67,'Product Coding'!A141:R141)</f>
        <v>-0.16233209355344314</v>
      </c>
      <c r="AR67" s="4">
        <f>SUMPRODUCT('Respondent Data'!I67:Z67,'Product Coding'!A142:R142)</f>
        <v>2.1165061871858653</v>
      </c>
      <c r="AS67" s="4">
        <f>SUMPRODUCT('Respondent Data'!I67:Z67,'Product Coding'!A143:R143)</f>
        <v>1.8245047895997348</v>
      </c>
      <c r="AT67" s="4">
        <f>SUMPRODUCT('Respondent Data'!I67:Z67,'Product Coding'!A144:R144)</f>
        <v>1.132049534839916</v>
      </c>
      <c r="AU67" s="4">
        <f>SUMPRODUCT('Respondent Data'!I67:Z67,'Product Coding'!A145:R145)</f>
        <v>0.24816219650977001</v>
      </c>
      <c r="AV67" s="4">
        <f>SUMPRODUCT('Respondent Data'!I67:Z67,'Product Coding'!A146:R146)</f>
        <v>-0.31797672556820106</v>
      </c>
      <c r="AW67" s="4">
        <f>SUMPRODUCT('Respondent Data'!I67:Z67,'Product Coding'!A147:R147)</f>
        <v>-1.2742430452038651</v>
      </c>
      <c r="AX67" s="4">
        <f>SUMPRODUCT('Respondent Data'!I67:Z67,'Product Coding'!A148:R148)</f>
        <v>5.3532018320128376</v>
      </c>
      <c r="AY67" s="4">
        <f>SUMPRODUCT('Respondent Data'!I67:Z67,'Product Coding'!A149:R149)</f>
        <v>5.0612004344267074</v>
      </c>
      <c r="AZ67" s="4">
        <f>SUMPRODUCT('Respondent Data'!I67:Z67,'Product Coding'!A150:R150)</f>
        <v>4.3687451796668881</v>
      </c>
      <c r="BA67" s="4">
        <f>SUMPRODUCT('Respondent Data'!I67:Z67,'Product Coding'!A151:R151)</f>
        <v>3.4848578413367424</v>
      </c>
      <c r="BB67" s="4">
        <f>SUMPRODUCT('Respondent Data'!I67:Z67,'Product Coding'!A152:R152)</f>
        <v>2.9187189192587706</v>
      </c>
      <c r="BC67" s="4">
        <f>SUMPRODUCT('Respondent Data'!I67:Z67,'Product Coding'!A153:R153)</f>
        <v>1.9624525996231068</v>
      </c>
      <c r="BD67" s="4">
        <f>SUMPRODUCT('Respondent Data'!I67:Z67,'Product Coding'!A154:R154)</f>
        <v>4.2412908803624152</v>
      </c>
      <c r="BE67" s="4">
        <f>SUMPRODUCT('Respondent Data'!I67:Z67,'Product Coding'!A155:R155)</f>
        <v>3.949289482776285</v>
      </c>
      <c r="BF67" s="4">
        <f>SUMPRODUCT('Respondent Data'!I67:Z67,'Product Coding'!A156:R156)</f>
        <v>3.2568342280164657</v>
      </c>
      <c r="BG67" s="4">
        <f>SUMPRODUCT('Respondent Data'!I67:Z67,'Product Coding'!A157:R157)</f>
        <v>2.3729468896863199</v>
      </c>
      <c r="BH67" s="4">
        <f>SUMPRODUCT('Respondent Data'!I67:Z67,'Product Coding'!A158:R158)</f>
        <v>1.8068079676083488</v>
      </c>
      <c r="BI67" s="4">
        <f>SUMPRODUCT('Respondent Data'!I67:Z67,'Product Coding'!A159:R159)</f>
        <v>0.85054164797268483</v>
      </c>
      <c r="BJ67" s="4">
        <f>SUMPRODUCT('Respondent Data'!I67:Z67,'Product Coding'!A160:R160)</f>
        <v>7.5813416992681368</v>
      </c>
      <c r="BK67" s="4">
        <f>SUMPRODUCT('Respondent Data'!I67:Z67,'Product Coding'!A161:R161)</f>
        <v>7.2893403016820066</v>
      </c>
      <c r="BL67" s="4">
        <f>SUMPRODUCT('Respondent Data'!I67:Z67,'Product Coding'!A162:R162)</f>
        <v>6.5968850469221874</v>
      </c>
      <c r="BM67" s="4">
        <f>SUMPRODUCT('Respondent Data'!I67:Z67,'Product Coding'!A163:R163)</f>
        <v>5.7129977085920416</v>
      </c>
      <c r="BN67" s="4">
        <f>SUMPRODUCT('Respondent Data'!I67:Z67,'Product Coding'!A164:R164)</f>
        <v>5.1468587865140707</v>
      </c>
      <c r="BO67" s="4">
        <f>SUMPRODUCT('Respondent Data'!I67:Z67,'Product Coding'!A165:R165)</f>
        <v>4.1905924668784067</v>
      </c>
      <c r="BP67" s="4">
        <f>SUMPRODUCT('Respondent Data'!I67:Z67,'Product Coding'!A166:R166)</f>
        <v>6.4694307476177144</v>
      </c>
      <c r="BQ67" s="4">
        <f>SUMPRODUCT('Respondent Data'!I67:Z67,'Product Coding'!A167:R167)</f>
        <v>6.1774293500315842</v>
      </c>
      <c r="BR67" s="4">
        <f>SUMPRODUCT('Respondent Data'!I67:Z67,'Product Coding'!A168:R168)</f>
        <v>5.4849740952717649</v>
      </c>
      <c r="BS67" s="4">
        <f>SUMPRODUCT('Respondent Data'!I67:Z67,'Product Coding'!A169:R169)</f>
        <v>4.6010867569416192</v>
      </c>
      <c r="BT67" s="4">
        <f>SUMPRODUCT('Respondent Data'!I67:Z67,'Product Coding'!A170:R170)</f>
        <v>4.0349478348636483</v>
      </c>
      <c r="BU67" s="4">
        <f>SUMPRODUCT('Respondent Data'!I67:Z67,'Product Coding'!A171:R171)</f>
        <v>3.0786815152279843</v>
      </c>
      <c r="BV67" s="4">
        <f>SUMPRODUCT('Respondent Data'!I67:Z67,'Product Coding'!A172:R172)</f>
        <v>6.8058928379268604</v>
      </c>
      <c r="BX67" s="4">
        <f t="shared" si="338"/>
        <v>0.45312761332522239</v>
      </c>
      <c r="BY67" s="4">
        <f t="shared" si="339"/>
        <v>0.60678540241376622</v>
      </c>
      <c r="BZ67" s="4">
        <f t="shared" si="340"/>
        <v>1.2127313943157767</v>
      </c>
      <c r="CA67" s="4">
        <f t="shared" si="341"/>
        <v>2.9351615801440452</v>
      </c>
      <c r="CB67" s="4">
        <f t="shared" si="342"/>
        <v>5.1701485785375292</v>
      </c>
      <c r="CC67" s="4">
        <f t="shared" si="343"/>
        <v>13.452537451232134</v>
      </c>
      <c r="CD67" s="4">
        <f t="shared" si="344"/>
        <v>1.3775815553099069</v>
      </c>
      <c r="CE67" s="4">
        <f t="shared" si="345"/>
        <v>1.8447261959216719</v>
      </c>
      <c r="CF67" s="4">
        <f t="shared" si="346"/>
        <v>3.6869004475249603</v>
      </c>
      <c r="CG67" s="4">
        <f t="shared" si="347"/>
        <v>8.9233680220645422</v>
      </c>
      <c r="CH67" s="4">
        <f t="shared" si="348"/>
        <v>15.718091571905939</v>
      </c>
      <c r="CI67" s="4">
        <f t="shared" si="349"/>
        <v>40.8978992229993</v>
      </c>
      <c r="CJ67" s="4">
        <f t="shared" si="350"/>
        <v>7.672981304867422</v>
      </c>
      <c r="CK67" s="4">
        <f t="shared" si="351"/>
        <v>10.274926779722971</v>
      </c>
      <c r="CL67" s="4">
        <f t="shared" si="352"/>
        <v>20.5356395036824</v>
      </c>
      <c r="CM67" s="4">
        <f t="shared" si="353"/>
        <v>49.702201474634293</v>
      </c>
      <c r="CN67" s="4">
        <f t="shared" si="354"/>
        <v>87.548081864595503</v>
      </c>
      <c r="CO67" s="4">
        <f t="shared" si="355"/>
        <v>227.7969060610931</v>
      </c>
      <c r="CP67" s="4">
        <f t="shared" si="356"/>
        <v>23.327109646342848</v>
      </c>
      <c r="CQ67" s="4">
        <f t="shared" si="357"/>
        <v>31.237446577211955</v>
      </c>
      <c r="CR67" s="4">
        <f t="shared" si="358"/>
        <v>62.43168011582241</v>
      </c>
      <c r="CS67" s="4">
        <f t="shared" si="359"/>
        <v>151.10276662969792</v>
      </c>
      <c r="CT67" s="4">
        <f t="shared" si="360"/>
        <v>266.16039109686136</v>
      </c>
      <c r="CU67" s="4">
        <f t="shared" si="361"/>
        <v>692.5396001439359</v>
      </c>
      <c r="CV67" s="4">
        <f t="shared" si="362"/>
        <v>0.82521895352825403</v>
      </c>
      <c r="CW67" s="4">
        <f t="shared" si="363"/>
        <v>1.105054735290917</v>
      </c>
      <c r="CX67" s="4">
        <f t="shared" si="364"/>
        <v>2.2085807677534888</v>
      </c>
      <c r="CY67" s="4">
        <f t="shared" si="365"/>
        <v>5.345405789393725</v>
      </c>
      <c r="CZ67" s="4">
        <f t="shared" si="366"/>
        <v>9.4156799852851645</v>
      </c>
      <c r="DA67" s="4">
        <f t="shared" si="367"/>
        <v>24.499254848628532</v>
      </c>
      <c r="DB67" s="4">
        <f t="shared" si="368"/>
        <v>2.5087996759463609</v>
      </c>
      <c r="DC67" s="4">
        <f t="shared" si="369"/>
        <v>3.3595459119637439</v>
      </c>
      <c r="DD67" s="4">
        <f t="shared" si="370"/>
        <v>6.7144443189907994</v>
      </c>
      <c r="DE67" s="4">
        <f t="shared" si="371"/>
        <v>16.250901963527948</v>
      </c>
      <c r="DF67" s="4">
        <f t="shared" si="372"/>
        <v>28.625196737061213</v>
      </c>
      <c r="DG67" s="4">
        <f t="shared" si="373"/>
        <v>74.481714655699719</v>
      </c>
      <c r="DH67" s="4">
        <f t="shared" si="374"/>
        <v>3.9620162397777971E-2</v>
      </c>
      <c r="DI67" s="4">
        <f t="shared" si="375"/>
        <v>5.3055553175876791E-2</v>
      </c>
      <c r="DJ67" s="4">
        <f t="shared" si="376"/>
        <v>0.10603771073467758</v>
      </c>
      <c r="DK67" s="4">
        <f t="shared" si="377"/>
        <v>0.25664200337656295</v>
      </c>
      <c r="DL67" s="4">
        <f t="shared" si="378"/>
        <v>0.45206277498537012</v>
      </c>
      <c r="DM67" s="4">
        <f t="shared" si="379"/>
        <v>1.1762508017746074</v>
      </c>
      <c r="DN67" s="4">
        <f t="shared" si="380"/>
        <v>0.12045173000390166</v>
      </c>
      <c r="DO67" s="4">
        <f t="shared" si="381"/>
        <v>0.16129750055509029</v>
      </c>
      <c r="DP67" s="4">
        <f t="shared" si="382"/>
        <v>0.32237186651111599</v>
      </c>
      <c r="DQ67" s="4">
        <f t="shared" si="383"/>
        <v>0.78023338188305602</v>
      </c>
      <c r="DR67" s="4">
        <f t="shared" si="384"/>
        <v>1.3743442737732496</v>
      </c>
      <c r="DS67" s="4">
        <f t="shared" si="385"/>
        <v>3.5759935199097996</v>
      </c>
      <c r="DT67" s="4">
        <f t="shared" si="386"/>
        <v>4.7329725299615948E-3</v>
      </c>
      <c r="DU67" s="4">
        <f t="shared" si="387"/>
        <v>6.3379466550956033E-3</v>
      </c>
      <c r="DV67" s="4">
        <f t="shared" si="388"/>
        <v>1.2667125566234172E-2</v>
      </c>
      <c r="DW67" s="4">
        <f t="shared" si="389"/>
        <v>3.065811643628465E-2</v>
      </c>
      <c r="DX67" s="4">
        <f t="shared" si="390"/>
        <v>5.4002824984482257E-2</v>
      </c>
      <c r="DY67" s="4">
        <f t="shared" si="391"/>
        <v>0.14051337491379762</v>
      </c>
      <c r="DZ67" s="4">
        <f t="shared" si="392"/>
        <v>1.4389005364773333E-2</v>
      </c>
      <c r="EA67" s="4">
        <f t="shared" si="393"/>
        <v>1.9268387434008168E-2</v>
      </c>
      <c r="EB67" s="4">
        <f t="shared" si="394"/>
        <v>3.8510119502062679E-2</v>
      </c>
      <c r="EC67" s="4">
        <f t="shared" si="395"/>
        <v>9.320565439223559E-2</v>
      </c>
      <c r="ED67" s="4">
        <f t="shared" si="396"/>
        <v>0.16417736073801709</v>
      </c>
      <c r="EE67" s="4">
        <f t="shared" si="397"/>
        <v>0.4271834862040591</v>
      </c>
      <c r="EF67" s="4">
        <f t="shared" si="398"/>
        <v>5.0987666273487038E-4</v>
      </c>
      <c r="EG67" s="4">
        <f t="shared" si="399"/>
        <v>6.8277833193297719E-4</v>
      </c>
      <c r="EH67" s="4">
        <f t="shared" si="400"/>
        <v>1.3646121267911612E-3</v>
      </c>
      <c r="EI67" s="4">
        <f t="shared" si="401"/>
        <v>3.3027569873507671E-3</v>
      </c>
      <c r="EJ67" s="4">
        <f t="shared" si="402"/>
        <v>5.8176505371702412E-3</v>
      </c>
      <c r="EK67" s="4">
        <f t="shared" si="403"/>
        <v>1.5137313858705639E-2</v>
      </c>
      <c r="EL67" s="4">
        <f t="shared" si="404"/>
        <v>1.5501078844259223E-3</v>
      </c>
      <c r="EM67" s="4">
        <f t="shared" si="405"/>
        <v>2.0757570467484451E-3</v>
      </c>
      <c r="EN67" s="4">
        <f t="shared" si="406"/>
        <v>4.1486425473490109E-3</v>
      </c>
      <c r="EO67" s="4">
        <f t="shared" si="407"/>
        <v>1.0040917776025719E-2</v>
      </c>
      <c r="EP67" s="4">
        <f t="shared" si="408"/>
        <v>1.7686602713157584E-2</v>
      </c>
      <c r="EQ67" s="4">
        <f t="shared" si="409"/>
        <v>4.6019893194465797E-2</v>
      </c>
      <c r="ER67" s="4">
        <f t="shared" si="410"/>
        <v>1.1072311517028896E-3</v>
      </c>
      <c r="ET67" s="4">
        <f t="shared" si="411"/>
        <v>0.68817080539243147</v>
      </c>
      <c r="EU67" s="4">
        <f t="shared" si="412"/>
        <v>0.62236064535921654</v>
      </c>
      <c r="EV67" s="4">
        <f t="shared" si="413"/>
        <v>0.45193013601599896</v>
      </c>
      <c r="EW67" s="4">
        <f t="shared" si="414"/>
        <v>0.25411917138187634</v>
      </c>
      <c r="EX67" s="4">
        <f t="shared" si="415"/>
        <v>0.16207065150399078</v>
      </c>
      <c r="EY67" s="4">
        <f t="shared" si="416"/>
        <v>6.9192001984035426E-2</v>
      </c>
      <c r="EZ67" s="4">
        <f t="shared" si="417"/>
        <v>0.42059545665917425</v>
      </c>
      <c r="FA67" s="4">
        <f t="shared" si="418"/>
        <v>0.35152768003952201</v>
      </c>
      <c r="FB67" s="4">
        <f t="shared" si="419"/>
        <v>0.21336062312312948</v>
      </c>
      <c r="FC67" s="4">
        <f t="shared" si="420"/>
        <v>0.10077223758874071</v>
      </c>
      <c r="FD67" s="4">
        <f t="shared" si="421"/>
        <v>5.9815439800584576E-2</v>
      </c>
      <c r="FE67" s="4">
        <f t="shared" si="422"/>
        <v>2.3867545116702728E-2</v>
      </c>
      <c r="FF67" s="4">
        <f t="shared" si="423"/>
        <v>0.11530060596795975</v>
      </c>
      <c r="FG67" s="4">
        <f t="shared" si="424"/>
        <v>8.8692371980491957E-2</v>
      </c>
      <c r="FH67" s="4">
        <f t="shared" si="425"/>
        <v>4.6434655438442357E-2</v>
      </c>
      <c r="FI67" s="4">
        <f t="shared" si="426"/>
        <v>1.9723009473272834E-2</v>
      </c>
      <c r="FJ67" s="4">
        <f t="shared" si="427"/>
        <v>1.1293299402342374E-2</v>
      </c>
      <c r="FK67" s="4">
        <f t="shared" si="428"/>
        <v>4.3706884730905461E-3</v>
      </c>
      <c r="FL67" s="4">
        <f t="shared" si="429"/>
        <v>4.1106404112020448E-2</v>
      </c>
      <c r="FM67" s="4">
        <f t="shared" si="430"/>
        <v>3.1019826511535228E-2</v>
      </c>
      <c r="FN67" s="4">
        <f t="shared" si="431"/>
        <v>1.5764993110289064E-2</v>
      </c>
      <c r="FO67" s="4">
        <f t="shared" si="432"/>
        <v>6.5745023720347696E-3</v>
      </c>
      <c r="FP67" s="4">
        <f t="shared" si="433"/>
        <v>3.7430698311765875E-3</v>
      </c>
      <c r="FQ67" s="4">
        <f t="shared" si="434"/>
        <v>1.4418787330852656E-3</v>
      </c>
      <c r="FR67" s="4">
        <f t="shared" si="435"/>
        <v>0.54787947389377145</v>
      </c>
      <c r="FS67" s="4">
        <f t="shared" si="436"/>
        <v>0.47504703000599208</v>
      </c>
      <c r="FT67" s="4">
        <f t="shared" si="437"/>
        <v>0.31166427538620362</v>
      </c>
      <c r="FU67" s="4">
        <f t="shared" si="438"/>
        <v>0.15759433410413071</v>
      </c>
      <c r="FV67" s="4">
        <f t="shared" si="439"/>
        <v>9.6009094117019536E-2</v>
      </c>
      <c r="FW67" s="4">
        <f t="shared" si="440"/>
        <v>3.9216832253974064E-2</v>
      </c>
      <c r="FX67" s="4">
        <f t="shared" si="441"/>
        <v>0.28499774633907798</v>
      </c>
      <c r="FY67" s="4">
        <f t="shared" si="442"/>
        <v>0.22938168795418259</v>
      </c>
      <c r="FZ67" s="4">
        <f t="shared" si="443"/>
        <v>0.12962696451619726</v>
      </c>
      <c r="GA67" s="4">
        <f t="shared" si="444"/>
        <v>5.7967983477861695E-2</v>
      </c>
      <c r="GB67" s="4">
        <f t="shared" si="445"/>
        <v>3.3755050097236887E-2</v>
      </c>
      <c r="GC67" s="4">
        <f t="shared" si="446"/>
        <v>1.324824170411832E-2</v>
      </c>
      <c r="GD67" s="4">
        <f t="shared" si="447"/>
        <v>0.9618897710617712</v>
      </c>
      <c r="GE67" s="4">
        <f t="shared" si="448"/>
        <v>0.94961751731343313</v>
      </c>
      <c r="GF67" s="4">
        <f t="shared" si="449"/>
        <v>0.90412830439186131</v>
      </c>
      <c r="GG67" s="4">
        <f t="shared" si="450"/>
        <v>0.79577158595131092</v>
      </c>
      <c r="GH67" s="4">
        <f t="shared" si="451"/>
        <v>0.68867546033612448</v>
      </c>
      <c r="GI67" s="4">
        <f t="shared" si="452"/>
        <v>0.4595058617253846</v>
      </c>
      <c r="GJ67" s="4">
        <f t="shared" si="453"/>
        <v>0.8924971716510427</v>
      </c>
      <c r="GK67" s="4">
        <f t="shared" si="454"/>
        <v>0.86110578858734177</v>
      </c>
      <c r="GL67" s="4">
        <f t="shared" si="455"/>
        <v>0.75621693513364985</v>
      </c>
      <c r="GM67" s="4">
        <f t="shared" si="456"/>
        <v>0.56172410324215027</v>
      </c>
      <c r="GN67" s="4">
        <f t="shared" si="457"/>
        <v>0.42116891431705672</v>
      </c>
      <c r="GO67" s="4">
        <f t="shared" si="458"/>
        <v>0.21853177799511214</v>
      </c>
      <c r="GP67" s="4">
        <f t="shared" si="459"/>
        <v>0.99528932297499528</v>
      </c>
      <c r="GQ67" s="4">
        <f t="shared" si="460"/>
        <v>0.99370196992356097</v>
      </c>
      <c r="GR67" s="4">
        <f t="shared" si="461"/>
        <v>0.98749132341078871</v>
      </c>
      <c r="GS67" s="4">
        <f t="shared" si="462"/>
        <v>0.97025384465773046</v>
      </c>
      <c r="GT67" s="4">
        <f t="shared" si="463"/>
        <v>0.94876406048980255</v>
      </c>
      <c r="GU67" s="4">
        <f t="shared" si="464"/>
        <v>0.87679813494127767</v>
      </c>
      <c r="GV67" s="4">
        <f t="shared" si="465"/>
        <v>0.9858151012198727</v>
      </c>
      <c r="GW67" s="4">
        <f t="shared" si="466"/>
        <v>0.98109586476775157</v>
      </c>
      <c r="GX67" s="4">
        <f t="shared" si="467"/>
        <v>0.96291791598475007</v>
      </c>
      <c r="GY67" s="4">
        <f t="shared" si="468"/>
        <v>0.91474096935214544</v>
      </c>
      <c r="GZ67" s="4">
        <f t="shared" si="469"/>
        <v>0.85897564557178929</v>
      </c>
      <c r="HA67" s="4">
        <f t="shared" si="470"/>
        <v>0.70068075315231027</v>
      </c>
      <c r="HB67" s="4">
        <f t="shared" si="471"/>
        <v>0.99949038317898897</v>
      </c>
      <c r="HC67" s="4">
        <f t="shared" si="472"/>
        <v>0.99931768753623285</v>
      </c>
      <c r="HD67" s="4">
        <f t="shared" si="473"/>
        <v>0.99863724750179372</v>
      </c>
      <c r="HE67" s="4">
        <f t="shared" si="474"/>
        <v>0.99670811530781789</v>
      </c>
      <c r="HF67" s="4">
        <f t="shared" si="475"/>
        <v>0.99421599876074618</v>
      </c>
      <c r="HG67" s="4">
        <f t="shared" si="476"/>
        <v>0.98508840759565208</v>
      </c>
      <c r="HH67" s="4">
        <f t="shared" si="477"/>
        <v>0.99845229123113943</v>
      </c>
      <c r="HI67" s="4">
        <f t="shared" si="478"/>
        <v>0.99792854279514154</v>
      </c>
      <c r="HJ67" s="4">
        <f t="shared" si="479"/>
        <v>0.99586849757937779</v>
      </c>
      <c r="HK67" s="4">
        <f t="shared" si="480"/>
        <v>0.99005889999176033</v>
      </c>
      <c r="HL67" s="4">
        <f t="shared" si="481"/>
        <v>0.98262077670472925</v>
      </c>
      <c r="HM67" s="4">
        <f t="shared" si="482"/>
        <v>0.95600476291715208</v>
      </c>
      <c r="HN67" s="4">
        <f t="shared" si="483"/>
        <v>0.99889399345319974</v>
      </c>
      <c r="HP67" s="4">
        <f t="shared" ref="HP67:IU67" si="487">IF(B1=1,ET67,0)</f>
        <v>0.68817080539243147</v>
      </c>
      <c r="HQ67" s="4">
        <f t="shared" si="487"/>
        <v>0.62236064535921654</v>
      </c>
      <c r="HR67" s="4">
        <f t="shared" si="487"/>
        <v>0.45193013601599896</v>
      </c>
      <c r="HS67" s="4">
        <f t="shared" si="487"/>
        <v>0.25411917138187634</v>
      </c>
      <c r="HT67" s="4">
        <f t="shared" si="487"/>
        <v>0.16207065150399078</v>
      </c>
      <c r="HU67" s="4">
        <f t="shared" si="487"/>
        <v>6.9192001984035426E-2</v>
      </c>
      <c r="HV67" s="4">
        <f t="shared" si="487"/>
        <v>0.42059545665917425</v>
      </c>
      <c r="HW67" s="4">
        <f t="shared" si="487"/>
        <v>0.35152768003952201</v>
      </c>
      <c r="HX67" s="4">
        <f t="shared" si="487"/>
        <v>0.21336062312312948</v>
      </c>
      <c r="HY67" s="4">
        <f t="shared" si="487"/>
        <v>0.10077223758874071</v>
      </c>
      <c r="HZ67" s="4">
        <f t="shared" si="487"/>
        <v>5.9815439800584576E-2</v>
      </c>
      <c r="IA67" s="4">
        <f t="shared" si="487"/>
        <v>2.3867545116702728E-2</v>
      </c>
      <c r="IB67" s="4">
        <f t="shared" si="487"/>
        <v>0.11530060596795975</v>
      </c>
      <c r="IC67" s="4">
        <f t="shared" si="487"/>
        <v>8.8692371980491957E-2</v>
      </c>
      <c r="ID67" s="4">
        <f t="shared" si="487"/>
        <v>4.6434655438442357E-2</v>
      </c>
      <c r="IE67" s="4">
        <f t="shared" si="487"/>
        <v>1.9723009473272834E-2</v>
      </c>
      <c r="IF67" s="4">
        <f t="shared" si="487"/>
        <v>1.1293299402342374E-2</v>
      </c>
      <c r="IG67" s="4">
        <f t="shared" si="487"/>
        <v>4.3706884730905461E-3</v>
      </c>
      <c r="IH67" s="4">
        <f t="shared" si="487"/>
        <v>4.1106404112020448E-2</v>
      </c>
      <c r="II67" s="4">
        <f t="shared" si="487"/>
        <v>3.1019826511535228E-2</v>
      </c>
      <c r="IJ67" s="4">
        <f t="shared" si="487"/>
        <v>1.5764993110289064E-2</v>
      </c>
      <c r="IK67" s="4">
        <f t="shared" si="487"/>
        <v>6.5745023720347696E-3</v>
      </c>
      <c r="IL67" s="4">
        <f t="shared" si="487"/>
        <v>3.7430698311765875E-3</v>
      </c>
      <c r="IM67" s="4">
        <f t="shared" si="487"/>
        <v>1.4418787330852656E-3</v>
      </c>
      <c r="IN67" s="4">
        <f t="shared" si="487"/>
        <v>0.54787947389377145</v>
      </c>
      <c r="IO67" s="4">
        <f t="shared" si="487"/>
        <v>0.47504703000599208</v>
      </c>
      <c r="IP67" s="4">
        <f t="shared" si="487"/>
        <v>0.31166427538620362</v>
      </c>
      <c r="IQ67" s="4">
        <f t="shared" si="487"/>
        <v>0.15759433410413071</v>
      </c>
      <c r="IR67" s="4">
        <f t="shared" si="487"/>
        <v>9.6009094117019536E-2</v>
      </c>
      <c r="IS67" s="4">
        <f t="shared" si="487"/>
        <v>3.9216832253974064E-2</v>
      </c>
      <c r="IT67" s="4">
        <f t="shared" si="487"/>
        <v>0.28499774633907798</v>
      </c>
      <c r="IU67" s="4">
        <f t="shared" si="487"/>
        <v>0.22938168795418259</v>
      </c>
      <c r="IV67" s="4">
        <f t="shared" ref="IV67:KA67" si="488">IF(AH1=1,FZ67,0)</f>
        <v>0.12962696451619726</v>
      </c>
      <c r="IW67" s="4">
        <f t="shared" si="488"/>
        <v>5.7967983477861695E-2</v>
      </c>
      <c r="IX67" s="4">
        <f t="shared" si="488"/>
        <v>3.3755050097236887E-2</v>
      </c>
      <c r="IY67" s="4">
        <f t="shared" si="488"/>
        <v>1.324824170411832E-2</v>
      </c>
      <c r="IZ67" s="4">
        <f t="shared" si="488"/>
        <v>0.9618897710617712</v>
      </c>
      <c r="JA67" s="4">
        <f t="shared" si="488"/>
        <v>0.94961751731343313</v>
      </c>
      <c r="JB67" s="4">
        <f t="shared" si="488"/>
        <v>0.90412830439186131</v>
      </c>
      <c r="JC67" s="4">
        <f t="shared" si="488"/>
        <v>0.79577158595131092</v>
      </c>
      <c r="JD67" s="4">
        <f t="shared" si="488"/>
        <v>0.68867546033612448</v>
      </c>
      <c r="JE67" s="4">
        <f t="shared" si="488"/>
        <v>0.4595058617253846</v>
      </c>
      <c r="JF67" s="4">
        <f t="shared" si="488"/>
        <v>0.8924971716510427</v>
      </c>
      <c r="JG67" s="4">
        <f t="shared" si="488"/>
        <v>0.86110578858734177</v>
      </c>
      <c r="JH67" s="4">
        <f t="shared" si="488"/>
        <v>0.75621693513364985</v>
      </c>
      <c r="JI67" s="4">
        <f t="shared" si="488"/>
        <v>0.56172410324215027</v>
      </c>
      <c r="JJ67" s="4">
        <f t="shared" si="488"/>
        <v>0.42116891431705672</v>
      </c>
      <c r="JK67" s="4">
        <f t="shared" si="488"/>
        <v>0.21853177799511214</v>
      </c>
      <c r="JL67" s="4">
        <f t="shared" si="488"/>
        <v>0.99528932297499528</v>
      </c>
      <c r="JM67" s="4">
        <f t="shared" si="488"/>
        <v>0.99370196992356097</v>
      </c>
      <c r="JN67" s="4">
        <f t="shared" si="488"/>
        <v>0.98749132341078871</v>
      </c>
      <c r="JO67" s="4">
        <f t="shared" si="488"/>
        <v>0.97025384465773046</v>
      </c>
      <c r="JP67" s="4">
        <f t="shared" si="488"/>
        <v>0.94876406048980255</v>
      </c>
      <c r="JQ67" s="4">
        <f t="shared" si="488"/>
        <v>0.87679813494127767</v>
      </c>
      <c r="JR67" s="4">
        <f t="shared" si="488"/>
        <v>0.9858151012198727</v>
      </c>
      <c r="JS67" s="4">
        <f t="shared" si="488"/>
        <v>0.98109586476775157</v>
      </c>
      <c r="JT67" s="4">
        <f t="shared" si="488"/>
        <v>0.96291791598475007</v>
      </c>
      <c r="JU67" s="4">
        <f t="shared" si="488"/>
        <v>0.91474096935214544</v>
      </c>
      <c r="JV67" s="4">
        <f t="shared" si="488"/>
        <v>0.85897564557178929</v>
      </c>
      <c r="JW67" s="4">
        <f t="shared" si="488"/>
        <v>0.70068075315231027</v>
      </c>
      <c r="JX67" s="4">
        <f t="shared" si="488"/>
        <v>0.99949038317898897</v>
      </c>
      <c r="JY67" s="4">
        <f t="shared" si="488"/>
        <v>0.99931768753623285</v>
      </c>
      <c r="JZ67" s="4">
        <f t="shared" si="488"/>
        <v>0.99863724750179372</v>
      </c>
      <c r="KA67" s="4">
        <f t="shared" si="488"/>
        <v>0.99670811530781789</v>
      </c>
      <c r="KB67" s="4">
        <f t="shared" ref="KB67:KJ67" si="489">IF(BN1=1,HF67,0)</f>
        <v>0.99421599876074618</v>
      </c>
      <c r="KC67" s="4">
        <f t="shared" si="489"/>
        <v>0.98508840759565208</v>
      </c>
      <c r="KD67" s="4">
        <f t="shared" si="489"/>
        <v>0.99845229123113943</v>
      </c>
      <c r="KE67" s="4">
        <f t="shared" si="489"/>
        <v>0.99792854279514154</v>
      </c>
      <c r="KF67" s="4">
        <f t="shared" si="489"/>
        <v>0.99586849757937779</v>
      </c>
      <c r="KG67" s="4">
        <f t="shared" si="489"/>
        <v>0.99005889999176033</v>
      </c>
      <c r="KH67" s="4">
        <f t="shared" si="489"/>
        <v>0.98262077670472925</v>
      </c>
      <c r="KI67" s="4">
        <f t="shared" si="489"/>
        <v>0.95600476291715208</v>
      </c>
      <c r="KJ67" s="4">
        <f t="shared" si="489"/>
        <v>0</v>
      </c>
    </row>
    <row r="68" spans="1:296" x14ac:dyDescent="0.2">
      <c r="A68" s="4" t="str">
        <f>'Respondent Data'!A68</f>
        <v>620</v>
      </c>
      <c r="B68" s="4">
        <f>SUMPRODUCT('Respondent Data'!I68:Z68,'Product Coding'!A100:R100)</f>
        <v>0.38707126480685061</v>
      </c>
      <c r="C68" s="4">
        <f>SUMPRODUCT('Respondent Data'!I68:Z68,'Product Coding'!A101:R101)</f>
        <v>1.3693434611989257</v>
      </c>
      <c r="D68" s="4">
        <f>SUMPRODUCT('Respondent Data'!I68:Z68,'Product Coding'!A102:R102)</f>
        <v>0.32994387861425212</v>
      </c>
      <c r="E68" s="4">
        <f>SUMPRODUCT('Respondent Data'!I68:Z68,'Product Coding'!A103:R103)</f>
        <v>0.17189682453802155</v>
      </c>
      <c r="F68" s="4">
        <f>SUMPRODUCT('Respondent Data'!I68:Z68,'Product Coding'!A104:R104)</f>
        <v>4.4946594044806581E-2</v>
      </c>
      <c r="G68" s="4">
        <f>SUMPRODUCT('Respondent Data'!I68:Z68,'Product Coding'!A105:R105)</f>
        <v>-0.77601504147538458</v>
      </c>
      <c r="H68" s="4">
        <f>SUMPRODUCT('Respondent Data'!I68:Z68,'Product Coding'!A106:R106)</f>
        <v>0.2336950330169654</v>
      </c>
      <c r="I68" s="4">
        <f>SUMPRODUCT('Respondent Data'!I68:Z68,'Product Coding'!A107:R107)</f>
        <v>1.2159672294090405</v>
      </c>
      <c r="J68" s="4">
        <f>SUMPRODUCT('Respondent Data'!I68:Z68,'Product Coding'!A108:R108)</f>
        <v>0.1765676468243669</v>
      </c>
      <c r="K68" s="4">
        <f>SUMPRODUCT('Respondent Data'!I68:Z68,'Product Coding'!A109:R109)</f>
        <v>1.8520592748136361E-2</v>
      </c>
      <c r="L68" s="4">
        <f>SUMPRODUCT('Respondent Data'!I68:Z68,'Product Coding'!A110:R110)</f>
        <v>-0.10842963774507861</v>
      </c>
      <c r="M68" s="4">
        <f>SUMPRODUCT('Respondent Data'!I68:Z68,'Product Coding'!A111:R111)</f>
        <v>-0.92939127326526982</v>
      </c>
      <c r="N68" s="4">
        <f>SUMPRODUCT('Respondent Data'!I68:Z68,'Product Coding'!A112:R112)</f>
        <v>-1.4328492477413284</v>
      </c>
      <c r="O68" s="4">
        <f>SUMPRODUCT('Respondent Data'!I68:Z68,'Product Coding'!A113:R113)</f>
        <v>-0.45057705134925341</v>
      </c>
      <c r="P68" s="4">
        <f>SUMPRODUCT('Respondent Data'!I68:Z68,'Product Coding'!A114:R114)</f>
        <v>-1.4899766339339269</v>
      </c>
      <c r="Q68" s="4">
        <f>SUMPRODUCT('Respondent Data'!I68:Z68,'Product Coding'!A115:R115)</f>
        <v>-1.6480236880101573</v>
      </c>
      <c r="R68" s="4">
        <f>SUMPRODUCT('Respondent Data'!I68:Z68,'Product Coding'!A116:R116)</f>
        <v>-1.7749739185033724</v>
      </c>
      <c r="S68" s="4">
        <f>SUMPRODUCT('Respondent Data'!I68:Z68,'Product Coding'!A117:R117)</f>
        <v>-2.5959355540235638</v>
      </c>
      <c r="T68" s="4">
        <f>SUMPRODUCT('Respondent Data'!I68:Z68,'Product Coding'!A118:R118)</f>
        <v>-1.5862254795312136</v>
      </c>
      <c r="U68" s="4">
        <f>SUMPRODUCT('Respondent Data'!I68:Z68,'Product Coding'!A119:R119)</f>
        <v>-0.60395328313913865</v>
      </c>
      <c r="V68" s="4">
        <f>SUMPRODUCT('Respondent Data'!I68:Z68,'Product Coding'!A120:R120)</f>
        <v>-1.6433528657238121</v>
      </c>
      <c r="W68" s="4">
        <f>SUMPRODUCT('Respondent Data'!I68:Z68,'Product Coding'!A121:R121)</f>
        <v>-1.8013999198000425</v>
      </c>
      <c r="X68" s="4">
        <f>SUMPRODUCT('Respondent Data'!I68:Z68,'Product Coding'!A122:R122)</f>
        <v>-1.9283501502932576</v>
      </c>
      <c r="Y68" s="4">
        <f>SUMPRODUCT('Respondent Data'!I68:Z68,'Product Coding'!A123:R123)</f>
        <v>-2.7493117858134486</v>
      </c>
      <c r="Z68" s="4">
        <f>SUMPRODUCT('Respondent Data'!I68:Z68,'Product Coding'!A124:R124)</f>
        <v>-0.3305127382155475</v>
      </c>
      <c r="AA68" s="4">
        <f>SUMPRODUCT('Respondent Data'!I68:Z68,'Product Coding'!A125:R125)</f>
        <v>0.65175945817652747</v>
      </c>
      <c r="AB68" s="4">
        <f>SUMPRODUCT('Respondent Data'!I68:Z68,'Product Coding'!A126:R126)</f>
        <v>-0.38764012440814599</v>
      </c>
      <c r="AC68" s="4">
        <f>SUMPRODUCT('Respondent Data'!I68:Z68,'Product Coding'!A127:R127)</f>
        <v>-0.54568717848437653</v>
      </c>
      <c r="AD68" s="4">
        <f>SUMPRODUCT('Respondent Data'!I68:Z68,'Product Coding'!A128:R128)</f>
        <v>-0.6726374089775915</v>
      </c>
      <c r="AE68" s="4">
        <f>SUMPRODUCT('Respondent Data'!I68:Z68,'Product Coding'!A129:R129)</f>
        <v>-1.4935990444977827</v>
      </c>
      <c r="AF68" s="4">
        <f>SUMPRODUCT('Respondent Data'!I68:Z68,'Product Coding'!A130:R130)</f>
        <v>-0.48388897000543274</v>
      </c>
      <c r="AG68" s="4">
        <f>SUMPRODUCT('Respondent Data'!I68:Z68,'Product Coding'!A131:R131)</f>
        <v>0.49838322638664223</v>
      </c>
      <c r="AH68" s="4">
        <f>SUMPRODUCT('Respondent Data'!I68:Z68,'Product Coding'!A132:R132)</f>
        <v>-0.54101635619803123</v>
      </c>
      <c r="AI68" s="4">
        <f>SUMPRODUCT('Respondent Data'!I68:Z68,'Product Coding'!A133:R133)</f>
        <v>-0.69906341027426178</v>
      </c>
      <c r="AJ68" s="4">
        <f>SUMPRODUCT('Respondent Data'!I68:Z68,'Product Coding'!A134:R134)</f>
        <v>-0.82601364076747674</v>
      </c>
      <c r="AK68" s="4">
        <f>SUMPRODUCT('Respondent Data'!I68:Z68,'Product Coding'!A135:R135)</f>
        <v>-1.6469752762876679</v>
      </c>
      <c r="AL68" s="4">
        <f>SUMPRODUCT('Respondent Data'!I68:Z68,'Product Coding'!A136:R136)</f>
        <v>-0.66574413512031438</v>
      </c>
      <c r="AM68" s="4">
        <f>SUMPRODUCT('Respondent Data'!I68:Z68,'Product Coding'!A137:R137)</f>
        <v>0.31652806127176059</v>
      </c>
      <c r="AN68" s="4">
        <f>SUMPRODUCT('Respondent Data'!I68:Z68,'Product Coding'!A138:R138)</f>
        <v>-0.72287152131291288</v>
      </c>
      <c r="AO68" s="4">
        <f>SUMPRODUCT('Respondent Data'!I68:Z68,'Product Coding'!A139:R139)</f>
        <v>-0.88091857538914342</v>
      </c>
      <c r="AP68" s="4">
        <f>SUMPRODUCT('Respondent Data'!I68:Z68,'Product Coding'!A140:R140)</f>
        <v>-1.0078688058823584</v>
      </c>
      <c r="AQ68" s="4">
        <f>SUMPRODUCT('Respondent Data'!I68:Z68,'Product Coding'!A141:R141)</f>
        <v>-1.8288304414025496</v>
      </c>
      <c r="AR68" s="4">
        <f>SUMPRODUCT('Respondent Data'!I68:Z68,'Product Coding'!A142:R142)</f>
        <v>-0.81912036691019963</v>
      </c>
      <c r="AS68" s="4">
        <f>SUMPRODUCT('Respondent Data'!I68:Z68,'Product Coding'!A143:R143)</f>
        <v>0.16315182948187537</v>
      </c>
      <c r="AT68" s="4">
        <f>SUMPRODUCT('Respondent Data'!I68:Z68,'Product Coding'!A144:R144)</f>
        <v>-0.87624775310279812</v>
      </c>
      <c r="AU68" s="4">
        <f>SUMPRODUCT('Respondent Data'!I68:Z68,'Product Coding'!A145:R145)</f>
        <v>-1.0342948071790286</v>
      </c>
      <c r="AV68" s="4">
        <f>SUMPRODUCT('Respondent Data'!I68:Z68,'Product Coding'!A146:R146)</f>
        <v>-1.1612450376722436</v>
      </c>
      <c r="AW68" s="4">
        <f>SUMPRODUCT('Respondent Data'!I68:Z68,'Product Coding'!A147:R147)</f>
        <v>-1.9822066731924348</v>
      </c>
      <c r="AX68" s="4">
        <f>SUMPRODUCT('Respondent Data'!I68:Z68,'Product Coding'!A148:R148)</f>
        <v>-0.26511121153346329</v>
      </c>
      <c r="AY68" s="4">
        <f>SUMPRODUCT('Respondent Data'!I68:Z68,'Product Coding'!A149:R149)</f>
        <v>0.71716098485861168</v>
      </c>
      <c r="AZ68" s="4">
        <f>SUMPRODUCT('Respondent Data'!I68:Z68,'Product Coding'!A150:R150)</f>
        <v>-0.32223859772606178</v>
      </c>
      <c r="BA68" s="4">
        <f>SUMPRODUCT('Respondent Data'!I68:Z68,'Product Coding'!A151:R151)</f>
        <v>-0.48028565180229232</v>
      </c>
      <c r="BB68" s="4">
        <f>SUMPRODUCT('Respondent Data'!I68:Z68,'Product Coding'!A152:R152)</f>
        <v>-0.60723588229550729</v>
      </c>
      <c r="BC68" s="4">
        <f>SUMPRODUCT('Respondent Data'!I68:Z68,'Product Coding'!A153:R153)</f>
        <v>-1.4281975178156985</v>
      </c>
      <c r="BD68" s="4">
        <f>SUMPRODUCT('Respondent Data'!I68:Z68,'Product Coding'!A154:R154)</f>
        <v>-0.41848744332334853</v>
      </c>
      <c r="BE68" s="4">
        <f>SUMPRODUCT('Respondent Data'!I68:Z68,'Product Coding'!A155:R155)</f>
        <v>0.56378475306872644</v>
      </c>
      <c r="BF68" s="4">
        <f>SUMPRODUCT('Respondent Data'!I68:Z68,'Product Coding'!A156:R156)</f>
        <v>-0.47561482951594702</v>
      </c>
      <c r="BG68" s="4">
        <f>SUMPRODUCT('Respondent Data'!I68:Z68,'Product Coding'!A157:R157)</f>
        <v>-0.63366188359217757</v>
      </c>
      <c r="BH68" s="4">
        <f>SUMPRODUCT('Respondent Data'!I68:Z68,'Product Coding'!A158:R158)</f>
        <v>-0.76061211408539253</v>
      </c>
      <c r="BI68" s="4">
        <f>SUMPRODUCT('Respondent Data'!I68:Z68,'Product Coding'!A159:R159)</f>
        <v>-1.5815737496055837</v>
      </c>
      <c r="BJ68" s="4">
        <f>SUMPRODUCT('Respondent Data'!I68:Z68,'Product Coding'!A160:R160)</f>
        <v>0.89585147513676167</v>
      </c>
      <c r="BK68" s="4">
        <f>SUMPRODUCT('Respondent Data'!I68:Z68,'Product Coding'!A161:R161)</f>
        <v>1.8781236715288367</v>
      </c>
      <c r="BL68" s="4">
        <f>SUMPRODUCT('Respondent Data'!I68:Z68,'Product Coding'!A162:R162)</f>
        <v>0.83872408894416317</v>
      </c>
      <c r="BM68" s="4">
        <f>SUMPRODUCT('Respondent Data'!I68:Z68,'Product Coding'!A163:R163)</f>
        <v>0.68067703486793263</v>
      </c>
      <c r="BN68" s="4">
        <f>SUMPRODUCT('Respondent Data'!I68:Z68,'Product Coding'!A164:R164)</f>
        <v>0.55372680437471766</v>
      </c>
      <c r="BO68" s="4">
        <f>SUMPRODUCT('Respondent Data'!I68:Z68,'Product Coding'!A165:R165)</f>
        <v>-0.26723483114547353</v>
      </c>
      <c r="BP68" s="4">
        <f>SUMPRODUCT('Respondent Data'!I68:Z68,'Product Coding'!A166:R166)</f>
        <v>0.74247524334687642</v>
      </c>
      <c r="BQ68" s="4">
        <f>SUMPRODUCT('Respondent Data'!I68:Z68,'Product Coding'!A167:R167)</f>
        <v>1.7247474397389515</v>
      </c>
      <c r="BR68" s="4">
        <f>SUMPRODUCT('Respondent Data'!I68:Z68,'Product Coding'!A168:R168)</f>
        <v>0.68534785715427793</v>
      </c>
      <c r="BS68" s="4">
        <f>SUMPRODUCT('Respondent Data'!I68:Z68,'Product Coding'!A169:R169)</f>
        <v>0.52730080307804739</v>
      </c>
      <c r="BT68" s="4">
        <f>SUMPRODUCT('Respondent Data'!I68:Z68,'Product Coding'!A170:R170)</f>
        <v>0.40035057258483242</v>
      </c>
      <c r="BU68" s="4">
        <f>SUMPRODUCT('Respondent Data'!I68:Z68,'Product Coding'!A171:R171)</f>
        <v>-0.42061106293535877</v>
      </c>
      <c r="BV68" s="4">
        <f>SUMPRODUCT('Respondent Data'!I68:Z68,'Product Coding'!A172:R172)</f>
        <v>-2.81163137004997</v>
      </c>
      <c r="BX68" s="4">
        <f t="shared" si="338"/>
        <v>0.67904270135532263</v>
      </c>
      <c r="BY68" s="4">
        <f t="shared" si="339"/>
        <v>0.25427384540889508</v>
      </c>
      <c r="BZ68" s="4">
        <f t="shared" si="340"/>
        <v>0.71896408156027924</v>
      </c>
      <c r="CA68" s="4">
        <f t="shared" si="341"/>
        <v>0.84206604924033013</v>
      </c>
      <c r="CB68" s="4">
        <f t="shared" si="342"/>
        <v>0.95604853915515009</v>
      </c>
      <c r="CC68" s="4">
        <f t="shared" si="343"/>
        <v>2.1727964867876248</v>
      </c>
      <c r="CD68" s="4">
        <f t="shared" si="344"/>
        <v>0.79160319192505535</v>
      </c>
      <c r="CE68" s="4">
        <f t="shared" si="345"/>
        <v>0.29642316638849131</v>
      </c>
      <c r="CF68" s="4">
        <f t="shared" si="346"/>
        <v>0.83814207958738074</v>
      </c>
      <c r="CG68" s="4">
        <f t="shared" si="347"/>
        <v>0.98164985951533512</v>
      </c>
      <c r="CH68" s="4">
        <f t="shared" si="348"/>
        <v>1.1145264851826844</v>
      </c>
      <c r="CI68" s="4">
        <f t="shared" si="349"/>
        <v>2.5329668236057068</v>
      </c>
      <c r="CJ68" s="4">
        <f t="shared" si="350"/>
        <v>4.1906223190628547</v>
      </c>
      <c r="CK68" s="4">
        <f t="shared" si="351"/>
        <v>1.5692174433178618</v>
      </c>
      <c r="CL68" s="4">
        <f t="shared" si="352"/>
        <v>4.4369918427478527</v>
      </c>
      <c r="CM68" s="4">
        <f t="shared" si="353"/>
        <v>5.196699372555516</v>
      </c>
      <c r="CN68" s="4">
        <f t="shared" si="354"/>
        <v>5.9001272501632567</v>
      </c>
      <c r="CO68" s="4">
        <f t="shared" si="355"/>
        <v>13.409126457202014</v>
      </c>
      <c r="CP68" s="4">
        <f t="shared" si="356"/>
        <v>4.8852745155811412</v>
      </c>
      <c r="CQ68" s="4">
        <f t="shared" si="357"/>
        <v>1.8293364091471023</v>
      </c>
      <c r="CR68" s="4">
        <f t="shared" si="358"/>
        <v>5.1724831122612018</v>
      </c>
      <c r="CS68" s="4">
        <f t="shared" si="359"/>
        <v>6.0581224164241343</v>
      </c>
      <c r="CT68" s="4">
        <f t="shared" si="360"/>
        <v>6.8781529566124737</v>
      </c>
      <c r="CU68" s="4">
        <f t="shared" si="361"/>
        <v>15.631870106639228</v>
      </c>
      <c r="CV68" s="4">
        <f t="shared" si="362"/>
        <v>1.3916815138541991</v>
      </c>
      <c r="CW68" s="4">
        <f t="shared" si="363"/>
        <v>0.52112806662362043</v>
      </c>
      <c r="CX68" s="4">
        <f t="shared" si="364"/>
        <v>1.4734994123867855</v>
      </c>
      <c r="CY68" s="4">
        <f t="shared" si="365"/>
        <v>1.7257939034364109</v>
      </c>
      <c r="CZ68" s="4">
        <f t="shared" si="366"/>
        <v>1.9593982464341611</v>
      </c>
      <c r="DA68" s="4">
        <f t="shared" si="367"/>
        <v>4.4530935948421337</v>
      </c>
      <c r="DB68" s="4">
        <f t="shared" si="368"/>
        <v>1.6223715037526216</v>
      </c>
      <c r="DC68" s="4">
        <f t="shared" si="369"/>
        <v>0.60751207562884624</v>
      </c>
      <c r="DD68" s="4">
        <f t="shared" si="370"/>
        <v>1.7177518229957629</v>
      </c>
      <c r="DE68" s="4">
        <f t="shared" si="371"/>
        <v>2.0118675303310587</v>
      </c>
      <c r="DF68" s="4">
        <f t="shared" si="372"/>
        <v>2.2841949453750359</v>
      </c>
      <c r="DG68" s="4">
        <f t="shared" si="373"/>
        <v>5.1912539470378354</v>
      </c>
      <c r="DH68" s="4">
        <f t="shared" si="374"/>
        <v>1.9459380235266897</v>
      </c>
      <c r="DI68" s="4">
        <f t="shared" si="375"/>
        <v>0.72867456373793171</v>
      </c>
      <c r="DJ68" s="4">
        <f t="shared" si="376"/>
        <v>2.0603410375601778</v>
      </c>
      <c r="DK68" s="4">
        <f t="shared" si="377"/>
        <v>2.4131153170001038</v>
      </c>
      <c r="DL68" s="4">
        <f t="shared" si="378"/>
        <v>2.7397558371011108</v>
      </c>
      <c r="DM68" s="4">
        <f t="shared" si="379"/>
        <v>6.226600024690927</v>
      </c>
      <c r="DN68" s="4">
        <f t="shared" si="380"/>
        <v>2.2685035088920134</v>
      </c>
      <c r="DO68" s="4">
        <f t="shared" si="381"/>
        <v>0.84946220521662119</v>
      </c>
      <c r="DP68" s="4">
        <f t="shared" si="382"/>
        <v>2.4018703662251402</v>
      </c>
      <c r="DQ68" s="4">
        <f t="shared" si="383"/>
        <v>2.8131217427237432</v>
      </c>
      <c r="DR68" s="4">
        <f t="shared" si="384"/>
        <v>3.1939073366310637</v>
      </c>
      <c r="DS68" s="4">
        <f t="shared" si="385"/>
        <v>7.2587429988541627</v>
      </c>
      <c r="DT68" s="4">
        <f t="shared" si="386"/>
        <v>1.303575940396668</v>
      </c>
      <c r="DU68" s="4">
        <f t="shared" si="387"/>
        <v>0.48813611645570376</v>
      </c>
      <c r="DV68" s="4">
        <f t="shared" si="388"/>
        <v>1.3802140526077851</v>
      </c>
      <c r="DW68" s="4">
        <f t="shared" si="389"/>
        <v>1.6165361026981695</v>
      </c>
      <c r="DX68" s="4">
        <f t="shared" si="390"/>
        <v>1.8353512540618466</v>
      </c>
      <c r="DY68" s="4">
        <f t="shared" si="391"/>
        <v>4.171173945175271</v>
      </c>
      <c r="DZ68" s="4">
        <f t="shared" si="392"/>
        <v>1.519661242621527</v>
      </c>
      <c r="EA68" s="4">
        <f t="shared" si="393"/>
        <v>0.56905126453607047</v>
      </c>
      <c r="EB68" s="4">
        <f t="shared" si="394"/>
        <v>1.609003156065768</v>
      </c>
      <c r="EC68" s="4">
        <f t="shared" si="395"/>
        <v>1.8844987748249944</v>
      </c>
      <c r="ED68" s="4">
        <f t="shared" si="396"/>
        <v>2.1395854901601656</v>
      </c>
      <c r="EE68" s="4">
        <f t="shared" si="397"/>
        <v>4.8626023112905497</v>
      </c>
      <c r="EF68" s="4">
        <f t="shared" si="398"/>
        <v>0.40825982751016088</v>
      </c>
      <c r="EG68" s="4">
        <f t="shared" si="399"/>
        <v>0.15287668368982332</v>
      </c>
      <c r="EH68" s="4">
        <f t="shared" si="400"/>
        <v>0.43226169920970625</v>
      </c>
      <c r="EI68" s="4">
        <f t="shared" si="401"/>
        <v>0.50627411108146081</v>
      </c>
      <c r="EJ68" s="4">
        <f t="shared" si="402"/>
        <v>0.57480363297886639</v>
      </c>
      <c r="EK68" s="4">
        <f t="shared" si="403"/>
        <v>1.3063471813187557</v>
      </c>
      <c r="EL68" s="4">
        <f t="shared" si="404"/>
        <v>0.47593440286858424</v>
      </c>
      <c r="EM68" s="4">
        <f t="shared" si="405"/>
        <v>0.17821805688837863</v>
      </c>
      <c r="EN68" s="4">
        <f t="shared" si="406"/>
        <v>0.5039149086771485</v>
      </c>
      <c r="EO68" s="4">
        <f t="shared" si="407"/>
        <v>0.59019587652028149</v>
      </c>
      <c r="EP68" s="4">
        <f t="shared" si="408"/>
        <v>0.67008509139117045</v>
      </c>
      <c r="EQ68" s="4">
        <f t="shared" si="409"/>
        <v>1.5228918541208325</v>
      </c>
      <c r="ER68" s="4">
        <f t="shared" si="410"/>
        <v>16.63703725647974</v>
      </c>
      <c r="ET68" s="4">
        <f t="shared" si="411"/>
        <v>0.59557746756100982</v>
      </c>
      <c r="EU68" s="4">
        <f t="shared" si="412"/>
        <v>0.79727405913817695</v>
      </c>
      <c r="EV68" s="4">
        <f t="shared" si="413"/>
        <v>0.58174572158152038</v>
      </c>
      <c r="EW68" s="4">
        <f t="shared" si="414"/>
        <v>0.54286869920457037</v>
      </c>
      <c r="EX68" s="4">
        <f t="shared" si="415"/>
        <v>0.51123475720695388</v>
      </c>
      <c r="EY68" s="4">
        <f t="shared" si="416"/>
        <v>0.3151793706795466</v>
      </c>
      <c r="EZ68" s="4">
        <f t="shared" si="417"/>
        <v>0.55815930921931012</v>
      </c>
      <c r="FA68" s="4">
        <f t="shared" si="418"/>
        <v>0.77135307816640486</v>
      </c>
      <c r="FB68" s="4">
        <f t="shared" si="419"/>
        <v>0.54402758693412656</v>
      </c>
      <c r="FC68" s="4">
        <f t="shared" si="420"/>
        <v>0.50463001584173728</v>
      </c>
      <c r="FD68" s="4">
        <f t="shared" si="421"/>
        <v>0.47291911782963791</v>
      </c>
      <c r="FE68" s="4">
        <f t="shared" si="422"/>
        <v>0.28304822828180737</v>
      </c>
      <c r="FF68" s="4">
        <f t="shared" si="423"/>
        <v>0.192655126597719</v>
      </c>
      <c r="FG68" s="4">
        <f t="shared" si="424"/>
        <v>0.38922357568482413</v>
      </c>
      <c r="FH68" s="4">
        <f t="shared" si="425"/>
        <v>0.18392523456400856</v>
      </c>
      <c r="FI68" s="4">
        <f t="shared" si="426"/>
        <v>0.16137623271331952</v>
      </c>
      <c r="FJ68" s="4">
        <f t="shared" si="427"/>
        <v>0.14492486351992132</v>
      </c>
      <c r="FK68" s="4">
        <f t="shared" si="428"/>
        <v>6.94004596996355E-2</v>
      </c>
      <c r="FL68" s="4">
        <f t="shared" si="429"/>
        <v>0.16991560841427547</v>
      </c>
      <c r="FM68" s="4">
        <f t="shared" si="430"/>
        <v>0.35343976657107662</v>
      </c>
      <c r="FN68" s="4">
        <f t="shared" si="431"/>
        <v>0.16200935374186293</v>
      </c>
      <c r="FO68" s="4">
        <f t="shared" si="432"/>
        <v>0.14168073901254766</v>
      </c>
      <c r="FP68" s="4">
        <f t="shared" si="433"/>
        <v>0.12693330600552213</v>
      </c>
      <c r="FQ68" s="4">
        <f t="shared" si="434"/>
        <v>6.0125529696195321E-2</v>
      </c>
      <c r="FR68" s="4">
        <f t="shared" si="435"/>
        <v>0.41811587128442451</v>
      </c>
      <c r="FS68" s="4">
        <f t="shared" si="436"/>
        <v>0.65740684294890106</v>
      </c>
      <c r="FT68" s="4">
        <f t="shared" si="437"/>
        <v>0.40428552155387704</v>
      </c>
      <c r="FU68" s="4">
        <f t="shared" si="438"/>
        <v>0.3668655941813132</v>
      </c>
      <c r="FV68" s="4">
        <f t="shared" si="439"/>
        <v>0.33790653258814363</v>
      </c>
      <c r="FW68" s="4">
        <f t="shared" si="440"/>
        <v>0.18338214494353455</v>
      </c>
      <c r="FX68" s="4">
        <f t="shared" si="441"/>
        <v>0.38133422307594367</v>
      </c>
      <c r="FY68" s="4">
        <f t="shared" si="442"/>
        <v>0.62207930824333491</v>
      </c>
      <c r="FZ68" s="4">
        <f t="shared" si="443"/>
        <v>0.36795118359913581</v>
      </c>
      <c r="GA68" s="4">
        <f t="shared" si="444"/>
        <v>0.33201991453126156</v>
      </c>
      <c r="GB68" s="4">
        <f t="shared" si="445"/>
        <v>0.30448862404110599</v>
      </c>
      <c r="GC68" s="4">
        <f t="shared" si="446"/>
        <v>0.16151816878363442</v>
      </c>
      <c r="GD68" s="4">
        <f t="shared" si="447"/>
        <v>0.33945045415546915</v>
      </c>
      <c r="GE68" s="4">
        <f t="shared" si="448"/>
        <v>0.57847788182738635</v>
      </c>
      <c r="GF68" s="4">
        <f t="shared" si="449"/>
        <v>0.32676096805120736</v>
      </c>
      <c r="GG68" s="4">
        <f t="shared" si="450"/>
        <v>0.29298746368726036</v>
      </c>
      <c r="GH68" s="4">
        <f t="shared" si="451"/>
        <v>0.26739713595183656</v>
      </c>
      <c r="GI68" s="4">
        <f t="shared" si="452"/>
        <v>0.13837765983772829</v>
      </c>
      <c r="GJ68" s="4">
        <f t="shared" si="453"/>
        <v>0.30595041347805957</v>
      </c>
      <c r="GK68" s="4">
        <f t="shared" si="454"/>
        <v>0.5406977213048122</v>
      </c>
      <c r="GL68" s="4">
        <f t="shared" si="455"/>
        <v>0.29395593962907013</v>
      </c>
      <c r="GM68" s="4">
        <f t="shared" si="456"/>
        <v>0.26225231384448061</v>
      </c>
      <c r="GN68" s="4">
        <f t="shared" si="457"/>
        <v>0.23844112893617075</v>
      </c>
      <c r="GO68" s="4">
        <f t="shared" si="458"/>
        <v>0.12108380175272947</v>
      </c>
      <c r="GP68" s="4">
        <f t="shared" si="459"/>
        <v>0.43410767687901941</v>
      </c>
      <c r="GQ68" s="4">
        <f t="shared" si="460"/>
        <v>0.67198154049355496</v>
      </c>
      <c r="GR68" s="4">
        <f t="shared" si="461"/>
        <v>0.42013028152001308</v>
      </c>
      <c r="GS68" s="4">
        <f t="shared" si="462"/>
        <v>0.38218467498644526</v>
      </c>
      <c r="GT68" s="4">
        <f t="shared" si="463"/>
        <v>0.35268998808081625</v>
      </c>
      <c r="GU68" s="4">
        <f t="shared" si="464"/>
        <v>0.1933796872048763</v>
      </c>
      <c r="GV68" s="4">
        <f t="shared" si="465"/>
        <v>0.39687874825568681</v>
      </c>
      <c r="GW68" s="4">
        <f t="shared" si="466"/>
        <v>0.63732780604569683</v>
      </c>
      <c r="GX68" s="4">
        <f t="shared" si="467"/>
        <v>0.38328815267051825</v>
      </c>
      <c r="GY68" s="4">
        <f t="shared" si="468"/>
        <v>0.34668068113867412</v>
      </c>
      <c r="GZ68" s="4">
        <f t="shared" si="469"/>
        <v>0.31851338437322985</v>
      </c>
      <c r="HA68" s="4">
        <f t="shared" si="470"/>
        <v>0.17057271615953554</v>
      </c>
      <c r="HB68" s="4">
        <f t="shared" si="471"/>
        <v>0.71009623399399624</v>
      </c>
      <c r="HC68" s="4">
        <f t="shared" si="472"/>
        <v>0.8673954588095788</v>
      </c>
      <c r="HD68" s="4">
        <f t="shared" si="473"/>
        <v>0.6981964263596383</v>
      </c>
      <c r="HE68" s="4">
        <f t="shared" si="474"/>
        <v>0.66388978781692609</v>
      </c>
      <c r="HF68" s="4">
        <f t="shared" si="475"/>
        <v>0.63499980509215648</v>
      </c>
      <c r="HG68" s="4">
        <f t="shared" si="476"/>
        <v>0.43358606548915413</v>
      </c>
      <c r="HH68" s="4">
        <f t="shared" si="477"/>
        <v>0.67753688650147881</v>
      </c>
      <c r="HI68" s="4">
        <f t="shared" si="478"/>
        <v>0.84873932643754879</v>
      </c>
      <c r="HJ68" s="4">
        <f t="shared" si="479"/>
        <v>0.66493123662136255</v>
      </c>
      <c r="HK68" s="4">
        <f t="shared" si="480"/>
        <v>0.62885334741794996</v>
      </c>
      <c r="HL68" s="4">
        <f t="shared" si="481"/>
        <v>0.59877188602827791</v>
      </c>
      <c r="HM68" s="4">
        <f t="shared" si="482"/>
        <v>0.39637053739208977</v>
      </c>
      <c r="HN68" s="4">
        <f t="shared" si="483"/>
        <v>5.6698865317223623E-2</v>
      </c>
      <c r="HP68" s="4">
        <f t="shared" ref="HP68:IU68" si="490">IF(B1=1,ET68,0)</f>
        <v>0.59557746756100982</v>
      </c>
      <c r="HQ68" s="4">
        <f t="shared" si="490"/>
        <v>0.79727405913817695</v>
      </c>
      <c r="HR68" s="4">
        <f t="shared" si="490"/>
        <v>0.58174572158152038</v>
      </c>
      <c r="HS68" s="4">
        <f t="shared" si="490"/>
        <v>0.54286869920457037</v>
      </c>
      <c r="HT68" s="4">
        <f t="shared" si="490"/>
        <v>0.51123475720695388</v>
      </c>
      <c r="HU68" s="4">
        <f t="shared" si="490"/>
        <v>0.3151793706795466</v>
      </c>
      <c r="HV68" s="4">
        <f t="shared" si="490"/>
        <v>0.55815930921931012</v>
      </c>
      <c r="HW68" s="4">
        <f t="shared" si="490"/>
        <v>0.77135307816640486</v>
      </c>
      <c r="HX68" s="4">
        <f t="shared" si="490"/>
        <v>0.54402758693412656</v>
      </c>
      <c r="HY68" s="4">
        <f t="shared" si="490"/>
        <v>0.50463001584173728</v>
      </c>
      <c r="HZ68" s="4">
        <f t="shared" si="490"/>
        <v>0.47291911782963791</v>
      </c>
      <c r="IA68" s="4">
        <f t="shared" si="490"/>
        <v>0.28304822828180737</v>
      </c>
      <c r="IB68" s="4">
        <f t="shared" si="490"/>
        <v>0.192655126597719</v>
      </c>
      <c r="IC68" s="4">
        <f t="shared" si="490"/>
        <v>0.38922357568482413</v>
      </c>
      <c r="ID68" s="4">
        <f t="shared" si="490"/>
        <v>0.18392523456400856</v>
      </c>
      <c r="IE68" s="4">
        <f t="shared" si="490"/>
        <v>0.16137623271331952</v>
      </c>
      <c r="IF68" s="4">
        <f t="shared" si="490"/>
        <v>0.14492486351992132</v>
      </c>
      <c r="IG68" s="4">
        <f t="shared" si="490"/>
        <v>6.94004596996355E-2</v>
      </c>
      <c r="IH68" s="4">
        <f t="shared" si="490"/>
        <v>0.16991560841427547</v>
      </c>
      <c r="II68" s="4">
        <f t="shared" si="490"/>
        <v>0.35343976657107662</v>
      </c>
      <c r="IJ68" s="4">
        <f t="shared" si="490"/>
        <v>0.16200935374186293</v>
      </c>
      <c r="IK68" s="4">
        <f t="shared" si="490"/>
        <v>0.14168073901254766</v>
      </c>
      <c r="IL68" s="4">
        <f t="shared" si="490"/>
        <v>0.12693330600552213</v>
      </c>
      <c r="IM68" s="4">
        <f t="shared" si="490"/>
        <v>6.0125529696195321E-2</v>
      </c>
      <c r="IN68" s="4">
        <f t="shared" si="490"/>
        <v>0.41811587128442451</v>
      </c>
      <c r="IO68" s="4">
        <f t="shared" si="490"/>
        <v>0.65740684294890106</v>
      </c>
      <c r="IP68" s="4">
        <f t="shared" si="490"/>
        <v>0.40428552155387704</v>
      </c>
      <c r="IQ68" s="4">
        <f t="shared" si="490"/>
        <v>0.3668655941813132</v>
      </c>
      <c r="IR68" s="4">
        <f t="shared" si="490"/>
        <v>0.33790653258814363</v>
      </c>
      <c r="IS68" s="4">
        <f t="shared" si="490"/>
        <v>0.18338214494353455</v>
      </c>
      <c r="IT68" s="4">
        <f t="shared" si="490"/>
        <v>0.38133422307594367</v>
      </c>
      <c r="IU68" s="4">
        <f t="shared" si="490"/>
        <v>0.62207930824333491</v>
      </c>
      <c r="IV68" s="4">
        <f t="shared" ref="IV68:KA68" si="491">IF(AH1=1,FZ68,0)</f>
        <v>0.36795118359913581</v>
      </c>
      <c r="IW68" s="4">
        <f t="shared" si="491"/>
        <v>0.33201991453126156</v>
      </c>
      <c r="IX68" s="4">
        <f t="shared" si="491"/>
        <v>0.30448862404110599</v>
      </c>
      <c r="IY68" s="4">
        <f t="shared" si="491"/>
        <v>0.16151816878363442</v>
      </c>
      <c r="IZ68" s="4">
        <f t="shared" si="491"/>
        <v>0.33945045415546915</v>
      </c>
      <c r="JA68" s="4">
        <f t="shared" si="491"/>
        <v>0.57847788182738635</v>
      </c>
      <c r="JB68" s="4">
        <f t="shared" si="491"/>
        <v>0.32676096805120736</v>
      </c>
      <c r="JC68" s="4">
        <f t="shared" si="491"/>
        <v>0.29298746368726036</v>
      </c>
      <c r="JD68" s="4">
        <f t="shared" si="491"/>
        <v>0.26739713595183656</v>
      </c>
      <c r="JE68" s="4">
        <f t="shared" si="491"/>
        <v>0.13837765983772829</v>
      </c>
      <c r="JF68" s="4">
        <f t="shared" si="491"/>
        <v>0.30595041347805957</v>
      </c>
      <c r="JG68" s="4">
        <f t="shared" si="491"/>
        <v>0.5406977213048122</v>
      </c>
      <c r="JH68" s="4">
        <f t="shared" si="491"/>
        <v>0.29395593962907013</v>
      </c>
      <c r="JI68" s="4">
        <f t="shared" si="491"/>
        <v>0.26225231384448061</v>
      </c>
      <c r="JJ68" s="4">
        <f t="shared" si="491"/>
        <v>0.23844112893617075</v>
      </c>
      <c r="JK68" s="4">
        <f t="shared" si="491"/>
        <v>0.12108380175272947</v>
      </c>
      <c r="JL68" s="4">
        <f t="shared" si="491"/>
        <v>0.43410767687901941</v>
      </c>
      <c r="JM68" s="4">
        <f t="shared" si="491"/>
        <v>0.67198154049355496</v>
      </c>
      <c r="JN68" s="4">
        <f t="shared" si="491"/>
        <v>0.42013028152001308</v>
      </c>
      <c r="JO68" s="4">
        <f t="shared" si="491"/>
        <v>0.38218467498644526</v>
      </c>
      <c r="JP68" s="4">
        <f t="shared" si="491"/>
        <v>0.35268998808081625</v>
      </c>
      <c r="JQ68" s="4">
        <f t="shared" si="491"/>
        <v>0.1933796872048763</v>
      </c>
      <c r="JR68" s="4">
        <f t="shared" si="491"/>
        <v>0.39687874825568681</v>
      </c>
      <c r="JS68" s="4">
        <f t="shared" si="491"/>
        <v>0.63732780604569683</v>
      </c>
      <c r="JT68" s="4">
        <f t="shared" si="491"/>
        <v>0.38328815267051825</v>
      </c>
      <c r="JU68" s="4">
        <f t="shared" si="491"/>
        <v>0.34668068113867412</v>
      </c>
      <c r="JV68" s="4">
        <f t="shared" si="491"/>
        <v>0.31851338437322985</v>
      </c>
      <c r="JW68" s="4">
        <f t="shared" si="491"/>
        <v>0.17057271615953554</v>
      </c>
      <c r="JX68" s="4">
        <f t="shared" si="491"/>
        <v>0.71009623399399624</v>
      </c>
      <c r="JY68" s="4">
        <f t="shared" si="491"/>
        <v>0.8673954588095788</v>
      </c>
      <c r="JZ68" s="4">
        <f t="shared" si="491"/>
        <v>0.6981964263596383</v>
      </c>
      <c r="KA68" s="4">
        <f t="shared" si="491"/>
        <v>0.66388978781692609</v>
      </c>
      <c r="KB68" s="4">
        <f t="shared" ref="KB68:KJ68" si="492">IF(BN1=1,HF68,0)</f>
        <v>0.63499980509215648</v>
      </c>
      <c r="KC68" s="4">
        <f t="shared" si="492"/>
        <v>0.43358606548915413</v>
      </c>
      <c r="KD68" s="4">
        <f t="shared" si="492"/>
        <v>0.67753688650147881</v>
      </c>
      <c r="KE68" s="4">
        <f t="shared" si="492"/>
        <v>0.84873932643754879</v>
      </c>
      <c r="KF68" s="4">
        <f t="shared" si="492"/>
        <v>0.66493123662136255</v>
      </c>
      <c r="KG68" s="4">
        <f t="shared" si="492"/>
        <v>0.62885334741794996</v>
      </c>
      <c r="KH68" s="4">
        <f t="shared" si="492"/>
        <v>0.59877188602827791</v>
      </c>
      <c r="KI68" s="4">
        <f t="shared" si="492"/>
        <v>0.39637053739208977</v>
      </c>
      <c r="KJ68" s="4">
        <f t="shared" si="492"/>
        <v>0</v>
      </c>
    </row>
    <row r="69" spans="1:296" x14ac:dyDescent="0.2">
      <c r="A69" s="4" t="str">
        <f>'Respondent Data'!A69</f>
        <v>630</v>
      </c>
      <c r="B69" s="4">
        <f>SUMPRODUCT('Respondent Data'!I69:Z69,'Product Coding'!A100:R100)</f>
        <v>3.254270933285758</v>
      </c>
      <c r="C69" s="4">
        <f>SUMPRODUCT('Respondent Data'!I69:Z69,'Product Coding'!A101:R101)</f>
        <v>2.588123807695077</v>
      </c>
      <c r="D69" s="4">
        <f>SUMPRODUCT('Respondent Data'!I69:Z69,'Product Coding'!A102:R102)</f>
        <v>2.4169168324880017</v>
      </c>
      <c r="E69" s="4">
        <f>SUMPRODUCT('Respondent Data'!I69:Z69,'Product Coding'!A103:R103)</f>
        <v>1.461901763002124</v>
      </c>
      <c r="F69" s="4">
        <f>SUMPRODUCT('Respondent Data'!I69:Z69,'Product Coding'!A104:R104)</f>
        <v>0.4452041145148482</v>
      </c>
      <c r="G69" s="4">
        <f>SUMPRODUCT('Respondent Data'!I69:Z69,'Product Coding'!A105:R105)</f>
        <v>-0.34521629333361181</v>
      </c>
      <c r="H69" s="4">
        <f>SUMPRODUCT('Respondent Data'!I69:Z69,'Product Coding'!A106:R106)</f>
        <v>-1.1113202441685217</v>
      </c>
      <c r="I69" s="4">
        <f>SUMPRODUCT('Respondent Data'!I69:Z69,'Product Coding'!A107:R107)</f>
        <v>-1.7774673697592029</v>
      </c>
      <c r="J69" s="4">
        <f>SUMPRODUCT('Respondent Data'!I69:Z69,'Product Coding'!A108:R108)</f>
        <v>-1.948674344966278</v>
      </c>
      <c r="K69" s="4">
        <f>SUMPRODUCT('Respondent Data'!I69:Z69,'Product Coding'!A109:R109)</f>
        <v>-2.9036894144521561</v>
      </c>
      <c r="L69" s="4">
        <f>SUMPRODUCT('Respondent Data'!I69:Z69,'Product Coding'!A110:R110)</f>
        <v>-3.9203870629394317</v>
      </c>
      <c r="M69" s="4">
        <f>SUMPRODUCT('Respondent Data'!I69:Z69,'Product Coding'!A111:R111)</f>
        <v>-4.7108074707878913</v>
      </c>
      <c r="N69" s="4">
        <f>SUMPRODUCT('Respondent Data'!I69:Z69,'Product Coding'!A112:R112)</f>
        <v>0.44003256670345836</v>
      </c>
      <c r="O69" s="4">
        <f>SUMPRODUCT('Respondent Data'!I69:Z69,'Product Coding'!A113:R113)</f>
        <v>-0.22611455888722309</v>
      </c>
      <c r="P69" s="4">
        <f>SUMPRODUCT('Respondent Data'!I69:Z69,'Product Coding'!A114:R114)</f>
        <v>-0.39732153409429793</v>
      </c>
      <c r="Q69" s="4">
        <f>SUMPRODUCT('Respondent Data'!I69:Z69,'Product Coding'!A115:R115)</f>
        <v>-1.3523366035801758</v>
      </c>
      <c r="R69" s="4">
        <f>SUMPRODUCT('Respondent Data'!I69:Z69,'Product Coding'!A116:R116)</f>
        <v>-2.3690342520674519</v>
      </c>
      <c r="S69" s="4">
        <f>SUMPRODUCT('Respondent Data'!I69:Z69,'Product Coding'!A117:R117)</f>
        <v>-3.1594546599159119</v>
      </c>
      <c r="T69" s="4">
        <f>SUMPRODUCT('Respondent Data'!I69:Z69,'Product Coding'!A118:R118)</f>
        <v>-3.9255586107508216</v>
      </c>
      <c r="U69" s="4">
        <f>SUMPRODUCT('Respondent Data'!I69:Z69,'Product Coding'!A119:R119)</f>
        <v>-4.5917057363415026</v>
      </c>
      <c r="V69" s="4">
        <f>SUMPRODUCT('Respondent Data'!I69:Z69,'Product Coding'!A120:R120)</f>
        <v>-4.7629127115485783</v>
      </c>
      <c r="W69" s="4">
        <f>SUMPRODUCT('Respondent Data'!I69:Z69,'Product Coding'!A121:R121)</f>
        <v>-5.7179277810344562</v>
      </c>
      <c r="X69" s="4">
        <f>SUMPRODUCT('Respondent Data'!I69:Z69,'Product Coding'!A122:R122)</f>
        <v>-6.7346254295217314</v>
      </c>
      <c r="Y69" s="4">
        <f>SUMPRODUCT('Respondent Data'!I69:Z69,'Product Coding'!A123:R123)</f>
        <v>-7.5250458373701914</v>
      </c>
      <c r="Z69" s="4">
        <f>SUMPRODUCT('Respondent Data'!I69:Z69,'Product Coding'!A124:R124)</f>
        <v>2.2288723384442783</v>
      </c>
      <c r="AA69" s="4">
        <f>SUMPRODUCT('Respondent Data'!I69:Z69,'Product Coding'!A125:R125)</f>
        <v>1.5627252128535971</v>
      </c>
      <c r="AB69" s="4">
        <f>SUMPRODUCT('Respondent Data'!I69:Z69,'Product Coding'!A126:R126)</f>
        <v>1.391518237646522</v>
      </c>
      <c r="AC69" s="4">
        <f>SUMPRODUCT('Respondent Data'!I69:Z69,'Product Coding'!A127:R127)</f>
        <v>0.43650316816064416</v>
      </c>
      <c r="AD69" s="4">
        <f>SUMPRODUCT('Respondent Data'!I69:Z69,'Product Coding'!A128:R128)</f>
        <v>-0.5801944803266319</v>
      </c>
      <c r="AE69" s="4">
        <f>SUMPRODUCT('Respondent Data'!I69:Z69,'Product Coding'!A129:R129)</f>
        <v>-1.3706148881750919</v>
      </c>
      <c r="AF69" s="4">
        <f>SUMPRODUCT('Respondent Data'!I69:Z69,'Product Coding'!A130:R130)</f>
        <v>-2.1367188390100016</v>
      </c>
      <c r="AG69" s="4">
        <f>SUMPRODUCT('Respondent Data'!I69:Z69,'Product Coding'!A131:R131)</f>
        <v>-2.8028659646006826</v>
      </c>
      <c r="AH69" s="4">
        <f>SUMPRODUCT('Respondent Data'!I69:Z69,'Product Coding'!A132:R132)</f>
        <v>-2.9740729398077579</v>
      </c>
      <c r="AI69" s="4">
        <f>SUMPRODUCT('Respondent Data'!I69:Z69,'Product Coding'!A133:R133)</f>
        <v>-3.9290880092936358</v>
      </c>
      <c r="AJ69" s="4">
        <f>SUMPRODUCT('Respondent Data'!I69:Z69,'Product Coding'!A134:R134)</f>
        <v>-4.9457856577809114</v>
      </c>
      <c r="AK69" s="4">
        <f>SUMPRODUCT('Respondent Data'!I69:Z69,'Product Coding'!A135:R135)</f>
        <v>-5.7362060656293714</v>
      </c>
      <c r="AL69" s="4">
        <f>SUMPRODUCT('Respondent Data'!I69:Z69,'Product Coding'!A136:R136)</f>
        <v>5.4313697555663989</v>
      </c>
      <c r="AM69" s="4">
        <f>SUMPRODUCT('Respondent Data'!I69:Z69,'Product Coding'!A137:R137)</f>
        <v>4.7652226299757174</v>
      </c>
      <c r="AN69" s="4">
        <f>SUMPRODUCT('Respondent Data'!I69:Z69,'Product Coding'!A138:R138)</f>
        <v>4.5940156547686417</v>
      </c>
      <c r="AO69" s="4">
        <f>SUMPRODUCT('Respondent Data'!I69:Z69,'Product Coding'!A139:R139)</f>
        <v>3.6390005852827638</v>
      </c>
      <c r="AP69" s="4">
        <f>SUMPRODUCT('Respondent Data'!I69:Z69,'Product Coding'!A140:R140)</f>
        <v>2.6223029367954882</v>
      </c>
      <c r="AQ69" s="4">
        <f>SUMPRODUCT('Respondent Data'!I69:Z69,'Product Coding'!A141:R141)</f>
        <v>1.831882528947028</v>
      </c>
      <c r="AR69" s="4">
        <f>SUMPRODUCT('Respondent Data'!I69:Z69,'Product Coding'!A142:R142)</f>
        <v>1.0657785781121185</v>
      </c>
      <c r="AS69" s="4">
        <f>SUMPRODUCT('Respondent Data'!I69:Z69,'Product Coding'!A143:R143)</f>
        <v>0.39963145252143706</v>
      </c>
      <c r="AT69" s="4">
        <f>SUMPRODUCT('Respondent Data'!I69:Z69,'Product Coding'!A144:R144)</f>
        <v>0.22842447731436222</v>
      </c>
      <c r="AU69" s="4">
        <f>SUMPRODUCT('Respondent Data'!I69:Z69,'Product Coding'!A145:R145)</f>
        <v>-0.72659059217151589</v>
      </c>
      <c r="AV69" s="4">
        <f>SUMPRODUCT('Respondent Data'!I69:Z69,'Product Coding'!A146:R146)</f>
        <v>-1.7432882406587917</v>
      </c>
      <c r="AW69" s="4">
        <f>SUMPRODUCT('Respondent Data'!I69:Z69,'Product Coding'!A147:R147)</f>
        <v>-2.5337086485072522</v>
      </c>
      <c r="AX69" s="4">
        <f>SUMPRODUCT('Respondent Data'!I69:Z69,'Product Coding'!A148:R148)</f>
        <v>7.3702326917452492</v>
      </c>
      <c r="AY69" s="4">
        <f>SUMPRODUCT('Respondent Data'!I69:Z69,'Product Coding'!A149:R149)</f>
        <v>6.7040855661545677</v>
      </c>
      <c r="AZ69" s="4">
        <f>SUMPRODUCT('Respondent Data'!I69:Z69,'Product Coding'!A150:R150)</f>
        <v>6.532878590947492</v>
      </c>
      <c r="BA69" s="4">
        <f>SUMPRODUCT('Respondent Data'!I69:Z69,'Product Coding'!A151:R151)</f>
        <v>5.5778635214616141</v>
      </c>
      <c r="BB69" s="4">
        <f>SUMPRODUCT('Respondent Data'!I69:Z69,'Product Coding'!A152:R152)</f>
        <v>4.5611658729743381</v>
      </c>
      <c r="BC69" s="4">
        <f>SUMPRODUCT('Respondent Data'!I69:Z69,'Product Coding'!A153:R153)</f>
        <v>3.770745465125878</v>
      </c>
      <c r="BD69" s="4">
        <f>SUMPRODUCT('Respondent Data'!I69:Z69,'Product Coding'!A154:R154)</f>
        <v>3.0046415142909688</v>
      </c>
      <c r="BE69" s="4">
        <f>SUMPRODUCT('Respondent Data'!I69:Z69,'Product Coding'!A155:R155)</f>
        <v>2.3384943887002874</v>
      </c>
      <c r="BF69" s="4">
        <f>SUMPRODUCT('Respondent Data'!I69:Z69,'Product Coding'!A156:R156)</f>
        <v>2.1672874134932116</v>
      </c>
      <c r="BG69" s="4">
        <f>SUMPRODUCT('Respondent Data'!I69:Z69,'Product Coding'!A157:R157)</f>
        <v>1.2122723440073342</v>
      </c>
      <c r="BH69" s="4">
        <f>SUMPRODUCT('Respondent Data'!I69:Z69,'Product Coding'!A158:R158)</f>
        <v>0.19557469552005813</v>
      </c>
      <c r="BI69" s="4">
        <f>SUMPRODUCT('Respondent Data'!I69:Z69,'Product Coding'!A159:R159)</f>
        <v>-0.59484571232840189</v>
      </c>
      <c r="BJ69" s="4">
        <f>SUMPRODUCT('Respondent Data'!I69:Z69,'Product Coding'!A160:R160)</f>
        <v>7.643558604996878</v>
      </c>
      <c r="BK69" s="4">
        <f>SUMPRODUCT('Respondent Data'!I69:Z69,'Product Coding'!A161:R161)</f>
        <v>6.9774114794061965</v>
      </c>
      <c r="BL69" s="4">
        <f>SUMPRODUCT('Respondent Data'!I69:Z69,'Product Coding'!A162:R162)</f>
        <v>6.8062045041991226</v>
      </c>
      <c r="BM69" s="4">
        <f>SUMPRODUCT('Respondent Data'!I69:Z69,'Product Coding'!A163:R163)</f>
        <v>5.8511894347132438</v>
      </c>
      <c r="BN69" s="4">
        <f>SUMPRODUCT('Respondent Data'!I69:Z69,'Product Coding'!A164:R164)</f>
        <v>4.8344917862259678</v>
      </c>
      <c r="BO69" s="4">
        <f>SUMPRODUCT('Respondent Data'!I69:Z69,'Product Coding'!A165:R165)</f>
        <v>4.0440713783775077</v>
      </c>
      <c r="BP69" s="4">
        <f>SUMPRODUCT('Respondent Data'!I69:Z69,'Product Coding'!A166:R166)</f>
        <v>3.2779674275425976</v>
      </c>
      <c r="BQ69" s="4">
        <f>SUMPRODUCT('Respondent Data'!I69:Z69,'Product Coding'!A167:R167)</f>
        <v>2.6118203019519171</v>
      </c>
      <c r="BR69" s="4">
        <f>SUMPRODUCT('Respondent Data'!I69:Z69,'Product Coding'!A168:R168)</f>
        <v>2.4406133267448422</v>
      </c>
      <c r="BS69" s="4">
        <f>SUMPRODUCT('Respondent Data'!I69:Z69,'Product Coding'!A169:R169)</f>
        <v>1.4855982572589639</v>
      </c>
      <c r="BT69" s="4">
        <f>SUMPRODUCT('Respondent Data'!I69:Z69,'Product Coding'!A170:R170)</f>
        <v>0.46890060877168782</v>
      </c>
      <c r="BU69" s="4">
        <f>SUMPRODUCT('Respondent Data'!I69:Z69,'Product Coding'!A171:R171)</f>
        <v>-0.32151979907677219</v>
      </c>
      <c r="BV69" s="4">
        <f>SUMPRODUCT('Respondent Data'!I69:Z69,'Product Coding'!A172:R172)</f>
        <v>-3.38642433492149</v>
      </c>
      <c r="BX69" s="4">
        <f t="shared" si="338"/>
        <v>3.8608958911611556E-2</v>
      </c>
      <c r="BY69" s="4">
        <f t="shared" si="339"/>
        <v>7.5160924228795833E-2</v>
      </c>
      <c r="BZ69" s="4">
        <f t="shared" si="340"/>
        <v>8.9196200777119816E-2</v>
      </c>
      <c r="CA69" s="4">
        <f t="shared" si="341"/>
        <v>0.23179503607338828</v>
      </c>
      <c r="CB69" s="4">
        <f t="shared" si="342"/>
        <v>0.64069348784445135</v>
      </c>
      <c r="CC69" s="4">
        <f t="shared" si="343"/>
        <v>1.412295356705217</v>
      </c>
      <c r="CD69" s="4">
        <f t="shared" si="344"/>
        <v>3.0383671340864233</v>
      </c>
      <c r="CE69" s="4">
        <f t="shared" si="345"/>
        <v>5.9148572865468427</v>
      </c>
      <c r="CF69" s="4">
        <f t="shared" si="346"/>
        <v>7.019376138761122</v>
      </c>
      <c r="CG69" s="4">
        <f t="shared" si="347"/>
        <v>18.241321167506282</v>
      </c>
      <c r="CH69" s="4">
        <f t="shared" si="348"/>
        <v>50.41995669829695</v>
      </c>
      <c r="CI69" s="4">
        <f t="shared" si="349"/>
        <v>111.14186749400959</v>
      </c>
      <c r="CJ69" s="4">
        <f t="shared" si="350"/>
        <v>0.64401544728152516</v>
      </c>
      <c r="CK69" s="4">
        <f t="shared" si="351"/>
        <v>1.2537192817375651</v>
      </c>
      <c r="CL69" s="4">
        <f t="shared" si="352"/>
        <v>1.4878342425859474</v>
      </c>
      <c r="CM69" s="4">
        <f t="shared" si="353"/>
        <v>3.8664493434332146</v>
      </c>
      <c r="CN69" s="4">
        <f t="shared" si="354"/>
        <v>10.687066286586958</v>
      </c>
      <c r="CO69" s="4">
        <f t="shared" si="355"/>
        <v>23.557745442563327</v>
      </c>
      <c r="CP69" s="4">
        <f t="shared" si="356"/>
        <v>50.681381317320749</v>
      </c>
      <c r="CQ69" s="4">
        <f t="shared" si="357"/>
        <v>98.662579058981763</v>
      </c>
      <c r="CR69" s="4">
        <f t="shared" si="358"/>
        <v>117.08646881648902</v>
      </c>
      <c r="CS69" s="4">
        <f t="shared" si="359"/>
        <v>304.27374738572468</v>
      </c>
      <c r="CT69" s="4">
        <f t="shared" si="360"/>
        <v>841.02840067006298</v>
      </c>
      <c r="CU69" s="4">
        <f t="shared" si="361"/>
        <v>1853.8982019619282</v>
      </c>
      <c r="CV69" s="4">
        <f t="shared" si="362"/>
        <v>0.10764975420599454</v>
      </c>
      <c r="CW69" s="4">
        <f t="shared" si="363"/>
        <v>0.20956418528788373</v>
      </c>
      <c r="CX69" s="4">
        <f t="shared" si="364"/>
        <v>0.2486974360470964</v>
      </c>
      <c r="CY69" s="4">
        <f t="shared" si="365"/>
        <v>0.64629245032466887</v>
      </c>
      <c r="CZ69" s="4">
        <f t="shared" si="366"/>
        <v>1.7863858138659587</v>
      </c>
      <c r="DA69" s="4">
        <f t="shared" si="367"/>
        <v>3.9377712401838534</v>
      </c>
      <c r="DB69" s="4">
        <f t="shared" si="368"/>
        <v>8.471595308248709</v>
      </c>
      <c r="DC69" s="4">
        <f t="shared" si="369"/>
        <v>16.491844147312854</v>
      </c>
      <c r="DD69" s="4">
        <f t="shared" si="370"/>
        <v>19.571470905158304</v>
      </c>
      <c r="DE69" s="4">
        <f t="shared" si="371"/>
        <v>50.860572142598912</v>
      </c>
      <c r="DF69" s="4">
        <f t="shared" si="372"/>
        <v>140.5812562331534</v>
      </c>
      <c r="DG69" s="4">
        <f t="shared" si="373"/>
        <v>309.88648891351198</v>
      </c>
      <c r="DH69" s="4">
        <f t="shared" si="374"/>
        <v>4.3770961427668448E-3</v>
      </c>
      <c r="DI69" s="4">
        <f t="shared" si="375"/>
        <v>8.5209910031972275E-3</v>
      </c>
      <c r="DJ69" s="4">
        <f t="shared" si="376"/>
        <v>1.0112169749637318E-2</v>
      </c>
      <c r="DK69" s="4">
        <f t="shared" si="377"/>
        <v>2.6278594059789457E-2</v>
      </c>
      <c r="DL69" s="4">
        <f t="shared" si="378"/>
        <v>7.2635395343342887E-2</v>
      </c>
      <c r="DM69" s="4">
        <f t="shared" si="379"/>
        <v>0.16011186865810023</v>
      </c>
      <c r="DN69" s="4">
        <f t="shared" si="380"/>
        <v>0.34445956166198344</v>
      </c>
      <c r="DO69" s="4">
        <f t="shared" si="381"/>
        <v>0.67056713632789122</v>
      </c>
      <c r="DP69" s="4">
        <f t="shared" si="382"/>
        <v>0.7957863948608217</v>
      </c>
      <c r="DQ69" s="4">
        <f t="shared" si="383"/>
        <v>2.0680178583434969</v>
      </c>
      <c r="DR69" s="4">
        <f t="shared" si="384"/>
        <v>5.7161084940887701</v>
      </c>
      <c r="DS69" s="4">
        <f t="shared" si="385"/>
        <v>12.60014911621009</v>
      </c>
      <c r="DT69" s="4">
        <f t="shared" si="386"/>
        <v>6.2972163102262778E-4</v>
      </c>
      <c r="DU69" s="4">
        <f t="shared" si="387"/>
        <v>1.2258931897873827E-3</v>
      </c>
      <c r="DV69" s="4">
        <f t="shared" si="388"/>
        <v>1.4548120078290193E-3</v>
      </c>
      <c r="DW69" s="4">
        <f t="shared" si="389"/>
        <v>3.7806341402068741E-3</v>
      </c>
      <c r="DX69" s="4">
        <f t="shared" si="390"/>
        <v>1.0449868619214318E-2</v>
      </c>
      <c r="DY69" s="4">
        <f t="shared" si="391"/>
        <v>2.3034885181600261E-2</v>
      </c>
      <c r="DZ69" s="4">
        <f t="shared" si="392"/>
        <v>4.9556516447456518E-2</v>
      </c>
      <c r="EA69" s="4">
        <f t="shared" si="393"/>
        <v>9.6472779446797177E-2</v>
      </c>
      <c r="EB69" s="4">
        <f t="shared" si="394"/>
        <v>0.11448775402054664</v>
      </c>
      <c r="EC69" s="4">
        <f t="shared" si="395"/>
        <v>0.29752044192403687</v>
      </c>
      <c r="ED69" s="4">
        <f t="shared" si="396"/>
        <v>0.82236191451909268</v>
      </c>
      <c r="EE69" s="4">
        <f t="shared" si="397"/>
        <v>1.8127512382153295</v>
      </c>
      <c r="EF69" s="4">
        <f t="shared" si="398"/>
        <v>4.7912041444434021E-4</v>
      </c>
      <c r="EG69" s="4">
        <f t="shared" si="399"/>
        <v>9.3271443161576837E-4</v>
      </c>
      <c r="EH69" s="4">
        <f t="shared" si="400"/>
        <v>1.1068861188676473E-3</v>
      </c>
      <c r="EI69" s="4">
        <f t="shared" si="401"/>
        <v>2.8764757424272905E-3</v>
      </c>
      <c r="EJ69" s="4">
        <f t="shared" si="402"/>
        <v>7.9507279678422815E-3</v>
      </c>
      <c r="EK69" s="4">
        <f t="shared" si="403"/>
        <v>1.7525972098121439E-2</v>
      </c>
      <c r="EL69" s="4">
        <f t="shared" si="404"/>
        <v>3.7704816746036075E-2</v>
      </c>
      <c r="EM69" s="4">
        <f t="shared" si="405"/>
        <v>7.3400810443949874E-2</v>
      </c>
      <c r="EN69" s="4">
        <f t="shared" si="406"/>
        <v>8.7107409770960903E-2</v>
      </c>
      <c r="EO69" s="4">
        <f t="shared" si="407"/>
        <v>0.22636687453282905</v>
      </c>
      <c r="EP69" s="4">
        <f t="shared" si="408"/>
        <v>0.62568976814053645</v>
      </c>
      <c r="EQ69" s="4">
        <f t="shared" si="409"/>
        <v>1.3792223130842554</v>
      </c>
      <c r="ER69" s="4">
        <f t="shared" si="410"/>
        <v>29.560066180228496</v>
      </c>
      <c r="ET69" s="4">
        <f t="shared" si="411"/>
        <v>0.9628262797270003</v>
      </c>
      <c r="EU69" s="4">
        <f t="shared" si="412"/>
        <v>0.93009332599888883</v>
      </c>
      <c r="EV69" s="4">
        <f t="shared" si="413"/>
        <v>0.9181082336557177</v>
      </c>
      <c r="EW69" s="4">
        <f t="shared" si="414"/>
        <v>0.81182337216402101</v>
      </c>
      <c r="EX69" s="4">
        <f t="shared" si="415"/>
        <v>0.60949836603167329</v>
      </c>
      <c r="EY69" s="4">
        <f t="shared" si="416"/>
        <v>0.4145429361377328</v>
      </c>
      <c r="EZ69" s="4">
        <f t="shared" si="417"/>
        <v>0.24762483617681888</v>
      </c>
      <c r="FA69" s="4">
        <f t="shared" si="418"/>
        <v>0.14461614442073067</v>
      </c>
      <c r="FB69" s="4">
        <f t="shared" si="419"/>
        <v>0.12469797933115602</v>
      </c>
      <c r="FC69" s="4">
        <f t="shared" si="420"/>
        <v>5.1971483210245806E-2</v>
      </c>
      <c r="FD69" s="4">
        <f t="shared" si="421"/>
        <v>1.944770210265697E-2</v>
      </c>
      <c r="FE69" s="4">
        <f t="shared" si="422"/>
        <v>8.9172761462476824E-3</v>
      </c>
      <c r="FF69" s="4">
        <f t="shared" si="423"/>
        <v>0.60826679071267731</v>
      </c>
      <c r="FG69" s="4">
        <f t="shared" si="424"/>
        <v>0.44371098392920671</v>
      </c>
      <c r="FH69" s="4">
        <f t="shared" si="425"/>
        <v>0.40195603986886319</v>
      </c>
      <c r="FI69" s="4">
        <f t="shared" si="426"/>
        <v>0.20548862824379333</v>
      </c>
      <c r="FJ69" s="4">
        <f t="shared" si="427"/>
        <v>8.5564672560100266E-2</v>
      </c>
      <c r="FK69" s="4">
        <f t="shared" si="428"/>
        <v>4.0720350422185192E-2</v>
      </c>
      <c r="FL69" s="4">
        <f t="shared" si="429"/>
        <v>1.9349328027052078E-2</v>
      </c>
      <c r="FM69" s="4">
        <f t="shared" si="430"/>
        <v>1.0033856332457396E-2</v>
      </c>
      <c r="FN69" s="4">
        <f t="shared" si="431"/>
        <v>8.4683707627335267E-3</v>
      </c>
      <c r="FO69" s="4">
        <f t="shared" si="432"/>
        <v>3.27574843419622E-3</v>
      </c>
      <c r="FP69" s="4">
        <f t="shared" si="433"/>
        <v>1.1876083980115488E-3</v>
      </c>
      <c r="FQ69" s="4">
        <f t="shared" si="434"/>
        <v>5.3911314321308779E-4</v>
      </c>
      <c r="FR69" s="4">
        <f t="shared" si="435"/>
        <v>0.90281246052985231</v>
      </c>
      <c r="FS69" s="4">
        <f t="shared" si="436"/>
        <v>0.82674405555583952</v>
      </c>
      <c r="FT69" s="4">
        <f t="shared" si="437"/>
        <v>0.80083451053252874</v>
      </c>
      <c r="FU69" s="4">
        <f t="shared" si="438"/>
        <v>0.60742549101940413</v>
      </c>
      <c r="FV69" s="4">
        <f t="shared" si="439"/>
        <v>0.35888784497239251</v>
      </c>
      <c r="FW69" s="4">
        <f t="shared" si="440"/>
        <v>0.20252052016139291</v>
      </c>
      <c r="FX69" s="4">
        <f t="shared" si="441"/>
        <v>0.10557883518620258</v>
      </c>
      <c r="FY69" s="4">
        <f t="shared" si="442"/>
        <v>5.7169500915866714E-2</v>
      </c>
      <c r="FZ69" s="4">
        <f t="shared" si="443"/>
        <v>4.8611011075015038E-2</v>
      </c>
      <c r="GA69" s="4">
        <f t="shared" si="444"/>
        <v>1.9282471416827807E-2</v>
      </c>
      <c r="GB69" s="4">
        <f t="shared" si="445"/>
        <v>7.0630818415201692E-3</v>
      </c>
      <c r="GC69" s="4">
        <f t="shared" si="446"/>
        <v>3.2166081050830036E-3</v>
      </c>
      <c r="GD69" s="4">
        <f t="shared" si="447"/>
        <v>0.99564197933268606</v>
      </c>
      <c r="GE69" s="4">
        <f t="shared" si="448"/>
        <v>0.99155100282571096</v>
      </c>
      <c r="GF69" s="4">
        <f t="shared" si="449"/>
        <v>0.98998906254921792</v>
      </c>
      <c r="GG69" s="4">
        <f t="shared" si="450"/>
        <v>0.9743942880501526</v>
      </c>
      <c r="GH69" s="4">
        <f t="shared" si="451"/>
        <v>0.9322832384063805</v>
      </c>
      <c r="GI69" s="4">
        <f t="shared" si="452"/>
        <v>0.8619858368975214</v>
      </c>
      <c r="GJ69" s="4">
        <f t="shared" si="453"/>
        <v>0.74379328952358215</v>
      </c>
      <c r="GK69" s="4">
        <f t="shared" si="454"/>
        <v>0.5985991094007278</v>
      </c>
      <c r="GL69" s="4">
        <f t="shared" si="455"/>
        <v>0.55685910243100079</v>
      </c>
      <c r="GM69" s="4">
        <f t="shared" si="456"/>
        <v>0.32594334393474689</v>
      </c>
      <c r="GN69" s="4">
        <f t="shared" si="457"/>
        <v>0.14889574831617997</v>
      </c>
      <c r="GO69" s="4">
        <f t="shared" si="458"/>
        <v>7.3528605565662125E-2</v>
      </c>
      <c r="GP69" s="4">
        <f t="shared" si="459"/>
        <v>0.99937067466875129</v>
      </c>
      <c r="GQ69" s="4">
        <f t="shared" si="460"/>
        <v>0.99877560778429164</v>
      </c>
      <c r="GR69" s="4">
        <f t="shared" si="461"/>
        <v>0.99854730139554448</v>
      </c>
      <c r="GS69" s="4">
        <f t="shared" si="462"/>
        <v>0.99623360522048199</v>
      </c>
      <c r="GT69" s="4">
        <f t="shared" si="463"/>
        <v>0.98965820181312503</v>
      </c>
      <c r="GU69" s="4">
        <f t="shared" si="464"/>
        <v>0.97748377351031257</v>
      </c>
      <c r="GV69" s="4">
        <f t="shared" si="465"/>
        <v>0.95278337500566845</v>
      </c>
      <c r="GW69" s="4">
        <f t="shared" si="466"/>
        <v>0.91201534478998136</v>
      </c>
      <c r="GX69" s="4">
        <f t="shared" si="467"/>
        <v>0.89727320591228676</v>
      </c>
      <c r="GY69" s="4">
        <f t="shared" si="468"/>
        <v>0.7707007671625915</v>
      </c>
      <c r="GZ69" s="4">
        <f t="shared" si="469"/>
        <v>0.54873842129426431</v>
      </c>
      <c r="HA69" s="4">
        <f t="shared" si="470"/>
        <v>0.35552379691937946</v>
      </c>
      <c r="HB69" s="4">
        <f t="shared" si="471"/>
        <v>0.99952110903199476</v>
      </c>
      <c r="HC69" s="4">
        <f t="shared" si="472"/>
        <v>0.99906815471393051</v>
      </c>
      <c r="HD69" s="4">
        <f t="shared" si="473"/>
        <v>0.99889433772335845</v>
      </c>
      <c r="HE69" s="4">
        <f t="shared" si="474"/>
        <v>0.99713177463824954</v>
      </c>
      <c r="HF69" s="4">
        <f t="shared" si="475"/>
        <v>0.99211198747395912</v>
      </c>
      <c r="HG69" s="4">
        <f t="shared" si="476"/>
        <v>0.98277589704960244</v>
      </c>
      <c r="HH69" s="4">
        <f t="shared" si="477"/>
        <v>0.96366518094782649</v>
      </c>
      <c r="HI69" s="4">
        <f t="shared" si="478"/>
        <v>0.93161845069448768</v>
      </c>
      <c r="HJ69" s="4">
        <f t="shared" si="479"/>
        <v>0.91987230609594195</v>
      </c>
      <c r="HK69" s="4">
        <f t="shared" si="480"/>
        <v>0.81541667568356246</v>
      </c>
      <c r="HL69" s="4">
        <f t="shared" si="481"/>
        <v>0.61512351224538964</v>
      </c>
      <c r="HM69" s="4">
        <f t="shared" si="482"/>
        <v>0.42030540588856147</v>
      </c>
      <c r="HN69" s="4">
        <f t="shared" si="483"/>
        <v>3.2722442225827764E-2</v>
      </c>
      <c r="HP69" s="4">
        <f t="shared" ref="HP69:IU69" si="493">IF(B1=1,ET69,0)</f>
        <v>0.9628262797270003</v>
      </c>
      <c r="HQ69" s="4">
        <f t="shared" si="493"/>
        <v>0.93009332599888883</v>
      </c>
      <c r="HR69" s="4">
        <f t="shared" si="493"/>
        <v>0.9181082336557177</v>
      </c>
      <c r="HS69" s="4">
        <f t="shared" si="493"/>
        <v>0.81182337216402101</v>
      </c>
      <c r="HT69" s="4">
        <f t="shared" si="493"/>
        <v>0.60949836603167329</v>
      </c>
      <c r="HU69" s="4">
        <f t="shared" si="493"/>
        <v>0.4145429361377328</v>
      </c>
      <c r="HV69" s="4">
        <f t="shared" si="493"/>
        <v>0.24762483617681888</v>
      </c>
      <c r="HW69" s="4">
        <f t="shared" si="493"/>
        <v>0.14461614442073067</v>
      </c>
      <c r="HX69" s="4">
        <f t="shared" si="493"/>
        <v>0.12469797933115602</v>
      </c>
      <c r="HY69" s="4">
        <f t="shared" si="493"/>
        <v>5.1971483210245806E-2</v>
      </c>
      <c r="HZ69" s="4">
        <f t="shared" si="493"/>
        <v>1.944770210265697E-2</v>
      </c>
      <c r="IA69" s="4">
        <f t="shared" si="493"/>
        <v>8.9172761462476824E-3</v>
      </c>
      <c r="IB69" s="4">
        <f t="shared" si="493"/>
        <v>0.60826679071267731</v>
      </c>
      <c r="IC69" s="4">
        <f t="shared" si="493"/>
        <v>0.44371098392920671</v>
      </c>
      <c r="ID69" s="4">
        <f t="shared" si="493"/>
        <v>0.40195603986886319</v>
      </c>
      <c r="IE69" s="4">
        <f t="shared" si="493"/>
        <v>0.20548862824379333</v>
      </c>
      <c r="IF69" s="4">
        <f t="shared" si="493"/>
        <v>8.5564672560100266E-2</v>
      </c>
      <c r="IG69" s="4">
        <f t="shared" si="493"/>
        <v>4.0720350422185192E-2</v>
      </c>
      <c r="IH69" s="4">
        <f t="shared" si="493"/>
        <v>1.9349328027052078E-2</v>
      </c>
      <c r="II69" s="4">
        <f t="shared" si="493"/>
        <v>1.0033856332457396E-2</v>
      </c>
      <c r="IJ69" s="4">
        <f t="shared" si="493"/>
        <v>8.4683707627335267E-3</v>
      </c>
      <c r="IK69" s="4">
        <f t="shared" si="493"/>
        <v>3.27574843419622E-3</v>
      </c>
      <c r="IL69" s="4">
        <f t="shared" si="493"/>
        <v>1.1876083980115488E-3</v>
      </c>
      <c r="IM69" s="4">
        <f t="shared" si="493"/>
        <v>5.3911314321308779E-4</v>
      </c>
      <c r="IN69" s="4">
        <f t="shared" si="493"/>
        <v>0.90281246052985231</v>
      </c>
      <c r="IO69" s="4">
        <f t="shared" si="493"/>
        <v>0.82674405555583952</v>
      </c>
      <c r="IP69" s="4">
        <f t="shared" si="493"/>
        <v>0.80083451053252874</v>
      </c>
      <c r="IQ69" s="4">
        <f t="shared" si="493"/>
        <v>0.60742549101940413</v>
      </c>
      <c r="IR69" s="4">
        <f t="shared" si="493"/>
        <v>0.35888784497239251</v>
      </c>
      <c r="IS69" s="4">
        <f t="shared" si="493"/>
        <v>0.20252052016139291</v>
      </c>
      <c r="IT69" s="4">
        <f t="shared" si="493"/>
        <v>0.10557883518620258</v>
      </c>
      <c r="IU69" s="4">
        <f t="shared" si="493"/>
        <v>5.7169500915866714E-2</v>
      </c>
      <c r="IV69" s="4">
        <f t="shared" ref="IV69:KA69" si="494">IF(AH1=1,FZ69,0)</f>
        <v>4.8611011075015038E-2</v>
      </c>
      <c r="IW69" s="4">
        <f t="shared" si="494"/>
        <v>1.9282471416827807E-2</v>
      </c>
      <c r="IX69" s="4">
        <f t="shared" si="494"/>
        <v>7.0630818415201692E-3</v>
      </c>
      <c r="IY69" s="4">
        <f t="shared" si="494"/>
        <v>3.2166081050830036E-3</v>
      </c>
      <c r="IZ69" s="4">
        <f t="shared" si="494"/>
        <v>0.99564197933268606</v>
      </c>
      <c r="JA69" s="4">
        <f t="shared" si="494"/>
        <v>0.99155100282571096</v>
      </c>
      <c r="JB69" s="4">
        <f t="shared" si="494"/>
        <v>0.98998906254921792</v>
      </c>
      <c r="JC69" s="4">
        <f t="shared" si="494"/>
        <v>0.9743942880501526</v>
      </c>
      <c r="JD69" s="4">
        <f t="shared" si="494"/>
        <v>0.9322832384063805</v>
      </c>
      <c r="JE69" s="4">
        <f t="shared" si="494"/>
        <v>0.8619858368975214</v>
      </c>
      <c r="JF69" s="4">
        <f t="shared" si="494"/>
        <v>0.74379328952358215</v>
      </c>
      <c r="JG69" s="4">
        <f t="shared" si="494"/>
        <v>0.5985991094007278</v>
      </c>
      <c r="JH69" s="4">
        <f t="shared" si="494"/>
        <v>0.55685910243100079</v>
      </c>
      <c r="JI69" s="4">
        <f t="shared" si="494"/>
        <v>0.32594334393474689</v>
      </c>
      <c r="JJ69" s="4">
        <f t="shared" si="494"/>
        <v>0.14889574831617997</v>
      </c>
      <c r="JK69" s="4">
        <f t="shared" si="494"/>
        <v>7.3528605565662125E-2</v>
      </c>
      <c r="JL69" s="4">
        <f t="shared" si="494"/>
        <v>0.99937067466875129</v>
      </c>
      <c r="JM69" s="4">
        <f t="shared" si="494"/>
        <v>0.99877560778429164</v>
      </c>
      <c r="JN69" s="4">
        <f t="shared" si="494"/>
        <v>0.99854730139554448</v>
      </c>
      <c r="JO69" s="4">
        <f t="shared" si="494"/>
        <v>0.99623360522048199</v>
      </c>
      <c r="JP69" s="4">
        <f t="shared" si="494"/>
        <v>0.98965820181312503</v>
      </c>
      <c r="JQ69" s="4">
        <f t="shared" si="494"/>
        <v>0.97748377351031257</v>
      </c>
      <c r="JR69" s="4">
        <f t="shared" si="494"/>
        <v>0.95278337500566845</v>
      </c>
      <c r="JS69" s="4">
        <f t="shared" si="494"/>
        <v>0.91201534478998136</v>
      </c>
      <c r="JT69" s="4">
        <f t="shared" si="494"/>
        <v>0.89727320591228676</v>
      </c>
      <c r="JU69" s="4">
        <f t="shared" si="494"/>
        <v>0.7707007671625915</v>
      </c>
      <c r="JV69" s="4">
        <f t="shared" si="494"/>
        <v>0.54873842129426431</v>
      </c>
      <c r="JW69" s="4">
        <f t="shared" si="494"/>
        <v>0.35552379691937946</v>
      </c>
      <c r="JX69" s="4">
        <f t="shared" si="494"/>
        <v>0.99952110903199476</v>
      </c>
      <c r="JY69" s="4">
        <f t="shared" si="494"/>
        <v>0.99906815471393051</v>
      </c>
      <c r="JZ69" s="4">
        <f t="shared" si="494"/>
        <v>0.99889433772335845</v>
      </c>
      <c r="KA69" s="4">
        <f t="shared" si="494"/>
        <v>0.99713177463824954</v>
      </c>
      <c r="KB69" s="4">
        <f t="shared" ref="KB69:KJ69" si="495">IF(BN1=1,HF69,0)</f>
        <v>0.99211198747395912</v>
      </c>
      <c r="KC69" s="4">
        <f t="shared" si="495"/>
        <v>0.98277589704960244</v>
      </c>
      <c r="KD69" s="4">
        <f t="shared" si="495"/>
        <v>0.96366518094782649</v>
      </c>
      <c r="KE69" s="4">
        <f t="shared" si="495"/>
        <v>0.93161845069448768</v>
      </c>
      <c r="KF69" s="4">
        <f t="shared" si="495"/>
        <v>0.91987230609594195</v>
      </c>
      <c r="KG69" s="4">
        <f t="shared" si="495"/>
        <v>0.81541667568356246</v>
      </c>
      <c r="KH69" s="4">
        <f t="shared" si="495"/>
        <v>0.61512351224538964</v>
      </c>
      <c r="KI69" s="4">
        <f t="shared" si="495"/>
        <v>0.42030540588856147</v>
      </c>
      <c r="KJ69" s="4">
        <f t="shared" si="495"/>
        <v>0</v>
      </c>
    </row>
    <row r="70" spans="1:296" x14ac:dyDescent="0.2">
      <c r="A70" s="4" t="str">
        <f>'Respondent Data'!A70</f>
        <v>638</v>
      </c>
      <c r="B70" s="4">
        <f>SUMPRODUCT('Respondent Data'!I70:Z70,'Product Coding'!A100:R100)</f>
        <v>3.1116517925829776</v>
      </c>
      <c r="C70" s="4">
        <f>SUMPRODUCT('Respondent Data'!I70:Z70,'Product Coding'!A101:R101)</f>
        <v>1.1355564785449377</v>
      </c>
      <c r="D70" s="4">
        <f>SUMPRODUCT('Respondent Data'!I70:Z70,'Product Coding'!A102:R102)</f>
        <v>-0.22618451652207849</v>
      </c>
      <c r="E70" s="4">
        <f>SUMPRODUCT('Respondent Data'!I70:Z70,'Product Coding'!A103:R103)</f>
        <v>0.25543793587000252</v>
      </c>
      <c r="F70" s="4">
        <f>SUMPRODUCT('Respondent Data'!I70:Z70,'Product Coding'!A104:R104)</f>
        <v>-1.2986486964529322</v>
      </c>
      <c r="G70" s="4">
        <f>SUMPRODUCT('Respondent Data'!I70:Z70,'Product Coding'!A105:R105)</f>
        <v>-2.1736195189019223</v>
      </c>
      <c r="H70" s="4">
        <f>SUMPRODUCT('Respondent Data'!I70:Z70,'Product Coding'!A106:R106)</f>
        <v>3.3042255545598684</v>
      </c>
      <c r="I70" s="4">
        <f>SUMPRODUCT('Respondent Data'!I70:Z70,'Product Coding'!A107:R107)</f>
        <v>1.3281302405218285</v>
      </c>
      <c r="J70" s="4">
        <f>SUMPRODUCT('Respondent Data'!I70:Z70,'Product Coding'!A108:R108)</f>
        <v>-3.3610754545187485E-2</v>
      </c>
      <c r="K70" s="4">
        <f>SUMPRODUCT('Respondent Data'!I70:Z70,'Product Coding'!A109:R109)</f>
        <v>0.44801169784689354</v>
      </c>
      <c r="L70" s="4">
        <f>SUMPRODUCT('Respondent Data'!I70:Z70,'Product Coding'!A110:R110)</f>
        <v>-1.1060749344760414</v>
      </c>
      <c r="M70" s="4">
        <f>SUMPRODUCT('Respondent Data'!I70:Z70,'Product Coding'!A111:R111)</f>
        <v>-1.9810457569250315</v>
      </c>
      <c r="N70" s="4">
        <f>SUMPRODUCT('Respondent Data'!I70:Z70,'Product Coding'!A112:R112)</f>
        <v>1.6872401460067408</v>
      </c>
      <c r="O70" s="4">
        <f>SUMPRODUCT('Respondent Data'!I70:Z70,'Product Coding'!A113:R113)</f>
        <v>-0.28885516803129951</v>
      </c>
      <c r="P70" s="4">
        <f>SUMPRODUCT('Respondent Data'!I70:Z70,'Product Coding'!A114:R114)</f>
        <v>-1.6505961630983155</v>
      </c>
      <c r="Q70" s="4">
        <f>SUMPRODUCT('Respondent Data'!I70:Z70,'Product Coding'!A115:R115)</f>
        <v>-1.1689737107062343</v>
      </c>
      <c r="R70" s="4">
        <f>SUMPRODUCT('Respondent Data'!I70:Z70,'Product Coding'!A116:R116)</f>
        <v>-2.7230603430291693</v>
      </c>
      <c r="S70" s="4">
        <f>SUMPRODUCT('Respondent Data'!I70:Z70,'Product Coding'!A117:R117)</f>
        <v>-3.5980311654781594</v>
      </c>
      <c r="T70" s="4">
        <f>SUMPRODUCT('Respondent Data'!I70:Z70,'Product Coding'!A118:R118)</f>
        <v>1.8798139079836316</v>
      </c>
      <c r="U70" s="4">
        <f>SUMPRODUCT('Respondent Data'!I70:Z70,'Product Coding'!A119:R119)</f>
        <v>-9.6281406054408505E-2</v>
      </c>
      <c r="V70" s="4">
        <f>SUMPRODUCT('Respondent Data'!I70:Z70,'Product Coding'!A120:R120)</f>
        <v>-1.4580224011214247</v>
      </c>
      <c r="W70" s="4">
        <f>SUMPRODUCT('Respondent Data'!I70:Z70,'Product Coding'!A121:R121)</f>
        <v>-0.97639994872934344</v>
      </c>
      <c r="X70" s="4">
        <f>SUMPRODUCT('Respondent Data'!I70:Z70,'Product Coding'!A122:R122)</f>
        <v>-2.5304865810522785</v>
      </c>
      <c r="Y70" s="4">
        <f>SUMPRODUCT('Respondent Data'!I70:Z70,'Product Coding'!A123:R123)</f>
        <v>-3.4054574035012686</v>
      </c>
      <c r="Z70" s="4">
        <f>SUMPRODUCT('Respondent Data'!I70:Z70,'Product Coding'!A124:R124)</f>
        <v>3.1035047619377698</v>
      </c>
      <c r="AA70" s="4">
        <f>SUMPRODUCT('Respondent Data'!I70:Z70,'Product Coding'!A125:R125)</f>
        <v>1.1274094478997294</v>
      </c>
      <c r="AB70" s="4">
        <f>SUMPRODUCT('Respondent Data'!I70:Z70,'Product Coding'!A126:R126)</f>
        <v>-0.23433154716728655</v>
      </c>
      <c r="AC70" s="4">
        <f>SUMPRODUCT('Respondent Data'!I70:Z70,'Product Coding'!A127:R127)</f>
        <v>0.24729090522479447</v>
      </c>
      <c r="AD70" s="4">
        <f>SUMPRODUCT('Respondent Data'!I70:Z70,'Product Coding'!A128:R128)</f>
        <v>-1.3067957270981405</v>
      </c>
      <c r="AE70" s="4">
        <f>SUMPRODUCT('Respondent Data'!I70:Z70,'Product Coding'!A129:R129)</f>
        <v>-2.1817665495471306</v>
      </c>
      <c r="AF70" s="4">
        <f>SUMPRODUCT('Respondent Data'!I70:Z70,'Product Coding'!A130:R130)</f>
        <v>3.2960785239146606</v>
      </c>
      <c r="AG70" s="4">
        <f>SUMPRODUCT('Respondent Data'!I70:Z70,'Product Coding'!A131:R131)</f>
        <v>1.3199832098766202</v>
      </c>
      <c r="AH70" s="4">
        <f>SUMPRODUCT('Respondent Data'!I70:Z70,'Product Coding'!A132:R132)</f>
        <v>-4.1757785190395538E-2</v>
      </c>
      <c r="AI70" s="4">
        <f>SUMPRODUCT('Respondent Data'!I70:Z70,'Product Coding'!A133:R133)</f>
        <v>0.43986466720168549</v>
      </c>
      <c r="AJ70" s="4">
        <f>SUMPRODUCT('Respondent Data'!I70:Z70,'Product Coding'!A134:R134)</f>
        <v>-1.1142219651212497</v>
      </c>
      <c r="AK70" s="4">
        <f>SUMPRODUCT('Respondent Data'!I70:Z70,'Product Coding'!A135:R135)</f>
        <v>-1.9891927875702398</v>
      </c>
      <c r="AL70" s="4">
        <f>SUMPRODUCT('Respondent Data'!I70:Z70,'Product Coding'!A136:R136)</f>
        <v>3.3968538656163796</v>
      </c>
      <c r="AM70" s="4">
        <f>SUMPRODUCT('Respondent Data'!I70:Z70,'Product Coding'!A137:R137)</f>
        <v>1.4207585515783396</v>
      </c>
      <c r="AN70" s="4">
        <f>SUMPRODUCT('Respondent Data'!I70:Z70,'Product Coding'!A138:R138)</f>
        <v>5.9017556511323496E-2</v>
      </c>
      <c r="AO70" s="4">
        <f>SUMPRODUCT('Respondent Data'!I70:Z70,'Product Coding'!A139:R139)</f>
        <v>0.54064000890340447</v>
      </c>
      <c r="AP70" s="4">
        <f>SUMPRODUCT('Respondent Data'!I70:Z70,'Product Coding'!A140:R140)</f>
        <v>-1.0134466234195305</v>
      </c>
      <c r="AQ70" s="4">
        <f>SUMPRODUCT('Respondent Data'!I70:Z70,'Product Coding'!A141:R141)</f>
        <v>-1.8884174458685203</v>
      </c>
      <c r="AR70" s="4">
        <f>SUMPRODUCT('Respondent Data'!I70:Z70,'Product Coding'!A142:R142)</f>
        <v>3.5894276275932704</v>
      </c>
      <c r="AS70" s="4">
        <f>SUMPRODUCT('Respondent Data'!I70:Z70,'Product Coding'!A143:R143)</f>
        <v>1.6133323135552304</v>
      </c>
      <c r="AT70" s="4">
        <f>SUMPRODUCT('Respondent Data'!I70:Z70,'Product Coding'!A144:R144)</f>
        <v>0.25159131848821448</v>
      </c>
      <c r="AU70" s="4">
        <f>SUMPRODUCT('Respondent Data'!I70:Z70,'Product Coding'!A145:R145)</f>
        <v>0.73321377088029549</v>
      </c>
      <c r="AV70" s="4">
        <f>SUMPRODUCT('Respondent Data'!I70:Z70,'Product Coding'!A146:R146)</f>
        <v>-0.82087286144263949</v>
      </c>
      <c r="AW70" s="4">
        <f>SUMPRODUCT('Respondent Data'!I70:Z70,'Product Coding'!A147:R147)</f>
        <v>-1.6958436838916295</v>
      </c>
      <c r="AX70" s="4">
        <f>SUMPRODUCT('Respondent Data'!I70:Z70,'Product Coding'!A148:R148)</f>
        <v>4.4406144324990455</v>
      </c>
      <c r="AY70" s="4">
        <f>SUMPRODUCT('Respondent Data'!I70:Z70,'Product Coding'!A149:R149)</f>
        <v>2.4645191184610056</v>
      </c>
      <c r="AZ70" s="4">
        <f>SUMPRODUCT('Respondent Data'!I70:Z70,'Product Coding'!A150:R150)</f>
        <v>1.1027781233939895</v>
      </c>
      <c r="BA70" s="4">
        <f>SUMPRODUCT('Respondent Data'!I70:Z70,'Product Coding'!A151:R151)</f>
        <v>1.5844005757860706</v>
      </c>
      <c r="BB70" s="4">
        <f>SUMPRODUCT('Respondent Data'!I70:Z70,'Product Coding'!A152:R152)</f>
        <v>3.0313943463135554E-2</v>
      </c>
      <c r="BC70" s="4">
        <f>SUMPRODUCT('Respondent Data'!I70:Z70,'Product Coding'!A153:R153)</f>
        <v>-0.84465687898585451</v>
      </c>
      <c r="BD70" s="4">
        <f>SUMPRODUCT('Respondent Data'!I70:Z70,'Product Coding'!A154:R154)</f>
        <v>4.6331881944759372</v>
      </c>
      <c r="BE70" s="4">
        <f>SUMPRODUCT('Respondent Data'!I70:Z70,'Product Coding'!A155:R155)</f>
        <v>2.6570928804378964</v>
      </c>
      <c r="BF70" s="4">
        <f>SUMPRODUCT('Respondent Data'!I70:Z70,'Product Coding'!A156:R156)</f>
        <v>1.2953518853708803</v>
      </c>
      <c r="BG70" s="4">
        <f>SUMPRODUCT('Respondent Data'!I70:Z70,'Product Coding'!A157:R157)</f>
        <v>1.7769743377629614</v>
      </c>
      <c r="BH70" s="4">
        <f>SUMPRODUCT('Respondent Data'!I70:Z70,'Product Coding'!A158:R158)</f>
        <v>0.22288770544002656</v>
      </c>
      <c r="BI70" s="4">
        <f>SUMPRODUCT('Respondent Data'!I70:Z70,'Product Coding'!A159:R159)</f>
        <v>-0.65208311700896349</v>
      </c>
      <c r="BJ70" s="4">
        <f>SUMPRODUCT('Respondent Data'!I70:Z70,'Product Coding'!A160:R160)</f>
        <v>5.6750161564330508</v>
      </c>
      <c r="BK70" s="4">
        <f>SUMPRODUCT('Respondent Data'!I70:Z70,'Product Coding'!A161:R161)</f>
        <v>3.6989208423950104</v>
      </c>
      <c r="BL70" s="4">
        <f>SUMPRODUCT('Respondent Data'!I70:Z70,'Product Coding'!A162:R162)</f>
        <v>2.3371798473279948</v>
      </c>
      <c r="BM70" s="4">
        <f>SUMPRODUCT('Respondent Data'!I70:Z70,'Product Coding'!A163:R163)</f>
        <v>2.8188022997200757</v>
      </c>
      <c r="BN70" s="4">
        <f>SUMPRODUCT('Respondent Data'!I70:Z70,'Product Coding'!A164:R164)</f>
        <v>1.2647156673971407</v>
      </c>
      <c r="BO70" s="4">
        <f>SUMPRODUCT('Respondent Data'!I70:Z70,'Product Coding'!A165:R165)</f>
        <v>0.38974484494815054</v>
      </c>
      <c r="BP70" s="4">
        <f>SUMPRODUCT('Respondent Data'!I70:Z70,'Product Coding'!A166:R166)</f>
        <v>5.8675899184099425</v>
      </c>
      <c r="BQ70" s="4">
        <f>SUMPRODUCT('Respondent Data'!I70:Z70,'Product Coding'!A167:R167)</f>
        <v>3.8914946043719012</v>
      </c>
      <c r="BR70" s="4">
        <f>SUMPRODUCT('Respondent Data'!I70:Z70,'Product Coding'!A168:R168)</f>
        <v>2.5297536093048856</v>
      </c>
      <c r="BS70" s="4">
        <f>SUMPRODUCT('Respondent Data'!I70:Z70,'Product Coding'!A169:R169)</f>
        <v>3.0113760616969665</v>
      </c>
      <c r="BT70" s="4">
        <f>SUMPRODUCT('Respondent Data'!I70:Z70,'Product Coding'!A170:R170)</f>
        <v>1.4572894293740315</v>
      </c>
      <c r="BU70" s="4">
        <f>SUMPRODUCT('Respondent Data'!I70:Z70,'Product Coding'!A171:R171)</f>
        <v>0.58231860692504156</v>
      </c>
      <c r="BV70" s="4">
        <f>SUMPRODUCT('Respondent Data'!I70:Z70,'Product Coding'!A172:R172)</f>
        <v>-3.6387472790431499</v>
      </c>
      <c r="BX70" s="4">
        <f t="shared" si="338"/>
        <v>4.4527344624603574E-2</v>
      </c>
      <c r="BY70" s="4">
        <f t="shared" si="339"/>
        <v>0.32124330657790262</v>
      </c>
      <c r="BZ70" s="4">
        <f t="shared" si="340"/>
        <v>1.2538069920412549</v>
      </c>
      <c r="CA70" s="4">
        <f t="shared" si="341"/>
        <v>0.7745772085292959</v>
      </c>
      <c r="CB70" s="4">
        <f t="shared" si="342"/>
        <v>3.6643416826154445</v>
      </c>
      <c r="CC70" s="4">
        <f t="shared" si="343"/>
        <v>8.7900422554320787</v>
      </c>
      <c r="CD70" s="4">
        <f t="shared" si="344"/>
        <v>3.6727644381956213E-2</v>
      </c>
      <c r="CE70" s="4">
        <f t="shared" si="345"/>
        <v>0.26497223276048848</v>
      </c>
      <c r="CF70" s="4">
        <f t="shared" si="346"/>
        <v>1.0341819777381658</v>
      </c>
      <c r="CG70" s="4">
        <f t="shared" si="347"/>
        <v>0.63889721026645641</v>
      </c>
      <c r="CH70" s="4">
        <f t="shared" si="348"/>
        <v>3.0224716822371551</v>
      </c>
      <c r="CI70" s="4">
        <f t="shared" si="349"/>
        <v>7.2503210955340451</v>
      </c>
      <c r="CJ70" s="4">
        <f t="shared" si="350"/>
        <v>0.18502947430864095</v>
      </c>
      <c r="CK70" s="4">
        <f t="shared" si="351"/>
        <v>1.3348983785670356</v>
      </c>
      <c r="CL70" s="4">
        <f t="shared" si="352"/>
        <v>5.2100849618978868</v>
      </c>
      <c r="CM70" s="4">
        <f t="shared" si="353"/>
        <v>3.2186876382122946</v>
      </c>
      <c r="CN70" s="4">
        <f t="shared" si="354"/>
        <v>15.226850398057238</v>
      </c>
      <c r="CO70" s="4">
        <f t="shared" si="355"/>
        <v>36.526249462777585</v>
      </c>
      <c r="CP70" s="4">
        <f t="shared" si="356"/>
        <v>0.15261850419962181</v>
      </c>
      <c r="CQ70" s="4">
        <f t="shared" si="357"/>
        <v>1.1010688678473275</v>
      </c>
      <c r="CR70" s="4">
        <f t="shared" si="358"/>
        <v>4.2974524821457871</v>
      </c>
      <c r="CS70" s="4">
        <f t="shared" si="359"/>
        <v>2.6548813083172296</v>
      </c>
      <c r="CT70" s="4">
        <f t="shared" si="360"/>
        <v>12.559615921226149</v>
      </c>
      <c r="CU70" s="4">
        <f t="shared" si="361"/>
        <v>30.128073258926296</v>
      </c>
      <c r="CV70" s="4">
        <f t="shared" si="362"/>
        <v>4.4891592018435837E-2</v>
      </c>
      <c r="CW70" s="4">
        <f t="shared" si="363"/>
        <v>0.32387117577139618</v>
      </c>
      <c r="CX70" s="4">
        <f t="shared" si="364"/>
        <v>1.2640635194194307</v>
      </c>
      <c r="CY70" s="4">
        <f t="shared" si="365"/>
        <v>0.78091348867147137</v>
      </c>
      <c r="CZ70" s="4">
        <f t="shared" si="366"/>
        <v>3.6943171262278218</v>
      </c>
      <c r="DA70" s="4">
        <f t="shared" si="367"/>
        <v>8.8619475084897186</v>
      </c>
      <c r="DB70" s="4">
        <f t="shared" si="368"/>
        <v>3.7028087825429233E-2</v>
      </c>
      <c r="DC70" s="4">
        <f t="shared" si="369"/>
        <v>0.26713978723818349</v>
      </c>
      <c r="DD70" s="4">
        <f t="shared" si="370"/>
        <v>1.0426419048529592</v>
      </c>
      <c r="DE70" s="4">
        <f t="shared" si="371"/>
        <v>0.64412358623224175</v>
      </c>
      <c r="DF70" s="4">
        <f t="shared" si="372"/>
        <v>3.0471964315449873</v>
      </c>
      <c r="DG70" s="4">
        <f t="shared" si="373"/>
        <v>7.3096309552564298</v>
      </c>
      <c r="DH70" s="4">
        <f t="shared" si="374"/>
        <v>3.3478432092799888E-2</v>
      </c>
      <c r="DI70" s="4">
        <f t="shared" si="375"/>
        <v>0.24153073387161492</v>
      </c>
      <c r="DJ70" s="4">
        <f t="shared" si="376"/>
        <v>0.94269021866031721</v>
      </c>
      <c r="DK70" s="4">
        <f t="shared" si="377"/>
        <v>0.58237540762873197</v>
      </c>
      <c r="DL70" s="4">
        <f t="shared" si="378"/>
        <v>2.7550803943173485</v>
      </c>
      <c r="DM70" s="4">
        <f t="shared" si="379"/>
        <v>6.6089014564484465</v>
      </c>
      <c r="DN70" s="4">
        <f t="shared" si="380"/>
        <v>2.7614131467664886E-2</v>
      </c>
      <c r="DO70" s="4">
        <f t="shared" si="381"/>
        <v>0.19922263444490221</v>
      </c>
      <c r="DP70" s="4">
        <f t="shared" si="382"/>
        <v>0.77756244854030332</v>
      </c>
      <c r="DQ70" s="4">
        <f t="shared" si="383"/>
        <v>0.480362731002967</v>
      </c>
      <c r="DR70" s="4">
        <f t="shared" si="384"/>
        <v>2.2724825344800834</v>
      </c>
      <c r="DS70" s="4">
        <f t="shared" si="385"/>
        <v>5.4512431516904556</v>
      </c>
      <c r="DT70" s="4">
        <f t="shared" si="386"/>
        <v>1.1788692937956702E-2</v>
      </c>
      <c r="DU70" s="4">
        <f t="shared" si="387"/>
        <v>8.5049731385245311E-2</v>
      </c>
      <c r="DV70" s="4">
        <f t="shared" si="388"/>
        <v>0.33194761010901108</v>
      </c>
      <c r="DW70" s="4">
        <f t="shared" si="389"/>
        <v>0.20507068061377398</v>
      </c>
      <c r="DX70" s="4">
        <f t="shared" si="390"/>
        <v>0.97014091633571486</v>
      </c>
      <c r="DY70" s="4">
        <f t="shared" si="391"/>
        <v>2.3271791734846961</v>
      </c>
      <c r="DZ70" s="4">
        <f t="shared" si="392"/>
        <v>9.7237085571483649E-3</v>
      </c>
      <c r="EA70" s="4">
        <f t="shared" si="393"/>
        <v>7.0151865453306275E-2</v>
      </c>
      <c r="EB70" s="4">
        <f t="shared" si="394"/>
        <v>0.2738015006353538</v>
      </c>
      <c r="EC70" s="4">
        <f t="shared" si="395"/>
        <v>0.16914916203169994</v>
      </c>
      <c r="ED70" s="4">
        <f t="shared" si="396"/>
        <v>0.80020470288442413</v>
      </c>
      <c r="EE70" s="4">
        <f t="shared" si="397"/>
        <v>1.9195352837099851</v>
      </c>
      <c r="EF70" s="4">
        <f t="shared" si="398"/>
        <v>3.4306135493718504E-3</v>
      </c>
      <c r="EG70" s="4">
        <f t="shared" si="399"/>
        <v>2.475022145340831E-2</v>
      </c>
      <c r="EH70" s="4">
        <f t="shared" si="400"/>
        <v>9.6599680296614754E-2</v>
      </c>
      <c r="EI70" s="4">
        <f t="shared" si="401"/>
        <v>5.967737553222411E-2</v>
      </c>
      <c r="EJ70" s="4">
        <f t="shared" si="402"/>
        <v>0.28231955738412756</v>
      </c>
      <c r="EK70" s="4">
        <f t="shared" si="403"/>
        <v>0.67722965102154631</v>
      </c>
      <c r="EL70" s="4">
        <f t="shared" si="404"/>
        <v>2.8296848939792707E-3</v>
      </c>
      <c r="EM70" s="4">
        <f t="shared" si="405"/>
        <v>2.0414811158830402E-2</v>
      </c>
      <c r="EN70" s="4">
        <f t="shared" si="406"/>
        <v>7.9678649945461824E-2</v>
      </c>
      <c r="EO70" s="4">
        <f t="shared" si="407"/>
        <v>4.9223897015967542E-2</v>
      </c>
      <c r="EP70" s="4">
        <f t="shared" si="408"/>
        <v>0.23286662146806228</v>
      </c>
      <c r="EQ70" s="4">
        <f t="shared" si="409"/>
        <v>0.55860168616235117</v>
      </c>
      <c r="ER70" s="4">
        <f t="shared" si="410"/>
        <v>38.044148159717523</v>
      </c>
      <c r="ET70" s="4">
        <f t="shared" si="411"/>
        <v>0.95737081958289338</v>
      </c>
      <c r="EU70" s="4">
        <f t="shared" si="412"/>
        <v>0.75686286925461022</v>
      </c>
      <c r="EV70" s="4">
        <f t="shared" si="413"/>
        <v>0.44369371624599852</v>
      </c>
      <c r="EW70" s="4">
        <f t="shared" si="414"/>
        <v>0.56351450655041557</v>
      </c>
      <c r="EX70" s="4">
        <f t="shared" si="415"/>
        <v>0.21439252697269559</v>
      </c>
      <c r="EY70" s="4">
        <f t="shared" si="416"/>
        <v>0.10214460509045735</v>
      </c>
      <c r="EZ70" s="4">
        <f t="shared" si="417"/>
        <v>0.96457348795415665</v>
      </c>
      <c r="FA70" s="4">
        <f t="shared" si="418"/>
        <v>0.79053118645754605</v>
      </c>
      <c r="FB70" s="4">
        <f t="shared" si="419"/>
        <v>0.49159810230543555</v>
      </c>
      <c r="FC70" s="4">
        <f t="shared" si="420"/>
        <v>0.61016639343563062</v>
      </c>
      <c r="FD70" s="4">
        <f t="shared" si="421"/>
        <v>0.2486033660388221</v>
      </c>
      <c r="FE70" s="4">
        <f t="shared" si="422"/>
        <v>0.12120740373866259</v>
      </c>
      <c r="FF70" s="4">
        <f t="shared" si="423"/>
        <v>0.84386086732856236</v>
      </c>
      <c r="FG70" s="4">
        <f t="shared" si="424"/>
        <v>0.4282841639616522</v>
      </c>
      <c r="FH70" s="4">
        <f t="shared" si="425"/>
        <v>0.1610283927088795</v>
      </c>
      <c r="FI70" s="4">
        <f t="shared" si="426"/>
        <v>0.23704054098296753</v>
      </c>
      <c r="FJ70" s="4">
        <f t="shared" si="427"/>
        <v>6.1626253738046734E-2</v>
      </c>
      <c r="FK70" s="4">
        <f t="shared" si="428"/>
        <v>2.664801343901696E-2</v>
      </c>
      <c r="FL70" s="4">
        <f t="shared" si="429"/>
        <v>0.8675897500833547</v>
      </c>
      <c r="FM70" s="4">
        <f t="shared" si="430"/>
        <v>0.47594822583067475</v>
      </c>
      <c r="FN70" s="4">
        <f t="shared" si="431"/>
        <v>0.18876998016883387</v>
      </c>
      <c r="FO70" s="4">
        <f t="shared" si="432"/>
        <v>0.27360669626243411</v>
      </c>
      <c r="FP70" s="4">
        <f t="shared" si="433"/>
        <v>7.3748401563100724E-2</v>
      </c>
      <c r="FQ70" s="4">
        <f t="shared" si="434"/>
        <v>3.212534202428477E-2</v>
      </c>
      <c r="FR70" s="4">
        <f t="shared" si="435"/>
        <v>0.95703708177829439</v>
      </c>
      <c r="FS70" s="4">
        <f t="shared" si="436"/>
        <v>0.75536050508639396</v>
      </c>
      <c r="FT70" s="4">
        <f t="shared" si="437"/>
        <v>0.4416837210717604</v>
      </c>
      <c r="FU70" s="4">
        <f t="shared" si="438"/>
        <v>0.56150958840004161</v>
      </c>
      <c r="FV70" s="4">
        <f t="shared" si="439"/>
        <v>0.21302352889898657</v>
      </c>
      <c r="FW70" s="4">
        <f t="shared" si="440"/>
        <v>0.10139985019583037</v>
      </c>
      <c r="FX70" s="4">
        <f t="shared" si="441"/>
        <v>0.9642940357545432</v>
      </c>
      <c r="FY70" s="4">
        <f t="shared" si="442"/>
        <v>0.78917891306969956</v>
      </c>
      <c r="FZ70" s="4">
        <f t="shared" si="443"/>
        <v>0.48956207038746008</v>
      </c>
      <c r="GA70" s="4">
        <f t="shared" si="444"/>
        <v>0.60822678317732271</v>
      </c>
      <c r="GB70" s="4">
        <f t="shared" si="445"/>
        <v>0.24708462188929567</v>
      </c>
      <c r="GC70" s="4">
        <f t="shared" si="446"/>
        <v>0.12034228780851322</v>
      </c>
      <c r="GD70" s="4">
        <f t="shared" si="447"/>
        <v>0.96760606602596833</v>
      </c>
      <c r="GE70" s="4">
        <f t="shared" si="448"/>
        <v>0.80545730582245001</v>
      </c>
      <c r="GF70" s="4">
        <f t="shared" si="449"/>
        <v>0.51475010806900645</v>
      </c>
      <c r="GG70" s="4">
        <f t="shared" si="450"/>
        <v>0.63196128755473369</v>
      </c>
      <c r="GH70" s="4">
        <f t="shared" si="451"/>
        <v>0.26630588296147362</v>
      </c>
      <c r="GI70" s="4">
        <f t="shared" si="452"/>
        <v>0.1314250165708892</v>
      </c>
      <c r="GJ70" s="4">
        <f t="shared" si="453"/>
        <v>0.97312791774454721</v>
      </c>
      <c r="GK70" s="4">
        <f t="shared" si="454"/>
        <v>0.83387352046009489</v>
      </c>
      <c r="GL70" s="4">
        <f t="shared" si="455"/>
        <v>0.56256813976981734</v>
      </c>
      <c r="GM70" s="4">
        <f t="shared" si="456"/>
        <v>0.67551011590415122</v>
      </c>
      <c r="GN70" s="4">
        <f t="shared" si="457"/>
        <v>0.30557840705447042</v>
      </c>
      <c r="GO70" s="4">
        <f t="shared" si="458"/>
        <v>0.15500888378978001</v>
      </c>
      <c r="GP70" s="4">
        <f t="shared" si="459"/>
        <v>0.98834866111843411</v>
      </c>
      <c r="GQ70" s="4">
        <f t="shared" si="460"/>
        <v>0.92161674352320666</v>
      </c>
      <c r="GR70" s="4">
        <f t="shared" si="461"/>
        <v>0.75078028025303234</v>
      </c>
      <c r="GS70" s="4">
        <f t="shared" si="462"/>
        <v>0.82982684425669873</v>
      </c>
      <c r="GT70" s="4">
        <f t="shared" si="463"/>
        <v>0.50757790557434346</v>
      </c>
      <c r="GU70" s="4">
        <f t="shared" si="464"/>
        <v>0.30055489886727604</v>
      </c>
      <c r="GV70" s="4">
        <f t="shared" si="465"/>
        <v>0.99036993142307894</v>
      </c>
      <c r="GW70" s="4">
        <f t="shared" si="466"/>
        <v>0.93444681290763298</v>
      </c>
      <c r="GX70" s="4">
        <f t="shared" si="467"/>
        <v>0.7850516736722436</v>
      </c>
      <c r="GY70" s="4">
        <f t="shared" si="468"/>
        <v>0.85532285569297295</v>
      </c>
      <c r="GZ70" s="4">
        <f t="shared" si="469"/>
        <v>0.55549238283719871</v>
      </c>
      <c r="HA70" s="4">
        <f t="shared" si="470"/>
        <v>0.34252026532430013</v>
      </c>
      <c r="HB70" s="4">
        <f t="shared" si="471"/>
        <v>0.99658111532272575</v>
      </c>
      <c r="HC70" s="4">
        <f t="shared" si="472"/>
        <v>0.97584755686287639</v>
      </c>
      <c r="HD70" s="4">
        <f t="shared" si="473"/>
        <v>0.91190980443247449</v>
      </c>
      <c r="HE70" s="4">
        <f t="shared" si="474"/>
        <v>0.9436834484625557</v>
      </c>
      <c r="HF70" s="4">
        <f t="shared" si="475"/>
        <v>0.77983681543464378</v>
      </c>
      <c r="HG70" s="4">
        <f t="shared" si="476"/>
        <v>0.59622127440385542</v>
      </c>
      <c r="HH70" s="4">
        <f t="shared" si="477"/>
        <v>0.997178299628936</v>
      </c>
      <c r="HI70" s="4">
        <f t="shared" si="478"/>
        <v>0.97999361540465446</v>
      </c>
      <c r="HJ70" s="4">
        <f t="shared" si="479"/>
        <v>0.92620151380275362</v>
      </c>
      <c r="HK70" s="4">
        <f t="shared" si="480"/>
        <v>0.95308542137101326</v>
      </c>
      <c r="HL70" s="4">
        <f t="shared" si="481"/>
        <v>0.81111774995516428</v>
      </c>
      <c r="HM70" s="4">
        <f t="shared" si="482"/>
        <v>0.64160074307518444</v>
      </c>
      <c r="HN70" s="4">
        <f t="shared" si="483"/>
        <v>2.5612032715102647E-2</v>
      </c>
      <c r="HP70" s="4">
        <f t="shared" ref="HP70:IU70" si="496">IF(B1=1,ET70,0)</f>
        <v>0.95737081958289338</v>
      </c>
      <c r="HQ70" s="4">
        <f t="shared" si="496"/>
        <v>0.75686286925461022</v>
      </c>
      <c r="HR70" s="4">
        <f t="shared" si="496"/>
        <v>0.44369371624599852</v>
      </c>
      <c r="HS70" s="4">
        <f t="shared" si="496"/>
        <v>0.56351450655041557</v>
      </c>
      <c r="HT70" s="4">
        <f t="shared" si="496"/>
        <v>0.21439252697269559</v>
      </c>
      <c r="HU70" s="4">
        <f t="shared" si="496"/>
        <v>0.10214460509045735</v>
      </c>
      <c r="HV70" s="4">
        <f t="shared" si="496"/>
        <v>0.96457348795415665</v>
      </c>
      <c r="HW70" s="4">
        <f t="shared" si="496"/>
        <v>0.79053118645754605</v>
      </c>
      <c r="HX70" s="4">
        <f t="shared" si="496"/>
        <v>0.49159810230543555</v>
      </c>
      <c r="HY70" s="4">
        <f t="shared" si="496"/>
        <v>0.61016639343563062</v>
      </c>
      <c r="HZ70" s="4">
        <f t="shared" si="496"/>
        <v>0.2486033660388221</v>
      </c>
      <c r="IA70" s="4">
        <f t="shared" si="496"/>
        <v>0.12120740373866259</v>
      </c>
      <c r="IB70" s="4">
        <f t="shared" si="496"/>
        <v>0.84386086732856236</v>
      </c>
      <c r="IC70" s="4">
        <f t="shared" si="496"/>
        <v>0.4282841639616522</v>
      </c>
      <c r="ID70" s="4">
        <f t="shared" si="496"/>
        <v>0.1610283927088795</v>
      </c>
      <c r="IE70" s="4">
        <f t="shared" si="496"/>
        <v>0.23704054098296753</v>
      </c>
      <c r="IF70" s="4">
        <f t="shared" si="496"/>
        <v>6.1626253738046734E-2</v>
      </c>
      <c r="IG70" s="4">
        <f t="shared" si="496"/>
        <v>2.664801343901696E-2</v>
      </c>
      <c r="IH70" s="4">
        <f t="shared" si="496"/>
        <v>0.8675897500833547</v>
      </c>
      <c r="II70" s="4">
        <f t="shared" si="496"/>
        <v>0.47594822583067475</v>
      </c>
      <c r="IJ70" s="4">
        <f t="shared" si="496"/>
        <v>0.18876998016883387</v>
      </c>
      <c r="IK70" s="4">
        <f t="shared" si="496"/>
        <v>0.27360669626243411</v>
      </c>
      <c r="IL70" s="4">
        <f t="shared" si="496"/>
        <v>7.3748401563100724E-2</v>
      </c>
      <c r="IM70" s="4">
        <f t="shared" si="496"/>
        <v>3.212534202428477E-2</v>
      </c>
      <c r="IN70" s="4">
        <f t="shared" si="496"/>
        <v>0.95703708177829439</v>
      </c>
      <c r="IO70" s="4">
        <f t="shared" si="496"/>
        <v>0.75536050508639396</v>
      </c>
      <c r="IP70" s="4">
        <f t="shared" si="496"/>
        <v>0.4416837210717604</v>
      </c>
      <c r="IQ70" s="4">
        <f t="shared" si="496"/>
        <v>0.56150958840004161</v>
      </c>
      <c r="IR70" s="4">
        <f t="shared" si="496"/>
        <v>0.21302352889898657</v>
      </c>
      <c r="IS70" s="4">
        <f t="shared" si="496"/>
        <v>0.10139985019583037</v>
      </c>
      <c r="IT70" s="4">
        <f t="shared" si="496"/>
        <v>0.9642940357545432</v>
      </c>
      <c r="IU70" s="4">
        <f t="shared" si="496"/>
        <v>0.78917891306969956</v>
      </c>
      <c r="IV70" s="4">
        <f t="shared" ref="IV70:KA70" si="497">IF(AH1=1,FZ70,0)</f>
        <v>0.48956207038746008</v>
      </c>
      <c r="IW70" s="4">
        <f t="shared" si="497"/>
        <v>0.60822678317732271</v>
      </c>
      <c r="IX70" s="4">
        <f t="shared" si="497"/>
        <v>0.24708462188929567</v>
      </c>
      <c r="IY70" s="4">
        <f t="shared" si="497"/>
        <v>0.12034228780851322</v>
      </c>
      <c r="IZ70" s="4">
        <f t="shared" si="497"/>
        <v>0.96760606602596833</v>
      </c>
      <c r="JA70" s="4">
        <f t="shared" si="497"/>
        <v>0.80545730582245001</v>
      </c>
      <c r="JB70" s="4">
        <f t="shared" si="497"/>
        <v>0.51475010806900645</v>
      </c>
      <c r="JC70" s="4">
        <f t="shared" si="497"/>
        <v>0.63196128755473369</v>
      </c>
      <c r="JD70" s="4">
        <f t="shared" si="497"/>
        <v>0.26630588296147362</v>
      </c>
      <c r="JE70" s="4">
        <f t="shared" si="497"/>
        <v>0.1314250165708892</v>
      </c>
      <c r="JF70" s="4">
        <f t="shared" si="497"/>
        <v>0.97312791774454721</v>
      </c>
      <c r="JG70" s="4">
        <f t="shared" si="497"/>
        <v>0.83387352046009489</v>
      </c>
      <c r="JH70" s="4">
        <f t="shared" si="497"/>
        <v>0.56256813976981734</v>
      </c>
      <c r="JI70" s="4">
        <f t="shared" si="497"/>
        <v>0.67551011590415122</v>
      </c>
      <c r="JJ70" s="4">
        <f t="shared" si="497"/>
        <v>0.30557840705447042</v>
      </c>
      <c r="JK70" s="4">
        <f t="shared" si="497"/>
        <v>0.15500888378978001</v>
      </c>
      <c r="JL70" s="4">
        <f t="shared" si="497"/>
        <v>0.98834866111843411</v>
      </c>
      <c r="JM70" s="4">
        <f t="shared" si="497"/>
        <v>0.92161674352320666</v>
      </c>
      <c r="JN70" s="4">
        <f t="shared" si="497"/>
        <v>0.75078028025303234</v>
      </c>
      <c r="JO70" s="4">
        <f t="shared" si="497"/>
        <v>0.82982684425669873</v>
      </c>
      <c r="JP70" s="4">
        <f t="shared" si="497"/>
        <v>0.50757790557434346</v>
      </c>
      <c r="JQ70" s="4">
        <f t="shared" si="497"/>
        <v>0.30055489886727604</v>
      </c>
      <c r="JR70" s="4">
        <f t="shared" si="497"/>
        <v>0.99036993142307894</v>
      </c>
      <c r="JS70" s="4">
        <f t="shared" si="497"/>
        <v>0.93444681290763298</v>
      </c>
      <c r="JT70" s="4">
        <f t="shared" si="497"/>
        <v>0.7850516736722436</v>
      </c>
      <c r="JU70" s="4">
        <f t="shared" si="497"/>
        <v>0.85532285569297295</v>
      </c>
      <c r="JV70" s="4">
        <f t="shared" si="497"/>
        <v>0.55549238283719871</v>
      </c>
      <c r="JW70" s="4">
        <f t="shared" si="497"/>
        <v>0.34252026532430013</v>
      </c>
      <c r="JX70" s="4">
        <f t="shared" si="497"/>
        <v>0.99658111532272575</v>
      </c>
      <c r="JY70" s="4">
        <f t="shared" si="497"/>
        <v>0.97584755686287639</v>
      </c>
      <c r="JZ70" s="4">
        <f t="shared" si="497"/>
        <v>0.91190980443247449</v>
      </c>
      <c r="KA70" s="4">
        <f t="shared" si="497"/>
        <v>0.9436834484625557</v>
      </c>
      <c r="KB70" s="4">
        <f t="shared" ref="KB70:KJ70" si="498">IF(BN1=1,HF70,0)</f>
        <v>0.77983681543464378</v>
      </c>
      <c r="KC70" s="4">
        <f t="shared" si="498"/>
        <v>0.59622127440385542</v>
      </c>
      <c r="KD70" s="4">
        <f t="shared" si="498"/>
        <v>0.997178299628936</v>
      </c>
      <c r="KE70" s="4">
        <f t="shared" si="498"/>
        <v>0.97999361540465446</v>
      </c>
      <c r="KF70" s="4">
        <f t="shared" si="498"/>
        <v>0.92620151380275362</v>
      </c>
      <c r="KG70" s="4">
        <f t="shared" si="498"/>
        <v>0.95308542137101326</v>
      </c>
      <c r="KH70" s="4">
        <f t="shared" si="498"/>
        <v>0.81111774995516428</v>
      </c>
      <c r="KI70" s="4">
        <f t="shared" si="498"/>
        <v>0.64160074307518444</v>
      </c>
      <c r="KJ70" s="4">
        <f t="shared" si="498"/>
        <v>0</v>
      </c>
    </row>
    <row r="71" spans="1:296" x14ac:dyDescent="0.2">
      <c r="A71" s="4" t="str">
        <f>'Respondent Data'!A71</f>
        <v>641</v>
      </c>
      <c r="B71" s="4">
        <f>SUMPRODUCT('Respondent Data'!I71:Z71,'Product Coding'!A100:R100)</f>
        <v>-0.26797593000477893</v>
      </c>
      <c r="C71" s="4">
        <f>SUMPRODUCT('Respondent Data'!I71:Z71,'Product Coding'!A101:R101)</f>
        <v>-0.91196719807641402</v>
      </c>
      <c r="D71" s="4">
        <f>SUMPRODUCT('Respondent Data'!I71:Z71,'Product Coding'!A102:R102)</f>
        <v>-0.33781479673571002</v>
      </c>
      <c r="E71" s="4">
        <f>SUMPRODUCT('Respondent Data'!I71:Z71,'Product Coding'!A103:R103)</f>
        <v>-1.2098190768993557</v>
      </c>
      <c r="F71" s="4">
        <f>SUMPRODUCT('Respondent Data'!I71:Z71,'Product Coding'!A104:R104)</f>
        <v>-1.9647607989602709</v>
      </c>
      <c r="G71" s="4">
        <f>SUMPRODUCT('Respondent Data'!I71:Z71,'Product Coding'!A105:R105)</f>
        <v>-2.5025201670766997</v>
      </c>
      <c r="H71" s="4">
        <f>SUMPRODUCT('Respondent Data'!I71:Z71,'Product Coding'!A106:R106)</f>
        <v>-2.2634219461297391</v>
      </c>
      <c r="I71" s="4">
        <f>SUMPRODUCT('Respondent Data'!I71:Z71,'Product Coding'!A107:R107)</f>
        <v>-2.907413214201374</v>
      </c>
      <c r="J71" s="4">
        <f>SUMPRODUCT('Respondent Data'!I71:Z71,'Product Coding'!A108:R108)</f>
        <v>-2.33326081286067</v>
      </c>
      <c r="K71" s="4">
        <f>SUMPRODUCT('Respondent Data'!I71:Z71,'Product Coding'!A109:R109)</f>
        <v>-3.2052650930243161</v>
      </c>
      <c r="L71" s="4">
        <f>SUMPRODUCT('Respondent Data'!I71:Z71,'Product Coding'!A110:R110)</f>
        <v>-3.9602068150852312</v>
      </c>
      <c r="M71" s="4">
        <f>SUMPRODUCT('Respondent Data'!I71:Z71,'Product Coding'!A111:R111)</f>
        <v>-4.49796618320166</v>
      </c>
      <c r="N71" s="4">
        <f>SUMPRODUCT('Respondent Data'!I71:Z71,'Product Coding'!A112:R112)</f>
        <v>-2.7771825153784491</v>
      </c>
      <c r="O71" s="4">
        <f>SUMPRODUCT('Respondent Data'!I71:Z71,'Product Coding'!A113:R113)</f>
        <v>-3.4211737834500839</v>
      </c>
      <c r="P71" s="4">
        <f>SUMPRODUCT('Respondent Data'!I71:Z71,'Product Coding'!A114:R114)</f>
        <v>-2.8470213821093804</v>
      </c>
      <c r="Q71" s="4">
        <f>SUMPRODUCT('Respondent Data'!I71:Z71,'Product Coding'!A115:R115)</f>
        <v>-3.719025662273026</v>
      </c>
      <c r="R71" s="4">
        <f>SUMPRODUCT('Respondent Data'!I71:Z71,'Product Coding'!A116:R116)</f>
        <v>-4.4739673843339416</v>
      </c>
      <c r="S71" s="4">
        <f>SUMPRODUCT('Respondent Data'!I71:Z71,'Product Coding'!A117:R117)</f>
        <v>-5.0117267524503699</v>
      </c>
      <c r="T71" s="4">
        <f>SUMPRODUCT('Respondent Data'!I71:Z71,'Product Coding'!A118:R118)</f>
        <v>-4.7726285315034094</v>
      </c>
      <c r="U71" s="4">
        <f>SUMPRODUCT('Respondent Data'!I71:Z71,'Product Coding'!A119:R119)</f>
        <v>-5.4166197995750442</v>
      </c>
      <c r="V71" s="4">
        <f>SUMPRODUCT('Respondent Data'!I71:Z71,'Product Coding'!A120:R120)</f>
        <v>-4.8424673982343407</v>
      </c>
      <c r="W71" s="4">
        <f>SUMPRODUCT('Respondent Data'!I71:Z71,'Product Coding'!A121:R121)</f>
        <v>-5.7144716783979863</v>
      </c>
      <c r="X71" s="4">
        <f>SUMPRODUCT('Respondent Data'!I71:Z71,'Product Coding'!A122:R122)</f>
        <v>-6.4694134004589019</v>
      </c>
      <c r="Y71" s="4">
        <f>SUMPRODUCT('Respondent Data'!I71:Z71,'Product Coding'!A123:R123)</f>
        <v>-7.0071727685753302</v>
      </c>
      <c r="Z71" s="4">
        <f>SUMPRODUCT('Respondent Data'!I71:Z71,'Product Coding'!A124:R124)</f>
        <v>-0.20938424848599901</v>
      </c>
      <c r="AA71" s="4">
        <f>SUMPRODUCT('Respondent Data'!I71:Z71,'Product Coding'!A125:R125)</f>
        <v>-0.85337551655763411</v>
      </c>
      <c r="AB71" s="4">
        <f>SUMPRODUCT('Respondent Data'!I71:Z71,'Product Coding'!A126:R126)</f>
        <v>-0.27922311521693011</v>
      </c>
      <c r="AC71" s="4">
        <f>SUMPRODUCT('Respondent Data'!I71:Z71,'Product Coding'!A127:R127)</f>
        <v>-1.1512273953805758</v>
      </c>
      <c r="AD71" s="4">
        <f>SUMPRODUCT('Respondent Data'!I71:Z71,'Product Coding'!A128:R128)</f>
        <v>-1.906169117441491</v>
      </c>
      <c r="AE71" s="4">
        <f>SUMPRODUCT('Respondent Data'!I71:Z71,'Product Coding'!A129:R129)</f>
        <v>-2.4439284855579197</v>
      </c>
      <c r="AF71" s="4">
        <f>SUMPRODUCT('Respondent Data'!I71:Z71,'Product Coding'!A130:R130)</f>
        <v>-2.2048302646109592</v>
      </c>
      <c r="AG71" s="4">
        <f>SUMPRODUCT('Respondent Data'!I71:Z71,'Product Coding'!A131:R131)</f>
        <v>-2.8488215326825941</v>
      </c>
      <c r="AH71" s="4">
        <f>SUMPRODUCT('Respondent Data'!I71:Z71,'Product Coding'!A132:R132)</f>
        <v>-2.2746691313418901</v>
      </c>
      <c r="AI71" s="4">
        <f>SUMPRODUCT('Respondent Data'!I71:Z71,'Product Coding'!A133:R133)</f>
        <v>-3.1466734115055361</v>
      </c>
      <c r="AJ71" s="4">
        <f>SUMPRODUCT('Respondent Data'!I71:Z71,'Product Coding'!A134:R134)</f>
        <v>-3.9016151335664513</v>
      </c>
      <c r="AK71" s="4">
        <f>SUMPRODUCT('Respondent Data'!I71:Z71,'Product Coding'!A135:R135)</f>
        <v>-4.4393745016828801</v>
      </c>
      <c r="AL71" s="4">
        <f>SUMPRODUCT('Respondent Data'!I71:Z71,'Product Coding'!A136:R136)</f>
        <v>3.3590809789227931</v>
      </c>
      <c r="AM71" s="4">
        <f>SUMPRODUCT('Respondent Data'!I71:Z71,'Product Coding'!A137:R137)</f>
        <v>2.7150897108511582</v>
      </c>
      <c r="AN71" s="4">
        <f>SUMPRODUCT('Respondent Data'!I71:Z71,'Product Coding'!A138:R138)</f>
        <v>3.2892421121918622</v>
      </c>
      <c r="AO71" s="4">
        <f>SUMPRODUCT('Respondent Data'!I71:Z71,'Product Coding'!A139:R139)</f>
        <v>2.4172378320282162</v>
      </c>
      <c r="AP71" s="4">
        <f>SUMPRODUCT('Respondent Data'!I71:Z71,'Product Coding'!A140:R140)</f>
        <v>1.662296109967301</v>
      </c>
      <c r="AQ71" s="4">
        <f>SUMPRODUCT('Respondent Data'!I71:Z71,'Product Coding'!A141:R141)</f>
        <v>1.124536741850872</v>
      </c>
      <c r="AR71" s="4">
        <f>SUMPRODUCT('Respondent Data'!I71:Z71,'Product Coding'!A142:R142)</f>
        <v>1.3636349627978328</v>
      </c>
      <c r="AS71" s="4">
        <f>SUMPRODUCT('Respondent Data'!I71:Z71,'Product Coding'!A143:R143)</f>
        <v>0.71964369472619805</v>
      </c>
      <c r="AT71" s="4">
        <f>SUMPRODUCT('Respondent Data'!I71:Z71,'Product Coding'!A144:R144)</f>
        <v>1.2937960960669019</v>
      </c>
      <c r="AU71" s="4">
        <f>SUMPRODUCT('Respondent Data'!I71:Z71,'Product Coding'!A145:R145)</f>
        <v>0.42179181590325598</v>
      </c>
      <c r="AV71" s="4">
        <f>SUMPRODUCT('Respondent Data'!I71:Z71,'Product Coding'!A146:R146)</f>
        <v>-0.33314990615765905</v>
      </c>
      <c r="AW71" s="4">
        <f>SUMPRODUCT('Respondent Data'!I71:Z71,'Product Coding'!A147:R147)</f>
        <v>-0.87090927427408804</v>
      </c>
      <c r="AX71" s="4">
        <f>SUMPRODUCT('Respondent Data'!I71:Z71,'Product Coding'!A148:R148)</f>
        <v>6.8680030789267716</v>
      </c>
      <c r="AY71" s="4">
        <f>SUMPRODUCT('Respondent Data'!I71:Z71,'Product Coding'!A149:R149)</f>
        <v>6.2240118108551368</v>
      </c>
      <c r="AZ71" s="4">
        <f>SUMPRODUCT('Respondent Data'!I71:Z71,'Product Coding'!A150:R150)</f>
        <v>6.7981642121958403</v>
      </c>
      <c r="BA71" s="4">
        <f>SUMPRODUCT('Respondent Data'!I71:Z71,'Product Coding'!A151:R151)</f>
        <v>5.9261599320321947</v>
      </c>
      <c r="BB71" s="4">
        <f>SUMPRODUCT('Respondent Data'!I71:Z71,'Product Coding'!A152:R152)</f>
        <v>5.17121820997128</v>
      </c>
      <c r="BC71" s="4">
        <f>SUMPRODUCT('Respondent Data'!I71:Z71,'Product Coding'!A153:R153)</f>
        <v>4.6334588418548508</v>
      </c>
      <c r="BD71" s="4">
        <f>SUMPRODUCT('Respondent Data'!I71:Z71,'Product Coding'!A154:R154)</f>
        <v>4.8725570628018113</v>
      </c>
      <c r="BE71" s="4">
        <f>SUMPRODUCT('Respondent Data'!I71:Z71,'Product Coding'!A155:R155)</f>
        <v>4.2285657947301765</v>
      </c>
      <c r="BF71" s="4">
        <f>SUMPRODUCT('Respondent Data'!I71:Z71,'Product Coding'!A156:R156)</f>
        <v>4.80271819607088</v>
      </c>
      <c r="BG71" s="4">
        <f>SUMPRODUCT('Respondent Data'!I71:Z71,'Product Coding'!A157:R157)</f>
        <v>3.9307139159072344</v>
      </c>
      <c r="BH71" s="4">
        <f>SUMPRODUCT('Respondent Data'!I71:Z71,'Product Coding'!A158:R158)</f>
        <v>3.1757721938463197</v>
      </c>
      <c r="BI71" s="4">
        <f>SUMPRODUCT('Respondent Data'!I71:Z71,'Product Coding'!A159:R159)</f>
        <v>2.6380128257298905</v>
      </c>
      <c r="BJ71" s="4">
        <f>SUMPRODUCT('Respondent Data'!I71:Z71,'Product Coding'!A160:R160)</f>
        <v>8.919411146513891</v>
      </c>
      <c r="BK71" s="4">
        <f>SUMPRODUCT('Respondent Data'!I71:Z71,'Product Coding'!A161:R161)</f>
        <v>8.2754198784422552</v>
      </c>
      <c r="BL71" s="4">
        <f>SUMPRODUCT('Respondent Data'!I71:Z71,'Product Coding'!A162:R162)</f>
        <v>8.8495722797829597</v>
      </c>
      <c r="BM71" s="4">
        <f>SUMPRODUCT('Respondent Data'!I71:Z71,'Product Coding'!A163:R163)</f>
        <v>7.9775679996193141</v>
      </c>
      <c r="BN71" s="4">
        <f>SUMPRODUCT('Respondent Data'!I71:Z71,'Product Coding'!A164:R164)</f>
        <v>7.2226262775583985</v>
      </c>
      <c r="BO71" s="4">
        <f>SUMPRODUCT('Respondent Data'!I71:Z71,'Product Coding'!A165:R165)</f>
        <v>6.6848669094419702</v>
      </c>
      <c r="BP71" s="4">
        <f>SUMPRODUCT('Respondent Data'!I71:Z71,'Product Coding'!A166:R166)</f>
        <v>6.9239651303889307</v>
      </c>
      <c r="BQ71" s="4">
        <f>SUMPRODUCT('Respondent Data'!I71:Z71,'Product Coding'!A167:R167)</f>
        <v>6.2799738623172958</v>
      </c>
      <c r="BR71" s="4">
        <f>SUMPRODUCT('Respondent Data'!I71:Z71,'Product Coding'!A168:R168)</f>
        <v>6.8541262636579994</v>
      </c>
      <c r="BS71" s="4">
        <f>SUMPRODUCT('Respondent Data'!I71:Z71,'Product Coding'!A169:R169)</f>
        <v>5.9821219834943538</v>
      </c>
      <c r="BT71" s="4">
        <f>SUMPRODUCT('Respondent Data'!I71:Z71,'Product Coding'!A170:R170)</f>
        <v>5.2271802614334382</v>
      </c>
      <c r="BU71" s="4">
        <f>SUMPRODUCT('Respondent Data'!I71:Z71,'Product Coding'!A171:R171)</f>
        <v>4.6894208933170098</v>
      </c>
      <c r="BV71" s="4">
        <f>SUMPRODUCT('Respondent Data'!I71:Z71,'Product Coding'!A172:R172)</f>
        <v>-3.12719458099407</v>
      </c>
      <c r="BX71" s="4">
        <f t="shared" si="338"/>
        <v>1.3073156725542359</v>
      </c>
      <c r="BY71" s="4">
        <f t="shared" si="339"/>
        <v>2.4892144980478159</v>
      </c>
      <c r="BZ71" s="4">
        <f t="shared" si="340"/>
        <v>1.4018808464524966</v>
      </c>
      <c r="CA71" s="4">
        <f t="shared" si="341"/>
        <v>3.3528779845895005</v>
      </c>
      <c r="CB71" s="4">
        <f t="shared" si="342"/>
        <v>7.1332061157518618</v>
      </c>
      <c r="CC71" s="4">
        <f t="shared" si="343"/>
        <v>12.213234600399268</v>
      </c>
      <c r="CD71" s="4">
        <f t="shared" si="344"/>
        <v>9.6159381533263968</v>
      </c>
      <c r="CE71" s="4">
        <f t="shared" si="345"/>
        <v>18.309374825152016</v>
      </c>
      <c r="CF71" s="4">
        <f t="shared" si="346"/>
        <v>10.31151067858158</v>
      </c>
      <c r="CG71" s="4">
        <f t="shared" si="347"/>
        <v>24.662036883922333</v>
      </c>
      <c r="CH71" s="4">
        <f t="shared" si="348"/>
        <v>52.468176037378505</v>
      </c>
      <c r="CI71" s="4">
        <f t="shared" si="349"/>
        <v>89.834238994509704</v>
      </c>
      <c r="CJ71" s="4">
        <f t="shared" si="350"/>
        <v>16.073669772512442</v>
      </c>
      <c r="CK71" s="4">
        <f t="shared" si="351"/>
        <v>30.60531796149716</v>
      </c>
      <c r="CL71" s="4">
        <f t="shared" si="352"/>
        <v>17.236364758223935</v>
      </c>
      <c r="CM71" s="4">
        <f t="shared" si="353"/>
        <v>41.224208233136487</v>
      </c>
      <c r="CN71" s="4">
        <f t="shared" si="354"/>
        <v>87.703989121345842</v>
      </c>
      <c r="CO71" s="4">
        <f t="shared" si="355"/>
        <v>150.16380813173225</v>
      </c>
      <c r="CP71" s="4">
        <f t="shared" si="356"/>
        <v>118.22960412268701</v>
      </c>
      <c r="CQ71" s="4">
        <f t="shared" si="357"/>
        <v>225.11689476317881</v>
      </c>
      <c r="CR71" s="4">
        <f t="shared" si="358"/>
        <v>126.7817872782214</v>
      </c>
      <c r="CS71" s="4">
        <f t="shared" si="359"/>
        <v>303.22396121449674</v>
      </c>
      <c r="CT71" s="4">
        <f t="shared" si="360"/>
        <v>645.10519754048539</v>
      </c>
      <c r="CU71" s="4">
        <f t="shared" si="361"/>
        <v>1104.5273319805658</v>
      </c>
      <c r="CV71" s="4">
        <f t="shared" si="362"/>
        <v>1.2329186546500128</v>
      </c>
      <c r="CW71" s="4">
        <f t="shared" si="363"/>
        <v>2.3475577127230518</v>
      </c>
      <c r="CX71" s="4">
        <f t="shared" si="364"/>
        <v>1.3221022921043026</v>
      </c>
      <c r="CY71" s="4">
        <f t="shared" si="365"/>
        <v>3.1620716409595677</v>
      </c>
      <c r="CZ71" s="4">
        <f t="shared" si="366"/>
        <v>6.7272679982417705</v>
      </c>
      <c r="DA71" s="4">
        <f t="shared" si="367"/>
        <v>11.518201065416013</v>
      </c>
      <c r="DB71" s="4">
        <f t="shared" si="368"/>
        <v>9.0687121558278889</v>
      </c>
      <c r="DC71" s="4">
        <f t="shared" si="369"/>
        <v>17.267420754471772</v>
      </c>
      <c r="DD71" s="4">
        <f t="shared" si="370"/>
        <v>9.7247008814687135</v>
      </c>
      <c r="DE71" s="4">
        <f t="shared" si="371"/>
        <v>23.258564074617617</v>
      </c>
      <c r="DF71" s="4">
        <f t="shared" si="372"/>
        <v>49.482305131059334</v>
      </c>
      <c r="DG71" s="4">
        <f t="shared" si="373"/>
        <v>84.721931671039187</v>
      </c>
      <c r="DH71" s="4">
        <f t="shared" si="374"/>
        <v>3.4767196053021004E-2</v>
      </c>
      <c r="DI71" s="4">
        <f t="shared" si="375"/>
        <v>6.619901397079006E-2</v>
      </c>
      <c r="DJ71" s="4">
        <f t="shared" si="376"/>
        <v>3.7282094336375318E-2</v>
      </c>
      <c r="DK71" s="4">
        <f t="shared" si="377"/>
        <v>8.9167573432609504E-2</v>
      </c>
      <c r="DL71" s="4">
        <f t="shared" si="378"/>
        <v>0.18970290092859321</v>
      </c>
      <c r="DM71" s="4">
        <f t="shared" si="379"/>
        <v>0.32480290010139468</v>
      </c>
      <c r="DN71" s="4">
        <f t="shared" si="380"/>
        <v>0.25572951814861222</v>
      </c>
      <c r="DO71" s="4">
        <f t="shared" si="381"/>
        <v>0.4869257192569138</v>
      </c>
      <c r="DP71" s="4">
        <f t="shared" si="382"/>
        <v>0.27422780961894455</v>
      </c>
      <c r="DQ71" s="4">
        <f t="shared" si="383"/>
        <v>0.65587056700308255</v>
      </c>
      <c r="DR71" s="4">
        <f t="shared" si="384"/>
        <v>1.3953564553172435</v>
      </c>
      <c r="DS71" s="4">
        <f t="shared" si="385"/>
        <v>2.3890821971817897</v>
      </c>
      <c r="DT71" s="4">
        <f t="shared" si="386"/>
        <v>1.0405528932929241E-3</v>
      </c>
      <c r="DU71" s="4">
        <f t="shared" si="387"/>
        <v>1.9812807284025668E-3</v>
      </c>
      <c r="DV71" s="4">
        <f t="shared" si="388"/>
        <v>1.1158216806029773E-3</v>
      </c>
      <c r="DW71" s="4">
        <f t="shared" si="389"/>
        <v>2.668710366568342E-3</v>
      </c>
      <c r="DX71" s="4">
        <f t="shared" si="390"/>
        <v>5.6776480371403528E-3</v>
      </c>
      <c r="DY71" s="4">
        <f t="shared" si="391"/>
        <v>9.7210772170127704E-3</v>
      </c>
      <c r="DZ71" s="4">
        <f t="shared" si="392"/>
        <v>7.6537690760029448E-3</v>
      </c>
      <c r="EA71" s="4">
        <f t="shared" si="393"/>
        <v>1.4573276637518598E-2</v>
      </c>
      <c r="EB71" s="4">
        <f t="shared" si="394"/>
        <v>8.2074073585114288E-3</v>
      </c>
      <c r="EC71" s="4">
        <f t="shared" si="395"/>
        <v>1.9629653627515561E-2</v>
      </c>
      <c r="ED71" s="4">
        <f t="shared" si="396"/>
        <v>4.1761843392290297E-2</v>
      </c>
      <c r="EE71" s="4">
        <f t="shared" si="397"/>
        <v>7.1503217826394613E-2</v>
      </c>
      <c r="EF71" s="4">
        <f t="shared" si="398"/>
        <v>1.3376699076304195E-4</v>
      </c>
      <c r="EG71" s="4">
        <f t="shared" si="399"/>
        <v>2.5470109458492596E-4</v>
      </c>
      <c r="EH71" s="4">
        <f t="shared" si="400"/>
        <v>1.4344307666097899E-4</v>
      </c>
      <c r="EI71" s="4">
        <f t="shared" si="401"/>
        <v>3.430727618509321E-4</v>
      </c>
      <c r="EJ71" s="4">
        <f t="shared" si="402"/>
        <v>7.2988302414546955E-4</v>
      </c>
      <c r="EK71" s="4">
        <f t="shared" si="403"/>
        <v>1.249681063477571E-3</v>
      </c>
      <c r="EL71" s="4">
        <f t="shared" si="404"/>
        <v>9.8392082122050078E-4</v>
      </c>
      <c r="EM71" s="4">
        <f t="shared" si="405"/>
        <v>1.8734495612126724E-3</v>
      </c>
      <c r="EN71" s="4">
        <f t="shared" si="406"/>
        <v>1.0550931061660683E-3</v>
      </c>
      <c r="EO71" s="4">
        <f t="shared" si="407"/>
        <v>2.5234658539692346E-3</v>
      </c>
      <c r="EP71" s="4">
        <f t="shared" si="408"/>
        <v>5.3686421471815567E-3</v>
      </c>
      <c r="EQ71" s="4">
        <f t="shared" si="409"/>
        <v>9.1920077683341223E-3</v>
      </c>
      <c r="ER71" s="4">
        <f t="shared" si="410"/>
        <v>22.809898374782595</v>
      </c>
      <c r="ET71" s="4">
        <f t="shared" si="411"/>
        <v>0.43340406858719238</v>
      </c>
      <c r="EU71" s="4">
        <f t="shared" si="412"/>
        <v>0.28659745640730627</v>
      </c>
      <c r="EV71" s="4">
        <f t="shared" si="413"/>
        <v>0.41634038652540523</v>
      </c>
      <c r="EW71" s="4">
        <f t="shared" si="414"/>
        <v>0.2297330647769823</v>
      </c>
      <c r="EX71" s="4">
        <f t="shared" si="415"/>
        <v>0.12295274283818598</v>
      </c>
      <c r="EY71" s="4">
        <f t="shared" si="416"/>
        <v>7.5681695681826672E-2</v>
      </c>
      <c r="EZ71" s="4">
        <f t="shared" si="417"/>
        <v>9.4197986608151082E-2</v>
      </c>
      <c r="FA71" s="4">
        <f t="shared" si="418"/>
        <v>5.1788315730316628E-2</v>
      </c>
      <c r="FB71" s="4">
        <f t="shared" si="419"/>
        <v>8.8405521456431685E-2</v>
      </c>
      <c r="FC71" s="4">
        <f t="shared" si="420"/>
        <v>3.8968068065809526E-2</v>
      </c>
      <c r="FD71" s="4">
        <f t="shared" si="421"/>
        <v>1.8702713915300206E-2</v>
      </c>
      <c r="FE71" s="4">
        <f t="shared" si="422"/>
        <v>1.1009064545148477E-2</v>
      </c>
      <c r="FF71" s="4">
        <f t="shared" si="423"/>
        <v>5.8569716605971753E-2</v>
      </c>
      <c r="FG71" s="4">
        <f t="shared" si="424"/>
        <v>3.1640244885947334E-2</v>
      </c>
      <c r="FH71" s="4">
        <f t="shared" si="425"/>
        <v>5.4835490146084978E-2</v>
      </c>
      <c r="FI71" s="4">
        <f t="shared" si="426"/>
        <v>2.3683096542121196E-2</v>
      </c>
      <c r="FJ71" s="4">
        <f t="shared" si="427"/>
        <v>1.1273450156024141E-2</v>
      </c>
      <c r="FK71" s="4">
        <f t="shared" si="428"/>
        <v>6.6153400893985571E-3</v>
      </c>
      <c r="FL71" s="4">
        <f t="shared" si="429"/>
        <v>8.3871787326493356E-3</v>
      </c>
      <c r="FM71" s="4">
        <f t="shared" si="430"/>
        <v>4.4224913005608876E-3</v>
      </c>
      <c r="FN71" s="4">
        <f t="shared" si="431"/>
        <v>7.8258413917993135E-3</v>
      </c>
      <c r="FO71" s="4">
        <f t="shared" si="432"/>
        <v>3.2870520652215755E-3</v>
      </c>
      <c r="FP71" s="4">
        <f t="shared" si="433"/>
        <v>1.5477355758886915E-3</v>
      </c>
      <c r="FQ71" s="4">
        <f t="shared" si="434"/>
        <v>9.0454570508762336E-4</v>
      </c>
      <c r="FR71" s="4">
        <f t="shared" si="435"/>
        <v>0.44784434843495885</v>
      </c>
      <c r="FS71" s="4">
        <f t="shared" si="436"/>
        <v>0.29872524563185371</v>
      </c>
      <c r="FT71" s="4">
        <f t="shared" si="437"/>
        <v>0.43064424999718431</v>
      </c>
      <c r="FU71" s="4">
        <f t="shared" si="438"/>
        <v>0.24026496568652278</v>
      </c>
      <c r="FV71" s="4">
        <f t="shared" si="439"/>
        <v>0.12941184390492677</v>
      </c>
      <c r="FW71" s="4">
        <f t="shared" si="440"/>
        <v>7.9883682549459614E-2</v>
      </c>
      <c r="FX71" s="4">
        <f t="shared" si="441"/>
        <v>9.9317567581985969E-2</v>
      </c>
      <c r="FY71" s="4">
        <f t="shared" si="442"/>
        <v>5.4742265667428999E-2</v>
      </c>
      <c r="FZ71" s="4">
        <f t="shared" si="443"/>
        <v>9.3242693763879891E-2</v>
      </c>
      <c r="GA71" s="4">
        <f t="shared" si="444"/>
        <v>4.1222555338562956E-2</v>
      </c>
      <c r="GB71" s="4">
        <f t="shared" si="445"/>
        <v>1.9808921114118225E-2</v>
      </c>
      <c r="GC71" s="4">
        <f t="shared" si="446"/>
        <v>1.1665626059822519E-2</v>
      </c>
      <c r="GD71" s="4">
        <f t="shared" si="447"/>
        <v>0.9664009487490175</v>
      </c>
      <c r="GE71" s="4">
        <f t="shared" si="448"/>
        <v>0.93791120315873455</v>
      </c>
      <c r="GF71" s="4">
        <f t="shared" si="449"/>
        <v>0.96405790233925948</v>
      </c>
      <c r="GG71" s="4">
        <f t="shared" si="450"/>
        <v>0.91813236492931016</v>
      </c>
      <c r="GH71" s="4">
        <f t="shared" si="451"/>
        <v>0.8405459877583511</v>
      </c>
      <c r="GI71" s="4">
        <f t="shared" si="452"/>
        <v>0.75482926548806939</v>
      </c>
      <c r="GJ71" s="4">
        <f t="shared" si="453"/>
        <v>0.79634983931440306</v>
      </c>
      <c r="GK71" s="4">
        <f t="shared" si="454"/>
        <v>0.6725285513924304</v>
      </c>
      <c r="GL71" s="4">
        <f t="shared" si="455"/>
        <v>0.78478902473416279</v>
      </c>
      <c r="GM71" s="4">
        <f t="shared" si="456"/>
        <v>0.60391193606990323</v>
      </c>
      <c r="GN71" s="4">
        <f t="shared" si="457"/>
        <v>0.41747440043012679</v>
      </c>
      <c r="GO71" s="4">
        <f t="shared" si="458"/>
        <v>0.2950651361691834</v>
      </c>
      <c r="GP71" s="4">
        <f t="shared" si="459"/>
        <v>0.99896052873154306</v>
      </c>
      <c r="GQ71" s="4">
        <f t="shared" si="460"/>
        <v>0.99802263698283644</v>
      </c>
      <c r="GR71" s="4">
        <f t="shared" si="461"/>
        <v>0.99888542198970576</v>
      </c>
      <c r="GS71" s="4">
        <f t="shared" si="462"/>
        <v>0.99733839269244506</v>
      </c>
      <c r="GT71" s="4">
        <f t="shared" si="463"/>
        <v>0.99435440566047995</v>
      </c>
      <c r="GU71" s="4">
        <f t="shared" si="464"/>
        <v>0.99037251233399426</v>
      </c>
      <c r="GV71" s="4">
        <f t="shared" si="465"/>
        <v>0.99240436615145955</v>
      </c>
      <c r="GW71" s="4">
        <f t="shared" si="466"/>
        <v>0.98563605313376956</v>
      </c>
      <c r="GX71" s="4">
        <f t="shared" si="467"/>
        <v>0.99185940581411247</v>
      </c>
      <c r="GY71" s="4">
        <f t="shared" si="468"/>
        <v>0.98074825152673861</v>
      </c>
      <c r="GZ71" s="4">
        <f t="shared" si="469"/>
        <v>0.95991229314341053</v>
      </c>
      <c r="HA71" s="4">
        <f t="shared" si="470"/>
        <v>0.93326831255678078</v>
      </c>
      <c r="HB71" s="4">
        <f t="shared" si="471"/>
        <v>0.99986625090045145</v>
      </c>
      <c r="HC71" s="4">
        <f t="shared" si="472"/>
        <v>0.99974536376154366</v>
      </c>
      <c r="HD71" s="4">
        <f t="shared" si="473"/>
        <v>0.9998565774963043</v>
      </c>
      <c r="HE71" s="4">
        <f t="shared" si="474"/>
        <v>0.99965704489670348</v>
      </c>
      <c r="HF71" s="4">
        <f t="shared" si="475"/>
        <v>0.99927064931653697</v>
      </c>
      <c r="HG71" s="4">
        <f t="shared" si="476"/>
        <v>0.9987518786900883</v>
      </c>
      <c r="HH71" s="4">
        <f t="shared" si="477"/>
        <v>0.99901704632736421</v>
      </c>
      <c r="HI71" s="4">
        <f t="shared" si="478"/>
        <v>0.9981300536888833</v>
      </c>
      <c r="HJ71" s="4">
        <f t="shared" si="479"/>
        <v>0.99894601894198221</v>
      </c>
      <c r="HK71" s="4">
        <f t="shared" si="480"/>
        <v>0.9974828859972672</v>
      </c>
      <c r="HL71" s="4">
        <f t="shared" si="481"/>
        <v>0.99466002626089911</v>
      </c>
      <c r="HM71" s="4">
        <f t="shared" si="482"/>
        <v>0.99089171565214762</v>
      </c>
      <c r="HN71" s="4">
        <f t="shared" si="483"/>
        <v>4.1999339277277822E-2</v>
      </c>
      <c r="HP71" s="4">
        <f t="shared" ref="HP71:IU71" si="499">IF(B1=1,ET71,0)</f>
        <v>0.43340406858719238</v>
      </c>
      <c r="HQ71" s="4">
        <f t="shared" si="499"/>
        <v>0.28659745640730627</v>
      </c>
      <c r="HR71" s="4">
        <f t="shared" si="499"/>
        <v>0.41634038652540523</v>
      </c>
      <c r="HS71" s="4">
        <f t="shared" si="499"/>
        <v>0.2297330647769823</v>
      </c>
      <c r="HT71" s="4">
        <f t="shared" si="499"/>
        <v>0.12295274283818598</v>
      </c>
      <c r="HU71" s="4">
        <f t="shared" si="499"/>
        <v>7.5681695681826672E-2</v>
      </c>
      <c r="HV71" s="4">
        <f t="shared" si="499"/>
        <v>9.4197986608151082E-2</v>
      </c>
      <c r="HW71" s="4">
        <f t="shared" si="499"/>
        <v>5.1788315730316628E-2</v>
      </c>
      <c r="HX71" s="4">
        <f t="shared" si="499"/>
        <v>8.8405521456431685E-2</v>
      </c>
      <c r="HY71" s="4">
        <f t="shared" si="499"/>
        <v>3.8968068065809526E-2</v>
      </c>
      <c r="HZ71" s="4">
        <f t="shared" si="499"/>
        <v>1.8702713915300206E-2</v>
      </c>
      <c r="IA71" s="4">
        <f t="shared" si="499"/>
        <v>1.1009064545148477E-2</v>
      </c>
      <c r="IB71" s="4">
        <f t="shared" si="499"/>
        <v>5.8569716605971753E-2</v>
      </c>
      <c r="IC71" s="4">
        <f t="shared" si="499"/>
        <v>3.1640244885947334E-2</v>
      </c>
      <c r="ID71" s="4">
        <f t="shared" si="499"/>
        <v>5.4835490146084978E-2</v>
      </c>
      <c r="IE71" s="4">
        <f t="shared" si="499"/>
        <v>2.3683096542121196E-2</v>
      </c>
      <c r="IF71" s="4">
        <f t="shared" si="499"/>
        <v>1.1273450156024141E-2</v>
      </c>
      <c r="IG71" s="4">
        <f t="shared" si="499"/>
        <v>6.6153400893985571E-3</v>
      </c>
      <c r="IH71" s="4">
        <f t="shared" si="499"/>
        <v>8.3871787326493356E-3</v>
      </c>
      <c r="II71" s="4">
        <f t="shared" si="499"/>
        <v>4.4224913005608876E-3</v>
      </c>
      <c r="IJ71" s="4">
        <f t="shared" si="499"/>
        <v>7.8258413917993135E-3</v>
      </c>
      <c r="IK71" s="4">
        <f t="shared" si="499"/>
        <v>3.2870520652215755E-3</v>
      </c>
      <c r="IL71" s="4">
        <f t="shared" si="499"/>
        <v>1.5477355758886915E-3</v>
      </c>
      <c r="IM71" s="4">
        <f t="shared" si="499"/>
        <v>9.0454570508762336E-4</v>
      </c>
      <c r="IN71" s="4">
        <f t="shared" si="499"/>
        <v>0.44784434843495885</v>
      </c>
      <c r="IO71" s="4">
        <f t="shared" si="499"/>
        <v>0.29872524563185371</v>
      </c>
      <c r="IP71" s="4">
        <f t="shared" si="499"/>
        <v>0.43064424999718431</v>
      </c>
      <c r="IQ71" s="4">
        <f t="shared" si="499"/>
        <v>0.24026496568652278</v>
      </c>
      <c r="IR71" s="4">
        <f t="shared" si="499"/>
        <v>0.12941184390492677</v>
      </c>
      <c r="IS71" s="4">
        <f t="shared" si="499"/>
        <v>7.9883682549459614E-2</v>
      </c>
      <c r="IT71" s="4">
        <f t="shared" si="499"/>
        <v>9.9317567581985969E-2</v>
      </c>
      <c r="IU71" s="4">
        <f t="shared" si="499"/>
        <v>5.4742265667428999E-2</v>
      </c>
      <c r="IV71" s="4">
        <f t="shared" ref="IV71:KA71" si="500">IF(AH1=1,FZ71,0)</f>
        <v>9.3242693763879891E-2</v>
      </c>
      <c r="IW71" s="4">
        <f t="shared" si="500"/>
        <v>4.1222555338562956E-2</v>
      </c>
      <c r="IX71" s="4">
        <f t="shared" si="500"/>
        <v>1.9808921114118225E-2</v>
      </c>
      <c r="IY71" s="4">
        <f t="shared" si="500"/>
        <v>1.1665626059822519E-2</v>
      </c>
      <c r="IZ71" s="4">
        <f t="shared" si="500"/>
        <v>0.9664009487490175</v>
      </c>
      <c r="JA71" s="4">
        <f t="shared" si="500"/>
        <v>0.93791120315873455</v>
      </c>
      <c r="JB71" s="4">
        <f t="shared" si="500"/>
        <v>0.96405790233925948</v>
      </c>
      <c r="JC71" s="4">
        <f t="shared" si="500"/>
        <v>0.91813236492931016</v>
      </c>
      <c r="JD71" s="4">
        <f t="shared" si="500"/>
        <v>0.8405459877583511</v>
      </c>
      <c r="JE71" s="4">
        <f t="shared" si="500"/>
        <v>0.75482926548806939</v>
      </c>
      <c r="JF71" s="4">
        <f t="shared" si="500"/>
        <v>0.79634983931440306</v>
      </c>
      <c r="JG71" s="4">
        <f t="shared" si="500"/>
        <v>0.6725285513924304</v>
      </c>
      <c r="JH71" s="4">
        <f t="shared" si="500"/>
        <v>0.78478902473416279</v>
      </c>
      <c r="JI71" s="4">
        <f t="shared" si="500"/>
        <v>0.60391193606990323</v>
      </c>
      <c r="JJ71" s="4">
        <f t="shared" si="500"/>
        <v>0.41747440043012679</v>
      </c>
      <c r="JK71" s="4">
        <f t="shared" si="500"/>
        <v>0.2950651361691834</v>
      </c>
      <c r="JL71" s="4">
        <f t="shared" si="500"/>
        <v>0.99896052873154306</v>
      </c>
      <c r="JM71" s="4">
        <f t="shared" si="500"/>
        <v>0.99802263698283644</v>
      </c>
      <c r="JN71" s="4">
        <f t="shared" si="500"/>
        <v>0.99888542198970576</v>
      </c>
      <c r="JO71" s="4">
        <f t="shared" si="500"/>
        <v>0.99733839269244506</v>
      </c>
      <c r="JP71" s="4">
        <f t="shared" si="500"/>
        <v>0.99435440566047995</v>
      </c>
      <c r="JQ71" s="4">
        <f t="shared" si="500"/>
        <v>0.99037251233399426</v>
      </c>
      <c r="JR71" s="4">
        <f t="shared" si="500"/>
        <v>0.99240436615145955</v>
      </c>
      <c r="JS71" s="4">
        <f t="shared" si="500"/>
        <v>0.98563605313376956</v>
      </c>
      <c r="JT71" s="4">
        <f t="shared" si="500"/>
        <v>0.99185940581411247</v>
      </c>
      <c r="JU71" s="4">
        <f t="shared" si="500"/>
        <v>0.98074825152673861</v>
      </c>
      <c r="JV71" s="4">
        <f t="shared" si="500"/>
        <v>0.95991229314341053</v>
      </c>
      <c r="JW71" s="4">
        <f t="shared" si="500"/>
        <v>0.93326831255678078</v>
      </c>
      <c r="JX71" s="4">
        <f t="shared" si="500"/>
        <v>0.99986625090045145</v>
      </c>
      <c r="JY71" s="4">
        <f t="shared" si="500"/>
        <v>0.99974536376154366</v>
      </c>
      <c r="JZ71" s="4">
        <f t="shared" si="500"/>
        <v>0.9998565774963043</v>
      </c>
      <c r="KA71" s="4">
        <f t="shared" si="500"/>
        <v>0.99965704489670348</v>
      </c>
      <c r="KB71" s="4">
        <f t="shared" ref="KB71:KJ71" si="501">IF(BN1=1,HF71,0)</f>
        <v>0.99927064931653697</v>
      </c>
      <c r="KC71" s="4">
        <f t="shared" si="501"/>
        <v>0.9987518786900883</v>
      </c>
      <c r="KD71" s="4">
        <f t="shared" si="501"/>
        <v>0.99901704632736421</v>
      </c>
      <c r="KE71" s="4">
        <f t="shared" si="501"/>
        <v>0.9981300536888833</v>
      </c>
      <c r="KF71" s="4">
        <f t="shared" si="501"/>
        <v>0.99894601894198221</v>
      </c>
      <c r="KG71" s="4">
        <f t="shared" si="501"/>
        <v>0.9974828859972672</v>
      </c>
      <c r="KH71" s="4">
        <f t="shared" si="501"/>
        <v>0.99466002626089911</v>
      </c>
      <c r="KI71" s="4">
        <f t="shared" si="501"/>
        <v>0.99089171565214762</v>
      </c>
      <c r="KJ71" s="4">
        <f t="shared" si="501"/>
        <v>0</v>
      </c>
    </row>
    <row r="72" spans="1:296" x14ac:dyDescent="0.2">
      <c r="A72" s="4" t="str">
        <f>'Respondent Data'!A72</f>
        <v>643</v>
      </c>
      <c r="B72" s="4">
        <f>SUMPRODUCT('Respondent Data'!I72:Z72,'Product Coding'!A100:R100)</f>
        <v>0.63375815365572297</v>
      </c>
      <c r="C72" s="4">
        <f>SUMPRODUCT('Respondent Data'!I72:Z72,'Product Coding'!A101:R101)</f>
        <v>0.331705378010278</v>
      </c>
      <c r="D72" s="4">
        <f>SUMPRODUCT('Respondent Data'!I72:Z72,'Product Coding'!A102:R102)</f>
        <v>0.32295276201878609</v>
      </c>
      <c r="E72" s="4">
        <f>SUMPRODUCT('Respondent Data'!I72:Z72,'Product Coding'!A103:R103)</f>
        <v>0.18908150165012205</v>
      </c>
      <c r="F72" s="4">
        <f>SUMPRODUCT('Respondent Data'!I72:Z72,'Product Coding'!A104:R104)</f>
        <v>-0.91430377320694001</v>
      </c>
      <c r="G72" s="4">
        <f>SUMPRODUCT('Respondent Data'!I72:Z72,'Product Coding'!A105:R105)</f>
        <v>-1.6930126618584191</v>
      </c>
      <c r="H72" s="4">
        <f>SUMPRODUCT('Respondent Data'!I72:Z72,'Product Coding'!A106:R106)</f>
        <v>-0.41738365665673693</v>
      </c>
      <c r="I72" s="4">
        <f>SUMPRODUCT('Respondent Data'!I72:Z72,'Product Coding'!A107:R107)</f>
        <v>-0.71943643230218191</v>
      </c>
      <c r="J72" s="4">
        <f>SUMPRODUCT('Respondent Data'!I72:Z72,'Product Coding'!A108:R108)</f>
        <v>-0.72818904829367381</v>
      </c>
      <c r="K72" s="4">
        <f>SUMPRODUCT('Respondent Data'!I72:Z72,'Product Coding'!A109:R109)</f>
        <v>-0.86206030866233785</v>
      </c>
      <c r="L72" s="4">
        <f>SUMPRODUCT('Respondent Data'!I72:Z72,'Product Coding'!A110:R110)</f>
        <v>-1.9654455835193998</v>
      </c>
      <c r="M72" s="4">
        <f>SUMPRODUCT('Respondent Data'!I72:Z72,'Product Coding'!A111:R111)</f>
        <v>-2.7441544721708793</v>
      </c>
      <c r="N72" s="4">
        <f>SUMPRODUCT('Respondent Data'!I72:Z72,'Product Coding'!A112:R112)</f>
        <v>-1.0283961045306671</v>
      </c>
      <c r="O72" s="4">
        <f>SUMPRODUCT('Respondent Data'!I72:Z72,'Product Coding'!A113:R113)</f>
        <v>-1.3304488801761121</v>
      </c>
      <c r="P72" s="4">
        <f>SUMPRODUCT('Respondent Data'!I72:Z72,'Product Coding'!A114:R114)</f>
        <v>-1.339201496167604</v>
      </c>
      <c r="Q72" s="4">
        <f>SUMPRODUCT('Respondent Data'!I72:Z72,'Product Coding'!A115:R115)</f>
        <v>-1.473072756536268</v>
      </c>
      <c r="R72" s="4">
        <f>SUMPRODUCT('Respondent Data'!I72:Z72,'Product Coding'!A116:R116)</f>
        <v>-2.5764580313933303</v>
      </c>
      <c r="S72" s="4">
        <f>SUMPRODUCT('Respondent Data'!I72:Z72,'Product Coding'!A117:R117)</f>
        <v>-3.3551669200448089</v>
      </c>
      <c r="T72" s="4">
        <f>SUMPRODUCT('Respondent Data'!I72:Z72,'Product Coding'!A118:R118)</f>
        <v>-2.0795379148431272</v>
      </c>
      <c r="U72" s="4">
        <f>SUMPRODUCT('Respondent Data'!I72:Z72,'Product Coding'!A119:R119)</f>
        <v>-2.3815906904885722</v>
      </c>
      <c r="V72" s="4">
        <f>SUMPRODUCT('Respondent Data'!I72:Z72,'Product Coding'!A120:R120)</f>
        <v>-2.3903433064800641</v>
      </c>
      <c r="W72" s="4">
        <f>SUMPRODUCT('Respondent Data'!I72:Z72,'Product Coding'!A121:R121)</f>
        <v>-2.5242145668487281</v>
      </c>
      <c r="X72" s="4">
        <f>SUMPRODUCT('Respondent Data'!I72:Z72,'Product Coding'!A122:R122)</f>
        <v>-3.6275998417057904</v>
      </c>
      <c r="Y72" s="4">
        <f>SUMPRODUCT('Respondent Data'!I72:Z72,'Product Coding'!A123:R123)</f>
        <v>-4.406308730357269</v>
      </c>
      <c r="Z72" s="4">
        <f>SUMPRODUCT('Respondent Data'!I72:Z72,'Product Coding'!A124:R124)</f>
        <v>0.34592148478610285</v>
      </c>
      <c r="AA72" s="4">
        <f>SUMPRODUCT('Respondent Data'!I72:Z72,'Product Coding'!A125:R125)</f>
        <v>4.386870914065788E-2</v>
      </c>
      <c r="AB72" s="4">
        <f>SUMPRODUCT('Respondent Data'!I72:Z72,'Product Coding'!A126:R126)</f>
        <v>3.5116093149165972E-2</v>
      </c>
      <c r="AC72" s="4">
        <f>SUMPRODUCT('Respondent Data'!I72:Z72,'Product Coding'!A127:R127)</f>
        <v>-9.8755167219498063E-2</v>
      </c>
      <c r="AD72" s="4">
        <f>SUMPRODUCT('Respondent Data'!I72:Z72,'Product Coding'!A128:R128)</f>
        <v>-1.2021404420765602</v>
      </c>
      <c r="AE72" s="4">
        <f>SUMPRODUCT('Respondent Data'!I72:Z72,'Product Coding'!A129:R129)</f>
        <v>-1.9808493307280388</v>
      </c>
      <c r="AF72" s="4">
        <f>SUMPRODUCT('Respondent Data'!I72:Z72,'Product Coding'!A130:R130)</f>
        <v>-0.70522032552635705</v>
      </c>
      <c r="AG72" s="4">
        <f>SUMPRODUCT('Respondent Data'!I72:Z72,'Product Coding'!A131:R131)</f>
        <v>-1.0072731011718021</v>
      </c>
      <c r="AH72" s="4">
        <f>SUMPRODUCT('Respondent Data'!I72:Z72,'Product Coding'!A132:R132)</f>
        <v>-1.016025717163294</v>
      </c>
      <c r="AI72" s="4">
        <f>SUMPRODUCT('Respondent Data'!I72:Z72,'Product Coding'!A133:R133)</f>
        <v>-1.1498969775319581</v>
      </c>
      <c r="AJ72" s="4">
        <f>SUMPRODUCT('Respondent Data'!I72:Z72,'Product Coding'!A134:R134)</f>
        <v>-2.2532822523890199</v>
      </c>
      <c r="AK72" s="4">
        <f>SUMPRODUCT('Respondent Data'!I72:Z72,'Product Coding'!A135:R135)</f>
        <v>-3.0319911410404989</v>
      </c>
      <c r="AL72" s="4">
        <f>SUMPRODUCT('Respondent Data'!I72:Z72,'Product Coding'!A136:R136)</f>
        <v>3.3291329908230427</v>
      </c>
      <c r="AM72" s="4">
        <f>SUMPRODUCT('Respondent Data'!I72:Z72,'Product Coding'!A137:R137)</f>
        <v>3.0270802151775982</v>
      </c>
      <c r="AN72" s="4">
        <f>SUMPRODUCT('Respondent Data'!I72:Z72,'Product Coding'!A138:R138)</f>
        <v>3.0183275991861063</v>
      </c>
      <c r="AO72" s="4">
        <f>SUMPRODUCT('Respondent Data'!I72:Z72,'Product Coding'!A139:R139)</f>
        <v>2.8844563388174418</v>
      </c>
      <c r="AP72" s="4">
        <f>SUMPRODUCT('Respondent Data'!I72:Z72,'Product Coding'!A140:R140)</f>
        <v>1.78107106396038</v>
      </c>
      <c r="AQ72" s="4">
        <f>SUMPRODUCT('Respondent Data'!I72:Z72,'Product Coding'!A141:R141)</f>
        <v>1.0023621753089009</v>
      </c>
      <c r="AR72" s="4">
        <f>SUMPRODUCT('Respondent Data'!I72:Z72,'Product Coding'!A142:R142)</f>
        <v>2.2779911805105826</v>
      </c>
      <c r="AS72" s="4">
        <f>SUMPRODUCT('Respondent Data'!I72:Z72,'Product Coding'!A143:R143)</f>
        <v>1.9759384048651381</v>
      </c>
      <c r="AT72" s="4">
        <f>SUMPRODUCT('Respondent Data'!I72:Z72,'Product Coding'!A144:R144)</f>
        <v>1.9671857888736461</v>
      </c>
      <c r="AU72" s="4">
        <f>SUMPRODUCT('Respondent Data'!I72:Z72,'Product Coding'!A145:R145)</f>
        <v>1.8333145285049817</v>
      </c>
      <c r="AV72" s="4">
        <f>SUMPRODUCT('Respondent Data'!I72:Z72,'Product Coding'!A146:R146)</f>
        <v>0.72992925364791994</v>
      </c>
      <c r="AW72" s="4">
        <f>SUMPRODUCT('Respondent Data'!I72:Z72,'Product Coding'!A147:R147)</f>
        <v>-4.8779635003559085E-2</v>
      </c>
      <c r="AX72" s="4">
        <f>SUMPRODUCT('Respondent Data'!I72:Z72,'Product Coding'!A148:R148)</f>
        <v>4.1519829227144927</v>
      </c>
      <c r="AY72" s="4">
        <f>SUMPRODUCT('Respondent Data'!I72:Z72,'Product Coding'!A149:R149)</f>
        <v>3.8499301470690481</v>
      </c>
      <c r="AZ72" s="4">
        <f>SUMPRODUCT('Respondent Data'!I72:Z72,'Product Coding'!A150:R150)</f>
        <v>3.8411775310775562</v>
      </c>
      <c r="BA72" s="4">
        <f>SUMPRODUCT('Respondent Data'!I72:Z72,'Product Coding'!A151:R151)</f>
        <v>3.7073062707088922</v>
      </c>
      <c r="BB72" s="4">
        <f>SUMPRODUCT('Respondent Data'!I72:Z72,'Product Coding'!A152:R152)</f>
        <v>2.6039209958518299</v>
      </c>
      <c r="BC72" s="4">
        <f>SUMPRODUCT('Respondent Data'!I72:Z72,'Product Coding'!A153:R153)</f>
        <v>1.8252121072003509</v>
      </c>
      <c r="BD72" s="4">
        <f>SUMPRODUCT('Respondent Data'!I72:Z72,'Product Coding'!A154:R154)</f>
        <v>3.100841112402033</v>
      </c>
      <c r="BE72" s="4">
        <f>SUMPRODUCT('Respondent Data'!I72:Z72,'Product Coding'!A155:R155)</f>
        <v>2.798788336756588</v>
      </c>
      <c r="BF72" s="4">
        <f>SUMPRODUCT('Respondent Data'!I72:Z72,'Product Coding'!A156:R156)</f>
        <v>2.7900357207650961</v>
      </c>
      <c r="BG72" s="4">
        <f>SUMPRODUCT('Respondent Data'!I72:Z72,'Product Coding'!A157:R157)</f>
        <v>2.6561644603964321</v>
      </c>
      <c r="BH72" s="4">
        <f>SUMPRODUCT('Respondent Data'!I72:Z72,'Product Coding'!A158:R158)</f>
        <v>1.5527791855393698</v>
      </c>
      <c r="BI72" s="4">
        <f>SUMPRODUCT('Respondent Data'!I72:Z72,'Product Coding'!A159:R159)</f>
        <v>0.77407029688789109</v>
      </c>
      <c r="BJ72" s="4">
        <f>SUMPRODUCT('Respondent Data'!I72:Z72,'Product Coding'!A160:R160)</f>
        <v>5.4377582179388826</v>
      </c>
      <c r="BK72" s="4">
        <f>SUMPRODUCT('Respondent Data'!I72:Z72,'Product Coding'!A161:R161)</f>
        <v>5.1357054422934381</v>
      </c>
      <c r="BL72" s="4">
        <f>SUMPRODUCT('Respondent Data'!I72:Z72,'Product Coding'!A162:R162)</f>
        <v>5.1269528263019462</v>
      </c>
      <c r="BM72" s="4">
        <f>SUMPRODUCT('Respondent Data'!I72:Z72,'Product Coding'!A163:R163)</f>
        <v>4.9930815659332817</v>
      </c>
      <c r="BN72" s="4">
        <f>SUMPRODUCT('Respondent Data'!I72:Z72,'Product Coding'!A164:R164)</f>
        <v>3.8896962910762198</v>
      </c>
      <c r="BO72" s="4">
        <f>SUMPRODUCT('Respondent Data'!I72:Z72,'Product Coding'!A165:R165)</f>
        <v>3.1109874024247413</v>
      </c>
      <c r="BP72" s="4">
        <f>SUMPRODUCT('Respondent Data'!I72:Z72,'Product Coding'!A166:R166)</f>
        <v>4.3866164076264225</v>
      </c>
      <c r="BQ72" s="4">
        <f>SUMPRODUCT('Respondent Data'!I72:Z72,'Product Coding'!A167:R167)</f>
        <v>4.0845636319809779</v>
      </c>
      <c r="BR72" s="4">
        <f>SUMPRODUCT('Respondent Data'!I72:Z72,'Product Coding'!A168:R168)</f>
        <v>4.075811015989486</v>
      </c>
      <c r="BS72" s="4">
        <f>SUMPRODUCT('Respondent Data'!I72:Z72,'Product Coding'!A169:R169)</f>
        <v>3.9419397556208216</v>
      </c>
      <c r="BT72" s="4">
        <f>SUMPRODUCT('Respondent Data'!I72:Z72,'Product Coding'!A170:R170)</f>
        <v>2.8385544807637597</v>
      </c>
      <c r="BU72" s="4">
        <f>SUMPRODUCT('Respondent Data'!I72:Z72,'Product Coding'!A171:R171)</f>
        <v>2.0598455921122811</v>
      </c>
      <c r="BV72" s="4">
        <f>SUMPRODUCT('Respondent Data'!I72:Z72,'Product Coding'!A172:R172)</f>
        <v>3.6893045000872702</v>
      </c>
      <c r="BX72" s="4">
        <f t="shared" si="338"/>
        <v>0.5305939955642186</v>
      </c>
      <c r="BY72" s="4">
        <f t="shared" si="339"/>
        <v>0.71769874153987057</v>
      </c>
      <c r="BZ72" s="4">
        <f t="shared" si="340"/>
        <v>0.72400805423900738</v>
      </c>
      <c r="CA72" s="4">
        <f t="shared" si="341"/>
        <v>0.82771904347770831</v>
      </c>
      <c r="CB72" s="4">
        <f t="shared" si="342"/>
        <v>2.4950375350709657</v>
      </c>
      <c r="CC72" s="4">
        <f t="shared" si="343"/>
        <v>5.4358323866200653</v>
      </c>
      <c r="CD72" s="4">
        <f t="shared" si="344"/>
        <v>1.5179847861994864</v>
      </c>
      <c r="CE72" s="4">
        <f t="shared" si="345"/>
        <v>2.0532757246405406</v>
      </c>
      <c r="CF72" s="4">
        <f t="shared" si="346"/>
        <v>2.0713261375150411</v>
      </c>
      <c r="CG72" s="4">
        <f t="shared" si="347"/>
        <v>2.368034553256984</v>
      </c>
      <c r="CH72" s="4">
        <f t="shared" si="348"/>
        <v>7.13809249802563</v>
      </c>
      <c r="CI72" s="4">
        <f t="shared" si="349"/>
        <v>15.551459180093593</v>
      </c>
      <c r="CJ72" s="4">
        <f t="shared" si="350"/>
        <v>2.7965768188159461</v>
      </c>
      <c r="CK72" s="4">
        <f t="shared" si="351"/>
        <v>3.782741003975151</v>
      </c>
      <c r="CL72" s="4">
        <f t="shared" si="352"/>
        <v>3.8159952016942644</v>
      </c>
      <c r="CM72" s="4">
        <f t="shared" si="353"/>
        <v>4.3626198351920582</v>
      </c>
      <c r="CN72" s="4">
        <f t="shared" si="354"/>
        <v>13.150476995570594</v>
      </c>
      <c r="CO72" s="4">
        <f t="shared" si="355"/>
        <v>28.650386115330139</v>
      </c>
      <c r="CP72" s="4">
        <f t="shared" si="356"/>
        <v>8.0007710224586699</v>
      </c>
      <c r="CQ72" s="4">
        <f t="shared" si="357"/>
        <v>10.822103797200379</v>
      </c>
      <c r="CR72" s="4">
        <f t="shared" si="358"/>
        <v>10.917241259434956</v>
      </c>
      <c r="CS72" s="4">
        <f t="shared" si="359"/>
        <v>12.481088352218526</v>
      </c>
      <c r="CT72" s="4">
        <f t="shared" si="360"/>
        <v>37.622408427964274</v>
      </c>
      <c r="CU72" s="4">
        <f t="shared" si="361"/>
        <v>81.966344522171283</v>
      </c>
      <c r="CV72" s="4">
        <f t="shared" si="362"/>
        <v>0.70756803978159832</v>
      </c>
      <c r="CW72" s="4">
        <f t="shared" si="363"/>
        <v>0.95707960502848144</v>
      </c>
      <c r="CX72" s="4">
        <f t="shared" si="364"/>
        <v>0.96549332259072074</v>
      </c>
      <c r="CY72" s="4">
        <f t="shared" si="365"/>
        <v>1.103796021024775</v>
      </c>
      <c r="CZ72" s="4">
        <f t="shared" si="366"/>
        <v>3.3272310516714172</v>
      </c>
      <c r="DA72" s="4">
        <f t="shared" si="367"/>
        <v>7.2488970823955947</v>
      </c>
      <c r="DB72" s="4">
        <f t="shared" si="368"/>
        <v>2.0242926391342135</v>
      </c>
      <c r="DC72" s="4">
        <f t="shared" si="369"/>
        <v>2.7381242376671597</v>
      </c>
      <c r="DD72" s="4">
        <f t="shared" si="370"/>
        <v>2.7621951758263399</v>
      </c>
      <c r="DE72" s="4">
        <f t="shared" si="371"/>
        <v>3.157867561621027</v>
      </c>
      <c r="DF72" s="4">
        <f t="shared" si="372"/>
        <v>9.5189281424810908</v>
      </c>
      <c r="DG72" s="4">
        <f t="shared" si="373"/>
        <v>20.73848475443323</v>
      </c>
      <c r="DH72" s="4">
        <f t="shared" si="374"/>
        <v>3.5824151475035995E-2</v>
      </c>
      <c r="DI72" s="4">
        <f t="shared" si="375"/>
        <v>4.8456915542413423E-2</v>
      </c>
      <c r="DJ72" s="4">
        <f t="shared" si="376"/>
        <v>4.8882901844042967E-2</v>
      </c>
      <c r="DK72" s="4">
        <f t="shared" si="377"/>
        <v>5.5885163873341387E-2</v>
      </c>
      <c r="DL72" s="4">
        <f t="shared" si="378"/>
        <v>0.16845762172117268</v>
      </c>
      <c r="DM72" s="4">
        <f t="shared" si="379"/>
        <v>0.36701147099131592</v>
      </c>
      <c r="DN72" s="4">
        <f t="shared" si="380"/>
        <v>0.10248988373828816</v>
      </c>
      <c r="DO72" s="4">
        <f t="shared" si="381"/>
        <v>0.13863115903020867</v>
      </c>
      <c r="DP72" s="4">
        <f t="shared" si="382"/>
        <v>0.13984987000396445</v>
      </c>
      <c r="DQ72" s="4">
        <f t="shared" si="383"/>
        <v>0.15988275261914447</v>
      </c>
      <c r="DR72" s="4">
        <f t="shared" si="384"/>
        <v>0.48194308459930274</v>
      </c>
      <c r="DS72" s="4">
        <f t="shared" si="385"/>
        <v>1.0499889444340365</v>
      </c>
      <c r="DT72" s="4">
        <f t="shared" si="386"/>
        <v>1.5733187837555528E-2</v>
      </c>
      <c r="DU72" s="4">
        <f t="shared" si="387"/>
        <v>2.1281222942254995E-2</v>
      </c>
      <c r="DV72" s="4">
        <f t="shared" si="388"/>
        <v>2.1468306856983126E-2</v>
      </c>
      <c r="DW72" s="4">
        <f t="shared" si="389"/>
        <v>2.4543547979484093E-2</v>
      </c>
      <c r="DX72" s="4">
        <f t="shared" si="390"/>
        <v>7.3982922025494266E-2</v>
      </c>
      <c r="DY72" s="4">
        <f t="shared" si="391"/>
        <v>0.16118345233292458</v>
      </c>
      <c r="DZ72" s="4">
        <f t="shared" si="392"/>
        <v>4.5011326881737236E-2</v>
      </c>
      <c r="EA72" s="4">
        <f t="shared" si="393"/>
        <v>6.0883788599437119E-2</v>
      </c>
      <c r="EB72" s="4">
        <f t="shared" si="394"/>
        <v>6.1419019941431396E-2</v>
      </c>
      <c r="EC72" s="4">
        <f t="shared" si="395"/>
        <v>7.0217026094681403E-2</v>
      </c>
      <c r="ED72" s="4">
        <f t="shared" si="396"/>
        <v>0.21165891625641431</v>
      </c>
      <c r="EE72" s="4">
        <f t="shared" si="397"/>
        <v>0.46113229790380528</v>
      </c>
      <c r="EF72" s="4">
        <f t="shared" si="398"/>
        <v>4.3492223588675683E-3</v>
      </c>
      <c r="EG72" s="4">
        <f t="shared" si="399"/>
        <v>5.8828999945939424E-3</v>
      </c>
      <c r="EH72" s="4">
        <f t="shared" si="400"/>
        <v>5.9346167574852995E-3</v>
      </c>
      <c r="EI72" s="4">
        <f t="shared" si="401"/>
        <v>6.7847246686718685E-3</v>
      </c>
      <c r="EJ72" s="4">
        <f t="shared" si="402"/>
        <v>2.0451556415004884E-2</v>
      </c>
      <c r="EK72" s="4">
        <f t="shared" si="403"/>
        <v>4.4556937983824284E-2</v>
      </c>
      <c r="EL72" s="4">
        <f t="shared" si="404"/>
        <v>1.2442759299488824E-2</v>
      </c>
      <c r="EM72" s="4">
        <f t="shared" si="405"/>
        <v>1.6830481997879707E-2</v>
      </c>
      <c r="EN72" s="4">
        <f t="shared" si="406"/>
        <v>1.6978439305947408E-2</v>
      </c>
      <c r="EO72" s="4">
        <f t="shared" si="407"/>
        <v>1.941052652630279E-2</v>
      </c>
      <c r="EP72" s="4">
        <f t="shared" si="408"/>
        <v>5.851018245893528E-2</v>
      </c>
      <c r="EQ72" s="4">
        <f t="shared" si="409"/>
        <v>0.12747365131253754</v>
      </c>
      <c r="ER72" s="4">
        <f t="shared" si="410"/>
        <v>2.498937610864772E-2</v>
      </c>
      <c r="ET72" s="4">
        <f t="shared" si="411"/>
        <v>0.65334112305293135</v>
      </c>
      <c r="EU72" s="4">
        <f t="shared" si="412"/>
        <v>0.58217426363340463</v>
      </c>
      <c r="EV72" s="4">
        <f t="shared" si="413"/>
        <v>0.58004369384539156</v>
      </c>
      <c r="EW72" s="4">
        <f t="shared" si="414"/>
        <v>0.54713004362926665</v>
      </c>
      <c r="EX72" s="4">
        <f t="shared" si="415"/>
        <v>0.28611996007639307</v>
      </c>
      <c r="EY72" s="4">
        <f t="shared" si="416"/>
        <v>0.15538005652213302</v>
      </c>
      <c r="EZ72" s="4">
        <f t="shared" si="417"/>
        <v>0.39714298731302006</v>
      </c>
      <c r="FA72" s="4">
        <f t="shared" si="418"/>
        <v>0.32751709645146088</v>
      </c>
      <c r="FB72" s="4">
        <f t="shared" si="419"/>
        <v>0.32559225403821274</v>
      </c>
      <c r="FC72" s="4">
        <f t="shared" si="420"/>
        <v>0.29690906794081784</v>
      </c>
      <c r="FD72" s="4">
        <f t="shared" si="421"/>
        <v>0.12287891790890905</v>
      </c>
      <c r="FE72" s="4">
        <f t="shared" si="422"/>
        <v>6.0417633824255079E-2</v>
      </c>
      <c r="FF72" s="4">
        <f t="shared" si="423"/>
        <v>0.26339517089288716</v>
      </c>
      <c r="FG72" s="4">
        <f t="shared" si="424"/>
        <v>0.20908512486226102</v>
      </c>
      <c r="FH72" s="4">
        <f t="shared" si="425"/>
        <v>0.20764140289180535</v>
      </c>
      <c r="FI72" s="4">
        <f t="shared" si="426"/>
        <v>0.18647601932128866</v>
      </c>
      <c r="FJ72" s="4">
        <f t="shared" si="427"/>
        <v>7.0668995844664573E-2</v>
      </c>
      <c r="FK72" s="4">
        <f t="shared" si="428"/>
        <v>3.3726373616530074E-2</v>
      </c>
      <c r="FL72" s="4">
        <f t="shared" si="429"/>
        <v>0.11110159313072247</v>
      </c>
      <c r="FM72" s="4">
        <f t="shared" si="430"/>
        <v>8.4587313489567939E-2</v>
      </c>
      <c r="FN72" s="4">
        <f t="shared" si="431"/>
        <v>8.3912037881107224E-2</v>
      </c>
      <c r="FO72" s="4">
        <f t="shared" si="432"/>
        <v>7.417798725689935E-2</v>
      </c>
      <c r="FP72" s="4">
        <f t="shared" si="433"/>
        <v>2.5891704860020001E-2</v>
      </c>
      <c r="FQ72" s="4">
        <f t="shared" si="434"/>
        <v>1.2053080146646303E-2</v>
      </c>
      <c r="FR72" s="4">
        <f t="shared" si="435"/>
        <v>0.58562820145538808</v>
      </c>
      <c r="FS72" s="4">
        <f t="shared" si="436"/>
        <v>0.51096541879575053</v>
      </c>
      <c r="FT72" s="4">
        <f t="shared" si="437"/>
        <v>0.50877812125146171</v>
      </c>
      <c r="FU72" s="4">
        <f t="shared" si="438"/>
        <v>0.47533125360361339</v>
      </c>
      <c r="FV72" s="4">
        <f t="shared" si="439"/>
        <v>0.23109466262813597</v>
      </c>
      <c r="FW72" s="4">
        <f t="shared" si="440"/>
        <v>0.12122832786144862</v>
      </c>
      <c r="FX72" s="4">
        <f t="shared" si="441"/>
        <v>0.33065583239533242</v>
      </c>
      <c r="FY72" s="4">
        <f t="shared" si="442"/>
        <v>0.26751384823530294</v>
      </c>
      <c r="FZ72" s="4">
        <f t="shared" si="443"/>
        <v>0.26580226523743733</v>
      </c>
      <c r="GA72" s="4">
        <f t="shared" si="444"/>
        <v>0.2405079010285095</v>
      </c>
      <c r="GB72" s="4">
        <f t="shared" si="445"/>
        <v>9.5066720340208619E-2</v>
      </c>
      <c r="GC72" s="4">
        <f t="shared" si="446"/>
        <v>4.6001366300200172E-2</v>
      </c>
      <c r="GD72" s="4">
        <f t="shared" si="447"/>
        <v>0.96541483279375018</v>
      </c>
      <c r="GE72" s="4">
        <f t="shared" si="448"/>
        <v>0.95378263539103603</v>
      </c>
      <c r="GF72" s="4">
        <f t="shared" si="449"/>
        <v>0.95339527247693545</v>
      </c>
      <c r="GG72" s="4">
        <f t="shared" si="450"/>
        <v>0.9470726876506762</v>
      </c>
      <c r="GH72" s="4">
        <f t="shared" si="451"/>
        <v>0.85582907022932542</v>
      </c>
      <c r="GI72" s="4">
        <f t="shared" si="452"/>
        <v>0.73152275691939139</v>
      </c>
      <c r="GJ72" s="4">
        <f t="shared" si="453"/>
        <v>0.90703780120796329</v>
      </c>
      <c r="GK72" s="4">
        <f t="shared" si="454"/>
        <v>0.87824752736585643</v>
      </c>
      <c r="GL72" s="4">
        <f t="shared" si="455"/>
        <v>0.87730851782833641</v>
      </c>
      <c r="GM72" s="4">
        <f t="shared" si="456"/>
        <v>0.86215610822894695</v>
      </c>
      <c r="GN72" s="4">
        <f t="shared" si="457"/>
        <v>0.67478974759033095</v>
      </c>
      <c r="GO72" s="4">
        <f t="shared" si="458"/>
        <v>0.48780750877467838</v>
      </c>
      <c r="GP72" s="4">
        <f t="shared" si="459"/>
        <v>0.98451051119925437</v>
      </c>
      <c r="GQ72" s="4">
        <f t="shared" si="460"/>
        <v>0.97916223028075955</v>
      </c>
      <c r="GR72" s="4">
        <f t="shared" si="461"/>
        <v>0.9789828948065552</v>
      </c>
      <c r="GS72" s="4">
        <f t="shared" si="462"/>
        <v>0.97604440726029984</v>
      </c>
      <c r="GT72" s="4">
        <f t="shared" si="463"/>
        <v>0.93111350235815205</v>
      </c>
      <c r="GU72" s="4">
        <f t="shared" si="464"/>
        <v>0.86119036401260096</v>
      </c>
      <c r="GV72" s="4">
        <f t="shared" si="465"/>
        <v>0.95692742679062748</v>
      </c>
      <c r="GW72" s="4">
        <f t="shared" si="466"/>
        <v>0.94261031297328524</v>
      </c>
      <c r="GX72" s="4">
        <f t="shared" si="467"/>
        <v>0.9421349921307981</v>
      </c>
      <c r="GY72" s="4">
        <f t="shared" si="468"/>
        <v>0.93438991869629495</v>
      </c>
      <c r="GZ72" s="4">
        <f t="shared" si="469"/>
        <v>0.82531477017446186</v>
      </c>
      <c r="HA72" s="4">
        <f t="shared" si="470"/>
        <v>0.68440072225809889</v>
      </c>
      <c r="HB72" s="4">
        <f t="shared" si="471"/>
        <v>0.99566961146377686</v>
      </c>
      <c r="HC72" s="4">
        <f t="shared" si="472"/>
        <v>0.99415150611007952</v>
      </c>
      <c r="HD72" s="4">
        <f t="shared" si="473"/>
        <v>0.99410039513640092</v>
      </c>
      <c r="HE72" s="4">
        <f t="shared" si="474"/>
        <v>0.9932609976071054</v>
      </c>
      <c r="HF72" s="4">
        <f t="shared" si="475"/>
        <v>0.9799583269911859</v>
      </c>
      <c r="HG72" s="4">
        <f t="shared" si="476"/>
        <v>0.95734369629497951</v>
      </c>
      <c r="HH72" s="4">
        <f t="shared" si="477"/>
        <v>0.98771016021873859</v>
      </c>
      <c r="HI72" s="4">
        <f t="shared" si="478"/>
        <v>0.98344809454884652</v>
      </c>
      <c r="HJ72" s="4">
        <f t="shared" si="479"/>
        <v>0.98330501547551541</v>
      </c>
      <c r="HK72" s="4">
        <f t="shared" si="480"/>
        <v>0.98095906798957122</v>
      </c>
      <c r="HL72" s="4">
        <f t="shared" si="481"/>
        <v>0.94472402492811614</v>
      </c>
      <c r="HM72" s="4">
        <f t="shared" si="482"/>
        <v>0.88693868706897017</v>
      </c>
      <c r="HN72" s="4">
        <f t="shared" si="483"/>
        <v>0.97561986817510304</v>
      </c>
      <c r="HP72" s="4">
        <f t="shared" ref="HP72:IU72" si="502">IF(B1=1,ET72,0)</f>
        <v>0.65334112305293135</v>
      </c>
      <c r="HQ72" s="4">
        <f t="shared" si="502"/>
        <v>0.58217426363340463</v>
      </c>
      <c r="HR72" s="4">
        <f t="shared" si="502"/>
        <v>0.58004369384539156</v>
      </c>
      <c r="HS72" s="4">
        <f t="shared" si="502"/>
        <v>0.54713004362926665</v>
      </c>
      <c r="HT72" s="4">
        <f t="shared" si="502"/>
        <v>0.28611996007639307</v>
      </c>
      <c r="HU72" s="4">
        <f t="shared" si="502"/>
        <v>0.15538005652213302</v>
      </c>
      <c r="HV72" s="4">
        <f t="shared" si="502"/>
        <v>0.39714298731302006</v>
      </c>
      <c r="HW72" s="4">
        <f t="shared" si="502"/>
        <v>0.32751709645146088</v>
      </c>
      <c r="HX72" s="4">
        <f t="shared" si="502"/>
        <v>0.32559225403821274</v>
      </c>
      <c r="HY72" s="4">
        <f t="shared" si="502"/>
        <v>0.29690906794081784</v>
      </c>
      <c r="HZ72" s="4">
        <f t="shared" si="502"/>
        <v>0.12287891790890905</v>
      </c>
      <c r="IA72" s="4">
        <f t="shared" si="502"/>
        <v>6.0417633824255079E-2</v>
      </c>
      <c r="IB72" s="4">
        <f t="shared" si="502"/>
        <v>0.26339517089288716</v>
      </c>
      <c r="IC72" s="4">
        <f t="shared" si="502"/>
        <v>0.20908512486226102</v>
      </c>
      <c r="ID72" s="4">
        <f t="shared" si="502"/>
        <v>0.20764140289180535</v>
      </c>
      <c r="IE72" s="4">
        <f t="shared" si="502"/>
        <v>0.18647601932128866</v>
      </c>
      <c r="IF72" s="4">
        <f t="shared" si="502"/>
        <v>7.0668995844664573E-2</v>
      </c>
      <c r="IG72" s="4">
        <f t="shared" si="502"/>
        <v>3.3726373616530074E-2</v>
      </c>
      <c r="IH72" s="4">
        <f t="shared" si="502"/>
        <v>0.11110159313072247</v>
      </c>
      <c r="II72" s="4">
        <f t="shared" si="502"/>
        <v>8.4587313489567939E-2</v>
      </c>
      <c r="IJ72" s="4">
        <f t="shared" si="502"/>
        <v>8.3912037881107224E-2</v>
      </c>
      <c r="IK72" s="4">
        <f t="shared" si="502"/>
        <v>7.417798725689935E-2</v>
      </c>
      <c r="IL72" s="4">
        <f t="shared" si="502"/>
        <v>2.5891704860020001E-2</v>
      </c>
      <c r="IM72" s="4">
        <f t="shared" si="502"/>
        <v>1.2053080146646303E-2</v>
      </c>
      <c r="IN72" s="4">
        <f t="shared" si="502"/>
        <v>0.58562820145538808</v>
      </c>
      <c r="IO72" s="4">
        <f t="shared" si="502"/>
        <v>0.51096541879575053</v>
      </c>
      <c r="IP72" s="4">
        <f t="shared" si="502"/>
        <v>0.50877812125146171</v>
      </c>
      <c r="IQ72" s="4">
        <f t="shared" si="502"/>
        <v>0.47533125360361339</v>
      </c>
      <c r="IR72" s="4">
        <f t="shared" si="502"/>
        <v>0.23109466262813597</v>
      </c>
      <c r="IS72" s="4">
        <f t="shared" si="502"/>
        <v>0.12122832786144862</v>
      </c>
      <c r="IT72" s="4">
        <f t="shared" si="502"/>
        <v>0.33065583239533242</v>
      </c>
      <c r="IU72" s="4">
        <f t="shared" si="502"/>
        <v>0.26751384823530294</v>
      </c>
      <c r="IV72" s="4">
        <f t="shared" ref="IV72:KA72" si="503">IF(AH1=1,FZ72,0)</f>
        <v>0.26580226523743733</v>
      </c>
      <c r="IW72" s="4">
        <f t="shared" si="503"/>
        <v>0.2405079010285095</v>
      </c>
      <c r="IX72" s="4">
        <f t="shared" si="503"/>
        <v>9.5066720340208619E-2</v>
      </c>
      <c r="IY72" s="4">
        <f t="shared" si="503"/>
        <v>4.6001366300200172E-2</v>
      </c>
      <c r="IZ72" s="4">
        <f t="shared" si="503"/>
        <v>0.96541483279375018</v>
      </c>
      <c r="JA72" s="4">
        <f t="shared" si="503"/>
        <v>0.95378263539103603</v>
      </c>
      <c r="JB72" s="4">
        <f t="shared" si="503"/>
        <v>0.95339527247693545</v>
      </c>
      <c r="JC72" s="4">
        <f t="shared" si="503"/>
        <v>0.9470726876506762</v>
      </c>
      <c r="JD72" s="4">
        <f t="shared" si="503"/>
        <v>0.85582907022932542</v>
      </c>
      <c r="JE72" s="4">
        <f t="shared" si="503"/>
        <v>0.73152275691939139</v>
      </c>
      <c r="JF72" s="4">
        <f t="shared" si="503"/>
        <v>0.90703780120796329</v>
      </c>
      <c r="JG72" s="4">
        <f t="shared" si="503"/>
        <v>0.87824752736585643</v>
      </c>
      <c r="JH72" s="4">
        <f t="shared" si="503"/>
        <v>0.87730851782833641</v>
      </c>
      <c r="JI72" s="4">
        <f t="shared" si="503"/>
        <v>0.86215610822894695</v>
      </c>
      <c r="JJ72" s="4">
        <f t="shared" si="503"/>
        <v>0.67478974759033095</v>
      </c>
      <c r="JK72" s="4">
        <f t="shared" si="503"/>
        <v>0.48780750877467838</v>
      </c>
      <c r="JL72" s="4">
        <f t="shared" si="503"/>
        <v>0.98451051119925437</v>
      </c>
      <c r="JM72" s="4">
        <f t="shared" si="503"/>
        <v>0.97916223028075955</v>
      </c>
      <c r="JN72" s="4">
        <f t="shared" si="503"/>
        <v>0.9789828948065552</v>
      </c>
      <c r="JO72" s="4">
        <f t="shared" si="503"/>
        <v>0.97604440726029984</v>
      </c>
      <c r="JP72" s="4">
        <f t="shared" si="503"/>
        <v>0.93111350235815205</v>
      </c>
      <c r="JQ72" s="4">
        <f t="shared" si="503"/>
        <v>0.86119036401260096</v>
      </c>
      <c r="JR72" s="4">
        <f t="shared" si="503"/>
        <v>0.95692742679062748</v>
      </c>
      <c r="JS72" s="4">
        <f t="shared" si="503"/>
        <v>0.94261031297328524</v>
      </c>
      <c r="JT72" s="4">
        <f t="shared" si="503"/>
        <v>0.9421349921307981</v>
      </c>
      <c r="JU72" s="4">
        <f t="shared" si="503"/>
        <v>0.93438991869629495</v>
      </c>
      <c r="JV72" s="4">
        <f t="shared" si="503"/>
        <v>0.82531477017446186</v>
      </c>
      <c r="JW72" s="4">
        <f t="shared" si="503"/>
        <v>0.68440072225809889</v>
      </c>
      <c r="JX72" s="4">
        <f t="shared" si="503"/>
        <v>0.99566961146377686</v>
      </c>
      <c r="JY72" s="4">
        <f t="shared" si="503"/>
        <v>0.99415150611007952</v>
      </c>
      <c r="JZ72" s="4">
        <f t="shared" si="503"/>
        <v>0.99410039513640092</v>
      </c>
      <c r="KA72" s="4">
        <f t="shared" si="503"/>
        <v>0.9932609976071054</v>
      </c>
      <c r="KB72" s="4">
        <f t="shared" ref="KB72:KJ72" si="504">IF(BN1=1,HF72,0)</f>
        <v>0.9799583269911859</v>
      </c>
      <c r="KC72" s="4">
        <f t="shared" si="504"/>
        <v>0.95734369629497951</v>
      </c>
      <c r="KD72" s="4">
        <f t="shared" si="504"/>
        <v>0.98771016021873859</v>
      </c>
      <c r="KE72" s="4">
        <f t="shared" si="504"/>
        <v>0.98344809454884652</v>
      </c>
      <c r="KF72" s="4">
        <f t="shared" si="504"/>
        <v>0.98330501547551541</v>
      </c>
      <c r="KG72" s="4">
        <f t="shared" si="504"/>
        <v>0.98095906798957122</v>
      </c>
      <c r="KH72" s="4">
        <f t="shared" si="504"/>
        <v>0.94472402492811614</v>
      </c>
      <c r="KI72" s="4">
        <f t="shared" si="504"/>
        <v>0.88693868706897017</v>
      </c>
      <c r="KJ72" s="4">
        <f t="shared" si="504"/>
        <v>0</v>
      </c>
    </row>
    <row r="73" spans="1:296" x14ac:dyDescent="0.2">
      <c r="A73" s="4" t="str">
        <f>'Respondent Data'!A73</f>
        <v>644</v>
      </c>
      <c r="B73" s="4">
        <f>SUMPRODUCT('Respondent Data'!I73:Z73,'Product Coding'!A100:R100)</f>
        <v>1.0918989630041531</v>
      </c>
      <c r="C73" s="4">
        <f>SUMPRODUCT('Respondent Data'!I73:Z73,'Product Coding'!A101:R101)</f>
        <v>1.9963050774156981</v>
      </c>
      <c r="D73" s="4">
        <f>SUMPRODUCT('Respondent Data'!I73:Z73,'Product Coding'!A102:R102)</f>
        <v>1.439299530079913</v>
      </c>
      <c r="E73" s="4">
        <f>SUMPRODUCT('Respondent Data'!I73:Z73,'Product Coding'!A103:R103)</f>
        <v>1.35952881245139</v>
      </c>
      <c r="F73" s="4">
        <f>SUMPRODUCT('Respondent Data'!I73:Z73,'Product Coding'!A104:R104)</f>
        <v>0.15675546918823602</v>
      </c>
      <c r="G73" s="4">
        <f>SUMPRODUCT('Respondent Data'!I73:Z73,'Product Coding'!A105:R105)</f>
        <v>-0.29717445208277193</v>
      </c>
      <c r="H73" s="4">
        <f>SUMPRODUCT('Respondent Data'!I73:Z73,'Product Coding'!A106:R106)</f>
        <v>-1.6868940904904071</v>
      </c>
      <c r="I73" s="4">
        <f>SUMPRODUCT('Respondent Data'!I73:Z73,'Product Coding'!A107:R107)</f>
        <v>-0.78248797607886211</v>
      </c>
      <c r="J73" s="4">
        <f>SUMPRODUCT('Respondent Data'!I73:Z73,'Product Coding'!A108:R108)</f>
        <v>-1.3394935234146472</v>
      </c>
      <c r="K73" s="4">
        <f>SUMPRODUCT('Respondent Data'!I73:Z73,'Product Coding'!A109:R109)</f>
        <v>-1.4192642410431702</v>
      </c>
      <c r="L73" s="4">
        <f>SUMPRODUCT('Respondent Data'!I73:Z73,'Product Coding'!A110:R110)</f>
        <v>-2.6220375843063239</v>
      </c>
      <c r="M73" s="4">
        <f>SUMPRODUCT('Respondent Data'!I73:Z73,'Product Coding'!A111:R111)</f>
        <v>-3.0759675055773323</v>
      </c>
      <c r="N73" s="4">
        <f>SUMPRODUCT('Respondent Data'!I73:Z73,'Product Coding'!A112:R112)</f>
        <v>-1.5452191374230266</v>
      </c>
      <c r="O73" s="4">
        <f>SUMPRODUCT('Respondent Data'!I73:Z73,'Product Coding'!A113:R113)</f>
        <v>-0.64081302301148169</v>
      </c>
      <c r="P73" s="4">
        <f>SUMPRODUCT('Respondent Data'!I73:Z73,'Product Coding'!A114:R114)</f>
        <v>-1.197818570347267</v>
      </c>
      <c r="Q73" s="4">
        <f>SUMPRODUCT('Respondent Data'!I73:Z73,'Product Coding'!A115:R115)</f>
        <v>-1.2775892879757897</v>
      </c>
      <c r="R73" s="4">
        <f>SUMPRODUCT('Respondent Data'!I73:Z73,'Product Coding'!A116:R116)</f>
        <v>-2.4803626312389437</v>
      </c>
      <c r="S73" s="4">
        <f>SUMPRODUCT('Respondent Data'!I73:Z73,'Product Coding'!A117:R117)</f>
        <v>-2.9342925525099517</v>
      </c>
      <c r="T73" s="4">
        <f>SUMPRODUCT('Respondent Data'!I73:Z73,'Product Coding'!A118:R118)</f>
        <v>-4.3240121909175873</v>
      </c>
      <c r="U73" s="4">
        <f>SUMPRODUCT('Respondent Data'!I73:Z73,'Product Coding'!A119:R119)</f>
        <v>-3.4196060765060419</v>
      </c>
      <c r="V73" s="4">
        <f>SUMPRODUCT('Respondent Data'!I73:Z73,'Product Coding'!A120:R120)</f>
        <v>-3.9766116238418272</v>
      </c>
      <c r="W73" s="4">
        <f>SUMPRODUCT('Respondent Data'!I73:Z73,'Product Coding'!A121:R121)</f>
        <v>-4.0563823414703499</v>
      </c>
      <c r="X73" s="4">
        <f>SUMPRODUCT('Respondent Data'!I73:Z73,'Product Coding'!A122:R122)</f>
        <v>-5.2591556847335035</v>
      </c>
      <c r="Y73" s="4">
        <f>SUMPRODUCT('Respondent Data'!I73:Z73,'Product Coding'!A123:R123)</f>
        <v>-5.7130856060045119</v>
      </c>
      <c r="Z73" s="4">
        <f>SUMPRODUCT('Respondent Data'!I73:Z73,'Product Coding'!A124:R124)</f>
        <v>0.40584715009583316</v>
      </c>
      <c r="AA73" s="4">
        <f>SUMPRODUCT('Respondent Data'!I73:Z73,'Product Coding'!A125:R125)</f>
        <v>1.3102532645073781</v>
      </c>
      <c r="AB73" s="4">
        <f>SUMPRODUCT('Respondent Data'!I73:Z73,'Product Coding'!A126:R126)</f>
        <v>0.753247717171593</v>
      </c>
      <c r="AC73" s="4">
        <f>SUMPRODUCT('Respondent Data'!I73:Z73,'Product Coding'!A127:R127)</f>
        <v>0.67347699954307005</v>
      </c>
      <c r="AD73" s="4">
        <f>SUMPRODUCT('Respondent Data'!I73:Z73,'Product Coding'!A128:R128)</f>
        <v>-0.52929634372008394</v>
      </c>
      <c r="AE73" s="4">
        <f>SUMPRODUCT('Respondent Data'!I73:Z73,'Product Coding'!A129:R129)</f>
        <v>-0.98322626499109189</v>
      </c>
      <c r="AF73" s="4">
        <f>SUMPRODUCT('Respondent Data'!I73:Z73,'Product Coding'!A130:R130)</f>
        <v>-2.372945903398727</v>
      </c>
      <c r="AG73" s="4">
        <f>SUMPRODUCT('Respondent Data'!I73:Z73,'Product Coding'!A131:R131)</f>
        <v>-1.4685397889871821</v>
      </c>
      <c r="AH73" s="4">
        <f>SUMPRODUCT('Respondent Data'!I73:Z73,'Product Coding'!A132:R132)</f>
        <v>-2.025545336322967</v>
      </c>
      <c r="AI73" s="4">
        <f>SUMPRODUCT('Respondent Data'!I73:Z73,'Product Coding'!A133:R133)</f>
        <v>-2.1053160539514901</v>
      </c>
      <c r="AJ73" s="4">
        <f>SUMPRODUCT('Respondent Data'!I73:Z73,'Product Coding'!A134:R134)</f>
        <v>-3.3080893972146441</v>
      </c>
      <c r="AK73" s="4">
        <f>SUMPRODUCT('Respondent Data'!I73:Z73,'Product Coding'!A135:R135)</f>
        <v>-3.7620193184856521</v>
      </c>
      <c r="AL73" s="4">
        <f>SUMPRODUCT('Respondent Data'!I73:Z73,'Product Coding'!A136:R136)</f>
        <v>2.6281362489239402</v>
      </c>
      <c r="AM73" s="4">
        <f>SUMPRODUCT('Respondent Data'!I73:Z73,'Product Coding'!A137:R137)</f>
        <v>3.5325423633354851</v>
      </c>
      <c r="AN73" s="4">
        <f>SUMPRODUCT('Respondent Data'!I73:Z73,'Product Coding'!A138:R138)</f>
        <v>2.9755368159996998</v>
      </c>
      <c r="AO73" s="4">
        <f>SUMPRODUCT('Respondent Data'!I73:Z73,'Product Coding'!A139:R139)</f>
        <v>2.895766098371177</v>
      </c>
      <c r="AP73" s="4">
        <f>SUMPRODUCT('Respondent Data'!I73:Z73,'Product Coding'!A140:R140)</f>
        <v>1.6929927551080231</v>
      </c>
      <c r="AQ73" s="4">
        <f>SUMPRODUCT('Respondent Data'!I73:Z73,'Product Coding'!A141:R141)</f>
        <v>1.2390628338370151</v>
      </c>
      <c r="AR73" s="4">
        <f>SUMPRODUCT('Respondent Data'!I73:Z73,'Product Coding'!A142:R142)</f>
        <v>-0.15065680457062003</v>
      </c>
      <c r="AS73" s="4">
        <f>SUMPRODUCT('Respondent Data'!I73:Z73,'Product Coding'!A143:R143)</f>
        <v>0.75374930984092492</v>
      </c>
      <c r="AT73" s="4">
        <f>SUMPRODUCT('Respondent Data'!I73:Z73,'Product Coding'!A144:R144)</f>
        <v>0.19674376250513981</v>
      </c>
      <c r="AU73" s="4">
        <f>SUMPRODUCT('Respondent Data'!I73:Z73,'Product Coding'!A145:R145)</f>
        <v>0.11697304487661686</v>
      </c>
      <c r="AV73" s="4">
        <f>SUMPRODUCT('Respondent Data'!I73:Z73,'Product Coding'!A146:R146)</f>
        <v>-1.0858002983865371</v>
      </c>
      <c r="AW73" s="4">
        <f>SUMPRODUCT('Respondent Data'!I73:Z73,'Product Coding'!A147:R147)</f>
        <v>-1.5397302196575451</v>
      </c>
      <c r="AX73" s="4">
        <f>SUMPRODUCT('Respondent Data'!I73:Z73,'Product Coding'!A148:R148)</f>
        <v>4.7126833786305937</v>
      </c>
      <c r="AY73" s="4">
        <f>SUMPRODUCT('Respondent Data'!I73:Z73,'Product Coding'!A149:R149)</f>
        <v>5.6170894930421387</v>
      </c>
      <c r="AZ73" s="4">
        <f>SUMPRODUCT('Respondent Data'!I73:Z73,'Product Coding'!A150:R150)</f>
        <v>5.0600839457063529</v>
      </c>
      <c r="BA73" s="4">
        <f>SUMPRODUCT('Respondent Data'!I73:Z73,'Product Coding'!A151:R151)</f>
        <v>4.9803132280778302</v>
      </c>
      <c r="BB73" s="4">
        <f>SUMPRODUCT('Respondent Data'!I73:Z73,'Product Coding'!A152:R152)</f>
        <v>3.7775398848146762</v>
      </c>
      <c r="BC73" s="4">
        <f>SUMPRODUCT('Respondent Data'!I73:Z73,'Product Coding'!A153:R153)</f>
        <v>3.3236099635436682</v>
      </c>
      <c r="BD73" s="4">
        <f>SUMPRODUCT('Respondent Data'!I73:Z73,'Product Coding'!A154:R154)</f>
        <v>1.9338903251360331</v>
      </c>
      <c r="BE73" s="4">
        <f>SUMPRODUCT('Respondent Data'!I73:Z73,'Product Coding'!A155:R155)</f>
        <v>2.8382964395475785</v>
      </c>
      <c r="BF73" s="4">
        <f>SUMPRODUCT('Respondent Data'!I73:Z73,'Product Coding'!A156:R156)</f>
        <v>2.2812908922117927</v>
      </c>
      <c r="BG73" s="4">
        <f>SUMPRODUCT('Respondent Data'!I73:Z73,'Product Coding'!A157:R157)</f>
        <v>2.20152017458327</v>
      </c>
      <c r="BH73" s="4">
        <f>SUMPRODUCT('Respondent Data'!I73:Z73,'Product Coding'!A158:R158)</f>
        <v>0.99874683132011599</v>
      </c>
      <c r="BI73" s="4">
        <f>SUMPRODUCT('Respondent Data'!I73:Z73,'Product Coding'!A159:R159)</f>
        <v>0.54481691004910804</v>
      </c>
      <c r="BJ73" s="4">
        <f>SUMPRODUCT('Respondent Data'!I73:Z73,'Product Coding'!A160:R160)</f>
        <v>7.3715487063546927</v>
      </c>
      <c r="BK73" s="4">
        <f>SUMPRODUCT('Respondent Data'!I73:Z73,'Product Coding'!A161:R161)</f>
        <v>8.2759548207662377</v>
      </c>
      <c r="BL73" s="4">
        <f>SUMPRODUCT('Respondent Data'!I73:Z73,'Product Coding'!A162:R162)</f>
        <v>7.7189492734304528</v>
      </c>
      <c r="BM73" s="4">
        <f>SUMPRODUCT('Respondent Data'!I73:Z73,'Product Coding'!A163:R163)</f>
        <v>7.6391785558019301</v>
      </c>
      <c r="BN73" s="4">
        <f>SUMPRODUCT('Respondent Data'!I73:Z73,'Product Coding'!A164:R164)</f>
        <v>6.4364052125387756</v>
      </c>
      <c r="BO73" s="4">
        <f>SUMPRODUCT('Respondent Data'!I73:Z73,'Product Coding'!A165:R165)</f>
        <v>5.9824752912677681</v>
      </c>
      <c r="BP73" s="4">
        <f>SUMPRODUCT('Respondent Data'!I73:Z73,'Product Coding'!A166:R166)</f>
        <v>4.5927556528601325</v>
      </c>
      <c r="BQ73" s="4">
        <f>SUMPRODUCT('Respondent Data'!I73:Z73,'Product Coding'!A167:R167)</f>
        <v>5.4971617672716775</v>
      </c>
      <c r="BR73" s="4">
        <f>SUMPRODUCT('Respondent Data'!I73:Z73,'Product Coding'!A168:R168)</f>
        <v>4.9401562199358926</v>
      </c>
      <c r="BS73" s="4">
        <f>SUMPRODUCT('Respondent Data'!I73:Z73,'Product Coding'!A169:R169)</f>
        <v>4.8603855023073699</v>
      </c>
      <c r="BT73" s="4">
        <f>SUMPRODUCT('Respondent Data'!I73:Z73,'Product Coding'!A170:R170)</f>
        <v>3.6576121590442154</v>
      </c>
      <c r="BU73" s="4">
        <f>SUMPRODUCT('Respondent Data'!I73:Z73,'Product Coding'!A171:R171)</f>
        <v>3.2036822377732079</v>
      </c>
      <c r="BV73" s="4">
        <f>SUMPRODUCT('Respondent Data'!I73:Z73,'Product Coding'!A172:R172)</f>
        <v>-2.96391347946548</v>
      </c>
      <c r="BX73" s="4">
        <f t="shared" si="338"/>
        <v>0.33557863684876499</v>
      </c>
      <c r="BY73" s="4">
        <f t="shared" si="339"/>
        <v>0.1358362615992646</v>
      </c>
      <c r="BZ73" s="4">
        <f t="shared" si="340"/>
        <v>0.23709377758914929</v>
      </c>
      <c r="CA73" s="4">
        <f t="shared" si="341"/>
        <v>0.25678174081196692</v>
      </c>
      <c r="CB73" s="4">
        <f t="shared" si="342"/>
        <v>0.85491308585073922</v>
      </c>
      <c r="CC73" s="4">
        <f t="shared" si="343"/>
        <v>1.3460501002102581</v>
      </c>
      <c r="CD73" s="4">
        <f t="shared" si="344"/>
        <v>5.4026744014117645</v>
      </c>
      <c r="CE73" s="4">
        <f t="shared" si="345"/>
        <v>2.1869064735981851</v>
      </c>
      <c r="CF73" s="4">
        <f t="shared" si="346"/>
        <v>3.8171097389974551</v>
      </c>
      <c r="CG73" s="4">
        <f t="shared" si="347"/>
        <v>4.1340776363543705</v>
      </c>
      <c r="CH73" s="4">
        <f t="shared" si="348"/>
        <v>13.763739812910931</v>
      </c>
      <c r="CI73" s="4">
        <f t="shared" si="349"/>
        <v>21.67083842914915</v>
      </c>
      <c r="CJ73" s="4">
        <f t="shared" si="350"/>
        <v>4.6889990496128391</v>
      </c>
      <c r="CK73" s="4">
        <f t="shared" si="351"/>
        <v>1.8980233888635771</v>
      </c>
      <c r="CL73" s="4">
        <f t="shared" si="352"/>
        <v>3.3128822151025745</v>
      </c>
      <c r="CM73" s="4">
        <f t="shared" si="353"/>
        <v>3.5879797055373084</v>
      </c>
      <c r="CN73" s="4">
        <f t="shared" si="354"/>
        <v>11.945595478601005</v>
      </c>
      <c r="CO73" s="4">
        <f t="shared" si="355"/>
        <v>18.808192618833552</v>
      </c>
      <c r="CP73" s="4">
        <f t="shared" si="356"/>
        <v>75.490905414829058</v>
      </c>
      <c r="CQ73" s="4">
        <f t="shared" si="357"/>
        <v>30.557375381780933</v>
      </c>
      <c r="CR73" s="4">
        <f t="shared" si="358"/>
        <v>53.336005254986638</v>
      </c>
      <c r="CS73" s="4">
        <f t="shared" si="359"/>
        <v>57.764958728965276</v>
      </c>
      <c r="CT73" s="4">
        <f t="shared" si="360"/>
        <v>192.31904482329458</v>
      </c>
      <c r="CU73" s="4">
        <f t="shared" si="361"/>
        <v>302.80396199472102</v>
      </c>
      <c r="CV73" s="4">
        <f t="shared" si="362"/>
        <v>0.66641202065405247</v>
      </c>
      <c r="CW73" s="4">
        <f t="shared" si="363"/>
        <v>0.26975172919381724</v>
      </c>
      <c r="CX73" s="4">
        <f t="shared" si="364"/>
        <v>0.47083492826420359</v>
      </c>
      <c r="CY73" s="4">
        <f t="shared" si="365"/>
        <v>0.50993245687057154</v>
      </c>
      <c r="CZ73" s="4">
        <f t="shared" si="366"/>
        <v>1.6977372647298161</v>
      </c>
      <c r="DA73" s="4">
        <f t="shared" si="367"/>
        <v>2.6730663656249645</v>
      </c>
      <c r="DB73" s="4">
        <f t="shared" si="368"/>
        <v>10.728952231852979</v>
      </c>
      <c r="DC73" s="4">
        <f t="shared" si="369"/>
        <v>4.3428889745111867</v>
      </c>
      <c r="DD73" s="4">
        <f t="shared" si="370"/>
        <v>7.5802435998628681</v>
      </c>
      <c r="DE73" s="4">
        <f t="shared" si="371"/>
        <v>8.2096973068796366</v>
      </c>
      <c r="DF73" s="4">
        <f t="shared" si="372"/>
        <v>27.332853326453822</v>
      </c>
      <c r="DG73" s="4">
        <f t="shared" si="373"/>
        <v>43.035240152504734</v>
      </c>
      <c r="DH73" s="4">
        <f t="shared" si="374"/>
        <v>7.2212923812854254E-2</v>
      </c>
      <c r="DI73" s="4">
        <f t="shared" si="375"/>
        <v>2.9230506750974466E-2</v>
      </c>
      <c r="DJ73" s="4">
        <f t="shared" si="376"/>
        <v>5.1020038278727108E-2</v>
      </c>
      <c r="DK73" s="4">
        <f t="shared" si="377"/>
        <v>5.5256676825180019E-2</v>
      </c>
      <c r="DL73" s="4">
        <f t="shared" si="378"/>
        <v>0.18396812775353746</v>
      </c>
      <c r="DM73" s="4">
        <f t="shared" si="379"/>
        <v>0.28965554615615852</v>
      </c>
      <c r="DN73" s="4">
        <f t="shared" si="380"/>
        <v>1.1625975914272253</v>
      </c>
      <c r="DO73" s="4">
        <f t="shared" si="381"/>
        <v>0.47059882013572435</v>
      </c>
      <c r="DP73" s="4">
        <f t="shared" si="382"/>
        <v>0.82140108010436852</v>
      </c>
      <c r="DQ73" s="4">
        <f t="shared" si="383"/>
        <v>0.88960917236523263</v>
      </c>
      <c r="DR73" s="4">
        <f t="shared" si="384"/>
        <v>2.9618092016316742</v>
      </c>
      <c r="DS73" s="4">
        <f t="shared" si="385"/>
        <v>4.6633320259599254</v>
      </c>
      <c r="DT73" s="4">
        <f t="shared" si="386"/>
        <v>8.9806467452645498E-3</v>
      </c>
      <c r="DU73" s="4">
        <f t="shared" si="387"/>
        <v>3.6352060192976765E-3</v>
      </c>
      <c r="DV73" s="4">
        <f t="shared" si="388"/>
        <v>6.3450268527911755E-3</v>
      </c>
      <c r="DW73" s="4">
        <f t="shared" si="389"/>
        <v>6.871909745272701E-3</v>
      </c>
      <c r="DX73" s="4">
        <f t="shared" si="390"/>
        <v>2.287890699487408E-2</v>
      </c>
      <c r="DY73" s="4">
        <f t="shared" si="391"/>
        <v>3.602255663510593E-2</v>
      </c>
      <c r="DZ73" s="4">
        <f t="shared" si="392"/>
        <v>0.14458462175775791</v>
      </c>
      <c r="EA73" s="4">
        <f t="shared" si="393"/>
        <v>5.8525282445701661E-2</v>
      </c>
      <c r="EB73" s="4">
        <f t="shared" si="394"/>
        <v>0.10215225401637867</v>
      </c>
      <c r="EC73" s="4">
        <f t="shared" si="395"/>
        <v>0.11063484618160817</v>
      </c>
      <c r="ED73" s="4">
        <f t="shared" si="396"/>
        <v>0.36834074515057036</v>
      </c>
      <c r="EE73" s="4">
        <f t="shared" si="397"/>
        <v>0.57994795626278417</v>
      </c>
      <c r="EF73" s="4">
        <f t="shared" si="398"/>
        <v>6.2889345322288766E-4</v>
      </c>
      <c r="EG73" s="4">
        <f t="shared" si="399"/>
        <v>2.5456488062602196E-4</v>
      </c>
      <c r="EH73" s="4">
        <f t="shared" si="400"/>
        <v>4.443272251353032E-4</v>
      </c>
      <c r="EI73" s="4">
        <f t="shared" si="401"/>
        <v>4.8122358806946392E-4</v>
      </c>
      <c r="EJ73" s="4">
        <f t="shared" si="402"/>
        <v>1.6021557504818415E-3</v>
      </c>
      <c r="EK73" s="4">
        <f t="shared" si="403"/>
        <v>2.5225744513460921E-3</v>
      </c>
      <c r="EL73" s="4">
        <f t="shared" si="404"/>
        <v>1.0124919133258128E-2</v>
      </c>
      <c r="EM73" s="4">
        <f t="shared" si="405"/>
        <v>4.0983871231244978E-3</v>
      </c>
      <c r="EN73" s="4">
        <f t="shared" si="406"/>
        <v>7.153480768713776E-3</v>
      </c>
      <c r="EO73" s="4">
        <f t="shared" si="407"/>
        <v>7.7474966375469991E-3</v>
      </c>
      <c r="EP73" s="4">
        <f t="shared" si="408"/>
        <v>2.579403129318944E-2</v>
      </c>
      <c r="EQ73" s="4">
        <f t="shared" si="409"/>
        <v>4.061238385709539E-2</v>
      </c>
      <c r="ER73" s="4">
        <f t="shared" si="410"/>
        <v>19.373641941977713</v>
      </c>
      <c r="ET73" s="4">
        <f t="shared" si="411"/>
        <v>0.7487391400325577</v>
      </c>
      <c r="EU73" s="4">
        <f t="shared" si="412"/>
        <v>0.88040858863934646</v>
      </c>
      <c r="EV73" s="4">
        <f t="shared" si="413"/>
        <v>0.80834615622172301</v>
      </c>
      <c r="EW73" s="4">
        <f t="shared" si="414"/>
        <v>0.79568310672140374</v>
      </c>
      <c r="EX73" s="4">
        <f t="shared" si="415"/>
        <v>0.53910881734998328</v>
      </c>
      <c r="EY73" s="4">
        <f t="shared" si="416"/>
        <v>0.42624835672110239</v>
      </c>
      <c r="EZ73" s="4">
        <f t="shared" si="417"/>
        <v>0.15618473426971452</v>
      </c>
      <c r="FA73" s="4">
        <f t="shared" si="418"/>
        <v>0.31378391813015694</v>
      </c>
      <c r="FB73" s="4">
        <f t="shared" si="419"/>
        <v>0.2075933607873591</v>
      </c>
      <c r="FC73" s="4">
        <f t="shared" si="420"/>
        <v>0.19477695329712322</v>
      </c>
      <c r="FD73" s="4">
        <f t="shared" si="421"/>
        <v>6.7733515536862632E-2</v>
      </c>
      <c r="FE73" s="4">
        <f t="shared" si="422"/>
        <v>4.4109528773062255E-2</v>
      </c>
      <c r="FF73" s="4">
        <f t="shared" si="423"/>
        <v>0.17577784620443104</v>
      </c>
      <c r="FG73" s="4">
        <f t="shared" si="424"/>
        <v>0.34506277756168741</v>
      </c>
      <c r="FH73" s="4">
        <f t="shared" si="425"/>
        <v>0.23186350800359543</v>
      </c>
      <c r="FI73" s="4">
        <f t="shared" si="426"/>
        <v>0.21796085950273134</v>
      </c>
      <c r="FJ73" s="4">
        <f t="shared" si="427"/>
        <v>7.7246350054193669E-2</v>
      </c>
      <c r="FK73" s="4">
        <f t="shared" si="428"/>
        <v>5.0484161742712655E-2</v>
      </c>
      <c r="FL73" s="4">
        <f t="shared" si="429"/>
        <v>1.307344964184635E-2</v>
      </c>
      <c r="FM73" s="4">
        <f t="shared" si="430"/>
        <v>3.1688313362629374E-2</v>
      </c>
      <c r="FN73" s="4">
        <f t="shared" si="431"/>
        <v>1.8404002931522574E-2</v>
      </c>
      <c r="FO73" s="4">
        <f t="shared" si="432"/>
        <v>1.7016943798296238E-2</v>
      </c>
      <c r="FP73" s="4">
        <f t="shared" si="433"/>
        <v>5.1727960942185552E-3</v>
      </c>
      <c r="FQ73" s="4">
        <f t="shared" si="434"/>
        <v>3.2915963091270555E-3</v>
      </c>
      <c r="FR73" s="4">
        <f t="shared" si="435"/>
        <v>0.60009168657311329</v>
      </c>
      <c r="FS73" s="4">
        <f t="shared" si="436"/>
        <v>0.78755553310796733</v>
      </c>
      <c r="FT73" s="4">
        <f t="shared" si="437"/>
        <v>0.67988594830294347</v>
      </c>
      <c r="FU73" s="4">
        <f t="shared" si="438"/>
        <v>0.66228127983457075</v>
      </c>
      <c r="FV73" s="4">
        <f t="shared" si="439"/>
        <v>0.37068101963596967</v>
      </c>
      <c r="FW73" s="4">
        <f t="shared" si="440"/>
        <v>0.27225209142929607</v>
      </c>
      <c r="FX73" s="4">
        <f t="shared" si="441"/>
        <v>8.5259107568384784E-2</v>
      </c>
      <c r="FY73" s="4">
        <f t="shared" si="442"/>
        <v>0.18716466031216539</v>
      </c>
      <c r="FZ73" s="4">
        <f t="shared" si="443"/>
        <v>0.11654680760065859</v>
      </c>
      <c r="GA73" s="4">
        <f t="shared" si="444"/>
        <v>0.10858120160507347</v>
      </c>
      <c r="GB73" s="4">
        <f t="shared" si="445"/>
        <v>3.5294715589633888E-2</v>
      </c>
      <c r="GC73" s="4">
        <f t="shared" si="446"/>
        <v>2.2709084736151252E-2</v>
      </c>
      <c r="GD73" s="4">
        <f t="shared" si="447"/>
        <v>0.93265057507788596</v>
      </c>
      <c r="GE73" s="4">
        <f t="shared" si="448"/>
        <v>0.97159964987508207</v>
      </c>
      <c r="GF73" s="4">
        <f t="shared" si="449"/>
        <v>0.9514566455247766</v>
      </c>
      <c r="GG73" s="4">
        <f t="shared" si="450"/>
        <v>0.94763674275776766</v>
      </c>
      <c r="GH73" s="4">
        <f t="shared" si="451"/>
        <v>0.84461733095586045</v>
      </c>
      <c r="GI73" s="4">
        <f t="shared" si="452"/>
        <v>0.77540084480737348</v>
      </c>
      <c r="GJ73" s="4">
        <f t="shared" si="453"/>
        <v>0.46240687771229838</v>
      </c>
      <c r="GK73" s="4">
        <f t="shared" si="454"/>
        <v>0.67999510560446941</v>
      </c>
      <c r="GL73" s="4">
        <f t="shared" si="455"/>
        <v>0.54902789447269829</v>
      </c>
      <c r="GM73" s="4">
        <f t="shared" si="456"/>
        <v>0.52920996289846289</v>
      </c>
      <c r="GN73" s="4">
        <f t="shared" si="457"/>
        <v>0.25240993422604735</v>
      </c>
      <c r="GO73" s="4">
        <f t="shared" si="458"/>
        <v>0.17657449632409672</v>
      </c>
      <c r="GP73" s="4">
        <f t="shared" si="459"/>
        <v>0.99109928741028497</v>
      </c>
      <c r="GQ73" s="4">
        <f t="shared" si="460"/>
        <v>0.99637796083926156</v>
      </c>
      <c r="GR73" s="4">
        <f t="shared" si="461"/>
        <v>0.99369497867681189</v>
      </c>
      <c r="GS73" s="4">
        <f t="shared" si="462"/>
        <v>0.99317499109989948</v>
      </c>
      <c r="GT73" s="4">
        <f t="shared" si="463"/>
        <v>0.97763282942055163</v>
      </c>
      <c r="GU73" s="4">
        <f t="shared" si="464"/>
        <v>0.96522994947899243</v>
      </c>
      <c r="GV73" s="4">
        <f t="shared" si="465"/>
        <v>0.87367939511915083</v>
      </c>
      <c r="GW73" s="4">
        <f t="shared" si="466"/>
        <v>0.94471054832957779</v>
      </c>
      <c r="GX73" s="4">
        <f t="shared" si="467"/>
        <v>0.90731566020563559</v>
      </c>
      <c r="GY73" s="4">
        <f t="shared" si="468"/>
        <v>0.90038594002162475</v>
      </c>
      <c r="GZ73" s="4">
        <f t="shared" si="469"/>
        <v>0.73081211938182933</v>
      </c>
      <c r="HA73" s="4">
        <f t="shared" si="470"/>
        <v>0.63293224060709208</v>
      </c>
      <c r="HB73" s="4">
        <f t="shared" si="471"/>
        <v>0.99937150180517731</v>
      </c>
      <c r="HC73" s="4">
        <f t="shared" si="472"/>
        <v>0.99974549990616002</v>
      </c>
      <c r="HD73" s="4">
        <f t="shared" si="473"/>
        <v>0.9995558701138646</v>
      </c>
      <c r="HE73" s="4">
        <f t="shared" si="474"/>
        <v>0.99951900787668579</v>
      </c>
      <c r="HF73" s="4">
        <f t="shared" si="475"/>
        <v>0.99840040704656685</v>
      </c>
      <c r="HG73" s="4">
        <f t="shared" si="476"/>
        <v>0.99748377291880264</v>
      </c>
      <c r="HH73" s="4">
        <f t="shared" si="477"/>
        <v>0.98997656731214401</v>
      </c>
      <c r="HI73" s="4">
        <f t="shared" si="478"/>
        <v>0.99591834109517197</v>
      </c>
      <c r="HJ73" s="4">
        <f t="shared" si="479"/>
        <v>0.99289732805842679</v>
      </c>
      <c r="HK73" s="4">
        <f t="shared" si="480"/>
        <v>0.99231206560830232</v>
      </c>
      <c r="HL73" s="4">
        <f t="shared" si="481"/>
        <v>0.97485457069712944</v>
      </c>
      <c r="HM73" s="4">
        <f t="shared" si="482"/>
        <v>0.96097261142851009</v>
      </c>
      <c r="HN73" s="4">
        <f t="shared" si="483"/>
        <v>4.9083026139750047E-2</v>
      </c>
      <c r="HP73" s="4">
        <f t="shared" ref="HP73:IU73" si="505">IF(B1=1,ET73,0)</f>
        <v>0.7487391400325577</v>
      </c>
      <c r="HQ73" s="4">
        <f t="shared" si="505"/>
        <v>0.88040858863934646</v>
      </c>
      <c r="HR73" s="4">
        <f t="shared" si="505"/>
        <v>0.80834615622172301</v>
      </c>
      <c r="HS73" s="4">
        <f t="shared" si="505"/>
        <v>0.79568310672140374</v>
      </c>
      <c r="HT73" s="4">
        <f t="shared" si="505"/>
        <v>0.53910881734998328</v>
      </c>
      <c r="HU73" s="4">
        <f t="shared" si="505"/>
        <v>0.42624835672110239</v>
      </c>
      <c r="HV73" s="4">
        <f t="shared" si="505"/>
        <v>0.15618473426971452</v>
      </c>
      <c r="HW73" s="4">
        <f t="shared" si="505"/>
        <v>0.31378391813015694</v>
      </c>
      <c r="HX73" s="4">
        <f t="shared" si="505"/>
        <v>0.2075933607873591</v>
      </c>
      <c r="HY73" s="4">
        <f t="shared" si="505"/>
        <v>0.19477695329712322</v>
      </c>
      <c r="HZ73" s="4">
        <f t="shared" si="505"/>
        <v>6.7733515536862632E-2</v>
      </c>
      <c r="IA73" s="4">
        <f t="shared" si="505"/>
        <v>4.4109528773062255E-2</v>
      </c>
      <c r="IB73" s="4">
        <f t="shared" si="505"/>
        <v>0.17577784620443104</v>
      </c>
      <c r="IC73" s="4">
        <f t="shared" si="505"/>
        <v>0.34506277756168741</v>
      </c>
      <c r="ID73" s="4">
        <f t="shared" si="505"/>
        <v>0.23186350800359543</v>
      </c>
      <c r="IE73" s="4">
        <f t="shared" si="505"/>
        <v>0.21796085950273134</v>
      </c>
      <c r="IF73" s="4">
        <f t="shared" si="505"/>
        <v>7.7246350054193669E-2</v>
      </c>
      <c r="IG73" s="4">
        <f t="shared" si="505"/>
        <v>5.0484161742712655E-2</v>
      </c>
      <c r="IH73" s="4">
        <f t="shared" si="505"/>
        <v>1.307344964184635E-2</v>
      </c>
      <c r="II73" s="4">
        <f t="shared" si="505"/>
        <v>3.1688313362629374E-2</v>
      </c>
      <c r="IJ73" s="4">
        <f t="shared" si="505"/>
        <v>1.8404002931522574E-2</v>
      </c>
      <c r="IK73" s="4">
        <f t="shared" si="505"/>
        <v>1.7016943798296238E-2</v>
      </c>
      <c r="IL73" s="4">
        <f t="shared" si="505"/>
        <v>5.1727960942185552E-3</v>
      </c>
      <c r="IM73" s="4">
        <f t="shared" si="505"/>
        <v>3.2915963091270555E-3</v>
      </c>
      <c r="IN73" s="4">
        <f t="shared" si="505"/>
        <v>0.60009168657311329</v>
      </c>
      <c r="IO73" s="4">
        <f t="shared" si="505"/>
        <v>0.78755553310796733</v>
      </c>
      <c r="IP73" s="4">
        <f t="shared" si="505"/>
        <v>0.67988594830294347</v>
      </c>
      <c r="IQ73" s="4">
        <f t="shared" si="505"/>
        <v>0.66228127983457075</v>
      </c>
      <c r="IR73" s="4">
        <f t="shared" si="505"/>
        <v>0.37068101963596967</v>
      </c>
      <c r="IS73" s="4">
        <f t="shared" si="505"/>
        <v>0.27225209142929607</v>
      </c>
      <c r="IT73" s="4">
        <f t="shared" si="505"/>
        <v>8.5259107568384784E-2</v>
      </c>
      <c r="IU73" s="4">
        <f t="shared" si="505"/>
        <v>0.18716466031216539</v>
      </c>
      <c r="IV73" s="4">
        <f t="shared" ref="IV73:KA73" si="506">IF(AH1=1,FZ73,0)</f>
        <v>0.11654680760065859</v>
      </c>
      <c r="IW73" s="4">
        <f t="shared" si="506"/>
        <v>0.10858120160507347</v>
      </c>
      <c r="IX73" s="4">
        <f t="shared" si="506"/>
        <v>3.5294715589633888E-2</v>
      </c>
      <c r="IY73" s="4">
        <f t="shared" si="506"/>
        <v>2.2709084736151252E-2</v>
      </c>
      <c r="IZ73" s="4">
        <f t="shared" si="506"/>
        <v>0.93265057507788596</v>
      </c>
      <c r="JA73" s="4">
        <f t="shared" si="506"/>
        <v>0.97159964987508207</v>
      </c>
      <c r="JB73" s="4">
        <f t="shared" si="506"/>
        <v>0.9514566455247766</v>
      </c>
      <c r="JC73" s="4">
        <f t="shared" si="506"/>
        <v>0.94763674275776766</v>
      </c>
      <c r="JD73" s="4">
        <f t="shared" si="506"/>
        <v>0.84461733095586045</v>
      </c>
      <c r="JE73" s="4">
        <f t="shared" si="506"/>
        <v>0.77540084480737348</v>
      </c>
      <c r="JF73" s="4">
        <f t="shared" si="506"/>
        <v>0.46240687771229838</v>
      </c>
      <c r="JG73" s="4">
        <f t="shared" si="506"/>
        <v>0.67999510560446941</v>
      </c>
      <c r="JH73" s="4">
        <f t="shared" si="506"/>
        <v>0.54902789447269829</v>
      </c>
      <c r="JI73" s="4">
        <f t="shared" si="506"/>
        <v>0.52920996289846289</v>
      </c>
      <c r="JJ73" s="4">
        <f t="shared" si="506"/>
        <v>0.25240993422604735</v>
      </c>
      <c r="JK73" s="4">
        <f t="shared" si="506"/>
        <v>0.17657449632409672</v>
      </c>
      <c r="JL73" s="4">
        <f t="shared" si="506"/>
        <v>0.99109928741028497</v>
      </c>
      <c r="JM73" s="4">
        <f t="shared" si="506"/>
        <v>0.99637796083926156</v>
      </c>
      <c r="JN73" s="4">
        <f t="shared" si="506"/>
        <v>0.99369497867681189</v>
      </c>
      <c r="JO73" s="4">
        <f t="shared" si="506"/>
        <v>0.99317499109989948</v>
      </c>
      <c r="JP73" s="4">
        <f t="shared" si="506"/>
        <v>0.97763282942055163</v>
      </c>
      <c r="JQ73" s="4">
        <f t="shared" si="506"/>
        <v>0.96522994947899243</v>
      </c>
      <c r="JR73" s="4">
        <f t="shared" si="506"/>
        <v>0.87367939511915083</v>
      </c>
      <c r="JS73" s="4">
        <f t="shared" si="506"/>
        <v>0.94471054832957779</v>
      </c>
      <c r="JT73" s="4">
        <f t="shared" si="506"/>
        <v>0.90731566020563559</v>
      </c>
      <c r="JU73" s="4">
        <f t="shared" si="506"/>
        <v>0.90038594002162475</v>
      </c>
      <c r="JV73" s="4">
        <f t="shared" si="506"/>
        <v>0.73081211938182933</v>
      </c>
      <c r="JW73" s="4">
        <f t="shared" si="506"/>
        <v>0.63293224060709208</v>
      </c>
      <c r="JX73" s="4">
        <f t="shared" si="506"/>
        <v>0.99937150180517731</v>
      </c>
      <c r="JY73" s="4">
        <f t="shared" si="506"/>
        <v>0.99974549990616002</v>
      </c>
      <c r="JZ73" s="4">
        <f t="shared" si="506"/>
        <v>0.9995558701138646</v>
      </c>
      <c r="KA73" s="4">
        <f t="shared" si="506"/>
        <v>0.99951900787668579</v>
      </c>
      <c r="KB73" s="4">
        <f t="shared" ref="KB73:KJ73" si="507">IF(BN1=1,HF73,0)</f>
        <v>0.99840040704656685</v>
      </c>
      <c r="KC73" s="4">
        <f t="shared" si="507"/>
        <v>0.99748377291880264</v>
      </c>
      <c r="KD73" s="4">
        <f t="shared" si="507"/>
        <v>0.98997656731214401</v>
      </c>
      <c r="KE73" s="4">
        <f t="shared" si="507"/>
        <v>0.99591834109517197</v>
      </c>
      <c r="KF73" s="4">
        <f t="shared" si="507"/>
        <v>0.99289732805842679</v>
      </c>
      <c r="KG73" s="4">
        <f t="shared" si="507"/>
        <v>0.99231206560830232</v>
      </c>
      <c r="KH73" s="4">
        <f t="shared" si="507"/>
        <v>0.97485457069712944</v>
      </c>
      <c r="KI73" s="4">
        <f t="shared" si="507"/>
        <v>0.96097261142851009</v>
      </c>
      <c r="KJ73" s="4">
        <f t="shared" si="507"/>
        <v>0</v>
      </c>
    </row>
    <row r="74" spans="1:296" x14ac:dyDescent="0.2">
      <c r="A74" s="4" t="str">
        <f>'Respondent Data'!A74</f>
        <v>647</v>
      </c>
      <c r="B74" s="4">
        <f>SUMPRODUCT('Respondent Data'!I74:Z74,'Product Coding'!A100:R100)</f>
        <v>3.8293962548658818</v>
      </c>
      <c r="C74" s="4">
        <f>SUMPRODUCT('Respondent Data'!I74:Z74,'Product Coding'!A101:R101)</f>
        <v>2.8314335149315224</v>
      </c>
      <c r="D74" s="4">
        <f>SUMPRODUCT('Respondent Data'!I74:Z74,'Product Coding'!A102:R102)</f>
        <v>1.2091144985593822</v>
      </c>
      <c r="E74" s="4">
        <f>SUMPRODUCT('Respondent Data'!I74:Z74,'Product Coding'!A103:R103)</f>
        <v>-0.86583525962542807</v>
      </c>
      <c r="F74" s="4">
        <f>SUMPRODUCT('Respondent Data'!I74:Z74,'Product Coding'!A104:R104)</f>
        <v>-1.9868589486828676</v>
      </c>
      <c r="G74" s="4">
        <f>SUMPRODUCT('Respondent Data'!I74:Z74,'Product Coding'!A105:R105)</f>
        <v>-2.6884588783687078</v>
      </c>
      <c r="H74" s="4">
        <f>SUMPRODUCT('Respondent Data'!I74:Z74,'Product Coding'!A106:R106)</f>
        <v>2.1547840539633776</v>
      </c>
      <c r="I74" s="4">
        <f>SUMPRODUCT('Respondent Data'!I74:Z74,'Product Coding'!A107:R107)</f>
        <v>1.1568213140290182</v>
      </c>
      <c r="J74" s="4">
        <f>SUMPRODUCT('Respondent Data'!I74:Z74,'Product Coding'!A108:R108)</f>
        <v>-0.46549770234312182</v>
      </c>
      <c r="K74" s="4">
        <f>SUMPRODUCT('Respondent Data'!I74:Z74,'Product Coding'!A109:R109)</f>
        <v>-2.5404474605279321</v>
      </c>
      <c r="L74" s="4">
        <f>SUMPRODUCT('Respondent Data'!I74:Z74,'Product Coding'!A110:R110)</f>
        <v>-3.6614711495853718</v>
      </c>
      <c r="M74" s="4">
        <f>SUMPRODUCT('Respondent Data'!I74:Z74,'Product Coding'!A111:R111)</f>
        <v>-4.3630710792712115</v>
      </c>
      <c r="N74" s="4">
        <f>SUMPRODUCT('Respondent Data'!I74:Z74,'Product Coding'!A112:R112)</f>
        <v>1.0462551495776817</v>
      </c>
      <c r="O74" s="4">
        <f>SUMPRODUCT('Respondent Data'!I74:Z74,'Product Coding'!A113:R113)</f>
        <v>4.8292409643322265E-2</v>
      </c>
      <c r="P74" s="4">
        <f>SUMPRODUCT('Respondent Data'!I74:Z74,'Product Coding'!A114:R114)</f>
        <v>-1.5740266067288178</v>
      </c>
      <c r="Q74" s="4">
        <f>SUMPRODUCT('Respondent Data'!I74:Z74,'Product Coding'!A115:R115)</f>
        <v>-3.648976364913628</v>
      </c>
      <c r="R74" s="4">
        <f>SUMPRODUCT('Respondent Data'!I74:Z74,'Product Coding'!A116:R116)</f>
        <v>-4.7700000539710681</v>
      </c>
      <c r="S74" s="4">
        <f>SUMPRODUCT('Respondent Data'!I74:Z74,'Product Coding'!A117:R117)</f>
        <v>-5.4715999836569083</v>
      </c>
      <c r="T74" s="4">
        <f>SUMPRODUCT('Respondent Data'!I74:Z74,'Product Coding'!A118:R118)</f>
        <v>-0.62835705132482234</v>
      </c>
      <c r="U74" s="4">
        <f>SUMPRODUCT('Respondent Data'!I74:Z74,'Product Coding'!A119:R119)</f>
        <v>-1.6263197912591818</v>
      </c>
      <c r="V74" s="4">
        <f>SUMPRODUCT('Respondent Data'!I74:Z74,'Product Coding'!A120:R120)</f>
        <v>-3.248638807631322</v>
      </c>
      <c r="W74" s="4">
        <f>SUMPRODUCT('Respondent Data'!I74:Z74,'Product Coding'!A121:R121)</f>
        <v>-5.3235885658161317</v>
      </c>
      <c r="X74" s="4">
        <f>SUMPRODUCT('Respondent Data'!I74:Z74,'Product Coding'!A122:R122)</f>
        <v>-6.4446122548735714</v>
      </c>
      <c r="Y74" s="4">
        <f>SUMPRODUCT('Respondent Data'!I74:Z74,'Product Coding'!A123:R123)</f>
        <v>-7.1462121845594115</v>
      </c>
      <c r="Z74" s="4">
        <f>SUMPRODUCT('Respondent Data'!I74:Z74,'Product Coding'!A124:R124)</f>
        <v>3.9371649349139148</v>
      </c>
      <c r="AA74" s="4">
        <f>SUMPRODUCT('Respondent Data'!I74:Z74,'Product Coding'!A125:R125)</f>
        <v>2.9392021949795555</v>
      </c>
      <c r="AB74" s="4">
        <f>SUMPRODUCT('Respondent Data'!I74:Z74,'Product Coding'!A126:R126)</f>
        <v>1.3168831786074153</v>
      </c>
      <c r="AC74" s="4">
        <f>SUMPRODUCT('Respondent Data'!I74:Z74,'Product Coding'!A127:R127)</f>
        <v>-0.75806657957739498</v>
      </c>
      <c r="AD74" s="4">
        <f>SUMPRODUCT('Respondent Data'!I74:Z74,'Product Coding'!A128:R128)</f>
        <v>-1.8790902686348345</v>
      </c>
      <c r="AE74" s="4">
        <f>SUMPRODUCT('Respondent Data'!I74:Z74,'Product Coding'!A129:R129)</f>
        <v>-2.5806901983206747</v>
      </c>
      <c r="AF74" s="4">
        <f>SUMPRODUCT('Respondent Data'!I74:Z74,'Product Coding'!A130:R130)</f>
        <v>2.2625527340114107</v>
      </c>
      <c r="AG74" s="4">
        <f>SUMPRODUCT('Respondent Data'!I74:Z74,'Product Coding'!A131:R131)</f>
        <v>1.2645899940770513</v>
      </c>
      <c r="AH74" s="4">
        <f>SUMPRODUCT('Respondent Data'!I74:Z74,'Product Coding'!A132:R132)</f>
        <v>-0.35772902229508874</v>
      </c>
      <c r="AI74" s="4">
        <f>SUMPRODUCT('Respondent Data'!I74:Z74,'Product Coding'!A133:R133)</f>
        <v>-2.432678780479899</v>
      </c>
      <c r="AJ74" s="4">
        <f>SUMPRODUCT('Respondent Data'!I74:Z74,'Product Coding'!A134:R134)</f>
        <v>-3.5537024695373387</v>
      </c>
      <c r="AK74" s="4">
        <f>SUMPRODUCT('Respondent Data'!I74:Z74,'Product Coding'!A135:R135)</f>
        <v>-4.2553023992231784</v>
      </c>
      <c r="AL74" s="4">
        <f>SUMPRODUCT('Respondent Data'!I74:Z74,'Product Coding'!A136:R136)</f>
        <v>5.8447402039865217</v>
      </c>
      <c r="AM74" s="4">
        <f>SUMPRODUCT('Respondent Data'!I74:Z74,'Product Coding'!A137:R137)</f>
        <v>4.8467774640521624</v>
      </c>
      <c r="AN74" s="4">
        <f>SUMPRODUCT('Respondent Data'!I74:Z74,'Product Coding'!A138:R138)</f>
        <v>3.2244584476800222</v>
      </c>
      <c r="AO74" s="4">
        <f>SUMPRODUCT('Respondent Data'!I74:Z74,'Product Coding'!A139:R139)</f>
        <v>1.149508689495212</v>
      </c>
      <c r="AP74" s="4">
        <f>SUMPRODUCT('Respondent Data'!I74:Z74,'Product Coding'!A140:R140)</f>
        <v>2.8485000437772356E-2</v>
      </c>
      <c r="AQ74" s="4">
        <f>SUMPRODUCT('Respondent Data'!I74:Z74,'Product Coding'!A141:R141)</f>
        <v>-0.67311492924806793</v>
      </c>
      <c r="AR74" s="4">
        <f>SUMPRODUCT('Respondent Data'!I74:Z74,'Product Coding'!A142:R142)</f>
        <v>4.1701280030840184</v>
      </c>
      <c r="AS74" s="4">
        <f>SUMPRODUCT('Respondent Data'!I74:Z74,'Product Coding'!A143:R143)</f>
        <v>3.1721652631496586</v>
      </c>
      <c r="AT74" s="4">
        <f>SUMPRODUCT('Respondent Data'!I74:Z74,'Product Coding'!A144:R144)</f>
        <v>1.549846246777518</v>
      </c>
      <c r="AU74" s="4">
        <f>SUMPRODUCT('Respondent Data'!I74:Z74,'Product Coding'!A145:R145)</f>
        <v>-0.52510351140729183</v>
      </c>
      <c r="AV74" s="4">
        <f>SUMPRODUCT('Respondent Data'!I74:Z74,'Product Coding'!A146:R146)</f>
        <v>-1.6461272004647316</v>
      </c>
      <c r="AW74" s="4">
        <f>SUMPRODUCT('Respondent Data'!I74:Z74,'Product Coding'!A147:R147)</f>
        <v>-2.347727130150572</v>
      </c>
      <c r="AX74" s="4">
        <f>SUMPRODUCT('Respondent Data'!I74:Z74,'Product Coding'!A148:R148)</f>
        <v>7.0860954495538619</v>
      </c>
      <c r="AY74" s="4">
        <f>SUMPRODUCT('Respondent Data'!I74:Z74,'Product Coding'!A149:R149)</f>
        <v>6.0881327096195017</v>
      </c>
      <c r="AZ74" s="4">
        <f>SUMPRODUCT('Respondent Data'!I74:Z74,'Product Coding'!A150:R150)</f>
        <v>4.4658136932473624</v>
      </c>
      <c r="BA74" s="4">
        <f>SUMPRODUCT('Respondent Data'!I74:Z74,'Product Coding'!A151:R151)</f>
        <v>2.3908639350625522</v>
      </c>
      <c r="BB74" s="4">
        <f>SUMPRODUCT('Respondent Data'!I74:Z74,'Product Coding'!A152:R152)</f>
        <v>1.2698402460051126</v>
      </c>
      <c r="BC74" s="4">
        <f>SUMPRODUCT('Respondent Data'!I74:Z74,'Product Coding'!A153:R153)</f>
        <v>0.5682403163192723</v>
      </c>
      <c r="BD74" s="4">
        <f>SUMPRODUCT('Respondent Data'!I74:Z74,'Product Coding'!A154:R154)</f>
        <v>5.4114832486513587</v>
      </c>
      <c r="BE74" s="4">
        <f>SUMPRODUCT('Respondent Data'!I74:Z74,'Product Coding'!A155:R155)</f>
        <v>4.4135205087169984</v>
      </c>
      <c r="BF74" s="4">
        <f>SUMPRODUCT('Respondent Data'!I74:Z74,'Product Coding'!A156:R156)</f>
        <v>2.7912014923448583</v>
      </c>
      <c r="BG74" s="4">
        <f>SUMPRODUCT('Respondent Data'!I74:Z74,'Product Coding'!A157:R157)</f>
        <v>0.71625173416004817</v>
      </c>
      <c r="BH74" s="4">
        <f>SUMPRODUCT('Respondent Data'!I74:Z74,'Product Coding'!A158:R158)</f>
        <v>-0.40477195489739148</v>
      </c>
      <c r="BI74" s="4">
        <f>SUMPRODUCT('Respondent Data'!I74:Z74,'Product Coding'!A159:R159)</f>
        <v>-1.1063718845832318</v>
      </c>
      <c r="BJ74" s="4">
        <f>SUMPRODUCT('Respondent Data'!I74:Z74,'Product Coding'!A160:R160)</f>
        <v>7.4063290059857509</v>
      </c>
      <c r="BK74" s="4">
        <f>SUMPRODUCT('Respondent Data'!I74:Z74,'Product Coding'!A161:R161)</f>
        <v>6.4083662660513925</v>
      </c>
      <c r="BL74" s="4">
        <f>SUMPRODUCT('Respondent Data'!I74:Z74,'Product Coding'!A162:R162)</f>
        <v>4.7860472496792523</v>
      </c>
      <c r="BM74" s="4">
        <f>SUMPRODUCT('Respondent Data'!I74:Z74,'Product Coding'!A163:R163)</f>
        <v>2.7110974914944421</v>
      </c>
      <c r="BN74" s="4">
        <f>SUMPRODUCT('Respondent Data'!I74:Z74,'Product Coding'!A164:R164)</f>
        <v>1.5900738024370025</v>
      </c>
      <c r="BO74" s="4">
        <f>SUMPRODUCT('Respondent Data'!I74:Z74,'Product Coding'!A165:R165)</f>
        <v>0.88847387275116219</v>
      </c>
      <c r="BP74" s="4">
        <f>SUMPRODUCT('Respondent Data'!I74:Z74,'Product Coding'!A166:R166)</f>
        <v>5.7317168050832477</v>
      </c>
      <c r="BQ74" s="4">
        <f>SUMPRODUCT('Respondent Data'!I74:Z74,'Product Coding'!A167:R167)</f>
        <v>4.7337540651488892</v>
      </c>
      <c r="BR74" s="4">
        <f>SUMPRODUCT('Respondent Data'!I74:Z74,'Product Coding'!A168:R168)</f>
        <v>3.1114350487767481</v>
      </c>
      <c r="BS74" s="4">
        <f>SUMPRODUCT('Respondent Data'!I74:Z74,'Product Coding'!A169:R169)</f>
        <v>1.0364852905919379</v>
      </c>
      <c r="BT74" s="4">
        <f>SUMPRODUCT('Respondent Data'!I74:Z74,'Product Coding'!A170:R170)</f>
        <v>-8.4538398465501596E-2</v>
      </c>
      <c r="BU74" s="4">
        <f>SUMPRODUCT('Respondent Data'!I74:Z74,'Product Coding'!A171:R171)</f>
        <v>-0.78613832815134177</v>
      </c>
      <c r="BV74" s="4">
        <f>SUMPRODUCT('Respondent Data'!I74:Z74,'Product Coding'!A172:R172)</f>
        <v>-3.0528097077942502</v>
      </c>
      <c r="BX74" s="4">
        <f t="shared" si="338"/>
        <v>2.1722726662111381E-2</v>
      </c>
      <c r="BY74" s="4">
        <f t="shared" si="339"/>
        <v>5.8928318468273913E-2</v>
      </c>
      <c r="BZ74" s="4">
        <f t="shared" si="340"/>
        <v>0.29846145049507855</v>
      </c>
      <c r="CA74" s="4">
        <f t="shared" si="341"/>
        <v>2.376990661373346</v>
      </c>
      <c r="CB74" s="4">
        <f t="shared" si="342"/>
        <v>7.2925913458665068</v>
      </c>
      <c r="CC74" s="4">
        <f t="shared" si="343"/>
        <v>14.708990101309691</v>
      </c>
      <c r="CD74" s="4">
        <f t="shared" si="344"/>
        <v>0.11592822215015687</v>
      </c>
      <c r="CE74" s="4">
        <f t="shared" si="345"/>
        <v>0.31448424042643891</v>
      </c>
      <c r="CF74" s="4">
        <f t="shared" si="346"/>
        <v>1.5928067352889341</v>
      </c>
      <c r="CG74" s="4">
        <f t="shared" si="347"/>
        <v>12.685345892657562</v>
      </c>
      <c r="CH74" s="4">
        <f t="shared" si="348"/>
        <v>38.918555793849499</v>
      </c>
      <c r="CI74" s="4">
        <f t="shared" si="349"/>
        <v>78.497837706684507</v>
      </c>
      <c r="CJ74" s="4">
        <f t="shared" si="350"/>
        <v>0.35125067045136044</v>
      </c>
      <c r="CK74" s="4">
        <f t="shared" si="351"/>
        <v>0.95285512231090508</v>
      </c>
      <c r="CL74" s="4">
        <f t="shared" si="352"/>
        <v>4.8260416945324787</v>
      </c>
      <c r="CM74" s="4">
        <f t="shared" si="353"/>
        <v>38.435302181483081</v>
      </c>
      <c r="CN74" s="4">
        <f t="shared" si="354"/>
        <v>117.91924832489828</v>
      </c>
      <c r="CO74" s="4">
        <f t="shared" si="355"/>
        <v>237.8404292937544</v>
      </c>
      <c r="CP74" s="4">
        <f t="shared" si="356"/>
        <v>1.8745282941620831</v>
      </c>
      <c r="CQ74" s="4">
        <f t="shared" si="357"/>
        <v>5.0851259151017123</v>
      </c>
      <c r="CR74" s="4">
        <f t="shared" si="358"/>
        <v>25.755258185221834</v>
      </c>
      <c r="CS74" s="4">
        <f t="shared" si="359"/>
        <v>205.11864458871273</v>
      </c>
      <c r="CT74" s="4">
        <f t="shared" si="360"/>
        <v>629.30262062504869</v>
      </c>
      <c r="CU74" s="4">
        <f t="shared" si="361"/>
        <v>1269.2890055808059</v>
      </c>
      <c r="CV74" s="4">
        <f t="shared" si="362"/>
        <v>1.9503429932337994E-2</v>
      </c>
      <c r="CW74" s="4">
        <f t="shared" si="363"/>
        <v>5.2907922110951543E-2</v>
      </c>
      <c r="CX74" s="4">
        <f t="shared" si="364"/>
        <v>0.26796921389190581</v>
      </c>
      <c r="CY74" s="4">
        <f t="shared" si="365"/>
        <v>2.1341460275692117</v>
      </c>
      <c r="CZ74" s="4">
        <f t="shared" si="366"/>
        <v>6.5475456443209463</v>
      </c>
      <c r="DA74" s="4">
        <f t="shared" si="367"/>
        <v>13.206249946362089</v>
      </c>
      <c r="DB74" s="4">
        <f t="shared" si="368"/>
        <v>0.1040844454315081</v>
      </c>
      <c r="DC74" s="4">
        <f t="shared" si="369"/>
        <v>0.28235503964977055</v>
      </c>
      <c r="DD74" s="4">
        <f t="shared" si="370"/>
        <v>1.4300780487031328</v>
      </c>
      <c r="DE74" s="4">
        <f t="shared" si="371"/>
        <v>11.389350822907749</v>
      </c>
      <c r="DF74" s="4">
        <f t="shared" si="372"/>
        <v>34.942451645218732</v>
      </c>
      <c r="DG74" s="4">
        <f t="shared" si="373"/>
        <v>70.478126497014742</v>
      </c>
      <c r="DH74" s="4">
        <f t="shared" si="374"/>
        <v>2.8950867469946869E-3</v>
      </c>
      <c r="DI74" s="4">
        <f t="shared" si="375"/>
        <v>7.8536454688142732E-3</v>
      </c>
      <c r="DJ74" s="4">
        <f t="shared" si="376"/>
        <v>3.9777317242785201E-2</v>
      </c>
      <c r="DK74" s="4">
        <f t="shared" si="377"/>
        <v>0.3167923745721542</v>
      </c>
      <c r="DL74" s="4">
        <f t="shared" si="378"/>
        <v>0.97191687236440993</v>
      </c>
      <c r="DM74" s="4">
        <f t="shared" si="379"/>
        <v>1.9603341222468214</v>
      </c>
      <c r="DN74" s="4">
        <f t="shared" si="380"/>
        <v>1.5450282313544212E-2</v>
      </c>
      <c r="DO74" s="4">
        <f t="shared" si="381"/>
        <v>4.1912747453812502E-2</v>
      </c>
      <c r="DP74" s="4">
        <f t="shared" si="382"/>
        <v>0.21228061014558949</v>
      </c>
      <c r="DQ74" s="4">
        <f t="shared" si="383"/>
        <v>1.6906338392100733</v>
      </c>
      <c r="DR74" s="4">
        <f t="shared" si="384"/>
        <v>5.1868532364065354</v>
      </c>
      <c r="DS74" s="4">
        <f t="shared" si="385"/>
        <v>10.461764452836579</v>
      </c>
      <c r="DT74" s="4">
        <f t="shared" si="386"/>
        <v>8.3665776872440096E-4</v>
      </c>
      <c r="DU74" s="4">
        <f t="shared" si="387"/>
        <v>2.2696430430320081E-3</v>
      </c>
      <c r="DV74" s="4">
        <f t="shared" si="388"/>
        <v>1.1495338274315406E-2</v>
      </c>
      <c r="DW74" s="4">
        <f t="shared" si="389"/>
        <v>9.1550555966442543E-2</v>
      </c>
      <c r="DX74" s="4">
        <f t="shared" si="390"/>
        <v>0.28087648933563991</v>
      </c>
      <c r="DY74" s="4">
        <f t="shared" si="391"/>
        <v>0.56652146066984244</v>
      </c>
      <c r="DZ74" s="4">
        <f t="shared" si="392"/>
        <v>4.4650125734680447E-3</v>
      </c>
      <c r="EA74" s="4">
        <f t="shared" si="393"/>
        <v>1.2112461155859263E-2</v>
      </c>
      <c r="EB74" s="4">
        <f t="shared" si="394"/>
        <v>6.1347461112255669E-2</v>
      </c>
      <c r="EC74" s="4">
        <f t="shared" si="395"/>
        <v>0.4885801564018088</v>
      </c>
      <c r="ED74" s="4">
        <f t="shared" si="396"/>
        <v>1.498960630446627</v>
      </c>
      <c r="EE74" s="4">
        <f t="shared" si="397"/>
        <v>3.0233693388001854</v>
      </c>
      <c r="EF74" s="4">
        <f t="shared" si="398"/>
        <v>6.0739635522637518E-4</v>
      </c>
      <c r="EG74" s="4">
        <f t="shared" si="399"/>
        <v>1.6477142309983697E-3</v>
      </c>
      <c r="EH74" s="4">
        <f t="shared" si="400"/>
        <v>8.345379474045617E-3</v>
      </c>
      <c r="EI74" s="4">
        <f t="shared" si="401"/>
        <v>6.6463823192303137E-2</v>
      </c>
      <c r="EJ74" s="4">
        <f t="shared" si="402"/>
        <v>0.20391056208245756</v>
      </c>
      <c r="EK74" s="4">
        <f t="shared" si="403"/>
        <v>0.41128294415172451</v>
      </c>
      <c r="EL74" s="4">
        <f t="shared" si="404"/>
        <v>3.2415074174226479E-3</v>
      </c>
      <c r="EM74" s="4">
        <f t="shared" si="405"/>
        <v>8.7933980104037048E-3</v>
      </c>
      <c r="EN74" s="4">
        <f t="shared" si="406"/>
        <v>4.4536996696734436E-2</v>
      </c>
      <c r="EO74" s="4">
        <f t="shared" si="407"/>
        <v>0.35469915815978698</v>
      </c>
      <c r="EP74" s="4">
        <f t="shared" si="408"/>
        <v>1.0882146292016572</v>
      </c>
      <c r="EQ74" s="4">
        <f t="shared" si="409"/>
        <v>2.194904040262752</v>
      </c>
      <c r="ER74" s="4">
        <f t="shared" si="410"/>
        <v>21.174755795556774</v>
      </c>
      <c r="ET74" s="4">
        <f t="shared" si="411"/>
        <v>0.97873911767326749</v>
      </c>
      <c r="EU74" s="4">
        <f t="shared" si="412"/>
        <v>0.94435098444291976</v>
      </c>
      <c r="EV74" s="4">
        <f t="shared" si="413"/>
        <v>0.77014223226936696</v>
      </c>
      <c r="EW74" s="4">
        <f t="shared" si="414"/>
        <v>0.2961216361769039</v>
      </c>
      <c r="EX74" s="4">
        <f t="shared" si="415"/>
        <v>0.12058956703545462</v>
      </c>
      <c r="EY74" s="4">
        <f t="shared" si="416"/>
        <v>6.3657815909924587E-2</v>
      </c>
      <c r="EZ74" s="4">
        <f t="shared" si="417"/>
        <v>0.8961149831601285</v>
      </c>
      <c r="FA74" s="4">
        <f t="shared" si="418"/>
        <v>0.7607546513266561</v>
      </c>
      <c r="FB74" s="4">
        <f t="shared" si="419"/>
        <v>0.38568242915666567</v>
      </c>
      <c r="FC74" s="4">
        <f t="shared" si="420"/>
        <v>7.3070860454942405E-2</v>
      </c>
      <c r="FD74" s="4">
        <f t="shared" si="421"/>
        <v>2.5051006483407804E-2</v>
      </c>
      <c r="FE74" s="4">
        <f t="shared" si="422"/>
        <v>1.2578958482991743E-2</v>
      </c>
      <c r="FF74" s="4">
        <f t="shared" si="423"/>
        <v>0.74005513696875236</v>
      </c>
      <c r="FG74" s="4">
        <f t="shared" si="424"/>
        <v>0.51207075659389067</v>
      </c>
      <c r="FH74" s="4">
        <f t="shared" si="425"/>
        <v>0.17164312451427569</v>
      </c>
      <c r="FI74" s="4">
        <f t="shared" si="426"/>
        <v>2.5357990041459652E-2</v>
      </c>
      <c r="FJ74" s="4">
        <f t="shared" si="427"/>
        <v>8.4090676159330278E-3</v>
      </c>
      <c r="FK74" s="4">
        <f t="shared" si="428"/>
        <v>4.1868958406957183E-3</v>
      </c>
      <c r="FL74" s="4">
        <f t="shared" si="429"/>
        <v>0.34788316470250547</v>
      </c>
      <c r="FM74" s="4">
        <f t="shared" si="430"/>
        <v>0.16433513684873111</v>
      </c>
      <c r="FN74" s="4">
        <f t="shared" si="431"/>
        <v>3.7375830690071464E-2</v>
      </c>
      <c r="FO74" s="4">
        <f t="shared" si="432"/>
        <v>4.8515746937662571E-3</v>
      </c>
      <c r="FP74" s="4">
        <f t="shared" si="433"/>
        <v>1.5865394927413368E-3</v>
      </c>
      <c r="FQ74" s="4">
        <f t="shared" si="434"/>
        <v>7.8722243175109318E-4</v>
      </c>
      <c r="FR74" s="4">
        <f t="shared" si="435"/>
        <v>0.98086967698222227</v>
      </c>
      <c r="FS74" s="4">
        <f t="shared" si="436"/>
        <v>0.94975066575159039</v>
      </c>
      <c r="FT74" s="4">
        <f t="shared" si="437"/>
        <v>0.78866268127330874</v>
      </c>
      <c r="FU74" s="4">
        <f t="shared" si="438"/>
        <v>0.31906617981536178</v>
      </c>
      <c r="FV74" s="4">
        <f t="shared" si="439"/>
        <v>0.13249340211045124</v>
      </c>
      <c r="FW74" s="4">
        <f t="shared" si="440"/>
        <v>7.0391553279412641E-2</v>
      </c>
      <c r="FX74" s="4">
        <f t="shared" si="441"/>
        <v>0.90572782194134704</v>
      </c>
      <c r="FY74" s="4">
        <f t="shared" si="442"/>
        <v>0.77981523765299376</v>
      </c>
      <c r="FZ74" s="4">
        <f t="shared" si="443"/>
        <v>0.41150941655296747</v>
      </c>
      <c r="GA74" s="4">
        <f t="shared" si="444"/>
        <v>8.0714479256734986E-2</v>
      </c>
      <c r="GB74" s="4">
        <f t="shared" si="445"/>
        <v>2.7822253469819321E-2</v>
      </c>
      <c r="GC74" s="4">
        <f t="shared" si="446"/>
        <v>1.3990293940367403E-2</v>
      </c>
      <c r="GD74" s="4">
        <f t="shared" si="447"/>
        <v>0.99711327058507648</v>
      </c>
      <c r="GE74" s="4">
        <f t="shared" si="448"/>
        <v>0.99220755364221447</v>
      </c>
      <c r="GF74" s="4">
        <f t="shared" si="449"/>
        <v>0.96174438835782261</v>
      </c>
      <c r="GG74" s="4">
        <f t="shared" si="450"/>
        <v>0.75942116563738093</v>
      </c>
      <c r="GH74" s="4">
        <f t="shared" si="451"/>
        <v>0.50712076863613353</v>
      </c>
      <c r="GI74" s="4">
        <f t="shared" si="452"/>
        <v>0.33779970729825065</v>
      </c>
      <c r="GJ74" s="4">
        <f t="shared" si="453"/>
        <v>0.98478479687026799</v>
      </c>
      <c r="GK74" s="4">
        <f t="shared" si="454"/>
        <v>0.95977326550976805</v>
      </c>
      <c r="GL74" s="4">
        <f t="shared" si="455"/>
        <v>0.82489152398461985</v>
      </c>
      <c r="GM74" s="4">
        <f t="shared" si="456"/>
        <v>0.37165963849379963</v>
      </c>
      <c r="GN74" s="4">
        <f t="shared" si="457"/>
        <v>0.16163305670732586</v>
      </c>
      <c r="GO74" s="4">
        <f t="shared" si="458"/>
        <v>8.7246601874855154E-2</v>
      </c>
      <c r="GP74" s="4">
        <f t="shared" si="459"/>
        <v>0.99916404164232986</v>
      </c>
      <c r="GQ74" s="4">
        <f t="shared" si="460"/>
        <v>0.99773549657142058</v>
      </c>
      <c r="GR74" s="4">
        <f t="shared" si="461"/>
        <v>0.9886353027647885</v>
      </c>
      <c r="GS74" s="4">
        <f t="shared" si="462"/>
        <v>0.91612797458988515</v>
      </c>
      <c r="GT74" s="4">
        <f t="shared" si="463"/>
        <v>0.78071539943611279</v>
      </c>
      <c r="GU74" s="4">
        <f t="shared" si="464"/>
        <v>0.63835703825749146</v>
      </c>
      <c r="GV74" s="4">
        <f t="shared" si="465"/>
        <v>0.9955548351435074</v>
      </c>
      <c r="GW74" s="4">
        <f t="shared" si="466"/>
        <v>0.98803249478617583</v>
      </c>
      <c r="GX74" s="4">
        <f t="shared" si="467"/>
        <v>0.94219851334268445</v>
      </c>
      <c r="GY74" s="4">
        <f t="shared" si="468"/>
        <v>0.67178108998657937</v>
      </c>
      <c r="GZ74" s="4">
        <f t="shared" si="469"/>
        <v>0.40016636829579622</v>
      </c>
      <c r="HA74" s="4">
        <f t="shared" si="470"/>
        <v>0.24854789997932716</v>
      </c>
      <c r="HB74" s="4">
        <f t="shared" si="471"/>
        <v>0.99939297235115498</v>
      </c>
      <c r="HC74" s="4">
        <f t="shared" si="472"/>
        <v>0.99835499626506585</v>
      </c>
      <c r="HD74" s="4">
        <f t="shared" si="473"/>
        <v>0.99172368947790634</v>
      </c>
      <c r="HE74" s="4">
        <f t="shared" si="474"/>
        <v>0.93767831430666493</v>
      </c>
      <c r="HF74" s="4">
        <f t="shared" si="475"/>
        <v>0.83062648629833069</v>
      </c>
      <c r="HG74" s="4">
        <f t="shared" si="476"/>
        <v>0.70857513310420328</v>
      </c>
      <c r="HH74" s="4">
        <f t="shared" si="477"/>
        <v>0.99676896600324383</v>
      </c>
      <c r="HI74" s="4">
        <f t="shared" si="478"/>
        <v>0.99128325182564969</v>
      </c>
      <c r="HJ74" s="4">
        <f t="shared" si="479"/>
        <v>0.95736197297215986</v>
      </c>
      <c r="HK74" s="4">
        <f t="shared" si="480"/>
        <v>0.7381712714418398</v>
      </c>
      <c r="HL74" s="4">
        <f t="shared" si="481"/>
        <v>0.47887797835335955</v>
      </c>
      <c r="HM74" s="4">
        <f t="shared" si="482"/>
        <v>0.312998446087213</v>
      </c>
      <c r="HN74" s="4">
        <f t="shared" si="483"/>
        <v>4.5096325263720524E-2</v>
      </c>
      <c r="HP74" s="4">
        <f t="shared" ref="HP74:IU74" si="508">IF(B1=1,ET74,0)</f>
        <v>0.97873911767326749</v>
      </c>
      <c r="HQ74" s="4">
        <f t="shared" si="508"/>
        <v>0.94435098444291976</v>
      </c>
      <c r="HR74" s="4">
        <f t="shared" si="508"/>
        <v>0.77014223226936696</v>
      </c>
      <c r="HS74" s="4">
        <f t="shared" si="508"/>
        <v>0.2961216361769039</v>
      </c>
      <c r="HT74" s="4">
        <f t="shared" si="508"/>
        <v>0.12058956703545462</v>
      </c>
      <c r="HU74" s="4">
        <f t="shared" si="508"/>
        <v>6.3657815909924587E-2</v>
      </c>
      <c r="HV74" s="4">
        <f t="shared" si="508"/>
        <v>0.8961149831601285</v>
      </c>
      <c r="HW74" s="4">
        <f t="shared" si="508"/>
        <v>0.7607546513266561</v>
      </c>
      <c r="HX74" s="4">
        <f t="shared" si="508"/>
        <v>0.38568242915666567</v>
      </c>
      <c r="HY74" s="4">
        <f t="shared" si="508"/>
        <v>7.3070860454942405E-2</v>
      </c>
      <c r="HZ74" s="4">
        <f t="shared" si="508"/>
        <v>2.5051006483407804E-2</v>
      </c>
      <c r="IA74" s="4">
        <f t="shared" si="508"/>
        <v>1.2578958482991743E-2</v>
      </c>
      <c r="IB74" s="4">
        <f t="shared" si="508"/>
        <v>0.74005513696875236</v>
      </c>
      <c r="IC74" s="4">
        <f t="shared" si="508"/>
        <v>0.51207075659389067</v>
      </c>
      <c r="ID74" s="4">
        <f t="shared" si="508"/>
        <v>0.17164312451427569</v>
      </c>
      <c r="IE74" s="4">
        <f t="shared" si="508"/>
        <v>2.5357990041459652E-2</v>
      </c>
      <c r="IF74" s="4">
        <f t="shared" si="508"/>
        <v>8.4090676159330278E-3</v>
      </c>
      <c r="IG74" s="4">
        <f t="shared" si="508"/>
        <v>4.1868958406957183E-3</v>
      </c>
      <c r="IH74" s="4">
        <f t="shared" si="508"/>
        <v>0.34788316470250547</v>
      </c>
      <c r="II74" s="4">
        <f t="shared" si="508"/>
        <v>0.16433513684873111</v>
      </c>
      <c r="IJ74" s="4">
        <f t="shared" si="508"/>
        <v>3.7375830690071464E-2</v>
      </c>
      <c r="IK74" s="4">
        <f t="shared" si="508"/>
        <v>4.8515746937662571E-3</v>
      </c>
      <c r="IL74" s="4">
        <f t="shared" si="508"/>
        <v>1.5865394927413368E-3</v>
      </c>
      <c r="IM74" s="4">
        <f t="shared" si="508"/>
        <v>7.8722243175109318E-4</v>
      </c>
      <c r="IN74" s="4">
        <f t="shared" si="508"/>
        <v>0.98086967698222227</v>
      </c>
      <c r="IO74" s="4">
        <f t="shared" si="508"/>
        <v>0.94975066575159039</v>
      </c>
      <c r="IP74" s="4">
        <f t="shared" si="508"/>
        <v>0.78866268127330874</v>
      </c>
      <c r="IQ74" s="4">
        <f t="shared" si="508"/>
        <v>0.31906617981536178</v>
      </c>
      <c r="IR74" s="4">
        <f t="shared" si="508"/>
        <v>0.13249340211045124</v>
      </c>
      <c r="IS74" s="4">
        <f t="shared" si="508"/>
        <v>7.0391553279412641E-2</v>
      </c>
      <c r="IT74" s="4">
        <f t="shared" si="508"/>
        <v>0.90572782194134704</v>
      </c>
      <c r="IU74" s="4">
        <f t="shared" si="508"/>
        <v>0.77981523765299376</v>
      </c>
      <c r="IV74" s="4">
        <f t="shared" ref="IV74:KA74" si="509">IF(AH1=1,FZ74,0)</f>
        <v>0.41150941655296747</v>
      </c>
      <c r="IW74" s="4">
        <f t="shared" si="509"/>
        <v>8.0714479256734986E-2</v>
      </c>
      <c r="IX74" s="4">
        <f t="shared" si="509"/>
        <v>2.7822253469819321E-2</v>
      </c>
      <c r="IY74" s="4">
        <f t="shared" si="509"/>
        <v>1.3990293940367403E-2</v>
      </c>
      <c r="IZ74" s="4">
        <f t="shared" si="509"/>
        <v>0.99711327058507648</v>
      </c>
      <c r="JA74" s="4">
        <f t="shared" si="509"/>
        <v>0.99220755364221447</v>
      </c>
      <c r="JB74" s="4">
        <f t="shared" si="509"/>
        <v>0.96174438835782261</v>
      </c>
      <c r="JC74" s="4">
        <f t="shared" si="509"/>
        <v>0.75942116563738093</v>
      </c>
      <c r="JD74" s="4">
        <f t="shared" si="509"/>
        <v>0.50712076863613353</v>
      </c>
      <c r="JE74" s="4">
        <f t="shared" si="509"/>
        <v>0.33779970729825065</v>
      </c>
      <c r="JF74" s="4">
        <f t="shared" si="509"/>
        <v>0.98478479687026799</v>
      </c>
      <c r="JG74" s="4">
        <f t="shared" si="509"/>
        <v>0.95977326550976805</v>
      </c>
      <c r="JH74" s="4">
        <f t="shared" si="509"/>
        <v>0.82489152398461985</v>
      </c>
      <c r="JI74" s="4">
        <f t="shared" si="509"/>
        <v>0.37165963849379963</v>
      </c>
      <c r="JJ74" s="4">
        <f t="shared" si="509"/>
        <v>0.16163305670732586</v>
      </c>
      <c r="JK74" s="4">
        <f t="shared" si="509"/>
        <v>8.7246601874855154E-2</v>
      </c>
      <c r="JL74" s="4">
        <f t="shared" si="509"/>
        <v>0.99916404164232986</v>
      </c>
      <c r="JM74" s="4">
        <f t="shared" si="509"/>
        <v>0.99773549657142058</v>
      </c>
      <c r="JN74" s="4">
        <f t="shared" si="509"/>
        <v>0.9886353027647885</v>
      </c>
      <c r="JO74" s="4">
        <f t="shared" si="509"/>
        <v>0.91612797458988515</v>
      </c>
      <c r="JP74" s="4">
        <f t="shared" si="509"/>
        <v>0.78071539943611279</v>
      </c>
      <c r="JQ74" s="4">
        <f t="shared" si="509"/>
        <v>0.63835703825749146</v>
      </c>
      <c r="JR74" s="4">
        <f t="shared" si="509"/>
        <v>0.9955548351435074</v>
      </c>
      <c r="JS74" s="4">
        <f t="shared" si="509"/>
        <v>0.98803249478617583</v>
      </c>
      <c r="JT74" s="4">
        <f t="shared" si="509"/>
        <v>0.94219851334268445</v>
      </c>
      <c r="JU74" s="4">
        <f t="shared" si="509"/>
        <v>0.67178108998657937</v>
      </c>
      <c r="JV74" s="4">
        <f t="shared" si="509"/>
        <v>0.40016636829579622</v>
      </c>
      <c r="JW74" s="4">
        <f t="shared" si="509"/>
        <v>0.24854789997932716</v>
      </c>
      <c r="JX74" s="4">
        <f t="shared" si="509"/>
        <v>0.99939297235115498</v>
      </c>
      <c r="JY74" s="4">
        <f t="shared" si="509"/>
        <v>0.99835499626506585</v>
      </c>
      <c r="JZ74" s="4">
        <f t="shared" si="509"/>
        <v>0.99172368947790634</v>
      </c>
      <c r="KA74" s="4">
        <f t="shared" si="509"/>
        <v>0.93767831430666493</v>
      </c>
      <c r="KB74" s="4">
        <f t="shared" ref="KB74:KJ74" si="510">IF(BN1=1,HF74,0)</f>
        <v>0.83062648629833069</v>
      </c>
      <c r="KC74" s="4">
        <f t="shared" si="510"/>
        <v>0.70857513310420328</v>
      </c>
      <c r="KD74" s="4">
        <f t="shared" si="510"/>
        <v>0.99676896600324383</v>
      </c>
      <c r="KE74" s="4">
        <f t="shared" si="510"/>
        <v>0.99128325182564969</v>
      </c>
      <c r="KF74" s="4">
        <f t="shared" si="510"/>
        <v>0.95736197297215986</v>
      </c>
      <c r="KG74" s="4">
        <f t="shared" si="510"/>
        <v>0.7381712714418398</v>
      </c>
      <c r="KH74" s="4">
        <f t="shared" si="510"/>
        <v>0.47887797835335955</v>
      </c>
      <c r="KI74" s="4">
        <f t="shared" si="510"/>
        <v>0.312998446087213</v>
      </c>
      <c r="KJ74" s="4">
        <f t="shared" si="510"/>
        <v>0</v>
      </c>
    </row>
    <row r="75" spans="1:296" x14ac:dyDescent="0.2">
      <c r="A75" s="4" t="str">
        <f>'Respondent Data'!A75</f>
        <v>652</v>
      </c>
      <c r="B75" s="4">
        <f>SUMPRODUCT('Respondent Data'!I75:Z75,'Product Coding'!A100:R100)</f>
        <v>-0.39066424439863612</v>
      </c>
      <c r="C75" s="4">
        <f>SUMPRODUCT('Respondent Data'!I75:Z75,'Product Coding'!A101:R101)</f>
        <v>-1.5986614224104481</v>
      </c>
      <c r="D75" s="4">
        <f>SUMPRODUCT('Respondent Data'!I75:Z75,'Product Coding'!A102:R102)</f>
        <v>-0.99809889338453006</v>
      </c>
      <c r="E75" s="4">
        <f>SUMPRODUCT('Respondent Data'!I75:Z75,'Product Coding'!A103:R103)</f>
        <v>-0.62252759869076502</v>
      </c>
      <c r="F75" s="4">
        <f>SUMPRODUCT('Respondent Data'!I75:Z75,'Product Coding'!A104:R104)</f>
        <v>-1.7256826632691611</v>
      </c>
      <c r="G75" s="4">
        <f>SUMPRODUCT('Respondent Data'!I75:Z75,'Product Coding'!A105:R105)</f>
        <v>-2.1636499783984622</v>
      </c>
      <c r="H75" s="4">
        <f>SUMPRODUCT('Respondent Data'!I75:Z75,'Product Coding'!A106:R106)</f>
        <v>-1.5290810997083701</v>
      </c>
      <c r="I75" s="4">
        <f>SUMPRODUCT('Respondent Data'!I75:Z75,'Product Coding'!A107:R107)</f>
        <v>-2.7370782777201823</v>
      </c>
      <c r="J75" s="4">
        <f>SUMPRODUCT('Respondent Data'!I75:Z75,'Product Coding'!A108:R108)</f>
        <v>-2.1365157486942641</v>
      </c>
      <c r="K75" s="4">
        <f>SUMPRODUCT('Respondent Data'!I75:Z75,'Product Coding'!A109:R109)</f>
        <v>-1.760944454000499</v>
      </c>
      <c r="L75" s="4">
        <f>SUMPRODUCT('Respondent Data'!I75:Z75,'Product Coding'!A110:R110)</f>
        <v>-2.8640995185788949</v>
      </c>
      <c r="M75" s="4">
        <f>SUMPRODUCT('Respondent Data'!I75:Z75,'Product Coding'!A111:R111)</f>
        <v>-3.3020668337081958</v>
      </c>
      <c r="N75" s="4">
        <f>SUMPRODUCT('Respondent Data'!I75:Z75,'Product Coding'!A112:R112)</f>
        <v>-1.8953965979040361</v>
      </c>
      <c r="O75" s="4">
        <f>SUMPRODUCT('Respondent Data'!I75:Z75,'Product Coding'!A113:R113)</f>
        <v>-3.1033937759158476</v>
      </c>
      <c r="P75" s="4">
        <f>SUMPRODUCT('Respondent Data'!I75:Z75,'Product Coding'!A114:R114)</f>
        <v>-2.5028312468899303</v>
      </c>
      <c r="Q75" s="4">
        <f>SUMPRODUCT('Respondent Data'!I75:Z75,'Product Coding'!A115:R115)</f>
        <v>-2.127259952196165</v>
      </c>
      <c r="R75" s="4">
        <f>SUMPRODUCT('Respondent Data'!I75:Z75,'Product Coding'!A116:R116)</f>
        <v>-3.2304150167745611</v>
      </c>
      <c r="S75" s="4">
        <f>SUMPRODUCT('Respondent Data'!I75:Z75,'Product Coding'!A117:R117)</f>
        <v>-3.668382331903862</v>
      </c>
      <c r="T75" s="4">
        <f>SUMPRODUCT('Respondent Data'!I75:Z75,'Product Coding'!A118:R118)</f>
        <v>-3.0338134532137699</v>
      </c>
      <c r="U75" s="4">
        <f>SUMPRODUCT('Respondent Data'!I75:Z75,'Product Coding'!A119:R119)</f>
        <v>-4.2418106312255821</v>
      </c>
      <c r="V75" s="4">
        <f>SUMPRODUCT('Respondent Data'!I75:Z75,'Product Coding'!A120:R120)</f>
        <v>-3.6412481021996639</v>
      </c>
      <c r="W75" s="4">
        <f>SUMPRODUCT('Respondent Data'!I75:Z75,'Product Coding'!A121:R121)</f>
        <v>-3.2656768075058986</v>
      </c>
      <c r="X75" s="4">
        <f>SUMPRODUCT('Respondent Data'!I75:Z75,'Product Coding'!A122:R122)</f>
        <v>-4.3688318720842947</v>
      </c>
      <c r="Y75" s="4">
        <f>SUMPRODUCT('Respondent Data'!I75:Z75,'Product Coding'!A123:R123)</f>
        <v>-4.8067991872135956</v>
      </c>
      <c r="Z75" s="4">
        <f>SUMPRODUCT('Respondent Data'!I75:Z75,'Product Coding'!A124:R124)</f>
        <v>-0.21724107997964603</v>
      </c>
      <c r="AA75" s="4">
        <f>SUMPRODUCT('Respondent Data'!I75:Z75,'Product Coding'!A125:R125)</f>
        <v>-1.425238257991458</v>
      </c>
      <c r="AB75" s="4">
        <f>SUMPRODUCT('Respondent Data'!I75:Z75,'Product Coding'!A126:R126)</f>
        <v>-0.82467572896553998</v>
      </c>
      <c r="AC75" s="4">
        <f>SUMPRODUCT('Respondent Data'!I75:Z75,'Product Coding'!A127:R127)</f>
        <v>-0.44910443427177493</v>
      </c>
      <c r="AD75" s="4">
        <f>SUMPRODUCT('Respondent Data'!I75:Z75,'Product Coding'!A128:R128)</f>
        <v>-1.552259498850171</v>
      </c>
      <c r="AE75" s="4">
        <f>SUMPRODUCT('Respondent Data'!I75:Z75,'Product Coding'!A129:R129)</f>
        <v>-1.9902268139794719</v>
      </c>
      <c r="AF75" s="4">
        <f>SUMPRODUCT('Respondent Data'!I75:Z75,'Product Coding'!A130:R130)</f>
        <v>-1.3556579352893801</v>
      </c>
      <c r="AG75" s="4">
        <f>SUMPRODUCT('Respondent Data'!I75:Z75,'Product Coding'!A131:R131)</f>
        <v>-2.5636551133011922</v>
      </c>
      <c r="AH75" s="4">
        <f>SUMPRODUCT('Respondent Data'!I75:Z75,'Product Coding'!A132:R132)</f>
        <v>-1.963092584275274</v>
      </c>
      <c r="AI75" s="4">
        <f>SUMPRODUCT('Respondent Data'!I75:Z75,'Product Coding'!A133:R133)</f>
        <v>-1.587521289581509</v>
      </c>
      <c r="AJ75" s="4">
        <f>SUMPRODUCT('Respondent Data'!I75:Z75,'Product Coding'!A134:R134)</f>
        <v>-2.6906763541599048</v>
      </c>
      <c r="AK75" s="4">
        <f>SUMPRODUCT('Respondent Data'!I75:Z75,'Product Coding'!A135:R135)</f>
        <v>-3.1286436692892057</v>
      </c>
      <c r="AL75" s="4">
        <f>SUMPRODUCT('Respondent Data'!I75:Z75,'Product Coding'!A136:R136)</f>
        <v>2.6686562500546218</v>
      </c>
      <c r="AM75" s="4">
        <f>SUMPRODUCT('Respondent Data'!I75:Z75,'Product Coding'!A137:R137)</f>
        <v>1.4606590720428101</v>
      </c>
      <c r="AN75" s="4">
        <f>SUMPRODUCT('Respondent Data'!I75:Z75,'Product Coding'!A138:R138)</f>
        <v>2.0612216010687279</v>
      </c>
      <c r="AO75" s="4">
        <f>SUMPRODUCT('Respondent Data'!I75:Z75,'Product Coding'!A139:R139)</f>
        <v>2.4367928957624931</v>
      </c>
      <c r="AP75" s="4">
        <f>SUMPRODUCT('Respondent Data'!I75:Z75,'Product Coding'!A140:R140)</f>
        <v>1.3336378311840971</v>
      </c>
      <c r="AQ75" s="4">
        <f>SUMPRODUCT('Respondent Data'!I75:Z75,'Product Coding'!A141:R141)</f>
        <v>0.89567051605479597</v>
      </c>
      <c r="AR75" s="4">
        <f>SUMPRODUCT('Respondent Data'!I75:Z75,'Product Coding'!A142:R142)</f>
        <v>1.530239394744888</v>
      </c>
      <c r="AS75" s="4">
        <f>SUMPRODUCT('Respondent Data'!I75:Z75,'Product Coding'!A143:R143)</f>
        <v>0.32224221673307596</v>
      </c>
      <c r="AT75" s="4">
        <f>SUMPRODUCT('Respondent Data'!I75:Z75,'Product Coding'!A144:R144)</f>
        <v>0.92280474575899407</v>
      </c>
      <c r="AU75" s="4">
        <f>SUMPRODUCT('Respondent Data'!I75:Z75,'Product Coding'!A145:R145)</f>
        <v>1.2983760404527589</v>
      </c>
      <c r="AV75" s="4">
        <f>SUMPRODUCT('Respondent Data'!I75:Z75,'Product Coding'!A146:R146)</f>
        <v>0.19522097587436293</v>
      </c>
      <c r="AW75" s="4">
        <f>SUMPRODUCT('Respondent Data'!I75:Z75,'Product Coding'!A147:R147)</f>
        <v>-0.24274633925493805</v>
      </c>
      <c r="AX75" s="4">
        <f>SUMPRODUCT('Respondent Data'!I75:Z75,'Product Coding'!A148:R148)</f>
        <v>6.3974599216398937</v>
      </c>
      <c r="AY75" s="4">
        <f>SUMPRODUCT('Respondent Data'!I75:Z75,'Product Coding'!A149:R149)</f>
        <v>5.1894627436280816</v>
      </c>
      <c r="AZ75" s="4">
        <f>SUMPRODUCT('Respondent Data'!I75:Z75,'Product Coding'!A150:R150)</f>
        <v>5.7900252726539998</v>
      </c>
      <c r="BA75" s="4">
        <f>SUMPRODUCT('Respondent Data'!I75:Z75,'Product Coding'!A151:R151)</f>
        <v>6.1655965673477651</v>
      </c>
      <c r="BB75" s="4">
        <f>SUMPRODUCT('Respondent Data'!I75:Z75,'Product Coding'!A152:R152)</f>
        <v>5.062441502769369</v>
      </c>
      <c r="BC75" s="4">
        <f>SUMPRODUCT('Respondent Data'!I75:Z75,'Product Coding'!A153:R153)</f>
        <v>4.6244741876400681</v>
      </c>
      <c r="BD75" s="4">
        <f>SUMPRODUCT('Respondent Data'!I75:Z75,'Product Coding'!A154:R154)</f>
        <v>5.2590430663301602</v>
      </c>
      <c r="BE75" s="4">
        <f>SUMPRODUCT('Respondent Data'!I75:Z75,'Product Coding'!A155:R155)</f>
        <v>4.051045888318348</v>
      </c>
      <c r="BF75" s="4">
        <f>SUMPRODUCT('Respondent Data'!I75:Z75,'Product Coding'!A156:R156)</f>
        <v>4.6516084173442662</v>
      </c>
      <c r="BG75" s="4">
        <f>SUMPRODUCT('Respondent Data'!I75:Z75,'Product Coding'!A157:R157)</f>
        <v>5.0271797120380315</v>
      </c>
      <c r="BH75" s="4">
        <f>SUMPRODUCT('Respondent Data'!I75:Z75,'Product Coding'!A158:R158)</f>
        <v>3.9240246474596354</v>
      </c>
      <c r="BI75" s="4">
        <f>SUMPRODUCT('Respondent Data'!I75:Z75,'Product Coding'!A159:R159)</f>
        <v>3.4860573323303345</v>
      </c>
      <c r="BJ75" s="4">
        <f>SUMPRODUCT('Respondent Data'!I75:Z75,'Product Coding'!A160:R160)</f>
        <v>7.4806447717276132</v>
      </c>
      <c r="BK75" s="4">
        <f>SUMPRODUCT('Respondent Data'!I75:Z75,'Product Coding'!A161:R161)</f>
        <v>6.2726475937158019</v>
      </c>
      <c r="BL75" s="4">
        <f>SUMPRODUCT('Respondent Data'!I75:Z75,'Product Coding'!A162:R162)</f>
        <v>6.8732101227417193</v>
      </c>
      <c r="BM75" s="4">
        <f>SUMPRODUCT('Respondent Data'!I75:Z75,'Product Coding'!A163:R163)</f>
        <v>7.2487814174354845</v>
      </c>
      <c r="BN75" s="4">
        <f>SUMPRODUCT('Respondent Data'!I75:Z75,'Product Coding'!A164:R164)</f>
        <v>6.1456263528570885</v>
      </c>
      <c r="BO75" s="4">
        <f>SUMPRODUCT('Respondent Data'!I75:Z75,'Product Coding'!A165:R165)</f>
        <v>5.7076590377277876</v>
      </c>
      <c r="BP75" s="4">
        <f>SUMPRODUCT('Respondent Data'!I75:Z75,'Product Coding'!A166:R166)</f>
        <v>6.3422279164178796</v>
      </c>
      <c r="BQ75" s="4">
        <f>SUMPRODUCT('Respondent Data'!I75:Z75,'Product Coding'!A167:R167)</f>
        <v>5.1342307384060684</v>
      </c>
      <c r="BR75" s="4">
        <f>SUMPRODUCT('Respondent Data'!I75:Z75,'Product Coding'!A168:R168)</f>
        <v>5.7347932674319857</v>
      </c>
      <c r="BS75" s="4">
        <f>SUMPRODUCT('Respondent Data'!I75:Z75,'Product Coding'!A169:R169)</f>
        <v>6.110364562125751</v>
      </c>
      <c r="BT75" s="4">
        <f>SUMPRODUCT('Respondent Data'!I75:Z75,'Product Coding'!A170:R170)</f>
        <v>5.0072094975473549</v>
      </c>
      <c r="BU75" s="4">
        <f>SUMPRODUCT('Respondent Data'!I75:Z75,'Product Coding'!A171:R171)</f>
        <v>4.569242182418054</v>
      </c>
      <c r="BV75" s="4">
        <f>SUMPRODUCT('Respondent Data'!I75:Z75,'Product Coding'!A172:R172)</f>
        <v>-3.34835411487146</v>
      </c>
      <c r="BX75" s="4">
        <f t="shared" si="338"/>
        <v>1.477962196011221</v>
      </c>
      <c r="BY75" s="4">
        <f t="shared" si="339"/>
        <v>4.9464068416091171</v>
      </c>
      <c r="BZ75" s="4">
        <f t="shared" si="340"/>
        <v>2.7131189939965878</v>
      </c>
      <c r="CA75" s="4">
        <f t="shared" si="341"/>
        <v>1.8636326090554047</v>
      </c>
      <c r="CB75" s="4">
        <f t="shared" si="342"/>
        <v>5.6163537997443402</v>
      </c>
      <c r="CC75" s="4">
        <f t="shared" si="343"/>
        <v>8.7028449538773263</v>
      </c>
      <c r="CD75" s="4">
        <f t="shared" si="344"/>
        <v>4.6139351274167701</v>
      </c>
      <c r="CE75" s="4">
        <f t="shared" si="345"/>
        <v>15.441802464629262</v>
      </c>
      <c r="CF75" s="4">
        <f t="shared" si="346"/>
        <v>8.4698749839792686</v>
      </c>
      <c r="CG75" s="4">
        <f t="shared" si="347"/>
        <v>5.8179295672964644</v>
      </c>
      <c r="CH75" s="4">
        <f t="shared" si="348"/>
        <v>17.533257721054941</v>
      </c>
      <c r="CI75" s="4">
        <f t="shared" si="349"/>
        <v>27.168734186521437</v>
      </c>
      <c r="CJ75" s="4">
        <f t="shared" si="350"/>
        <v>6.6551873146451488</v>
      </c>
      <c r="CK75" s="4">
        <f t="shared" si="351"/>
        <v>22.273414133456651</v>
      </c>
      <c r="CL75" s="4">
        <f t="shared" si="352"/>
        <v>12.21703448214031</v>
      </c>
      <c r="CM75" s="4">
        <f t="shared" si="353"/>
        <v>8.3918412341112454</v>
      </c>
      <c r="CN75" s="4">
        <f t="shared" si="354"/>
        <v>25.290150630032645</v>
      </c>
      <c r="CO75" s="4">
        <f t="shared" si="355"/>
        <v>39.188460634975655</v>
      </c>
      <c r="CP75" s="4">
        <f t="shared" si="356"/>
        <v>20.776311202987358</v>
      </c>
      <c r="CQ75" s="4">
        <f t="shared" si="357"/>
        <v>69.533637704138272</v>
      </c>
      <c r="CR75" s="4">
        <f t="shared" si="358"/>
        <v>38.139408911905036</v>
      </c>
      <c r="CS75" s="4">
        <f t="shared" si="359"/>
        <v>26.197835883940556</v>
      </c>
      <c r="CT75" s="4">
        <f t="shared" si="360"/>
        <v>78.951352534245075</v>
      </c>
      <c r="CU75" s="4">
        <f t="shared" si="361"/>
        <v>122.33940462150402</v>
      </c>
      <c r="CV75" s="4">
        <f t="shared" si="362"/>
        <v>1.2426436425337664</v>
      </c>
      <c r="CW75" s="4">
        <f t="shared" si="363"/>
        <v>4.1588486036380523</v>
      </c>
      <c r="CX75" s="4">
        <f t="shared" si="364"/>
        <v>2.2811409374518745</v>
      </c>
      <c r="CY75" s="4">
        <f t="shared" si="365"/>
        <v>1.5669082875809444</v>
      </c>
      <c r="CZ75" s="4">
        <f t="shared" si="366"/>
        <v>4.7221277799311716</v>
      </c>
      <c r="DA75" s="4">
        <f t="shared" si="367"/>
        <v>7.3171932158206703</v>
      </c>
      <c r="DB75" s="4">
        <f t="shared" si="368"/>
        <v>3.8793124537429926</v>
      </c>
      <c r="DC75" s="4">
        <f t="shared" si="369"/>
        <v>12.983185709161475</v>
      </c>
      <c r="DD75" s="4">
        <f t="shared" si="370"/>
        <v>7.121316316684541</v>
      </c>
      <c r="DE75" s="4">
        <f t="shared" si="371"/>
        <v>4.8916090066591176</v>
      </c>
      <c r="DF75" s="4">
        <f t="shared" si="372"/>
        <v>14.74164312103256</v>
      </c>
      <c r="DG75" s="4">
        <f t="shared" si="373"/>
        <v>22.842975891863976</v>
      </c>
      <c r="DH75" s="4">
        <f t="shared" si="374"/>
        <v>6.9345345534459452E-2</v>
      </c>
      <c r="DI75" s="4">
        <f t="shared" si="375"/>
        <v>0.23208326472160606</v>
      </c>
      <c r="DJ75" s="4">
        <f t="shared" si="376"/>
        <v>0.12729836705063463</v>
      </c>
      <c r="DK75" s="4">
        <f t="shared" si="377"/>
        <v>8.7440834124861491E-2</v>
      </c>
      <c r="DL75" s="4">
        <f t="shared" si="378"/>
        <v>0.2635168855726866</v>
      </c>
      <c r="DM75" s="4">
        <f t="shared" si="379"/>
        <v>0.4083337125186306</v>
      </c>
      <c r="DN75" s="4">
        <f t="shared" si="380"/>
        <v>0.21648383601948834</v>
      </c>
      <c r="DO75" s="4">
        <f t="shared" si="381"/>
        <v>0.72452267755869826</v>
      </c>
      <c r="DP75" s="4">
        <f t="shared" si="382"/>
        <v>0.39740286252440599</v>
      </c>
      <c r="DQ75" s="4">
        <f t="shared" si="383"/>
        <v>0.27297473320234938</v>
      </c>
      <c r="DR75" s="4">
        <f t="shared" si="384"/>
        <v>0.82265285153616552</v>
      </c>
      <c r="DS75" s="4">
        <f t="shared" si="385"/>
        <v>1.2747452302791558</v>
      </c>
      <c r="DT75" s="4">
        <f t="shared" si="386"/>
        <v>1.6657831235710762E-3</v>
      </c>
      <c r="DU75" s="4">
        <f t="shared" si="387"/>
        <v>5.5750012153940242E-3</v>
      </c>
      <c r="DV75" s="4">
        <f t="shared" si="388"/>
        <v>3.0579048940743946E-3</v>
      </c>
      <c r="DW75" s="4">
        <f t="shared" si="389"/>
        <v>2.1004649219577578E-3</v>
      </c>
      <c r="DX75" s="4">
        <f t="shared" si="390"/>
        <v>6.3300857091390566E-3</v>
      </c>
      <c r="DY75" s="4">
        <f t="shared" si="391"/>
        <v>9.8088112743003348E-3</v>
      </c>
      <c r="DZ75" s="4">
        <f t="shared" si="392"/>
        <v>5.2002786602021196E-3</v>
      </c>
      <c r="EA75" s="4">
        <f t="shared" si="393"/>
        <v>1.7404162307073225E-2</v>
      </c>
      <c r="EB75" s="4">
        <f t="shared" si="394"/>
        <v>9.5462352454936412E-3</v>
      </c>
      <c r="EC75" s="4">
        <f t="shared" si="395"/>
        <v>6.5572779286798746E-3</v>
      </c>
      <c r="ED75" s="4">
        <f t="shared" si="396"/>
        <v>1.9761401808367926E-2</v>
      </c>
      <c r="EE75" s="4">
        <f t="shared" si="397"/>
        <v>3.0621364348044758E-2</v>
      </c>
      <c r="EF75" s="4">
        <f t="shared" si="398"/>
        <v>5.6389371560834395E-4</v>
      </c>
      <c r="EG75" s="4">
        <f t="shared" si="399"/>
        <v>1.8872253568820781E-3</v>
      </c>
      <c r="EH75" s="4">
        <f t="shared" si="400"/>
        <v>1.0351487707475114E-3</v>
      </c>
      <c r="EI75" s="4">
        <f t="shared" si="401"/>
        <v>7.110403224692126E-4</v>
      </c>
      <c r="EJ75" s="4">
        <f t="shared" si="402"/>
        <v>2.142833301728667E-3</v>
      </c>
      <c r="EK75" s="4">
        <f t="shared" si="403"/>
        <v>3.3204364703303623E-3</v>
      </c>
      <c r="EL75" s="4">
        <f t="shared" si="404"/>
        <v>1.7603758943203346E-3</v>
      </c>
      <c r="EM75" s="4">
        <f t="shared" si="405"/>
        <v>5.8915819301536155E-3</v>
      </c>
      <c r="EN75" s="4">
        <f t="shared" si="406"/>
        <v>3.2315503660000034E-3</v>
      </c>
      <c r="EO75" s="4">
        <f t="shared" si="407"/>
        <v>2.2197414316174687E-3</v>
      </c>
      <c r="EP75" s="4">
        <f t="shared" si="408"/>
        <v>6.6895444753103054E-3</v>
      </c>
      <c r="EQ75" s="4">
        <f t="shared" si="409"/>
        <v>1.0365812136575574E-2</v>
      </c>
      <c r="ER75" s="4">
        <f t="shared" si="410"/>
        <v>28.455860003235681</v>
      </c>
      <c r="ET75" s="4">
        <f t="shared" si="411"/>
        <v>0.40355740761893028</v>
      </c>
      <c r="EU75" s="4">
        <f t="shared" si="412"/>
        <v>0.16816878270128532</v>
      </c>
      <c r="EV75" s="4">
        <f t="shared" si="413"/>
        <v>0.26931536576576487</v>
      </c>
      <c r="EW75" s="4">
        <f t="shared" si="414"/>
        <v>0.34920680705960361</v>
      </c>
      <c r="EX75" s="4">
        <f t="shared" si="415"/>
        <v>0.15114064789561898</v>
      </c>
      <c r="EY75" s="4">
        <f t="shared" si="416"/>
        <v>0.10306255585382644</v>
      </c>
      <c r="EZ75" s="4">
        <f t="shared" si="417"/>
        <v>0.17812817164849321</v>
      </c>
      <c r="FA75" s="4">
        <f t="shared" si="418"/>
        <v>6.082058230241294E-2</v>
      </c>
      <c r="FB75" s="4">
        <f t="shared" si="419"/>
        <v>0.10559801493596879</v>
      </c>
      <c r="FC75" s="4">
        <f t="shared" si="420"/>
        <v>0.14667209306424872</v>
      </c>
      <c r="FD75" s="4">
        <f t="shared" si="421"/>
        <v>5.3957054666322231E-2</v>
      </c>
      <c r="FE75" s="4">
        <f t="shared" si="422"/>
        <v>3.5500352744941364E-2</v>
      </c>
      <c r="FF75" s="4">
        <f t="shared" si="423"/>
        <v>0.13063037635759725</v>
      </c>
      <c r="FG75" s="4">
        <f t="shared" si="424"/>
        <v>4.2967481877205629E-2</v>
      </c>
      <c r="FH75" s="4">
        <f t="shared" si="425"/>
        <v>7.5659937284060438E-2</v>
      </c>
      <c r="FI75" s="4">
        <f t="shared" si="426"/>
        <v>0.10647539444853388</v>
      </c>
      <c r="FJ75" s="4">
        <f t="shared" si="427"/>
        <v>3.8037058595535259E-2</v>
      </c>
      <c r="FK75" s="4">
        <f t="shared" si="428"/>
        <v>2.4882764460246804E-2</v>
      </c>
      <c r="FL75" s="4">
        <f t="shared" si="429"/>
        <v>4.5921459822948166E-2</v>
      </c>
      <c r="FM75" s="4">
        <f t="shared" si="430"/>
        <v>1.4177632581416244E-2</v>
      </c>
      <c r="FN75" s="4">
        <f t="shared" si="431"/>
        <v>2.5549696017402805E-2</v>
      </c>
      <c r="FO75" s="4">
        <f t="shared" si="432"/>
        <v>3.6767631228720947E-2</v>
      </c>
      <c r="FP75" s="4">
        <f t="shared" si="433"/>
        <v>1.250760579155526E-2</v>
      </c>
      <c r="FQ75" s="4">
        <f t="shared" si="434"/>
        <v>8.1077089926673094E-3</v>
      </c>
      <c r="FR75" s="4">
        <f t="shared" si="435"/>
        <v>0.44590231860028717</v>
      </c>
      <c r="FS75" s="4">
        <f t="shared" si="436"/>
        <v>0.19384170322323352</v>
      </c>
      <c r="FT75" s="4">
        <f t="shared" si="437"/>
        <v>0.30477203480829368</v>
      </c>
      <c r="FU75" s="4">
        <f t="shared" si="438"/>
        <v>0.38957371591269452</v>
      </c>
      <c r="FV75" s="4">
        <f t="shared" si="439"/>
        <v>0.17476016587871943</v>
      </c>
      <c r="FW75" s="4">
        <f t="shared" si="440"/>
        <v>0.12023286871559452</v>
      </c>
      <c r="FX75" s="4">
        <f t="shared" si="441"/>
        <v>0.20494690788512332</v>
      </c>
      <c r="FY75" s="4">
        <f t="shared" si="442"/>
        <v>7.151446178282693E-2</v>
      </c>
      <c r="FZ75" s="4">
        <f t="shared" si="443"/>
        <v>0.1231327485601794</v>
      </c>
      <c r="GA75" s="4">
        <f t="shared" si="444"/>
        <v>0.16973291996629927</v>
      </c>
      <c r="GB75" s="4">
        <f t="shared" si="445"/>
        <v>6.3525769979112939E-2</v>
      </c>
      <c r="GC75" s="4">
        <f t="shared" si="446"/>
        <v>4.1941073318001114E-2</v>
      </c>
      <c r="GD75" s="4">
        <f t="shared" si="447"/>
        <v>0.9351515898731475</v>
      </c>
      <c r="GE75" s="4">
        <f t="shared" si="448"/>
        <v>0.81163345744003257</v>
      </c>
      <c r="GF75" s="4">
        <f t="shared" si="449"/>
        <v>0.88707659766802727</v>
      </c>
      <c r="GG75" s="4">
        <f t="shared" si="450"/>
        <v>0.91959026056325055</v>
      </c>
      <c r="GH75" s="4">
        <f t="shared" si="451"/>
        <v>0.7914417380712343</v>
      </c>
      <c r="GI75" s="4">
        <f t="shared" si="452"/>
        <v>0.71005898041851434</v>
      </c>
      <c r="GJ75" s="4">
        <f t="shared" si="453"/>
        <v>0.82204133782175448</v>
      </c>
      <c r="GK75" s="4">
        <f t="shared" si="454"/>
        <v>0.57987060014521763</v>
      </c>
      <c r="GL75" s="4">
        <f t="shared" si="455"/>
        <v>0.71561324713010943</v>
      </c>
      <c r="GM75" s="4">
        <f t="shared" si="456"/>
        <v>0.78556154644511877</v>
      </c>
      <c r="GN75" s="4">
        <f t="shared" si="457"/>
        <v>0.54865083011127513</v>
      </c>
      <c r="GO75" s="4">
        <f t="shared" si="458"/>
        <v>0.43960966999248541</v>
      </c>
      <c r="GP75" s="4">
        <f t="shared" si="459"/>
        <v>0.99833698709525986</v>
      </c>
      <c r="GQ75" s="4">
        <f t="shared" si="460"/>
        <v>0.99445590710921028</v>
      </c>
      <c r="GR75" s="4">
        <f t="shared" si="461"/>
        <v>0.99695141738163429</v>
      </c>
      <c r="GS75" s="4">
        <f t="shared" si="462"/>
        <v>0.99790393778320285</v>
      </c>
      <c r="GT75" s="4">
        <f t="shared" si="463"/>
        <v>0.99370973222501002</v>
      </c>
      <c r="GU75" s="4">
        <f t="shared" si="464"/>
        <v>0.99028646693830835</v>
      </c>
      <c r="GV75" s="4">
        <f t="shared" si="465"/>
        <v>0.99482662433487046</v>
      </c>
      <c r="GW75" s="4">
        <f t="shared" si="466"/>
        <v>0.98289356093491154</v>
      </c>
      <c r="GX75" s="4">
        <f t="shared" si="467"/>
        <v>0.99054403363391053</v>
      </c>
      <c r="GY75" s="4">
        <f t="shared" si="468"/>
        <v>0.99348543985278859</v>
      </c>
      <c r="GZ75" s="4">
        <f t="shared" si="469"/>
        <v>0.98062154365391307</v>
      </c>
      <c r="HA75" s="4">
        <f t="shared" si="470"/>
        <v>0.97028844403258085</v>
      </c>
      <c r="HB75" s="4">
        <f t="shared" si="471"/>
        <v>0.9994364240813105</v>
      </c>
      <c r="HC75" s="4">
        <f t="shared" si="472"/>
        <v>0.99811632955374818</v>
      </c>
      <c r="HD75" s="4">
        <f t="shared" si="473"/>
        <v>0.99896592165418097</v>
      </c>
      <c r="HE75" s="4">
        <f t="shared" si="474"/>
        <v>0.99928946489663972</v>
      </c>
      <c r="HF75" s="4">
        <f t="shared" si="475"/>
        <v>0.99786174861454757</v>
      </c>
      <c r="HG75" s="4">
        <f t="shared" si="476"/>
        <v>0.9966905523403754</v>
      </c>
      <c r="HH75" s="4">
        <f t="shared" si="477"/>
        <v>0.99824271758328553</v>
      </c>
      <c r="HI75" s="4">
        <f t="shared" si="478"/>
        <v>0.99414292550410988</v>
      </c>
      <c r="HJ75" s="4">
        <f t="shared" si="479"/>
        <v>0.99677885891365647</v>
      </c>
      <c r="HK75" s="4">
        <f t="shared" si="480"/>
        <v>0.99778517490740437</v>
      </c>
      <c r="HL75" s="4">
        <f t="shared" si="481"/>
        <v>0.99335490816208194</v>
      </c>
      <c r="HM75" s="4">
        <f t="shared" si="482"/>
        <v>0.98974053554459118</v>
      </c>
      <c r="HN75" s="4">
        <f t="shared" si="483"/>
        <v>3.3949102144366229E-2</v>
      </c>
      <c r="HP75" s="4">
        <f t="shared" ref="HP75:IU75" si="511">IF(B1=1,ET75,0)</f>
        <v>0.40355740761893028</v>
      </c>
      <c r="HQ75" s="4">
        <f t="shared" si="511"/>
        <v>0.16816878270128532</v>
      </c>
      <c r="HR75" s="4">
        <f t="shared" si="511"/>
        <v>0.26931536576576487</v>
      </c>
      <c r="HS75" s="4">
        <f t="shared" si="511"/>
        <v>0.34920680705960361</v>
      </c>
      <c r="HT75" s="4">
        <f t="shared" si="511"/>
        <v>0.15114064789561898</v>
      </c>
      <c r="HU75" s="4">
        <f t="shared" si="511"/>
        <v>0.10306255585382644</v>
      </c>
      <c r="HV75" s="4">
        <f t="shared" si="511"/>
        <v>0.17812817164849321</v>
      </c>
      <c r="HW75" s="4">
        <f t="shared" si="511"/>
        <v>6.082058230241294E-2</v>
      </c>
      <c r="HX75" s="4">
        <f t="shared" si="511"/>
        <v>0.10559801493596879</v>
      </c>
      <c r="HY75" s="4">
        <f t="shared" si="511"/>
        <v>0.14667209306424872</v>
      </c>
      <c r="HZ75" s="4">
        <f t="shared" si="511"/>
        <v>5.3957054666322231E-2</v>
      </c>
      <c r="IA75" s="4">
        <f t="shared" si="511"/>
        <v>3.5500352744941364E-2</v>
      </c>
      <c r="IB75" s="4">
        <f t="shared" si="511"/>
        <v>0.13063037635759725</v>
      </c>
      <c r="IC75" s="4">
        <f t="shared" si="511"/>
        <v>4.2967481877205629E-2</v>
      </c>
      <c r="ID75" s="4">
        <f t="shared" si="511"/>
        <v>7.5659937284060438E-2</v>
      </c>
      <c r="IE75" s="4">
        <f t="shared" si="511"/>
        <v>0.10647539444853388</v>
      </c>
      <c r="IF75" s="4">
        <f t="shared" si="511"/>
        <v>3.8037058595535259E-2</v>
      </c>
      <c r="IG75" s="4">
        <f t="shared" si="511"/>
        <v>2.4882764460246804E-2</v>
      </c>
      <c r="IH75" s="4">
        <f t="shared" si="511"/>
        <v>4.5921459822948166E-2</v>
      </c>
      <c r="II75" s="4">
        <f t="shared" si="511"/>
        <v>1.4177632581416244E-2</v>
      </c>
      <c r="IJ75" s="4">
        <f t="shared" si="511"/>
        <v>2.5549696017402805E-2</v>
      </c>
      <c r="IK75" s="4">
        <f t="shared" si="511"/>
        <v>3.6767631228720947E-2</v>
      </c>
      <c r="IL75" s="4">
        <f t="shared" si="511"/>
        <v>1.250760579155526E-2</v>
      </c>
      <c r="IM75" s="4">
        <f t="shared" si="511"/>
        <v>8.1077089926673094E-3</v>
      </c>
      <c r="IN75" s="4">
        <f t="shared" si="511"/>
        <v>0.44590231860028717</v>
      </c>
      <c r="IO75" s="4">
        <f t="shared" si="511"/>
        <v>0.19384170322323352</v>
      </c>
      <c r="IP75" s="4">
        <f t="shared" si="511"/>
        <v>0.30477203480829368</v>
      </c>
      <c r="IQ75" s="4">
        <f t="shared" si="511"/>
        <v>0.38957371591269452</v>
      </c>
      <c r="IR75" s="4">
        <f t="shared" si="511"/>
        <v>0.17476016587871943</v>
      </c>
      <c r="IS75" s="4">
        <f t="shared" si="511"/>
        <v>0.12023286871559452</v>
      </c>
      <c r="IT75" s="4">
        <f t="shared" si="511"/>
        <v>0.20494690788512332</v>
      </c>
      <c r="IU75" s="4">
        <f t="shared" si="511"/>
        <v>7.151446178282693E-2</v>
      </c>
      <c r="IV75" s="4">
        <f t="shared" ref="IV75:KA75" si="512">IF(AH1=1,FZ75,0)</f>
        <v>0.1231327485601794</v>
      </c>
      <c r="IW75" s="4">
        <f t="shared" si="512"/>
        <v>0.16973291996629927</v>
      </c>
      <c r="IX75" s="4">
        <f t="shared" si="512"/>
        <v>6.3525769979112939E-2</v>
      </c>
      <c r="IY75" s="4">
        <f t="shared" si="512"/>
        <v>4.1941073318001114E-2</v>
      </c>
      <c r="IZ75" s="4">
        <f t="shared" si="512"/>
        <v>0.9351515898731475</v>
      </c>
      <c r="JA75" s="4">
        <f t="shared" si="512"/>
        <v>0.81163345744003257</v>
      </c>
      <c r="JB75" s="4">
        <f t="shared" si="512"/>
        <v>0.88707659766802727</v>
      </c>
      <c r="JC75" s="4">
        <f t="shared" si="512"/>
        <v>0.91959026056325055</v>
      </c>
      <c r="JD75" s="4">
        <f t="shared" si="512"/>
        <v>0.7914417380712343</v>
      </c>
      <c r="JE75" s="4">
        <f t="shared" si="512"/>
        <v>0.71005898041851434</v>
      </c>
      <c r="JF75" s="4">
        <f t="shared" si="512"/>
        <v>0.82204133782175448</v>
      </c>
      <c r="JG75" s="4">
        <f t="shared" si="512"/>
        <v>0.57987060014521763</v>
      </c>
      <c r="JH75" s="4">
        <f t="shared" si="512"/>
        <v>0.71561324713010943</v>
      </c>
      <c r="JI75" s="4">
        <f t="shared" si="512"/>
        <v>0.78556154644511877</v>
      </c>
      <c r="JJ75" s="4">
        <f t="shared" si="512"/>
        <v>0.54865083011127513</v>
      </c>
      <c r="JK75" s="4">
        <f t="shared" si="512"/>
        <v>0.43960966999248541</v>
      </c>
      <c r="JL75" s="4">
        <f t="shared" si="512"/>
        <v>0.99833698709525986</v>
      </c>
      <c r="JM75" s="4">
        <f t="shared" si="512"/>
        <v>0.99445590710921028</v>
      </c>
      <c r="JN75" s="4">
        <f t="shared" si="512"/>
        <v>0.99695141738163429</v>
      </c>
      <c r="JO75" s="4">
        <f t="shared" si="512"/>
        <v>0.99790393778320285</v>
      </c>
      <c r="JP75" s="4">
        <f t="shared" si="512"/>
        <v>0.99370973222501002</v>
      </c>
      <c r="JQ75" s="4">
        <f t="shared" si="512"/>
        <v>0.99028646693830835</v>
      </c>
      <c r="JR75" s="4">
        <f t="shared" si="512"/>
        <v>0.99482662433487046</v>
      </c>
      <c r="JS75" s="4">
        <f t="shared" si="512"/>
        <v>0.98289356093491154</v>
      </c>
      <c r="JT75" s="4">
        <f t="shared" si="512"/>
        <v>0.99054403363391053</v>
      </c>
      <c r="JU75" s="4">
        <f t="shared" si="512"/>
        <v>0.99348543985278859</v>
      </c>
      <c r="JV75" s="4">
        <f t="shared" si="512"/>
        <v>0.98062154365391307</v>
      </c>
      <c r="JW75" s="4">
        <f t="shared" si="512"/>
        <v>0.97028844403258085</v>
      </c>
      <c r="JX75" s="4">
        <f t="shared" si="512"/>
        <v>0.9994364240813105</v>
      </c>
      <c r="JY75" s="4">
        <f t="shared" si="512"/>
        <v>0.99811632955374818</v>
      </c>
      <c r="JZ75" s="4">
        <f t="shared" si="512"/>
        <v>0.99896592165418097</v>
      </c>
      <c r="KA75" s="4">
        <f t="shared" si="512"/>
        <v>0.99928946489663972</v>
      </c>
      <c r="KB75" s="4">
        <f t="shared" ref="KB75:KJ75" si="513">IF(BN1=1,HF75,0)</f>
        <v>0.99786174861454757</v>
      </c>
      <c r="KC75" s="4">
        <f t="shared" si="513"/>
        <v>0.9966905523403754</v>
      </c>
      <c r="KD75" s="4">
        <f t="shared" si="513"/>
        <v>0.99824271758328553</v>
      </c>
      <c r="KE75" s="4">
        <f t="shared" si="513"/>
        <v>0.99414292550410988</v>
      </c>
      <c r="KF75" s="4">
        <f t="shared" si="513"/>
        <v>0.99677885891365647</v>
      </c>
      <c r="KG75" s="4">
        <f t="shared" si="513"/>
        <v>0.99778517490740437</v>
      </c>
      <c r="KH75" s="4">
        <f t="shared" si="513"/>
        <v>0.99335490816208194</v>
      </c>
      <c r="KI75" s="4">
        <f t="shared" si="513"/>
        <v>0.98974053554459118</v>
      </c>
      <c r="KJ75" s="4">
        <f t="shared" si="513"/>
        <v>0</v>
      </c>
    </row>
    <row r="76" spans="1:296" x14ac:dyDescent="0.2">
      <c r="A76" s="4" t="str">
        <f>'Respondent Data'!A76</f>
        <v>655</v>
      </c>
      <c r="B76" s="4">
        <f>SUMPRODUCT('Respondent Data'!I76:Z76,'Product Coding'!A100:R100)</f>
        <v>0.22829863832197123</v>
      </c>
      <c r="C76" s="4">
        <f>SUMPRODUCT('Respondent Data'!I76:Z76,'Product Coding'!A101:R101)</f>
        <v>-0.62007352344504552</v>
      </c>
      <c r="D76" s="4">
        <f>SUMPRODUCT('Respondent Data'!I76:Z76,'Product Coding'!A102:R102)</f>
        <v>-0.6900540971692245</v>
      </c>
      <c r="E76" s="4">
        <f>SUMPRODUCT('Respondent Data'!I76:Z76,'Product Coding'!A103:R103)</f>
        <v>-2.2794848772890308</v>
      </c>
      <c r="F76" s="4">
        <f>SUMPRODUCT('Respondent Data'!I76:Z76,'Product Coding'!A104:R104)</f>
        <v>-2.5517999927137187</v>
      </c>
      <c r="G76" s="4">
        <f>SUMPRODUCT('Respondent Data'!I76:Z76,'Product Coding'!A105:R105)</f>
        <v>-3.2378099854083788</v>
      </c>
      <c r="H76" s="4">
        <f>SUMPRODUCT('Respondent Data'!I76:Z76,'Product Coding'!A106:R106)</f>
        <v>7.6833313491742647E-2</v>
      </c>
      <c r="I76" s="4">
        <f>SUMPRODUCT('Respondent Data'!I76:Z76,'Product Coding'!A107:R107)</f>
        <v>-0.77153884827527419</v>
      </c>
      <c r="J76" s="4">
        <f>SUMPRODUCT('Respondent Data'!I76:Z76,'Product Coding'!A108:R108)</f>
        <v>-0.84151942199945318</v>
      </c>
      <c r="K76" s="4">
        <f>SUMPRODUCT('Respondent Data'!I76:Z76,'Product Coding'!A109:R109)</f>
        <v>-2.4309502021192593</v>
      </c>
      <c r="L76" s="4">
        <f>SUMPRODUCT('Respondent Data'!I76:Z76,'Product Coding'!A110:R110)</f>
        <v>-2.7032653175439472</v>
      </c>
      <c r="M76" s="4">
        <f>SUMPRODUCT('Respondent Data'!I76:Z76,'Product Coding'!A111:R111)</f>
        <v>-3.3892753102386073</v>
      </c>
      <c r="N76" s="4">
        <f>SUMPRODUCT('Respondent Data'!I76:Z76,'Product Coding'!A112:R112)</f>
        <v>-1.3336006159190088</v>
      </c>
      <c r="O76" s="4">
        <f>SUMPRODUCT('Respondent Data'!I76:Z76,'Product Coding'!A113:R113)</f>
        <v>-2.1819727776860258</v>
      </c>
      <c r="P76" s="4">
        <f>SUMPRODUCT('Respondent Data'!I76:Z76,'Product Coding'!A114:R114)</f>
        <v>-2.2519533514102044</v>
      </c>
      <c r="Q76" s="4">
        <f>SUMPRODUCT('Respondent Data'!I76:Z76,'Product Coding'!A115:R115)</f>
        <v>-3.8413841315300106</v>
      </c>
      <c r="R76" s="4">
        <f>SUMPRODUCT('Respondent Data'!I76:Z76,'Product Coding'!A116:R116)</f>
        <v>-4.1136992469546989</v>
      </c>
      <c r="S76" s="4">
        <f>SUMPRODUCT('Respondent Data'!I76:Z76,'Product Coding'!A117:R117)</f>
        <v>-4.799709239649359</v>
      </c>
      <c r="T76" s="4">
        <f>SUMPRODUCT('Respondent Data'!I76:Z76,'Product Coding'!A118:R118)</f>
        <v>-1.4850659407492373</v>
      </c>
      <c r="U76" s="4">
        <f>SUMPRODUCT('Respondent Data'!I76:Z76,'Product Coding'!A119:R119)</f>
        <v>-2.3334381025162543</v>
      </c>
      <c r="V76" s="4">
        <f>SUMPRODUCT('Respondent Data'!I76:Z76,'Product Coding'!A120:R120)</f>
        <v>-2.4034186762404328</v>
      </c>
      <c r="W76" s="4">
        <f>SUMPRODUCT('Respondent Data'!I76:Z76,'Product Coding'!A121:R121)</f>
        <v>-3.992849456360239</v>
      </c>
      <c r="X76" s="4">
        <f>SUMPRODUCT('Respondent Data'!I76:Z76,'Product Coding'!A122:R122)</f>
        <v>-4.2651645717849274</v>
      </c>
      <c r="Y76" s="4">
        <f>SUMPRODUCT('Respondent Data'!I76:Z76,'Product Coding'!A123:R123)</f>
        <v>-4.9511745644795875</v>
      </c>
      <c r="Z76" s="4">
        <f>SUMPRODUCT('Respondent Data'!I76:Z76,'Product Coding'!A124:R124)</f>
        <v>0.86838677758511118</v>
      </c>
      <c r="AA76" s="4">
        <f>SUMPRODUCT('Respondent Data'!I76:Z76,'Product Coding'!A125:R125)</f>
        <v>2.0014615818094342E-2</v>
      </c>
      <c r="AB76" s="4">
        <f>SUMPRODUCT('Respondent Data'!I76:Z76,'Product Coding'!A126:R126)</f>
        <v>-4.9965957906084643E-2</v>
      </c>
      <c r="AC76" s="4">
        <f>SUMPRODUCT('Respondent Data'!I76:Z76,'Product Coding'!A127:R127)</f>
        <v>-1.6393967380258907</v>
      </c>
      <c r="AD76" s="4">
        <f>SUMPRODUCT('Respondent Data'!I76:Z76,'Product Coding'!A128:R128)</f>
        <v>-1.9117118534505786</v>
      </c>
      <c r="AE76" s="4">
        <f>SUMPRODUCT('Respondent Data'!I76:Z76,'Product Coding'!A129:R129)</f>
        <v>-2.5977218461452392</v>
      </c>
      <c r="AF76" s="4">
        <f>SUMPRODUCT('Respondent Data'!I76:Z76,'Product Coding'!A130:R130)</f>
        <v>0.7169214527548825</v>
      </c>
      <c r="AG76" s="4">
        <f>SUMPRODUCT('Respondent Data'!I76:Z76,'Product Coding'!A131:R131)</f>
        <v>-0.13145070901213424</v>
      </c>
      <c r="AH76" s="4">
        <f>SUMPRODUCT('Respondent Data'!I76:Z76,'Product Coding'!A132:R132)</f>
        <v>-0.20143128273631322</v>
      </c>
      <c r="AI76" s="4">
        <f>SUMPRODUCT('Respondent Data'!I76:Z76,'Product Coding'!A133:R133)</f>
        <v>-1.7908620628561192</v>
      </c>
      <c r="AJ76" s="4">
        <f>SUMPRODUCT('Respondent Data'!I76:Z76,'Product Coding'!A134:R134)</f>
        <v>-2.063177178280807</v>
      </c>
      <c r="AK76" s="4">
        <f>SUMPRODUCT('Respondent Data'!I76:Z76,'Product Coding'!A135:R135)</f>
        <v>-2.7491871709754676</v>
      </c>
      <c r="AL76" s="4">
        <f>SUMPRODUCT('Respondent Data'!I76:Z76,'Product Coding'!A136:R136)</f>
        <v>2.8034531641045191</v>
      </c>
      <c r="AM76" s="4">
        <f>SUMPRODUCT('Respondent Data'!I76:Z76,'Product Coding'!A137:R137)</f>
        <v>1.9550810023375023</v>
      </c>
      <c r="AN76" s="4">
        <f>SUMPRODUCT('Respondent Data'!I76:Z76,'Product Coding'!A138:R138)</f>
        <v>1.8851004286133233</v>
      </c>
      <c r="AO76" s="4">
        <f>SUMPRODUCT('Respondent Data'!I76:Z76,'Product Coding'!A139:R139)</f>
        <v>0.29566964849351735</v>
      </c>
      <c r="AP76" s="4">
        <f>SUMPRODUCT('Respondent Data'!I76:Z76,'Product Coding'!A140:R140)</f>
        <v>2.3354533068829356E-2</v>
      </c>
      <c r="AQ76" s="4">
        <f>SUMPRODUCT('Respondent Data'!I76:Z76,'Product Coding'!A141:R141)</f>
        <v>-0.66265545962583083</v>
      </c>
      <c r="AR76" s="4">
        <f>SUMPRODUCT('Respondent Data'!I76:Z76,'Product Coding'!A142:R142)</f>
        <v>2.6519878392742906</v>
      </c>
      <c r="AS76" s="4">
        <f>SUMPRODUCT('Respondent Data'!I76:Z76,'Product Coding'!A143:R143)</f>
        <v>1.8036156775072738</v>
      </c>
      <c r="AT76" s="4">
        <f>SUMPRODUCT('Respondent Data'!I76:Z76,'Product Coding'!A144:R144)</f>
        <v>1.7336351037830948</v>
      </c>
      <c r="AU76" s="4">
        <f>SUMPRODUCT('Respondent Data'!I76:Z76,'Product Coding'!A145:R145)</f>
        <v>0.14420432366328878</v>
      </c>
      <c r="AV76" s="4">
        <f>SUMPRODUCT('Respondent Data'!I76:Z76,'Product Coding'!A146:R146)</f>
        <v>-0.12811079176139922</v>
      </c>
      <c r="AW76" s="4">
        <f>SUMPRODUCT('Respondent Data'!I76:Z76,'Product Coding'!A147:R147)</f>
        <v>-0.81412078445605951</v>
      </c>
      <c r="AX76" s="4">
        <f>SUMPRODUCT('Respondent Data'!I76:Z76,'Product Coding'!A148:R148)</f>
        <v>3.0561655528224212</v>
      </c>
      <c r="AY76" s="4">
        <f>SUMPRODUCT('Respondent Data'!I76:Z76,'Product Coding'!A149:R149)</f>
        <v>2.2077933910554046</v>
      </c>
      <c r="AZ76" s="4">
        <f>SUMPRODUCT('Respondent Data'!I76:Z76,'Product Coding'!A150:R150)</f>
        <v>2.1378128173312252</v>
      </c>
      <c r="BA76" s="4">
        <f>SUMPRODUCT('Respondent Data'!I76:Z76,'Product Coding'!A151:R151)</f>
        <v>0.54838203721141954</v>
      </c>
      <c r="BB76" s="4">
        <f>SUMPRODUCT('Respondent Data'!I76:Z76,'Product Coding'!A152:R152)</f>
        <v>0.27606692178673148</v>
      </c>
      <c r="BC76" s="4">
        <f>SUMPRODUCT('Respondent Data'!I76:Z76,'Product Coding'!A153:R153)</f>
        <v>-0.40994307090792875</v>
      </c>
      <c r="BD76" s="4">
        <f>SUMPRODUCT('Respondent Data'!I76:Z76,'Product Coding'!A154:R154)</f>
        <v>2.9047002279921927</v>
      </c>
      <c r="BE76" s="4">
        <f>SUMPRODUCT('Respondent Data'!I76:Z76,'Product Coding'!A155:R155)</f>
        <v>2.0563280662251762</v>
      </c>
      <c r="BF76" s="4">
        <f>SUMPRODUCT('Respondent Data'!I76:Z76,'Product Coding'!A156:R156)</f>
        <v>1.9863474925009967</v>
      </c>
      <c r="BG76" s="4">
        <f>SUMPRODUCT('Respondent Data'!I76:Z76,'Product Coding'!A157:R157)</f>
        <v>0.39691671238119092</v>
      </c>
      <c r="BH76" s="4">
        <f>SUMPRODUCT('Respondent Data'!I76:Z76,'Product Coding'!A158:R158)</f>
        <v>0.1246015969565029</v>
      </c>
      <c r="BI76" s="4">
        <f>SUMPRODUCT('Respondent Data'!I76:Z76,'Product Coding'!A159:R159)</f>
        <v>-0.56140839573815737</v>
      </c>
      <c r="BJ76" s="4">
        <f>SUMPRODUCT('Respondent Data'!I76:Z76,'Product Coding'!A160:R160)</f>
        <v>6.1970550955910317</v>
      </c>
      <c r="BK76" s="4">
        <f>SUMPRODUCT('Respondent Data'!I76:Z76,'Product Coding'!A161:R161)</f>
        <v>5.3486829338240147</v>
      </c>
      <c r="BL76" s="4">
        <f>SUMPRODUCT('Respondent Data'!I76:Z76,'Product Coding'!A162:R162)</f>
        <v>5.2787023600998353</v>
      </c>
      <c r="BM76" s="4">
        <f>SUMPRODUCT('Respondent Data'!I76:Z76,'Product Coding'!A163:R163)</f>
        <v>3.6892715799800295</v>
      </c>
      <c r="BN76" s="4">
        <f>SUMPRODUCT('Respondent Data'!I76:Z76,'Product Coding'!A164:R164)</f>
        <v>3.4169564645553416</v>
      </c>
      <c r="BO76" s="4">
        <f>SUMPRODUCT('Respondent Data'!I76:Z76,'Product Coding'!A165:R165)</f>
        <v>2.7309464718606815</v>
      </c>
      <c r="BP76" s="4">
        <f>SUMPRODUCT('Respondent Data'!I76:Z76,'Product Coding'!A166:R166)</f>
        <v>6.0455897707608033</v>
      </c>
      <c r="BQ76" s="4">
        <f>SUMPRODUCT('Respondent Data'!I76:Z76,'Product Coding'!A167:R167)</f>
        <v>5.1972176089937863</v>
      </c>
      <c r="BR76" s="4">
        <f>SUMPRODUCT('Respondent Data'!I76:Z76,'Product Coding'!A168:R168)</f>
        <v>5.1272370352696068</v>
      </c>
      <c r="BS76" s="4">
        <f>SUMPRODUCT('Respondent Data'!I76:Z76,'Product Coding'!A169:R169)</f>
        <v>3.5378062551498011</v>
      </c>
      <c r="BT76" s="4">
        <f>SUMPRODUCT('Respondent Data'!I76:Z76,'Product Coding'!A170:R170)</f>
        <v>3.2654911397251132</v>
      </c>
      <c r="BU76" s="4">
        <f>SUMPRODUCT('Respondent Data'!I76:Z76,'Product Coding'!A171:R171)</f>
        <v>2.5794811470304531</v>
      </c>
      <c r="BV76" s="4">
        <f>SUMPRODUCT('Respondent Data'!I76:Z76,'Product Coding'!A172:R172)</f>
        <v>2.1043512410710901</v>
      </c>
      <c r="BX76" s="4">
        <f t="shared" si="338"/>
        <v>0.79588654211999244</v>
      </c>
      <c r="BY76" s="4">
        <f t="shared" si="339"/>
        <v>1.8590647216645944</v>
      </c>
      <c r="BZ76" s="4">
        <f t="shared" si="340"/>
        <v>1.9938233905270302</v>
      </c>
      <c r="CA76" s="4">
        <f t="shared" si="341"/>
        <v>9.7716455163173244</v>
      </c>
      <c r="CB76" s="4">
        <f t="shared" si="342"/>
        <v>12.830177235949781</v>
      </c>
      <c r="CC76" s="4">
        <f t="shared" si="343"/>
        <v>25.47786371142865</v>
      </c>
      <c r="CD76" s="4">
        <f t="shared" si="344"/>
        <v>0.92604419981658204</v>
      </c>
      <c r="CE76" s="4">
        <f t="shared" si="345"/>
        <v>2.1630923648933509</v>
      </c>
      <c r="CF76" s="4">
        <f t="shared" si="346"/>
        <v>2.3198891909116099</v>
      </c>
      <c r="CG76" s="4">
        <f t="shared" si="347"/>
        <v>11.369680443327676</v>
      </c>
      <c r="CH76" s="4">
        <f t="shared" si="348"/>
        <v>14.928398186407259</v>
      </c>
      <c r="CI76" s="4">
        <f t="shared" si="349"/>
        <v>29.644461446527089</v>
      </c>
      <c r="CJ76" s="4">
        <f t="shared" si="350"/>
        <v>3.7946820115691171</v>
      </c>
      <c r="CK76" s="4">
        <f t="shared" si="351"/>
        <v>8.8637752798938507</v>
      </c>
      <c r="CL76" s="4">
        <f t="shared" si="352"/>
        <v>9.5062868309412689</v>
      </c>
      <c r="CM76" s="4">
        <f t="shared" si="353"/>
        <v>46.589916403698808</v>
      </c>
      <c r="CN76" s="4">
        <f t="shared" si="354"/>
        <v>61.172592054159864</v>
      </c>
      <c r="CO76" s="4">
        <f t="shared" si="355"/>
        <v>121.47509224297426</v>
      </c>
      <c r="CP76" s="4">
        <f t="shared" si="356"/>
        <v>4.4152565485045017</v>
      </c>
      <c r="CQ76" s="4">
        <f t="shared" si="357"/>
        <v>10.31333896482167</v>
      </c>
      <c r="CR76" s="4">
        <f t="shared" si="358"/>
        <v>11.060925541141629</v>
      </c>
      <c r="CS76" s="4">
        <f t="shared" si="359"/>
        <v>54.209136066884291</v>
      </c>
      <c r="CT76" s="4">
        <f t="shared" si="360"/>
        <v>71.176632675062891</v>
      </c>
      <c r="CU76" s="4">
        <f t="shared" si="361"/>
        <v>141.34088044025594</v>
      </c>
      <c r="CV76" s="4">
        <f t="shared" si="362"/>
        <v>0.41962795672879766</v>
      </c>
      <c r="CW76" s="4">
        <f t="shared" si="363"/>
        <v>0.98018434700594548</v>
      </c>
      <c r="CX76" s="4">
        <f t="shared" si="364"/>
        <v>1.051235309515764</v>
      </c>
      <c r="CY76" s="4">
        <f t="shared" si="365"/>
        <v>5.1520605323568178</v>
      </c>
      <c r="CZ76" s="4">
        <f t="shared" si="366"/>
        <v>6.7646589973099847</v>
      </c>
      <c r="DA76" s="4">
        <f t="shared" si="367"/>
        <v>13.433100480080386</v>
      </c>
      <c r="DB76" s="4">
        <f t="shared" si="368"/>
        <v>0.48825305473126107</v>
      </c>
      <c r="DC76" s="4">
        <f t="shared" si="369"/>
        <v>1.1404816908677049</v>
      </c>
      <c r="DD76" s="4">
        <f t="shared" si="370"/>
        <v>1.223152182503789</v>
      </c>
      <c r="DE76" s="4">
        <f t="shared" si="371"/>
        <v>5.9946179770604209</v>
      </c>
      <c r="DF76" s="4">
        <f t="shared" si="372"/>
        <v>7.8709374975855706</v>
      </c>
      <c r="DG76" s="4">
        <f t="shared" si="373"/>
        <v>15.629922265046053</v>
      </c>
      <c r="DH76" s="4">
        <f t="shared" si="374"/>
        <v>6.0600437642802645E-2</v>
      </c>
      <c r="DI76" s="4">
        <f t="shared" si="375"/>
        <v>0.14155301010503105</v>
      </c>
      <c r="DJ76" s="4">
        <f t="shared" si="376"/>
        <v>0.15181381221317114</v>
      </c>
      <c r="DK76" s="4">
        <f t="shared" si="377"/>
        <v>0.74403317990754703</v>
      </c>
      <c r="DL76" s="4">
        <f t="shared" si="378"/>
        <v>0.9769160733164628</v>
      </c>
      <c r="DM76" s="4">
        <f t="shared" si="379"/>
        <v>1.9399369249335521</v>
      </c>
      <c r="DN76" s="4">
        <f t="shared" si="380"/>
        <v>7.0510909301194177E-2</v>
      </c>
      <c r="DO76" s="4">
        <f t="shared" si="381"/>
        <v>0.16470229993483038</v>
      </c>
      <c r="DP76" s="4">
        <f t="shared" si="382"/>
        <v>0.17664113263879677</v>
      </c>
      <c r="DQ76" s="4">
        <f t="shared" si="383"/>
        <v>0.86571084477590354</v>
      </c>
      <c r="DR76" s="4">
        <f t="shared" si="384"/>
        <v>1.1366789303818989</v>
      </c>
      <c r="DS76" s="4">
        <f t="shared" si="385"/>
        <v>2.2571902429201853</v>
      </c>
      <c r="DT76" s="4">
        <f t="shared" si="386"/>
        <v>4.7067828746125064E-2</v>
      </c>
      <c r="DU76" s="4">
        <f t="shared" si="387"/>
        <v>0.10994298221728122</v>
      </c>
      <c r="DV76" s="4">
        <f t="shared" si="388"/>
        <v>0.11791245727735414</v>
      </c>
      <c r="DW76" s="4">
        <f t="shared" si="389"/>
        <v>0.57788404928264603</v>
      </c>
      <c r="DX76" s="4">
        <f t="shared" si="390"/>
        <v>0.75876215134326352</v>
      </c>
      <c r="DY76" s="4">
        <f t="shared" si="391"/>
        <v>1.5067320057861231</v>
      </c>
      <c r="DZ76" s="4">
        <f t="shared" si="392"/>
        <v>5.4765205216572042E-2</v>
      </c>
      <c r="EA76" s="4">
        <f t="shared" si="393"/>
        <v>0.12792283272142715</v>
      </c>
      <c r="EB76" s="4">
        <f t="shared" si="394"/>
        <v>0.13719561943711303</v>
      </c>
      <c r="EC76" s="4">
        <f t="shared" si="395"/>
        <v>0.67239002506469381</v>
      </c>
      <c r="ED76" s="4">
        <f t="shared" si="396"/>
        <v>0.88284856208291762</v>
      </c>
      <c r="EE76" s="4">
        <f t="shared" si="397"/>
        <v>1.7531398770980606</v>
      </c>
      <c r="EF76" s="4">
        <f t="shared" si="398"/>
        <v>2.0354159242491005E-3</v>
      </c>
      <c r="EG76" s="4">
        <f t="shared" si="399"/>
        <v>4.7544087485215259E-3</v>
      </c>
      <c r="EH76" s="4">
        <f t="shared" si="400"/>
        <v>5.0990432234337326E-3</v>
      </c>
      <c r="EI76" s="4">
        <f t="shared" si="401"/>
        <v>2.4990198775130153E-2</v>
      </c>
      <c r="EJ76" s="4">
        <f t="shared" si="402"/>
        <v>3.2812148057471853E-2</v>
      </c>
      <c r="EK76" s="4">
        <f t="shared" si="403"/>
        <v>6.5157590648481853E-2</v>
      </c>
      <c r="EL76" s="4">
        <f t="shared" si="404"/>
        <v>2.36828368255159E-3</v>
      </c>
      <c r="EM76" s="4">
        <f t="shared" si="405"/>
        <v>5.5319350336015391E-3</v>
      </c>
      <c r="EN76" s="4">
        <f t="shared" si="406"/>
        <v>5.932930325844043E-3</v>
      </c>
      <c r="EO76" s="4">
        <f t="shared" si="407"/>
        <v>2.9077044783706998E-2</v>
      </c>
      <c r="EP76" s="4">
        <f t="shared" si="408"/>
        <v>3.8178179657627175E-2</v>
      </c>
      <c r="EQ76" s="4">
        <f t="shared" si="409"/>
        <v>7.5813329791110787E-2</v>
      </c>
      <c r="ER76" s="4">
        <f t="shared" si="410"/>
        <v>0.12192474838545755</v>
      </c>
      <c r="ET76" s="4">
        <f t="shared" si="411"/>
        <v>0.55682804929287388</v>
      </c>
      <c r="EU76" s="4">
        <f t="shared" si="412"/>
        <v>0.34976472985116042</v>
      </c>
      <c r="EV76" s="4">
        <f t="shared" si="413"/>
        <v>0.33402103917157278</v>
      </c>
      <c r="EW76" s="4">
        <f t="shared" si="414"/>
        <v>9.2836326491171614E-2</v>
      </c>
      <c r="EX76" s="4">
        <f t="shared" si="415"/>
        <v>7.2305653278298382E-2</v>
      </c>
      <c r="EY76" s="4">
        <f t="shared" si="416"/>
        <v>3.7767397358736673E-2</v>
      </c>
      <c r="EZ76" s="4">
        <f t="shared" si="417"/>
        <v>0.51919888447795248</v>
      </c>
      <c r="FA76" s="4">
        <f t="shared" si="418"/>
        <v>0.31614631652835617</v>
      </c>
      <c r="FB76" s="4">
        <f t="shared" si="419"/>
        <v>0.30121487269441349</v>
      </c>
      <c r="FC76" s="4">
        <f t="shared" si="420"/>
        <v>8.0842832163817907E-2</v>
      </c>
      <c r="FD76" s="4">
        <f t="shared" si="421"/>
        <v>6.278095187583678E-2</v>
      </c>
      <c r="FE76" s="4">
        <f t="shared" si="422"/>
        <v>3.2632324172018667E-2</v>
      </c>
      <c r="FF76" s="4">
        <f t="shared" si="423"/>
        <v>0.20856440481080787</v>
      </c>
      <c r="FG76" s="4">
        <f t="shared" si="424"/>
        <v>0.10138106066126452</v>
      </c>
      <c r="FH76" s="4">
        <f t="shared" si="425"/>
        <v>9.5181105950294054E-2</v>
      </c>
      <c r="FI76" s="4">
        <f t="shared" si="426"/>
        <v>2.1012854729920843E-2</v>
      </c>
      <c r="FJ76" s="4">
        <f t="shared" si="427"/>
        <v>1.6084257821016676E-2</v>
      </c>
      <c r="FK76" s="4">
        <f t="shared" si="428"/>
        <v>8.1649254692222097E-3</v>
      </c>
      <c r="FL76" s="4">
        <f t="shared" si="429"/>
        <v>0.18466345796233125</v>
      </c>
      <c r="FM76" s="4">
        <f t="shared" si="430"/>
        <v>8.8391234728266876E-2</v>
      </c>
      <c r="FN76" s="4">
        <f t="shared" si="431"/>
        <v>8.2912376549283032E-2</v>
      </c>
      <c r="FO76" s="4">
        <f t="shared" si="432"/>
        <v>1.811294418352297E-2</v>
      </c>
      <c r="FP76" s="4">
        <f t="shared" si="433"/>
        <v>1.3854899611373823E-2</v>
      </c>
      <c r="FQ76" s="4">
        <f t="shared" si="434"/>
        <v>7.025388608718949E-3</v>
      </c>
      <c r="FR76" s="4">
        <f t="shared" si="435"/>
        <v>0.70440990913159196</v>
      </c>
      <c r="FS76" s="4">
        <f t="shared" si="436"/>
        <v>0.50500348692888519</v>
      </c>
      <c r="FT76" s="4">
        <f t="shared" si="437"/>
        <v>0.48751110872602438</v>
      </c>
      <c r="FU76" s="4">
        <f t="shared" si="438"/>
        <v>0.16254716525308732</v>
      </c>
      <c r="FV76" s="4">
        <f t="shared" si="439"/>
        <v>0.12878865644279336</v>
      </c>
      <c r="FW76" s="4">
        <f t="shared" si="440"/>
        <v>6.9285182444349641E-2</v>
      </c>
      <c r="FX76" s="4">
        <f t="shared" si="441"/>
        <v>0.67192874008954973</v>
      </c>
      <c r="FY76" s="4">
        <f t="shared" si="442"/>
        <v>0.46718456143141396</v>
      </c>
      <c r="FZ76" s="4">
        <f t="shared" si="443"/>
        <v>0.44981176181729782</v>
      </c>
      <c r="GA76" s="4">
        <f t="shared" si="444"/>
        <v>0.14296706457444913</v>
      </c>
      <c r="GB76" s="4">
        <f t="shared" si="445"/>
        <v>0.11272765705678492</v>
      </c>
      <c r="GC76" s="4">
        <f t="shared" si="446"/>
        <v>6.0132572122833711E-2</v>
      </c>
      <c r="GD76" s="4">
        <f t="shared" si="447"/>
        <v>0.94286214158322634</v>
      </c>
      <c r="GE76" s="4">
        <f t="shared" si="448"/>
        <v>0.87599961731780884</v>
      </c>
      <c r="GF76" s="4">
        <f t="shared" si="449"/>
        <v>0.86819587453855407</v>
      </c>
      <c r="GG76" s="4">
        <f t="shared" si="450"/>
        <v>0.57338358668899347</v>
      </c>
      <c r="GH76" s="4">
        <f t="shared" si="451"/>
        <v>0.50583836789915204</v>
      </c>
      <c r="GI76" s="4">
        <f t="shared" si="452"/>
        <v>0.34014335189269468</v>
      </c>
      <c r="GJ76" s="4">
        <f t="shared" si="453"/>
        <v>0.93413340425720448</v>
      </c>
      <c r="GK76" s="4">
        <f t="shared" si="454"/>
        <v>0.85858849944398141</v>
      </c>
      <c r="GL76" s="4">
        <f t="shared" si="455"/>
        <v>0.84987679952794759</v>
      </c>
      <c r="GM76" s="4">
        <f t="shared" si="456"/>
        <v>0.53598873737592134</v>
      </c>
      <c r="GN76" s="4">
        <f t="shared" si="457"/>
        <v>0.46801603450138629</v>
      </c>
      <c r="GO76" s="4">
        <f t="shared" si="458"/>
        <v>0.3070130773520508</v>
      </c>
      <c r="GP76" s="4">
        <f t="shared" si="459"/>
        <v>0.95504796589683283</v>
      </c>
      <c r="GQ76" s="4">
        <f t="shared" si="460"/>
        <v>0.90094718018969466</v>
      </c>
      <c r="GR76" s="4">
        <f t="shared" si="461"/>
        <v>0.8945244267475766</v>
      </c>
      <c r="GS76" s="4">
        <f t="shared" si="462"/>
        <v>0.63376012987432784</v>
      </c>
      <c r="GT76" s="4">
        <f t="shared" si="463"/>
        <v>0.56858171483633813</v>
      </c>
      <c r="GU76" s="4">
        <f t="shared" si="464"/>
        <v>0.39892577175851524</v>
      </c>
      <c r="GV76" s="4">
        <f t="shared" si="465"/>
        <v>0.94807829747727856</v>
      </c>
      <c r="GW76" s="4">
        <f t="shared" si="466"/>
        <v>0.88658547463501747</v>
      </c>
      <c r="GX76" s="4">
        <f t="shared" si="467"/>
        <v>0.87935618367487034</v>
      </c>
      <c r="GY76" s="4">
        <f t="shared" si="468"/>
        <v>0.59794664223814442</v>
      </c>
      <c r="GZ76" s="4">
        <f t="shared" si="469"/>
        <v>0.53111015943509621</v>
      </c>
      <c r="HA76" s="4">
        <f t="shared" si="470"/>
        <v>0.36322164678899177</v>
      </c>
      <c r="HB76" s="4">
        <f t="shared" si="471"/>
        <v>0.99796871857830327</v>
      </c>
      <c r="HC76" s="4">
        <f t="shared" si="472"/>
        <v>0.99526808869199834</v>
      </c>
      <c r="HD76" s="4">
        <f t="shared" si="473"/>
        <v>0.99492682511458708</v>
      </c>
      <c r="HE76" s="4">
        <f t="shared" si="474"/>
        <v>0.97561908513369822</v>
      </c>
      <c r="HF76" s="4">
        <f t="shared" si="475"/>
        <v>0.96823028454962945</v>
      </c>
      <c r="HG76" s="4">
        <f t="shared" si="476"/>
        <v>0.93882821544855821</v>
      </c>
      <c r="HH76" s="4">
        <f t="shared" si="477"/>
        <v>0.99763731183328064</v>
      </c>
      <c r="HI76" s="4">
        <f t="shared" si="478"/>
        <v>0.99449849891299902</v>
      </c>
      <c r="HJ76" s="4">
        <f t="shared" si="479"/>
        <v>0.99410206173097226</v>
      </c>
      <c r="HK76" s="4">
        <f t="shared" si="480"/>
        <v>0.97174454047819281</v>
      </c>
      <c r="HL76" s="4">
        <f t="shared" si="481"/>
        <v>0.96322579263781316</v>
      </c>
      <c r="HM76" s="4">
        <f t="shared" si="482"/>
        <v>0.92952928942995028</v>
      </c>
      <c r="HN76" s="4">
        <f t="shared" si="483"/>
        <v>0.89132537760583563</v>
      </c>
      <c r="HP76" s="4">
        <f t="shared" ref="HP76:IU76" si="514">IF(B1=1,ET76,0)</f>
        <v>0.55682804929287388</v>
      </c>
      <c r="HQ76" s="4">
        <f t="shared" si="514"/>
        <v>0.34976472985116042</v>
      </c>
      <c r="HR76" s="4">
        <f t="shared" si="514"/>
        <v>0.33402103917157278</v>
      </c>
      <c r="HS76" s="4">
        <f t="shared" si="514"/>
        <v>9.2836326491171614E-2</v>
      </c>
      <c r="HT76" s="4">
        <f t="shared" si="514"/>
        <v>7.2305653278298382E-2</v>
      </c>
      <c r="HU76" s="4">
        <f t="shared" si="514"/>
        <v>3.7767397358736673E-2</v>
      </c>
      <c r="HV76" s="4">
        <f t="shared" si="514"/>
        <v>0.51919888447795248</v>
      </c>
      <c r="HW76" s="4">
        <f t="shared" si="514"/>
        <v>0.31614631652835617</v>
      </c>
      <c r="HX76" s="4">
        <f t="shared" si="514"/>
        <v>0.30121487269441349</v>
      </c>
      <c r="HY76" s="4">
        <f t="shared" si="514"/>
        <v>8.0842832163817907E-2</v>
      </c>
      <c r="HZ76" s="4">
        <f t="shared" si="514"/>
        <v>6.278095187583678E-2</v>
      </c>
      <c r="IA76" s="4">
        <f t="shared" si="514"/>
        <v>3.2632324172018667E-2</v>
      </c>
      <c r="IB76" s="4">
        <f t="shared" si="514"/>
        <v>0.20856440481080787</v>
      </c>
      <c r="IC76" s="4">
        <f t="shared" si="514"/>
        <v>0.10138106066126452</v>
      </c>
      <c r="ID76" s="4">
        <f t="shared" si="514"/>
        <v>9.5181105950294054E-2</v>
      </c>
      <c r="IE76" s="4">
        <f t="shared" si="514"/>
        <v>2.1012854729920843E-2</v>
      </c>
      <c r="IF76" s="4">
        <f t="shared" si="514"/>
        <v>1.6084257821016676E-2</v>
      </c>
      <c r="IG76" s="4">
        <f t="shared" si="514"/>
        <v>8.1649254692222097E-3</v>
      </c>
      <c r="IH76" s="4">
        <f t="shared" si="514"/>
        <v>0.18466345796233125</v>
      </c>
      <c r="II76" s="4">
        <f t="shared" si="514"/>
        <v>8.8391234728266876E-2</v>
      </c>
      <c r="IJ76" s="4">
        <f t="shared" si="514"/>
        <v>8.2912376549283032E-2</v>
      </c>
      <c r="IK76" s="4">
        <f t="shared" si="514"/>
        <v>1.811294418352297E-2</v>
      </c>
      <c r="IL76" s="4">
        <f t="shared" si="514"/>
        <v>1.3854899611373823E-2</v>
      </c>
      <c r="IM76" s="4">
        <f t="shared" si="514"/>
        <v>7.025388608718949E-3</v>
      </c>
      <c r="IN76" s="4">
        <f t="shared" si="514"/>
        <v>0.70440990913159196</v>
      </c>
      <c r="IO76" s="4">
        <f t="shared" si="514"/>
        <v>0.50500348692888519</v>
      </c>
      <c r="IP76" s="4">
        <f t="shared" si="514"/>
        <v>0.48751110872602438</v>
      </c>
      <c r="IQ76" s="4">
        <f t="shared" si="514"/>
        <v>0.16254716525308732</v>
      </c>
      <c r="IR76" s="4">
        <f t="shared" si="514"/>
        <v>0.12878865644279336</v>
      </c>
      <c r="IS76" s="4">
        <f t="shared" si="514"/>
        <v>6.9285182444349641E-2</v>
      </c>
      <c r="IT76" s="4">
        <f t="shared" si="514"/>
        <v>0.67192874008954973</v>
      </c>
      <c r="IU76" s="4">
        <f t="shared" si="514"/>
        <v>0.46718456143141396</v>
      </c>
      <c r="IV76" s="4">
        <f t="shared" ref="IV76:KA76" si="515">IF(AH1=1,FZ76,0)</f>
        <v>0.44981176181729782</v>
      </c>
      <c r="IW76" s="4">
        <f t="shared" si="515"/>
        <v>0.14296706457444913</v>
      </c>
      <c r="IX76" s="4">
        <f t="shared" si="515"/>
        <v>0.11272765705678492</v>
      </c>
      <c r="IY76" s="4">
        <f t="shared" si="515"/>
        <v>6.0132572122833711E-2</v>
      </c>
      <c r="IZ76" s="4">
        <f t="shared" si="515"/>
        <v>0.94286214158322634</v>
      </c>
      <c r="JA76" s="4">
        <f t="shared" si="515"/>
        <v>0.87599961731780884</v>
      </c>
      <c r="JB76" s="4">
        <f t="shared" si="515"/>
        <v>0.86819587453855407</v>
      </c>
      <c r="JC76" s="4">
        <f t="shared" si="515"/>
        <v>0.57338358668899347</v>
      </c>
      <c r="JD76" s="4">
        <f t="shared" si="515"/>
        <v>0.50583836789915204</v>
      </c>
      <c r="JE76" s="4">
        <f t="shared" si="515"/>
        <v>0.34014335189269468</v>
      </c>
      <c r="JF76" s="4">
        <f t="shared" si="515"/>
        <v>0.93413340425720448</v>
      </c>
      <c r="JG76" s="4">
        <f t="shared" si="515"/>
        <v>0.85858849944398141</v>
      </c>
      <c r="JH76" s="4">
        <f t="shared" si="515"/>
        <v>0.84987679952794759</v>
      </c>
      <c r="JI76" s="4">
        <f t="shared" si="515"/>
        <v>0.53598873737592134</v>
      </c>
      <c r="JJ76" s="4">
        <f t="shared" si="515"/>
        <v>0.46801603450138629</v>
      </c>
      <c r="JK76" s="4">
        <f t="shared" si="515"/>
        <v>0.3070130773520508</v>
      </c>
      <c r="JL76" s="4">
        <f t="shared" si="515"/>
        <v>0.95504796589683283</v>
      </c>
      <c r="JM76" s="4">
        <f t="shared" si="515"/>
        <v>0.90094718018969466</v>
      </c>
      <c r="JN76" s="4">
        <f t="shared" si="515"/>
        <v>0.8945244267475766</v>
      </c>
      <c r="JO76" s="4">
        <f t="shared" si="515"/>
        <v>0.63376012987432784</v>
      </c>
      <c r="JP76" s="4">
        <f t="shared" si="515"/>
        <v>0.56858171483633813</v>
      </c>
      <c r="JQ76" s="4">
        <f t="shared" si="515"/>
        <v>0.39892577175851524</v>
      </c>
      <c r="JR76" s="4">
        <f t="shared" si="515"/>
        <v>0.94807829747727856</v>
      </c>
      <c r="JS76" s="4">
        <f t="shared" si="515"/>
        <v>0.88658547463501747</v>
      </c>
      <c r="JT76" s="4">
        <f t="shared" si="515"/>
        <v>0.87935618367487034</v>
      </c>
      <c r="JU76" s="4">
        <f t="shared" si="515"/>
        <v>0.59794664223814442</v>
      </c>
      <c r="JV76" s="4">
        <f t="shared" si="515"/>
        <v>0.53111015943509621</v>
      </c>
      <c r="JW76" s="4">
        <f t="shared" si="515"/>
        <v>0.36322164678899177</v>
      </c>
      <c r="JX76" s="4">
        <f t="shared" si="515"/>
        <v>0.99796871857830327</v>
      </c>
      <c r="JY76" s="4">
        <f t="shared" si="515"/>
        <v>0.99526808869199834</v>
      </c>
      <c r="JZ76" s="4">
        <f t="shared" si="515"/>
        <v>0.99492682511458708</v>
      </c>
      <c r="KA76" s="4">
        <f t="shared" si="515"/>
        <v>0.97561908513369822</v>
      </c>
      <c r="KB76" s="4">
        <f t="shared" ref="KB76:KJ76" si="516">IF(BN1=1,HF76,0)</f>
        <v>0.96823028454962945</v>
      </c>
      <c r="KC76" s="4">
        <f t="shared" si="516"/>
        <v>0.93882821544855821</v>
      </c>
      <c r="KD76" s="4">
        <f t="shared" si="516"/>
        <v>0.99763731183328064</v>
      </c>
      <c r="KE76" s="4">
        <f t="shared" si="516"/>
        <v>0.99449849891299902</v>
      </c>
      <c r="KF76" s="4">
        <f t="shared" si="516"/>
        <v>0.99410206173097226</v>
      </c>
      <c r="KG76" s="4">
        <f t="shared" si="516"/>
        <v>0.97174454047819281</v>
      </c>
      <c r="KH76" s="4">
        <f t="shared" si="516"/>
        <v>0.96322579263781316</v>
      </c>
      <c r="KI76" s="4">
        <f t="shared" si="516"/>
        <v>0.92952928942995028</v>
      </c>
      <c r="KJ76" s="4">
        <f t="shared" si="516"/>
        <v>0</v>
      </c>
    </row>
    <row r="77" spans="1:296" x14ac:dyDescent="0.2">
      <c r="A77" s="4" t="str">
        <f>'Respondent Data'!A77</f>
        <v>663</v>
      </c>
      <c r="B77" s="4">
        <f>SUMPRODUCT('Respondent Data'!I77:Z77,'Product Coding'!A100:R100)</f>
        <v>5.3175040634494462</v>
      </c>
      <c r="C77" s="4">
        <f>SUMPRODUCT('Respondent Data'!I77:Z77,'Product Coding'!A101:R101)</f>
        <v>2.7016388297457361</v>
      </c>
      <c r="D77" s="4">
        <f>SUMPRODUCT('Respondent Data'!I77:Z77,'Product Coding'!A102:R102)</f>
        <v>0.9170683223334819</v>
      </c>
      <c r="E77" s="4">
        <f>SUMPRODUCT('Respondent Data'!I77:Z77,'Product Coding'!A103:R103)</f>
        <v>-0.47723070487876407</v>
      </c>
      <c r="F77" s="4">
        <f>SUMPRODUCT('Respondent Data'!I77:Z77,'Product Coding'!A104:R104)</f>
        <v>-2.1143784991779038</v>
      </c>
      <c r="G77" s="4">
        <f>SUMPRODUCT('Respondent Data'!I77:Z77,'Product Coding'!A105:R105)</f>
        <v>-3.0309401858576539</v>
      </c>
      <c r="H77" s="4">
        <f>SUMPRODUCT('Respondent Data'!I77:Z77,'Product Coding'!A106:R106)</f>
        <v>4.1808080880701262</v>
      </c>
      <c r="I77" s="4">
        <f>SUMPRODUCT('Respondent Data'!I77:Z77,'Product Coding'!A107:R107)</f>
        <v>1.5649428543664161</v>
      </c>
      <c r="J77" s="4">
        <f>SUMPRODUCT('Respondent Data'!I77:Z77,'Product Coding'!A108:R108)</f>
        <v>-0.21962765304583803</v>
      </c>
      <c r="K77" s="4">
        <f>SUMPRODUCT('Respondent Data'!I77:Z77,'Product Coding'!A109:R109)</f>
        <v>-1.6139266802580841</v>
      </c>
      <c r="L77" s="4">
        <f>SUMPRODUCT('Respondent Data'!I77:Z77,'Product Coding'!A110:R110)</f>
        <v>-3.2510744745572238</v>
      </c>
      <c r="M77" s="4">
        <f>SUMPRODUCT('Respondent Data'!I77:Z77,'Product Coding'!A111:R111)</f>
        <v>-4.1676361612369739</v>
      </c>
      <c r="N77" s="4">
        <f>SUMPRODUCT('Respondent Data'!I77:Z77,'Product Coding'!A112:R112)</f>
        <v>3.9881680005185909</v>
      </c>
      <c r="O77" s="4">
        <f>SUMPRODUCT('Respondent Data'!I77:Z77,'Product Coding'!A113:R113)</f>
        <v>1.3723027668148808</v>
      </c>
      <c r="P77" s="4">
        <f>SUMPRODUCT('Respondent Data'!I77:Z77,'Product Coding'!A114:R114)</f>
        <v>-0.41226774059737314</v>
      </c>
      <c r="Q77" s="4">
        <f>SUMPRODUCT('Respondent Data'!I77:Z77,'Product Coding'!A115:R115)</f>
        <v>-1.8065667678096191</v>
      </c>
      <c r="R77" s="4">
        <f>SUMPRODUCT('Respondent Data'!I77:Z77,'Product Coding'!A116:R116)</f>
        <v>-3.4437145621087586</v>
      </c>
      <c r="S77" s="4">
        <f>SUMPRODUCT('Respondent Data'!I77:Z77,'Product Coding'!A117:R117)</f>
        <v>-4.3602762487885096</v>
      </c>
      <c r="T77" s="4">
        <f>SUMPRODUCT('Respondent Data'!I77:Z77,'Product Coding'!A118:R118)</f>
        <v>2.8514720251392709</v>
      </c>
      <c r="U77" s="4">
        <f>SUMPRODUCT('Respondent Data'!I77:Z77,'Product Coding'!A119:R119)</f>
        <v>0.23560679143556085</v>
      </c>
      <c r="V77" s="4">
        <f>SUMPRODUCT('Respondent Data'!I77:Z77,'Product Coding'!A120:R120)</f>
        <v>-1.5489637159766931</v>
      </c>
      <c r="W77" s="4">
        <f>SUMPRODUCT('Respondent Data'!I77:Z77,'Product Coding'!A121:R121)</f>
        <v>-2.9432627431889391</v>
      </c>
      <c r="X77" s="4">
        <f>SUMPRODUCT('Respondent Data'!I77:Z77,'Product Coding'!A122:R122)</f>
        <v>-4.5804105374880786</v>
      </c>
      <c r="Y77" s="4">
        <f>SUMPRODUCT('Respondent Data'!I77:Z77,'Product Coding'!A123:R123)</f>
        <v>-5.4969722241678296</v>
      </c>
      <c r="Z77" s="4">
        <f>SUMPRODUCT('Respondent Data'!I77:Z77,'Product Coding'!A124:R124)</f>
        <v>5.2298394667010113</v>
      </c>
      <c r="AA77" s="4">
        <f>SUMPRODUCT('Respondent Data'!I77:Z77,'Product Coding'!A125:R125)</f>
        <v>2.6139742329973008</v>
      </c>
      <c r="AB77" s="4">
        <f>SUMPRODUCT('Respondent Data'!I77:Z77,'Product Coding'!A126:R126)</f>
        <v>0.82940372558504694</v>
      </c>
      <c r="AC77" s="4">
        <f>SUMPRODUCT('Respondent Data'!I77:Z77,'Product Coding'!A127:R127)</f>
        <v>-0.56489530162719914</v>
      </c>
      <c r="AD77" s="4">
        <f>SUMPRODUCT('Respondent Data'!I77:Z77,'Product Coding'!A128:R128)</f>
        <v>-2.2020430959263391</v>
      </c>
      <c r="AE77" s="4">
        <f>SUMPRODUCT('Respondent Data'!I77:Z77,'Product Coding'!A129:R129)</f>
        <v>-3.1186047826060892</v>
      </c>
      <c r="AF77" s="4">
        <f>SUMPRODUCT('Respondent Data'!I77:Z77,'Product Coding'!A130:R130)</f>
        <v>4.0931434913216913</v>
      </c>
      <c r="AG77" s="4">
        <f>SUMPRODUCT('Respondent Data'!I77:Z77,'Product Coding'!A131:R131)</f>
        <v>1.4772782576179808</v>
      </c>
      <c r="AH77" s="4">
        <f>SUMPRODUCT('Respondent Data'!I77:Z77,'Product Coding'!A132:R132)</f>
        <v>-0.30729224979427305</v>
      </c>
      <c r="AI77" s="4">
        <f>SUMPRODUCT('Respondent Data'!I77:Z77,'Product Coding'!A133:R133)</f>
        <v>-1.7015912770065191</v>
      </c>
      <c r="AJ77" s="4">
        <f>SUMPRODUCT('Respondent Data'!I77:Z77,'Product Coding'!A134:R134)</f>
        <v>-3.3387390713056591</v>
      </c>
      <c r="AK77" s="4">
        <f>SUMPRODUCT('Respondent Data'!I77:Z77,'Product Coding'!A135:R135)</f>
        <v>-4.2553007579854096</v>
      </c>
      <c r="AL77" s="4">
        <f>SUMPRODUCT('Respondent Data'!I77:Z77,'Product Coding'!A136:R136)</f>
        <v>6.2420047770338911</v>
      </c>
      <c r="AM77" s="4">
        <f>SUMPRODUCT('Respondent Data'!I77:Z77,'Product Coding'!A137:R137)</f>
        <v>3.6261395433301811</v>
      </c>
      <c r="AN77" s="4">
        <f>SUMPRODUCT('Respondent Data'!I77:Z77,'Product Coding'!A138:R138)</f>
        <v>1.8415690359179271</v>
      </c>
      <c r="AO77" s="4">
        <f>SUMPRODUCT('Respondent Data'!I77:Z77,'Product Coding'!A139:R139)</f>
        <v>0.4472700087056809</v>
      </c>
      <c r="AP77" s="4">
        <f>SUMPRODUCT('Respondent Data'!I77:Z77,'Product Coding'!A140:R140)</f>
        <v>-1.1898777855934588</v>
      </c>
      <c r="AQ77" s="4">
        <f>SUMPRODUCT('Respondent Data'!I77:Z77,'Product Coding'!A141:R141)</f>
        <v>-2.1064394722732089</v>
      </c>
      <c r="AR77" s="4">
        <f>SUMPRODUCT('Respondent Data'!I77:Z77,'Product Coding'!A142:R142)</f>
        <v>5.1053088016545711</v>
      </c>
      <c r="AS77" s="4">
        <f>SUMPRODUCT('Respondent Data'!I77:Z77,'Product Coding'!A143:R143)</f>
        <v>2.4894435679508611</v>
      </c>
      <c r="AT77" s="4">
        <f>SUMPRODUCT('Respondent Data'!I77:Z77,'Product Coding'!A144:R144)</f>
        <v>0.7048730605386071</v>
      </c>
      <c r="AU77" s="4">
        <f>SUMPRODUCT('Respondent Data'!I77:Z77,'Product Coding'!A145:R145)</f>
        <v>-0.68942596667363909</v>
      </c>
      <c r="AV77" s="4">
        <f>SUMPRODUCT('Respondent Data'!I77:Z77,'Product Coding'!A146:R146)</f>
        <v>-2.3265737609727788</v>
      </c>
      <c r="AW77" s="4">
        <f>SUMPRODUCT('Respondent Data'!I77:Z77,'Product Coding'!A147:R147)</f>
        <v>-3.2431354476525289</v>
      </c>
      <c r="AX77" s="4">
        <f>SUMPRODUCT('Respondent Data'!I77:Z77,'Product Coding'!A148:R148)</f>
        <v>6.2277529188846836</v>
      </c>
      <c r="AY77" s="4">
        <f>SUMPRODUCT('Respondent Data'!I77:Z77,'Product Coding'!A149:R149)</f>
        <v>3.611887685180974</v>
      </c>
      <c r="AZ77" s="4">
        <f>SUMPRODUCT('Respondent Data'!I77:Z77,'Product Coding'!A150:R150)</f>
        <v>1.82731717776872</v>
      </c>
      <c r="BA77" s="4">
        <f>SUMPRODUCT('Respondent Data'!I77:Z77,'Product Coding'!A151:R151)</f>
        <v>0.43301815055647386</v>
      </c>
      <c r="BB77" s="4">
        <f>SUMPRODUCT('Respondent Data'!I77:Z77,'Product Coding'!A152:R152)</f>
        <v>-1.2041296437426658</v>
      </c>
      <c r="BC77" s="4">
        <f>SUMPRODUCT('Respondent Data'!I77:Z77,'Product Coding'!A153:R153)</f>
        <v>-2.120691330422416</v>
      </c>
      <c r="BD77" s="4">
        <f>SUMPRODUCT('Respondent Data'!I77:Z77,'Product Coding'!A154:R154)</f>
        <v>5.0910569435053636</v>
      </c>
      <c r="BE77" s="4">
        <f>SUMPRODUCT('Respondent Data'!I77:Z77,'Product Coding'!A155:R155)</f>
        <v>2.475191709801654</v>
      </c>
      <c r="BF77" s="4">
        <f>SUMPRODUCT('Respondent Data'!I77:Z77,'Product Coding'!A156:R156)</f>
        <v>0.69062120238940006</v>
      </c>
      <c r="BG77" s="4">
        <f>SUMPRODUCT('Respondent Data'!I77:Z77,'Product Coding'!A157:R157)</f>
        <v>-0.70367782482284613</v>
      </c>
      <c r="BH77" s="4">
        <f>SUMPRODUCT('Respondent Data'!I77:Z77,'Product Coding'!A158:R158)</f>
        <v>-2.3408256191219858</v>
      </c>
      <c r="BI77" s="4">
        <f>SUMPRODUCT('Respondent Data'!I77:Z77,'Product Coding'!A159:R159)</f>
        <v>-3.257387305801736</v>
      </c>
      <c r="BJ77" s="4">
        <f>SUMPRODUCT('Respondent Data'!I77:Z77,'Product Coding'!A160:R160)</f>
        <v>6.7105432837163415</v>
      </c>
      <c r="BK77" s="4">
        <f>SUMPRODUCT('Respondent Data'!I77:Z77,'Product Coding'!A161:R161)</f>
        <v>4.0946780500126305</v>
      </c>
      <c r="BL77" s="4">
        <f>SUMPRODUCT('Respondent Data'!I77:Z77,'Product Coding'!A162:R162)</f>
        <v>2.310107542600377</v>
      </c>
      <c r="BM77" s="4">
        <f>SUMPRODUCT('Respondent Data'!I77:Z77,'Product Coding'!A163:R163)</f>
        <v>0.91580851538813091</v>
      </c>
      <c r="BN77" s="4">
        <f>SUMPRODUCT('Respondent Data'!I77:Z77,'Product Coding'!A164:R164)</f>
        <v>-0.72133927891100891</v>
      </c>
      <c r="BO77" s="4">
        <f>SUMPRODUCT('Respondent Data'!I77:Z77,'Product Coding'!A165:R165)</f>
        <v>-1.637900965590759</v>
      </c>
      <c r="BP77" s="4">
        <f>SUMPRODUCT('Respondent Data'!I77:Z77,'Product Coding'!A166:R166)</f>
        <v>5.5738473083370215</v>
      </c>
      <c r="BQ77" s="4">
        <f>SUMPRODUCT('Respondent Data'!I77:Z77,'Product Coding'!A167:R167)</f>
        <v>2.957982074633311</v>
      </c>
      <c r="BR77" s="4">
        <f>SUMPRODUCT('Respondent Data'!I77:Z77,'Product Coding'!A168:R168)</f>
        <v>1.173411567221057</v>
      </c>
      <c r="BS77" s="4">
        <f>SUMPRODUCT('Respondent Data'!I77:Z77,'Product Coding'!A169:R169)</f>
        <v>-0.22088745999118908</v>
      </c>
      <c r="BT77" s="4">
        <f>SUMPRODUCT('Respondent Data'!I77:Z77,'Product Coding'!A170:R170)</f>
        <v>-1.8580352542903289</v>
      </c>
      <c r="BU77" s="4">
        <f>SUMPRODUCT('Respondent Data'!I77:Z77,'Product Coding'!A171:R171)</f>
        <v>-2.774596940970079</v>
      </c>
      <c r="BV77" s="4">
        <f>SUMPRODUCT('Respondent Data'!I77:Z77,'Product Coding'!A172:R172)</f>
        <v>-0.62105355143966001</v>
      </c>
      <c r="BX77" s="4">
        <f t="shared" si="338"/>
        <v>4.9049809809747361E-3</v>
      </c>
      <c r="BY77" s="4">
        <f t="shared" si="339"/>
        <v>6.7095464546151257E-2</v>
      </c>
      <c r="BZ77" s="4">
        <f t="shared" si="340"/>
        <v>0.39968908471431536</v>
      </c>
      <c r="CA77" s="4">
        <f t="shared" si="341"/>
        <v>1.6116052063526509</v>
      </c>
      <c r="CB77" s="4">
        <f t="shared" si="342"/>
        <v>8.2844353824003854</v>
      </c>
      <c r="CC77" s="4">
        <f t="shared" si="343"/>
        <v>20.716700985283776</v>
      </c>
      <c r="CD77" s="4">
        <f t="shared" si="344"/>
        <v>1.5286150018936044E-2</v>
      </c>
      <c r="CE77" s="4">
        <f t="shared" si="345"/>
        <v>0.20909996198167838</v>
      </c>
      <c r="CF77" s="4">
        <f t="shared" si="346"/>
        <v>1.2456128440808178</v>
      </c>
      <c r="CG77" s="4">
        <f t="shared" si="347"/>
        <v>5.0224942871663076</v>
      </c>
      <c r="CH77" s="4">
        <f t="shared" si="348"/>
        <v>25.818065874006365</v>
      </c>
      <c r="CI77" s="4">
        <f t="shared" si="349"/>
        <v>64.562655877119511</v>
      </c>
      <c r="CJ77" s="4">
        <f t="shared" si="350"/>
        <v>1.8533636650034224E-2</v>
      </c>
      <c r="CK77" s="4">
        <f t="shared" si="351"/>
        <v>0.25352248369299557</v>
      </c>
      <c r="CL77" s="4">
        <f t="shared" si="352"/>
        <v>1.5102387344237536</v>
      </c>
      <c r="CM77" s="4">
        <f t="shared" si="353"/>
        <v>6.089504818407633</v>
      </c>
      <c r="CN77" s="4">
        <f t="shared" si="354"/>
        <v>31.303019486445358</v>
      </c>
      <c r="CO77" s="4">
        <f t="shared" si="355"/>
        <v>78.278755847969578</v>
      </c>
      <c r="CP77" s="4">
        <f t="shared" si="356"/>
        <v>5.7759235219822277E-2</v>
      </c>
      <c r="CQ77" s="4">
        <f t="shared" si="357"/>
        <v>0.79009128352099478</v>
      </c>
      <c r="CR77" s="4">
        <f t="shared" si="358"/>
        <v>4.7065902902281849</v>
      </c>
      <c r="CS77" s="4">
        <f t="shared" si="359"/>
        <v>18.977664654820895</v>
      </c>
      <c r="CT77" s="4">
        <f t="shared" si="360"/>
        <v>97.554435740216107</v>
      </c>
      <c r="CU77" s="4">
        <f t="shared" si="361"/>
        <v>243.95218041190878</v>
      </c>
      <c r="CV77" s="4">
        <f t="shared" si="362"/>
        <v>5.3543847907243413E-3</v>
      </c>
      <c r="CW77" s="4">
        <f t="shared" si="363"/>
        <v>7.3242880305950608E-2</v>
      </c>
      <c r="CX77" s="4">
        <f t="shared" si="364"/>
        <v>0.43630936888721161</v>
      </c>
      <c r="CY77" s="4">
        <f t="shared" si="365"/>
        <v>1.7592635810449122</v>
      </c>
      <c r="CZ77" s="4">
        <f t="shared" si="366"/>
        <v>9.0434713168751664</v>
      </c>
      <c r="DA77" s="4">
        <f t="shared" si="367"/>
        <v>22.614805052219392</v>
      </c>
      <c r="DB77" s="4">
        <f t="shared" si="368"/>
        <v>1.6686696541248696E-2</v>
      </c>
      <c r="DC77" s="4">
        <f t="shared" si="369"/>
        <v>0.22825810345002517</v>
      </c>
      <c r="DD77" s="4">
        <f t="shared" si="370"/>
        <v>1.359738293246519</v>
      </c>
      <c r="DE77" s="4">
        <f t="shared" si="371"/>
        <v>5.4826648924862962</v>
      </c>
      <c r="DF77" s="4">
        <f t="shared" si="372"/>
        <v>28.183566822766227</v>
      </c>
      <c r="DG77" s="4">
        <f t="shared" si="373"/>
        <v>70.47801082574658</v>
      </c>
      <c r="DH77" s="4">
        <f t="shared" si="374"/>
        <v>1.9459504130186916E-3</v>
      </c>
      <c r="DI77" s="4">
        <f t="shared" si="375"/>
        <v>2.6618746831372584E-2</v>
      </c>
      <c r="DJ77" s="4">
        <f t="shared" si="376"/>
        <v>0.15856843125298364</v>
      </c>
      <c r="DK77" s="4">
        <f t="shared" si="377"/>
        <v>0.63937124916268218</v>
      </c>
      <c r="DL77" s="4">
        <f t="shared" si="378"/>
        <v>3.2866795032516212</v>
      </c>
      <c r="DM77" s="4">
        <f t="shared" si="379"/>
        <v>8.2189254137915988</v>
      </c>
      <c r="DN77" s="4">
        <f t="shared" si="380"/>
        <v>6.0644659088775962E-3</v>
      </c>
      <c r="DO77" s="4">
        <f t="shared" si="381"/>
        <v>8.2956113175301133E-2</v>
      </c>
      <c r="DP77" s="4">
        <f t="shared" si="382"/>
        <v>0.49417130011353644</v>
      </c>
      <c r="DQ77" s="4">
        <f t="shared" si="383"/>
        <v>1.992571402499723</v>
      </c>
      <c r="DR77" s="4">
        <f t="shared" si="384"/>
        <v>10.242787106767224</v>
      </c>
      <c r="DS77" s="4">
        <f t="shared" si="385"/>
        <v>25.613907037963191</v>
      </c>
      <c r="DT77" s="4">
        <f t="shared" si="386"/>
        <v>1.9738823907797542E-3</v>
      </c>
      <c r="DU77" s="4">
        <f t="shared" si="387"/>
        <v>2.7000829663261314E-2</v>
      </c>
      <c r="DV77" s="4">
        <f t="shared" si="388"/>
        <v>0.16084450666874614</v>
      </c>
      <c r="DW77" s="4">
        <f t="shared" si="389"/>
        <v>0.64854872017797394</v>
      </c>
      <c r="DX77" s="4">
        <f t="shared" si="390"/>
        <v>3.3338561723889142</v>
      </c>
      <c r="DY77" s="4">
        <f t="shared" si="391"/>
        <v>8.336899047827691</v>
      </c>
      <c r="DZ77" s="4">
        <f t="shared" si="392"/>
        <v>6.1515146464847983E-3</v>
      </c>
      <c r="EA77" s="4">
        <f t="shared" si="393"/>
        <v>8.4146856933649081E-2</v>
      </c>
      <c r="EB77" s="4">
        <f t="shared" si="394"/>
        <v>0.50126458557064824</v>
      </c>
      <c r="EC77" s="4">
        <f t="shared" si="395"/>
        <v>2.0211725732847539</v>
      </c>
      <c r="ED77" s="4">
        <f t="shared" si="396"/>
        <v>10.389811049290863</v>
      </c>
      <c r="EE77" s="4">
        <f t="shared" si="397"/>
        <v>25.981566499875395</v>
      </c>
      <c r="EF77" s="4">
        <f t="shared" si="398"/>
        <v>1.2180022240433446E-3</v>
      </c>
      <c r="EG77" s="4">
        <f t="shared" si="399"/>
        <v>1.6661109463505706E-2</v>
      </c>
      <c r="EH77" s="4">
        <f t="shared" si="400"/>
        <v>9.9250577320514261E-2</v>
      </c>
      <c r="EI77" s="4">
        <f t="shared" si="401"/>
        <v>0.40019293310843385</v>
      </c>
      <c r="EJ77" s="4">
        <f t="shared" si="402"/>
        <v>2.0571865130253446</v>
      </c>
      <c r="EK77" s="4">
        <f t="shared" si="403"/>
        <v>5.1443599827989965</v>
      </c>
      <c r="EL77" s="4">
        <f t="shared" si="404"/>
        <v>3.7958485042737852E-3</v>
      </c>
      <c r="EM77" s="4">
        <f t="shared" si="405"/>
        <v>5.1923589455070911E-2</v>
      </c>
      <c r="EN77" s="4">
        <f t="shared" si="406"/>
        <v>0.30930990767794925</v>
      </c>
      <c r="EO77" s="4">
        <f t="shared" si="407"/>
        <v>1.2471830646727367</v>
      </c>
      <c r="EP77" s="4">
        <f t="shared" si="408"/>
        <v>6.4111281525883079</v>
      </c>
      <c r="EQ77" s="4">
        <f t="shared" si="409"/>
        <v>16.032163784832775</v>
      </c>
      <c r="ER77" s="4">
        <f t="shared" si="410"/>
        <v>1.8608875502012281</v>
      </c>
      <c r="ET77" s="4">
        <f t="shared" si="411"/>
        <v>0.99511896042530656</v>
      </c>
      <c r="EU77" s="4">
        <f t="shared" si="412"/>
        <v>0.93712327830510667</v>
      </c>
      <c r="EV77" s="4">
        <f t="shared" si="413"/>
        <v>0.71444437977031583</v>
      </c>
      <c r="EW77" s="4">
        <f t="shared" si="414"/>
        <v>0.38290626683065654</v>
      </c>
      <c r="EX77" s="4">
        <f t="shared" si="415"/>
        <v>0.1077071419868573</v>
      </c>
      <c r="EY77" s="4">
        <f t="shared" si="416"/>
        <v>4.60475097335293E-2</v>
      </c>
      <c r="EZ77" s="4">
        <f t="shared" si="417"/>
        <v>0.98494399828201051</v>
      </c>
      <c r="FA77" s="4">
        <f t="shared" si="418"/>
        <v>0.82706147667148222</v>
      </c>
      <c r="FB77" s="4">
        <f t="shared" si="419"/>
        <v>0.445312736180632</v>
      </c>
      <c r="FC77" s="4">
        <f t="shared" si="420"/>
        <v>0.16604415916690193</v>
      </c>
      <c r="FD77" s="4">
        <f t="shared" si="421"/>
        <v>3.7288296803285069E-2</v>
      </c>
      <c r="FE77" s="4">
        <f t="shared" si="422"/>
        <v>1.5252585280776989E-2</v>
      </c>
      <c r="FF77" s="4">
        <f t="shared" si="423"/>
        <v>0.98180360865548688</v>
      </c>
      <c r="FG77" s="4">
        <f t="shared" si="424"/>
        <v>0.79775194542494798</v>
      </c>
      <c r="FH77" s="4">
        <f t="shared" si="425"/>
        <v>0.39836848435436101</v>
      </c>
      <c r="FI77" s="4">
        <f t="shared" si="426"/>
        <v>0.14105357505414731</v>
      </c>
      <c r="FJ77" s="4">
        <f t="shared" si="427"/>
        <v>3.0956858395841575E-2</v>
      </c>
      <c r="FK77" s="4">
        <f t="shared" si="428"/>
        <v>1.2613719644108306E-2</v>
      </c>
      <c r="FL77" s="4">
        <f t="shared" si="429"/>
        <v>0.94539472377396094</v>
      </c>
      <c r="FM77" s="4">
        <f t="shared" si="430"/>
        <v>0.55863072973187389</v>
      </c>
      <c r="FN77" s="4">
        <f t="shared" si="431"/>
        <v>0.17523599016953673</v>
      </c>
      <c r="FO77" s="4">
        <f t="shared" si="432"/>
        <v>5.0055900791121037E-2</v>
      </c>
      <c r="FP77" s="4">
        <f t="shared" si="433"/>
        <v>1.0146676732399374E-2</v>
      </c>
      <c r="FQ77" s="4">
        <f t="shared" si="434"/>
        <v>4.0824294697781888E-3</v>
      </c>
      <c r="FR77" s="4">
        <f t="shared" si="435"/>
        <v>0.99467413195612731</v>
      </c>
      <c r="FS77" s="4">
        <f t="shared" si="436"/>
        <v>0.93175554047461173</v>
      </c>
      <c r="FT77" s="4">
        <f t="shared" si="437"/>
        <v>0.69622883597477014</v>
      </c>
      <c r="FU77" s="4">
        <f t="shared" si="438"/>
        <v>0.36241553973662333</v>
      </c>
      <c r="FV77" s="4">
        <f t="shared" si="439"/>
        <v>9.9567168407180842E-2</v>
      </c>
      <c r="FW77" s="4">
        <f t="shared" si="440"/>
        <v>4.2346316126205617E-2</v>
      </c>
      <c r="FX77" s="4">
        <f t="shared" si="441"/>
        <v>0.98358717921851779</v>
      </c>
      <c r="FY77" s="4">
        <f t="shared" si="442"/>
        <v>0.81416112557378906</v>
      </c>
      <c r="FZ77" s="4">
        <f t="shared" si="443"/>
        <v>0.42377580719945174</v>
      </c>
      <c r="GA77" s="4">
        <f t="shared" si="444"/>
        <v>0.15425754941598871</v>
      </c>
      <c r="GB77" s="4">
        <f t="shared" si="445"/>
        <v>3.4265859484314154E-2</v>
      </c>
      <c r="GC77" s="4">
        <f t="shared" si="446"/>
        <v>1.3990316580547555E-2</v>
      </c>
      <c r="GD77" s="4">
        <f t="shared" si="447"/>
        <v>0.99805782895552753</v>
      </c>
      <c r="GE77" s="4">
        <f t="shared" si="448"/>
        <v>0.97407143897037674</v>
      </c>
      <c r="GF77" s="4">
        <f t="shared" si="449"/>
        <v>0.86313416887987104</v>
      </c>
      <c r="GG77" s="4">
        <f t="shared" si="450"/>
        <v>0.60998995835187142</v>
      </c>
      <c r="GH77" s="4">
        <f t="shared" si="451"/>
        <v>0.23328079443342084</v>
      </c>
      <c r="GI77" s="4">
        <f t="shared" si="452"/>
        <v>0.1084725122630877</v>
      </c>
      <c r="GJ77" s="4">
        <f t="shared" si="453"/>
        <v>0.99397209014494026</v>
      </c>
      <c r="GK77" s="4">
        <f t="shared" si="454"/>
        <v>0.92339845339432247</v>
      </c>
      <c r="GL77" s="4">
        <f t="shared" si="455"/>
        <v>0.66926730551176683</v>
      </c>
      <c r="GM77" s="4">
        <f t="shared" si="456"/>
        <v>0.33416078198324378</v>
      </c>
      <c r="GN77" s="4">
        <f t="shared" si="457"/>
        <v>8.8945916213078791E-2</v>
      </c>
      <c r="GO77" s="4">
        <f t="shared" si="458"/>
        <v>3.7574340309130795E-2</v>
      </c>
      <c r="GP77" s="4">
        <f t="shared" si="459"/>
        <v>0.99803000614539972</v>
      </c>
      <c r="GQ77" s="4">
        <f t="shared" si="460"/>
        <v>0.97370904785723056</v>
      </c>
      <c r="GR77" s="4">
        <f t="shared" si="461"/>
        <v>0.86144181607033787</v>
      </c>
      <c r="GS77" s="4">
        <f t="shared" si="462"/>
        <v>0.60659414414639923</v>
      </c>
      <c r="GT77" s="4">
        <f t="shared" si="463"/>
        <v>0.23074139062828625</v>
      </c>
      <c r="GU77" s="4">
        <f t="shared" si="464"/>
        <v>0.10710193982794089</v>
      </c>
      <c r="GV77" s="4">
        <f t="shared" si="465"/>
        <v>0.99388609512887716</v>
      </c>
      <c r="GW77" s="4">
        <f t="shared" si="466"/>
        <v>0.92238426335372492</v>
      </c>
      <c r="GX77" s="4">
        <f t="shared" si="467"/>
        <v>0.66610510206626117</v>
      </c>
      <c r="GY77" s="4">
        <f t="shared" si="468"/>
        <v>0.33099731172018265</v>
      </c>
      <c r="GZ77" s="4">
        <f t="shared" si="469"/>
        <v>8.7797769047473412E-2</v>
      </c>
      <c r="HA77" s="4">
        <f t="shared" si="470"/>
        <v>3.7062340320552487E-2</v>
      </c>
      <c r="HB77" s="4">
        <f t="shared" si="471"/>
        <v>0.99878347950063051</v>
      </c>
      <c r="HC77" s="4">
        <f t="shared" si="472"/>
        <v>0.98361193389968682</v>
      </c>
      <c r="HD77" s="4">
        <f t="shared" si="473"/>
        <v>0.90971068892913998</v>
      </c>
      <c r="HE77" s="4">
        <f t="shared" si="474"/>
        <v>0.71418729258974056</v>
      </c>
      <c r="HF77" s="4">
        <f t="shared" si="475"/>
        <v>0.32709813278955474</v>
      </c>
      <c r="HG77" s="4">
        <f t="shared" si="476"/>
        <v>0.16275088093788098</v>
      </c>
      <c r="HH77" s="4">
        <f t="shared" si="477"/>
        <v>0.99621850547605895</v>
      </c>
      <c r="HI77" s="4">
        <f t="shared" si="478"/>
        <v>0.95063939056450963</v>
      </c>
      <c r="HJ77" s="4">
        <f t="shared" si="479"/>
        <v>0.76376111884274367</v>
      </c>
      <c r="HK77" s="4">
        <f t="shared" si="480"/>
        <v>0.44500157362374598</v>
      </c>
      <c r="HL77" s="4">
        <f t="shared" si="481"/>
        <v>0.1349322234632731</v>
      </c>
      <c r="HM77" s="4">
        <f t="shared" si="482"/>
        <v>5.8712446206659004E-2</v>
      </c>
      <c r="HN77" s="4">
        <f t="shared" si="483"/>
        <v>0.34954187553777233</v>
      </c>
      <c r="HP77" s="4">
        <f t="shared" ref="HP77:IU77" si="517">IF(B1=1,ET77,0)</f>
        <v>0.99511896042530656</v>
      </c>
      <c r="HQ77" s="4">
        <f t="shared" si="517"/>
        <v>0.93712327830510667</v>
      </c>
      <c r="HR77" s="4">
        <f t="shared" si="517"/>
        <v>0.71444437977031583</v>
      </c>
      <c r="HS77" s="4">
        <f t="shared" si="517"/>
        <v>0.38290626683065654</v>
      </c>
      <c r="HT77" s="4">
        <f t="shared" si="517"/>
        <v>0.1077071419868573</v>
      </c>
      <c r="HU77" s="4">
        <f t="shared" si="517"/>
        <v>4.60475097335293E-2</v>
      </c>
      <c r="HV77" s="4">
        <f t="shared" si="517"/>
        <v>0.98494399828201051</v>
      </c>
      <c r="HW77" s="4">
        <f t="shared" si="517"/>
        <v>0.82706147667148222</v>
      </c>
      <c r="HX77" s="4">
        <f t="shared" si="517"/>
        <v>0.445312736180632</v>
      </c>
      <c r="HY77" s="4">
        <f t="shared" si="517"/>
        <v>0.16604415916690193</v>
      </c>
      <c r="HZ77" s="4">
        <f t="shared" si="517"/>
        <v>3.7288296803285069E-2</v>
      </c>
      <c r="IA77" s="4">
        <f t="shared" si="517"/>
        <v>1.5252585280776989E-2</v>
      </c>
      <c r="IB77" s="4">
        <f t="shared" si="517"/>
        <v>0.98180360865548688</v>
      </c>
      <c r="IC77" s="4">
        <f t="shared" si="517"/>
        <v>0.79775194542494798</v>
      </c>
      <c r="ID77" s="4">
        <f t="shared" si="517"/>
        <v>0.39836848435436101</v>
      </c>
      <c r="IE77" s="4">
        <f t="shared" si="517"/>
        <v>0.14105357505414731</v>
      </c>
      <c r="IF77" s="4">
        <f t="shared" si="517"/>
        <v>3.0956858395841575E-2</v>
      </c>
      <c r="IG77" s="4">
        <f t="shared" si="517"/>
        <v>1.2613719644108306E-2</v>
      </c>
      <c r="IH77" s="4">
        <f t="shared" si="517"/>
        <v>0.94539472377396094</v>
      </c>
      <c r="II77" s="4">
        <f t="shared" si="517"/>
        <v>0.55863072973187389</v>
      </c>
      <c r="IJ77" s="4">
        <f t="shared" si="517"/>
        <v>0.17523599016953673</v>
      </c>
      <c r="IK77" s="4">
        <f t="shared" si="517"/>
        <v>5.0055900791121037E-2</v>
      </c>
      <c r="IL77" s="4">
        <f t="shared" si="517"/>
        <v>1.0146676732399374E-2</v>
      </c>
      <c r="IM77" s="4">
        <f t="shared" si="517"/>
        <v>4.0824294697781888E-3</v>
      </c>
      <c r="IN77" s="4">
        <f t="shared" si="517"/>
        <v>0.99467413195612731</v>
      </c>
      <c r="IO77" s="4">
        <f t="shared" si="517"/>
        <v>0.93175554047461173</v>
      </c>
      <c r="IP77" s="4">
        <f t="shared" si="517"/>
        <v>0.69622883597477014</v>
      </c>
      <c r="IQ77" s="4">
        <f t="shared" si="517"/>
        <v>0.36241553973662333</v>
      </c>
      <c r="IR77" s="4">
        <f t="shared" si="517"/>
        <v>9.9567168407180842E-2</v>
      </c>
      <c r="IS77" s="4">
        <f t="shared" si="517"/>
        <v>4.2346316126205617E-2</v>
      </c>
      <c r="IT77" s="4">
        <f t="shared" si="517"/>
        <v>0.98358717921851779</v>
      </c>
      <c r="IU77" s="4">
        <f t="shared" si="517"/>
        <v>0.81416112557378906</v>
      </c>
      <c r="IV77" s="4">
        <f t="shared" ref="IV77:KA77" si="518">IF(AH1=1,FZ77,0)</f>
        <v>0.42377580719945174</v>
      </c>
      <c r="IW77" s="4">
        <f t="shared" si="518"/>
        <v>0.15425754941598871</v>
      </c>
      <c r="IX77" s="4">
        <f t="shared" si="518"/>
        <v>3.4265859484314154E-2</v>
      </c>
      <c r="IY77" s="4">
        <f t="shared" si="518"/>
        <v>1.3990316580547555E-2</v>
      </c>
      <c r="IZ77" s="4">
        <f t="shared" si="518"/>
        <v>0.99805782895552753</v>
      </c>
      <c r="JA77" s="4">
        <f t="shared" si="518"/>
        <v>0.97407143897037674</v>
      </c>
      <c r="JB77" s="4">
        <f t="shared" si="518"/>
        <v>0.86313416887987104</v>
      </c>
      <c r="JC77" s="4">
        <f t="shared" si="518"/>
        <v>0.60998995835187142</v>
      </c>
      <c r="JD77" s="4">
        <f t="shared" si="518"/>
        <v>0.23328079443342084</v>
      </c>
      <c r="JE77" s="4">
        <f t="shared" si="518"/>
        <v>0.1084725122630877</v>
      </c>
      <c r="JF77" s="4">
        <f t="shared" si="518"/>
        <v>0.99397209014494026</v>
      </c>
      <c r="JG77" s="4">
        <f t="shared" si="518"/>
        <v>0.92339845339432247</v>
      </c>
      <c r="JH77" s="4">
        <f t="shared" si="518"/>
        <v>0.66926730551176683</v>
      </c>
      <c r="JI77" s="4">
        <f t="shared" si="518"/>
        <v>0.33416078198324378</v>
      </c>
      <c r="JJ77" s="4">
        <f t="shared" si="518"/>
        <v>8.8945916213078791E-2</v>
      </c>
      <c r="JK77" s="4">
        <f t="shared" si="518"/>
        <v>3.7574340309130795E-2</v>
      </c>
      <c r="JL77" s="4">
        <f t="shared" si="518"/>
        <v>0.99803000614539972</v>
      </c>
      <c r="JM77" s="4">
        <f t="shared" si="518"/>
        <v>0.97370904785723056</v>
      </c>
      <c r="JN77" s="4">
        <f t="shared" si="518"/>
        <v>0.86144181607033787</v>
      </c>
      <c r="JO77" s="4">
        <f t="shared" si="518"/>
        <v>0.60659414414639923</v>
      </c>
      <c r="JP77" s="4">
        <f t="shared" si="518"/>
        <v>0.23074139062828625</v>
      </c>
      <c r="JQ77" s="4">
        <f t="shared" si="518"/>
        <v>0.10710193982794089</v>
      </c>
      <c r="JR77" s="4">
        <f t="shared" si="518"/>
        <v>0.99388609512887716</v>
      </c>
      <c r="JS77" s="4">
        <f t="shared" si="518"/>
        <v>0.92238426335372492</v>
      </c>
      <c r="JT77" s="4">
        <f t="shared" si="518"/>
        <v>0.66610510206626117</v>
      </c>
      <c r="JU77" s="4">
        <f t="shared" si="518"/>
        <v>0.33099731172018265</v>
      </c>
      <c r="JV77" s="4">
        <f t="shared" si="518"/>
        <v>8.7797769047473412E-2</v>
      </c>
      <c r="JW77" s="4">
        <f t="shared" si="518"/>
        <v>3.7062340320552487E-2</v>
      </c>
      <c r="JX77" s="4">
        <f t="shared" si="518"/>
        <v>0.99878347950063051</v>
      </c>
      <c r="JY77" s="4">
        <f t="shared" si="518"/>
        <v>0.98361193389968682</v>
      </c>
      <c r="JZ77" s="4">
        <f t="shared" si="518"/>
        <v>0.90971068892913998</v>
      </c>
      <c r="KA77" s="4">
        <f t="shared" si="518"/>
        <v>0.71418729258974056</v>
      </c>
      <c r="KB77" s="4">
        <f t="shared" ref="KB77:KJ77" si="519">IF(BN1=1,HF77,0)</f>
        <v>0.32709813278955474</v>
      </c>
      <c r="KC77" s="4">
        <f t="shared" si="519"/>
        <v>0.16275088093788098</v>
      </c>
      <c r="KD77" s="4">
        <f t="shared" si="519"/>
        <v>0.99621850547605895</v>
      </c>
      <c r="KE77" s="4">
        <f t="shared" si="519"/>
        <v>0.95063939056450963</v>
      </c>
      <c r="KF77" s="4">
        <f t="shared" si="519"/>
        <v>0.76376111884274367</v>
      </c>
      <c r="KG77" s="4">
        <f t="shared" si="519"/>
        <v>0.44500157362374598</v>
      </c>
      <c r="KH77" s="4">
        <f t="shared" si="519"/>
        <v>0.1349322234632731</v>
      </c>
      <c r="KI77" s="4">
        <f t="shared" si="519"/>
        <v>5.8712446206659004E-2</v>
      </c>
      <c r="KJ77" s="4">
        <f t="shared" si="519"/>
        <v>0</v>
      </c>
    </row>
    <row r="78" spans="1:296" x14ac:dyDescent="0.2">
      <c r="A78" s="4" t="str">
        <f>'Respondent Data'!A78</f>
        <v>680</v>
      </c>
      <c r="B78" s="4">
        <f>SUMPRODUCT('Respondent Data'!I78:Z78,'Product Coding'!A100:R100)</f>
        <v>4.799762611722068</v>
      </c>
      <c r="C78" s="4">
        <f>SUMPRODUCT('Respondent Data'!I78:Z78,'Product Coding'!A101:R101)</f>
        <v>2.3771068288786177</v>
      </c>
      <c r="D78" s="4">
        <f>SUMPRODUCT('Respondent Data'!I78:Z78,'Product Coding'!A102:R102)</f>
        <v>0.61066432306561014</v>
      </c>
      <c r="E78" s="4">
        <f>SUMPRODUCT('Respondent Data'!I78:Z78,'Product Coding'!A103:R103)</f>
        <v>-0.94661901754798206</v>
      </c>
      <c r="F78" s="4">
        <f>SUMPRODUCT('Respondent Data'!I78:Z78,'Product Coding'!A104:R104)</f>
        <v>-2.2146832870152422</v>
      </c>
      <c r="G78" s="4">
        <f>SUMPRODUCT('Respondent Data'!I78:Z78,'Product Coding'!A105:R105)</f>
        <v>-2.9450760688574222</v>
      </c>
      <c r="H78" s="4">
        <f>SUMPRODUCT('Respondent Data'!I78:Z78,'Product Coding'!A106:R106)</f>
        <v>4.4262066630474823</v>
      </c>
      <c r="I78" s="4">
        <f>SUMPRODUCT('Respondent Data'!I78:Z78,'Product Coding'!A107:R107)</f>
        <v>2.003550880204032</v>
      </c>
      <c r="J78" s="4">
        <f>SUMPRODUCT('Respondent Data'!I78:Z78,'Product Coding'!A108:R108)</f>
        <v>0.23710837439102408</v>
      </c>
      <c r="K78" s="4">
        <f>SUMPRODUCT('Respondent Data'!I78:Z78,'Product Coding'!A109:R109)</f>
        <v>-1.3201749662225681</v>
      </c>
      <c r="L78" s="4">
        <f>SUMPRODUCT('Respondent Data'!I78:Z78,'Product Coding'!A110:R110)</f>
        <v>-2.5882392356898278</v>
      </c>
      <c r="M78" s="4">
        <f>SUMPRODUCT('Respondent Data'!I78:Z78,'Product Coding'!A111:R111)</f>
        <v>-3.3186320175320079</v>
      </c>
      <c r="N78" s="4">
        <f>SUMPRODUCT('Respondent Data'!I78:Z78,'Product Coding'!A112:R112)</f>
        <v>4.4700970524194439</v>
      </c>
      <c r="O78" s="4">
        <f>SUMPRODUCT('Respondent Data'!I78:Z78,'Product Coding'!A113:R113)</f>
        <v>2.0474412695759936</v>
      </c>
      <c r="P78" s="4">
        <f>SUMPRODUCT('Respondent Data'!I78:Z78,'Product Coding'!A114:R114)</f>
        <v>0.28099876376298605</v>
      </c>
      <c r="Q78" s="4">
        <f>SUMPRODUCT('Respondent Data'!I78:Z78,'Product Coding'!A115:R115)</f>
        <v>-1.2762845768506061</v>
      </c>
      <c r="R78" s="4">
        <f>SUMPRODUCT('Respondent Data'!I78:Z78,'Product Coding'!A116:R116)</f>
        <v>-2.5443488463178663</v>
      </c>
      <c r="S78" s="4">
        <f>SUMPRODUCT('Respondent Data'!I78:Z78,'Product Coding'!A117:R117)</f>
        <v>-3.2747416281600463</v>
      </c>
      <c r="T78" s="4">
        <f>SUMPRODUCT('Respondent Data'!I78:Z78,'Product Coding'!A118:R118)</f>
        <v>4.0965411037448582</v>
      </c>
      <c r="U78" s="4">
        <f>SUMPRODUCT('Respondent Data'!I78:Z78,'Product Coding'!A119:R119)</f>
        <v>1.6738853209014077</v>
      </c>
      <c r="V78" s="4">
        <f>SUMPRODUCT('Respondent Data'!I78:Z78,'Product Coding'!A120:R120)</f>
        <v>-9.2557184911600004E-2</v>
      </c>
      <c r="W78" s="4">
        <f>SUMPRODUCT('Respondent Data'!I78:Z78,'Product Coding'!A121:R121)</f>
        <v>-1.6498405255251922</v>
      </c>
      <c r="X78" s="4">
        <f>SUMPRODUCT('Respondent Data'!I78:Z78,'Product Coding'!A122:R122)</f>
        <v>-2.9179047949924519</v>
      </c>
      <c r="Y78" s="4">
        <f>SUMPRODUCT('Respondent Data'!I78:Z78,'Product Coding'!A123:R123)</f>
        <v>-3.648297576834632</v>
      </c>
      <c r="Z78" s="4">
        <f>SUMPRODUCT('Respondent Data'!I78:Z78,'Product Coding'!A124:R124)</f>
        <v>5.0061036499810339</v>
      </c>
      <c r="AA78" s="4">
        <f>SUMPRODUCT('Respondent Data'!I78:Z78,'Product Coding'!A125:R125)</f>
        <v>2.5834478671375836</v>
      </c>
      <c r="AB78" s="4">
        <f>SUMPRODUCT('Respondent Data'!I78:Z78,'Product Coding'!A126:R126)</f>
        <v>0.81700536132457602</v>
      </c>
      <c r="AC78" s="4">
        <f>SUMPRODUCT('Respondent Data'!I78:Z78,'Product Coding'!A127:R127)</f>
        <v>-0.74027797928901617</v>
      </c>
      <c r="AD78" s="4">
        <f>SUMPRODUCT('Respondent Data'!I78:Z78,'Product Coding'!A128:R128)</f>
        <v>-2.0083422487562763</v>
      </c>
      <c r="AE78" s="4">
        <f>SUMPRODUCT('Respondent Data'!I78:Z78,'Product Coding'!A129:R129)</f>
        <v>-2.7387350305984564</v>
      </c>
      <c r="AF78" s="4">
        <f>SUMPRODUCT('Respondent Data'!I78:Z78,'Product Coding'!A130:R130)</f>
        <v>4.6325477013064482</v>
      </c>
      <c r="AG78" s="4">
        <f>SUMPRODUCT('Respondent Data'!I78:Z78,'Product Coding'!A131:R131)</f>
        <v>2.2098919184629979</v>
      </c>
      <c r="AH78" s="4">
        <f>SUMPRODUCT('Respondent Data'!I78:Z78,'Product Coding'!A132:R132)</f>
        <v>0.44344941264998994</v>
      </c>
      <c r="AI78" s="4">
        <f>SUMPRODUCT('Respondent Data'!I78:Z78,'Product Coding'!A133:R133)</f>
        <v>-1.1138339279636023</v>
      </c>
      <c r="AJ78" s="4">
        <f>SUMPRODUCT('Respondent Data'!I78:Z78,'Product Coding'!A134:R134)</f>
        <v>-2.381898197430862</v>
      </c>
      <c r="AK78" s="4">
        <f>SUMPRODUCT('Respondent Data'!I78:Z78,'Product Coding'!A135:R135)</f>
        <v>-3.112290979273042</v>
      </c>
      <c r="AL78" s="4">
        <f>SUMPRODUCT('Respondent Data'!I78:Z78,'Product Coding'!A136:R136)</f>
        <v>5.2178127961193876</v>
      </c>
      <c r="AM78" s="4">
        <f>SUMPRODUCT('Respondent Data'!I78:Z78,'Product Coding'!A137:R137)</f>
        <v>2.7951570132759374</v>
      </c>
      <c r="AN78" s="4">
        <f>SUMPRODUCT('Respondent Data'!I78:Z78,'Product Coding'!A138:R138)</f>
        <v>1.02871450746293</v>
      </c>
      <c r="AO78" s="4">
        <f>SUMPRODUCT('Respondent Data'!I78:Z78,'Product Coding'!A139:R139)</f>
        <v>-0.52856883315066217</v>
      </c>
      <c r="AP78" s="4">
        <f>SUMPRODUCT('Respondent Data'!I78:Z78,'Product Coding'!A140:R140)</f>
        <v>-1.7966331026179221</v>
      </c>
      <c r="AQ78" s="4">
        <f>SUMPRODUCT('Respondent Data'!I78:Z78,'Product Coding'!A141:R141)</f>
        <v>-2.5270258844601026</v>
      </c>
      <c r="AR78" s="4">
        <f>SUMPRODUCT('Respondent Data'!I78:Z78,'Product Coding'!A142:R142)</f>
        <v>4.844256847444802</v>
      </c>
      <c r="AS78" s="4">
        <f>SUMPRODUCT('Respondent Data'!I78:Z78,'Product Coding'!A143:R143)</f>
        <v>2.4216010646013517</v>
      </c>
      <c r="AT78" s="4">
        <f>SUMPRODUCT('Respondent Data'!I78:Z78,'Product Coding'!A144:R144)</f>
        <v>0.65515855878834395</v>
      </c>
      <c r="AU78" s="4">
        <f>SUMPRODUCT('Respondent Data'!I78:Z78,'Product Coding'!A145:R145)</f>
        <v>-0.90212478182524825</v>
      </c>
      <c r="AV78" s="4">
        <f>SUMPRODUCT('Respondent Data'!I78:Z78,'Product Coding'!A146:R146)</f>
        <v>-2.1701890512925082</v>
      </c>
      <c r="AW78" s="4">
        <f>SUMPRODUCT('Respondent Data'!I78:Z78,'Product Coding'!A147:R147)</f>
        <v>-2.9005818331346882</v>
      </c>
      <c r="AX78" s="4">
        <f>SUMPRODUCT('Respondent Data'!I78:Z78,'Product Coding'!A148:R148)</f>
        <v>4.9584816231106608</v>
      </c>
      <c r="AY78" s="4">
        <f>SUMPRODUCT('Respondent Data'!I78:Z78,'Product Coding'!A149:R149)</f>
        <v>2.53582584026721</v>
      </c>
      <c r="AZ78" s="4">
        <f>SUMPRODUCT('Respondent Data'!I78:Z78,'Product Coding'!A150:R150)</f>
        <v>0.76938333445420248</v>
      </c>
      <c r="BA78" s="4">
        <f>SUMPRODUCT('Respondent Data'!I78:Z78,'Product Coding'!A151:R151)</f>
        <v>-0.78790000615938971</v>
      </c>
      <c r="BB78" s="4">
        <f>SUMPRODUCT('Respondent Data'!I78:Z78,'Product Coding'!A152:R152)</f>
        <v>-2.0559642756266499</v>
      </c>
      <c r="BC78" s="4">
        <f>SUMPRODUCT('Respondent Data'!I78:Z78,'Product Coding'!A153:R153)</f>
        <v>-2.7863570574688299</v>
      </c>
      <c r="BD78" s="4">
        <f>SUMPRODUCT('Respondent Data'!I78:Z78,'Product Coding'!A154:R154)</f>
        <v>4.5849256744360751</v>
      </c>
      <c r="BE78" s="4">
        <f>SUMPRODUCT('Respondent Data'!I78:Z78,'Product Coding'!A155:R155)</f>
        <v>2.1622698915926244</v>
      </c>
      <c r="BF78" s="4">
        <f>SUMPRODUCT('Respondent Data'!I78:Z78,'Product Coding'!A156:R156)</f>
        <v>0.3958273857796164</v>
      </c>
      <c r="BG78" s="4">
        <f>SUMPRODUCT('Respondent Data'!I78:Z78,'Product Coding'!A157:R157)</f>
        <v>-1.1614559548339758</v>
      </c>
      <c r="BH78" s="4">
        <f>SUMPRODUCT('Respondent Data'!I78:Z78,'Product Coding'!A158:R158)</f>
        <v>-2.4295202243012355</v>
      </c>
      <c r="BI78" s="4">
        <f>SUMPRODUCT('Respondent Data'!I78:Z78,'Product Coding'!A159:R159)</f>
        <v>-3.1599130061434155</v>
      </c>
      <c r="BJ78" s="4">
        <f>SUMPRODUCT('Respondent Data'!I78:Z78,'Product Coding'!A160:R160)</f>
        <v>4.7365981378523632</v>
      </c>
      <c r="BK78" s="4">
        <f>SUMPRODUCT('Respondent Data'!I78:Z78,'Product Coding'!A161:R161)</f>
        <v>2.3139423550089124</v>
      </c>
      <c r="BL78" s="4">
        <f>SUMPRODUCT('Respondent Data'!I78:Z78,'Product Coding'!A162:R162)</f>
        <v>0.547499849195905</v>
      </c>
      <c r="BM78" s="4">
        <f>SUMPRODUCT('Respondent Data'!I78:Z78,'Product Coding'!A163:R163)</f>
        <v>-1.0097834914176871</v>
      </c>
      <c r="BN78" s="4">
        <f>SUMPRODUCT('Respondent Data'!I78:Z78,'Product Coding'!A164:R164)</f>
        <v>-2.2778477608849474</v>
      </c>
      <c r="BO78" s="4">
        <f>SUMPRODUCT('Respondent Data'!I78:Z78,'Product Coding'!A165:R165)</f>
        <v>-3.0082405427271275</v>
      </c>
      <c r="BP78" s="4">
        <f>SUMPRODUCT('Respondent Data'!I78:Z78,'Product Coding'!A166:R166)</f>
        <v>4.3630421891777775</v>
      </c>
      <c r="BQ78" s="4">
        <f>SUMPRODUCT('Respondent Data'!I78:Z78,'Product Coding'!A167:R167)</f>
        <v>1.9403864063343266</v>
      </c>
      <c r="BR78" s="4">
        <f>SUMPRODUCT('Respondent Data'!I78:Z78,'Product Coding'!A168:R168)</f>
        <v>0.173943900521319</v>
      </c>
      <c r="BS78" s="4">
        <f>SUMPRODUCT('Respondent Data'!I78:Z78,'Product Coding'!A169:R169)</f>
        <v>-1.3833394400922732</v>
      </c>
      <c r="BT78" s="4">
        <f>SUMPRODUCT('Respondent Data'!I78:Z78,'Product Coding'!A170:R170)</f>
        <v>-2.6514037095595331</v>
      </c>
      <c r="BU78" s="4">
        <f>SUMPRODUCT('Respondent Data'!I78:Z78,'Product Coding'!A171:R171)</f>
        <v>-3.3817964914017131</v>
      </c>
      <c r="BV78" s="4">
        <f>SUMPRODUCT('Respondent Data'!I78:Z78,'Product Coding'!A172:R172)</f>
        <v>-3.85112910383465</v>
      </c>
      <c r="BX78" s="4">
        <f t="shared" si="338"/>
        <v>8.2317009264044304E-3</v>
      </c>
      <c r="BY78" s="4">
        <f t="shared" si="339"/>
        <v>9.2818729886773199E-2</v>
      </c>
      <c r="BZ78" s="4">
        <f t="shared" si="340"/>
        <v>0.54299002843010646</v>
      </c>
      <c r="CA78" s="4">
        <f t="shared" si="341"/>
        <v>2.5769821823685688</v>
      </c>
      <c r="CB78" s="4">
        <f t="shared" si="342"/>
        <v>9.1585080338132343</v>
      </c>
      <c r="CC78" s="4">
        <f t="shared" si="343"/>
        <v>19.01210856083874</v>
      </c>
      <c r="CD78" s="4">
        <f t="shared" si="344"/>
        <v>1.1959771176438542E-2</v>
      </c>
      <c r="CE78" s="4">
        <f t="shared" si="345"/>
        <v>0.13485557605387244</v>
      </c>
      <c r="CF78" s="4">
        <f t="shared" si="346"/>
        <v>0.78890578620043483</v>
      </c>
      <c r="CG78" s="4">
        <f t="shared" si="347"/>
        <v>3.7440764068610792</v>
      </c>
      <c r="CH78" s="4">
        <f t="shared" si="348"/>
        <v>13.306321668057024</v>
      </c>
      <c r="CI78" s="4">
        <f t="shared" si="349"/>
        <v>27.62253755355497</v>
      </c>
      <c r="CJ78" s="4">
        <f t="shared" si="350"/>
        <v>1.1446204914716653E-2</v>
      </c>
      <c r="CK78" s="4">
        <f t="shared" si="351"/>
        <v>0.12906472328214214</v>
      </c>
      <c r="CL78" s="4">
        <f t="shared" si="352"/>
        <v>0.75502926887475985</v>
      </c>
      <c r="CM78" s="4">
        <f t="shared" si="353"/>
        <v>3.5833014810279766</v>
      </c>
      <c r="CN78" s="4">
        <f t="shared" si="354"/>
        <v>12.734932987160205</v>
      </c>
      <c r="CO78" s="4">
        <f t="shared" si="355"/>
        <v>26.436394178287141</v>
      </c>
      <c r="CP78" s="4">
        <f t="shared" si="356"/>
        <v>1.6630097818487205E-2</v>
      </c>
      <c r="CQ78" s="4">
        <f t="shared" si="357"/>
        <v>0.18751708440396547</v>
      </c>
      <c r="CR78" s="4">
        <f t="shared" si="358"/>
        <v>1.0969758702348866</v>
      </c>
      <c r="CS78" s="4">
        <f t="shared" si="359"/>
        <v>5.2061495130152915</v>
      </c>
      <c r="CT78" s="4">
        <f t="shared" si="360"/>
        <v>18.502480330057612</v>
      </c>
      <c r="CU78" s="4">
        <f t="shared" si="361"/>
        <v>38.409221609141873</v>
      </c>
      <c r="CV78" s="4">
        <f t="shared" si="362"/>
        <v>6.6969461836143863E-3</v>
      </c>
      <c r="CW78" s="4">
        <f t="shared" si="363"/>
        <v>7.5513195199946759E-2</v>
      </c>
      <c r="CX78" s="4">
        <f t="shared" si="364"/>
        <v>0.44175256501016019</v>
      </c>
      <c r="CY78" s="4">
        <f t="shared" si="365"/>
        <v>2.0965182221450842</v>
      </c>
      <c r="CZ78" s="4">
        <f t="shared" si="366"/>
        <v>7.4509552731573381</v>
      </c>
      <c r="DA78" s="4">
        <f t="shared" si="367"/>
        <v>15.467406919578837</v>
      </c>
      <c r="DB78" s="4">
        <f t="shared" si="368"/>
        <v>9.7299385209729805E-3</v>
      </c>
      <c r="DC78" s="4">
        <f t="shared" si="369"/>
        <v>0.10971250577097674</v>
      </c>
      <c r="DD78" s="4">
        <f t="shared" si="370"/>
        <v>0.64181870082031922</v>
      </c>
      <c r="DE78" s="4">
        <f t="shared" si="371"/>
        <v>3.0460142354857305</v>
      </c>
      <c r="DF78" s="4">
        <f t="shared" si="372"/>
        <v>10.825432180972529</v>
      </c>
      <c r="DG78" s="4">
        <f t="shared" si="373"/>
        <v>22.472469433097633</v>
      </c>
      <c r="DH78" s="4">
        <f t="shared" si="374"/>
        <v>5.4191690010799102E-3</v>
      </c>
      <c r="DI78" s="4">
        <f t="shared" si="375"/>
        <v>6.1105279239259125E-2</v>
      </c>
      <c r="DJ78" s="4">
        <f t="shared" si="376"/>
        <v>0.35746618545448378</v>
      </c>
      <c r="DK78" s="4">
        <f t="shared" si="377"/>
        <v>1.6965025920987749</v>
      </c>
      <c r="DL78" s="4">
        <f t="shared" si="378"/>
        <v>6.0293131731476537</v>
      </c>
      <c r="DM78" s="4">
        <f t="shared" si="379"/>
        <v>12.516226024147631</v>
      </c>
      <c r="DN78" s="4">
        <f t="shared" si="380"/>
        <v>7.8734664680868531E-3</v>
      </c>
      <c r="DO78" s="4">
        <f t="shared" si="381"/>
        <v>8.8779362115762886E-2</v>
      </c>
      <c r="DP78" s="4">
        <f t="shared" si="382"/>
        <v>0.51935970701226208</v>
      </c>
      <c r="DQ78" s="4">
        <f t="shared" si="383"/>
        <v>2.4648347872617253</v>
      </c>
      <c r="DR78" s="4">
        <f t="shared" si="384"/>
        <v>8.7599399621810026</v>
      </c>
      <c r="DS78" s="4">
        <f t="shared" si="385"/>
        <v>18.184722766255216</v>
      </c>
      <c r="DT78" s="4">
        <f t="shared" si="386"/>
        <v>7.0235841882677974E-3</v>
      </c>
      <c r="DU78" s="4">
        <f t="shared" si="387"/>
        <v>7.9196288766603187E-2</v>
      </c>
      <c r="DV78" s="4">
        <f t="shared" si="388"/>
        <v>0.46329868057227908</v>
      </c>
      <c r="DW78" s="4">
        <f t="shared" si="389"/>
        <v>2.1987741623938684</v>
      </c>
      <c r="DX78" s="4">
        <f t="shared" si="390"/>
        <v>7.8143694467907938</v>
      </c>
      <c r="DY78" s="4">
        <f t="shared" si="391"/>
        <v>16.221816884188545</v>
      </c>
      <c r="DZ78" s="4">
        <f t="shared" si="392"/>
        <v>1.0204508215390878E-2</v>
      </c>
      <c r="EA78" s="4">
        <f t="shared" si="393"/>
        <v>0.11506364239176066</v>
      </c>
      <c r="EB78" s="4">
        <f t="shared" si="394"/>
        <v>0.67312287649043789</v>
      </c>
      <c r="EC78" s="4">
        <f t="shared" si="395"/>
        <v>3.1945810575484956</v>
      </c>
      <c r="ED78" s="4">
        <f t="shared" si="396"/>
        <v>11.353433671525844</v>
      </c>
      <c r="EE78" s="4">
        <f t="shared" si="397"/>
        <v>23.568545521213998</v>
      </c>
      <c r="EF78" s="4">
        <f t="shared" si="398"/>
        <v>8.7684244772572185E-3</v>
      </c>
      <c r="EG78" s="4">
        <f t="shared" si="399"/>
        <v>9.8870698821975439E-2</v>
      </c>
      <c r="EH78" s="4">
        <f t="shared" si="400"/>
        <v>0.57839407660219699</v>
      </c>
      <c r="EI78" s="4">
        <f t="shared" si="401"/>
        <v>2.7450066331802647</v>
      </c>
      <c r="EJ78" s="4">
        <f t="shared" si="402"/>
        <v>9.7556612827431817</v>
      </c>
      <c r="EK78" s="4">
        <f t="shared" si="403"/>
        <v>20.251736495235683</v>
      </c>
      <c r="EL78" s="4">
        <f t="shared" si="404"/>
        <v>1.2739572448447188E-2</v>
      </c>
      <c r="EM78" s="4">
        <f t="shared" si="405"/>
        <v>0.14364843238806735</v>
      </c>
      <c r="EN78" s="4">
        <f t="shared" si="406"/>
        <v>0.84034403919862288</v>
      </c>
      <c r="EO78" s="4">
        <f t="shared" si="407"/>
        <v>3.9881977618180779</v>
      </c>
      <c r="EP78" s="4">
        <f t="shared" si="408"/>
        <v>14.173920755817919</v>
      </c>
      <c r="EQ78" s="4">
        <f t="shared" si="409"/>
        <v>29.423582874790227</v>
      </c>
      <c r="ER78" s="4">
        <f t="shared" si="410"/>
        <v>47.046153245905124</v>
      </c>
      <c r="ET78" s="4">
        <f t="shared" si="411"/>
        <v>0.99183550674032495</v>
      </c>
      <c r="EU78" s="4">
        <f t="shared" si="412"/>
        <v>0.91506484346549399</v>
      </c>
      <c r="EV78" s="4">
        <f t="shared" si="413"/>
        <v>0.64809232825531349</v>
      </c>
      <c r="EW78" s="4">
        <f t="shared" si="414"/>
        <v>0.27956527290774214</v>
      </c>
      <c r="EX78" s="4">
        <f t="shared" si="415"/>
        <v>9.843965242449354E-2</v>
      </c>
      <c r="EY78" s="4">
        <f t="shared" si="416"/>
        <v>4.9969746913969784E-2</v>
      </c>
      <c r="EZ78" s="4">
        <f t="shared" si="417"/>
        <v>0.98818157448834665</v>
      </c>
      <c r="FA78" s="4">
        <f t="shared" si="418"/>
        <v>0.88116939379828996</v>
      </c>
      <c r="FB78" s="4">
        <f t="shared" si="419"/>
        <v>0.55900093102385262</v>
      </c>
      <c r="FC78" s="4">
        <f t="shared" si="420"/>
        <v>0.21078918513069447</v>
      </c>
      <c r="FD78" s="4">
        <f t="shared" si="421"/>
        <v>6.9899169276529519E-2</v>
      </c>
      <c r="FE78" s="4">
        <f t="shared" si="422"/>
        <v>3.4937503291904953E-2</v>
      </c>
      <c r="FF78" s="4">
        <f t="shared" si="423"/>
        <v>0.98868332803158654</v>
      </c>
      <c r="FG78" s="4">
        <f t="shared" si="424"/>
        <v>0.8856888178146628</v>
      </c>
      <c r="FH78" s="4">
        <f t="shared" si="425"/>
        <v>0.56979106715476713</v>
      </c>
      <c r="FI78" s="4">
        <f t="shared" si="426"/>
        <v>0.21818333446738758</v>
      </c>
      <c r="FJ78" s="4">
        <f t="shared" si="427"/>
        <v>7.2807053440655856E-2</v>
      </c>
      <c r="FK78" s="4">
        <f t="shared" si="428"/>
        <v>3.6447938220372594E-2</v>
      </c>
      <c r="FL78" s="4">
        <f t="shared" si="429"/>
        <v>0.98364193834692426</v>
      </c>
      <c r="FM78" s="4">
        <f t="shared" si="430"/>
        <v>0.84209314807619506</v>
      </c>
      <c r="FN78" s="4">
        <f t="shared" si="431"/>
        <v>0.47687720883883516</v>
      </c>
      <c r="FO78" s="4">
        <f t="shared" si="432"/>
        <v>0.16113050417216657</v>
      </c>
      <c r="FP78" s="4">
        <f t="shared" si="433"/>
        <v>5.1275529218649182E-2</v>
      </c>
      <c r="FQ78" s="4">
        <f t="shared" si="434"/>
        <v>2.5374771669380729E-2</v>
      </c>
      <c r="FR78" s="4">
        <f t="shared" si="435"/>
        <v>0.9933476045507017</v>
      </c>
      <c r="FS78" s="4">
        <f t="shared" si="436"/>
        <v>0.92978868549733762</v>
      </c>
      <c r="FT78" s="4">
        <f t="shared" si="437"/>
        <v>0.69360029194257267</v>
      </c>
      <c r="FU78" s="4">
        <f t="shared" si="438"/>
        <v>0.32294336033561571</v>
      </c>
      <c r="FV78" s="4">
        <f t="shared" si="439"/>
        <v>0.11832981807113421</v>
      </c>
      <c r="FW78" s="4">
        <f t="shared" si="440"/>
        <v>6.0726015023716662E-2</v>
      </c>
      <c r="FX78" s="4">
        <f t="shared" si="441"/>
        <v>0.99036382090915798</v>
      </c>
      <c r="FY78" s="4">
        <f t="shared" si="442"/>
        <v>0.90113429811737267</v>
      </c>
      <c r="FZ78" s="4">
        <f t="shared" si="443"/>
        <v>0.60908064909990323</v>
      </c>
      <c r="GA78" s="4">
        <f t="shared" si="444"/>
        <v>0.24715681700510589</v>
      </c>
      <c r="GB78" s="4">
        <f t="shared" si="445"/>
        <v>8.4563505561262256E-2</v>
      </c>
      <c r="GC78" s="4">
        <f t="shared" si="446"/>
        <v>4.2603101597394701E-2</v>
      </c>
      <c r="GD78" s="4">
        <f t="shared" si="447"/>
        <v>0.99461004010251364</v>
      </c>
      <c r="GE78" s="4">
        <f t="shared" si="448"/>
        <v>0.94241355647286229</v>
      </c>
      <c r="GF78" s="4">
        <f t="shared" si="449"/>
        <v>0.73666660040242327</v>
      </c>
      <c r="GG78" s="4">
        <f t="shared" si="450"/>
        <v>0.37085074678962859</v>
      </c>
      <c r="GH78" s="4">
        <f t="shared" si="451"/>
        <v>0.14226140952434052</v>
      </c>
      <c r="GI78" s="4">
        <f t="shared" si="452"/>
        <v>7.3985149272691494E-2</v>
      </c>
      <c r="GJ78" s="4">
        <f t="shared" si="453"/>
        <v>0.99218804073126565</v>
      </c>
      <c r="GK78" s="4">
        <f t="shared" si="454"/>
        <v>0.91845973095665312</v>
      </c>
      <c r="GL78" s="4">
        <f t="shared" si="455"/>
        <v>0.65817198875600391</v>
      </c>
      <c r="GM78" s="4">
        <f t="shared" si="456"/>
        <v>0.28861404984631445</v>
      </c>
      <c r="GN78" s="4">
        <f t="shared" si="457"/>
        <v>0.10245964666534027</v>
      </c>
      <c r="GO78" s="4">
        <f t="shared" si="458"/>
        <v>5.2124808483495023E-2</v>
      </c>
      <c r="GP78" s="4">
        <f t="shared" si="459"/>
        <v>0.99302540248456117</v>
      </c>
      <c r="GQ78" s="4">
        <f t="shared" si="460"/>
        <v>0.9266154919258337</v>
      </c>
      <c r="GR78" s="4">
        <f t="shared" si="461"/>
        <v>0.68338748150098227</v>
      </c>
      <c r="GS78" s="4">
        <f t="shared" si="462"/>
        <v>0.31261975657938584</v>
      </c>
      <c r="GT78" s="4">
        <f t="shared" si="463"/>
        <v>0.11345111026224207</v>
      </c>
      <c r="GU78" s="4">
        <f t="shared" si="464"/>
        <v>5.8065882753526782E-2</v>
      </c>
      <c r="GV78" s="4">
        <f t="shared" si="465"/>
        <v>0.98989857189073716</v>
      </c>
      <c r="GW78" s="4">
        <f t="shared" si="466"/>
        <v>0.89680979809820149</v>
      </c>
      <c r="GX78" s="4">
        <f t="shared" si="467"/>
        <v>0.59768473317250415</v>
      </c>
      <c r="GY78" s="4">
        <f t="shared" si="468"/>
        <v>0.2384028312435201</v>
      </c>
      <c r="GZ78" s="4">
        <f t="shared" si="469"/>
        <v>8.0949153619123637E-2</v>
      </c>
      <c r="HA78" s="4">
        <f t="shared" si="470"/>
        <v>4.0702450177058237E-2</v>
      </c>
      <c r="HB78" s="4">
        <f t="shared" si="471"/>
        <v>0.99130779248785372</v>
      </c>
      <c r="HC78" s="4">
        <f t="shared" si="472"/>
        <v>0.91002517500196523</v>
      </c>
      <c r="HD78" s="4">
        <f t="shared" si="473"/>
        <v>0.63355534262564916</v>
      </c>
      <c r="HE78" s="4">
        <f t="shared" si="474"/>
        <v>0.26702222397689018</v>
      </c>
      <c r="HF78" s="4">
        <f t="shared" si="475"/>
        <v>9.2974292673611847E-2</v>
      </c>
      <c r="HG78" s="4">
        <f t="shared" si="476"/>
        <v>4.7054978317851104E-2</v>
      </c>
      <c r="HH78" s="4">
        <f t="shared" si="477"/>
        <v>0.98742068267595451</v>
      </c>
      <c r="HI78" s="4">
        <f t="shared" si="478"/>
        <v>0.87439458812695336</v>
      </c>
      <c r="HJ78" s="4">
        <f t="shared" si="479"/>
        <v>0.54337666148306141</v>
      </c>
      <c r="HK78" s="4">
        <f t="shared" si="480"/>
        <v>0.20047320650645656</v>
      </c>
      <c r="HL78" s="4">
        <f t="shared" si="481"/>
        <v>6.5902545300731474E-2</v>
      </c>
      <c r="HM78" s="4">
        <f t="shared" si="482"/>
        <v>3.2869238449512991E-2</v>
      </c>
      <c r="HN78" s="4">
        <f t="shared" si="483"/>
        <v>2.0813320785160423E-2</v>
      </c>
      <c r="HP78" s="4">
        <f t="shared" ref="HP78:IU78" si="520">IF(B1=1,ET78,0)</f>
        <v>0.99183550674032495</v>
      </c>
      <c r="HQ78" s="4">
        <f t="shared" si="520"/>
        <v>0.91506484346549399</v>
      </c>
      <c r="HR78" s="4">
        <f t="shared" si="520"/>
        <v>0.64809232825531349</v>
      </c>
      <c r="HS78" s="4">
        <f t="shared" si="520"/>
        <v>0.27956527290774214</v>
      </c>
      <c r="HT78" s="4">
        <f t="shared" si="520"/>
        <v>9.843965242449354E-2</v>
      </c>
      <c r="HU78" s="4">
        <f t="shared" si="520"/>
        <v>4.9969746913969784E-2</v>
      </c>
      <c r="HV78" s="4">
        <f t="shared" si="520"/>
        <v>0.98818157448834665</v>
      </c>
      <c r="HW78" s="4">
        <f t="shared" si="520"/>
        <v>0.88116939379828996</v>
      </c>
      <c r="HX78" s="4">
        <f t="shared" si="520"/>
        <v>0.55900093102385262</v>
      </c>
      <c r="HY78" s="4">
        <f t="shared" si="520"/>
        <v>0.21078918513069447</v>
      </c>
      <c r="HZ78" s="4">
        <f t="shared" si="520"/>
        <v>6.9899169276529519E-2</v>
      </c>
      <c r="IA78" s="4">
        <f t="shared" si="520"/>
        <v>3.4937503291904953E-2</v>
      </c>
      <c r="IB78" s="4">
        <f t="shared" si="520"/>
        <v>0.98868332803158654</v>
      </c>
      <c r="IC78" s="4">
        <f t="shared" si="520"/>
        <v>0.8856888178146628</v>
      </c>
      <c r="ID78" s="4">
        <f t="shared" si="520"/>
        <v>0.56979106715476713</v>
      </c>
      <c r="IE78" s="4">
        <f t="shared" si="520"/>
        <v>0.21818333446738758</v>
      </c>
      <c r="IF78" s="4">
        <f t="shared" si="520"/>
        <v>7.2807053440655856E-2</v>
      </c>
      <c r="IG78" s="4">
        <f t="shared" si="520"/>
        <v>3.6447938220372594E-2</v>
      </c>
      <c r="IH78" s="4">
        <f t="shared" si="520"/>
        <v>0.98364193834692426</v>
      </c>
      <c r="II78" s="4">
        <f t="shared" si="520"/>
        <v>0.84209314807619506</v>
      </c>
      <c r="IJ78" s="4">
        <f t="shared" si="520"/>
        <v>0.47687720883883516</v>
      </c>
      <c r="IK78" s="4">
        <f t="shared" si="520"/>
        <v>0.16113050417216657</v>
      </c>
      <c r="IL78" s="4">
        <f t="shared" si="520"/>
        <v>5.1275529218649182E-2</v>
      </c>
      <c r="IM78" s="4">
        <f t="shared" si="520"/>
        <v>2.5374771669380729E-2</v>
      </c>
      <c r="IN78" s="4">
        <f t="shared" si="520"/>
        <v>0.9933476045507017</v>
      </c>
      <c r="IO78" s="4">
        <f t="shared" si="520"/>
        <v>0.92978868549733762</v>
      </c>
      <c r="IP78" s="4">
        <f t="shared" si="520"/>
        <v>0.69360029194257267</v>
      </c>
      <c r="IQ78" s="4">
        <f t="shared" si="520"/>
        <v>0.32294336033561571</v>
      </c>
      <c r="IR78" s="4">
        <f t="shared" si="520"/>
        <v>0.11832981807113421</v>
      </c>
      <c r="IS78" s="4">
        <f t="shared" si="520"/>
        <v>6.0726015023716662E-2</v>
      </c>
      <c r="IT78" s="4">
        <f t="shared" si="520"/>
        <v>0.99036382090915798</v>
      </c>
      <c r="IU78" s="4">
        <f t="shared" si="520"/>
        <v>0.90113429811737267</v>
      </c>
      <c r="IV78" s="4">
        <f t="shared" ref="IV78:KA78" si="521">IF(AH1=1,FZ78,0)</f>
        <v>0.60908064909990323</v>
      </c>
      <c r="IW78" s="4">
        <f t="shared" si="521"/>
        <v>0.24715681700510589</v>
      </c>
      <c r="IX78" s="4">
        <f t="shared" si="521"/>
        <v>8.4563505561262256E-2</v>
      </c>
      <c r="IY78" s="4">
        <f t="shared" si="521"/>
        <v>4.2603101597394701E-2</v>
      </c>
      <c r="IZ78" s="4">
        <f t="shared" si="521"/>
        <v>0.99461004010251364</v>
      </c>
      <c r="JA78" s="4">
        <f t="shared" si="521"/>
        <v>0.94241355647286229</v>
      </c>
      <c r="JB78" s="4">
        <f t="shared" si="521"/>
        <v>0.73666660040242327</v>
      </c>
      <c r="JC78" s="4">
        <f t="shared" si="521"/>
        <v>0.37085074678962859</v>
      </c>
      <c r="JD78" s="4">
        <f t="shared" si="521"/>
        <v>0.14226140952434052</v>
      </c>
      <c r="JE78" s="4">
        <f t="shared" si="521"/>
        <v>7.3985149272691494E-2</v>
      </c>
      <c r="JF78" s="4">
        <f t="shared" si="521"/>
        <v>0.99218804073126565</v>
      </c>
      <c r="JG78" s="4">
        <f t="shared" si="521"/>
        <v>0.91845973095665312</v>
      </c>
      <c r="JH78" s="4">
        <f t="shared" si="521"/>
        <v>0.65817198875600391</v>
      </c>
      <c r="JI78" s="4">
        <f t="shared" si="521"/>
        <v>0.28861404984631445</v>
      </c>
      <c r="JJ78" s="4">
        <f t="shared" si="521"/>
        <v>0.10245964666534027</v>
      </c>
      <c r="JK78" s="4">
        <f t="shared" si="521"/>
        <v>5.2124808483495023E-2</v>
      </c>
      <c r="JL78" s="4">
        <f t="shared" si="521"/>
        <v>0.99302540248456117</v>
      </c>
      <c r="JM78" s="4">
        <f t="shared" si="521"/>
        <v>0.9266154919258337</v>
      </c>
      <c r="JN78" s="4">
        <f t="shared" si="521"/>
        <v>0.68338748150098227</v>
      </c>
      <c r="JO78" s="4">
        <f t="shared" si="521"/>
        <v>0.31261975657938584</v>
      </c>
      <c r="JP78" s="4">
        <f t="shared" si="521"/>
        <v>0.11345111026224207</v>
      </c>
      <c r="JQ78" s="4">
        <f t="shared" si="521"/>
        <v>5.8065882753526782E-2</v>
      </c>
      <c r="JR78" s="4">
        <f t="shared" si="521"/>
        <v>0.98989857189073716</v>
      </c>
      <c r="JS78" s="4">
        <f t="shared" si="521"/>
        <v>0.89680979809820149</v>
      </c>
      <c r="JT78" s="4">
        <f t="shared" si="521"/>
        <v>0.59768473317250415</v>
      </c>
      <c r="JU78" s="4">
        <f t="shared" si="521"/>
        <v>0.2384028312435201</v>
      </c>
      <c r="JV78" s="4">
        <f t="shared" si="521"/>
        <v>8.0949153619123637E-2</v>
      </c>
      <c r="JW78" s="4">
        <f t="shared" si="521"/>
        <v>4.0702450177058237E-2</v>
      </c>
      <c r="JX78" s="4">
        <f t="shared" si="521"/>
        <v>0.99130779248785372</v>
      </c>
      <c r="JY78" s="4">
        <f t="shared" si="521"/>
        <v>0.91002517500196523</v>
      </c>
      <c r="JZ78" s="4">
        <f t="shared" si="521"/>
        <v>0.63355534262564916</v>
      </c>
      <c r="KA78" s="4">
        <f t="shared" si="521"/>
        <v>0.26702222397689018</v>
      </c>
      <c r="KB78" s="4">
        <f t="shared" ref="KB78:KJ78" si="522">IF(BN1=1,HF78,0)</f>
        <v>9.2974292673611847E-2</v>
      </c>
      <c r="KC78" s="4">
        <f t="shared" si="522"/>
        <v>4.7054978317851104E-2</v>
      </c>
      <c r="KD78" s="4">
        <f t="shared" si="522"/>
        <v>0.98742068267595451</v>
      </c>
      <c r="KE78" s="4">
        <f t="shared" si="522"/>
        <v>0.87439458812695336</v>
      </c>
      <c r="KF78" s="4">
        <f t="shared" si="522"/>
        <v>0.54337666148306141</v>
      </c>
      <c r="KG78" s="4">
        <f t="shared" si="522"/>
        <v>0.20047320650645656</v>
      </c>
      <c r="KH78" s="4">
        <f t="shared" si="522"/>
        <v>6.5902545300731474E-2</v>
      </c>
      <c r="KI78" s="4">
        <f t="shared" si="522"/>
        <v>3.2869238449512991E-2</v>
      </c>
      <c r="KJ78" s="4">
        <f t="shared" si="522"/>
        <v>0</v>
      </c>
    </row>
    <row r="79" spans="1:296" x14ac:dyDescent="0.2">
      <c r="A79" s="4" t="str">
        <f>'Respondent Data'!A79</f>
        <v>681</v>
      </c>
      <c r="B79" s="4">
        <f>SUMPRODUCT('Respondent Data'!I79:Z79,'Product Coding'!A100:R100)</f>
        <v>1.3432490932086782</v>
      </c>
      <c r="C79" s="4">
        <f>SUMPRODUCT('Respondent Data'!I79:Z79,'Product Coding'!A101:R101)</f>
        <v>0.25171972673979837</v>
      </c>
      <c r="D79" s="4">
        <f>SUMPRODUCT('Respondent Data'!I79:Z79,'Product Coding'!A102:R102)</f>
        <v>-0.2839806379065517</v>
      </c>
      <c r="E79" s="4">
        <f>SUMPRODUCT('Respondent Data'!I79:Z79,'Product Coding'!A103:R103)</f>
        <v>-1.6065293282965749</v>
      </c>
      <c r="F79" s="4">
        <f>SUMPRODUCT('Respondent Data'!I79:Z79,'Product Coding'!A104:R104)</f>
        <v>-2.8407951934595714</v>
      </c>
      <c r="G79" s="4">
        <f>SUMPRODUCT('Respondent Data'!I79:Z79,'Product Coding'!A105:R105)</f>
        <v>-4.0722187105571823</v>
      </c>
      <c r="H79" s="4">
        <f>SUMPRODUCT('Respondent Data'!I79:Z79,'Product Coding'!A106:R106)</f>
        <v>-5.2569682519291838E-2</v>
      </c>
      <c r="I79" s="4">
        <f>SUMPRODUCT('Respondent Data'!I79:Z79,'Product Coding'!A107:R107)</f>
        <v>-1.1440990489881717</v>
      </c>
      <c r="J79" s="4">
        <f>SUMPRODUCT('Respondent Data'!I79:Z79,'Product Coding'!A108:R108)</f>
        <v>-1.6797994136345218</v>
      </c>
      <c r="K79" s="4">
        <f>SUMPRODUCT('Respondent Data'!I79:Z79,'Product Coding'!A109:R109)</f>
        <v>-3.002348104024545</v>
      </c>
      <c r="L79" s="4">
        <f>SUMPRODUCT('Respondent Data'!I79:Z79,'Product Coding'!A110:R110)</f>
        <v>-4.2366139691875411</v>
      </c>
      <c r="M79" s="4">
        <f>SUMPRODUCT('Respondent Data'!I79:Z79,'Product Coding'!A111:R111)</f>
        <v>-5.4680374862851515</v>
      </c>
      <c r="N79" s="4">
        <f>SUMPRODUCT('Respondent Data'!I79:Z79,'Product Coding'!A112:R112)</f>
        <v>-1.497781979525302</v>
      </c>
      <c r="O79" s="4">
        <f>SUMPRODUCT('Respondent Data'!I79:Z79,'Product Coding'!A113:R113)</f>
        <v>-2.5893113459941817</v>
      </c>
      <c r="P79" s="4">
        <f>SUMPRODUCT('Respondent Data'!I79:Z79,'Product Coding'!A114:R114)</f>
        <v>-3.125011710640532</v>
      </c>
      <c r="Q79" s="4">
        <f>SUMPRODUCT('Respondent Data'!I79:Z79,'Product Coding'!A115:R115)</f>
        <v>-4.4475604010305556</v>
      </c>
      <c r="R79" s="4">
        <f>SUMPRODUCT('Respondent Data'!I79:Z79,'Product Coding'!A116:R116)</f>
        <v>-5.6818262661935517</v>
      </c>
      <c r="S79" s="4">
        <f>SUMPRODUCT('Respondent Data'!I79:Z79,'Product Coding'!A117:R117)</f>
        <v>-6.9132497832911621</v>
      </c>
      <c r="T79" s="4">
        <f>SUMPRODUCT('Respondent Data'!I79:Z79,'Product Coding'!A118:R118)</f>
        <v>-2.8936007552532721</v>
      </c>
      <c r="U79" s="4">
        <f>SUMPRODUCT('Respondent Data'!I79:Z79,'Product Coding'!A119:R119)</f>
        <v>-3.9851301217221518</v>
      </c>
      <c r="V79" s="4">
        <f>SUMPRODUCT('Respondent Data'!I79:Z79,'Product Coding'!A120:R120)</f>
        <v>-4.520830486368502</v>
      </c>
      <c r="W79" s="4">
        <f>SUMPRODUCT('Respondent Data'!I79:Z79,'Product Coding'!A121:R121)</f>
        <v>-5.8433791767585248</v>
      </c>
      <c r="X79" s="4">
        <f>SUMPRODUCT('Respondent Data'!I79:Z79,'Product Coding'!A122:R122)</f>
        <v>-7.0776450419215227</v>
      </c>
      <c r="Y79" s="4">
        <f>SUMPRODUCT('Respondent Data'!I79:Z79,'Product Coding'!A123:R123)</f>
        <v>-8.3090685590191331</v>
      </c>
      <c r="Z79" s="4">
        <f>SUMPRODUCT('Respondent Data'!I79:Z79,'Product Coding'!A124:R124)</f>
        <v>1.6152113815954379</v>
      </c>
      <c r="AA79" s="4">
        <f>SUMPRODUCT('Respondent Data'!I79:Z79,'Product Coding'!A125:R125)</f>
        <v>0.52368201512655799</v>
      </c>
      <c r="AB79" s="4">
        <f>SUMPRODUCT('Respondent Data'!I79:Z79,'Product Coding'!A126:R126)</f>
        <v>-1.2018349519792082E-2</v>
      </c>
      <c r="AC79" s="4">
        <f>SUMPRODUCT('Respondent Data'!I79:Z79,'Product Coding'!A127:R127)</f>
        <v>-1.3345670399098153</v>
      </c>
      <c r="AD79" s="4">
        <f>SUMPRODUCT('Respondent Data'!I79:Z79,'Product Coding'!A128:R128)</f>
        <v>-2.5688329050728123</v>
      </c>
      <c r="AE79" s="4">
        <f>SUMPRODUCT('Respondent Data'!I79:Z79,'Product Coding'!A129:R129)</f>
        <v>-3.8002564221704227</v>
      </c>
      <c r="AF79" s="4">
        <f>SUMPRODUCT('Respondent Data'!I79:Z79,'Product Coding'!A130:R130)</f>
        <v>0.21939260586746778</v>
      </c>
      <c r="AG79" s="4">
        <f>SUMPRODUCT('Respondent Data'!I79:Z79,'Product Coding'!A131:R131)</f>
        <v>-0.8721367606014121</v>
      </c>
      <c r="AH79" s="4">
        <f>SUMPRODUCT('Respondent Data'!I79:Z79,'Product Coding'!A132:R132)</f>
        <v>-1.4078371252477622</v>
      </c>
      <c r="AI79" s="4">
        <f>SUMPRODUCT('Respondent Data'!I79:Z79,'Product Coding'!A133:R133)</f>
        <v>-2.7303858156377854</v>
      </c>
      <c r="AJ79" s="4">
        <f>SUMPRODUCT('Respondent Data'!I79:Z79,'Product Coding'!A134:R134)</f>
        <v>-3.9646516808007823</v>
      </c>
      <c r="AK79" s="4">
        <f>SUMPRODUCT('Respondent Data'!I79:Z79,'Product Coding'!A135:R135)</f>
        <v>-5.1960751978983932</v>
      </c>
      <c r="AL79" s="4">
        <f>SUMPRODUCT('Respondent Data'!I79:Z79,'Product Coding'!A136:R136)</f>
        <v>4.8768226985917185</v>
      </c>
      <c r="AM79" s="4">
        <f>SUMPRODUCT('Respondent Data'!I79:Z79,'Product Coding'!A137:R137)</f>
        <v>3.7852933321228384</v>
      </c>
      <c r="AN79" s="4">
        <f>SUMPRODUCT('Respondent Data'!I79:Z79,'Product Coding'!A138:R138)</f>
        <v>3.2495929674764881</v>
      </c>
      <c r="AO79" s="4">
        <f>SUMPRODUCT('Respondent Data'!I79:Z79,'Product Coding'!A139:R139)</f>
        <v>1.9270442770864651</v>
      </c>
      <c r="AP79" s="4">
        <f>SUMPRODUCT('Respondent Data'!I79:Z79,'Product Coding'!A140:R140)</f>
        <v>0.69277841192346812</v>
      </c>
      <c r="AQ79" s="4">
        <f>SUMPRODUCT('Respondent Data'!I79:Z79,'Product Coding'!A141:R141)</f>
        <v>-0.5386451051741421</v>
      </c>
      <c r="AR79" s="4">
        <f>SUMPRODUCT('Respondent Data'!I79:Z79,'Product Coding'!A142:R142)</f>
        <v>3.4810039228637479</v>
      </c>
      <c r="AS79" s="4">
        <f>SUMPRODUCT('Respondent Data'!I79:Z79,'Product Coding'!A143:R143)</f>
        <v>2.3894745563948683</v>
      </c>
      <c r="AT79" s="4">
        <f>SUMPRODUCT('Respondent Data'!I79:Z79,'Product Coding'!A144:R144)</f>
        <v>1.853774191748518</v>
      </c>
      <c r="AU79" s="4">
        <f>SUMPRODUCT('Respondent Data'!I79:Z79,'Product Coding'!A145:R145)</f>
        <v>0.531225501358495</v>
      </c>
      <c r="AV79" s="4">
        <f>SUMPRODUCT('Respondent Data'!I79:Z79,'Product Coding'!A146:R146)</f>
        <v>-0.70304036380450197</v>
      </c>
      <c r="AW79" s="4">
        <f>SUMPRODUCT('Respondent Data'!I79:Z79,'Product Coding'!A147:R147)</f>
        <v>-1.9344638809021122</v>
      </c>
      <c r="AX79" s="4">
        <f>SUMPRODUCT('Respondent Data'!I79:Z79,'Product Coding'!A148:R148)</f>
        <v>7.6139912989563481</v>
      </c>
      <c r="AY79" s="4">
        <f>SUMPRODUCT('Respondent Data'!I79:Z79,'Product Coding'!A149:R149)</f>
        <v>6.5224619324874684</v>
      </c>
      <c r="AZ79" s="4">
        <f>SUMPRODUCT('Respondent Data'!I79:Z79,'Product Coding'!A150:R150)</f>
        <v>5.9867615678411177</v>
      </c>
      <c r="BA79" s="4">
        <f>SUMPRODUCT('Respondent Data'!I79:Z79,'Product Coding'!A151:R151)</f>
        <v>4.6642128774510949</v>
      </c>
      <c r="BB79" s="4">
        <f>SUMPRODUCT('Respondent Data'!I79:Z79,'Product Coding'!A152:R152)</f>
        <v>3.4299470122880984</v>
      </c>
      <c r="BC79" s="4">
        <f>SUMPRODUCT('Respondent Data'!I79:Z79,'Product Coding'!A153:R153)</f>
        <v>2.198523495190488</v>
      </c>
      <c r="BD79" s="4">
        <f>SUMPRODUCT('Respondent Data'!I79:Z79,'Product Coding'!A154:R154)</f>
        <v>6.2181725232283771</v>
      </c>
      <c r="BE79" s="4">
        <f>SUMPRODUCT('Respondent Data'!I79:Z79,'Product Coding'!A155:R155)</f>
        <v>5.1266431567594974</v>
      </c>
      <c r="BF79" s="4">
        <f>SUMPRODUCT('Respondent Data'!I79:Z79,'Product Coding'!A156:R156)</f>
        <v>4.5909427921131485</v>
      </c>
      <c r="BG79" s="4">
        <f>SUMPRODUCT('Respondent Data'!I79:Z79,'Product Coding'!A157:R157)</f>
        <v>3.2683941017231248</v>
      </c>
      <c r="BH79" s="4">
        <f>SUMPRODUCT('Respondent Data'!I79:Z79,'Product Coding'!A158:R158)</f>
        <v>2.0341282365601283</v>
      </c>
      <c r="BI79" s="4">
        <f>SUMPRODUCT('Respondent Data'!I79:Z79,'Product Coding'!A159:R159)</f>
        <v>0.80270471946251787</v>
      </c>
      <c r="BJ79" s="4">
        <f>SUMPRODUCT('Respondent Data'!I79:Z79,'Product Coding'!A160:R160)</f>
        <v>8.3573575103149373</v>
      </c>
      <c r="BK79" s="4">
        <f>SUMPRODUCT('Respondent Data'!I79:Z79,'Product Coding'!A161:R161)</f>
        <v>7.2658281438460577</v>
      </c>
      <c r="BL79" s="4">
        <f>SUMPRODUCT('Respondent Data'!I79:Z79,'Product Coding'!A162:R162)</f>
        <v>6.7301277791997087</v>
      </c>
      <c r="BM79" s="4">
        <f>SUMPRODUCT('Respondent Data'!I79:Z79,'Product Coding'!A163:R163)</f>
        <v>5.4075790888096851</v>
      </c>
      <c r="BN79" s="4">
        <f>SUMPRODUCT('Respondent Data'!I79:Z79,'Product Coding'!A164:R164)</f>
        <v>4.1733132236466872</v>
      </c>
      <c r="BO79" s="4">
        <f>SUMPRODUCT('Respondent Data'!I79:Z79,'Product Coding'!A165:R165)</f>
        <v>2.9418897065490777</v>
      </c>
      <c r="BP79" s="4">
        <f>SUMPRODUCT('Respondent Data'!I79:Z79,'Product Coding'!A166:R166)</f>
        <v>6.9615387345869681</v>
      </c>
      <c r="BQ79" s="4">
        <f>SUMPRODUCT('Respondent Data'!I79:Z79,'Product Coding'!A167:R167)</f>
        <v>5.8700093681180885</v>
      </c>
      <c r="BR79" s="4">
        <f>SUMPRODUCT('Respondent Data'!I79:Z79,'Product Coding'!A168:R168)</f>
        <v>5.3343090034717378</v>
      </c>
      <c r="BS79" s="4">
        <f>SUMPRODUCT('Respondent Data'!I79:Z79,'Product Coding'!A169:R169)</f>
        <v>4.0117603130817141</v>
      </c>
      <c r="BT79" s="4">
        <f>SUMPRODUCT('Respondent Data'!I79:Z79,'Product Coding'!A170:R170)</f>
        <v>2.7774944479187176</v>
      </c>
      <c r="BU79" s="4">
        <f>SUMPRODUCT('Respondent Data'!I79:Z79,'Product Coding'!A171:R171)</f>
        <v>1.5460709308211076</v>
      </c>
      <c r="BV79" s="4">
        <f>SUMPRODUCT('Respondent Data'!I79:Z79,'Product Coding'!A172:R172)</f>
        <v>5.2101137985267902</v>
      </c>
      <c r="BX79" s="4">
        <f t="shared" si="338"/>
        <v>0.26099628820204357</v>
      </c>
      <c r="BY79" s="4">
        <f t="shared" si="339"/>
        <v>0.77746260951600343</v>
      </c>
      <c r="BZ79" s="4">
        <f t="shared" si="340"/>
        <v>1.3284072097592567</v>
      </c>
      <c r="CA79" s="4">
        <f t="shared" si="341"/>
        <v>4.9854782084763043</v>
      </c>
      <c r="CB79" s="4">
        <f t="shared" si="342"/>
        <v>17.129381294819826</v>
      </c>
      <c r="CC79" s="4">
        <f t="shared" si="343"/>
        <v>58.687027778136716</v>
      </c>
      <c r="CD79" s="4">
        <f t="shared" si="344"/>
        <v>1.0539760032229033</v>
      </c>
      <c r="CE79" s="4">
        <f t="shared" si="345"/>
        <v>3.1396114461159992</v>
      </c>
      <c r="CF79" s="4">
        <f t="shared" si="346"/>
        <v>5.364479821685018</v>
      </c>
      <c r="CG79" s="4">
        <f t="shared" si="347"/>
        <v>20.132755268370104</v>
      </c>
      <c r="CH79" s="4">
        <f t="shared" si="348"/>
        <v>69.173232152709176</v>
      </c>
      <c r="CI79" s="4">
        <f t="shared" si="349"/>
        <v>236.99463086137357</v>
      </c>
      <c r="CJ79" s="4">
        <f t="shared" si="350"/>
        <v>4.4717596081647866</v>
      </c>
      <c r="CK79" s="4">
        <f t="shared" si="351"/>
        <v>13.320595162643519</v>
      </c>
      <c r="CL79" s="4">
        <f t="shared" si="352"/>
        <v>22.760161628037356</v>
      </c>
      <c r="CM79" s="4">
        <f t="shared" si="353"/>
        <v>85.418303201277212</v>
      </c>
      <c r="CN79" s="4">
        <f t="shared" si="354"/>
        <v>293.48492238989996</v>
      </c>
      <c r="CO79" s="4">
        <f t="shared" si="355"/>
        <v>1005.5096267819706</v>
      </c>
      <c r="CP79" s="4">
        <f t="shared" si="356"/>
        <v>18.058215891325595</v>
      </c>
      <c r="CQ79" s="4">
        <f t="shared" si="357"/>
        <v>53.792288567739973</v>
      </c>
      <c r="CR79" s="4">
        <f t="shared" si="358"/>
        <v>91.911897869045134</v>
      </c>
      <c r="CS79" s="4">
        <f t="shared" si="359"/>
        <v>344.9429968156125</v>
      </c>
      <c r="CT79" s="4">
        <f t="shared" si="360"/>
        <v>1185.1741939993958</v>
      </c>
      <c r="CU79" s="4">
        <f t="shared" si="361"/>
        <v>4060.5290785492384</v>
      </c>
      <c r="CV79" s="4">
        <f t="shared" si="362"/>
        <v>0.19884863305670533</v>
      </c>
      <c r="CW79" s="4">
        <f t="shared" si="363"/>
        <v>0.59233553940536798</v>
      </c>
      <c r="CX79" s="4">
        <f t="shared" si="364"/>
        <v>1.0120908600769591</v>
      </c>
      <c r="CY79" s="4">
        <f t="shared" si="365"/>
        <v>3.7983510559432663</v>
      </c>
      <c r="CZ79" s="4">
        <f t="shared" si="366"/>
        <v>13.050584278597993</v>
      </c>
      <c r="DA79" s="4">
        <f t="shared" si="367"/>
        <v>44.712648337778184</v>
      </c>
      <c r="DB79" s="4">
        <f t="shared" si="368"/>
        <v>0.80300639123726425</v>
      </c>
      <c r="DC79" s="4">
        <f t="shared" si="369"/>
        <v>2.3920165634925072</v>
      </c>
      <c r="DD79" s="4">
        <f t="shared" si="370"/>
        <v>4.087105939133397</v>
      </c>
      <c r="DE79" s="4">
        <f t="shared" si="371"/>
        <v>15.338803828817179</v>
      </c>
      <c r="DF79" s="4">
        <f t="shared" si="372"/>
        <v>52.70190910543635</v>
      </c>
      <c r="DG79" s="4">
        <f t="shared" si="373"/>
        <v>180.56217853980067</v>
      </c>
      <c r="DH79" s="4">
        <f t="shared" si="374"/>
        <v>7.6211904184476254E-3</v>
      </c>
      <c r="DI79" s="4">
        <f t="shared" si="375"/>
        <v>2.270220251468795E-2</v>
      </c>
      <c r="DJ79" s="4">
        <f t="shared" si="376"/>
        <v>3.8789993407786424E-2</v>
      </c>
      <c r="DK79" s="4">
        <f t="shared" si="377"/>
        <v>0.14557785099382708</v>
      </c>
      <c r="DL79" s="4">
        <f t="shared" si="378"/>
        <v>0.50018441831999483</v>
      </c>
      <c r="DM79" s="4">
        <f t="shared" si="379"/>
        <v>1.7136834277262458</v>
      </c>
      <c r="DN79" s="4">
        <f t="shared" si="380"/>
        <v>3.0776498288044324E-2</v>
      </c>
      <c r="DO79" s="4">
        <f t="shared" si="381"/>
        <v>9.167784276021898E-2</v>
      </c>
      <c r="DP79" s="4">
        <f t="shared" si="382"/>
        <v>0.15664484157465264</v>
      </c>
      <c r="DQ79" s="4">
        <f t="shared" si="383"/>
        <v>0.58788407530713627</v>
      </c>
      <c r="DR79" s="4">
        <f t="shared" si="384"/>
        <v>2.0198845651290496</v>
      </c>
      <c r="DS79" s="4">
        <f t="shared" si="385"/>
        <v>6.9203329380149068</v>
      </c>
      <c r="DT79" s="4">
        <f t="shared" si="386"/>
        <v>4.9349822346951902E-4</v>
      </c>
      <c r="DU79" s="4">
        <f t="shared" si="387"/>
        <v>1.470045490888785E-3</v>
      </c>
      <c r="DV79" s="4">
        <f t="shared" si="388"/>
        <v>2.5117851390775488E-3</v>
      </c>
      <c r="DW79" s="4">
        <f t="shared" si="389"/>
        <v>9.4266652448499917E-3</v>
      </c>
      <c r="DX79" s="4">
        <f t="shared" si="390"/>
        <v>3.2388656928261261E-2</v>
      </c>
      <c r="DY79" s="4">
        <f t="shared" si="391"/>
        <v>0.11096688059715479</v>
      </c>
      <c r="DZ79" s="4">
        <f t="shared" si="392"/>
        <v>1.9928838404297839E-3</v>
      </c>
      <c r="EA79" s="4">
        <f t="shared" si="393"/>
        <v>5.9364548121212798E-3</v>
      </c>
      <c r="EB79" s="4">
        <f t="shared" si="394"/>
        <v>1.0143290849371199E-2</v>
      </c>
      <c r="EC79" s="4">
        <f t="shared" si="395"/>
        <v>3.8067510564732433E-2</v>
      </c>
      <c r="ED79" s="4">
        <f t="shared" si="396"/>
        <v>0.13079445464213046</v>
      </c>
      <c r="EE79" s="4">
        <f t="shared" si="397"/>
        <v>0.44811529737680988</v>
      </c>
      <c r="EF79" s="4">
        <f t="shared" si="398"/>
        <v>2.3466361136396331E-4</v>
      </c>
      <c r="EG79" s="4">
        <f t="shared" si="399"/>
        <v>6.9902213899778994E-4</v>
      </c>
      <c r="EH79" s="4">
        <f t="shared" si="400"/>
        <v>1.1943803314272263E-3</v>
      </c>
      <c r="EI79" s="4">
        <f t="shared" si="401"/>
        <v>4.4824787694748144E-3</v>
      </c>
      <c r="EJ79" s="4">
        <f t="shared" si="402"/>
        <v>1.5401148049895026E-2</v>
      </c>
      <c r="EK79" s="4">
        <f t="shared" si="403"/>
        <v>5.2765922356618977E-2</v>
      </c>
      <c r="EL79" s="4">
        <f t="shared" si="404"/>
        <v>9.476372898291123E-4</v>
      </c>
      <c r="EM79" s="4">
        <f t="shared" si="405"/>
        <v>2.8228468891284639E-3</v>
      </c>
      <c r="EN79" s="4">
        <f t="shared" si="406"/>
        <v>4.8232418043861625E-3</v>
      </c>
      <c r="EO79" s="4">
        <f t="shared" si="407"/>
        <v>1.8101502862467127E-2</v>
      </c>
      <c r="EP79" s="4">
        <f t="shared" si="408"/>
        <v>6.2194142983775451E-2</v>
      </c>
      <c r="EQ79" s="4">
        <f t="shared" si="409"/>
        <v>0.21308355124478684</v>
      </c>
      <c r="ER79" s="4">
        <f t="shared" si="410"/>
        <v>5.4610521925845977E-3</v>
      </c>
      <c r="ET79" s="4">
        <f t="shared" si="411"/>
        <v>0.79302374587146651</v>
      </c>
      <c r="EU79" s="4">
        <f t="shared" si="412"/>
        <v>0.56259973888975157</v>
      </c>
      <c r="EV79" s="4">
        <f t="shared" si="413"/>
        <v>0.42947814102645476</v>
      </c>
      <c r="EW79" s="4">
        <f t="shared" si="414"/>
        <v>0.16707102844077773</v>
      </c>
      <c r="EX79" s="4">
        <f t="shared" si="415"/>
        <v>5.5159080375552234E-2</v>
      </c>
      <c r="EY79" s="4">
        <f t="shared" si="416"/>
        <v>1.6754059252491356E-2</v>
      </c>
      <c r="EZ79" s="4">
        <f t="shared" si="417"/>
        <v>0.48686060520224939</v>
      </c>
      <c r="FA79" s="4">
        <f t="shared" si="418"/>
        <v>0.24156856579818678</v>
      </c>
      <c r="FB79" s="4">
        <f t="shared" si="419"/>
        <v>0.15712203165336558</v>
      </c>
      <c r="FC79" s="4">
        <f t="shared" si="420"/>
        <v>4.731990633974377E-2</v>
      </c>
      <c r="FD79" s="4">
        <f t="shared" si="421"/>
        <v>1.425044806007832E-2</v>
      </c>
      <c r="FE79" s="4">
        <f t="shared" si="422"/>
        <v>4.2017754618274439E-3</v>
      </c>
      <c r="FF79" s="4">
        <f t="shared" si="423"/>
        <v>0.18275656673729446</v>
      </c>
      <c r="FG79" s="4">
        <f t="shared" si="424"/>
        <v>6.9829500006297535E-2</v>
      </c>
      <c r="FH79" s="4">
        <f t="shared" si="425"/>
        <v>4.2087255787855611E-2</v>
      </c>
      <c r="FI79" s="4">
        <f t="shared" si="426"/>
        <v>1.1571622711347341E-2</v>
      </c>
      <c r="FJ79" s="4">
        <f t="shared" si="427"/>
        <v>3.39575959232301E-3</v>
      </c>
      <c r="FK79" s="4">
        <f t="shared" si="428"/>
        <v>9.9353247439591479E-4</v>
      </c>
      <c r="FL79" s="4">
        <f t="shared" si="429"/>
        <v>5.2470808689660871E-2</v>
      </c>
      <c r="FM79" s="4">
        <f t="shared" si="430"/>
        <v>1.8250743419189273E-2</v>
      </c>
      <c r="FN79" s="4">
        <f t="shared" si="431"/>
        <v>1.0762884226188686E-2</v>
      </c>
      <c r="FO79" s="4">
        <f t="shared" si="432"/>
        <v>2.8906496422964147E-3</v>
      </c>
      <c r="FP79" s="4">
        <f t="shared" si="433"/>
        <v>8.4304649777308281E-4</v>
      </c>
      <c r="FQ79" s="4">
        <f t="shared" si="434"/>
        <v>2.4621269001407614E-4</v>
      </c>
      <c r="FR79" s="4">
        <f t="shared" si="435"/>
        <v>0.83413366160354963</v>
      </c>
      <c r="FS79" s="4">
        <f t="shared" si="436"/>
        <v>0.62800834073792877</v>
      </c>
      <c r="FT79" s="4">
        <f t="shared" si="437"/>
        <v>0.49699544878492796</v>
      </c>
      <c r="FU79" s="4">
        <f t="shared" si="438"/>
        <v>0.20840492668025906</v>
      </c>
      <c r="FV79" s="4">
        <f t="shared" si="439"/>
        <v>7.1171417513448965E-2</v>
      </c>
      <c r="FW79" s="4">
        <f t="shared" si="440"/>
        <v>2.1875783538307332E-2</v>
      </c>
      <c r="FX79" s="4">
        <f t="shared" si="441"/>
        <v>0.55462920423358963</v>
      </c>
      <c r="FY79" s="4">
        <f t="shared" si="442"/>
        <v>0.29480988116708201</v>
      </c>
      <c r="FZ79" s="4">
        <f t="shared" si="443"/>
        <v>0.1965754226400783</v>
      </c>
      <c r="GA79" s="4">
        <f t="shared" si="444"/>
        <v>6.1203990847620911E-2</v>
      </c>
      <c r="GB79" s="4">
        <f t="shared" si="445"/>
        <v>1.862131191717294E-2</v>
      </c>
      <c r="GC79" s="4">
        <f t="shared" si="446"/>
        <v>5.5077550183767355E-3</v>
      </c>
      <c r="GD79" s="4">
        <f t="shared" si="447"/>
        <v>0.99243645281488913</v>
      </c>
      <c r="GE79" s="4">
        <f t="shared" si="448"/>
        <v>0.97780174672659725</v>
      </c>
      <c r="GF79" s="4">
        <f t="shared" si="449"/>
        <v>0.96265848376096252</v>
      </c>
      <c r="GG79" s="4">
        <f t="shared" si="450"/>
        <v>0.87292190498661149</v>
      </c>
      <c r="GH79" s="4">
        <f t="shared" si="451"/>
        <v>0.666584713044724</v>
      </c>
      <c r="GI79" s="4">
        <f t="shared" si="452"/>
        <v>0.36850282158294517</v>
      </c>
      <c r="GJ79" s="4">
        <f t="shared" si="453"/>
        <v>0.97014241366662979</v>
      </c>
      <c r="GK79" s="4">
        <f t="shared" si="454"/>
        <v>0.91602115645361182</v>
      </c>
      <c r="GL79" s="4">
        <f t="shared" si="455"/>
        <v>0.86456962764698209</v>
      </c>
      <c r="GM79" s="4">
        <f t="shared" si="456"/>
        <v>0.62976889531849167</v>
      </c>
      <c r="GN79" s="4">
        <f t="shared" si="457"/>
        <v>0.33113848507559318</v>
      </c>
      <c r="GO79" s="4">
        <f t="shared" si="458"/>
        <v>0.12625731870441201</v>
      </c>
      <c r="GP79" s="4">
        <f t="shared" si="459"/>
        <v>0.99950674519689964</v>
      </c>
      <c r="GQ79" s="4">
        <f t="shared" si="460"/>
        <v>0.99853211237070194</v>
      </c>
      <c r="GR79" s="4">
        <f t="shared" si="461"/>
        <v>0.99749450811819729</v>
      </c>
      <c r="GS79" s="4">
        <f t="shared" si="462"/>
        <v>0.99066136692301121</v>
      </c>
      <c r="GT79" s="4">
        <f t="shared" si="463"/>
        <v>0.96862745758498603</v>
      </c>
      <c r="GU79" s="4">
        <f t="shared" si="464"/>
        <v>0.90011684188325292</v>
      </c>
      <c r="GV79" s="4">
        <f t="shared" si="465"/>
        <v>0.99801107984640425</v>
      </c>
      <c r="GW79" s="4">
        <f t="shared" si="466"/>
        <v>0.99409857870870189</v>
      </c>
      <c r="GX79" s="4">
        <f t="shared" si="467"/>
        <v>0.98995856237302493</v>
      </c>
      <c r="GY79" s="4">
        <f t="shared" si="468"/>
        <v>0.96332848280356764</v>
      </c>
      <c r="GZ79" s="4">
        <f t="shared" si="469"/>
        <v>0.88433401481127372</v>
      </c>
      <c r="HA79" s="4">
        <f t="shared" si="470"/>
        <v>0.6905527493642607</v>
      </c>
      <c r="HB79" s="4">
        <f t="shared" si="471"/>
        <v>0.99976539144272736</v>
      </c>
      <c r="HC79" s="4">
        <f t="shared" si="472"/>
        <v>0.99930146615162707</v>
      </c>
      <c r="HD79" s="4">
        <f t="shared" si="473"/>
        <v>0.99880704451114499</v>
      </c>
      <c r="HE79" s="4">
        <f t="shared" si="474"/>
        <v>0.99553752418363128</v>
      </c>
      <c r="HF79" s="4">
        <f t="shared" si="475"/>
        <v>0.98483244963877248</v>
      </c>
      <c r="HG79" s="4">
        <f t="shared" si="476"/>
        <v>0.94987877054521064</v>
      </c>
      <c r="HH79" s="4">
        <f t="shared" si="477"/>
        <v>0.99905325987641569</v>
      </c>
      <c r="HI79" s="4">
        <f t="shared" si="478"/>
        <v>0.99718509914499331</v>
      </c>
      <c r="HJ79" s="4">
        <f t="shared" si="479"/>
        <v>0.99519991018945297</v>
      </c>
      <c r="HK79" s="4">
        <f t="shared" si="480"/>
        <v>0.98222033578029944</v>
      </c>
      <c r="HL79" s="4">
        <f t="shared" si="481"/>
        <v>0.94144748076931795</v>
      </c>
      <c r="HM79" s="4">
        <f t="shared" si="482"/>
        <v>0.82434552753919177</v>
      </c>
      <c r="HN79" s="4">
        <f t="shared" si="483"/>
        <v>0.99456860891759469</v>
      </c>
      <c r="HP79" s="4">
        <f t="shared" ref="HP79:IU79" si="523">IF(B1=1,ET79,0)</f>
        <v>0.79302374587146651</v>
      </c>
      <c r="HQ79" s="4">
        <f t="shared" si="523"/>
        <v>0.56259973888975157</v>
      </c>
      <c r="HR79" s="4">
        <f t="shared" si="523"/>
        <v>0.42947814102645476</v>
      </c>
      <c r="HS79" s="4">
        <f t="shared" si="523"/>
        <v>0.16707102844077773</v>
      </c>
      <c r="HT79" s="4">
        <f t="shared" si="523"/>
        <v>5.5159080375552234E-2</v>
      </c>
      <c r="HU79" s="4">
        <f t="shared" si="523"/>
        <v>1.6754059252491356E-2</v>
      </c>
      <c r="HV79" s="4">
        <f t="shared" si="523"/>
        <v>0.48686060520224939</v>
      </c>
      <c r="HW79" s="4">
        <f t="shared" si="523"/>
        <v>0.24156856579818678</v>
      </c>
      <c r="HX79" s="4">
        <f t="shared" si="523"/>
        <v>0.15712203165336558</v>
      </c>
      <c r="HY79" s="4">
        <f t="shared" si="523"/>
        <v>4.731990633974377E-2</v>
      </c>
      <c r="HZ79" s="4">
        <f t="shared" si="523"/>
        <v>1.425044806007832E-2</v>
      </c>
      <c r="IA79" s="4">
        <f t="shared" si="523"/>
        <v>4.2017754618274439E-3</v>
      </c>
      <c r="IB79" s="4">
        <f t="shared" si="523"/>
        <v>0.18275656673729446</v>
      </c>
      <c r="IC79" s="4">
        <f t="shared" si="523"/>
        <v>6.9829500006297535E-2</v>
      </c>
      <c r="ID79" s="4">
        <f t="shared" si="523"/>
        <v>4.2087255787855611E-2</v>
      </c>
      <c r="IE79" s="4">
        <f t="shared" si="523"/>
        <v>1.1571622711347341E-2</v>
      </c>
      <c r="IF79" s="4">
        <f t="shared" si="523"/>
        <v>3.39575959232301E-3</v>
      </c>
      <c r="IG79" s="4">
        <f t="shared" si="523"/>
        <v>9.9353247439591479E-4</v>
      </c>
      <c r="IH79" s="4">
        <f t="shared" si="523"/>
        <v>5.2470808689660871E-2</v>
      </c>
      <c r="II79" s="4">
        <f t="shared" si="523"/>
        <v>1.8250743419189273E-2</v>
      </c>
      <c r="IJ79" s="4">
        <f t="shared" si="523"/>
        <v>1.0762884226188686E-2</v>
      </c>
      <c r="IK79" s="4">
        <f t="shared" si="523"/>
        <v>2.8906496422964147E-3</v>
      </c>
      <c r="IL79" s="4">
        <f t="shared" si="523"/>
        <v>8.4304649777308281E-4</v>
      </c>
      <c r="IM79" s="4">
        <f t="shared" si="523"/>
        <v>2.4621269001407614E-4</v>
      </c>
      <c r="IN79" s="4">
        <f t="shared" si="523"/>
        <v>0.83413366160354963</v>
      </c>
      <c r="IO79" s="4">
        <f t="shared" si="523"/>
        <v>0.62800834073792877</v>
      </c>
      <c r="IP79" s="4">
        <f t="shared" si="523"/>
        <v>0.49699544878492796</v>
      </c>
      <c r="IQ79" s="4">
        <f t="shared" si="523"/>
        <v>0.20840492668025906</v>
      </c>
      <c r="IR79" s="4">
        <f t="shared" si="523"/>
        <v>7.1171417513448965E-2</v>
      </c>
      <c r="IS79" s="4">
        <f t="shared" si="523"/>
        <v>2.1875783538307332E-2</v>
      </c>
      <c r="IT79" s="4">
        <f t="shared" si="523"/>
        <v>0.55462920423358963</v>
      </c>
      <c r="IU79" s="4">
        <f t="shared" si="523"/>
        <v>0.29480988116708201</v>
      </c>
      <c r="IV79" s="4">
        <f t="shared" ref="IV79:KA79" si="524">IF(AH1=1,FZ79,0)</f>
        <v>0.1965754226400783</v>
      </c>
      <c r="IW79" s="4">
        <f t="shared" si="524"/>
        <v>6.1203990847620911E-2</v>
      </c>
      <c r="IX79" s="4">
        <f t="shared" si="524"/>
        <v>1.862131191717294E-2</v>
      </c>
      <c r="IY79" s="4">
        <f t="shared" si="524"/>
        <v>5.5077550183767355E-3</v>
      </c>
      <c r="IZ79" s="4">
        <f t="shared" si="524"/>
        <v>0.99243645281488913</v>
      </c>
      <c r="JA79" s="4">
        <f t="shared" si="524"/>
        <v>0.97780174672659725</v>
      </c>
      <c r="JB79" s="4">
        <f t="shared" si="524"/>
        <v>0.96265848376096252</v>
      </c>
      <c r="JC79" s="4">
        <f t="shared" si="524"/>
        <v>0.87292190498661149</v>
      </c>
      <c r="JD79" s="4">
        <f t="shared" si="524"/>
        <v>0.666584713044724</v>
      </c>
      <c r="JE79" s="4">
        <f t="shared" si="524"/>
        <v>0.36850282158294517</v>
      </c>
      <c r="JF79" s="4">
        <f t="shared" si="524"/>
        <v>0.97014241366662979</v>
      </c>
      <c r="JG79" s="4">
        <f t="shared" si="524"/>
        <v>0.91602115645361182</v>
      </c>
      <c r="JH79" s="4">
        <f t="shared" si="524"/>
        <v>0.86456962764698209</v>
      </c>
      <c r="JI79" s="4">
        <f t="shared" si="524"/>
        <v>0.62976889531849167</v>
      </c>
      <c r="JJ79" s="4">
        <f t="shared" si="524"/>
        <v>0.33113848507559318</v>
      </c>
      <c r="JK79" s="4">
        <f t="shared" si="524"/>
        <v>0.12625731870441201</v>
      </c>
      <c r="JL79" s="4">
        <f t="shared" si="524"/>
        <v>0.99950674519689964</v>
      </c>
      <c r="JM79" s="4">
        <f t="shared" si="524"/>
        <v>0.99853211237070194</v>
      </c>
      <c r="JN79" s="4">
        <f t="shared" si="524"/>
        <v>0.99749450811819729</v>
      </c>
      <c r="JO79" s="4">
        <f t="shared" si="524"/>
        <v>0.99066136692301121</v>
      </c>
      <c r="JP79" s="4">
        <f t="shared" si="524"/>
        <v>0.96862745758498603</v>
      </c>
      <c r="JQ79" s="4">
        <f t="shared" si="524"/>
        <v>0.90011684188325292</v>
      </c>
      <c r="JR79" s="4">
        <f t="shared" si="524"/>
        <v>0.99801107984640425</v>
      </c>
      <c r="JS79" s="4">
        <f t="shared" si="524"/>
        <v>0.99409857870870189</v>
      </c>
      <c r="JT79" s="4">
        <f t="shared" si="524"/>
        <v>0.98995856237302493</v>
      </c>
      <c r="JU79" s="4">
        <f t="shared" si="524"/>
        <v>0.96332848280356764</v>
      </c>
      <c r="JV79" s="4">
        <f t="shared" si="524"/>
        <v>0.88433401481127372</v>
      </c>
      <c r="JW79" s="4">
        <f t="shared" si="524"/>
        <v>0.6905527493642607</v>
      </c>
      <c r="JX79" s="4">
        <f t="shared" si="524"/>
        <v>0.99976539144272736</v>
      </c>
      <c r="JY79" s="4">
        <f t="shared" si="524"/>
        <v>0.99930146615162707</v>
      </c>
      <c r="JZ79" s="4">
        <f t="shared" si="524"/>
        <v>0.99880704451114499</v>
      </c>
      <c r="KA79" s="4">
        <f t="shared" si="524"/>
        <v>0.99553752418363128</v>
      </c>
      <c r="KB79" s="4">
        <f t="shared" ref="KB79:KJ79" si="525">IF(BN1=1,HF79,0)</f>
        <v>0.98483244963877248</v>
      </c>
      <c r="KC79" s="4">
        <f t="shared" si="525"/>
        <v>0.94987877054521064</v>
      </c>
      <c r="KD79" s="4">
        <f t="shared" si="525"/>
        <v>0.99905325987641569</v>
      </c>
      <c r="KE79" s="4">
        <f t="shared" si="525"/>
        <v>0.99718509914499331</v>
      </c>
      <c r="KF79" s="4">
        <f t="shared" si="525"/>
        <v>0.99519991018945297</v>
      </c>
      <c r="KG79" s="4">
        <f t="shared" si="525"/>
        <v>0.98222033578029944</v>
      </c>
      <c r="KH79" s="4">
        <f t="shared" si="525"/>
        <v>0.94144748076931795</v>
      </c>
      <c r="KI79" s="4">
        <f t="shared" si="525"/>
        <v>0.82434552753919177</v>
      </c>
      <c r="KJ79" s="4">
        <f t="shared" si="525"/>
        <v>0</v>
      </c>
    </row>
    <row r="80" spans="1:296" x14ac:dyDescent="0.2">
      <c r="A80" s="4" t="str">
        <f>'Respondent Data'!A80</f>
        <v>684</v>
      </c>
      <c r="B80" s="4">
        <f>SUMPRODUCT('Respondent Data'!I80:Z80,'Product Coding'!A100:R100)</f>
        <v>2.3931763769701795</v>
      </c>
      <c r="C80" s="4">
        <f>SUMPRODUCT('Respondent Data'!I80:Z80,'Product Coding'!A101:R101)</f>
        <v>1.705266884050618</v>
      </c>
      <c r="D80" s="4">
        <f>SUMPRODUCT('Respondent Data'!I80:Z80,'Product Coding'!A102:R102)</f>
        <v>1.8347538835133497</v>
      </c>
      <c r="E80" s="4">
        <f>SUMPRODUCT('Respondent Data'!I80:Z80,'Product Coding'!A103:R103)</f>
        <v>6.9011184978766682E-3</v>
      </c>
      <c r="F80" s="4">
        <f>SUMPRODUCT('Respondent Data'!I80:Z80,'Product Coding'!A104:R104)</f>
        <v>-6.5040768310124397E-2</v>
      </c>
      <c r="G80" s="4">
        <f>SUMPRODUCT('Respondent Data'!I80:Z80,'Product Coding'!A105:R105)</f>
        <v>-0.76893012324957022</v>
      </c>
      <c r="H80" s="4">
        <f>SUMPRODUCT('Respondent Data'!I80:Z80,'Product Coding'!A106:R106)</f>
        <v>0.25235924560839962</v>
      </c>
      <c r="I80" s="4">
        <f>SUMPRODUCT('Respondent Data'!I80:Z80,'Product Coding'!A107:R107)</f>
        <v>-0.43555024731116188</v>
      </c>
      <c r="J80" s="4">
        <f>SUMPRODUCT('Respondent Data'!I80:Z80,'Product Coding'!A108:R108)</f>
        <v>-0.3060632478484302</v>
      </c>
      <c r="K80" s="4">
        <f>SUMPRODUCT('Respondent Data'!I80:Z80,'Product Coding'!A109:R109)</f>
        <v>-2.133916012863903</v>
      </c>
      <c r="L80" s="4">
        <f>SUMPRODUCT('Respondent Data'!I80:Z80,'Product Coding'!A110:R110)</f>
        <v>-2.205857899671904</v>
      </c>
      <c r="M80" s="4">
        <f>SUMPRODUCT('Respondent Data'!I80:Z80,'Product Coding'!A111:R111)</f>
        <v>-2.9097472546113501</v>
      </c>
      <c r="N80" s="4">
        <f>SUMPRODUCT('Respondent Data'!I80:Z80,'Product Coding'!A112:R112)</f>
        <v>-0.80135068146370014</v>
      </c>
      <c r="O80" s="4">
        <f>SUMPRODUCT('Respondent Data'!I80:Z80,'Product Coding'!A113:R113)</f>
        <v>-1.4892601743832616</v>
      </c>
      <c r="P80" s="4">
        <f>SUMPRODUCT('Respondent Data'!I80:Z80,'Product Coding'!A114:R114)</f>
        <v>-1.35977317492053</v>
      </c>
      <c r="Q80" s="4">
        <f>SUMPRODUCT('Respondent Data'!I80:Z80,'Product Coding'!A115:R115)</f>
        <v>-3.1876259399360025</v>
      </c>
      <c r="R80" s="4">
        <f>SUMPRODUCT('Respondent Data'!I80:Z80,'Product Coding'!A116:R116)</f>
        <v>-3.2595678267440036</v>
      </c>
      <c r="S80" s="4">
        <f>SUMPRODUCT('Respondent Data'!I80:Z80,'Product Coding'!A117:R117)</f>
        <v>-3.9634571816834496</v>
      </c>
      <c r="T80" s="4">
        <f>SUMPRODUCT('Respondent Data'!I80:Z80,'Product Coding'!A118:R118)</f>
        <v>-2.9421678128254802</v>
      </c>
      <c r="U80" s="4">
        <f>SUMPRODUCT('Respondent Data'!I80:Z80,'Product Coding'!A119:R119)</f>
        <v>-3.6300773057450417</v>
      </c>
      <c r="V80" s="4">
        <f>SUMPRODUCT('Respondent Data'!I80:Z80,'Product Coding'!A120:R120)</f>
        <v>-3.5005903062823096</v>
      </c>
      <c r="W80" s="4">
        <f>SUMPRODUCT('Respondent Data'!I80:Z80,'Product Coding'!A121:R121)</f>
        <v>-5.3284430712977828</v>
      </c>
      <c r="X80" s="4">
        <f>SUMPRODUCT('Respondent Data'!I80:Z80,'Product Coding'!A122:R122)</f>
        <v>-5.4003849581057839</v>
      </c>
      <c r="Y80" s="4">
        <f>SUMPRODUCT('Respondent Data'!I80:Z80,'Product Coding'!A123:R123)</f>
        <v>-6.1042743130452299</v>
      </c>
      <c r="Z80" s="4">
        <f>SUMPRODUCT('Respondent Data'!I80:Z80,'Product Coding'!A124:R124)</f>
        <v>1.4321992600128197</v>
      </c>
      <c r="AA80" s="4">
        <f>SUMPRODUCT('Respondent Data'!I80:Z80,'Product Coding'!A125:R125)</f>
        <v>0.74428976709325823</v>
      </c>
      <c r="AB80" s="4">
        <f>SUMPRODUCT('Respondent Data'!I80:Z80,'Product Coding'!A126:R126)</f>
        <v>0.8737767665559899</v>
      </c>
      <c r="AC80" s="4">
        <f>SUMPRODUCT('Respondent Data'!I80:Z80,'Product Coding'!A127:R127)</f>
        <v>-0.95407599845948288</v>
      </c>
      <c r="AD80" s="4">
        <f>SUMPRODUCT('Respondent Data'!I80:Z80,'Product Coding'!A128:R128)</f>
        <v>-1.0260178852674839</v>
      </c>
      <c r="AE80" s="4">
        <f>SUMPRODUCT('Respondent Data'!I80:Z80,'Product Coding'!A129:R129)</f>
        <v>-1.72990724020693</v>
      </c>
      <c r="AF80" s="4">
        <f>SUMPRODUCT('Respondent Data'!I80:Z80,'Product Coding'!A130:R130)</f>
        <v>-0.70861787134896015</v>
      </c>
      <c r="AG80" s="4">
        <f>SUMPRODUCT('Respondent Data'!I80:Z80,'Product Coding'!A131:R131)</f>
        <v>-1.3965273642685216</v>
      </c>
      <c r="AH80" s="4">
        <f>SUMPRODUCT('Respondent Data'!I80:Z80,'Product Coding'!A132:R132)</f>
        <v>-1.26704036480579</v>
      </c>
      <c r="AI80" s="4">
        <f>SUMPRODUCT('Respondent Data'!I80:Z80,'Product Coding'!A133:R133)</f>
        <v>-3.094893129821263</v>
      </c>
      <c r="AJ80" s="4">
        <f>SUMPRODUCT('Respondent Data'!I80:Z80,'Product Coding'!A134:R134)</f>
        <v>-3.166835016629264</v>
      </c>
      <c r="AK80" s="4">
        <f>SUMPRODUCT('Respondent Data'!I80:Z80,'Product Coding'!A135:R135)</f>
        <v>-3.8707243715687101</v>
      </c>
      <c r="AL80" s="4">
        <f>SUMPRODUCT('Respondent Data'!I80:Z80,'Product Coding'!A136:R136)</f>
        <v>4.3111051974297379</v>
      </c>
      <c r="AM80" s="4">
        <f>SUMPRODUCT('Respondent Data'!I80:Z80,'Product Coding'!A137:R137)</f>
        <v>3.6231957045101764</v>
      </c>
      <c r="AN80" s="4">
        <f>SUMPRODUCT('Respondent Data'!I80:Z80,'Product Coding'!A138:R138)</f>
        <v>3.7526827039729076</v>
      </c>
      <c r="AO80" s="4">
        <f>SUMPRODUCT('Respondent Data'!I80:Z80,'Product Coding'!A139:R139)</f>
        <v>1.9248299389574348</v>
      </c>
      <c r="AP80" s="4">
        <f>SUMPRODUCT('Respondent Data'!I80:Z80,'Product Coding'!A140:R140)</f>
        <v>1.8528880521494338</v>
      </c>
      <c r="AQ80" s="4">
        <f>SUMPRODUCT('Respondent Data'!I80:Z80,'Product Coding'!A141:R141)</f>
        <v>1.1489986972099879</v>
      </c>
      <c r="AR80" s="4">
        <f>SUMPRODUCT('Respondent Data'!I80:Z80,'Product Coding'!A142:R142)</f>
        <v>2.1702880660679575</v>
      </c>
      <c r="AS80" s="4">
        <f>SUMPRODUCT('Respondent Data'!I80:Z80,'Product Coding'!A143:R143)</f>
        <v>1.4823785731483963</v>
      </c>
      <c r="AT80" s="4">
        <f>SUMPRODUCT('Respondent Data'!I80:Z80,'Product Coding'!A144:R144)</f>
        <v>1.611865572611128</v>
      </c>
      <c r="AU80" s="4">
        <f>SUMPRODUCT('Respondent Data'!I80:Z80,'Product Coding'!A145:R145)</f>
        <v>-0.21598719240434505</v>
      </c>
      <c r="AV80" s="4">
        <f>SUMPRODUCT('Respondent Data'!I80:Z80,'Product Coding'!A146:R146)</f>
        <v>-0.28792907921234612</v>
      </c>
      <c r="AW80" s="4">
        <f>SUMPRODUCT('Respondent Data'!I80:Z80,'Product Coding'!A147:R147)</f>
        <v>-0.99181843415179194</v>
      </c>
      <c r="AX80" s="4">
        <f>SUMPRODUCT('Respondent Data'!I80:Z80,'Product Coding'!A148:R148)</f>
        <v>7.1294376296173798</v>
      </c>
      <c r="AY80" s="4">
        <f>SUMPRODUCT('Respondent Data'!I80:Z80,'Product Coding'!A149:R149)</f>
        <v>6.4415281366978183</v>
      </c>
      <c r="AZ80" s="4">
        <f>SUMPRODUCT('Respondent Data'!I80:Z80,'Product Coding'!A150:R150)</f>
        <v>6.5710151361605496</v>
      </c>
      <c r="BA80" s="4">
        <f>SUMPRODUCT('Respondent Data'!I80:Z80,'Product Coding'!A151:R151)</f>
        <v>4.7431623711450772</v>
      </c>
      <c r="BB80" s="4">
        <f>SUMPRODUCT('Respondent Data'!I80:Z80,'Product Coding'!A152:R152)</f>
        <v>4.6712204843370762</v>
      </c>
      <c r="BC80" s="4">
        <f>SUMPRODUCT('Respondent Data'!I80:Z80,'Product Coding'!A153:R153)</f>
        <v>3.9673311293976301</v>
      </c>
      <c r="BD80" s="4">
        <f>SUMPRODUCT('Respondent Data'!I80:Z80,'Product Coding'!A154:R154)</f>
        <v>4.9886204982555995</v>
      </c>
      <c r="BE80" s="4">
        <f>SUMPRODUCT('Respondent Data'!I80:Z80,'Product Coding'!A155:R155)</f>
        <v>4.300711005336038</v>
      </c>
      <c r="BF80" s="4">
        <f>SUMPRODUCT('Respondent Data'!I80:Z80,'Product Coding'!A156:R156)</f>
        <v>4.4301980047987692</v>
      </c>
      <c r="BG80" s="4">
        <f>SUMPRODUCT('Respondent Data'!I80:Z80,'Product Coding'!A157:R157)</f>
        <v>2.6023452397832969</v>
      </c>
      <c r="BH80" s="4">
        <f>SUMPRODUCT('Respondent Data'!I80:Z80,'Product Coding'!A158:R158)</f>
        <v>2.5304033529752958</v>
      </c>
      <c r="BI80" s="4">
        <f>SUMPRODUCT('Respondent Data'!I80:Z80,'Product Coding'!A159:R159)</f>
        <v>1.82651399803585</v>
      </c>
      <c r="BJ80" s="4">
        <f>SUMPRODUCT('Respondent Data'!I80:Z80,'Product Coding'!A160:R160)</f>
        <v>9.3555398503408789</v>
      </c>
      <c r="BK80" s="4">
        <f>SUMPRODUCT('Respondent Data'!I80:Z80,'Product Coding'!A161:R161)</f>
        <v>8.6676303574213183</v>
      </c>
      <c r="BL80" s="4">
        <f>SUMPRODUCT('Respondent Data'!I80:Z80,'Product Coding'!A162:R162)</f>
        <v>8.7971173568840495</v>
      </c>
      <c r="BM80" s="4">
        <f>SUMPRODUCT('Respondent Data'!I80:Z80,'Product Coding'!A163:R163)</f>
        <v>6.9692645918685772</v>
      </c>
      <c r="BN80" s="4">
        <f>SUMPRODUCT('Respondent Data'!I80:Z80,'Product Coding'!A164:R164)</f>
        <v>6.8973227050605761</v>
      </c>
      <c r="BO80" s="4">
        <f>SUMPRODUCT('Respondent Data'!I80:Z80,'Product Coding'!A165:R165)</f>
        <v>6.1934333501211301</v>
      </c>
      <c r="BP80" s="4">
        <f>SUMPRODUCT('Respondent Data'!I80:Z80,'Product Coding'!A166:R166)</f>
        <v>7.2147227189790994</v>
      </c>
      <c r="BQ80" s="4">
        <f>SUMPRODUCT('Respondent Data'!I80:Z80,'Product Coding'!A167:R167)</f>
        <v>6.526813226059538</v>
      </c>
      <c r="BR80" s="4">
        <f>SUMPRODUCT('Respondent Data'!I80:Z80,'Product Coding'!A168:R168)</f>
        <v>6.6563002255222701</v>
      </c>
      <c r="BS80" s="4">
        <f>SUMPRODUCT('Respondent Data'!I80:Z80,'Product Coding'!A169:R169)</f>
        <v>4.8284474605067969</v>
      </c>
      <c r="BT80" s="4">
        <f>SUMPRODUCT('Respondent Data'!I80:Z80,'Product Coding'!A170:R170)</f>
        <v>4.7565055736987958</v>
      </c>
      <c r="BU80" s="4">
        <f>SUMPRODUCT('Respondent Data'!I80:Z80,'Product Coding'!A171:R171)</f>
        <v>4.0526162187593497</v>
      </c>
      <c r="BV80" s="4">
        <f>SUMPRODUCT('Respondent Data'!I80:Z80,'Product Coding'!A172:R172)</f>
        <v>4.67532789752841</v>
      </c>
      <c r="BX80" s="4">
        <f t="shared" si="338"/>
        <v>9.133909521374256E-2</v>
      </c>
      <c r="BY80" s="4">
        <f t="shared" si="339"/>
        <v>0.18172388049763832</v>
      </c>
      <c r="BZ80" s="4">
        <f t="shared" si="340"/>
        <v>0.15965279011695202</v>
      </c>
      <c r="CA80" s="4">
        <f t="shared" si="341"/>
        <v>0.99312263953663138</v>
      </c>
      <c r="CB80" s="4">
        <f t="shared" si="342"/>
        <v>1.0672025315411013</v>
      </c>
      <c r="CC80" s="4">
        <f t="shared" si="343"/>
        <v>2.1574568057163148</v>
      </c>
      <c r="CD80" s="4">
        <f t="shared" si="344"/>
        <v>0.77696556645873305</v>
      </c>
      <c r="CE80" s="4">
        <f t="shared" si="345"/>
        <v>1.5458134046491325</v>
      </c>
      <c r="CF80" s="4">
        <f t="shared" si="346"/>
        <v>1.3580681987232068</v>
      </c>
      <c r="CG80" s="4">
        <f t="shared" si="347"/>
        <v>8.4478841440776087</v>
      </c>
      <c r="CH80" s="4">
        <f t="shared" si="348"/>
        <v>9.0780362724708716</v>
      </c>
      <c r="CI80" s="4">
        <f t="shared" si="349"/>
        <v>18.352159557098613</v>
      </c>
      <c r="CJ80" s="4">
        <f t="shared" si="350"/>
        <v>2.2285489563577228</v>
      </c>
      <c r="CK80" s="4">
        <f t="shared" si="351"/>
        <v>4.4338140560796298</v>
      </c>
      <c r="CL80" s="4">
        <f t="shared" si="352"/>
        <v>3.8953096476611524</v>
      </c>
      <c r="CM80" s="4">
        <f t="shared" si="353"/>
        <v>24.230833650097203</v>
      </c>
      <c r="CN80" s="4">
        <f t="shared" si="354"/>
        <v>26.038281661568369</v>
      </c>
      <c r="CO80" s="4">
        <f t="shared" si="355"/>
        <v>52.63899430484576</v>
      </c>
      <c r="CP80" s="4">
        <f t="shared" si="356"/>
        <v>18.95689680531213</v>
      </c>
      <c r="CQ80" s="4">
        <f t="shared" si="357"/>
        <v>37.71573214726012</v>
      </c>
      <c r="CR80" s="4">
        <f t="shared" si="358"/>
        <v>33.135005988890669</v>
      </c>
      <c r="CS80" s="4">
        <f t="shared" si="359"/>
        <v>206.11681502492638</v>
      </c>
      <c r="CT80" s="4">
        <f t="shared" si="360"/>
        <v>221.49166480629486</v>
      </c>
      <c r="CU80" s="4">
        <f t="shared" si="361"/>
        <v>447.76758443003558</v>
      </c>
      <c r="CV80" s="4">
        <f t="shared" si="362"/>
        <v>0.23878319801439002</v>
      </c>
      <c r="CW80" s="4">
        <f t="shared" si="363"/>
        <v>0.47507159162533746</v>
      </c>
      <c r="CX80" s="4">
        <f t="shared" si="364"/>
        <v>0.41737225124505334</v>
      </c>
      <c r="CY80" s="4">
        <f t="shared" si="365"/>
        <v>2.5962705163009945</v>
      </c>
      <c r="CZ80" s="4">
        <f t="shared" si="366"/>
        <v>2.789933848305695</v>
      </c>
      <c r="DA80" s="4">
        <f t="shared" si="367"/>
        <v>5.6401307068054081</v>
      </c>
      <c r="DB80" s="4">
        <f t="shared" si="368"/>
        <v>2.03118196290349</v>
      </c>
      <c r="DC80" s="4">
        <f t="shared" si="369"/>
        <v>4.041142157494205</v>
      </c>
      <c r="DD80" s="4">
        <f t="shared" si="370"/>
        <v>3.5503293179543003</v>
      </c>
      <c r="DE80" s="4">
        <f t="shared" si="371"/>
        <v>22.084878196542583</v>
      </c>
      <c r="DF80" s="4">
        <f t="shared" si="372"/>
        <v>23.732253179852894</v>
      </c>
      <c r="DG80" s="4">
        <f t="shared" si="373"/>
        <v>47.977126763294571</v>
      </c>
      <c r="DH80" s="4">
        <f t="shared" si="374"/>
        <v>1.3418711071020746E-2</v>
      </c>
      <c r="DI80" s="4">
        <f t="shared" si="375"/>
        <v>2.6697223586419131E-2</v>
      </c>
      <c r="DJ80" s="4">
        <f t="shared" si="376"/>
        <v>2.3454739257581004E-2</v>
      </c>
      <c r="DK80" s="4">
        <f t="shared" si="377"/>
        <v>0.14590056674906166</v>
      </c>
      <c r="DL80" s="4">
        <f t="shared" si="378"/>
        <v>0.15678371229209789</v>
      </c>
      <c r="DM80" s="4">
        <f t="shared" si="379"/>
        <v>0.3169539774438101</v>
      </c>
      <c r="DN80" s="4">
        <f t="shared" si="380"/>
        <v>0.11414473095057626</v>
      </c>
      <c r="DO80" s="4">
        <f t="shared" si="381"/>
        <v>0.22709687892306493</v>
      </c>
      <c r="DP80" s="4">
        <f t="shared" si="382"/>
        <v>0.19951505684136073</v>
      </c>
      <c r="DQ80" s="4">
        <f t="shared" si="383"/>
        <v>1.2410864835650264</v>
      </c>
      <c r="DR80" s="4">
        <f t="shared" si="384"/>
        <v>1.333662716358996</v>
      </c>
      <c r="DS80" s="4">
        <f t="shared" si="385"/>
        <v>2.6961327572787983</v>
      </c>
      <c r="DT80" s="4">
        <f t="shared" si="386"/>
        <v>8.011698150022713E-4</v>
      </c>
      <c r="DU80" s="4">
        <f t="shared" si="387"/>
        <v>1.5939690159957108E-3</v>
      </c>
      <c r="DV80" s="4">
        <f t="shared" si="388"/>
        <v>1.4003751189266239E-3</v>
      </c>
      <c r="DW80" s="4">
        <f t="shared" si="389"/>
        <v>8.7110549927192395E-3</v>
      </c>
      <c r="DX80" s="4">
        <f t="shared" si="390"/>
        <v>9.3608377963886134E-3</v>
      </c>
      <c r="DY80" s="4">
        <f t="shared" si="391"/>
        <v>1.8923871162357091E-2</v>
      </c>
      <c r="DZ80" s="4">
        <f t="shared" si="392"/>
        <v>6.8150593969231923E-3</v>
      </c>
      <c r="EA80" s="4">
        <f t="shared" si="393"/>
        <v>1.3558915123175461E-2</v>
      </c>
      <c r="EB80" s="4">
        <f t="shared" si="394"/>
        <v>1.1912130780203277E-2</v>
      </c>
      <c r="EC80" s="4">
        <f t="shared" si="395"/>
        <v>7.4099592962170752E-2</v>
      </c>
      <c r="ED80" s="4">
        <f t="shared" si="396"/>
        <v>7.9626896062192698E-2</v>
      </c>
      <c r="EE80" s="4">
        <f t="shared" si="397"/>
        <v>0.16097374561074776</v>
      </c>
      <c r="EF80" s="4">
        <f t="shared" si="398"/>
        <v>8.6484975708745984E-5</v>
      </c>
      <c r="EG80" s="4">
        <f t="shared" si="399"/>
        <v>1.7206635727844019E-4</v>
      </c>
      <c r="EH80" s="4">
        <f t="shared" si="400"/>
        <v>1.5116821162709166E-4</v>
      </c>
      <c r="EI80" s="4">
        <f t="shared" si="401"/>
        <v>9.4034418838000958E-4</v>
      </c>
      <c r="EJ80" s="4">
        <f t="shared" si="402"/>
        <v>1.010487182959938E-3</v>
      </c>
      <c r="EK80" s="4">
        <f t="shared" si="403"/>
        <v>2.0428010480989605E-3</v>
      </c>
      <c r="EL80" s="4">
        <f t="shared" si="404"/>
        <v>7.3567455408300904E-4</v>
      </c>
      <c r="EM80" s="4">
        <f t="shared" si="405"/>
        <v>1.4636627879714276E-3</v>
      </c>
      <c r="EN80" s="4">
        <f t="shared" si="406"/>
        <v>1.2858951022291863E-3</v>
      </c>
      <c r="EO80" s="4">
        <f t="shared" si="407"/>
        <v>7.9989302858884271E-3</v>
      </c>
      <c r="EP80" s="4">
        <f t="shared" si="408"/>
        <v>8.5955936466253994E-3</v>
      </c>
      <c r="EQ80" s="4">
        <f t="shared" si="409"/>
        <v>1.7376853468764171E-2</v>
      </c>
      <c r="ER80" s="4">
        <f t="shared" si="410"/>
        <v>9.322467822355008E-3</v>
      </c>
      <c r="ET80" s="4">
        <f t="shared" si="411"/>
        <v>0.91630548597193484</v>
      </c>
      <c r="EU80" s="4">
        <f t="shared" si="412"/>
        <v>0.84622136905525502</v>
      </c>
      <c r="EV80" s="4">
        <f t="shared" si="413"/>
        <v>0.86232707627871019</v>
      </c>
      <c r="EW80" s="4">
        <f t="shared" si="414"/>
        <v>0.50172527277723555</v>
      </c>
      <c r="EX80" s="4">
        <f t="shared" si="415"/>
        <v>0.48374553762494626</v>
      </c>
      <c r="EY80" s="4">
        <f t="shared" si="416"/>
        <v>0.31671058751764475</v>
      </c>
      <c r="EZ80" s="4">
        <f t="shared" si="417"/>
        <v>0.56275710620148545</v>
      </c>
      <c r="FA80" s="4">
        <f t="shared" si="418"/>
        <v>0.39280176550795609</v>
      </c>
      <c r="FB80" s="4">
        <f t="shared" si="419"/>
        <v>0.42407594510687058</v>
      </c>
      <c r="FC80" s="4">
        <f t="shared" si="420"/>
        <v>0.10584380425821038</v>
      </c>
      <c r="FD80" s="4">
        <f t="shared" si="421"/>
        <v>9.9225679781645204E-2</v>
      </c>
      <c r="FE80" s="4">
        <f t="shared" si="422"/>
        <v>5.167381950575059E-2</v>
      </c>
      <c r="FF80" s="4">
        <f t="shared" si="423"/>
        <v>0.30973666917169712</v>
      </c>
      <c r="FG80" s="4">
        <f t="shared" si="424"/>
        <v>0.18403279716227108</v>
      </c>
      <c r="FH80" s="4">
        <f t="shared" si="425"/>
        <v>0.20427716977572055</v>
      </c>
      <c r="FI80" s="4">
        <f t="shared" si="426"/>
        <v>3.963404514761832E-2</v>
      </c>
      <c r="FJ80" s="4">
        <f t="shared" si="427"/>
        <v>3.6984598818695584E-2</v>
      </c>
      <c r="FK80" s="4">
        <f t="shared" si="428"/>
        <v>1.8643153417767563E-2</v>
      </c>
      <c r="FL80" s="4">
        <f t="shared" si="429"/>
        <v>5.010799072397968E-2</v>
      </c>
      <c r="FM80" s="4">
        <f t="shared" si="430"/>
        <v>2.5829293275311836E-2</v>
      </c>
      <c r="FN80" s="4">
        <f t="shared" si="431"/>
        <v>2.929543941856793E-2</v>
      </c>
      <c r="FO80" s="4">
        <f t="shared" si="432"/>
        <v>4.8281932100957166E-3</v>
      </c>
      <c r="FP80" s="4">
        <f t="shared" si="433"/>
        <v>4.4945503952726383E-3</v>
      </c>
      <c r="FQ80" s="4">
        <f t="shared" si="434"/>
        <v>2.2283249385538083E-3</v>
      </c>
      <c r="FR80" s="4">
        <f t="shared" si="435"/>
        <v>0.80724375468029541</v>
      </c>
      <c r="FS80" s="4">
        <f t="shared" si="436"/>
        <v>0.6779331970580017</v>
      </c>
      <c r="FT80" s="4">
        <f t="shared" si="437"/>
        <v>0.70553095640300312</v>
      </c>
      <c r="FU80" s="4">
        <f t="shared" si="438"/>
        <v>0.27806584501005976</v>
      </c>
      <c r="FV80" s="4">
        <f t="shared" si="439"/>
        <v>0.26385684817349886</v>
      </c>
      <c r="FW80" s="4">
        <f t="shared" si="440"/>
        <v>0.15059944512464329</v>
      </c>
      <c r="FX80" s="4">
        <f t="shared" si="441"/>
        <v>0.32990431199390158</v>
      </c>
      <c r="FY80" s="4">
        <f t="shared" si="442"/>
        <v>0.19836774460196316</v>
      </c>
      <c r="FZ80" s="4">
        <f t="shared" si="443"/>
        <v>0.21976431377269451</v>
      </c>
      <c r="GA80" s="4">
        <f t="shared" si="444"/>
        <v>4.3318400534154422E-2</v>
      </c>
      <c r="GB80" s="4">
        <f t="shared" si="445"/>
        <v>4.043303263669517E-2</v>
      </c>
      <c r="GC80" s="4">
        <f t="shared" si="446"/>
        <v>2.0417694260281522E-2</v>
      </c>
      <c r="GD80" s="4">
        <f t="shared" si="447"/>
        <v>0.98675896653137651</v>
      </c>
      <c r="GE80" s="4">
        <f t="shared" si="448"/>
        <v>0.97399698472626484</v>
      </c>
      <c r="GF80" s="4">
        <f t="shared" si="449"/>
        <v>0.97708277820414879</v>
      </c>
      <c r="GG80" s="4">
        <f t="shared" si="450"/>
        <v>0.87267606720626389</v>
      </c>
      <c r="GH80" s="4">
        <f t="shared" si="451"/>
        <v>0.86446583693554924</v>
      </c>
      <c r="GI80" s="4">
        <f t="shared" si="452"/>
        <v>0.75932797738383118</v>
      </c>
      <c r="GJ80" s="4">
        <f t="shared" si="453"/>
        <v>0.89754945854010437</v>
      </c>
      <c r="GK80" s="4">
        <f t="shared" si="454"/>
        <v>0.81493158134150612</v>
      </c>
      <c r="GL80" s="4">
        <f t="shared" si="455"/>
        <v>0.833670235564415</v>
      </c>
      <c r="GM80" s="4">
        <f t="shared" si="456"/>
        <v>0.44621214189344532</v>
      </c>
      <c r="GN80" s="4">
        <f t="shared" si="457"/>
        <v>0.42851093818742153</v>
      </c>
      <c r="GO80" s="4">
        <f t="shared" si="458"/>
        <v>0.27055305251974482</v>
      </c>
      <c r="GP80" s="4">
        <f t="shared" si="459"/>
        <v>0.9991994715442325</v>
      </c>
      <c r="GQ80" s="4">
        <f t="shared" si="460"/>
        <v>0.99840856767781694</v>
      </c>
      <c r="GR80" s="4">
        <f t="shared" si="461"/>
        <v>0.99860158318918113</v>
      </c>
      <c r="GS80" s="4">
        <f t="shared" si="462"/>
        <v>0.99136417217834294</v>
      </c>
      <c r="GT80" s="4">
        <f t="shared" si="463"/>
        <v>0.99072597484877178</v>
      </c>
      <c r="GU80" s="4">
        <f t="shared" si="464"/>
        <v>0.98142759071806862</v>
      </c>
      <c r="GV80" s="4">
        <f t="shared" si="465"/>
        <v>0.9932310712545307</v>
      </c>
      <c r="GW80" s="4">
        <f t="shared" si="466"/>
        <v>0.98662246967505818</v>
      </c>
      <c r="GX80" s="4">
        <f t="shared" si="467"/>
        <v>0.98822809766000252</v>
      </c>
      <c r="GY80" s="4">
        <f t="shared" si="468"/>
        <v>0.93101236286868183</v>
      </c>
      <c r="GZ80" s="4">
        <f t="shared" si="469"/>
        <v>0.92624591296065151</v>
      </c>
      <c r="HA80" s="4">
        <f t="shared" si="470"/>
        <v>0.86134592085364936</v>
      </c>
      <c r="HB80" s="4">
        <f t="shared" si="471"/>
        <v>0.99991352250329546</v>
      </c>
      <c r="HC80" s="4">
        <f t="shared" si="472"/>
        <v>0.99982796324445944</v>
      </c>
      <c r="HD80" s="4">
        <f t="shared" si="473"/>
        <v>0.99984885463674722</v>
      </c>
      <c r="HE80" s="4">
        <f t="shared" si="474"/>
        <v>0.99906053922809712</v>
      </c>
      <c r="HF80" s="4">
        <f t="shared" si="475"/>
        <v>0.99899053287063588</v>
      </c>
      <c r="HG80" s="4">
        <f t="shared" si="476"/>
        <v>0.99796136348071918</v>
      </c>
      <c r="HH80" s="4">
        <f t="shared" si="477"/>
        <v>0.99926486626509969</v>
      </c>
      <c r="HI80" s="4">
        <f t="shared" si="478"/>
        <v>0.99853847638975068</v>
      </c>
      <c r="HJ80" s="4">
        <f t="shared" si="479"/>
        <v>0.99871575630045406</v>
      </c>
      <c r="HK80" s="4">
        <f t="shared" si="480"/>
        <v>0.99206454486651108</v>
      </c>
      <c r="HL80" s="4">
        <f t="shared" si="481"/>
        <v>0.99147766091705047</v>
      </c>
      <c r="HM80" s="4">
        <f t="shared" si="482"/>
        <v>0.98291994415882622</v>
      </c>
      <c r="HN80" s="4">
        <f t="shared" si="483"/>
        <v>0.99076363786643096</v>
      </c>
      <c r="HP80" s="4">
        <f t="shared" ref="HP80:IU80" si="526">IF(B1=1,ET80,0)</f>
        <v>0.91630548597193484</v>
      </c>
      <c r="HQ80" s="4">
        <f t="shared" si="526"/>
        <v>0.84622136905525502</v>
      </c>
      <c r="HR80" s="4">
        <f t="shared" si="526"/>
        <v>0.86232707627871019</v>
      </c>
      <c r="HS80" s="4">
        <f t="shared" si="526"/>
        <v>0.50172527277723555</v>
      </c>
      <c r="HT80" s="4">
        <f t="shared" si="526"/>
        <v>0.48374553762494626</v>
      </c>
      <c r="HU80" s="4">
        <f t="shared" si="526"/>
        <v>0.31671058751764475</v>
      </c>
      <c r="HV80" s="4">
        <f t="shared" si="526"/>
        <v>0.56275710620148545</v>
      </c>
      <c r="HW80" s="4">
        <f t="shared" si="526"/>
        <v>0.39280176550795609</v>
      </c>
      <c r="HX80" s="4">
        <f t="shared" si="526"/>
        <v>0.42407594510687058</v>
      </c>
      <c r="HY80" s="4">
        <f t="shared" si="526"/>
        <v>0.10584380425821038</v>
      </c>
      <c r="HZ80" s="4">
        <f t="shared" si="526"/>
        <v>9.9225679781645204E-2</v>
      </c>
      <c r="IA80" s="4">
        <f t="shared" si="526"/>
        <v>5.167381950575059E-2</v>
      </c>
      <c r="IB80" s="4">
        <f t="shared" si="526"/>
        <v>0.30973666917169712</v>
      </c>
      <c r="IC80" s="4">
        <f t="shared" si="526"/>
        <v>0.18403279716227108</v>
      </c>
      <c r="ID80" s="4">
        <f t="shared" si="526"/>
        <v>0.20427716977572055</v>
      </c>
      <c r="IE80" s="4">
        <f t="shared" si="526"/>
        <v>3.963404514761832E-2</v>
      </c>
      <c r="IF80" s="4">
        <f t="shared" si="526"/>
        <v>3.6984598818695584E-2</v>
      </c>
      <c r="IG80" s="4">
        <f t="shared" si="526"/>
        <v>1.8643153417767563E-2</v>
      </c>
      <c r="IH80" s="4">
        <f t="shared" si="526"/>
        <v>5.010799072397968E-2</v>
      </c>
      <c r="II80" s="4">
        <f t="shared" si="526"/>
        <v>2.5829293275311836E-2</v>
      </c>
      <c r="IJ80" s="4">
        <f t="shared" si="526"/>
        <v>2.929543941856793E-2</v>
      </c>
      <c r="IK80" s="4">
        <f t="shared" si="526"/>
        <v>4.8281932100957166E-3</v>
      </c>
      <c r="IL80" s="4">
        <f t="shared" si="526"/>
        <v>4.4945503952726383E-3</v>
      </c>
      <c r="IM80" s="4">
        <f t="shared" si="526"/>
        <v>2.2283249385538083E-3</v>
      </c>
      <c r="IN80" s="4">
        <f t="shared" si="526"/>
        <v>0.80724375468029541</v>
      </c>
      <c r="IO80" s="4">
        <f t="shared" si="526"/>
        <v>0.6779331970580017</v>
      </c>
      <c r="IP80" s="4">
        <f t="shared" si="526"/>
        <v>0.70553095640300312</v>
      </c>
      <c r="IQ80" s="4">
        <f t="shared" si="526"/>
        <v>0.27806584501005976</v>
      </c>
      <c r="IR80" s="4">
        <f t="shared" si="526"/>
        <v>0.26385684817349886</v>
      </c>
      <c r="IS80" s="4">
        <f t="shared" si="526"/>
        <v>0.15059944512464329</v>
      </c>
      <c r="IT80" s="4">
        <f t="shared" si="526"/>
        <v>0.32990431199390158</v>
      </c>
      <c r="IU80" s="4">
        <f t="shared" si="526"/>
        <v>0.19836774460196316</v>
      </c>
      <c r="IV80" s="4">
        <f t="shared" ref="IV80:KA80" si="527">IF(AH1=1,FZ80,0)</f>
        <v>0.21976431377269451</v>
      </c>
      <c r="IW80" s="4">
        <f t="shared" si="527"/>
        <v>4.3318400534154422E-2</v>
      </c>
      <c r="IX80" s="4">
        <f t="shared" si="527"/>
        <v>4.043303263669517E-2</v>
      </c>
      <c r="IY80" s="4">
        <f t="shared" si="527"/>
        <v>2.0417694260281522E-2</v>
      </c>
      <c r="IZ80" s="4">
        <f t="shared" si="527"/>
        <v>0.98675896653137651</v>
      </c>
      <c r="JA80" s="4">
        <f t="shared" si="527"/>
        <v>0.97399698472626484</v>
      </c>
      <c r="JB80" s="4">
        <f t="shared" si="527"/>
        <v>0.97708277820414879</v>
      </c>
      <c r="JC80" s="4">
        <f t="shared" si="527"/>
        <v>0.87267606720626389</v>
      </c>
      <c r="JD80" s="4">
        <f t="shared" si="527"/>
        <v>0.86446583693554924</v>
      </c>
      <c r="JE80" s="4">
        <f t="shared" si="527"/>
        <v>0.75932797738383118</v>
      </c>
      <c r="JF80" s="4">
        <f t="shared" si="527"/>
        <v>0.89754945854010437</v>
      </c>
      <c r="JG80" s="4">
        <f t="shared" si="527"/>
        <v>0.81493158134150612</v>
      </c>
      <c r="JH80" s="4">
        <f t="shared" si="527"/>
        <v>0.833670235564415</v>
      </c>
      <c r="JI80" s="4">
        <f t="shared" si="527"/>
        <v>0.44621214189344532</v>
      </c>
      <c r="JJ80" s="4">
        <f t="shared" si="527"/>
        <v>0.42851093818742153</v>
      </c>
      <c r="JK80" s="4">
        <f t="shared" si="527"/>
        <v>0.27055305251974482</v>
      </c>
      <c r="JL80" s="4">
        <f t="shared" si="527"/>
        <v>0.9991994715442325</v>
      </c>
      <c r="JM80" s="4">
        <f t="shared" si="527"/>
        <v>0.99840856767781694</v>
      </c>
      <c r="JN80" s="4">
        <f t="shared" si="527"/>
        <v>0.99860158318918113</v>
      </c>
      <c r="JO80" s="4">
        <f t="shared" si="527"/>
        <v>0.99136417217834294</v>
      </c>
      <c r="JP80" s="4">
        <f t="shared" si="527"/>
        <v>0.99072597484877178</v>
      </c>
      <c r="JQ80" s="4">
        <f t="shared" si="527"/>
        <v>0.98142759071806862</v>
      </c>
      <c r="JR80" s="4">
        <f t="shared" si="527"/>
        <v>0.9932310712545307</v>
      </c>
      <c r="JS80" s="4">
        <f t="shared" si="527"/>
        <v>0.98662246967505818</v>
      </c>
      <c r="JT80" s="4">
        <f t="shared" si="527"/>
        <v>0.98822809766000252</v>
      </c>
      <c r="JU80" s="4">
        <f t="shared" si="527"/>
        <v>0.93101236286868183</v>
      </c>
      <c r="JV80" s="4">
        <f t="shared" si="527"/>
        <v>0.92624591296065151</v>
      </c>
      <c r="JW80" s="4">
        <f t="shared" si="527"/>
        <v>0.86134592085364936</v>
      </c>
      <c r="JX80" s="4">
        <f t="shared" si="527"/>
        <v>0.99991352250329546</v>
      </c>
      <c r="JY80" s="4">
        <f t="shared" si="527"/>
        <v>0.99982796324445944</v>
      </c>
      <c r="JZ80" s="4">
        <f t="shared" si="527"/>
        <v>0.99984885463674722</v>
      </c>
      <c r="KA80" s="4">
        <f t="shared" si="527"/>
        <v>0.99906053922809712</v>
      </c>
      <c r="KB80" s="4">
        <f t="shared" ref="KB80:KJ80" si="528">IF(BN1=1,HF80,0)</f>
        <v>0.99899053287063588</v>
      </c>
      <c r="KC80" s="4">
        <f t="shared" si="528"/>
        <v>0.99796136348071918</v>
      </c>
      <c r="KD80" s="4">
        <f t="shared" si="528"/>
        <v>0.99926486626509969</v>
      </c>
      <c r="KE80" s="4">
        <f t="shared" si="528"/>
        <v>0.99853847638975068</v>
      </c>
      <c r="KF80" s="4">
        <f t="shared" si="528"/>
        <v>0.99871575630045406</v>
      </c>
      <c r="KG80" s="4">
        <f t="shared" si="528"/>
        <v>0.99206454486651108</v>
      </c>
      <c r="KH80" s="4">
        <f t="shared" si="528"/>
        <v>0.99147766091705047</v>
      </c>
      <c r="KI80" s="4">
        <f t="shared" si="528"/>
        <v>0.98291994415882622</v>
      </c>
      <c r="KJ80" s="4">
        <f t="shared" si="528"/>
        <v>0</v>
      </c>
    </row>
    <row r="81" spans="1:296" x14ac:dyDescent="0.2">
      <c r="A81" s="4" t="str">
        <f>'Respondent Data'!A81</f>
        <v>686</v>
      </c>
      <c r="B81" s="4">
        <f>SUMPRODUCT('Respondent Data'!I81:Z81,'Product Coding'!A100:R100)</f>
        <v>4.2491551593581161</v>
      </c>
      <c r="C81" s="4">
        <f>SUMPRODUCT('Respondent Data'!I81:Z81,'Product Coding'!A101:R101)</f>
        <v>3.6364777326923265</v>
      </c>
      <c r="D81" s="4">
        <f>SUMPRODUCT('Respondent Data'!I81:Z81,'Product Coding'!A102:R102)</f>
        <v>2.5993562843265985</v>
      </c>
      <c r="E81" s="4">
        <f>SUMPRODUCT('Respondent Data'!I81:Z81,'Product Coding'!A103:R103)</f>
        <v>1.8012425895766067</v>
      </c>
      <c r="F81" s="4">
        <f>SUMPRODUCT('Respondent Data'!I81:Z81,'Product Coding'!A104:R104)</f>
        <v>0.97075870898643668</v>
      </c>
      <c r="G81" s="4">
        <f>SUMPRODUCT('Respondent Data'!I81:Z81,'Product Coding'!A105:R105)</f>
        <v>-0.4094313035959336</v>
      </c>
      <c r="H81" s="4">
        <f>SUMPRODUCT('Respondent Data'!I81:Z81,'Product Coding'!A106:R106)</f>
        <v>1.3992207124296161</v>
      </c>
      <c r="I81" s="4">
        <f>SUMPRODUCT('Respondent Data'!I81:Z81,'Product Coding'!A107:R107)</f>
        <v>0.78654328576382615</v>
      </c>
      <c r="J81" s="4">
        <f>SUMPRODUCT('Respondent Data'!I81:Z81,'Product Coding'!A108:R108)</f>
        <v>-0.25057816260190169</v>
      </c>
      <c r="K81" s="4">
        <f>SUMPRODUCT('Respondent Data'!I81:Z81,'Product Coding'!A109:R109)</f>
        <v>-1.0486918573518935</v>
      </c>
      <c r="L81" s="4">
        <f>SUMPRODUCT('Respondent Data'!I81:Z81,'Product Coding'!A110:R110)</f>
        <v>-1.8791757379420635</v>
      </c>
      <c r="M81" s="4">
        <f>SUMPRODUCT('Respondent Data'!I81:Z81,'Product Coding'!A111:R111)</f>
        <v>-3.2593657505244336</v>
      </c>
      <c r="N81" s="4">
        <f>SUMPRODUCT('Respondent Data'!I81:Z81,'Product Coding'!A112:R112)</f>
        <v>1.1810378295398658</v>
      </c>
      <c r="O81" s="4">
        <f>SUMPRODUCT('Respondent Data'!I81:Z81,'Product Coding'!A113:R113)</f>
        <v>0.56836040287407585</v>
      </c>
      <c r="P81" s="4">
        <f>SUMPRODUCT('Respondent Data'!I81:Z81,'Product Coding'!A114:R114)</f>
        <v>-0.46876104549165221</v>
      </c>
      <c r="Q81" s="4">
        <f>SUMPRODUCT('Respondent Data'!I81:Z81,'Product Coding'!A115:R115)</f>
        <v>-1.2668747402416443</v>
      </c>
      <c r="R81" s="4">
        <f>SUMPRODUCT('Respondent Data'!I81:Z81,'Product Coding'!A116:R116)</f>
        <v>-2.0973586208318142</v>
      </c>
      <c r="S81" s="4">
        <f>SUMPRODUCT('Respondent Data'!I81:Z81,'Product Coding'!A117:R117)</f>
        <v>-3.4775486334141839</v>
      </c>
      <c r="T81" s="4">
        <f>SUMPRODUCT('Respondent Data'!I81:Z81,'Product Coding'!A118:R118)</f>
        <v>-1.6688966173886344</v>
      </c>
      <c r="U81" s="4">
        <f>SUMPRODUCT('Respondent Data'!I81:Z81,'Product Coding'!A119:R119)</f>
        <v>-2.2815740440544241</v>
      </c>
      <c r="V81" s="4">
        <f>SUMPRODUCT('Respondent Data'!I81:Z81,'Product Coding'!A120:R120)</f>
        <v>-3.3186954924201526</v>
      </c>
      <c r="W81" s="4">
        <f>SUMPRODUCT('Respondent Data'!I81:Z81,'Product Coding'!A121:R121)</f>
        <v>-4.1168091871701442</v>
      </c>
      <c r="X81" s="4">
        <f>SUMPRODUCT('Respondent Data'!I81:Z81,'Product Coding'!A122:R122)</f>
        <v>-4.947293067760314</v>
      </c>
      <c r="Y81" s="4">
        <f>SUMPRODUCT('Respondent Data'!I81:Z81,'Product Coding'!A123:R123)</f>
        <v>-6.3274830803426845</v>
      </c>
      <c r="Z81" s="4">
        <f>SUMPRODUCT('Respondent Data'!I81:Z81,'Product Coding'!A124:R124)</f>
        <v>3.3374912031580743</v>
      </c>
      <c r="AA81" s="4">
        <f>SUMPRODUCT('Respondent Data'!I81:Z81,'Product Coding'!A125:R125)</f>
        <v>2.724813776492284</v>
      </c>
      <c r="AB81" s="4">
        <f>SUMPRODUCT('Respondent Data'!I81:Z81,'Product Coding'!A126:R126)</f>
        <v>1.6876923281265559</v>
      </c>
      <c r="AC81" s="4">
        <f>SUMPRODUCT('Respondent Data'!I81:Z81,'Product Coding'!A127:R127)</f>
        <v>0.88957863337656407</v>
      </c>
      <c r="AD81" s="4">
        <f>SUMPRODUCT('Respondent Data'!I81:Z81,'Product Coding'!A128:R128)</f>
        <v>5.9094752786394311E-2</v>
      </c>
      <c r="AE81" s="4">
        <f>SUMPRODUCT('Respondent Data'!I81:Z81,'Product Coding'!A129:R129)</f>
        <v>-1.3210952597959762</v>
      </c>
      <c r="AF81" s="4">
        <f>SUMPRODUCT('Respondent Data'!I81:Z81,'Product Coding'!A130:R130)</f>
        <v>0.48755675622957395</v>
      </c>
      <c r="AG81" s="4">
        <f>SUMPRODUCT('Respondent Data'!I81:Z81,'Product Coding'!A131:R131)</f>
        <v>-0.125120670436216</v>
      </c>
      <c r="AH81" s="4">
        <f>SUMPRODUCT('Respondent Data'!I81:Z81,'Product Coding'!A132:R132)</f>
        <v>-1.1622421188019443</v>
      </c>
      <c r="AI81" s="4">
        <f>SUMPRODUCT('Respondent Data'!I81:Z81,'Product Coding'!A133:R133)</f>
        <v>-1.9603558135519361</v>
      </c>
      <c r="AJ81" s="4">
        <f>SUMPRODUCT('Respondent Data'!I81:Z81,'Product Coding'!A134:R134)</f>
        <v>-2.7908396941421056</v>
      </c>
      <c r="AK81" s="4">
        <f>SUMPRODUCT('Respondent Data'!I81:Z81,'Product Coding'!A135:R135)</f>
        <v>-4.1710297067244761</v>
      </c>
      <c r="AL81" s="4">
        <f>SUMPRODUCT('Respondent Data'!I81:Z81,'Product Coding'!A136:R136)</f>
        <v>4.4739380117502652</v>
      </c>
      <c r="AM81" s="4">
        <f>SUMPRODUCT('Respondent Data'!I81:Z81,'Product Coding'!A137:R137)</f>
        <v>3.8612605850844748</v>
      </c>
      <c r="AN81" s="4">
        <f>SUMPRODUCT('Respondent Data'!I81:Z81,'Product Coding'!A138:R138)</f>
        <v>2.8241391367187472</v>
      </c>
      <c r="AO81" s="4">
        <f>SUMPRODUCT('Respondent Data'!I81:Z81,'Product Coding'!A139:R139)</f>
        <v>2.0260254419687551</v>
      </c>
      <c r="AP81" s="4">
        <f>SUMPRODUCT('Respondent Data'!I81:Z81,'Product Coding'!A140:R140)</f>
        <v>1.1955415613785851</v>
      </c>
      <c r="AQ81" s="4">
        <f>SUMPRODUCT('Respondent Data'!I81:Z81,'Product Coding'!A141:R141)</f>
        <v>-0.18464845120378515</v>
      </c>
      <c r="AR81" s="4">
        <f>SUMPRODUCT('Respondent Data'!I81:Z81,'Product Coding'!A142:R142)</f>
        <v>1.6240035648217648</v>
      </c>
      <c r="AS81" s="4">
        <f>SUMPRODUCT('Respondent Data'!I81:Z81,'Product Coding'!A143:R143)</f>
        <v>1.0113261381559748</v>
      </c>
      <c r="AT81" s="4">
        <f>SUMPRODUCT('Respondent Data'!I81:Z81,'Product Coding'!A144:R144)</f>
        <v>-2.5795310209753231E-2</v>
      </c>
      <c r="AU81" s="4">
        <f>SUMPRODUCT('Respondent Data'!I81:Z81,'Product Coding'!A145:R145)</f>
        <v>-0.82390900495974506</v>
      </c>
      <c r="AV81" s="4">
        <f>SUMPRODUCT('Respondent Data'!I81:Z81,'Product Coding'!A146:R146)</f>
        <v>-1.654392885549915</v>
      </c>
      <c r="AW81" s="4">
        <f>SUMPRODUCT('Respondent Data'!I81:Z81,'Product Coding'!A147:R147)</f>
        <v>-3.0345828981322853</v>
      </c>
      <c r="AX81" s="4">
        <f>SUMPRODUCT('Respondent Data'!I81:Z81,'Product Coding'!A148:R148)</f>
        <v>5.6245284843255865</v>
      </c>
      <c r="AY81" s="4">
        <f>SUMPRODUCT('Respondent Data'!I81:Z81,'Product Coding'!A149:R149)</f>
        <v>5.0118510576597961</v>
      </c>
      <c r="AZ81" s="4">
        <f>SUMPRODUCT('Respondent Data'!I81:Z81,'Product Coding'!A150:R150)</f>
        <v>3.9747296092940685</v>
      </c>
      <c r="BA81" s="4">
        <f>SUMPRODUCT('Respondent Data'!I81:Z81,'Product Coding'!A151:R151)</f>
        <v>3.176615914544076</v>
      </c>
      <c r="BB81" s="4">
        <f>SUMPRODUCT('Respondent Data'!I81:Z81,'Product Coding'!A152:R152)</f>
        <v>2.3461320339539062</v>
      </c>
      <c r="BC81" s="4">
        <f>SUMPRODUCT('Respondent Data'!I81:Z81,'Product Coding'!A153:R153)</f>
        <v>0.96594202137153595</v>
      </c>
      <c r="BD81" s="4">
        <f>SUMPRODUCT('Respondent Data'!I81:Z81,'Product Coding'!A154:R154)</f>
        <v>2.7745940373970859</v>
      </c>
      <c r="BE81" s="4">
        <f>SUMPRODUCT('Respondent Data'!I81:Z81,'Product Coding'!A155:R155)</f>
        <v>2.1619166107312955</v>
      </c>
      <c r="BF81" s="4">
        <f>SUMPRODUCT('Respondent Data'!I81:Z81,'Product Coding'!A156:R156)</f>
        <v>1.1247951623655681</v>
      </c>
      <c r="BG81" s="4">
        <f>SUMPRODUCT('Respondent Data'!I81:Z81,'Product Coding'!A157:R157)</f>
        <v>0.32668146761557604</v>
      </c>
      <c r="BH81" s="4">
        <f>SUMPRODUCT('Respondent Data'!I81:Z81,'Product Coding'!A158:R158)</f>
        <v>-0.50380241297459394</v>
      </c>
      <c r="BI81" s="4">
        <f>SUMPRODUCT('Respondent Data'!I81:Z81,'Product Coding'!A159:R159)</f>
        <v>-1.8839924255569642</v>
      </c>
      <c r="BJ81" s="4">
        <f>SUMPRODUCT('Respondent Data'!I81:Z81,'Product Coding'!A160:R160)</f>
        <v>6.5234580465226166</v>
      </c>
      <c r="BK81" s="4">
        <f>SUMPRODUCT('Respondent Data'!I81:Z81,'Product Coding'!A161:R161)</f>
        <v>5.9107806198568262</v>
      </c>
      <c r="BL81" s="4">
        <f>SUMPRODUCT('Respondent Data'!I81:Z81,'Product Coding'!A162:R162)</f>
        <v>4.8736591714910977</v>
      </c>
      <c r="BM81" s="4">
        <f>SUMPRODUCT('Respondent Data'!I81:Z81,'Product Coding'!A163:R163)</f>
        <v>4.0755454767411061</v>
      </c>
      <c r="BN81" s="4">
        <f>SUMPRODUCT('Respondent Data'!I81:Z81,'Product Coding'!A164:R164)</f>
        <v>3.2450615961509364</v>
      </c>
      <c r="BO81" s="4">
        <f>SUMPRODUCT('Respondent Data'!I81:Z81,'Product Coding'!A165:R165)</f>
        <v>1.8648715835685659</v>
      </c>
      <c r="BP81" s="4">
        <f>SUMPRODUCT('Respondent Data'!I81:Z81,'Product Coding'!A166:R166)</f>
        <v>3.673523599594116</v>
      </c>
      <c r="BQ81" s="4">
        <f>SUMPRODUCT('Respondent Data'!I81:Z81,'Product Coding'!A167:R167)</f>
        <v>3.0608461729283256</v>
      </c>
      <c r="BR81" s="4">
        <f>SUMPRODUCT('Respondent Data'!I81:Z81,'Product Coding'!A168:R168)</f>
        <v>2.023724724562598</v>
      </c>
      <c r="BS81" s="4">
        <f>SUMPRODUCT('Respondent Data'!I81:Z81,'Product Coding'!A169:R169)</f>
        <v>1.2256110298126057</v>
      </c>
      <c r="BT81" s="4">
        <f>SUMPRODUCT('Respondent Data'!I81:Z81,'Product Coding'!A170:R170)</f>
        <v>0.39512714922243597</v>
      </c>
      <c r="BU81" s="4">
        <f>SUMPRODUCT('Respondent Data'!I81:Z81,'Product Coding'!A171:R171)</f>
        <v>-0.98506286335993432</v>
      </c>
      <c r="BV81" s="4">
        <f>SUMPRODUCT('Respondent Data'!I81:Z81,'Product Coding'!A172:R172)</f>
        <v>-0.57302333684134199</v>
      </c>
      <c r="BX81" s="4">
        <f t="shared" si="338"/>
        <v>1.4276290005554E-2</v>
      </c>
      <c r="BY81" s="4">
        <f t="shared" si="339"/>
        <v>2.6344974778061525E-2</v>
      </c>
      <c r="BZ81" s="4">
        <f t="shared" si="340"/>
        <v>7.4321404672418906E-2</v>
      </c>
      <c r="CA81" s="4">
        <f t="shared" si="341"/>
        <v>0.16509361710634385</v>
      </c>
      <c r="CB81" s="4">
        <f t="shared" si="342"/>
        <v>0.37879553347574796</v>
      </c>
      <c r="CC81" s="4">
        <f t="shared" si="343"/>
        <v>1.5059611068748819</v>
      </c>
      <c r="CD81" s="4">
        <f t="shared" si="344"/>
        <v>0.2467892087877811</v>
      </c>
      <c r="CE81" s="4">
        <f t="shared" si="345"/>
        <v>0.4554163216411598</v>
      </c>
      <c r="CF81" s="4">
        <f t="shared" si="346"/>
        <v>1.284768006811795</v>
      </c>
      <c r="CG81" s="4">
        <f t="shared" si="347"/>
        <v>2.853915346755834</v>
      </c>
      <c r="CH81" s="4">
        <f t="shared" si="348"/>
        <v>6.5481052824268158</v>
      </c>
      <c r="CI81" s="4">
        <f t="shared" si="349"/>
        <v>26.033020475644285</v>
      </c>
      <c r="CJ81" s="4">
        <f t="shared" si="350"/>
        <v>0.30696000107545718</v>
      </c>
      <c r="CK81" s="4">
        <f t="shared" si="351"/>
        <v>0.56645343314408558</v>
      </c>
      <c r="CL81" s="4">
        <f t="shared" si="352"/>
        <v>1.5980131006935163</v>
      </c>
      <c r="CM81" s="4">
        <f t="shared" si="353"/>
        <v>3.5497413449011748</v>
      </c>
      <c r="CN81" s="4">
        <f t="shared" si="354"/>
        <v>8.1446284236211763</v>
      </c>
      <c r="CO81" s="4">
        <f t="shared" si="355"/>
        <v>32.380248846589026</v>
      </c>
      <c r="CP81" s="4">
        <f t="shared" si="356"/>
        <v>5.3063096760739157</v>
      </c>
      <c r="CQ81" s="4">
        <f t="shared" si="357"/>
        <v>9.7920814529801454</v>
      </c>
      <c r="CR81" s="4">
        <f t="shared" si="358"/>
        <v>27.624290946684084</v>
      </c>
      <c r="CS81" s="4">
        <f t="shared" si="359"/>
        <v>61.363131287514058</v>
      </c>
      <c r="CT81" s="4">
        <f t="shared" si="360"/>
        <v>140.79332962233019</v>
      </c>
      <c r="CU81" s="4">
        <f t="shared" si="361"/>
        <v>559.74598373193203</v>
      </c>
      <c r="CV81" s="4">
        <f t="shared" si="362"/>
        <v>3.5525973463735205E-2</v>
      </c>
      <c r="CW81" s="4">
        <f t="shared" si="363"/>
        <v>6.5558410098427278E-2</v>
      </c>
      <c r="CX81" s="4">
        <f t="shared" si="364"/>
        <v>0.1849458262022341</v>
      </c>
      <c r="CY81" s="4">
        <f t="shared" si="365"/>
        <v>0.41082882584132807</v>
      </c>
      <c r="CZ81" s="4">
        <f t="shared" si="366"/>
        <v>0.94261744929568902</v>
      </c>
      <c r="DA81" s="4">
        <f t="shared" si="367"/>
        <v>3.7475236423076757</v>
      </c>
      <c r="DB81" s="4">
        <f t="shared" si="368"/>
        <v>0.61412501981397627</v>
      </c>
      <c r="DC81" s="4">
        <f t="shared" si="369"/>
        <v>1.1332851988353752</v>
      </c>
      <c r="DD81" s="4">
        <f t="shared" si="370"/>
        <v>3.1970935095389055</v>
      </c>
      <c r="DE81" s="4">
        <f t="shared" si="371"/>
        <v>7.1018535513884071</v>
      </c>
      <c r="DF81" s="4">
        <f t="shared" si="372"/>
        <v>16.294696620111999</v>
      </c>
      <c r="DG81" s="4">
        <f t="shared" si="373"/>
        <v>64.782124364160083</v>
      </c>
      <c r="DH81" s="4">
        <f t="shared" si="374"/>
        <v>1.1402324831900521E-2</v>
      </c>
      <c r="DI81" s="4">
        <f t="shared" si="375"/>
        <v>2.1041458249364493E-2</v>
      </c>
      <c r="DJ81" s="4">
        <f t="shared" si="376"/>
        <v>5.9359735457066645E-2</v>
      </c>
      <c r="DK81" s="4">
        <f t="shared" si="377"/>
        <v>0.13185856053551728</v>
      </c>
      <c r="DL81" s="4">
        <f t="shared" si="378"/>
        <v>0.30254006579322928</v>
      </c>
      <c r="DM81" s="4">
        <f t="shared" si="379"/>
        <v>1.2027955244755848</v>
      </c>
      <c r="DN81" s="4">
        <f t="shared" si="380"/>
        <v>0.19710798271198346</v>
      </c>
      <c r="DO81" s="4">
        <f t="shared" si="381"/>
        <v>0.36373629500952992</v>
      </c>
      <c r="DP81" s="4">
        <f t="shared" si="382"/>
        <v>1.026130888459281</v>
      </c>
      <c r="DQ81" s="4">
        <f t="shared" si="383"/>
        <v>2.2793926022654563</v>
      </c>
      <c r="DR81" s="4">
        <f t="shared" si="384"/>
        <v>5.2299038079688369</v>
      </c>
      <c r="DS81" s="4">
        <f t="shared" si="385"/>
        <v>20.792303581906317</v>
      </c>
      <c r="DT81" s="4">
        <f t="shared" si="386"/>
        <v>3.6082640880463817E-3</v>
      </c>
      <c r="DU81" s="4">
        <f t="shared" si="387"/>
        <v>6.6585665011838161E-3</v>
      </c>
      <c r="DV81" s="4">
        <f t="shared" si="388"/>
        <v>1.8784379929822341E-2</v>
      </c>
      <c r="DW81" s="4">
        <f t="shared" si="389"/>
        <v>4.1726622920853482E-2</v>
      </c>
      <c r="DX81" s="4">
        <f t="shared" si="390"/>
        <v>9.5738761234268874E-2</v>
      </c>
      <c r="DY81" s="4">
        <f t="shared" si="391"/>
        <v>0.38062447441297648</v>
      </c>
      <c r="DZ81" s="4">
        <f t="shared" si="392"/>
        <v>6.2374793383988561E-2</v>
      </c>
      <c r="EA81" s="4">
        <f t="shared" si="393"/>
        <v>0.11510429935569322</v>
      </c>
      <c r="EB81" s="4">
        <f t="shared" si="394"/>
        <v>0.3247189752131992</v>
      </c>
      <c r="EC81" s="4">
        <f t="shared" si="395"/>
        <v>0.72131346813614372</v>
      </c>
      <c r="ED81" s="4">
        <f t="shared" si="396"/>
        <v>1.6550023238625462</v>
      </c>
      <c r="EE81" s="4">
        <f t="shared" si="397"/>
        <v>6.5797215417380661</v>
      </c>
      <c r="EF81" s="4">
        <f t="shared" si="398"/>
        <v>1.4685818870222021E-3</v>
      </c>
      <c r="EG81" s="4">
        <f t="shared" si="399"/>
        <v>2.7100705265910266E-3</v>
      </c>
      <c r="EH81" s="4">
        <f t="shared" si="400"/>
        <v>7.6453384371919873E-3</v>
      </c>
      <c r="EI81" s="4">
        <f t="shared" si="401"/>
        <v>1.698294834659651E-2</v>
      </c>
      <c r="EJ81" s="4">
        <f t="shared" si="402"/>
        <v>3.8966164117636863E-2</v>
      </c>
      <c r="EK81" s="4">
        <f t="shared" si="403"/>
        <v>0.15491610238065745</v>
      </c>
      <c r="EL81" s="4">
        <f t="shared" si="404"/>
        <v>2.5386859036715937E-2</v>
      </c>
      <c r="EM81" s="4">
        <f t="shared" si="405"/>
        <v>4.6848036902885221E-2</v>
      </c>
      <c r="EN81" s="4">
        <f t="shared" si="406"/>
        <v>0.13216227907218134</v>
      </c>
      <c r="EO81" s="4">
        <f t="shared" si="407"/>
        <v>0.29357826043809537</v>
      </c>
      <c r="EP81" s="4">
        <f t="shared" si="408"/>
        <v>0.67359438680114292</v>
      </c>
      <c r="EQ81" s="4">
        <f t="shared" si="409"/>
        <v>2.6779802259645784</v>
      </c>
      <c r="ER81" s="4">
        <f t="shared" si="410"/>
        <v>1.773621207986712</v>
      </c>
      <c r="ET81" s="4">
        <f t="shared" si="411"/>
        <v>0.98592465371986981</v>
      </c>
      <c r="EU81" s="4">
        <f t="shared" si="412"/>
        <v>0.97433126733654207</v>
      </c>
      <c r="EV81" s="4">
        <f t="shared" si="413"/>
        <v>0.9308201397187269</v>
      </c>
      <c r="EW81" s="4">
        <f t="shared" si="414"/>
        <v>0.85830012740403239</v>
      </c>
      <c r="EX81" s="4">
        <f t="shared" si="415"/>
        <v>0.72527069875193295</v>
      </c>
      <c r="EY81" s="4">
        <f t="shared" si="416"/>
        <v>0.39904849171704571</v>
      </c>
      <c r="EZ81" s="4">
        <f t="shared" si="417"/>
        <v>0.8020601982690182</v>
      </c>
      <c r="FA81" s="4">
        <f t="shared" si="418"/>
        <v>0.68708862552288663</v>
      </c>
      <c r="FB81" s="4">
        <f t="shared" si="419"/>
        <v>0.43768119871190653</v>
      </c>
      <c r="FC81" s="4">
        <f t="shared" si="420"/>
        <v>0.25947637922088362</v>
      </c>
      <c r="FD81" s="4">
        <f t="shared" si="421"/>
        <v>0.13248357867081667</v>
      </c>
      <c r="FE81" s="4">
        <f t="shared" si="422"/>
        <v>3.6991796787967574E-2</v>
      </c>
      <c r="FF81" s="4">
        <f t="shared" si="423"/>
        <v>0.76513435696358789</v>
      </c>
      <c r="FG81" s="4">
        <f t="shared" si="424"/>
        <v>0.63838476065826211</v>
      </c>
      <c r="FH81" s="4">
        <f t="shared" si="425"/>
        <v>0.38490952941425077</v>
      </c>
      <c r="FI81" s="4">
        <f t="shared" si="426"/>
        <v>0.21979271439698095</v>
      </c>
      <c r="FJ81" s="4">
        <f t="shared" si="427"/>
        <v>0.10935381446630836</v>
      </c>
      <c r="FK81" s="4">
        <f t="shared" si="428"/>
        <v>2.9957835383308876E-2</v>
      </c>
      <c r="FL81" s="4">
        <f t="shared" si="429"/>
        <v>0.15857134383901117</v>
      </c>
      <c r="FM81" s="4">
        <f t="shared" si="430"/>
        <v>9.2660531182690256E-2</v>
      </c>
      <c r="FN81" s="4">
        <f t="shared" si="431"/>
        <v>3.4935363180265702E-2</v>
      </c>
      <c r="FO81" s="4">
        <f t="shared" si="432"/>
        <v>1.6035115289347465E-2</v>
      </c>
      <c r="FP81" s="4">
        <f t="shared" si="433"/>
        <v>7.0525179334142386E-3</v>
      </c>
      <c r="FQ81" s="4">
        <f t="shared" si="434"/>
        <v>1.7833386756418677E-3</v>
      </c>
      <c r="FR81" s="4">
        <f t="shared" si="435"/>
        <v>0.96569282241670462</v>
      </c>
      <c r="FS81" s="4">
        <f t="shared" si="436"/>
        <v>0.9384750667095092</v>
      </c>
      <c r="FT81" s="4">
        <f t="shared" si="437"/>
        <v>0.84392043744734924</v>
      </c>
      <c r="FU81" s="4">
        <f t="shared" si="438"/>
        <v>0.70880320963364485</v>
      </c>
      <c r="FV81" s="4">
        <f t="shared" si="439"/>
        <v>0.51476939032054803</v>
      </c>
      <c r="FW81" s="4">
        <f t="shared" si="440"/>
        <v>0.21063612850465346</v>
      </c>
      <c r="FX81" s="4">
        <f t="shared" si="441"/>
        <v>0.61953069788562443</v>
      </c>
      <c r="FY81" s="4">
        <f t="shared" si="442"/>
        <v>0.46876057666641585</v>
      </c>
      <c r="FZ81" s="4">
        <f t="shared" si="443"/>
        <v>0.2382601192294761</v>
      </c>
      <c r="GA81" s="4">
        <f t="shared" si="444"/>
        <v>0.12342854553679644</v>
      </c>
      <c r="GB81" s="4">
        <f t="shared" si="445"/>
        <v>5.7821193511836469E-2</v>
      </c>
      <c r="GC81" s="4">
        <f t="shared" si="446"/>
        <v>1.5201698176607194E-2</v>
      </c>
      <c r="GD81" s="4">
        <f t="shared" si="447"/>
        <v>0.98872622244189945</v>
      </c>
      <c r="GE81" s="4">
        <f t="shared" si="448"/>
        <v>0.97939216074003366</v>
      </c>
      <c r="GF81" s="4">
        <f t="shared" si="449"/>
        <v>0.94396640397942289</v>
      </c>
      <c r="GG81" s="4">
        <f t="shared" si="450"/>
        <v>0.88350261672878017</v>
      </c>
      <c r="GH81" s="4">
        <f t="shared" si="451"/>
        <v>0.76773070269513244</v>
      </c>
      <c r="GI81" s="4">
        <f t="shared" si="452"/>
        <v>0.4539685998490795</v>
      </c>
      <c r="GJ81" s="4">
        <f t="shared" si="453"/>
        <v>0.83534653050642438</v>
      </c>
      <c r="GK81" s="4">
        <f t="shared" si="454"/>
        <v>0.73327959639954576</v>
      </c>
      <c r="GL81" s="4">
        <f t="shared" si="455"/>
        <v>0.49355153001019803</v>
      </c>
      <c r="GM81" s="4">
        <f t="shared" si="456"/>
        <v>0.3049345172362663</v>
      </c>
      <c r="GN81" s="4">
        <f t="shared" si="457"/>
        <v>0.16051612205005047</v>
      </c>
      <c r="GO81" s="4">
        <f t="shared" si="458"/>
        <v>4.5887760155391678E-2</v>
      </c>
      <c r="GP81" s="4">
        <f t="shared" si="459"/>
        <v>0.99640470867253661</v>
      </c>
      <c r="GQ81" s="4">
        <f t="shared" si="460"/>
        <v>0.99338547674180455</v>
      </c>
      <c r="GR81" s="4">
        <f t="shared" si="461"/>
        <v>0.98156196708560028</v>
      </c>
      <c r="GS81" s="4">
        <f t="shared" si="462"/>
        <v>0.95994474749636527</v>
      </c>
      <c r="GT81" s="4">
        <f t="shared" si="463"/>
        <v>0.91262628956702585</v>
      </c>
      <c r="GU81" s="4">
        <f t="shared" si="464"/>
        <v>0.72430991810802636</v>
      </c>
      <c r="GV81" s="4">
        <f t="shared" si="465"/>
        <v>0.94128739332631772</v>
      </c>
      <c r="GW81" s="4">
        <f t="shared" si="466"/>
        <v>0.89677710020291335</v>
      </c>
      <c r="GX81" s="4">
        <f t="shared" si="467"/>
        <v>0.754877086167699</v>
      </c>
      <c r="GY81" s="4">
        <f t="shared" si="468"/>
        <v>0.58095170839673405</v>
      </c>
      <c r="GZ81" s="4">
        <f t="shared" si="469"/>
        <v>0.37664750460375551</v>
      </c>
      <c r="HA81" s="4">
        <f t="shared" si="470"/>
        <v>0.13193096797731374</v>
      </c>
      <c r="HB81" s="4">
        <f t="shared" si="471"/>
        <v>0.9985335716830428</v>
      </c>
      <c r="HC81" s="4">
        <f t="shared" si="472"/>
        <v>0.99729725410539882</v>
      </c>
      <c r="HD81" s="4">
        <f t="shared" si="473"/>
        <v>0.99241266927404292</v>
      </c>
      <c r="HE81" s="4">
        <f t="shared" si="474"/>
        <v>0.98330065575415282</v>
      </c>
      <c r="HF81" s="4">
        <f t="shared" si="475"/>
        <v>0.96249525204631692</v>
      </c>
      <c r="HG81" s="4">
        <f t="shared" si="476"/>
        <v>0.86586376095949746</v>
      </c>
      <c r="HH81" s="4">
        <f t="shared" si="477"/>
        <v>0.9752416770187935</v>
      </c>
      <c r="HI81" s="4">
        <f t="shared" si="478"/>
        <v>0.95524848378042937</v>
      </c>
      <c r="HJ81" s="4">
        <f t="shared" si="479"/>
        <v>0.88326560466182502</v>
      </c>
      <c r="HK81" s="4">
        <f t="shared" si="480"/>
        <v>0.77304947878555919</v>
      </c>
      <c r="HL81" s="4">
        <f t="shared" si="481"/>
        <v>0.59751634439415713</v>
      </c>
      <c r="HM81" s="4">
        <f t="shared" si="482"/>
        <v>0.27188835680532847</v>
      </c>
      <c r="HN81" s="4">
        <f t="shared" si="483"/>
        <v>0.36053949873200958</v>
      </c>
      <c r="HP81" s="4">
        <f t="shared" ref="HP81:IU81" si="529">IF(B1=1,ET81,0)</f>
        <v>0.98592465371986981</v>
      </c>
      <c r="HQ81" s="4">
        <f t="shared" si="529"/>
        <v>0.97433126733654207</v>
      </c>
      <c r="HR81" s="4">
        <f t="shared" si="529"/>
        <v>0.9308201397187269</v>
      </c>
      <c r="HS81" s="4">
        <f t="shared" si="529"/>
        <v>0.85830012740403239</v>
      </c>
      <c r="HT81" s="4">
        <f t="shared" si="529"/>
        <v>0.72527069875193295</v>
      </c>
      <c r="HU81" s="4">
        <f t="shared" si="529"/>
        <v>0.39904849171704571</v>
      </c>
      <c r="HV81" s="4">
        <f t="shared" si="529"/>
        <v>0.8020601982690182</v>
      </c>
      <c r="HW81" s="4">
        <f t="shared" si="529"/>
        <v>0.68708862552288663</v>
      </c>
      <c r="HX81" s="4">
        <f t="shared" si="529"/>
        <v>0.43768119871190653</v>
      </c>
      <c r="HY81" s="4">
        <f t="shared" si="529"/>
        <v>0.25947637922088362</v>
      </c>
      <c r="HZ81" s="4">
        <f t="shared" si="529"/>
        <v>0.13248357867081667</v>
      </c>
      <c r="IA81" s="4">
        <f t="shared" si="529"/>
        <v>3.6991796787967574E-2</v>
      </c>
      <c r="IB81" s="4">
        <f t="shared" si="529"/>
        <v>0.76513435696358789</v>
      </c>
      <c r="IC81" s="4">
        <f t="shared" si="529"/>
        <v>0.63838476065826211</v>
      </c>
      <c r="ID81" s="4">
        <f t="shared" si="529"/>
        <v>0.38490952941425077</v>
      </c>
      <c r="IE81" s="4">
        <f t="shared" si="529"/>
        <v>0.21979271439698095</v>
      </c>
      <c r="IF81" s="4">
        <f t="shared" si="529"/>
        <v>0.10935381446630836</v>
      </c>
      <c r="IG81" s="4">
        <f t="shared" si="529"/>
        <v>2.9957835383308876E-2</v>
      </c>
      <c r="IH81" s="4">
        <f t="shared" si="529"/>
        <v>0.15857134383901117</v>
      </c>
      <c r="II81" s="4">
        <f t="shared" si="529"/>
        <v>9.2660531182690256E-2</v>
      </c>
      <c r="IJ81" s="4">
        <f t="shared" si="529"/>
        <v>3.4935363180265702E-2</v>
      </c>
      <c r="IK81" s="4">
        <f t="shared" si="529"/>
        <v>1.6035115289347465E-2</v>
      </c>
      <c r="IL81" s="4">
        <f t="shared" si="529"/>
        <v>7.0525179334142386E-3</v>
      </c>
      <c r="IM81" s="4">
        <f t="shared" si="529"/>
        <v>1.7833386756418677E-3</v>
      </c>
      <c r="IN81" s="4">
        <f t="shared" si="529"/>
        <v>0.96569282241670462</v>
      </c>
      <c r="IO81" s="4">
        <f t="shared" si="529"/>
        <v>0.9384750667095092</v>
      </c>
      <c r="IP81" s="4">
        <f t="shared" si="529"/>
        <v>0.84392043744734924</v>
      </c>
      <c r="IQ81" s="4">
        <f t="shared" si="529"/>
        <v>0.70880320963364485</v>
      </c>
      <c r="IR81" s="4">
        <f t="shared" si="529"/>
        <v>0.51476939032054803</v>
      </c>
      <c r="IS81" s="4">
        <f t="shared" si="529"/>
        <v>0.21063612850465346</v>
      </c>
      <c r="IT81" s="4">
        <f t="shared" si="529"/>
        <v>0.61953069788562443</v>
      </c>
      <c r="IU81" s="4">
        <f t="shared" si="529"/>
        <v>0.46876057666641585</v>
      </c>
      <c r="IV81" s="4">
        <f t="shared" ref="IV81:KA81" si="530">IF(AH1=1,FZ81,0)</f>
        <v>0.2382601192294761</v>
      </c>
      <c r="IW81" s="4">
        <f t="shared" si="530"/>
        <v>0.12342854553679644</v>
      </c>
      <c r="IX81" s="4">
        <f t="shared" si="530"/>
        <v>5.7821193511836469E-2</v>
      </c>
      <c r="IY81" s="4">
        <f t="shared" si="530"/>
        <v>1.5201698176607194E-2</v>
      </c>
      <c r="IZ81" s="4">
        <f t="shared" si="530"/>
        <v>0.98872622244189945</v>
      </c>
      <c r="JA81" s="4">
        <f t="shared" si="530"/>
        <v>0.97939216074003366</v>
      </c>
      <c r="JB81" s="4">
        <f t="shared" si="530"/>
        <v>0.94396640397942289</v>
      </c>
      <c r="JC81" s="4">
        <f t="shared" si="530"/>
        <v>0.88350261672878017</v>
      </c>
      <c r="JD81" s="4">
        <f t="shared" si="530"/>
        <v>0.76773070269513244</v>
      </c>
      <c r="JE81" s="4">
        <f t="shared" si="530"/>
        <v>0.4539685998490795</v>
      </c>
      <c r="JF81" s="4">
        <f t="shared" si="530"/>
        <v>0.83534653050642438</v>
      </c>
      <c r="JG81" s="4">
        <f t="shared" si="530"/>
        <v>0.73327959639954576</v>
      </c>
      <c r="JH81" s="4">
        <f t="shared" si="530"/>
        <v>0.49355153001019803</v>
      </c>
      <c r="JI81" s="4">
        <f t="shared" si="530"/>
        <v>0.3049345172362663</v>
      </c>
      <c r="JJ81" s="4">
        <f t="shared" si="530"/>
        <v>0.16051612205005047</v>
      </c>
      <c r="JK81" s="4">
        <f t="shared" si="530"/>
        <v>4.5887760155391678E-2</v>
      </c>
      <c r="JL81" s="4">
        <f t="shared" si="530"/>
        <v>0.99640470867253661</v>
      </c>
      <c r="JM81" s="4">
        <f t="shared" si="530"/>
        <v>0.99338547674180455</v>
      </c>
      <c r="JN81" s="4">
        <f t="shared" si="530"/>
        <v>0.98156196708560028</v>
      </c>
      <c r="JO81" s="4">
        <f t="shared" si="530"/>
        <v>0.95994474749636527</v>
      </c>
      <c r="JP81" s="4">
        <f t="shared" si="530"/>
        <v>0.91262628956702585</v>
      </c>
      <c r="JQ81" s="4">
        <f t="shared" si="530"/>
        <v>0.72430991810802636</v>
      </c>
      <c r="JR81" s="4">
        <f t="shared" si="530"/>
        <v>0.94128739332631772</v>
      </c>
      <c r="JS81" s="4">
        <f t="shared" si="530"/>
        <v>0.89677710020291335</v>
      </c>
      <c r="JT81" s="4">
        <f t="shared" si="530"/>
        <v>0.754877086167699</v>
      </c>
      <c r="JU81" s="4">
        <f t="shared" si="530"/>
        <v>0.58095170839673405</v>
      </c>
      <c r="JV81" s="4">
        <f t="shared" si="530"/>
        <v>0.37664750460375551</v>
      </c>
      <c r="JW81" s="4">
        <f t="shared" si="530"/>
        <v>0.13193096797731374</v>
      </c>
      <c r="JX81" s="4">
        <f t="shared" si="530"/>
        <v>0.9985335716830428</v>
      </c>
      <c r="JY81" s="4">
        <f t="shared" si="530"/>
        <v>0.99729725410539882</v>
      </c>
      <c r="JZ81" s="4">
        <f t="shared" si="530"/>
        <v>0.99241266927404292</v>
      </c>
      <c r="KA81" s="4">
        <f t="shared" si="530"/>
        <v>0.98330065575415282</v>
      </c>
      <c r="KB81" s="4">
        <f t="shared" ref="KB81:KJ81" si="531">IF(BN1=1,HF81,0)</f>
        <v>0.96249525204631692</v>
      </c>
      <c r="KC81" s="4">
        <f t="shared" si="531"/>
        <v>0.86586376095949746</v>
      </c>
      <c r="KD81" s="4">
        <f t="shared" si="531"/>
        <v>0.9752416770187935</v>
      </c>
      <c r="KE81" s="4">
        <f t="shared" si="531"/>
        <v>0.95524848378042937</v>
      </c>
      <c r="KF81" s="4">
        <f t="shared" si="531"/>
        <v>0.88326560466182502</v>
      </c>
      <c r="KG81" s="4">
        <f t="shared" si="531"/>
        <v>0.77304947878555919</v>
      </c>
      <c r="KH81" s="4">
        <f t="shared" si="531"/>
        <v>0.59751634439415713</v>
      </c>
      <c r="KI81" s="4">
        <f t="shared" si="531"/>
        <v>0.27188835680532847</v>
      </c>
      <c r="KJ81" s="4">
        <f t="shared" si="531"/>
        <v>0</v>
      </c>
    </row>
    <row r="82" spans="1:296" x14ac:dyDescent="0.2">
      <c r="A82" s="4" t="str">
        <f>'Respondent Data'!A82</f>
        <v>697</v>
      </c>
      <c r="B82" s="4">
        <f>SUMPRODUCT('Respondent Data'!I82:Z82,'Product Coding'!A100:R100)</f>
        <v>0.79977455319731328</v>
      </c>
      <c r="C82" s="4">
        <f>SUMPRODUCT('Respondent Data'!I82:Z82,'Product Coding'!A101:R101)</f>
        <v>0.40355436235508035</v>
      </c>
      <c r="D82" s="4">
        <f>SUMPRODUCT('Respondent Data'!I82:Z82,'Product Coding'!A102:R102)</f>
        <v>0.22908822768196724</v>
      </c>
      <c r="E82" s="4">
        <f>SUMPRODUCT('Respondent Data'!I82:Z82,'Product Coding'!A103:R103)</f>
        <v>-0.12465697823780553</v>
      </c>
      <c r="F82" s="4">
        <f>SUMPRODUCT('Respondent Data'!I82:Z82,'Product Coding'!A104:R104)</f>
        <v>-1.4943588223397068</v>
      </c>
      <c r="G82" s="4">
        <f>SUMPRODUCT('Respondent Data'!I82:Z82,'Product Coding'!A105:R105)</f>
        <v>-1.9736480167205264</v>
      </c>
      <c r="H82" s="4">
        <f>SUMPRODUCT('Respondent Data'!I82:Z82,'Product Coding'!A106:R106)</f>
        <v>-2.7501654052153066</v>
      </c>
      <c r="I82" s="4">
        <f>SUMPRODUCT('Respondent Data'!I82:Z82,'Product Coding'!A107:R107)</f>
        <v>-3.1463855960575398</v>
      </c>
      <c r="J82" s="4">
        <f>SUMPRODUCT('Respondent Data'!I82:Z82,'Product Coding'!A108:R108)</f>
        <v>-3.3208517307306531</v>
      </c>
      <c r="K82" s="4">
        <f>SUMPRODUCT('Respondent Data'!I82:Z82,'Product Coding'!A109:R109)</f>
        <v>-3.6745969366504259</v>
      </c>
      <c r="L82" s="4">
        <f>SUMPRODUCT('Respondent Data'!I82:Z82,'Product Coding'!A110:R110)</f>
        <v>-5.0442987807523272</v>
      </c>
      <c r="M82" s="4">
        <f>SUMPRODUCT('Respondent Data'!I82:Z82,'Product Coding'!A111:R111)</f>
        <v>-5.5235879751331467</v>
      </c>
      <c r="N82" s="4">
        <f>SUMPRODUCT('Respondent Data'!I82:Z82,'Product Coding'!A112:R112)</f>
        <v>-2.2540581638657864</v>
      </c>
      <c r="O82" s="4">
        <f>SUMPRODUCT('Respondent Data'!I82:Z82,'Product Coding'!A113:R113)</f>
        <v>-2.6502783547080195</v>
      </c>
      <c r="P82" s="4">
        <f>SUMPRODUCT('Respondent Data'!I82:Z82,'Product Coding'!A114:R114)</f>
        <v>-2.8247444893811329</v>
      </c>
      <c r="Q82" s="4">
        <f>SUMPRODUCT('Respondent Data'!I82:Z82,'Product Coding'!A115:R115)</f>
        <v>-3.1784896953009056</v>
      </c>
      <c r="R82" s="4">
        <f>SUMPRODUCT('Respondent Data'!I82:Z82,'Product Coding'!A116:R116)</f>
        <v>-4.548191539402807</v>
      </c>
      <c r="S82" s="4">
        <f>SUMPRODUCT('Respondent Data'!I82:Z82,'Product Coding'!A117:R117)</f>
        <v>-5.0274807337836265</v>
      </c>
      <c r="T82" s="4">
        <f>SUMPRODUCT('Respondent Data'!I82:Z82,'Product Coding'!A118:R118)</f>
        <v>-5.8039981222784069</v>
      </c>
      <c r="U82" s="4">
        <f>SUMPRODUCT('Respondent Data'!I82:Z82,'Product Coding'!A119:R119)</f>
        <v>-6.2002183131206401</v>
      </c>
      <c r="V82" s="4">
        <f>SUMPRODUCT('Respondent Data'!I82:Z82,'Product Coding'!A120:R120)</f>
        <v>-6.3746844477937534</v>
      </c>
      <c r="W82" s="4">
        <f>SUMPRODUCT('Respondent Data'!I82:Z82,'Product Coding'!A121:R121)</f>
        <v>-6.7284296537135262</v>
      </c>
      <c r="X82" s="4">
        <f>SUMPRODUCT('Respondent Data'!I82:Z82,'Product Coding'!A122:R122)</f>
        <v>-8.0981314978154266</v>
      </c>
      <c r="Y82" s="4">
        <f>SUMPRODUCT('Respondent Data'!I82:Z82,'Product Coding'!A123:R123)</f>
        <v>-8.577420692196247</v>
      </c>
      <c r="Z82" s="4">
        <f>SUMPRODUCT('Respondent Data'!I82:Z82,'Product Coding'!A124:R124)</f>
        <v>-7.9636112787836888E-2</v>
      </c>
      <c r="AA82" s="4">
        <f>SUMPRODUCT('Respondent Data'!I82:Z82,'Product Coding'!A125:R125)</f>
        <v>-0.47585630363007003</v>
      </c>
      <c r="AB82" s="4">
        <f>SUMPRODUCT('Respondent Data'!I82:Z82,'Product Coding'!A126:R126)</f>
        <v>-0.65032243830318293</v>
      </c>
      <c r="AC82" s="4">
        <f>SUMPRODUCT('Respondent Data'!I82:Z82,'Product Coding'!A127:R127)</f>
        <v>-1.0040676442229557</v>
      </c>
      <c r="AD82" s="4">
        <f>SUMPRODUCT('Respondent Data'!I82:Z82,'Product Coding'!A128:R128)</f>
        <v>-2.3737694883248563</v>
      </c>
      <c r="AE82" s="4">
        <f>SUMPRODUCT('Respondent Data'!I82:Z82,'Product Coding'!A129:R129)</f>
        <v>-2.8530586827056768</v>
      </c>
      <c r="AF82" s="4">
        <f>SUMPRODUCT('Respondent Data'!I82:Z82,'Product Coding'!A130:R130)</f>
        <v>-3.6295760712004572</v>
      </c>
      <c r="AG82" s="4">
        <f>SUMPRODUCT('Respondent Data'!I82:Z82,'Product Coding'!A131:R131)</f>
        <v>-4.0257962620426904</v>
      </c>
      <c r="AH82" s="4">
        <f>SUMPRODUCT('Respondent Data'!I82:Z82,'Product Coding'!A132:R132)</f>
        <v>-4.2002623967158028</v>
      </c>
      <c r="AI82" s="4">
        <f>SUMPRODUCT('Respondent Data'!I82:Z82,'Product Coding'!A133:R133)</f>
        <v>-4.5540076026355756</v>
      </c>
      <c r="AJ82" s="4">
        <f>SUMPRODUCT('Respondent Data'!I82:Z82,'Product Coding'!A134:R134)</f>
        <v>-5.9237094467374769</v>
      </c>
      <c r="AK82" s="4">
        <f>SUMPRODUCT('Respondent Data'!I82:Z82,'Product Coding'!A135:R135)</f>
        <v>-6.4029986411182973</v>
      </c>
      <c r="AL82" s="4">
        <f>SUMPRODUCT('Respondent Data'!I82:Z82,'Product Coding'!A136:R136)</f>
        <v>4.305910434765833</v>
      </c>
      <c r="AM82" s="4">
        <f>SUMPRODUCT('Respondent Data'!I82:Z82,'Product Coding'!A137:R137)</f>
        <v>3.9096902439236008</v>
      </c>
      <c r="AN82" s="4">
        <f>SUMPRODUCT('Respondent Data'!I82:Z82,'Product Coding'!A138:R138)</f>
        <v>3.7352241092504874</v>
      </c>
      <c r="AO82" s="4">
        <f>SUMPRODUCT('Respondent Data'!I82:Z82,'Product Coding'!A139:R139)</f>
        <v>3.3814789033307147</v>
      </c>
      <c r="AP82" s="4">
        <f>SUMPRODUCT('Respondent Data'!I82:Z82,'Product Coding'!A140:R140)</f>
        <v>2.0117770592288133</v>
      </c>
      <c r="AQ82" s="4">
        <f>SUMPRODUCT('Respondent Data'!I82:Z82,'Product Coding'!A141:R141)</f>
        <v>1.5324878648479934</v>
      </c>
      <c r="AR82" s="4">
        <f>SUMPRODUCT('Respondent Data'!I82:Z82,'Product Coding'!A142:R142)</f>
        <v>0.75597047635321313</v>
      </c>
      <c r="AS82" s="4">
        <f>SUMPRODUCT('Respondent Data'!I82:Z82,'Product Coding'!A143:R143)</f>
        <v>0.35975028551098043</v>
      </c>
      <c r="AT82" s="4">
        <f>SUMPRODUCT('Respondent Data'!I82:Z82,'Product Coding'!A144:R144)</f>
        <v>0.18528415083786709</v>
      </c>
      <c r="AU82" s="4">
        <f>SUMPRODUCT('Respondent Data'!I82:Z82,'Product Coding'!A145:R145)</f>
        <v>-0.16846105508190568</v>
      </c>
      <c r="AV82" s="4">
        <f>SUMPRODUCT('Respondent Data'!I82:Z82,'Product Coding'!A146:R146)</f>
        <v>-1.5381628991838068</v>
      </c>
      <c r="AW82" s="4">
        <f>SUMPRODUCT('Respondent Data'!I82:Z82,'Product Coding'!A147:R147)</f>
        <v>-2.0174520935646267</v>
      </c>
      <c r="AX82" s="4">
        <f>SUMPRODUCT('Respondent Data'!I82:Z82,'Product Coding'!A148:R148)</f>
        <v>7.134344664264213</v>
      </c>
      <c r="AY82" s="4">
        <f>SUMPRODUCT('Respondent Data'!I82:Z82,'Product Coding'!A149:R149)</f>
        <v>6.7381244734219807</v>
      </c>
      <c r="AZ82" s="4">
        <f>SUMPRODUCT('Respondent Data'!I82:Z82,'Product Coding'!A150:R150)</f>
        <v>6.5636583387488674</v>
      </c>
      <c r="BA82" s="4">
        <f>SUMPRODUCT('Respondent Data'!I82:Z82,'Product Coding'!A151:R151)</f>
        <v>6.2099131328290946</v>
      </c>
      <c r="BB82" s="4">
        <f>SUMPRODUCT('Respondent Data'!I82:Z82,'Product Coding'!A152:R152)</f>
        <v>4.8402112887271933</v>
      </c>
      <c r="BC82" s="4">
        <f>SUMPRODUCT('Respondent Data'!I82:Z82,'Product Coding'!A153:R153)</f>
        <v>4.3609220943463738</v>
      </c>
      <c r="BD82" s="4">
        <f>SUMPRODUCT('Respondent Data'!I82:Z82,'Product Coding'!A154:R154)</f>
        <v>3.5844047058515924</v>
      </c>
      <c r="BE82" s="4">
        <f>SUMPRODUCT('Respondent Data'!I82:Z82,'Product Coding'!A155:R155)</f>
        <v>3.1881845150093602</v>
      </c>
      <c r="BF82" s="4">
        <f>SUMPRODUCT('Respondent Data'!I82:Z82,'Product Coding'!A156:R156)</f>
        <v>3.0137183803362468</v>
      </c>
      <c r="BG82" s="4">
        <f>SUMPRODUCT('Respondent Data'!I82:Z82,'Product Coding'!A157:R157)</f>
        <v>2.6599731744164741</v>
      </c>
      <c r="BH82" s="4">
        <f>SUMPRODUCT('Respondent Data'!I82:Z82,'Product Coding'!A158:R158)</f>
        <v>1.290271330314573</v>
      </c>
      <c r="BI82" s="4">
        <f>SUMPRODUCT('Respondent Data'!I82:Z82,'Product Coding'!A159:R159)</f>
        <v>0.81098213593375346</v>
      </c>
      <c r="BJ82" s="4">
        <f>SUMPRODUCT('Respondent Data'!I82:Z82,'Product Coding'!A160:R160)</f>
        <v>7.9805642401726642</v>
      </c>
      <c r="BK82" s="4">
        <f>SUMPRODUCT('Respondent Data'!I82:Z82,'Product Coding'!A161:R161)</f>
        <v>7.584344049330431</v>
      </c>
      <c r="BL82" s="4">
        <f>SUMPRODUCT('Respondent Data'!I82:Z82,'Product Coding'!A162:R162)</f>
        <v>7.4098779146573177</v>
      </c>
      <c r="BM82" s="4">
        <f>SUMPRODUCT('Respondent Data'!I82:Z82,'Product Coding'!A163:R163)</f>
        <v>7.0561327087375449</v>
      </c>
      <c r="BN82" s="4">
        <f>SUMPRODUCT('Respondent Data'!I82:Z82,'Product Coding'!A164:R164)</f>
        <v>5.6864308646356436</v>
      </c>
      <c r="BO82" s="4">
        <f>SUMPRODUCT('Respondent Data'!I82:Z82,'Product Coding'!A165:R165)</f>
        <v>5.2071416702548241</v>
      </c>
      <c r="BP82" s="4">
        <f>SUMPRODUCT('Respondent Data'!I82:Z82,'Product Coding'!A166:R166)</f>
        <v>4.4306242817600436</v>
      </c>
      <c r="BQ82" s="4">
        <f>SUMPRODUCT('Respondent Data'!I82:Z82,'Product Coding'!A167:R167)</f>
        <v>4.0344040909178105</v>
      </c>
      <c r="BR82" s="4">
        <f>SUMPRODUCT('Respondent Data'!I82:Z82,'Product Coding'!A168:R168)</f>
        <v>3.8599379562446972</v>
      </c>
      <c r="BS82" s="4">
        <f>SUMPRODUCT('Respondent Data'!I82:Z82,'Product Coding'!A169:R169)</f>
        <v>3.5061927503249244</v>
      </c>
      <c r="BT82" s="4">
        <f>SUMPRODUCT('Respondent Data'!I82:Z82,'Product Coding'!A170:R170)</f>
        <v>2.1364909062230231</v>
      </c>
      <c r="BU82" s="4">
        <f>SUMPRODUCT('Respondent Data'!I82:Z82,'Product Coding'!A171:R171)</f>
        <v>1.6572017118422038</v>
      </c>
      <c r="BV82" s="4">
        <f>SUMPRODUCT('Respondent Data'!I82:Z82,'Product Coding'!A172:R172)</f>
        <v>2.7153575462156301</v>
      </c>
      <c r="BX82" s="4">
        <f t="shared" si="338"/>
        <v>0.44943027531525009</v>
      </c>
      <c r="BY82" s="4">
        <f t="shared" si="339"/>
        <v>0.66794171492731913</v>
      </c>
      <c r="BZ82" s="4">
        <f t="shared" si="340"/>
        <v>0.79525836660755733</v>
      </c>
      <c r="CA82" s="4">
        <f t="shared" si="341"/>
        <v>1.1327598251453552</v>
      </c>
      <c r="CB82" s="4">
        <f t="shared" si="342"/>
        <v>4.4564782423107649</v>
      </c>
      <c r="CC82" s="4">
        <f t="shared" si="343"/>
        <v>7.1968830079213042</v>
      </c>
      <c r="CD82" s="4">
        <f t="shared" si="344"/>
        <v>15.645219471077221</v>
      </c>
      <c r="CE82" s="4">
        <f t="shared" si="345"/>
        <v>23.251870863829662</v>
      </c>
      <c r="CF82" s="4">
        <f t="shared" si="346"/>
        <v>27.683919764991956</v>
      </c>
      <c r="CG82" s="4">
        <f t="shared" si="347"/>
        <v>39.432759753416626</v>
      </c>
      <c r="CH82" s="4">
        <f t="shared" si="348"/>
        <v>155.13547706621662</v>
      </c>
      <c r="CI82" s="4">
        <f t="shared" si="349"/>
        <v>250.53233026550092</v>
      </c>
      <c r="CJ82" s="4">
        <f t="shared" si="350"/>
        <v>9.526316854195775</v>
      </c>
      <c r="CK82" s="4">
        <f t="shared" si="351"/>
        <v>14.157979037058078</v>
      </c>
      <c r="CL82" s="4">
        <f t="shared" si="352"/>
        <v>16.856637385943177</v>
      </c>
      <c r="CM82" s="4">
        <f t="shared" si="353"/>
        <v>24.010463038941381</v>
      </c>
      <c r="CN82" s="4">
        <f t="shared" si="354"/>
        <v>94.461423989077844</v>
      </c>
      <c r="CO82" s="4">
        <f t="shared" si="355"/>
        <v>152.54821862622649</v>
      </c>
      <c r="CP82" s="4">
        <f t="shared" si="356"/>
        <v>331.62278137664589</v>
      </c>
      <c r="CQ82" s="4">
        <f t="shared" si="357"/>
        <v>492.85662641732637</v>
      </c>
      <c r="CR82" s="4">
        <f t="shared" si="358"/>
        <v>586.80023561487428</v>
      </c>
      <c r="CS82" s="4">
        <f t="shared" si="359"/>
        <v>835.83368651105957</v>
      </c>
      <c r="CT82" s="4">
        <f t="shared" si="360"/>
        <v>3288.3181018968044</v>
      </c>
      <c r="CU82" s="4">
        <f t="shared" si="361"/>
        <v>5310.3907133427629</v>
      </c>
      <c r="CV82" s="4">
        <f t="shared" si="362"/>
        <v>1.0828929450763658</v>
      </c>
      <c r="CW82" s="4">
        <f t="shared" si="363"/>
        <v>1.6093917355915603</v>
      </c>
      <c r="CX82" s="4">
        <f t="shared" si="364"/>
        <v>1.9161585723351831</v>
      </c>
      <c r="CY82" s="4">
        <f t="shared" si="365"/>
        <v>2.7293613503349579</v>
      </c>
      <c r="CZ82" s="4">
        <f t="shared" si="366"/>
        <v>10.737792074865355</v>
      </c>
      <c r="DA82" s="4">
        <f t="shared" si="367"/>
        <v>17.340740630682447</v>
      </c>
      <c r="DB82" s="4">
        <f t="shared" si="368"/>
        <v>37.696832456418278</v>
      </c>
      <c r="DC82" s="4">
        <f t="shared" si="369"/>
        <v>56.024901528064611</v>
      </c>
      <c r="DD82" s="4">
        <f t="shared" si="370"/>
        <v>66.703831611124883</v>
      </c>
      <c r="DE82" s="4">
        <f t="shared" si="371"/>
        <v>95.012418359918954</v>
      </c>
      <c r="DF82" s="4">
        <f t="shared" si="372"/>
        <v>373.79572065594181</v>
      </c>
      <c r="DG82" s="4">
        <f t="shared" si="373"/>
        <v>603.65246370585874</v>
      </c>
      <c r="DH82" s="4">
        <f t="shared" si="374"/>
        <v>1.3488599459922165E-2</v>
      </c>
      <c r="DI82" s="4">
        <f t="shared" si="375"/>
        <v>2.0046709690192521E-2</v>
      </c>
      <c r="DJ82" s="4">
        <f t="shared" si="376"/>
        <v>2.3867821469741757E-2</v>
      </c>
      <c r="DK82" s="4">
        <f t="shared" si="377"/>
        <v>3.3997139055573319E-2</v>
      </c>
      <c r="DL82" s="4">
        <f t="shared" si="378"/>
        <v>0.13375078029672766</v>
      </c>
      <c r="DM82" s="4">
        <f t="shared" si="379"/>
        <v>0.21599762540624803</v>
      </c>
      <c r="DN82" s="4">
        <f t="shared" si="380"/>
        <v>0.46955470180532183</v>
      </c>
      <c r="DO82" s="4">
        <f t="shared" si="381"/>
        <v>0.6978505677127228</v>
      </c>
      <c r="DP82" s="4">
        <f t="shared" si="382"/>
        <v>0.83086815842272221</v>
      </c>
      <c r="DQ82" s="4">
        <f t="shared" si="383"/>
        <v>1.1834821353325229</v>
      </c>
      <c r="DR82" s="4">
        <f t="shared" si="384"/>
        <v>4.6560288149309077</v>
      </c>
      <c r="DS82" s="4">
        <f t="shared" si="385"/>
        <v>7.5191424350348139</v>
      </c>
      <c r="DT82" s="4">
        <f t="shared" si="386"/>
        <v>7.9724807688375757E-4</v>
      </c>
      <c r="DU82" s="4">
        <f t="shared" si="387"/>
        <v>1.1848673241310109E-3</v>
      </c>
      <c r="DV82" s="4">
        <f t="shared" si="388"/>
        <v>1.4107153839577559E-3</v>
      </c>
      <c r="DW82" s="4">
        <f t="shared" si="389"/>
        <v>2.0094120084252183E-3</v>
      </c>
      <c r="DX82" s="4">
        <f t="shared" si="390"/>
        <v>7.9053835566916166E-3</v>
      </c>
      <c r="DY82" s="4">
        <f t="shared" si="391"/>
        <v>1.276661020132205E-2</v>
      </c>
      <c r="DZ82" s="4">
        <f t="shared" si="392"/>
        <v>2.7753184021684894E-2</v>
      </c>
      <c r="EA82" s="4">
        <f t="shared" si="393"/>
        <v>4.124668574482359E-2</v>
      </c>
      <c r="EB82" s="4">
        <f t="shared" si="394"/>
        <v>4.9108733891508632E-2</v>
      </c>
      <c r="EC82" s="4">
        <f t="shared" si="395"/>
        <v>6.9950098171688277E-2</v>
      </c>
      <c r="ED82" s="4">
        <f t="shared" si="396"/>
        <v>0.27519610391340421</v>
      </c>
      <c r="EE82" s="4">
        <f t="shared" si="397"/>
        <v>0.44442136961350243</v>
      </c>
      <c r="EF82" s="4">
        <f t="shared" si="398"/>
        <v>3.4204637175280664E-4</v>
      </c>
      <c r="EG82" s="4">
        <f t="shared" si="399"/>
        <v>5.083481302477459E-4</v>
      </c>
      <c r="EH82" s="4">
        <f t="shared" si="400"/>
        <v>6.052445815168438E-4</v>
      </c>
      <c r="EI82" s="4">
        <f t="shared" si="401"/>
        <v>8.6210566919759399E-4</v>
      </c>
      <c r="EJ82" s="4">
        <f t="shared" si="402"/>
        <v>3.3916767456498038E-3</v>
      </c>
      <c r="EK82" s="4">
        <f t="shared" si="403"/>
        <v>5.4773072843439111E-3</v>
      </c>
      <c r="EL82" s="4">
        <f t="shared" si="404"/>
        <v>1.1907053995427059E-2</v>
      </c>
      <c r="EM82" s="4">
        <f t="shared" si="405"/>
        <v>1.7696222311367436E-2</v>
      </c>
      <c r="EN82" s="4">
        <f t="shared" si="406"/>
        <v>2.1069306701399265E-2</v>
      </c>
      <c r="EO82" s="4">
        <f t="shared" si="407"/>
        <v>3.001095641008009E-2</v>
      </c>
      <c r="EP82" s="4">
        <f t="shared" si="408"/>
        <v>0.11806843013283672</v>
      </c>
      <c r="EQ82" s="4">
        <f t="shared" si="409"/>
        <v>0.1906717888864545</v>
      </c>
      <c r="ER82" s="4">
        <f t="shared" si="410"/>
        <v>6.6181285907962573E-2</v>
      </c>
      <c r="ET82" s="4">
        <f t="shared" si="411"/>
        <v>0.68992625380513772</v>
      </c>
      <c r="EU82" s="4">
        <f t="shared" si="412"/>
        <v>0.59954133351930416</v>
      </c>
      <c r="EV82" s="4">
        <f t="shared" si="413"/>
        <v>0.55702288795883359</v>
      </c>
      <c r="EW82" s="4">
        <f t="shared" si="414"/>
        <v>0.46887604886867484</v>
      </c>
      <c r="EX82" s="4">
        <f t="shared" si="415"/>
        <v>0.18326839320017335</v>
      </c>
      <c r="EY82" s="4">
        <f t="shared" si="416"/>
        <v>0.12199759335757507</v>
      </c>
      <c r="EZ82" s="4">
        <f t="shared" si="417"/>
        <v>6.0077309388296314E-2</v>
      </c>
      <c r="FA82" s="4">
        <f t="shared" si="418"/>
        <v>4.1233932244437492E-2</v>
      </c>
      <c r="FB82" s="4">
        <f t="shared" si="419"/>
        <v>3.4862738711899349E-2</v>
      </c>
      <c r="FC82" s="4">
        <f t="shared" si="420"/>
        <v>2.4732420099409579E-2</v>
      </c>
      <c r="FD82" s="4">
        <f t="shared" si="421"/>
        <v>6.4046943000398478E-3</v>
      </c>
      <c r="FE82" s="4">
        <f t="shared" si="422"/>
        <v>3.9756320745904352E-3</v>
      </c>
      <c r="FF82" s="4">
        <f t="shared" si="423"/>
        <v>9.4999990390884109E-2</v>
      </c>
      <c r="FG82" s="4">
        <f t="shared" si="424"/>
        <v>6.5971855321557693E-2</v>
      </c>
      <c r="FH82" s="4">
        <f t="shared" si="425"/>
        <v>5.6001585202553557E-2</v>
      </c>
      <c r="FI82" s="4">
        <f t="shared" si="426"/>
        <v>3.9983266141174451E-2</v>
      </c>
      <c r="FJ82" s="4">
        <f t="shared" si="427"/>
        <v>1.0475435607522619E-2</v>
      </c>
      <c r="FK82" s="4">
        <f t="shared" si="428"/>
        <v>6.5126121875385733E-3</v>
      </c>
      <c r="FL82" s="4">
        <f t="shared" si="429"/>
        <v>3.0064086286009633E-3</v>
      </c>
      <c r="FM82" s="4">
        <f t="shared" si="430"/>
        <v>2.0248791785066876E-3</v>
      </c>
      <c r="FN82" s="4">
        <f t="shared" si="431"/>
        <v>1.701258249673786E-3</v>
      </c>
      <c r="FO82" s="4">
        <f t="shared" si="432"/>
        <v>1.1949805751358027E-3</v>
      </c>
      <c r="FP82" s="4">
        <f t="shared" si="433"/>
        <v>3.0401437897518768E-4</v>
      </c>
      <c r="FQ82" s="4">
        <f t="shared" si="434"/>
        <v>1.8827460715475073E-4</v>
      </c>
      <c r="FR82" s="4">
        <f t="shared" si="435"/>
        <v>0.4801014869073536</v>
      </c>
      <c r="FS82" s="4">
        <f t="shared" si="436"/>
        <v>0.38323107502802589</v>
      </c>
      <c r="FT82" s="4">
        <f t="shared" si="437"/>
        <v>0.34291688027075506</v>
      </c>
      <c r="FU82" s="4">
        <f t="shared" si="438"/>
        <v>0.2681424260242799</v>
      </c>
      <c r="FV82" s="4">
        <f t="shared" si="439"/>
        <v>8.5194898122394197E-2</v>
      </c>
      <c r="FW82" s="4">
        <f t="shared" si="440"/>
        <v>5.4523425206018557E-2</v>
      </c>
      <c r="FX82" s="4">
        <f t="shared" si="441"/>
        <v>2.584190840752237E-2</v>
      </c>
      <c r="FY82" s="4">
        <f t="shared" si="442"/>
        <v>1.7536198629082303E-2</v>
      </c>
      <c r="FZ82" s="4">
        <f t="shared" si="443"/>
        <v>1.4770212795987208E-2</v>
      </c>
      <c r="GA82" s="4">
        <f t="shared" si="444"/>
        <v>1.0415319362661287E-2</v>
      </c>
      <c r="GB82" s="4">
        <f t="shared" si="445"/>
        <v>2.6681201115366752E-3</v>
      </c>
      <c r="GC82" s="4">
        <f t="shared" si="446"/>
        <v>1.6538425955814238E-3</v>
      </c>
      <c r="GD82" s="4">
        <f t="shared" si="447"/>
        <v>0.98669092137088665</v>
      </c>
      <c r="GE82" s="4">
        <f t="shared" si="448"/>
        <v>0.98034726302261077</v>
      </c>
      <c r="GF82" s="4">
        <f t="shared" si="449"/>
        <v>0.97668857154287758</v>
      </c>
      <c r="GG82" s="4">
        <f t="shared" si="450"/>
        <v>0.96712066429252841</v>
      </c>
      <c r="GH82" s="4">
        <f t="shared" si="451"/>
        <v>0.88202805888105129</v>
      </c>
      <c r="GI82" s="4">
        <f t="shared" si="452"/>
        <v>0.82237002696934847</v>
      </c>
      <c r="GJ82" s="4">
        <f t="shared" si="453"/>
        <v>0.68047824199501916</v>
      </c>
      <c r="GK82" s="4">
        <f t="shared" si="454"/>
        <v>0.58897998387876993</v>
      </c>
      <c r="GL82" s="4">
        <f t="shared" si="455"/>
        <v>0.54618897346573103</v>
      </c>
      <c r="GM82" s="4">
        <f t="shared" si="456"/>
        <v>0.45798405391931907</v>
      </c>
      <c r="GN82" s="4">
        <f t="shared" si="457"/>
        <v>0.17680249389115174</v>
      </c>
      <c r="GO82" s="4">
        <f t="shared" si="458"/>
        <v>0.11738270695974265</v>
      </c>
      <c r="GP82" s="4">
        <f t="shared" si="459"/>
        <v>0.99920338702128142</v>
      </c>
      <c r="GQ82" s="4">
        <f t="shared" si="460"/>
        <v>0.99881653492496558</v>
      </c>
      <c r="GR82" s="4">
        <f t="shared" si="461"/>
        <v>0.99859127193040187</v>
      </c>
      <c r="GS82" s="4">
        <f t="shared" si="462"/>
        <v>0.99799461763098851</v>
      </c>
      <c r="GT82" s="4">
        <f t="shared" si="463"/>
        <v>0.99215662135983929</v>
      </c>
      <c r="GU82" s="4">
        <f t="shared" si="464"/>
        <v>0.98739432158137186</v>
      </c>
      <c r="GV82" s="4">
        <f t="shared" si="465"/>
        <v>0.97299625585874194</v>
      </c>
      <c r="GW82" s="4">
        <f t="shared" si="466"/>
        <v>0.96038721053376608</v>
      </c>
      <c r="GX82" s="4">
        <f t="shared" si="467"/>
        <v>0.95319004379141214</v>
      </c>
      <c r="GY82" s="4">
        <f t="shared" si="468"/>
        <v>0.93462302747462922</v>
      </c>
      <c r="GZ82" s="4">
        <f t="shared" si="469"/>
        <v>0.78419311110748791</v>
      </c>
      <c r="HA82" s="4">
        <f t="shared" si="470"/>
        <v>0.69231875201872672</v>
      </c>
      <c r="HB82" s="4">
        <f t="shared" si="471"/>
        <v>0.99965807058396339</v>
      </c>
      <c r="HC82" s="4">
        <f t="shared" si="472"/>
        <v>0.99949191015627437</v>
      </c>
      <c r="HD82" s="4">
        <f t="shared" si="473"/>
        <v>0.99939512151790699</v>
      </c>
      <c r="HE82" s="4">
        <f t="shared" si="474"/>
        <v>0.99913863691679972</v>
      </c>
      <c r="HF82" s="4">
        <f t="shared" si="475"/>
        <v>0.9966197878413241</v>
      </c>
      <c r="HG82" s="4">
        <f t="shared" si="476"/>
        <v>0.9945525301817727</v>
      </c>
      <c r="HH82" s="4">
        <f t="shared" si="477"/>
        <v>0.98823305564635289</v>
      </c>
      <c r="HI82" s="4">
        <f t="shared" si="478"/>
        <v>0.98261148865112591</v>
      </c>
      <c r="HJ82" s="4">
        <f t="shared" si="479"/>
        <v>0.97936544898263145</v>
      </c>
      <c r="HK82" s="4">
        <f t="shared" si="480"/>
        <v>0.9708634590503018</v>
      </c>
      <c r="HL82" s="4">
        <f t="shared" si="481"/>
        <v>0.8943996387423182</v>
      </c>
      <c r="HM82" s="4">
        <f t="shared" si="482"/>
        <v>0.83986200843409975</v>
      </c>
      <c r="HN82" s="4">
        <f t="shared" si="483"/>
        <v>0.9379267983947005</v>
      </c>
      <c r="HP82" s="4">
        <f t="shared" ref="HP82:IU82" si="532">IF(B1=1,ET82,0)</f>
        <v>0.68992625380513772</v>
      </c>
      <c r="HQ82" s="4">
        <f t="shared" si="532"/>
        <v>0.59954133351930416</v>
      </c>
      <c r="HR82" s="4">
        <f t="shared" si="532"/>
        <v>0.55702288795883359</v>
      </c>
      <c r="HS82" s="4">
        <f t="shared" si="532"/>
        <v>0.46887604886867484</v>
      </c>
      <c r="HT82" s="4">
        <f t="shared" si="532"/>
        <v>0.18326839320017335</v>
      </c>
      <c r="HU82" s="4">
        <f t="shared" si="532"/>
        <v>0.12199759335757507</v>
      </c>
      <c r="HV82" s="4">
        <f t="shared" si="532"/>
        <v>6.0077309388296314E-2</v>
      </c>
      <c r="HW82" s="4">
        <f t="shared" si="532"/>
        <v>4.1233932244437492E-2</v>
      </c>
      <c r="HX82" s="4">
        <f t="shared" si="532"/>
        <v>3.4862738711899349E-2</v>
      </c>
      <c r="HY82" s="4">
        <f t="shared" si="532"/>
        <v>2.4732420099409579E-2</v>
      </c>
      <c r="HZ82" s="4">
        <f t="shared" si="532"/>
        <v>6.4046943000398478E-3</v>
      </c>
      <c r="IA82" s="4">
        <f t="shared" si="532"/>
        <v>3.9756320745904352E-3</v>
      </c>
      <c r="IB82" s="4">
        <f t="shared" si="532"/>
        <v>9.4999990390884109E-2</v>
      </c>
      <c r="IC82" s="4">
        <f t="shared" si="532"/>
        <v>6.5971855321557693E-2</v>
      </c>
      <c r="ID82" s="4">
        <f t="shared" si="532"/>
        <v>5.6001585202553557E-2</v>
      </c>
      <c r="IE82" s="4">
        <f t="shared" si="532"/>
        <v>3.9983266141174451E-2</v>
      </c>
      <c r="IF82" s="4">
        <f t="shared" si="532"/>
        <v>1.0475435607522619E-2</v>
      </c>
      <c r="IG82" s="4">
        <f t="shared" si="532"/>
        <v>6.5126121875385733E-3</v>
      </c>
      <c r="IH82" s="4">
        <f t="shared" si="532"/>
        <v>3.0064086286009633E-3</v>
      </c>
      <c r="II82" s="4">
        <f t="shared" si="532"/>
        <v>2.0248791785066876E-3</v>
      </c>
      <c r="IJ82" s="4">
        <f t="shared" si="532"/>
        <v>1.701258249673786E-3</v>
      </c>
      <c r="IK82" s="4">
        <f t="shared" si="532"/>
        <v>1.1949805751358027E-3</v>
      </c>
      <c r="IL82" s="4">
        <f t="shared" si="532"/>
        <v>3.0401437897518768E-4</v>
      </c>
      <c r="IM82" s="4">
        <f t="shared" si="532"/>
        <v>1.8827460715475073E-4</v>
      </c>
      <c r="IN82" s="4">
        <f t="shared" si="532"/>
        <v>0.4801014869073536</v>
      </c>
      <c r="IO82" s="4">
        <f t="shared" si="532"/>
        <v>0.38323107502802589</v>
      </c>
      <c r="IP82" s="4">
        <f t="shared" si="532"/>
        <v>0.34291688027075506</v>
      </c>
      <c r="IQ82" s="4">
        <f t="shared" si="532"/>
        <v>0.2681424260242799</v>
      </c>
      <c r="IR82" s="4">
        <f t="shared" si="532"/>
        <v>8.5194898122394197E-2</v>
      </c>
      <c r="IS82" s="4">
        <f t="shared" si="532"/>
        <v>5.4523425206018557E-2</v>
      </c>
      <c r="IT82" s="4">
        <f t="shared" si="532"/>
        <v>2.584190840752237E-2</v>
      </c>
      <c r="IU82" s="4">
        <f t="shared" si="532"/>
        <v>1.7536198629082303E-2</v>
      </c>
      <c r="IV82" s="4">
        <f t="shared" ref="IV82:KA82" si="533">IF(AH1=1,FZ82,0)</f>
        <v>1.4770212795987208E-2</v>
      </c>
      <c r="IW82" s="4">
        <f t="shared" si="533"/>
        <v>1.0415319362661287E-2</v>
      </c>
      <c r="IX82" s="4">
        <f t="shared" si="533"/>
        <v>2.6681201115366752E-3</v>
      </c>
      <c r="IY82" s="4">
        <f t="shared" si="533"/>
        <v>1.6538425955814238E-3</v>
      </c>
      <c r="IZ82" s="4">
        <f t="shared" si="533"/>
        <v>0.98669092137088665</v>
      </c>
      <c r="JA82" s="4">
        <f t="shared" si="533"/>
        <v>0.98034726302261077</v>
      </c>
      <c r="JB82" s="4">
        <f t="shared" si="533"/>
        <v>0.97668857154287758</v>
      </c>
      <c r="JC82" s="4">
        <f t="shared" si="533"/>
        <v>0.96712066429252841</v>
      </c>
      <c r="JD82" s="4">
        <f t="shared" si="533"/>
        <v>0.88202805888105129</v>
      </c>
      <c r="JE82" s="4">
        <f t="shared" si="533"/>
        <v>0.82237002696934847</v>
      </c>
      <c r="JF82" s="4">
        <f t="shared" si="533"/>
        <v>0.68047824199501916</v>
      </c>
      <c r="JG82" s="4">
        <f t="shared" si="533"/>
        <v>0.58897998387876993</v>
      </c>
      <c r="JH82" s="4">
        <f t="shared" si="533"/>
        <v>0.54618897346573103</v>
      </c>
      <c r="JI82" s="4">
        <f t="shared" si="533"/>
        <v>0.45798405391931907</v>
      </c>
      <c r="JJ82" s="4">
        <f t="shared" si="533"/>
        <v>0.17680249389115174</v>
      </c>
      <c r="JK82" s="4">
        <f t="shared" si="533"/>
        <v>0.11738270695974265</v>
      </c>
      <c r="JL82" s="4">
        <f t="shared" si="533"/>
        <v>0.99920338702128142</v>
      </c>
      <c r="JM82" s="4">
        <f t="shared" si="533"/>
        <v>0.99881653492496558</v>
      </c>
      <c r="JN82" s="4">
        <f t="shared" si="533"/>
        <v>0.99859127193040187</v>
      </c>
      <c r="JO82" s="4">
        <f t="shared" si="533"/>
        <v>0.99799461763098851</v>
      </c>
      <c r="JP82" s="4">
        <f t="shared" si="533"/>
        <v>0.99215662135983929</v>
      </c>
      <c r="JQ82" s="4">
        <f t="shared" si="533"/>
        <v>0.98739432158137186</v>
      </c>
      <c r="JR82" s="4">
        <f t="shared" si="533"/>
        <v>0.97299625585874194</v>
      </c>
      <c r="JS82" s="4">
        <f t="shared" si="533"/>
        <v>0.96038721053376608</v>
      </c>
      <c r="JT82" s="4">
        <f t="shared" si="533"/>
        <v>0.95319004379141214</v>
      </c>
      <c r="JU82" s="4">
        <f t="shared" si="533"/>
        <v>0.93462302747462922</v>
      </c>
      <c r="JV82" s="4">
        <f t="shared" si="533"/>
        <v>0.78419311110748791</v>
      </c>
      <c r="JW82" s="4">
        <f t="shared" si="533"/>
        <v>0.69231875201872672</v>
      </c>
      <c r="JX82" s="4">
        <f t="shared" si="533"/>
        <v>0.99965807058396339</v>
      </c>
      <c r="JY82" s="4">
        <f t="shared" si="533"/>
        <v>0.99949191015627437</v>
      </c>
      <c r="JZ82" s="4">
        <f t="shared" si="533"/>
        <v>0.99939512151790699</v>
      </c>
      <c r="KA82" s="4">
        <f t="shared" si="533"/>
        <v>0.99913863691679972</v>
      </c>
      <c r="KB82" s="4">
        <f t="shared" ref="KB82:KJ82" si="534">IF(BN1=1,HF82,0)</f>
        <v>0.9966197878413241</v>
      </c>
      <c r="KC82" s="4">
        <f t="shared" si="534"/>
        <v>0.9945525301817727</v>
      </c>
      <c r="KD82" s="4">
        <f t="shared" si="534"/>
        <v>0.98823305564635289</v>
      </c>
      <c r="KE82" s="4">
        <f t="shared" si="534"/>
        <v>0.98261148865112591</v>
      </c>
      <c r="KF82" s="4">
        <f t="shared" si="534"/>
        <v>0.97936544898263145</v>
      </c>
      <c r="KG82" s="4">
        <f t="shared" si="534"/>
        <v>0.9708634590503018</v>
      </c>
      <c r="KH82" s="4">
        <f t="shared" si="534"/>
        <v>0.8943996387423182</v>
      </c>
      <c r="KI82" s="4">
        <f t="shared" si="534"/>
        <v>0.83986200843409975</v>
      </c>
      <c r="KJ82" s="4">
        <f t="shared" si="534"/>
        <v>0</v>
      </c>
    </row>
    <row r="83" spans="1:296" x14ac:dyDescent="0.2">
      <c r="A83" s="4" t="str">
        <f>'Respondent Data'!A83</f>
        <v>698</v>
      </c>
      <c r="B83" s="4">
        <f>SUMPRODUCT('Respondent Data'!I83:Z83,'Product Coding'!A100:R100)</f>
        <v>1.5436652359058702</v>
      </c>
      <c r="C83" s="4">
        <f>SUMPRODUCT('Respondent Data'!I83:Z83,'Product Coding'!A101:R101)</f>
        <v>1.4658300377463305</v>
      </c>
      <c r="D83" s="4">
        <f>SUMPRODUCT('Respondent Data'!I83:Z83,'Product Coding'!A102:R102)</f>
        <v>0.95527775452323116</v>
      </c>
      <c r="E83" s="4">
        <f>SUMPRODUCT('Respondent Data'!I83:Z83,'Product Coding'!A103:R103)</f>
        <v>0.23110043977074812</v>
      </c>
      <c r="F83" s="4">
        <f>SUMPRODUCT('Respondent Data'!I83:Z83,'Product Coding'!A104:R104)</f>
        <v>-0.61384162055310987</v>
      </c>
      <c r="G83" s="4">
        <f>SUMPRODUCT('Respondent Data'!I83:Z83,'Product Coding'!A105:R105)</f>
        <v>-0.88607841086884953</v>
      </c>
      <c r="H83" s="4">
        <f>SUMPRODUCT('Respondent Data'!I83:Z83,'Product Coding'!A106:R106)</f>
        <v>-1.1124738973888699</v>
      </c>
      <c r="I83" s="4">
        <f>SUMPRODUCT('Respondent Data'!I83:Z83,'Product Coding'!A107:R107)</f>
        <v>-1.1903090955484097</v>
      </c>
      <c r="J83" s="4">
        <f>SUMPRODUCT('Respondent Data'!I83:Z83,'Product Coding'!A108:R108)</f>
        <v>-1.700861378771509</v>
      </c>
      <c r="K83" s="4">
        <f>SUMPRODUCT('Respondent Data'!I83:Z83,'Product Coding'!A109:R109)</f>
        <v>-2.4250386935239918</v>
      </c>
      <c r="L83" s="4">
        <f>SUMPRODUCT('Respondent Data'!I83:Z83,'Product Coding'!A110:R110)</f>
        <v>-3.2699807538478503</v>
      </c>
      <c r="M83" s="4">
        <f>SUMPRODUCT('Respondent Data'!I83:Z83,'Product Coding'!A111:R111)</f>
        <v>-3.5422175441635897</v>
      </c>
      <c r="N83" s="4">
        <f>SUMPRODUCT('Respondent Data'!I83:Z83,'Product Coding'!A112:R112)</f>
        <v>-0.48712794322451014</v>
      </c>
      <c r="O83" s="4">
        <f>SUMPRODUCT('Respondent Data'!I83:Z83,'Product Coding'!A113:R113)</f>
        <v>-0.56496314138404991</v>
      </c>
      <c r="P83" s="4">
        <f>SUMPRODUCT('Respondent Data'!I83:Z83,'Product Coding'!A114:R114)</f>
        <v>-1.0755154246071492</v>
      </c>
      <c r="Q83" s="4">
        <f>SUMPRODUCT('Respondent Data'!I83:Z83,'Product Coding'!A115:R115)</f>
        <v>-1.7996927393596325</v>
      </c>
      <c r="R83" s="4">
        <f>SUMPRODUCT('Respondent Data'!I83:Z83,'Product Coding'!A116:R116)</f>
        <v>-2.64463479968349</v>
      </c>
      <c r="S83" s="4">
        <f>SUMPRODUCT('Respondent Data'!I83:Z83,'Product Coding'!A117:R117)</f>
        <v>-2.9168715899992304</v>
      </c>
      <c r="T83" s="4">
        <f>SUMPRODUCT('Respondent Data'!I83:Z83,'Product Coding'!A118:R118)</f>
        <v>-3.1432670765192503</v>
      </c>
      <c r="U83" s="4">
        <f>SUMPRODUCT('Respondent Data'!I83:Z83,'Product Coding'!A119:R119)</f>
        <v>-3.2211022746787901</v>
      </c>
      <c r="V83" s="4">
        <f>SUMPRODUCT('Respondent Data'!I83:Z83,'Product Coding'!A120:R120)</f>
        <v>-3.7316545579018894</v>
      </c>
      <c r="W83" s="4">
        <f>SUMPRODUCT('Respondent Data'!I83:Z83,'Product Coding'!A121:R121)</f>
        <v>-4.4558318726543726</v>
      </c>
      <c r="X83" s="4">
        <f>SUMPRODUCT('Respondent Data'!I83:Z83,'Product Coding'!A122:R122)</f>
        <v>-5.3007739329782302</v>
      </c>
      <c r="Y83" s="4">
        <f>SUMPRODUCT('Respondent Data'!I83:Z83,'Product Coding'!A123:R123)</f>
        <v>-5.5730107232939705</v>
      </c>
      <c r="Z83" s="4">
        <f>SUMPRODUCT('Respondent Data'!I83:Z83,'Product Coding'!A124:R124)</f>
        <v>1.76912804665654</v>
      </c>
      <c r="AA83" s="4">
        <f>SUMPRODUCT('Respondent Data'!I83:Z83,'Product Coding'!A125:R125)</f>
        <v>1.6912928484970002</v>
      </c>
      <c r="AB83" s="4">
        <f>SUMPRODUCT('Respondent Data'!I83:Z83,'Product Coding'!A126:R126)</f>
        <v>1.1807405652739009</v>
      </c>
      <c r="AC83" s="4">
        <f>SUMPRODUCT('Respondent Data'!I83:Z83,'Product Coding'!A127:R127)</f>
        <v>0.45656325052141788</v>
      </c>
      <c r="AD83" s="4">
        <f>SUMPRODUCT('Respondent Data'!I83:Z83,'Product Coding'!A128:R128)</f>
        <v>-0.38837880980244011</v>
      </c>
      <c r="AE83" s="4">
        <f>SUMPRODUCT('Respondent Data'!I83:Z83,'Product Coding'!A129:R129)</f>
        <v>-0.66061560011817999</v>
      </c>
      <c r="AF83" s="4">
        <f>SUMPRODUCT('Respondent Data'!I83:Z83,'Product Coding'!A130:R130)</f>
        <v>-0.88701108663820016</v>
      </c>
      <c r="AG83" s="4">
        <f>SUMPRODUCT('Respondent Data'!I83:Z83,'Product Coding'!A131:R131)</f>
        <v>-0.96484628479773993</v>
      </c>
      <c r="AH83" s="4">
        <f>SUMPRODUCT('Respondent Data'!I83:Z83,'Product Coding'!A132:R132)</f>
        <v>-1.4753985680208392</v>
      </c>
      <c r="AI83" s="4">
        <f>SUMPRODUCT('Respondent Data'!I83:Z83,'Product Coding'!A133:R133)</f>
        <v>-2.1995758827733223</v>
      </c>
      <c r="AJ83" s="4">
        <f>SUMPRODUCT('Respondent Data'!I83:Z83,'Product Coding'!A134:R134)</f>
        <v>-3.0445179430971803</v>
      </c>
      <c r="AK83" s="4">
        <f>SUMPRODUCT('Respondent Data'!I83:Z83,'Product Coding'!A135:R135)</f>
        <v>-3.3167547334129202</v>
      </c>
      <c r="AL83" s="4">
        <f>SUMPRODUCT('Respondent Data'!I83:Z83,'Product Coding'!A136:R136)</f>
        <v>4.5093233347057229</v>
      </c>
      <c r="AM83" s="4">
        <f>SUMPRODUCT('Respondent Data'!I83:Z83,'Product Coding'!A137:R137)</f>
        <v>4.4314881365461831</v>
      </c>
      <c r="AN83" s="4">
        <f>SUMPRODUCT('Respondent Data'!I83:Z83,'Product Coding'!A138:R138)</f>
        <v>3.9209358533230843</v>
      </c>
      <c r="AO83" s="4">
        <f>SUMPRODUCT('Respondent Data'!I83:Z83,'Product Coding'!A139:R139)</f>
        <v>3.196758538570601</v>
      </c>
      <c r="AP83" s="4">
        <f>SUMPRODUCT('Respondent Data'!I83:Z83,'Product Coding'!A140:R140)</f>
        <v>2.351816478246743</v>
      </c>
      <c r="AQ83" s="4">
        <f>SUMPRODUCT('Respondent Data'!I83:Z83,'Product Coding'!A141:R141)</f>
        <v>2.0795796879310031</v>
      </c>
      <c r="AR83" s="4">
        <f>SUMPRODUCT('Respondent Data'!I83:Z83,'Product Coding'!A142:R142)</f>
        <v>1.8531842014109827</v>
      </c>
      <c r="AS83" s="4">
        <f>SUMPRODUCT('Respondent Data'!I83:Z83,'Product Coding'!A143:R143)</f>
        <v>1.775349003251443</v>
      </c>
      <c r="AT83" s="4">
        <f>SUMPRODUCT('Respondent Data'!I83:Z83,'Product Coding'!A144:R144)</f>
        <v>1.2647967200283441</v>
      </c>
      <c r="AU83" s="4">
        <f>SUMPRODUCT('Respondent Data'!I83:Z83,'Product Coding'!A145:R145)</f>
        <v>0.54061940527586083</v>
      </c>
      <c r="AV83" s="4">
        <f>SUMPRODUCT('Respondent Data'!I83:Z83,'Product Coding'!A146:R146)</f>
        <v>-0.30432265504799716</v>
      </c>
      <c r="AW83" s="4">
        <f>SUMPRODUCT('Respondent Data'!I83:Z83,'Product Coding'!A147:R147)</f>
        <v>-0.57655944536373704</v>
      </c>
      <c r="AX83" s="4">
        <f>SUMPRODUCT('Respondent Data'!I83:Z83,'Product Coding'!A148:R148)</f>
        <v>6.3751298298946901</v>
      </c>
      <c r="AY83" s="4">
        <f>SUMPRODUCT('Respondent Data'!I83:Z83,'Product Coding'!A149:R149)</f>
        <v>6.2972946317351504</v>
      </c>
      <c r="AZ83" s="4">
        <f>SUMPRODUCT('Respondent Data'!I83:Z83,'Product Coding'!A150:R150)</f>
        <v>5.7867423485120515</v>
      </c>
      <c r="BA83" s="4">
        <f>SUMPRODUCT('Respondent Data'!I83:Z83,'Product Coding'!A151:R151)</f>
        <v>5.0625650337595678</v>
      </c>
      <c r="BB83" s="4">
        <f>SUMPRODUCT('Respondent Data'!I83:Z83,'Product Coding'!A152:R152)</f>
        <v>4.2176229734357102</v>
      </c>
      <c r="BC83" s="4">
        <f>SUMPRODUCT('Respondent Data'!I83:Z83,'Product Coding'!A153:R153)</f>
        <v>3.9453861831199699</v>
      </c>
      <c r="BD83" s="4">
        <f>SUMPRODUCT('Respondent Data'!I83:Z83,'Product Coding'!A154:R154)</f>
        <v>3.71899069659995</v>
      </c>
      <c r="BE83" s="4">
        <f>SUMPRODUCT('Respondent Data'!I83:Z83,'Product Coding'!A155:R155)</f>
        <v>3.6411554984404102</v>
      </c>
      <c r="BF83" s="4">
        <f>SUMPRODUCT('Respondent Data'!I83:Z83,'Product Coding'!A156:R156)</f>
        <v>3.1306032152173113</v>
      </c>
      <c r="BG83" s="4">
        <f>SUMPRODUCT('Respondent Data'!I83:Z83,'Product Coding'!A157:R157)</f>
        <v>2.4064259004648276</v>
      </c>
      <c r="BH83" s="4">
        <f>SUMPRODUCT('Respondent Data'!I83:Z83,'Product Coding'!A158:R158)</f>
        <v>1.5614838401409701</v>
      </c>
      <c r="BI83" s="4">
        <f>SUMPRODUCT('Respondent Data'!I83:Z83,'Product Coding'!A159:R159)</f>
        <v>1.2892470498252298</v>
      </c>
      <c r="BJ83" s="4">
        <f>SUMPRODUCT('Respondent Data'!I83:Z83,'Product Coding'!A160:R160)</f>
        <v>7.9416706486036404</v>
      </c>
      <c r="BK83" s="4">
        <f>SUMPRODUCT('Respondent Data'!I83:Z83,'Product Coding'!A161:R161)</f>
        <v>7.8638354504441006</v>
      </c>
      <c r="BL83" s="4">
        <f>SUMPRODUCT('Respondent Data'!I83:Z83,'Product Coding'!A162:R162)</f>
        <v>7.3532831672210008</v>
      </c>
      <c r="BM83" s="4">
        <f>SUMPRODUCT('Respondent Data'!I83:Z83,'Product Coding'!A163:R163)</f>
        <v>6.629105852468518</v>
      </c>
      <c r="BN83" s="4">
        <f>SUMPRODUCT('Respondent Data'!I83:Z83,'Product Coding'!A164:R164)</f>
        <v>5.7841637921446605</v>
      </c>
      <c r="BO83" s="4">
        <f>SUMPRODUCT('Respondent Data'!I83:Z83,'Product Coding'!A165:R165)</f>
        <v>5.5119270018289201</v>
      </c>
      <c r="BP83" s="4">
        <f>SUMPRODUCT('Respondent Data'!I83:Z83,'Product Coding'!A166:R166)</f>
        <v>5.2855315153089002</v>
      </c>
      <c r="BQ83" s="4">
        <f>SUMPRODUCT('Respondent Data'!I83:Z83,'Product Coding'!A167:R167)</f>
        <v>5.2076963171493604</v>
      </c>
      <c r="BR83" s="4">
        <f>SUMPRODUCT('Respondent Data'!I83:Z83,'Product Coding'!A168:R168)</f>
        <v>4.6971440339262607</v>
      </c>
      <c r="BS83" s="4">
        <f>SUMPRODUCT('Respondent Data'!I83:Z83,'Product Coding'!A169:R169)</f>
        <v>3.9729667191737779</v>
      </c>
      <c r="BT83" s="4">
        <f>SUMPRODUCT('Respondent Data'!I83:Z83,'Product Coding'!A170:R170)</f>
        <v>3.1280246588499203</v>
      </c>
      <c r="BU83" s="4">
        <f>SUMPRODUCT('Respondent Data'!I83:Z83,'Product Coding'!A171:R171)</f>
        <v>2.85578786853418</v>
      </c>
      <c r="BV83" s="4">
        <f>SUMPRODUCT('Respondent Data'!I83:Z83,'Product Coding'!A172:R172)</f>
        <v>3.3079544740374698</v>
      </c>
      <c r="BX83" s="4">
        <f t="shared" si="338"/>
        <v>0.21359678235174789</v>
      </c>
      <c r="BY83" s="4">
        <f t="shared" si="339"/>
        <v>0.23088626760209199</v>
      </c>
      <c r="BZ83" s="4">
        <f t="shared" si="340"/>
        <v>0.38470527608152238</v>
      </c>
      <c r="CA83" s="4">
        <f t="shared" si="341"/>
        <v>0.79365974702878683</v>
      </c>
      <c r="CB83" s="4">
        <f t="shared" si="342"/>
        <v>1.8475152358648872</v>
      </c>
      <c r="CC83" s="4">
        <f t="shared" si="343"/>
        <v>2.425598773624067</v>
      </c>
      <c r="CD83" s="4">
        <f t="shared" si="344"/>
        <v>3.0418743787983531</v>
      </c>
      <c r="CE83" s="4">
        <f t="shared" si="345"/>
        <v>3.2880973865917258</v>
      </c>
      <c r="CF83" s="4">
        <f t="shared" si="346"/>
        <v>5.4786645651516475</v>
      </c>
      <c r="CG83" s="4">
        <f t="shared" si="347"/>
        <v>11.302666750825672</v>
      </c>
      <c r="CH83" s="4">
        <f t="shared" si="348"/>
        <v>26.310832956098647</v>
      </c>
      <c r="CI83" s="4">
        <f t="shared" si="349"/>
        <v>34.543435914597133</v>
      </c>
      <c r="CJ83" s="4">
        <f t="shared" si="350"/>
        <v>1.6276348409072654</v>
      </c>
      <c r="CK83" s="4">
        <f t="shared" si="351"/>
        <v>1.7593829331068485</v>
      </c>
      <c r="CL83" s="4">
        <f t="shared" si="352"/>
        <v>2.9315034802349418</v>
      </c>
      <c r="CM83" s="4">
        <f t="shared" si="353"/>
        <v>6.0477889314006763</v>
      </c>
      <c r="CN83" s="4">
        <f t="shared" si="354"/>
        <v>14.078302743571674</v>
      </c>
      <c r="CO83" s="4">
        <f t="shared" si="355"/>
        <v>18.483373347408296</v>
      </c>
      <c r="CP83" s="4">
        <f t="shared" si="356"/>
        <v>23.179472396929715</v>
      </c>
      <c r="CQ83" s="4">
        <f t="shared" si="357"/>
        <v>25.055723254761027</v>
      </c>
      <c r="CR83" s="4">
        <f t="shared" si="358"/>
        <v>41.748125742830986</v>
      </c>
      <c r="CS83" s="4">
        <f t="shared" si="359"/>
        <v>86.127768387974726</v>
      </c>
      <c r="CT83" s="4">
        <f t="shared" si="360"/>
        <v>200.49191725236116</v>
      </c>
      <c r="CU83" s="4">
        <f t="shared" si="361"/>
        <v>263.22540630156436</v>
      </c>
      <c r="CV83" s="4">
        <f t="shared" si="362"/>
        <v>0.17048157601565167</v>
      </c>
      <c r="CW83" s="4">
        <f t="shared" si="363"/>
        <v>0.18428112234554003</v>
      </c>
      <c r="CX83" s="4">
        <f t="shared" si="364"/>
        <v>0.30705126287862189</v>
      </c>
      <c r="CY83" s="4">
        <f t="shared" si="365"/>
        <v>0.63345694164453215</v>
      </c>
      <c r="CZ83" s="4">
        <f t="shared" si="366"/>
        <v>1.4745882669922017</v>
      </c>
      <c r="DA83" s="4">
        <f t="shared" si="367"/>
        <v>1.9359837594748255</v>
      </c>
      <c r="DB83" s="4">
        <f t="shared" si="368"/>
        <v>2.4278621261493503</v>
      </c>
      <c r="DC83" s="4">
        <f t="shared" si="369"/>
        <v>2.6243842177171999</v>
      </c>
      <c r="DD83" s="4">
        <f t="shared" si="370"/>
        <v>4.3727782752365725</v>
      </c>
      <c r="DE83" s="4">
        <f t="shared" si="371"/>
        <v>9.0211866473123301</v>
      </c>
      <c r="DF83" s="4">
        <f t="shared" si="372"/>
        <v>20.999905613061021</v>
      </c>
      <c r="DG83" s="4">
        <f t="shared" si="373"/>
        <v>27.570730845646533</v>
      </c>
      <c r="DH83" s="4">
        <f t="shared" si="374"/>
        <v>1.1005904970631411E-2</v>
      </c>
      <c r="DI83" s="4">
        <f t="shared" si="375"/>
        <v>1.1896772471355555E-2</v>
      </c>
      <c r="DJ83" s="4">
        <f t="shared" si="376"/>
        <v>1.9822535075838452E-2</v>
      </c>
      <c r="DK83" s="4">
        <f t="shared" si="377"/>
        <v>4.0894547467618773E-2</v>
      </c>
      <c r="DL83" s="4">
        <f t="shared" si="378"/>
        <v>9.5196083451470723E-2</v>
      </c>
      <c r="DM83" s="4">
        <f t="shared" si="379"/>
        <v>0.12498273291132335</v>
      </c>
      <c r="DN83" s="4">
        <f t="shared" si="380"/>
        <v>0.15673728778611057</v>
      </c>
      <c r="DO83" s="4">
        <f t="shared" si="381"/>
        <v>0.16942430954514748</v>
      </c>
      <c r="DP83" s="4">
        <f t="shared" si="382"/>
        <v>0.28229667556848959</v>
      </c>
      <c r="DQ83" s="4">
        <f t="shared" si="383"/>
        <v>0.58238740679833412</v>
      </c>
      <c r="DR83" s="4">
        <f t="shared" si="384"/>
        <v>1.3557064110456112</v>
      </c>
      <c r="DS83" s="4">
        <f t="shared" si="385"/>
        <v>1.7799040268737509</v>
      </c>
      <c r="DT83" s="4">
        <f t="shared" si="386"/>
        <v>1.7033986293812102E-3</v>
      </c>
      <c r="DU83" s="4">
        <f t="shared" si="387"/>
        <v>1.8412793837347262E-3</v>
      </c>
      <c r="DV83" s="4">
        <f t="shared" si="388"/>
        <v>3.0679602603462279E-3</v>
      </c>
      <c r="DW83" s="4">
        <f t="shared" si="389"/>
        <v>6.3293037956796304E-3</v>
      </c>
      <c r="DX83" s="4">
        <f t="shared" si="390"/>
        <v>1.4733625131817902E-2</v>
      </c>
      <c r="DY83" s="4">
        <f t="shared" si="391"/>
        <v>1.9343744699374076E-2</v>
      </c>
      <c r="DZ83" s="4">
        <f t="shared" si="392"/>
        <v>2.4258439619479287E-2</v>
      </c>
      <c r="EA83" s="4">
        <f t="shared" si="393"/>
        <v>2.6222026942188399E-2</v>
      </c>
      <c r="EB83" s="4">
        <f t="shared" si="394"/>
        <v>4.3691433964348513E-2</v>
      </c>
      <c r="EC83" s="4">
        <f t="shared" si="395"/>
        <v>9.0136877717584607E-2</v>
      </c>
      <c r="ED83" s="4">
        <f t="shared" si="396"/>
        <v>0.20982449408573517</v>
      </c>
      <c r="EE83" s="4">
        <f t="shared" si="397"/>
        <v>0.27547812632375523</v>
      </c>
      <c r="EF83" s="4">
        <f t="shared" si="398"/>
        <v>3.5561187927276314E-4</v>
      </c>
      <c r="EG83" s="4">
        <f t="shared" si="399"/>
        <v>3.8439670586911415E-4</v>
      </c>
      <c r="EH83" s="4">
        <f t="shared" si="400"/>
        <v>6.4048608170608017E-4</v>
      </c>
      <c r="EI83" s="4">
        <f t="shared" si="401"/>
        <v>1.3213440344774143E-3</v>
      </c>
      <c r="EJ83" s="4">
        <f t="shared" si="402"/>
        <v>3.0758813769443394E-3</v>
      </c>
      <c r="EK83" s="4">
        <f t="shared" si="403"/>
        <v>4.0383180343498554E-3</v>
      </c>
      <c r="EL83" s="4">
        <f t="shared" si="404"/>
        <v>5.064339698595181E-3</v>
      </c>
      <c r="EM83" s="4">
        <f t="shared" si="405"/>
        <v>5.4742701552132084E-3</v>
      </c>
      <c r="EN83" s="4">
        <f t="shared" si="406"/>
        <v>9.1212900328726827E-3</v>
      </c>
      <c r="EO83" s="4">
        <f t="shared" si="407"/>
        <v>1.8817523933651166E-2</v>
      </c>
      <c r="EP83" s="4">
        <f t="shared" si="408"/>
        <v>4.3804240165668494E-2</v>
      </c>
      <c r="EQ83" s="4">
        <f t="shared" si="409"/>
        <v>5.7510492559288459E-2</v>
      </c>
      <c r="ER83" s="4">
        <f t="shared" si="410"/>
        <v>3.6590944982379324E-2</v>
      </c>
      <c r="ET83" s="4">
        <f t="shared" si="411"/>
        <v>0.82399691111751872</v>
      </c>
      <c r="EU83" s="4">
        <f t="shared" si="412"/>
        <v>0.81242274474969567</v>
      </c>
      <c r="EV83" s="4">
        <f t="shared" si="413"/>
        <v>0.72217533743341245</v>
      </c>
      <c r="EW83" s="4">
        <f t="shared" si="414"/>
        <v>0.55751934092099065</v>
      </c>
      <c r="EX83" s="4">
        <f t="shared" si="415"/>
        <v>0.35118337117387399</v>
      </c>
      <c r="EY83" s="4">
        <f t="shared" si="416"/>
        <v>0.29191976821677318</v>
      </c>
      <c r="EZ83" s="4">
        <f t="shared" si="417"/>
        <v>0.24740996534813126</v>
      </c>
      <c r="FA83" s="4">
        <f t="shared" si="418"/>
        <v>0.23320365883640107</v>
      </c>
      <c r="FB83" s="4">
        <f t="shared" si="419"/>
        <v>0.15435279754703474</v>
      </c>
      <c r="FC83" s="4">
        <f t="shared" si="420"/>
        <v>8.128319008014151E-2</v>
      </c>
      <c r="FD83" s="4">
        <f t="shared" si="421"/>
        <v>3.6615507172830297E-2</v>
      </c>
      <c r="FE83" s="4">
        <f t="shared" si="422"/>
        <v>2.8134590094294053E-2</v>
      </c>
      <c r="FF83" s="4">
        <f t="shared" si="423"/>
        <v>0.38057038384173719</v>
      </c>
      <c r="FG83" s="4">
        <f t="shared" si="424"/>
        <v>0.36239986411530006</v>
      </c>
      <c r="FH83" s="4">
        <f t="shared" si="425"/>
        <v>0.25435561866531559</v>
      </c>
      <c r="FI83" s="4">
        <f t="shared" si="426"/>
        <v>0.14188847165167021</v>
      </c>
      <c r="FJ83" s="4">
        <f t="shared" si="427"/>
        <v>6.6320461726126934E-2</v>
      </c>
      <c r="FK83" s="4">
        <f t="shared" si="428"/>
        <v>5.1325814178529883E-2</v>
      </c>
      <c r="FL83" s="4">
        <f t="shared" si="429"/>
        <v>4.1357395380015781E-2</v>
      </c>
      <c r="FM83" s="4">
        <f t="shared" si="430"/>
        <v>3.8379283899450965E-2</v>
      </c>
      <c r="FN83" s="4">
        <f t="shared" si="431"/>
        <v>2.3392838460706167E-2</v>
      </c>
      <c r="FO83" s="4">
        <f t="shared" si="432"/>
        <v>1.1477397143320141E-2</v>
      </c>
      <c r="FP83" s="4">
        <f t="shared" si="433"/>
        <v>4.9629782357350693E-3</v>
      </c>
      <c r="FQ83" s="4">
        <f t="shared" si="434"/>
        <v>3.7846474114555254E-3</v>
      </c>
      <c r="FR83" s="4">
        <f t="shared" si="435"/>
        <v>0.85434920163717976</v>
      </c>
      <c r="FS83" s="4">
        <f t="shared" si="436"/>
        <v>0.84439410637521584</v>
      </c>
      <c r="FT83" s="4">
        <f t="shared" si="437"/>
        <v>0.7650809332432924</v>
      </c>
      <c r="FU83" s="4">
        <f t="shared" si="438"/>
        <v>0.61219856765444935</v>
      </c>
      <c r="FV83" s="4">
        <f t="shared" si="439"/>
        <v>0.40410763008081113</v>
      </c>
      <c r="FW83" s="4">
        <f t="shared" si="440"/>
        <v>0.34060133908195567</v>
      </c>
      <c r="FX83" s="4">
        <f t="shared" si="441"/>
        <v>0.29172701911536292</v>
      </c>
      <c r="FY83" s="4">
        <f t="shared" si="442"/>
        <v>0.27590893788568721</v>
      </c>
      <c r="FZ83" s="4">
        <f t="shared" si="443"/>
        <v>0.18612344466345362</v>
      </c>
      <c r="GA83" s="4">
        <f t="shared" si="444"/>
        <v>9.978858145189809E-2</v>
      </c>
      <c r="GB83" s="4">
        <f t="shared" si="445"/>
        <v>4.5454740469718868E-2</v>
      </c>
      <c r="GC83" s="4">
        <f t="shared" si="446"/>
        <v>3.5000854734955969E-2</v>
      </c>
      <c r="GD83" s="4">
        <f t="shared" si="447"/>
        <v>0.98911390634167351</v>
      </c>
      <c r="GE83" s="4">
        <f t="shared" si="448"/>
        <v>0.98824309673179411</v>
      </c>
      <c r="GF83" s="4">
        <f t="shared" si="449"/>
        <v>0.98056276029008871</v>
      </c>
      <c r="GG83" s="4">
        <f t="shared" si="450"/>
        <v>0.96071211289644021</v>
      </c>
      <c r="GH83" s="4">
        <f t="shared" si="451"/>
        <v>0.91307850266277091</v>
      </c>
      <c r="GI83" s="4">
        <f t="shared" si="452"/>
        <v>0.88890253223008797</v>
      </c>
      <c r="GJ83" s="4">
        <f t="shared" si="453"/>
        <v>0.86450053141617711</v>
      </c>
      <c r="GK83" s="4">
        <f t="shared" si="454"/>
        <v>0.85512161140976639</v>
      </c>
      <c r="GL83" s="4">
        <f t="shared" si="455"/>
        <v>0.77985073115522419</v>
      </c>
      <c r="GM83" s="4">
        <f t="shared" si="456"/>
        <v>0.63195649542188503</v>
      </c>
      <c r="GN83" s="4">
        <f t="shared" si="457"/>
        <v>0.42450111580591099</v>
      </c>
      <c r="GO83" s="4">
        <f t="shared" si="458"/>
        <v>0.35972464888458355</v>
      </c>
      <c r="GP83" s="4">
        <f t="shared" si="459"/>
        <v>0.99829949800338902</v>
      </c>
      <c r="GQ83" s="4">
        <f t="shared" si="460"/>
        <v>0.99816210469499977</v>
      </c>
      <c r="GR83" s="4">
        <f t="shared" si="461"/>
        <v>0.9969414233313264</v>
      </c>
      <c r="GS83" s="4">
        <f t="shared" si="462"/>
        <v>0.99371050433311781</v>
      </c>
      <c r="GT83" s="4">
        <f t="shared" si="463"/>
        <v>0.98548030264602293</v>
      </c>
      <c r="GU83" s="4">
        <f t="shared" si="464"/>
        <v>0.98102333506242401</v>
      </c>
      <c r="GV83" s="4">
        <f t="shared" si="465"/>
        <v>0.97631609496086591</v>
      </c>
      <c r="GW83" s="4">
        <f t="shared" si="466"/>
        <v>0.97444799833392615</v>
      </c>
      <c r="GX83" s="4">
        <f t="shared" si="467"/>
        <v>0.95813759455858383</v>
      </c>
      <c r="GY83" s="4">
        <f t="shared" si="468"/>
        <v>0.91731599988957002</v>
      </c>
      <c r="GZ83" s="4">
        <f t="shared" si="469"/>
        <v>0.82656617128230681</v>
      </c>
      <c r="HA83" s="4">
        <f t="shared" si="470"/>
        <v>0.7840197172822152</v>
      </c>
      <c r="HB83" s="4">
        <f t="shared" si="471"/>
        <v>0.99964451453558134</v>
      </c>
      <c r="HC83" s="4">
        <f t="shared" si="472"/>
        <v>0.99961575099818134</v>
      </c>
      <c r="HD83" s="4">
        <f t="shared" si="473"/>
        <v>0.99935992387814132</v>
      </c>
      <c r="HE83" s="4">
        <f t="shared" si="474"/>
        <v>0.99868039961162358</v>
      </c>
      <c r="HF83" s="4">
        <f t="shared" si="475"/>
        <v>0.99693355065748179</v>
      </c>
      <c r="HG83" s="4">
        <f t="shared" si="476"/>
        <v>0.99597792438613708</v>
      </c>
      <c r="HH83" s="4">
        <f t="shared" si="477"/>
        <v>0.99496117860463151</v>
      </c>
      <c r="HI83" s="4">
        <f t="shared" si="478"/>
        <v>0.9945555343207656</v>
      </c>
      <c r="HJ83" s="4">
        <f t="shared" si="479"/>
        <v>0.99096115588585432</v>
      </c>
      <c r="HK83" s="4">
        <f t="shared" si="480"/>
        <v>0.98153003507340864</v>
      </c>
      <c r="HL83" s="4">
        <f t="shared" si="481"/>
        <v>0.95803404653853874</v>
      </c>
      <c r="HM83" s="4">
        <f t="shared" si="482"/>
        <v>0.94561709508895098</v>
      </c>
      <c r="HN83" s="4">
        <f t="shared" si="483"/>
        <v>0.96470069012323723</v>
      </c>
      <c r="HP83" s="4">
        <f t="shared" ref="HP83:IU83" si="535">IF(B1=1,ET83,0)</f>
        <v>0.82399691111751872</v>
      </c>
      <c r="HQ83" s="4">
        <f t="shared" si="535"/>
        <v>0.81242274474969567</v>
      </c>
      <c r="HR83" s="4">
        <f t="shared" si="535"/>
        <v>0.72217533743341245</v>
      </c>
      <c r="HS83" s="4">
        <f t="shared" si="535"/>
        <v>0.55751934092099065</v>
      </c>
      <c r="HT83" s="4">
        <f t="shared" si="535"/>
        <v>0.35118337117387399</v>
      </c>
      <c r="HU83" s="4">
        <f t="shared" si="535"/>
        <v>0.29191976821677318</v>
      </c>
      <c r="HV83" s="4">
        <f t="shared" si="535"/>
        <v>0.24740996534813126</v>
      </c>
      <c r="HW83" s="4">
        <f t="shared" si="535"/>
        <v>0.23320365883640107</v>
      </c>
      <c r="HX83" s="4">
        <f t="shared" si="535"/>
        <v>0.15435279754703474</v>
      </c>
      <c r="HY83" s="4">
        <f t="shared" si="535"/>
        <v>8.128319008014151E-2</v>
      </c>
      <c r="HZ83" s="4">
        <f t="shared" si="535"/>
        <v>3.6615507172830297E-2</v>
      </c>
      <c r="IA83" s="4">
        <f t="shared" si="535"/>
        <v>2.8134590094294053E-2</v>
      </c>
      <c r="IB83" s="4">
        <f t="shared" si="535"/>
        <v>0.38057038384173719</v>
      </c>
      <c r="IC83" s="4">
        <f t="shared" si="535"/>
        <v>0.36239986411530006</v>
      </c>
      <c r="ID83" s="4">
        <f t="shared" si="535"/>
        <v>0.25435561866531559</v>
      </c>
      <c r="IE83" s="4">
        <f t="shared" si="535"/>
        <v>0.14188847165167021</v>
      </c>
      <c r="IF83" s="4">
        <f t="shared" si="535"/>
        <v>6.6320461726126934E-2</v>
      </c>
      <c r="IG83" s="4">
        <f t="shared" si="535"/>
        <v>5.1325814178529883E-2</v>
      </c>
      <c r="IH83" s="4">
        <f t="shared" si="535"/>
        <v>4.1357395380015781E-2</v>
      </c>
      <c r="II83" s="4">
        <f t="shared" si="535"/>
        <v>3.8379283899450965E-2</v>
      </c>
      <c r="IJ83" s="4">
        <f t="shared" si="535"/>
        <v>2.3392838460706167E-2</v>
      </c>
      <c r="IK83" s="4">
        <f t="shared" si="535"/>
        <v>1.1477397143320141E-2</v>
      </c>
      <c r="IL83" s="4">
        <f t="shared" si="535"/>
        <v>4.9629782357350693E-3</v>
      </c>
      <c r="IM83" s="4">
        <f t="shared" si="535"/>
        <v>3.7846474114555254E-3</v>
      </c>
      <c r="IN83" s="4">
        <f t="shared" si="535"/>
        <v>0.85434920163717976</v>
      </c>
      <c r="IO83" s="4">
        <f t="shared" si="535"/>
        <v>0.84439410637521584</v>
      </c>
      <c r="IP83" s="4">
        <f t="shared" si="535"/>
        <v>0.7650809332432924</v>
      </c>
      <c r="IQ83" s="4">
        <f t="shared" si="535"/>
        <v>0.61219856765444935</v>
      </c>
      <c r="IR83" s="4">
        <f t="shared" si="535"/>
        <v>0.40410763008081113</v>
      </c>
      <c r="IS83" s="4">
        <f t="shared" si="535"/>
        <v>0.34060133908195567</v>
      </c>
      <c r="IT83" s="4">
        <f t="shared" si="535"/>
        <v>0.29172701911536292</v>
      </c>
      <c r="IU83" s="4">
        <f t="shared" si="535"/>
        <v>0.27590893788568721</v>
      </c>
      <c r="IV83" s="4">
        <f t="shared" ref="IV83:KA83" si="536">IF(AH1=1,FZ83,0)</f>
        <v>0.18612344466345362</v>
      </c>
      <c r="IW83" s="4">
        <f t="shared" si="536"/>
        <v>9.978858145189809E-2</v>
      </c>
      <c r="IX83" s="4">
        <f t="shared" si="536"/>
        <v>4.5454740469718868E-2</v>
      </c>
      <c r="IY83" s="4">
        <f t="shared" si="536"/>
        <v>3.5000854734955969E-2</v>
      </c>
      <c r="IZ83" s="4">
        <f t="shared" si="536"/>
        <v>0.98911390634167351</v>
      </c>
      <c r="JA83" s="4">
        <f t="shared" si="536"/>
        <v>0.98824309673179411</v>
      </c>
      <c r="JB83" s="4">
        <f t="shared" si="536"/>
        <v>0.98056276029008871</v>
      </c>
      <c r="JC83" s="4">
        <f t="shared" si="536"/>
        <v>0.96071211289644021</v>
      </c>
      <c r="JD83" s="4">
        <f t="shared" si="536"/>
        <v>0.91307850266277091</v>
      </c>
      <c r="JE83" s="4">
        <f t="shared" si="536"/>
        <v>0.88890253223008797</v>
      </c>
      <c r="JF83" s="4">
        <f t="shared" si="536"/>
        <v>0.86450053141617711</v>
      </c>
      <c r="JG83" s="4">
        <f t="shared" si="536"/>
        <v>0.85512161140976639</v>
      </c>
      <c r="JH83" s="4">
        <f t="shared" si="536"/>
        <v>0.77985073115522419</v>
      </c>
      <c r="JI83" s="4">
        <f t="shared" si="536"/>
        <v>0.63195649542188503</v>
      </c>
      <c r="JJ83" s="4">
        <f t="shared" si="536"/>
        <v>0.42450111580591099</v>
      </c>
      <c r="JK83" s="4">
        <f t="shared" si="536"/>
        <v>0.35972464888458355</v>
      </c>
      <c r="JL83" s="4">
        <f t="shared" si="536"/>
        <v>0.99829949800338902</v>
      </c>
      <c r="JM83" s="4">
        <f t="shared" si="536"/>
        <v>0.99816210469499977</v>
      </c>
      <c r="JN83" s="4">
        <f t="shared" si="536"/>
        <v>0.9969414233313264</v>
      </c>
      <c r="JO83" s="4">
        <f t="shared" si="536"/>
        <v>0.99371050433311781</v>
      </c>
      <c r="JP83" s="4">
        <f t="shared" si="536"/>
        <v>0.98548030264602293</v>
      </c>
      <c r="JQ83" s="4">
        <f t="shared" si="536"/>
        <v>0.98102333506242401</v>
      </c>
      <c r="JR83" s="4">
        <f t="shared" si="536"/>
        <v>0.97631609496086591</v>
      </c>
      <c r="JS83" s="4">
        <f t="shared" si="536"/>
        <v>0.97444799833392615</v>
      </c>
      <c r="JT83" s="4">
        <f t="shared" si="536"/>
        <v>0.95813759455858383</v>
      </c>
      <c r="JU83" s="4">
        <f t="shared" si="536"/>
        <v>0.91731599988957002</v>
      </c>
      <c r="JV83" s="4">
        <f t="shared" si="536"/>
        <v>0.82656617128230681</v>
      </c>
      <c r="JW83" s="4">
        <f t="shared" si="536"/>
        <v>0.7840197172822152</v>
      </c>
      <c r="JX83" s="4">
        <f t="shared" si="536"/>
        <v>0.99964451453558134</v>
      </c>
      <c r="JY83" s="4">
        <f t="shared" si="536"/>
        <v>0.99961575099818134</v>
      </c>
      <c r="JZ83" s="4">
        <f t="shared" si="536"/>
        <v>0.99935992387814132</v>
      </c>
      <c r="KA83" s="4">
        <f t="shared" si="536"/>
        <v>0.99868039961162358</v>
      </c>
      <c r="KB83" s="4">
        <f t="shared" ref="KB83:KJ83" si="537">IF(BN1=1,HF83,0)</f>
        <v>0.99693355065748179</v>
      </c>
      <c r="KC83" s="4">
        <f t="shared" si="537"/>
        <v>0.99597792438613708</v>
      </c>
      <c r="KD83" s="4">
        <f t="shared" si="537"/>
        <v>0.99496117860463151</v>
      </c>
      <c r="KE83" s="4">
        <f t="shared" si="537"/>
        <v>0.9945555343207656</v>
      </c>
      <c r="KF83" s="4">
        <f t="shared" si="537"/>
        <v>0.99096115588585432</v>
      </c>
      <c r="KG83" s="4">
        <f t="shared" si="537"/>
        <v>0.98153003507340864</v>
      </c>
      <c r="KH83" s="4">
        <f t="shared" si="537"/>
        <v>0.95803404653853874</v>
      </c>
      <c r="KI83" s="4">
        <f t="shared" si="537"/>
        <v>0.94561709508895098</v>
      </c>
      <c r="KJ83" s="4">
        <f t="shared" si="537"/>
        <v>0</v>
      </c>
    </row>
    <row r="84" spans="1:296" x14ac:dyDescent="0.2">
      <c r="A84" s="4" t="str">
        <f>'Respondent Data'!A84</f>
        <v>699</v>
      </c>
      <c r="B84" s="4">
        <f>SUMPRODUCT('Respondent Data'!I84:Z84,'Product Coding'!A100:R100)</f>
        <v>-0.51342084022797796</v>
      </c>
      <c r="C84" s="4">
        <f>SUMPRODUCT('Respondent Data'!I84:Z84,'Product Coding'!A101:R101)</f>
        <v>-0.35825201274173601</v>
      </c>
      <c r="D84" s="4">
        <f>SUMPRODUCT('Respondent Data'!I84:Z84,'Product Coding'!A102:R102)</f>
        <v>-0.81957819664563603</v>
      </c>
      <c r="E84" s="4">
        <f>SUMPRODUCT('Respondent Data'!I84:Z84,'Product Coding'!A103:R103)</f>
        <v>-0.97731068658920994</v>
      </c>
      <c r="F84" s="4">
        <f>SUMPRODUCT('Respondent Data'!I84:Z84,'Product Coding'!A104:R104)</f>
        <v>-0.66007716604842515</v>
      </c>
      <c r="G84" s="4">
        <f>SUMPRODUCT('Respondent Data'!I84:Z84,'Product Coding'!A105:R105)</f>
        <v>-0.91464008959188992</v>
      </c>
      <c r="H84" s="4">
        <f>SUMPRODUCT('Respondent Data'!I84:Z84,'Product Coding'!A106:R106)</f>
        <v>-1.695889151962648</v>
      </c>
      <c r="I84" s="4">
        <f>SUMPRODUCT('Respondent Data'!I84:Z84,'Product Coding'!A107:R107)</f>
        <v>-1.5407203244764061</v>
      </c>
      <c r="J84" s="4">
        <f>SUMPRODUCT('Respondent Data'!I84:Z84,'Product Coding'!A108:R108)</f>
        <v>-2.0020465083803058</v>
      </c>
      <c r="K84" s="4">
        <f>SUMPRODUCT('Respondent Data'!I84:Z84,'Product Coding'!A109:R109)</f>
        <v>-2.1597789983238798</v>
      </c>
      <c r="L84" s="4">
        <f>SUMPRODUCT('Respondent Data'!I84:Z84,'Product Coding'!A110:R110)</f>
        <v>-1.8425454777830952</v>
      </c>
      <c r="M84" s="4">
        <f>SUMPRODUCT('Respondent Data'!I84:Z84,'Product Coding'!A111:R111)</f>
        <v>-2.09710840132656</v>
      </c>
      <c r="N84" s="4">
        <f>SUMPRODUCT('Respondent Data'!I84:Z84,'Product Coding'!A112:R112)</f>
        <v>-0.89105656624114682</v>
      </c>
      <c r="O84" s="4">
        <f>SUMPRODUCT('Respondent Data'!I84:Z84,'Product Coding'!A113:R113)</f>
        <v>-0.73588773875490487</v>
      </c>
      <c r="P84" s="4">
        <f>SUMPRODUCT('Respondent Data'!I84:Z84,'Product Coding'!A114:R114)</f>
        <v>-1.197213922658805</v>
      </c>
      <c r="Q84" s="4">
        <f>SUMPRODUCT('Respondent Data'!I84:Z84,'Product Coding'!A115:R115)</f>
        <v>-1.3549464126023789</v>
      </c>
      <c r="R84" s="4">
        <f>SUMPRODUCT('Respondent Data'!I84:Z84,'Product Coding'!A116:R116)</f>
        <v>-1.0377128920615939</v>
      </c>
      <c r="S84" s="4">
        <f>SUMPRODUCT('Respondent Data'!I84:Z84,'Product Coding'!A117:R117)</f>
        <v>-1.2922758156050591</v>
      </c>
      <c r="T84" s="4">
        <f>SUMPRODUCT('Respondent Data'!I84:Z84,'Product Coding'!A118:R118)</f>
        <v>-2.0735248779758169</v>
      </c>
      <c r="U84" s="4">
        <f>SUMPRODUCT('Respondent Data'!I84:Z84,'Product Coding'!A119:R119)</f>
        <v>-1.9183560504895749</v>
      </c>
      <c r="V84" s="4">
        <f>SUMPRODUCT('Respondent Data'!I84:Z84,'Product Coding'!A120:R120)</f>
        <v>-2.3796822343934751</v>
      </c>
      <c r="W84" s="4">
        <f>SUMPRODUCT('Respondent Data'!I84:Z84,'Product Coding'!A121:R121)</f>
        <v>-2.5374147243370491</v>
      </c>
      <c r="X84" s="4">
        <f>SUMPRODUCT('Respondent Data'!I84:Z84,'Product Coding'!A122:R122)</f>
        <v>-2.220181203796264</v>
      </c>
      <c r="Y84" s="4">
        <f>SUMPRODUCT('Respondent Data'!I84:Z84,'Product Coding'!A123:R123)</f>
        <v>-2.4747441273397288</v>
      </c>
      <c r="Z84" s="4">
        <f>SUMPRODUCT('Respondent Data'!I84:Z84,'Product Coding'!A124:R124)</f>
        <v>-0.87496133382954289</v>
      </c>
      <c r="AA84" s="4">
        <f>SUMPRODUCT('Respondent Data'!I84:Z84,'Product Coding'!A125:R125)</f>
        <v>-0.71979250634330094</v>
      </c>
      <c r="AB84" s="4">
        <f>SUMPRODUCT('Respondent Data'!I84:Z84,'Product Coding'!A126:R126)</f>
        <v>-1.1811186902472008</v>
      </c>
      <c r="AC84" s="4">
        <f>SUMPRODUCT('Respondent Data'!I84:Z84,'Product Coding'!A127:R127)</f>
        <v>-1.3388511801907748</v>
      </c>
      <c r="AD84" s="4">
        <f>SUMPRODUCT('Respondent Data'!I84:Z84,'Product Coding'!A128:R128)</f>
        <v>-1.0216176596499902</v>
      </c>
      <c r="AE84" s="4">
        <f>SUMPRODUCT('Respondent Data'!I84:Z84,'Product Coding'!A129:R129)</f>
        <v>-1.276180583193455</v>
      </c>
      <c r="AF84" s="4">
        <f>SUMPRODUCT('Respondent Data'!I84:Z84,'Product Coding'!A130:R130)</f>
        <v>-2.0574296455642127</v>
      </c>
      <c r="AG84" s="4">
        <f>SUMPRODUCT('Respondent Data'!I84:Z84,'Product Coding'!A131:R131)</f>
        <v>-1.9022608180779708</v>
      </c>
      <c r="AH84" s="4">
        <f>SUMPRODUCT('Respondent Data'!I84:Z84,'Product Coding'!A132:R132)</f>
        <v>-2.363587001981871</v>
      </c>
      <c r="AI84" s="4">
        <f>SUMPRODUCT('Respondent Data'!I84:Z84,'Product Coding'!A133:R133)</f>
        <v>-2.5213194919254449</v>
      </c>
      <c r="AJ84" s="4">
        <f>SUMPRODUCT('Respondent Data'!I84:Z84,'Product Coding'!A134:R134)</f>
        <v>-2.2040859713846599</v>
      </c>
      <c r="AK84" s="4">
        <f>SUMPRODUCT('Respondent Data'!I84:Z84,'Product Coding'!A135:R135)</f>
        <v>-2.4586488949281251</v>
      </c>
      <c r="AL84" s="4">
        <f>SUMPRODUCT('Respondent Data'!I84:Z84,'Product Coding'!A136:R136)</f>
        <v>0.2078628462270441</v>
      </c>
      <c r="AM84" s="4">
        <f>SUMPRODUCT('Respondent Data'!I84:Z84,'Product Coding'!A137:R137)</f>
        <v>0.36303167371328604</v>
      </c>
      <c r="AN84" s="4">
        <f>SUMPRODUCT('Respondent Data'!I84:Z84,'Product Coding'!A138:R138)</f>
        <v>-9.8294510190613971E-2</v>
      </c>
      <c r="AO84" s="4">
        <f>SUMPRODUCT('Respondent Data'!I84:Z84,'Product Coding'!A139:R139)</f>
        <v>-0.25602700013418789</v>
      </c>
      <c r="AP84" s="4">
        <f>SUMPRODUCT('Respondent Data'!I84:Z84,'Product Coding'!A140:R140)</f>
        <v>6.1206520406596909E-2</v>
      </c>
      <c r="AQ84" s="4">
        <f>SUMPRODUCT('Respondent Data'!I84:Z84,'Product Coding'!A141:R141)</f>
        <v>-0.19335640313686797</v>
      </c>
      <c r="AR84" s="4">
        <f>SUMPRODUCT('Respondent Data'!I84:Z84,'Product Coding'!A142:R142)</f>
        <v>-0.97460546550762583</v>
      </c>
      <c r="AS84" s="4">
        <f>SUMPRODUCT('Respondent Data'!I84:Z84,'Product Coding'!A143:R143)</f>
        <v>-0.81943663802138389</v>
      </c>
      <c r="AT84" s="4">
        <f>SUMPRODUCT('Respondent Data'!I84:Z84,'Product Coding'!A144:R144)</f>
        <v>-1.280762821925284</v>
      </c>
      <c r="AU84" s="4">
        <f>SUMPRODUCT('Respondent Data'!I84:Z84,'Product Coding'!A145:R145)</f>
        <v>-1.4384953118688579</v>
      </c>
      <c r="AV84" s="4">
        <f>SUMPRODUCT('Respondent Data'!I84:Z84,'Product Coding'!A146:R146)</f>
        <v>-1.1212617913280729</v>
      </c>
      <c r="AW84" s="4">
        <f>SUMPRODUCT('Respondent Data'!I84:Z84,'Product Coding'!A147:R147)</f>
        <v>-1.3758247148715379</v>
      </c>
      <c r="AX84" s="4">
        <f>SUMPRODUCT('Respondent Data'!I84:Z84,'Product Coding'!A148:R148)</f>
        <v>1.2469553924319081</v>
      </c>
      <c r="AY84" s="4">
        <f>SUMPRODUCT('Respondent Data'!I84:Z84,'Product Coding'!A149:R149)</f>
        <v>1.4021242199181501</v>
      </c>
      <c r="AZ84" s="4">
        <f>SUMPRODUCT('Respondent Data'!I84:Z84,'Product Coding'!A150:R150)</f>
        <v>0.94079803601424994</v>
      </c>
      <c r="BA84" s="4">
        <f>SUMPRODUCT('Respondent Data'!I84:Z84,'Product Coding'!A151:R151)</f>
        <v>0.78306554607067602</v>
      </c>
      <c r="BB84" s="4">
        <f>SUMPRODUCT('Respondent Data'!I84:Z84,'Product Coding'!A152:R152)</f>
        <v>1.1002990666114609</v>
      </c>
      <c r="BC84" s="4">
        <f>SUMPRODUCT('Respondent Data'!I84:Z84,'Product Coding'!A153:R153)</f>
        <v>0.84573614306799594</v>
      </c>
      <c r="BD84" s="4">
        <f>SUMPRODUCT('Respondent Data'!I84:Z84,'Product Coding'!A154:R154)</f>
        <v>6.4487080697238075E-2</v>
      </c>
      <c r="BE84" s="4">
        <f>SUMPRODUCT('Respondent Data'!I84:Z84,'Product Coding'!A155:R155)</f>
        <v>0.21965590818348002</v>
      </c>
      <c r="BF84" s="4">
        <f>SUMPRODUCT('Respondent Data'!I84:Z84,'Product Coding'!A156:R156)</f>
        <v>-0.24167027572041999</v>
      </c>
      <c r="BG84" s="4">
        <f>SUMPRODUCT('Respondent Data'!I84:Z84,'Product Coding'!A157:R157)</f>
        <v>-0.39940276566399391</v>
      </c>
      <c r="BH84" s="4">
        <f>SUMPRODUCT('Respondent Data'!I84:Z84,'Product Coding'!A158:R158)</f>
        <v>-8.2169245123209111E-2</v>
      </c>
      <c r="BI84" s="4">
        <f>SUMPRODUCT('Respondent Data'!I84:Z84,'Product Coding'!A159:R159)</f>
        <v>-0.33673216866667399</v>
      </c>
      <c r="BJ84" s="4">
        <f>SUMPRODUCT('Respondent Data'!I84:Z84,'Product Coding'!A160:R160)</f>
        <v>0.9447355740960961</v>
      </c>
      <c r="BK84" s="4">
        <f>SUMPRODUCT('Respondent Data'!I84:Z84,'Product Coding'!A161:R161)</f>
        <v>1.099904401582338</v>
      </c>
      <c r="BL84" s="4">
        <f>SUMPRODUCT('Respondent Data'!I84:Z84,'Product Coding'!A162:R162)</f>
        <v>0.63857821767843803</v>
      </c>
      <c r="BM84" s="4">
        <f>SUMPRODUCT('Respondent Data'!I84:Z84,'Product Coding'!A163:R163)</f>
        <v>0.48084572773486411</v>
      </c>
      <c r="BN84" s="4">
        <f>SUMPRODUCT('Respondent Data'!I84:Z84,'Product Coding'!A164:R164)</f>
        <v>0.79807924827564891</v>
      </c>
      <c r="BO84" s="4">
        <f>SUMPRODUCT('Respondent Data'!I84:Z84,'Product Coding'!A165:R165)</f>
        <v>0.54351632473218403</v>
      </c>
      <c r="BP84" s="4">
        <f>SUMPRODUCT('Respondent Data'!I84:Z84,'Product Coding'!A166:R166)</f>
        <v>-0.23773273763857383</v>
      </c>
      <c r="BQ84" s="4">
        <f>SUMPRODUCT('Respondent Data'!I84:Z84,'Product Coding'!A167:R167)</f>
        <v>-8.2563910152331887E-2</v>
      </c>
      <c r="BR84" s="4">
        <f>SUMPRODUCT('Respondent Data'!I84:Z84,'Product Coding'!A168:R168)</f>
        <v>-0.5438900940562319</v>
      </c>
      <c r="BS84" s="4">
        <f>SUMPRODUCT('Respondent Data'!I84:Z84,'Product Coding'!A169:R169)</f>
        <v>-0.70162258399980582</v>
      </c>
      <c r="BT84" s="4">
        <f>SUMPRODUCT('Respondent Data'!I84:Z84,'Product Coding'!A170:R170)</f>
        <v>-0.38438906345902102</v>
      </c>
      <c r="BU84" s="4">
        <f>SUMPRODUCT('Respondent Data'!I84:Z84,'Product Coding'!A171:R171)</f>
        <v>-0.6389519870024859</v>
      </c>
      <c r="BV84" s="4">
        <f>SUMPRODUCT('Respondent Data'!I84:Z84,'Product Coding'!A172:R172)</f>
        <v>-0.56624053370619198</v>
      </c>
      <c r="BX84" s="4">
        <f t="shared" si="338"/>
        <v>1.6709976449188588</v>
      </c>
      <c r="BY84" s="4">
        <f t="shared" si="339"/>
        <v>1.4308261614714279</v>
      </c>
      <c r="BZ84" s="4">
        <f t="shared" si="340"/>
        <v>2.2695423350379302</v>
      </c>
      <c r="CA84" s="4">
        <f t="shared" si="341"/>
        <v>2.657300310609449</v>
      </c>
      <c r="CB84" s="4">
        <f t="shared" si="342"/>
        <v>1.9349416404416051</v>
      </c>
      <c r="CC84" s="4">
        <f t="shared" si="343"/>
        <v>2.4958767981961349</v>
      </c>
      <c r="CD84" s="4">
        <f t="shared" si="344"/>
        <v>5.451491014836102</v>
      </c>
      <c r="CE84" s="4">
        <f t="shared" si="345"/>
        <v>4.6679514999751435</v>
      </c>
      <c r="CF84" s="4">
        <f t="shared" si="346"/>
        <v>7.4041933481301854</v>
      </c>
      <c r="CG84" s="4">
        <f t="shared" si="347"/>
        <v>8.6692215342481962</v>
      </c>
      <c r="CH84" s="4">
        <f t="shared" si="348"/>
        <v>6.3125863756749032</v>
      </c>
      <c r="CI84" s="4">
        <f t="shared" si="349"/>
        <v>8.1425907336720549</v>
      </c>
      <c r="CJ84" s="4">
        <f t="shared" si="350"/>
        <v>2.4377038867579142</v>
      </c>
      <c r="CK84" s="4">
        <f t="shared" si="351"/>
        <v>2.0873341776990806</v>
      </c>
      <c r="CL84" s="4">
        <f t="shared" si="352"/>
        <v>3.3108796939999539</v>
      </c>
      <c r="CM84" s="4">
        <f t="shared" si="353"/>
        <v>3.8765532166684857</v>
      </c>
      <c r="CN84" s="4">
        <f t="shared" si="354"/>
        <v>2.8227536836434473</v>
      </c>
      <c r="CO84" s="4">
        <f t="shared" si="355"/>
        <v>3.64106352293935</v>
      </c>
      <c r="CP84" s="4">
        <f t="shared" si="356"/>
        <v>7.9528064422479243</v>
      </c>
      <c r="CQ84" s="4">
        <f t="shared" si="357"/>
        <v>6.8097543699646526</v>
      </c>
      <c r="CR84" s="4">
        <f t="shared" si="358"/>
        <v>10.801469982873911</v>
      </c>
      <c r="CS84" s="4">
        <f t="shared" si="359"/>
        <v>12.646932862809887</v>
      </c>
      <c r="CT84" s="4">
        <f t="shared" si="360"/>
        <v>9.2089994203582446</v>
      </c>
      <c r="CU84" s="4">
        <f t="shared" si="361"/>
        <v>11.878667298011178</v>
      </c>
      <c r="CV84" s="4">
        <f t="shared" si="362"/>
        <v>2.3987825404392993</v>
      </c>
      <c r="CW84" s="4">
        <f t="shared" si="363"/>
        <v>2.0540069730068993</v>
      </c>
      <c r="CX84" s="4">
        <f t="shared" si="364"/>
        <v>3.2580168767031292</v>
      </c>
      <c r="CY84" s="4">
        <f t="shared" si="365"/>
        <v>3.8146586317321822</v>
      </c>
      <c r="CZ84" s="4">
        <f t="shared" si="366"/>
        <v>2.7776844796724318</v>
      </c>
      <c r="DA84" s="4">
        <f t="shared" si="367"/>
        <v>3.582928859777748</v>
      </c>
      <c r="DB84" s="4">
        <f t="shared" si="368"/>
        <v>7.8258287828918833</v>
      </c>
      <c r="DC84" s="4">
        <f t="shared" si="369"/>
        <v>6.7010271329864972</v>
      </c>
      <c r="DD84" s="4">
        <f t="shared" si="370"/>
        <v>10.629009432502187</v>
      </c>
      <c r="DE84" s="4">
        <f t="shared" si="371"/>
        <v>12.44500692073972</v>
      </c>
      <c r="DF84" s="4">
        <f t="shared" si="372"/>
        <v>9.0619648860841142</v>
      </c>
      <c r="DG84" s="4">
        <f t="shared" si="373"/>
        <v>11.689007788412422</v>
      </c>
      <c r="DH84" s="4">
        <f t="shared" si="374"/>
        <v>0.81231844161107192</v>
      </c>
      <c r="DI84" s="4">
        <f t="shared" si="375"/>
        <v>0.69556440204274561</v>
      </c>
      <c r="DJ84" s="4">
        <f t="shared" si="376"/>
        <v>1.1032876667267155</v>
      </c>
      <c r="DK84" s="4">
        <f t="shared" si="377"/>
        <v>1.2917876059075486</v>
      </c>
      <c r="DL84" s="4">
        <f t="shared" si="378"/>
        <v>0.94062896063998891</v>
      </c>
      <c r="DM84" s="4">
        <f t="shared" si="379"/>
        <v>1.2133151457926596</v>
      </c>
      <c r="DN84" s="4">
        <f t="shared" si="380"/>
        <v>2.6501214403826743</v>
      </c>
      <c r="DO84" s="4">
        <f t="shared" si="381"/>
        <v>2.2692210844857299</v>
      </c>
      <c r="DP84" s="4">
        <f t="shared" si="382"/>
        <v>3.5993843679128799</v>
      </c>
      <c r="DQ84" s="4">
        <f t="shared" si="383"/>
        <v>4.2143497617099266</v>
      </c>
      <c r="DR84" s="4">
        <f t="shared" si="384"/>
        <v>3.0687238505788077</v>
      </c>
      <c r="DS84" s="4">
        <f t="shared" si="385"/>
        <v>3.9583398789137267</v>
      </c>
      <c r="DT84" s="4">
        <f t="shared" si="386"/>
        <v>0.2873784207791551</v>
      </c>
      <c r="DU84" s="4">
        <f t="shared" si="387"/>
        <v>0.24607369372631643</v>
      </c>
      <c r="DV84" s="4">
        <f t="shared" si="388"/>
        <v>0.3903162246325651</v>
      </c>
      <c r="DW84" s="4">
        <f t="shared" si="389"/>
        <v>0.45700289831107671</v>
      </c>
      <c r="DX84" s="4">
        <f t="shared" si="390"/>
        <v>0.3327715479556751</v>
      </c>
      <c r="DY84" s="4">
        <f t="shared" si="391"/>
        <v>0.42924125890061832</v>
      </c>
      <c r="DZ84" s="4">
        <f t="shared" si="392"/>
        <v>0.93754822665320181</v>
      </c>
      <c r="EA84" s="4">
        <f t="shared" si="393"/>
        <v>0.80279498562769347</v>
      </c>
      <c r="EB84" s="4">
        <f t="shared" si="394"/>
        <v>1.2733742611782681</v>
      </c>
      <c r="EC84" s="4">
        <f t="shared" si="395"/>
        <v>1.490933994714198</v>
      </c>
      <c r="ED84" s="4">
        <f t="shared" si="396"/>
        <v>1.0856395334785489</v>
      </c>
      <c r="EE84" s="4">
        <f t="shared" si="397"/>
        <v>1.4003639521630113</v>
      </c>
      <c r="EF84" s="4">
        <f t="shared" si="398"/>
        <v>0.38878236143825901</v>
      </c>
      <c r="EG84" s="4">
        <f t="shared" si="399"/>
        <v>0.33290290716807897</v>
      </c>
      <c r="EH84" s="4">
        <f t="shared" si="400"/>
        <v>0.52804265229409875</v>
      </c>
      <c r="EI84" s="4">
        <f t="shared" si="401"/>
        <v>0.61826029076152711</v>
      </c>
      <c r="EJ84" s="4">
        <f t="shared" si="402"/>
        <v>0.45019284288257333</v>
      </c>
      <c r="EK84" s="4">
        <f t="shared" si="403"/>
        <v>0.58070271876940516</v>
      </c>
      <c r="EL84" s="4">
        <f t="shared" si="404"/>
        <v>1.2683701599174591</v>
      </c>
      <c r="EM84" s="4">
        <f t="shared" si="405"/>
        <v>1.0860680819976405</v>
      </c>
      <c r="EN84" s="4">
        <f t="shared" si="406"/>
        <v>1.7226952911542162</v>
      </c>
      <c r="EO84" s="4">
        <f t="shared" si="407"/>
        <v>2.0170228427102805</v>
      </c>
      <c r="EP84" s="4">
        <f t="shared" si="408"/>
        <v>1.4687167545571511</v>
      </c>
      <c r="EQ84" s="4">
        <f t="shared" si="409"/>
        <v>1.8944943838122699</v>
      </c>
      <c r="ER84" s="4">
        <f t="shared" si="410"/>
        <v>1.7616317913886639</v>
      </c>
      <c r="ET84" s="4">
        <f t="shared" si="411"/>
        <v>0.37439194373770357</v>
      </c>
      <c r="EU84" s="4">
        <f t="shared" si="412"/>
        <v>0.41138277012564317</v>
      </c>
      <c r="EV84" s="4">
        <f t="shared" si="413"/>
        <v>0.30585320437161395</v>
      </c>
      <c r="EW84" s="4">
        <f t="shared" si="414"/>
        <v>0.27342572801558124</v>
      </c>
      <c r="EX84" s="4">
        <f t="shared" si="415"/>
        <v>0.34072227747926714</v>
      </c>
      <c r="EY84" s="4">
        <f t="shared" si="416"/>
        <v>0.28605127060427243</v>
      </c>
      <c r="EZ84" s="4">
        <f t="shared" si="417"/>
        <v>0.15500292842388849</v>
      </c>
      <c r="FA84" s="4">
        <f t="shared" si="418"/>
        <v>0.17643058519544239</v>
      </c>
      <c r="FB84" s="4">
        <f t="shared" si="419"/>
        <v>0.11898821916353054</v>
      </c>
      <c r="FC84" s="4">
        <f t="shared" si="420"/>
        <v>0.10342094205392019</v>
      </c>
      <c r="FD84" s="4">
        <f t="shared" si="421"/>
        <v>0.13675052144703134</v>
      </c>
      <c r="FE84" s="4">
        <f t="shared" si="422"/>
        <v>0.10937818711681052</v>
      </c>
      <c r="FF84" s="4">
        <f t="shared" si="423"/>
        <v>0.29089183738367191</v>
      </c>
      <c r="FG84" s="4">
        <f t="shared" si="424"/>
        <v>0.32390403579351978</v>
      </c>
      <c r="FH84" s="4">
        <f t="shared" si="425"/>
        <v>0.23197121492205822</v>
      </c>
      <c r="FI84" s="4">
        <f t="shared" si="426"/>
        <v>0.20506287034496262</v>
      </c>
      <c r="FJ84" s="4">
        <f t="shared" si="427"/>
        <v>0.26159153394547385</v>
      </c>
      <c r="FK84" s="4">
        <f t="shared" si="428"/>
        <v>0.21546785452457343</v>
      </c>
      <c r="FL84" s="4">
        <f t="shared" si="429"/>
        <v>0.1116968189193772</v>
      </c>
      <c r="FM84" s="4">
        <f t="shared" si="430"/>
        <v>0.12804500021740453</v>
      </c>
      <c r="FN84" s="4">
        <f t="shared" si="431"/>
        <v>8.4735206838739807E-2</v>
      </c>
      <c r="FO84" s="4">
        <f t="shared" si="432"/>
        <v>7.3276538402644503E-2</v>
      </c>
      <c r="FP84" s="4">
        <f t="shared" si="433"/>
        <v>9.7952792318300369E-2</v>
      </c>
      <c r="FQ84" s="4">
        <f t="shared" si="434"/>
        <v>7.7647785819766266E-2</v>
      </c>
      <c r="FR84" s="4">
        <f t="shared" si="435"/>
        <v>0.2942230013546992</v>
      </c>
      <c r="FS84" s="4">
        <f t="shared" si="436"/>
        <v>0.32743867608639571</v>
      </c>
      <c r="FT84" s="4">
        <f t="shared" si="437"/>
        <v>0.2348511123737663</v>
      </c>
      <c r="FU84" s="4">
        <f t="shared" si="438"/>
        <v>0.20769904503909289</v>
      </c>
      <c r="FV84" s="4">
        <f t="shared" si="439"/>
        <v>0.26471241983838506</v>
      </c>
      <c r="FW84" s="4">
        <f t="shared" si="440"/>
        <v>0.21820107415948314</v>
      </c>
      <c r="FX84" s="4">
        <f t="shared" si="441"/>
        <v>0.11330380688309011</v>
      </c>
      <c r="FY84" s="4">
        <f t="shared" si="442"/>
        <v>0.12985280829833865</v>
      </c>
      <c r="FZ84" s="4">
        <f t="shared" si="443"/>
        <v>8.5991847010208539E-2</v>
      </c>
      <c r="GA84" s="4">
        <f t="shared" si="444"/>
        <v>7.437705357052965E-2</v>
      </c>
      <c r="GB84" s="4">
        <f t="shared" si="445"/>
        <v>9.9384167140457697E-2</v>
      </c>
      <c r="GC84" s="4">
        <f t="shared" si="446"/>
        <v>7.8808368366926063E-2</v>
      </c>
      <c r="GD84" s="4">
        <f t="shared" si="447"/>
        <v>0.55177940975485718</v>
      </c>
      <c r="GE84" s="4">
        <f t="shared" si="448"/>
        <v>0.58977411816103331</v>
      </c>
      <c r="GF84" s="4">
        <f t="shared" si="449"/>
        <v>0.47544613883286374</v>
      </c>
      <c r="GG84" s="4">
        <f t="shared" si="450"/>
        <v>0.43634060914820239</v>
      </c>
      <c r="GH84" s="4">
        <f t="shared" si="451"/>
        <v>0.51529685492801036</v>
      </c>
      <c r="GI84" s="4">
        <f t="shared" si="452"/>
        <v>0.45181094156470331</v>
      </c>
      <c r="GJ84" s="4">
        <f t="shared" si="453"/>
        <v>0.27396348760800715</v>
      </c>
      <c r="GK84" s="4">
        <f t="shared" si="454"/>
        <v>0.30588325908747976</v>
      </c>
      <c r="GL84" s="4">
        <f t="shared" si="455"/>
        <v>0.21742040238610946</v>
      </c>
      <c r="GM84" s="4">
        <f t="shared" si="456"/>
        <v>0.19177846628993159</v>
      </c>
      <c r="GN84" s="4">
        <f t="shared" si="457"/>
        <v>0.24577730923118368</v>
      </c>
      <c r="GO84" s="4">
        <f t="shared" si="458"/>
        <v>0.20168040602716411</v>
      </c>
      <c r="GP84" s="4">
        <f t="shared" si="459"/>
        <v>0.77677238010155081</v>
      </c>
      <c r="GQ84" s="4">
        <f t="shared" si="460"/>
        <v>0.80252075381637644</v>
      </c>
      <c r="GR84" s="4">
        <f t="shared" si="461"/>
        <v>0.71926082878323705</v>
      </c>
      <c r="GS84" s="4">
        <f t="shared" si="462"/>
        <v>0.68634043292513436</v>
      </c>
      <c r="GT84" s="4">
        <f t="shared" si="463"/>
        <v>0.75031613747599124</v>
      </c>
      <c r="GU84" s="4">
        <f t="shared" si="464"/>
        <v>0.69967193696129826</v>
      </c>
      <c r="GV84" s="4">
        <f t="shared" si="465"/>
        <v>0.51611618551933369</v>
      </c>
      <c r="GW84" s="4">
        <f t="shared" si="466"/>
        <v>0.55469424309044324</v>
      </c>
      <c r="GX84" s="4">
        <f t="shared" si="467"/>
        <v>0.43987477868325547</v>
      </c>
      <c r="GY84" s="4">
        <f t="shared" si="468"/>
        <v>0.40145584030809972</v>
      </c>
      <c r="GZ84" s="4">
        <f t="shared" si="469"/>
        <v>0.479469239026239</v>
      </c>
      <c r="HA84" s="4">
        <f t="shared" si="470"/>
        <v>0.41660349010777387</v>
      </c>
      <c r="HB84" s="4">
        <f t="shared" si="471"/>
        <v>0.72005522806638622</v>
      </c>
      <c r="HC84" s="4">
        <f t="shared" si="472"/>
        <v>0.75024219290257732</v>
      </c>
      <c r="HD84" s="4">
        <f t="shared" si="473"/>
        <v>0.65443199409301067</v>
      </c>
      <c r="HE84" s="4">
        <f t="shared" si="474"/>
        <v>0.61794756116113814</v>
      </c>
      <c r="HF84" s="4">
        <f t="shared" si="475"/>
        <v>0.6895634638578706</v>
      </c>
      <c r="HG84" s="4">
        <f t="shared" si="476"/>
        <v>0.63263002468833052</v>
      </c>
      <c r="HH84" s="4">
        <f t="shared" si="477"/>
        <v>0.44084515731611806</v>
      </c>
      <c r="HI84" s="4">
        <f t="shared" si="478"/>
        <v>0.47937073992445611</v>
      </c>
      <c r="HJ84" s="4">
        <f t="shared" si="479"/>
        <v>0.36728311216055171</v>
      </c>
      <c r="HK84" s="4">
        <f t="shared" si="480"/>
        <v>0.33145257829790592</v>
      </c>
      <c r="HL84" s="4">
        <f t="shared" si="481"/>
        <v>0.40506874600094989</v>
      </c>
      <c r="HM84" s="4">
        <f t="shared" si="482"/>
        <v>0.34548348257042522</v>
      </c>
      <c r="HN84" s="4">
        <f t="shared" si="483"/>
        <v>0.36210475383365942</v>
      </c>
      <c r="HP84" s="4">
        <f t="shared" ref="HP84:IU84" si="538">IF(B1=1,ET84,0)</f>
        <v>0.37439194373770357</v>
      </c>
      <c r="HQ84" s="4">
        <f t="shared" si="538"/>
        <v>0.41138277012564317</v>
      </c>
      <c r="HR84" s="4">
        <f t="shared" si="538"/>
        <v>0.30585320437161395</v>
      </c>
      <c r="HS84" s="4">
        <f t="shared" si="538"/>
        <v>0.27342572801558124</v>
      </c>
      <c r="HT84" s="4">
        <f t="shared" si="538"/>
        <v>0.34072227747926714</v>
      </c>
      <c r="HU84" s="4">
        <f t="shared" si="538"/>
        <v>0.28605127060427243</v>
      </c>
      <c r="HV84" s="4">
        <f t="shared" si="538"/>
        <v>0.15500292842388849</v>
      </c>
      <c r="HW84" s="4">
        <f t="shared" si="538"/>
        <v>0.17643058519544239</v>
      </c>
      <c r="HX84" s="4">
        <f t="shared" si="538"/>
        <v>0.11898821916353054</v>
      </c>
      <c r="HY84" s="4">
        <f t="shared" si="538"/>
        <v>0.10342094205392019</v>
      </c>
      <c r="HZ84" s="4">
        <f t="shared" si="538"/>
        <v>0.13675052144703134</v>
      </c>
      <c r="IA84" s="4">
        <f t="shared" si="538"/>
        <v>0.10937818711681052</v>
      </c>
      <c r="IB84" s="4">
        <f t="shared" si="538"/>
        <v>0.29089183738367191</v>
      </c>
      <c r="IC84" s="4">
        <f t="shared" si="538"/>
        <v>0.32390403579351978</v>
      </c>
      <c r="ID84" s="4">
        <f t="shared" si="538"/>
        <v>0.23197121492205822</v>
      </c>
      <c r="IE84" s="4">
        <f t="shared" si="538"/>
        <v>0.20506287034496262</v>
      </c>
      <c r="IF84" s="4">
        <f t="shared" si="538"/>
        <v>0.26159153394547385</v>
      </c>
      <c r="IG84" s="4">
        <f t="shared" si="538"/>
        <v>0.21546785452457343</v>
      </c>
      <c r="IH84" s="4">
        <f t="shared" si="538"/>
        <v>0.1116968189193772</v>
      </c>
      <c r="II84" s="4">
        <f t="shared" si="538"/>
        <v>0.12804500021740453</v>
      </c>
      <c r="IJ84" s="4">
        <f t="shared" si="538"/>
        <v>8.4735206838739807E-2</v>
      </c>
      <c r="IK84" s="4">
        <f t="shared" si="538"/>
        <v>7.3276538402644503E-2</v>
      </c>
      <c r="IL84" s="4">
        <f t="shared" si="538"/>
        <v>9.7952792318300369E-2</v>
      </c>
      <c r="IM84" s="4">
        <f t="shared" si="538"/>
        <v>7.7647785819766266E-2</v>
      </c>
      <c r="IN84" s="4">
        <f t="shared" si="538"/>
        <v>0.2942230013546992</v>
      </c>
      <c r="IO84" s="4">
        <f t="shared" si="538"/>
        <v>0.32743867608639571</v>
      </c>
      <c r="IP84" s="4">
        <f t="shared" si="538"/>
        <v>0.2348511123737663</v>
      </c>
      <c r="IQ84" s="4">
        <f t="shared" si="538"/>
        <v>0.20769904503909289</v>
      </c>
      <c r="IR84" s="4">
        <f t="shared" si="538"/>
        <v>0.26471241983838506</v>
      </c>
      <c r="IS84" s="4">
        <f t="shared" si="538"/>
        <v>0.21820107415948314</v>
      </c>
      <c r="IT84" s="4">
        <f t="shared" si="538"/>
        <v>0.11330380688309011</v>
      </c>
      <c r="IU84" s="4">
        <f t="shared" si="538"/>
        <v>0.12985280829833865</v>
      </c>
      <c r="IV84" s="4">
        <f t="shared" ref="IV84:KA84" si="539">IF(AH1=1,FZ84,0)</f>
        <v>8.5991847010208539E-2</v>
      </c>
      <c r="IW84" s="4">
        <f t="shared" si="539"/>
        <v>7.437705357052965E-2</v>
      </c>
      <c r="IX84" s="4">
        <f t="shared" si="539"/>
        <v>9.9384167140457697E-2</v>
      </c>
      <c r="IY84" s="4">
        <f t="shared" si="539"/>
        <v>7.8808368366926063E-2</v>
      </c>
      <c r="IZ84" s="4">
        <f t="shared" si="539"/>
        <v>0.55177940975485718</v>
      </c>
      <c r="JA84" s="4">
        <f t="shared" si="539"/>
        <v>0.58977411816103331</v>
      </c>
      <c r="JB84" s="4">
        <f t="shared" si="539"/>
        <v>0.47544613883286374</v>
      </c>
      <c r="JC84" s="4">
        <f t="shared" si="539"/>
        <v>0.43634060914820239</v>
      </c>
      <c r="JD84" s="4">
        <f t="shared" si="539"/>
        <v>0.51529685492801036</v>
      </c>
      <c r="JE84" s="4">
        <f t="shared" si="539"/>
        <v>0.45181094156470331</v>
      </c>
      <c r="JF84" s="4">
        <f t="shared" si="539"/>
        <v>0.27396348760800715</v>
      </c>
      <c r="JG84" s="4">
        <f t="shared" si="539"/>
        <v>0.30588325908747976</v>
      </c>
      <c r="JH84" s="4">
        <f t="shared" si="539"/>
        <v>0.21742040238610946</v>
      </c>
      <c r="JI84" s="4">
        <f t="shared" si="539"/>
        <v>0.19177846628993159</v>
      </c>
      <c r="JJ84" s="4">
        <f t="shared" si="539"/>
        <v>0.24577730923118368</v>
      </c>
      <c r="JK84" s="4">
        <f t="shared" si="539"/>
        <v>0.20168040602716411</v>
      </c>
      <c r="JL84" s="4">
        <f t="shared" si="539"/>
        <v>0.77677238010155081</v>
      </c>
      <c r="JM84" s="4">
        <f t="shared" si="539"/>
        <v>0.80252075381637644</v>
      </c>
      <c r="JN84" s="4">
        <f t="shared" si="539"/>
        <v>0.71926082878323705</v>
      </c>
      <c r="JO84" s="4">
        <f t="shared" si="539"/>
        <v>0.68634043292513436</v>
      </c>
      <c r="JP84" s="4">
        <f t="shared" si="539"/>
        <v>0.75031613747599124</v>
      </c>
      <c r="JQ84" s="4">
        <f t="shared" si="539"/>
        <v>0.69967193696129826</v>
      </c>
      <c r="JR84" s="4">
        <f t="shared" si="539"/>
        <v>0.51611618551933369</v>
      </c>
      <c r="JS84" s="4">
        <f t="shared" si="539"/>
        <v>0.55469424309044324</v>
      </c>
      <c r="JT84" s="4">
        <f t="shared" si="539"/>
        <v>0.43987477868325547</v>
      </c>
      <c r="JU84" s="4">
        <f t="shared" si="539"/>
        <v>0.40145584030809972</v>
      </c>
      <c r="JV84" s="4">
        <f t="shared" si="539"/>
        <v>0.479469239026239</v>
      </c>
      <c r="JW84" s="4">
        <f t="shared" si="539"/>
        <v>0.41660349010777387</v>
      </c>
      <c r="JX84" s="4">
        <f t="shared" si="539"/>
        <v>0.72005522806638622</v>
      </c>
      <c r="JY84" s="4">
        <f t="shared" si="539"/>
        <v>0.75024219290257732</v>
      </c>
      <c r="JZ84" s="4">
        <f t="shared" si="539"/>
        <v>0.65443199409301067</v>
      </c>
      <c r="KA84" s="4">
        <f t="shared" si="539"/>
        <v>0.61794756116113814</v>
      </c>
      <c r="KB84" s="4">
        <f t="shared" ref="KB84:KJ84" si="540">IF(BN1=1,HF84,0)</f>
        <v>0.6895634638578706</v>
      </c>
      <c r="KC84" s="4">
        <f t="shared" si="540"/>
        <v>0.63263002468833052</v>
      </c>
      <c r="KD84" s="4">
        <f t="shared" si="540"/>
        <v>0.44084515731611806</v>
      </c>
      <c r="KE84" s="4">
        <f t="shared" si="540"/>
        <v>0.47937073992445611</v>
      </c>
      <c r="KF84" s="4">
        <f t="shared" si="540"/>
        <v>0.36728311216055171</v>
      </c>
      <c r="KG84" s="4">
        <f t="shared" si="540"/>
        <v>0.33145257829790592</v>
      </c>
      <c r="KH84" s="4">
        <f t="shared" si="540"/>
        <v>0.40506874600094989</v>
      </c>
      <c r="KI84" s="4">
        <f t="shared" si="540"/>
        <v>0.34548348257042522</v>
      </c>
      <c r="KJ84" s="4">
        <f t="shared" si="540"/>
        <v>0</v>
      </c>
    </row>
    <row r="85" spans="1:296" x14ac:dyDescent="0.2">
      <c r="A85" s="4" t="str">
        <f>'Respondent Data'!A85</f>
        <v>701</v>
      </c>
      <c r="B85" s="4">
        <f>SUMPRODUCT('Respondent Data'!I85:Z85,'Product Coding'!A100:R100)</f>
        <v>2.3909185135097397</v>
      </c>
      <c r="C85" s="4">
        <f>SUMPRODUCT('Respondent Data'!I85:Z85,'Product Coding'!A101:R101)</f>
        <v>1.1988814863988191</v>
      </c>
      <c r="D85" s="4">
        <f>SUMPRODUCT('Respondent Data'!I85:Z85,'Product Coding'!A102:R102)</f>
        <v>1.4666621070605088</v>
      </c>
      <c r="E85" s="4">
        <f>SUMPRODUCT('Respondent Data'!I85:Z85,'Product Coding'!A103:R103)</f>
        <v>1.562445790848801</v>
      </c>
      <c r="F85" s="4">
        <f>SUMPRODUCT('Respondent Data'!I85:Z85,'Product Coding'!A104:R104)</f>
        <v>-0.24066060655575017</v>
      </c>
      <c r="G85" s="4">
        <f>SUMPRODUCT('Respondent Data'!I85:Z85,'Product Coding'!A105:R105)</f>
        <v>-0.87810237615118014</v>
      </c>
      <c r="H85" s="4">
        <f>SUMPRODUCT('Respondent Data'!I85:Z85,'Product Coding'!A106:R106)</f>
        <v>0.14818592973307965</v>
      </c>
      <c r="I85" s="4">
        <f>SUMPRODUCT('Respondent Data'!I85:Z85,'Product Coding'!A107:R107)</f>
        <v>-1.043851097377841</v>
      </c>
      <c r="J85" s="4">
        <f>SUMPRODUCT('Respondent Data'!I85:Z85,'Product Coding'!A108:R108)</f>
        <v>-0.77607047671615126</v>
      </c>
      <c r="K85" s="4">
        <f>SUMPRODUCT('Respondent Data'!I85:Z85,'Product Coding'!A109:R109)</f>
        <v>-0.6802867929278591</v>
      </c>
      <c r="L85" s="4">
        <f>SUMPRODUCT('Respondent Data'!I85:Z85,'Product Coding'!A110:R110)</f>
        <v>-2.4833931903324102</v>
      </c>
      <c r="M85" s="4">
        <f>SUMPRODUCT('Respondent Data'!I85:Z85,'Product Coding'!A111:R111)</f>
        <v>-3.1208349599278402</v>
      </c>
      <c r="N85" s="4">
        <f>SUMPRODUCT('Respondent Data'!I85:Z85,'Product Coding'!A112:R112)</f>
        <v>0.6819339312530599</v>
      </c>
      <c r="O85" s="4">
        <f>SUMPRODUCT('Respondent Data'!I85:Z85,'Product Coding'!A113:R113)</f>
        <v>-0.51010309585786073</v>
      </c>
      <c r="P85" s="4">
        <f>SUMPRODUCT('Respondent Data'!I85:Z85,'Product Coding'!A114:R114)</f>
        <v>-0.24232247519617101</v>
      </c>
      <c r="Q85" s="4">
        <f>SUMPRODUCT('Respondent Data'!I85:Z85,'Product Coding'!A115:R115)</f>
        <v>-0.14653879140787884</v>
      </c>
      <c r="R85" s="4">
        <f>SUMPRODUCT('Respondent Data'!I85:Z85,'Product Coding'!A116:R116)</f>
        <v>-1.94964518881243</v>
      </c>
      <c r="S85" s="4">
        <f>SUMPRODUCT('Respondent Data'!I85:Z85,'Product Coding'!A117:R117)</f>
        <v>-2.58708695840786</v>
      </c>
      <c r="T85" s="4">
        <f>SUMPRODUCT('Respondent Data'!I85:Z85,'Product Coding'!A118:R118)</f>
        <v>-1.5607986525236002</v>
      </c>
      <c r="U85" s="4">
        <f>SUMPRODUCT('Respondent Data'!I85:Z85,'Product Coding'!A119:R119)</f>
        <v>-2.7528356796345208</v>
      </c>
      <c r="V85" s="4">
        <f>SUMPRODUCT('Respondent Data'!I85:Z85,'Product Coding'!A120:R120)</f>
        <v>-2.4850550589728311</v>
      </c>
      <c r="W85" s="4">
        <f>SUMPRODUCT('Respondent Data'!I85:Z85,'Product Coding'!A121:R121)</f>
        <v>-2.3892713751845389</v>
      </c>
      <c r="X85" s="4">
        <f>SUMPRODUCT('Respondent Data'!I85:Z85,'Product Coding'!A122:R122)</f>
        <v>-4.1923777725890901</v>
      </c>
      <c r="Y85" s="4">
        <f>SUMPRODUCT('Respondent Data'!I85:Z85,'Product Coding'!A123:R123)</f>
        <v>-4.82981954218452</v>
      </c>
      <c r="Z85" s="4">
        <f>SUMPRODUCT('Respondent Data'!I85:Z85,'Product Coding'!A124:R124)</f>
        <v>2.63476936137481</v>
      </c>
      <c r="AA85" s="4">
        <f>SUMPRODUCT('Respondent Data'!I85:Z85,'Product Coding'!A125:R125)</f>
        <v>1.4427323342638894</v>
      </c>
      <c r="AB85" s="4">
        <f>SUMPRODUCT('Respondent Data'!I85:Z85,'Product Coding'!A126:R126)</f>
        <v>1.7105129549255791</v>
      </c>
      <c r="AC85" s="4">
        <f>SUMPRODUCT('Respondent Data'!I85:Z85,'Product Coding'!A127:R127)</f>
        <v>1.8062966387138712</v>
      </c>
      <c r="AD85" s="4">
        <f>SUMPRODUCT('Respondent Data'!I85:Z85,'Product Coding'!A128:R128)</f>
        <v>3.1902413093201076E-3</v>
      </c>
      <c r="AE85" s="4">
        <f>SUMPRODUCT('Respondent Data'!I85:Z85,'Product Coding'!A129:R129)</f>
        <v>-0.63425152828610987</v>
      </c>
      <c r="AF85" s="4">
        <f>SUMPRODUCT('Respondent Data'!I85:Z85,'Product Coding'!A130:R130)</f>
        <v>0.39203677759814992</v>
      </c>
      <c r="AG85" s="4">
        <f>SUMPRODUCT('Respondent Data'!I85:Z85,'Product Coding'!A131:R131)</f>
        <v>-0.80000024951277071</v>
      </c>
      <c r="AH85" s="4">
        <f>SUMPRODUCT('Respondent Data'!I85:Z85,'Product Coding'!A132:R132)</f>
        <v>-0.53221962885108098</v>
      </c>
      <c r="AI85" s="4">
        <f>SUMPRODUCT('Respondent Data'!I85:Z85,'Product Coding'!A133:R133)</f>
        <v>-0.43643594506278882</v>
      </c>
      <c r="AJ85" s="4">
        <f>SUMPRODUCT('Respondent Data'!I85:Z85,'Product Coding'!A134:R134)</f>
        <v>-2.23954234246734</v>
      </c>
      <c r="AK85" s="4">
        <f>SUMPRODUCT('Respondent Data'!I85:Z85,'Product Coding'!A135:R135)</f>
        <v>-2.8769841120627699</v>
      </c>
      <c r="AL85" s="4">
        <f>SUMPRODUCT('Respondent Data'!I85:Z85,'Product Coding'!A136:R136)</f>
        <v>6.1510709185336605</v>
      </c>
      <c r="AM85" s="4">
        <f>SUMPRODUCT('Respondent Data'!I85:Z85,'Product Coding'!A137:R137)</f>
        <v>4.9590338914227399</v>
      </c>
      <c r="AN85" s="4">
        <f>SUMPRODUCT('Respondent Data'!I85:Z85,'Product Coding'!A138:R138)</f>
        <v>5.2268145120844292</v>
      </c>
      <c r="AO85" s="4">
        <f>SUMPRODUCT('Respondent Data'!I85:Z85,'Product Coding'!A139:R139)</f>
        <v>5.3225981958727218</v>
      </c>
      <c r="AP85" s="4">
        <f>SUMPRODUCT('Respondent Data'!I85:Z85,'Product Coding'!A140:R140)</f>
        <v>3.5194917984681697</v>
      </c>
      <c r="AQ85" s="4">
        <f>SUMPRODUCT('Respondent Data'!I85:Z85,'Product Coding'!A141:R141)</f>
        <v>2.8820500288727402</v>
      </c>
      <c r="AR85" s="4">
        <f>SUMPRODUCT('Respondent Data'!I85:Z85,'Product Coding'!A142:R142)</f>
        <v>3.908338334757</v>
      </c>
      <c r="AS85" s="4">
        <f>SUMPRODUCT('Respondent Data'!I85:Z85,'Product Coding'!A143:R143)</f>
        <v>2.7163013076460794</v>
      </c>
      <c r="AT85" s="4">
        <f>SUMPRODUCT('Respondent Data'!I85:Z85,'Product Coding'!A144:R144)</f>
        <v>2.9840819283077686</v>
      </c>
      <c r="AU85" s="4">
        <f>SUMPRODUCT('Respondent Data'!I85:Z85,'Product Coding'!A145:R145)</f>
        <v>3.0798656120960612</v>
      </c>
      <c r="AV85" s="4">
        <f>SUMPRODUCT('Respondent Data'!I85:Z85,'Product Coding'!A146:R146)</f>
        <v>1.2767592146915097</v>
      </c>
      <c r="AW85" s="4">
        <f>SUMPRODUCT('Respondent Data'!I85:Z85,'Product Coding'!A147:R147)</f>
        <v>0.63931744509607991</v>
      </c>
      <c r="AX85" s="4">
        <f>SUMPRODUCT('Respondent Data'!I85:Z85,'Product Coding'!A148:R148)</f>
        <v>7.52705828049411</v>
      </c>
      <c r="AY85" s="4">
        <f>SUMPRODUCT('Respondent Data'!I85:Z85,'Product Coding'!A149:R149)</f>
        <v>6.3350212533831893</v>
      </c>
      <c r="AZ85" s="4">
        <f>SUMPRODUCT('Respondent Data'!I85:Z85,'Product Coding'!A150:R150)</f>
        <v>6.6028018740448786</v>
      </c>
      <c r="BA85" s="4">
        <f>SUMPRODUCT('Respondent Data'!I85:Z85,'Product Coding'!A151:R151)</f>
        <v>6.6985855578331712</v>
      </c>
      <c r="BB85" s="4">
        <f>SUMPRODUCT('Respondent Data'!I85:Z85,'Product Coding'!A152:R152)</f>
        <v>4.8954791604286196</v>
      </c>
      <c r="BC85" s="4">
        <f>SUMPRODUCT('Respondent Data'!I85:Z85,'Product Coding'!A153:R153)</f>
        <v>4.2580373908331897</v>
      </c>
      <c r="BD85" s="4">
        <f>SUMPRODUCT('Respondent Data'!I85:Z85,'Product Coding'!A154:R154)</f>
        <v>5.284325696717449</v>
      </c>
      <c r="BE85" s="4">
        <f>SUMPRODUCT('Respondent Data'!I85:Z85,'Product Coding'!A155:R155)</f>
        <v>4.0922886696065284</v>
      </c>
      <c r="BF85" s="4">
        <f>SUMPRODUCT('Respondent Data'!I85:Z85,'Product Coding'!A156:R156)</f>
        <v>4.3600692902682194</v>
      </c>
      <c r="BG85" s="4">
        <f>SUMPRODUCT('Respondent Data'!I85:Z85,'Product Coding'!A157:R157)</f>
        <v>4.4558529740565103</v>
      </c>
      <c r="BH85" s="4">
        <f>SUMPRODUCT('Respondent Data'!I85:Z85,'Product Coding'!A158:R158)</f>
        <v>2.65274657665196</v>
      </c>
      <c r="BI85" s="4">
        <f>SUMPRODUCT('Respondent Data'!I85:Z85,'Product Coding'!A159:R159)</f>
        <v>2.01530480705653</v>
      </c>
      <c r="BJ85" s="4">
        <f>SUMPRODUCT('Respondent Data'!I85:Z85,'Product Coding'!A160:R160)</f>
        <v>8.3310618304131498</v>
      </c>
      <c r="BK85" s="4">
        <f>SUMPRODUCT('Respondent Data'!I85:Z85,'Product Coding'!A161:R161)</f>
        <v>7.1390248033022292</v>
      </c>
      <c r="BL85" s="4">
        <f>SUMPRODUCT('Respondent Data'!I85:Z85,'Product Coding'!A162:R162)</f>
        <v>7.4068054239639185</v>
      </c>
      <c r="BM85" s="4">
        <f>SUMPRODUCT('Respondent Data'!I85:Z85,'Product Coding'!A163:R163)</f>
        <v>7.5025891077522111</v>
      </c>
      <c r="BN85" s="4">
        <f>SUMPRODUCT('Respondent Data'!I85:Z85,'Product Coding'!A164:R164)</f>
        <v>5.6994827103476595</v>
      </c>
      <c r="BO85" s="4">
        <f>SUMPRODUCT('Respondent Data'!I85:Z85,'Product Coding'!A165:R165)</f>
        <v>5.0620409407522295</v>
      </c>
      <c r="BP85" s="4">
        <f>SUMPRODUCT('Respondent Data'!I85:Z85,'Product Coding'!A166:R166)</f>
        <v>6.0883292466364889</v>
      </c>
      <c r="BQ85" s="4">
        <f>SUMPRODUCT('Respondent Data'!I85:Z85,'Product Coding'!A167:R167)</f>
        <v>4.8962922195255683</v>
      </c>
      <c r="BR85" s="4">
        <f>SUMPRODUCT('Respondent Data'!I85:Z85,'Product Coding'!A168:R168)</f>
        <v>5.1640728401872593</v>
      </c>
      <c r="BS85" s="4">
        <f>SUMPRODUCT('Respondent Data'!I85:Z85,'Product Coding'!A169:R169)</f>
        <v>5.2598565239755501</v>
      </c>
      <c r="BT85" s="4">
        <f>SUMPRODUCT('Respondent Data'!I85:Z85,'Product Coding'!A170:R170)</f>
        <v>3.4567501265709999</v>
      </c>
      <c r="BU85" s="4">
        <f>SUMPRODUCT('Respondent Data'!I85:Z85,'Product Coding'!A171:R171)</f>
        <v>2.8193083569755699</v>
      </c>
      <c r="BV85" s="4">
        <f>SUMPRODUCT('Respondent Data'!I85:Z85,'Product Coding'!A172:R172)</f>
        <v>3.37604138343751</v>
      </c>
      <c r="BX85" s="4">
        <f t="shared" si="338"/>
        <v>9.1545559415611974E-2</v>
      </c>
      <c r="BY85" s="4">
        <f t="shared" si="339"/>
        <v>0.30153129021301245</v>
      </c>
      <c r="BZ85" s="4">
        <f t="shared" si="340"/>
        <v>0.23069423412741527</v>
      </c>
      <c r="CA85" s="4">
        <f t="shared" si="341"/>
        <v>0.20962275031446786</v>
      </c>
      <c r="CB85" s="4">
        <f t="shared" si="342"/>
        <v>1.2720892232924041</v>
      </c>
      <c r="CC85" s="4">
        <f t="shared" si="343"/>
        <v>2.4063290636890868</v>
      </c>
      <c r="CD85" s="4">
        <f t="shared" si="344"/>
        <v>0.8622707782611847</v>
      </c>
      <c r="CE85" s="4">
        <f t="shared" si="345"/>
        <v>2.8401336115242888</v>
      </c>
      <c r="CF85" s="4">
        <f t="shared" si="346"/>
        <v>2.1729169396226422</v>
      </c>
      <c r="CG85" s="4">
        <f t="shared" si="347"/>
        <v>1.9744439075881735</v>
      </c>
      <c r="CH85" s="4">
        <f t="shared" si="348"/>
        <v>11.981852222959345</v>
      </c>
      <c r="CI85" s="4">
        <f t="shared" si="349"/>
        <v>22.665296358938924</v>
      </c>
      <c r="CJ85" s="4">
        <f t="shared" si="350"/>
        <v>0.50563817671688116</v>
      </c>
      <c r="CK85" s="4">
        <f t="shared" si="351"/>
        <v>1.665462888420508</v>
      </c>
      <c r="CL85" s="4">
        <f t="shared" si="352"/>
        <v>1.2742050260866142</v>
      </c>
      <c r="CM85" s="4">
        <f t="shared" si="353"/>
        <v>1.1578198434091354</v>
      </c>
      <c r="CN85" s="4">
        <f t="shared" si="354"/>
        <v>7.0261941659736245</v>
      </c>
      <c r="CO85" s="4">
        <f t="shared" si="355"/>
        <v>13.290997926187679</v>
      </c>
      <c r="CP85" s="4">
        <f t="shared" si="356"/>
        <v>4.7626234078359628</v>
      </c>
      <c r="CQ85" s="4">
        <f t="shared" si="357"/>
        <v>15.687052328160947</v>
      </c>
      <c r="CR85" s="4">
        <f t="shared" si="358"/>
        <v>12.001781042376225</v>
      </c>
      <c r="CS85" s="4">
        <f t="shared" si="359"/>
        <v>10.90554499678311</v>
      </c>
      <c r="CT85" s="4">
        <f t="shared" si="360"/>
        <v>66.179964930937686</v>
      </c>
      <c r="CU85" s="4">
        <f t="shared" si="361"/>
        <v>125.18836739695759</v>
      </c>
      <c r="CV85" s="4">
        <f t="shared" si="362"/>
        <v>7.1735512480757602E-2</v>
      </c>
      <c r="CW85" s="4">
        <f t="shared" si="363"/>
        <v>0.23628127645398037</v>
      </c>
      <c r="CX85" s="4">
        <f t="shared" si="364"/>
        <v>0.1807730404088152</v>
      </c>
      <c r="CY85" s="4">
        <f t="shared" si="365"/>
        <v>0.16426133083271979</v>
      </c>
      <c r="CZ85" s="4">
        <f t="shared" si="366"/>
        <v>0.99681484210327798</v>
      </c>
      <c r="DA85" s="4">
        <f t="shared" si="367"/>
        <v>1.8856102871947731</v>
      </c>
      <c r="DB85" s="4">
        <f t="shared" si="368"/>
        <v>0.67567926364322484</v>
      </c>
      <c r="DC85" s="4">
        <f t="shared" si="369"/>
        <v>2.2255414837934202</v>
      </c>
      <c r="DD85" s="4">
        <f t="shared" si="370"/>
        <v>1.7027074959942516</v>
      </c>
      <c r="DE85" s="4">
        <f t="shared" si="371"/>
        <v>1.5471831345998923</v>
      </c>
      <c r="DF85" s="4">
        <f t="shared" si="372"/>
        <v>9.3890333421908405</v>
      </c>
      <c r="DG85" s="4">
        <f t="shared" si="373"/>
        <v>17.760628262209892</v>
      </c>
      <c r="DH85" s="4">
        <f t="shared" si="374"/>
        <v>2.1311982078417329E-3</v>
      </c>
      <c r="DI85" s="4">
        <f t="shared" si="375"/>
        <v>7.0197063561838486E-3</v>
      </c>
      <c r="DJ85" s="4">
        <f t="shared" si="376"/>
        <v>5.370606083684306E-3</v>
      </c>
      <c r="DK85" s="4">
        <f t="shared" si="377"/>
        <v>4.8800578929758731E-3</v>
      </c>
      <c r="DL85" s="4">
        <f t="shared" si="378"/>
        <v>2.9614481469138473E-2</v>
      </c>
      <c r="DM85" s="4">
        <f t="shared" si="379"/>
        <v>5.6019802825488872E-2</v>
      </c>
      <c r="DN85" s="4">
        <f t="shared" si="380"/>
        <v>2.0073829348309622E-2</v>
      </c>
      <c r="DO85" s="4">
        <f t="shared" si="381"/>
        <v>6.611885602699577E-2</v>
      </c>
      <c r="DP85" s="4">
        <f t="shared" si="382"/>
        <v>5.0585923741954607E-2</v>
      </c>
      <c r="DQ85" s="4">
        <f t="shared" si="383"/>
        <v>4.5965433432245038E-2</v>
      </c>
      <c r="DR85" s="4">
        <f t="shared" si="384"/>
        <v>0.2789398212999577</v>
      </c>
      <c r="DS85" s="4">
        <f t="shared" si="385"/>
        <v>0.52765245292864216</v>
      </c>
      <c r="DT85" s="4">
        <f t="shared" si="386"/>
        <v>5.383195147532422E-4</v>
      </c>
      <c r="DU85" s="4">
        <f t="shared" si="387"/>
        <v>1.7731081536512647E-3</v>
      </c>
      <c r="DV85" s="4">
        <f t="shared" si="388"/>
        <v>1.3565617924517536E-3</v>
      </c>
      <c r="DW85" s="4">
        <f t="shared" si="389"/>
        <v>1.2326541882629013E-3</v>
      </c>
      <c r="DX85" s="4">
        <f t="shared" si="390"/>
        <v>7.4803240897429414E-3</v>
      </c>
      <c r="DY85" s="4">
        <f t="shared" si="391"/>
        <v>1.4150046186520144E-2</v>
      </c>
      <c r="DZ85" s="4">
        <f t="shared" si="392"/>
        <v>5.070450056808568E-3</v>
      </c>
      <c r="EA85" s="4">
        <f t="shared" si="393"/>
        <v>1.6700966790196867E-2</v>
      </c>
      <c r="EB85" s="4">
        <f t="shared" si="394"/>
        <v>1.277750226230283E-2</v>
      </c>
      <c r="EC85" s="4">
        <f t="shared" si="395"/>
        <v>1.1610412269315385E-2</v>
      </c>
      <c r="ED85" s="4">
        <f t="shared" si="396"/>
        <v>7.0457430329586818E-2</v>
      </c>
      <c r="EE85" s="4">
        <f t="shared" si="397"/>
        <v>0.13327977255881696</v>
      </c>
      <c r="EF85" s="4">
        <f t="shared" si="398"/>
        <v>2.409160969771863E-4</v>
      </c>
      <c r="EG85" s="4">
        <f t="shared" si="399"/>
        <v>7.9352556277268989E-4</v>
      </c>
      <c r="EH85" s="4">
        <f t="shared" si="400"/>
        <v>6.07107049603544E-4</v>
      </c>
      <c r="EI85" s="4">
        <f t="shared" si="401"/>
        <v>5.5165422731331775E-4</v>
      </c>
      <c r="EJ85" s="4">
        <f t="shared" si="402"/>
        <v>3.3476967385277934E-3</v>
      </c>
      <c r="EK85" s="4">
        <f t="shared" si="403"/>
        <v>6.3326218089380911E-3</v>
      </c>
      <c r="EL85" s="4">
        <f t="shared" si="404"/>
        <v>2.2691970179903559E-3</v>
      </c>
      <c r="EM85" s="4">
        <f t="shared" si="405"/>
        <v>7.4742446160142723E-3</v>
      </c>
      <c r="EN85" s="4">
        <f t="shared" si="406"/>
        <v>5.7183622175804201E-3</v>
      </c>
      <c r="EO85" s="4">
        <f t="shared" si="407"/>
        <v>5.1960501738482672E-3</v>
      </c>
      <c r="EP85" s="4">
        <f t="shared" si="408"/>
        <v>3.1532070922279068E-2</v>
      </c>
      <c r="EQ85" s="4">
        <f t="shared" si="409"/>
        <v>5.9647183003565613E-2</v>
      </c>
      <c r="ER85" s="4">
        <f t="shared" si="410"/>
        <v>3.4182502677977726E-2</v>
      </c>
      <c r="ET85" s="4">
        <f t="shared" si="411"/>
        <v>0.91613216816655518</v>
      </c>
      <c r="EU85" s="4">
        <f t="shared" si="412"/>
        <v>0.76832574638780837</v>
      </c>
      <c r="EV85" s="4">
        <f t="shared" si="413"/>
        <v>0.81254951251885754</v>
      </c>
      <c r="EW85" s="4">
        <f t="shared" si="414"/>
        <v>0.82670402796246034</v>
      </c>
      <c r="EX85" s="4">
        <f t="shared" si="415"/>
        <v>0.4401235610593387</v>
      </c>
      <c r="EY85" s="4">
        <f t="shared" si="416"/>
        <v>0.29357116746583212</v>
      </c>
      <c r="EZ85" s="4">
        <f t="shared" si="417"/>
        <v>0.53697883877752028</v>
      </c>
      <c r="FA85" s="4">
        <f t="shared" si="418"/>
        <v>0.26040760587053208</v>
      </c>
      <c r="FB85" s="4">
        <f t="shared" si="419"/>
        <v>0.31516740558576706</v>
      </c>
      <c r="FC85" s="4">
        <f t="shared" si="420"/>
        <v>0.33619729639173113</v>
      </c>
      <c r="FD85" s="4">
        <f t="shared" si="421"/>
        <v>7.7030610333972807E-2</v>
      </c>
      <c r="FE85" s="4">
        <f t="shared" si="422"/>
        <v>4.2255967761091529E-2</v>
      </c>
      <c r="FF85" s="4">
        <f t="shared" si="423"/>
        <v>0.66417019405057176</v>
      </c>
      <c r="FG85" s="4">
        <f t="shared" si="424"/>
        <v>0.37516935776681437</v>
      </c>
      <c r="FH85" s="4">
        <f t="shared" si="425"/>
        <v>0.43971409284974228</v>
      </c>
      <c r="FI85" s="4">
        <f t="shared" si="426"/>
        <v>0.4634307183032027</v>
      </c>
      <c r="FJ85" s="4">
        <f t="shared" si="427"/>
        <v>0.1245920518892274</v>
      </c>
      <c r="FK85" s="4">
        <f t="shared" si="428"/>
        <v>6.9974119733621984E-2</v>
      </c>
      <c r="FL85" s="4">
        <f t="shared" si="429"/>
        <v>0.1735320754502557</v>
      </c>
      <c r="FM85" s="4">
        <f t="shared" si="430"/>
        <v>5.9926701273202543E-2</v>
      </c>
      <c r="FN85" s="4">
        <f t="shared" si="431"/>
        <v>7.6912539654431719E-2</v>
      </c>
      <c r="FO85" s="4">
        <f t="shared" si="432"/>
        <v>8.3994474866140187E-2</v>
      </c>
      <c r="FP85" s="4">
        <f t="shared" si="433"/>
        <v>1.488539032474964E-2</v>
      </c>
      <c r="FQ85" s="4">
        <f t="shared" si="434"/>
        <v>7.9246607324290497E-3</v>
      </c>
      <c r="FR85" s="4">
        <f t="shared" si="435"/>
        <v>0.93306603014888367</v>
      </c>
      <c r="FS85" s="4">
        <f t="shared" si="436"/>
        <v>0.80887741248358558</v>
      </c>
      <c r="FT85" s="4">
        <f t="shared" si="437"/>
        <v>0.84690280500795756</v>
      </c>
      <c r="FU85" s="4">
        <f t="shared" si="438"/>
        <v>0.85891369361616221</v>
      </c>
      <c r="FV85" s="4">
        <f t="shared" si="439"/>
        <v>0.50079755965089057</v>
      </c>
      <c r="FW85" s="4">
        <f t="shared" si="440"/>
        <v>0.34654714270933079</v>
      </c>
      <c r="FX85" s="4">
        <f t="shared" si="441"/>
        <v>0.59677291573437641</v>
      </c>
      <c r="FY85" s="4">
        <f t="shared" si="442"/>
        <v>0.31002546549918902</v>
      </c>
      <c r="FZ85" s="4">
        <f t="shared" si="443"/>
        <v>0.36999934379955074</v>
      </c>
      <c r="GA85" s="4">
        <f t="shared" si="444"/>
        <v>0.39259053910039271</v>
      </c>
      <c r="GB85" s="4">
        <f t="shared" si="445"/>
        <v>9.6255346100286923E-2</v>
      </c>
      <c r="GC85" s="4">
        <f t="shared" si="446"/>
        <v>5.3303118958672117E-2</v>
      </c>
      <c r="GD85" s="4">
        <f t="shared" si="447"/>
        <v>0.99787333413863066</v>
      </c>
      <c r="GE85" s="4">
        <f t="shared" si="448"/>
        <v>0.99302922642737146</v>
      </c>
      <c r="GF85" s="4">
        <f t="shared" si="449"/>
        <v>0.99465808324692839</v>
      </c>
      <c r="GG85" s="4">
        <f t="shared" si="450"/>
        <v>0.995143641418053</v>
      </c>
      <c r="GH85" s="4">
        <f t="shared" si="451"/>
        <v>0.9712373106612856</v>
      </c>
      <c r="GI85" s="4">
        <f t="shared" si="452"/>
        <v>0.94695193908712494</v>
      </c>
      <c r="GJ85" s="4">
        <f t="shared" si="453"/>
        <v>0.98032119953402386</v>
      </c>
      <c r="GK85" s="4">
        <f t="shared" si="454"/>
        <v>0.9379817215939743</v>
      </c>
      <c r="GL85" s="4">
        <f t="shared" si="455"/>
        <v>0.95184979867065156</v>
      </c>
      <c r="GM85" s="4">
        <f t="shared" si="456"/>
        <v>0.95605453874186508</v>
      </c>
      <c r="GN85" s="4">
        <f t="shared" si="457"/>
        <v>0.7818976181252737</v>
      </c>
      <c r="GO85" s="4">
        <f t="shared" si="458"/>
        <v>0.65459915184433037</v>
      </c>
      <c r="GP85" s="4">
        <f t="shared" si="459"/>
        <v>0.99946197011723215</v>
      </c>
      <c r="GQ85" s="4">
        <f t="shared" si="460"/>
        <v>0.99823003019424317</v>
      </c>
      <c r="GR85" s="4">
        <f t="shared" si="461"/>
        <v>0.99864527597440067</v>
      </c>
      <c r="GS85" s="4">
        <f t="shared" si="462"/>
        <v>0.9987688633774513</v>
      </c>
      <c r="GT85" s="4">
        <f t="shared" si="463"/>
        <v>0.99257521570309426</v>
      </c>
      <c r="GU85" s="4">
        <f t="shared" si="464"/>
        <v>0.9860473839746613</v>
      </c>
      <c r="GV85" s="4">
        <f t="shared" si="465"/>
        <v>0.99495512970605993</v>
      </c>
      <c r="GW85" s="4">
        <f t="shared" si="466"/>
        <v>0.9835733737492911</v>
      </c>
      <c r="GX85" s="4">
        <f t="shared" si="467"/>
        <v>0.98738370250745</v>
      </c>
      <c r="GY85" s="4">
        <f t="shared" si="468"/>
        <v>0.98852284226368314</v>
      </c>
      <c r="GZ85" s="4">
        <f t="shared" si="469"/>
        <v>0.93418007261821379</v>
      </c>
      <c r="HA85" s="4">
        <f t="shared" si="470"/>
        <v>0.88239464271219958</v>
      </c>
      <c r="HB85" s="4">
        <f t="shared" si="471"/>
        <v>0.99975914192960902</v>
      </c>
      <c r="HC85" s="4">
        <f t="shared" si="472"/>
        <v>0.99920710362077292</v>
      </c>
      <c r="HD85" s="4">
        <f t="shared" si="473"/>
        <v>0.99939326130573491</v>
      </c>
      <c r="HE85" s="4">
        <f t="shared" si="474"/>
        <v>0.99944864992728499</v>
      </c>
      <c r="HF85" s="4">
        <f t="shared" si="475"/>
        <v>0.99666347294222157</v>
      </c>
      <c r="HG85" s="4">
        <f t="shared" si="476"/>
        <v>0.99370722793666877</v>
      </c>
      <c r="HH85" s="4">
        <f t="shared" si="477"/>
        <v>0.99773594057889647</v>
      </c>
      <c r="HI85" s="4">
        <f t="shared" si="478"/>
        <v>0.9925812052705496</v>
      </c>
      <c r="HJ85" s="4">
        <f t="shared" si="479"/>
        <v>0.99431415152352232</v>
      </c>
      <c r="HK85" s="4">
        <f t="shared" si="480"/>
        <v>0.99483080920090217</v>
      </c>
      <c r="HL85" s="4">
        <f t="shared" si="481"/>
        <v>0.96943180749185365</v>
      </c>
      <c r="HM85" s="4">
        <f t="shared" si="482"/>
        <v>0.94371033683636474</v>
      </c>
      <c r="HN85" s="4">
        <f t="shared" si="483"/>
        <v>0.96694732062332978</v>
      </c>
      <c r="HP85" s="4">
        <f t="shared" ref="HP85:IU85" si="541">IF(B1=1,ET85,0)</f>
        <v>0.91613216816655518</v>
      </c>
      <c r="HQ85" s="4">
        <f t="shared" si="541"/>
        <v>0.76832574638780837</v>
      </c>
      <c r="HR85" s="4">
        <f t="shared" si="541"/>
        <v>0.81254951251885754</v>
      </c>
      <c r="HS85" s="4">
        <f t="shared" si="541"/>
        <v>0.82670402796246034</v>
      </c>
      <c r="HT85" s="4">
        <f t="shared" si="541"/>
        <v>0.4401235610593387</v>
      </c>
      <c r="HU85" s="4">
        <f t="shared" si="541"/>
        <v>0.29357116746583212</v>
      </c>
      <c r="HV85" s="4">
        <f t="shared" si="541"/>
        <v>0.53697883877752028</v>
      </c>
      <c r="HW85" s="4">
        <f t="shared" si="541"/>
        <v>0.26040760587053208</v>
      </c>
      <c r="HX85" s="4">
        <f t="shared" si="541"/>
        <v>0.31516740558576706</v>
      </c>
      <c r="HY85" s="4">
        <f t="shared" si="541"/>
        <v>0.33619729639173113</v>
      </c>
      <c r="HZ85" s="4">
        <f t="shared" si="541"/>
        <v>7.7030610333972807E-2</v>
      </c>
      <c r="IA85" s="4">
        <f t="shared" si="541"/>
        <v>4.2255967761091529E-2</v>
      </c>
      <c r="IB85" s="4">
        <f t="shared" si="541"/>
        <v>0.66417019405057176</v>
      </c>
      <c r="IC85" s="4">
        <f t="shared" si="541"/>
        <v>0.37516935776681437</v>
      </c>
      <c r="ID85" s="4">
        <f t="shared" si="541"/>
        <v>0.43971409284974228</v>
      </c>
      <c r="IE85" s="4">
        <f t="shared" si="541"/>
        <v>0.4634307183032027</v>
      </c>
      <c r="IF85" s="4">
        <f t="shared" si="541"/>
        <v>0.1245920518892274</v>
      </c>
      <c r="IG85" s="4">
        <f t="shared" si="541"/>
        <v>6.9974119733621984E-2</v>
      </c>
      <c r="IH85" s="4">
        <f t="shared" si="541"/>
        <v>0.1735320754502557</v>
      </c>
      <c r="II85" s="4">
        <f t="shared" si="541"/>
        <v>5.9926701273202543E-2</v>
      </c>
      <c r="IJ85" s="4">
        <f t="shared" si="541"/>
        <v>7.6912539654431719E-2</v>
      </c>
      <c r="IK85" s="4">
        <f t="shared" si="541"/>
        <v>8.3994474866140187E-2</v>
      </c>
      <c r="IL85" s="4">
        <f t="shared" si="541"/>
        <v>1.488539032474964E-2</v>
      </c>
      <c r="IM85" s="4">
        <f t="shared" si="541"/>
        <v>7.9246607324290497E-3</v>
      </c>
      <c r="IN85" s="4">
        <f t="shared" si="541"/>
        <v>0.93306603014888367</v>
      </c>
      <c r="IO85" s="4">
        <f t="shared" si="541"/>
        <v>0.80887741248358558</v>
      </c>
      <c r="IP85" s="4">
        <f t="shared" si="541"/>
        <v>0.84690280500795756</v>
      </c>
      <c r="IQ85" s="4">
        <f t="shared" si="541"/>
        <v>0.85891369361616221</v>
      </c>
      <c r="IR85" s="4">
        <f t="shared" si="541"/>
        <v>0.50079755965089057</v>
      </c>
      <c r="IS85" s="4">
        <f t="shared" si="541"/>
        <v>0.34654714270933079</v>
      </c>
      <c r="IT85" s="4">
        <f t="shared" si="541"/>
        <v>0.59677291573437641</v>
      </c>
      <c r="IU85" s="4">
        <f t="shared" si="541"/>
        <v>0.31002546549918902</v>
      </c>
      <c r="IV85" s="4">
        <f t="shared" ref="IV85:KA85" si="542">IF(AH1=1,FZ85,0)</f>
        <v>0.36999934379955074</v>
      </c>
      <c r="IW85" s="4">
        <f t="shared" si="542"/>
        <v>0.39259053910039271</v>
      </c>
      <c r="IX85" s="4">
        <f t="shared" si="542"/>
        <v>9.6255346100286923E-2</v>
      </c>
      <c r="IY85" s="4">
        <f t="shared" si="542"/>
        <v>5.3303118958672117E-2</v>
      </c>
      <c r="IZ85" s="4">
        <f t="shared" si="542"/>
        <v>0.99787333413863066</v>
      </c>
      <c r="JA85" s="4">
        <f t="shared" si="542"/>
        <v>0.99302922642737146</v>
      </c>
      <c r="JB85" s="4">
        <f t="shared" si="542"/>
        <v>0.99465808324692839</v>
      </c>
      <c r="JC85" s="4">
        <f t="shared" si="542"/>
        <v>0.995143641418053</v>
      </c>
      <c r="JD85" s="4">
        <f t="shared" si="542"/>
        <v>0.9712373106612856</v>
      </c>
      <c r="JE85" s="4">
        <f t="shared" si="542"/>
        <v>0.94695193908712494</v>
      </c>
      <c r="JF85" s="4">
        <f t="shared" si="542"/>
        <v>0.98032119953402386</v>
      </c>
      <c r="JG85" s="4">
        <f t="shared" si="542"/>
        <v>0.9379817215939743</v>
      </c>
      <c r="JH85" s="4">
        <f t="shared" si="542"/>
        <v>0.95184979867065156</v>
      </c>
      <c r="JI85" s="4">
        <f t="shared" si="542"/>
        <v>0.95605453874186508</v>
      </c>
      <c r="JJ85" s="4">
        <f t="shared" si="542"/>
        <v>0.7818976181252737</v>
      </c>
      <c r="JK85" s="4">
        <f t="shared" si="542"/>
        <v>0.65459915184433037</v>
      </c>
      <c r="JL85" s="4">
        <f t="shared" si="542"/>
        <v>0.99946197011723215</v>
      </c>
      <c r="JM85" s="4">
        <f t="shared" si="542"/>
        <v>0.99823003019424317</v>
      </c>
      <c r="JN85" s="4">
        <f t="shared" si="542"/>
        <v>0.99864527597440067</v>
      </c>
      <c r="JO85" s="4">
        <f t="shared" si="542"/>
        <v>0.9987688633774513</v>
      </c>
      <c r="JP85" s="4">
        <f t="shared" si="542"/>
        <v>0.99257521570309426</v>
      </c>
      <c r="JQ85" s="4">
        <f t="shared" si="542"/>
        <v>0.9860473839746613</v>
      </c>
      <c r="JR85" s="4">
        <f t="shared" si="542"/>
        <v>0.99495512970605993</v>
      </c>
      <c r="JS85" s="4">
        <f t="shared" si="542"/>
        <v>0.9835733737492911</v>
      </c>
      <c r="JT85" s="4">
        <f t="shared" si="542"/>
        <v>0.98738370250745</v>
      </c>
      <c r="JU85" s="4">
        <f t="shared" si="542"/>
        <v>0.98852284226368314</v>
      </c>
      <c r="JV85" s="4">
        <f t="shared" si="542"/>
        <v>0.93418007261821379</v>
      </c>
      <c r="JW85" s="4">
        <f t="shared" si="542"/>
        <v>0.88239464271219958</v>
      </c>
      <c r="JX85" s="4">
        <f t="shared" si="542"/>
        <v>0.99975914192960902</v>
      </c>
      <c r="JY85" s="4">
        <f t="shared" si="542"/>
        <v>0.99920710362077292</v>
      </c>
      <c r="JZ85" s="4">
        <f t="shared" si="542"/>
        <v>0.99939326130573491</v>
      </c>
      <c r="KA85" s="4">
        <f t="shared" si="542"/>
        <v>0.99944864992728499</v>
      </c>
      <c r="KB85" s="4">
        <f t="shared" ref="KB85:KJ85" si="543">IF(BN1=1,HF85,0)</f>
        <v>0.99666347294222157</v>
      </c>
      <c r="KC85" s="4">
        <f t="shared" si="543"/>
        <v>0.99370722793666877</v>
      </c>
      <c r="KD85" s="4">
        <f t="shared" si="543"/>
        <v>0.99773594057889647</v>
      </c>
      <c r="KE85" s="4">
        <f t="shared" si="543"/>
        <v>0.9925812052705496</v>
      </c>
      <c r="KF85" s="4">
        <f t="shared" si="543"/>
        <v>0.99431415152352232</v>
      </c>
      <c r="KG85" s="4">
        <f t="shared" si="543"/>
        <v>0.99483080920090217</v>
      </c>
      <c r="KH85" s="4">
        <f t="shared" si="543"/>
        <v>0.96943180749185365</v>
      </c>
      <c r="KI85" s="4">
        <f t="shared" si="543"/>
        <v>0.94371033683636474</v>
      </c>
      <c r="KJ85" s="4">
        <f t="shared" si="543"/>
        <v>0</v>
      </c>
    </row>
    <row r="86" spans="1:296" x14ac:dyDescent="0.2">
      <c r="A86" s="4" t="str">
        <f>'Respondent Data'!A86</f>
        <v>702</v>
      </c>
      <c r="B86" s="4">
        <f>SUMPRODUCT('Respondent Data'!I86:Z86,'Product Coding'!A100:R100)</f>
        <v>4.0699679921420229</v>
      </c>
      <c r="C86" s="4">
        <f>SUMPRODUCT('Respondent Data'!I86:Z86,'Product Coding'!A101:R101)</f>
        <v>3.8256967210921129</v>
      </c>
      <c r="D86" s="4">
        <f>SUMPRODUCT('Respondent Data'!I86:Z86,'Product Coding'!A102:R102)</f>
        <v>2.4983578896352325</v>
      </c>
      <c r="E86" s="4">
        <f>SUMPRODUCT('Respondent Data'!I86:Z86,'Product Coding'!A103:R103)</f>
        <v>-0.61771049779740705</v>
      </c>
      <c r="F86" s="4">
        <f>SUMPRODUCT('Respondent Data'!I86:Z86,'Product Coding'!A104:R104)</f>
        <v>-1.457586491041347</v>
      </c>
      <c r="G86" s="4">
        <f>SUMPRODUCT('Respondent Data'!I86:Z86,'Product Coding'!A105:R105)</f>
        <v>-2.4039775085740267</v>
      </c>
      <c r="H86" s="4">
        <f>SUMPRODUCT('Respondent Data'!I86:Z86,'Product Coding'!A106:R106)</f>
        <v>1.6902159862197432</v>
      </c>
      <c r="I86" s="4">
        <f>SUMPRODUCT('Respondent Data'!I86:Z86,'Product Coding'!A107:R107)</f>
        <v>1.4459447151698333</v>
      </c>
      <c r="J86" s="4">
        <f>SUMPRODUCT('Respondent Data'!I86:Z86,'Product Coding'!A108:R108)</f>
        <v>0.11860588371295289</v>
      </c>
      <c r="K86" s="4">
        <f>SUMPRODUCT('Respondent Data'!I86:Z86,'Product Coding'!A109:R109)</f>
        <v>-2.9974625037196869</v>
      </c>
      <c r="L86" s="4">
        <f>SUMPRODUCT('Respondent Data'!I86:Z86,'Product Coding'!A110:R110)</f>
        <v>-3.8373384969636266</v>
      </c>
      <c r="M86" s="4">
        <f>SUMPRODUCT('Respondent Data'!I86:Z86,'Product Coding'!A111:R111)</f>
        <v>-4.783729514496307</v>
      </c>
      <c r="N86" s="4">
        <f>SUMPRODUCT('Respondent Data'!I86:Z86,'Product Coding'!A112:R112)</f>
        <v>1.1326174901488659</v>
      </c>
      <c r="O86" s="4">
        <f>SUMPRODUCT('Respondent Data'!I86:Z86,'Product Coding'!A113:R113)</f>
        <v>0.88834621909895595</v>
      </c>
      <c r="P86" s="4">
        <f>SUMPRODUCT('Respondent Data'!I86:Z86,'Product Coding'!A114:R114)</f>
        <v>-0.43899261235792442</v>
      </c>
      <c r="Q86" s="4">
        <f>SUMPRODUCT('Respondent Data'!I86:Z86,'Product Coding'!A115:R115)</f>
        <v>-3.5550609997905642</v>
      </c>
      <c r="R86" s="4">
        <f>SUMPRODUCT('Respondent Data'!I86:Z86,'Product Coding'!A116:R116)</f>
        <v>-4.3949369930345048</v>
      </c>
      <c r="S86" s="4">
        <f>SUMPRODUCT('Respondent Data'!I86:Z86,'Product Coding'!A117:R117)</f>
        <v>-5.3413280105671843</v>
      </c>
      <c r="T86" s="4">
        <f>SUMPRODUCT('Respondent Data'!I86:Z86,'Product Coding'!A118:R118)</f>
        <v>-1.2471345157734139</v>
      </c>
      <c r="U86" s="4">
        <f>SUMPRODUCT('Respondent Data'!I86:Z86,'Product Coding'!A119:R119)</f>
        <v>-1.4914057868233239</v>
      </c>
      <c r="V86" s="4">
        <f>SUMPRODUCT('Respondent Data'!I86:Z86,'Product Coding'!A120:R120)</f>
        <v>-2.8187446182802045</v>
      </c>
      <c r="W86" s="4">
        <f>SUMPRODUCT('Respondent Data'!I86:Z86,'Product Coding'!A121:R121)</f>
        <v>-5.9348130057128436</v>
      </c>
      <c r="X86" s="4">
        <f>SUMPRODUCT('Respondent Data'!I86:Z86,'Product Coding'!A122:R122)</f>
        <v>-6.7746889989567842</v>
      </c>
      <c r="Y86" s="4">
        <f>SUMPRODUCT('Respondent Data'!I86:Z86,'Product Coding'!A123:R123)</f>
        <v>-7.7210800164894637</v>
      </c>
      <c r="Z86" s="4">
        <f>SUMPRODUCT('Respondent Data'!I86:Z86,'Product Coding'!A124:R124)</f>
        <v>3.9200145467442962</v>
      </c>
      <c r="AA86" s="4">
        <f>SUMPRODUCT('Respondent Data'!I86:Z86,'Product Coding'!A125:R125)</f>
        <v>3.6757432756943862</v>
      </c>
      <c r="AB86" s="4">
        <f>SUMPRODUCT('Respondent Data'!I86:Z86,'Product Coding'!A126:R126)</f>
        <v>2.3484044442375058</v>
      </c>
      <c r="AC86" s="4">
        <f>SUMPRODUCT('Respondent Data'!I86:Z86,'Product Coding'!A127:R127)</f>
        <v>-0.7676639431951342</v>
      </c>
      <c r="AD86" s="4">
        <f>SUMPRODUCT('Respondent Data'!I86:Z86,'Product Coding'!A128:R128)</f>
        <v>-1.6075399364390741</v>
      </c>
      <c r="AE86" s="4">
        <f>SUMPRODUCT('Respondent Data'!I86:Z86,'Product Coding'!A129:R129)</f>
        <v>-2.5539309539717543</v>
      </c>
      <c r="AF86" s="4">
        <f>SUMPRODUCT('Respondent Data'!I86:Z86,'Product Coding'!A130:R130)</f>
        <v>1.5402625408220161</v>
      </c>
      <c r="AG86" s="4">
        <f>SUMPRODUCT('Respondent Data'!I86:Z86,'Product Coding'!A131:R131)</f>
        <v>1.2959912697721061</v>
      </c>
      <c r="AH86" s="4">
        <f>SUMPRODUCT('Respondent Data'!I86:Z86,'Product Coding'!A132:R132)</f>
        <v>-3.1347561684774261E-2</v>
      </c>
      <c r="AI86" s="4">
        <f>SUMPRODUCT('Respondent Data'!I86:Z86,'Product Coding'!A133:R133)</f>
        <v>-3.1474159491174141</v>
      </c>
      <c r="AJ86" s="4">
        <f>SUMPRODUCT('Respondent Data'!I86:Z86,'Product Coding'!A134:R134)</f>
        <v>-3.9872919423613542</v>
      </c>
      <c r="AK86" s="4">
        <f>SUMPRODUCT('Respondent Data'!I86:Z86,'Product Coding'!A135:R135)</f>
        <v>-4.9336829598940337</v>
      </c>
      <c r="AL86" s="4">
        <f>SUMPRODUCT('Respondent Data'!I86:Z86,'Product Coding'!A136:R136)</f>
        <v>5.8896413316110898</v>
      </c>
      <c r="AM86" s="4">
        <f>SUMPRODUCT('Respondent Data'!I86:Z86,'Product Coding'!A137:R137)</f>
        <v>5.6453700605611798</v>
      </c>
      <c r="AN86" s="4">
        <f>SUMPRODUCT('Respondent Data'!I86:Z86,'Product Coding'!A138:R138)</f>
        <v>4.3180312291042995</v>
      </c>
      <c r="AO86" s="4">
        <f>SUMPRODUCT('Respondent Data'!I86:Z86,'Product Coding'!A139:R139)</f>
        <v>1.2019628416716599</v>
      </c>
      <c r="AP86" s="4">
        <f>SUMPRODUCT('Respondent Data'!I86:Z86,'Product Coding'!A140:R140)</f>
        <v>0.36208684842771999</v>
      </c>
      <c r="AQ86" s="4">
        <f>SUMPRODUCT('Respondent Data'!I86:Z86,'Product Coding'!A141:R141)</f>
        <v>-0.58430416910495997</v>
      </c>
      <c r="AR86" s="4">
        <f>SUMPRODUCT('Respondent Data'!I86:Z86,'Product Coding'!A142:R142)</f>
        <v>3.5098893256888104</v>
      </c>
      <c r="AS86" s="4">
        <f>SUMPRODUCT('Respondent Data'!I86:Z86,'Product Coding'!A143:R143)</f>
        <v>3.2656180546389004</v>
      </c>
      <c r="AT86" s="4">
        <f>SUMPRODUCT('Respondent Data'!I86:Z86,'Product Coding'!A144:R144)</f>
        <v>1.9382792231820198</v>
      </c>
      <c r="AU86" s="4">
        <f>SUMPRODUCT('Respondent Data'!I86:Z86,'Product Coding'!A145:R145)</f>
        <v>-1.17778916425062</v>
      </c>
      <c r="AV86" s="4">
        <f>SUMPRODUCT('Respondent Data'!I86:Z86,'Product Coding'!A146:R146)</f>
        <v>-2.0176651574945597</v>
      </c>
      <c r="AW86" s="4">
        <f>SUMPRODUCT('Respondent Data'!I86:Z86,'Product Coding'!A147:R147)</f>
        <v>-2.9640561750272401</v>
      </c>
      <c r="AX86" s="4">
        <f>SUMPRODUCT('Respondent Data'!I86:Z86,'Product Coding'!A148:R148)</f>
        <v>6.9112771176090257</v>
      </c>
      <c r="AY86" s="4">
        <f>SUMPRODUCT('Respondent Data'!I86:Z86,'Product Coding'!A149:R149)</f>
        <v>6.6670058465591158</v>
      </c>
      <c r="AZ86" s="4">
        <f>SUMPRODUCT('Respondent Data'!I86:Z86,'Product Coding'!A150:R150)</f>
        <v>5.3396670151022354</v>
      </c>
      <c r="BA86" s="4">
        <f>SUMPRODUCT('Respondent Data'!I86:Z86,'Product Coding'!A151:R151)</f>
        <v>2.2235986276695958</v>
      </c>
      <c r="BB86" s="4">
        <f>SUMPRODUCT('Respondent Data'!I86:Z86,'Product Coding'!A152:R152)</f>
        <v>1.3837226344256559</v>
      </c>
      <c r="BC86" s="4">
        <f>SUMPRODUCT('Respondent Data'!I86:Z86,'Product Coding'!A153:R153)</f>
        <v>0.43733161689297595</v>
      </c>
      <c r="BD86" s="4">
        <f>SUMPRODUCT('Respondent Data'!I86:Z86,'Product Coding'!A154:R154)</f>
        <v>4.5315251116867463</v>
      </c>
      <c r="BE86" s="4">
        <f>SUMPRODUCT('Respondent Data'!I86:Z86,'Product Coding'!A155:R155)</f>
        <v>4.2872538406368363</v>
      </c>
      <c r="BF86" s="4">
        <f>SUMPRODUCT('Respondent Data'!I86:Z86,'Product Coding'!A156:R156)</f>
        <v>2.959915009179956</v>
      </c>
      <c r="BG86" s="4">
        <f>SUMPRODUCT('Respondent Data'!I86:Z86,'Product Coding'!A157:R157)</f>
        <v>-0.15615337825268405</v>
      </c>
      <c r="BH86" s="4">
        <f>SUMPRODUCT('Respondent Data'!I86:Z86,'Product Coding'!A158:R158)</f>
        <v>-0.99602937149662396</v>
      </c>
      <c r="BI86" s="4">
        <f>SUMPRODUCT('Respondent Data'!I86:Z86,'Product Coding'!A159:R159)</f>
        <v>-1.9424203890293039</v>
      </c>
      <c r="BJ86" s="4">
        <f>SUMPRODUCT('Respondent Data'!I86:Z86,'Product Coding'!A160:R160)</f>
        <v>7.7681934243664159</v>
      </c>
      <c r="BK86" s="4">
        <f>SUMPRODUCT('Respondent Data'!I86:Z86,'Product Coding'!A161:R161)</f>
        <v>7.5239221533165059</v>
      </c>
      <c r="BL86" s="4">
        <f>SUMPRODUCT('Respondent Data'!I86:Z86,'Product Coding'!A162:R162)</f>
        <v>6.1965833218596256</v>
      </c>
      <c r="BM86" s="4">
        <f>SUMPRODUCT('Respondent Data'!I86:Z86,'Product Coding'!A163:R163)</f>
        <v>3.080514934426986</v>
      </c>
      <c r="BN86" s="4">
        <f>SUMPRODUCT('Respondent Data'!I86:Z86,'Product Coding'!A164:R164)</f>
        <v>2.2406389411830459</v>
      </c>
      <c r="BO86" s="4">
        <f>SUMPRODUCT('Respondent Data'!I86:Z86,'Product Coding'!A165:R165)</f>
        <v>1.2942479236503661</v>
      </c>
      <c r="BP86" s="4">
        <f>SUMPRODUCT('Respondent Data'!I86:Z86,'Product Coding'!A166:R166)</f>
        <v>5.3884414184441365</v>
      </c>
      <c r="BQ86" s="4">
        <f>SUMPRODUCT('Respondent Data'!I86:Z86,'Product Coding'!A167:R167)</f>
        <v>5.1441701473942265</v>
      </c>
      <c r="BR86" s="4">
        <f>SUMPRODUCT('Respondent Data'!I86:Z86,'Product Coding'!A168:R168)</f>
        <v>3.8168313159373461</v>
      </c>
      <c r="BS86" s="4">
        <f>SUMPRODUCT('Respondent Data'!I86:Z86,'Product Coding'!A169:R169)</f>
        <v>0.70076292850470612</v>
      </c>
      <c r="BT86" s="4">
        <f>SUMPRODUCT('Respondent Data'!I86:Z86,'Product Coding'!A170:R170)</f>
        <v>-0.13911306473923379</v>
      </c>
      <c r="BU86" s="4">
        <f>SUMPRODUCT('Respondent Data'!I86:Z86,'Product Coding'!A171:R171)</f>
        <v>-1.0855040822719138</v>
      </c>
      <c r="BV86" s="4">
        <f>SUMPRODUCT('Respondent Data'!I86:Z86,'Product Coding'!A172:R172)</f>
        <v>1.7257797961738099</v>
      </c>
      <c r="BX86" s="4">
        <f t="shared" si="338"/>
        <v>1.7077935126858779E-2</v>
      </c>
      <c r="BY86" s="4">
        <f t="shared" si="339"/>
        <v>2.1803239461137301E-2</v>
      </c>
      <c r="BZ86" s="4">
        <f t="shared" si="340"/>
        <v>8.2219901983719521E-2</v>
      </c>
      <c r="CA86" s="4">
        <f t="shared" si="341"/>
        <v>1.8546768903673911</v>
      </c>
      <c r="CB86" s="4">
        <f t="shared" si="342"/>
        <v>4.2955795875266434</v>
      </c>
      <c r="CC86" s="4">
        <f t="shared" si="343"/>
        <v>11.067108471423264</v>
      </c>
      <c r="CD86" s="4">
        <f t="shared" si="344"/>
        <v>0.1844796746221456</v>
      </c>
      <c r="CE86" s="4">
        <f t="shared" si="345"/>
        <v>0.23552346882811739</v>
      </c>
      <c r="CF86" s="4">
        <f t="shared" si="346"/>
        <v>0.88815776923560552</v>
      </c>
      <c r="CG86" s="4">
        <f t="shared" si="347"/>
        <v>20.034634557551598</v>
      </c>
      <c r="CH86" s="4">
        <f t="shared" si="348"/>
        <v>46.401811386093719</v>
      </c>
      <c r="CI86" s="4">
        <f t="shared" si="349"/>
        <v>119.54938080337394</v>
      </c>
      <c r="CJ86" s="4">
        <f t="shared" si="350"/>
        <v>0.3221888256825004</v>
      </c>
      <c r="CK86" s="4">
        <f t="shared" si="351"/>
        <v>0.41133544927279952</v>
      </c>
      <c r="CL86" s="4">
        <f t="shared" si="352"/>
        <v>1.5511438280499761</v>
      </c>
      <c r="CM86" s="4">
        <f t="shared" si="353"/>
        <v>34.989954282479623</v>
      </c>
      <c r="CN86" s="4">
        <f t="shared" si="354"/>
        <v>81.039524547338715</v>
      </c>
      <c r="CO86" s="4">
        <f t="shared" si="355"/>
        <v>208.78980132093821</v>
      </c>
      <c r="CP86" s="4">
        <f t="shared" si="356"/>
        <v>3.4803557506973295</v>
      </c>
      <c r="CQ86" s="4">
        <f t="shared" si="357"/>
        <v>4.4433375158485955</v>
      </c>
      <c r="CR86" s="4">
        <f t="shared" si="358"/>
        <v>16.755802534977938</v>
      </c>
      <c r="CS86" s="4">
        <f t="shared" si="359"/>
        <v>377.96931146106743</v>
      </c>
      <c r="CT86" s="4">
        <f t="shared" si="360"/>
        <v>875.40706818320552</v>
      </c>
      <c r="CU86" s="4">
        <f t="shared" si="361"/>
        <v>2255.3941285051474</v>
      </c>
      <c r="CV86" s="4">
        <f t="shared" si="362"/>
        <v>1.9840806123137739E-2</v>
      </c>
      <c r="CW86" s="4">
        <f t="shared" si="363"/>
        <v>2.5330570926248758E-2</v>
      </c>
      <c r="CX86" s="4">
        <f t="shared" si="364"/>
        <v>9.5521450491797305E-2</v>
      </c>
      <c r="CY86" s="4">
        <f t="shared" si="365"/>
        <v>2.1547268056411624</v>
      </c>
      <c r="CZ86" s="4">
        <f t="shared" si="366"/>
        <v>4.9905191201121788</v>
      </c>
      <c r="DA86" s="4">
        <f t="shared" si="367"/>
        <v>12.857546998167621</v>
      </c>
      <c r="DB86" s="4">
        <f t="shared" si="368"/>
        <v>0.21432482502413439</v>
      </c>
      <c r="DC86" s="4">
        <f t="shared" si="369"/>
        <v>0.27362649218161517</v>
      </c>
      <c r="DD86" s="4">
        <f t="shared" si="370"/>
        <v>1.0318440710345653</v>
      </c>
      <c r="DE86" s="4">
        <f t="shared" si="371"/>
        <v>23.275840846774049</v>
      </c>
      <c r="DF86" s="4">
        <f t="shared" si="372"/>
        <v>53.908703636306107</v>
      </c>
      <c r="DG86" s="4">
        <f t="shared" si="373"/>
        <v>138.89009819052941</v>
      </c>
      <c r="DH86" s="4">
        <f t="shared" si="374"/>
        <v>2.767969301986274E-3</v>
      </c>
      <c r="DI86" s="4">
        <f t="shared" si="375"/>
        <v>3.5338404241487703E-3</v>
      </c>
      <c r="DJ86" s="4">
        <f t="shared" si="376"/>
        <v>1.332609375856765E-2</v>
      </c>
      <c r="DK86" s="4">
        <f t="shared" si="377"/>
        <v>0.30060359519497509</v>
      </c>
      <c r="DL86" s="4">
        <f t="shared" si="378"/>
        <v>0.6962218994387056</v>
      </c>
      <c r="DM86" s="4">
        <f t="shared" si="379"/>
        <v>1.7937424099049371</v>
      </c>
      <c r="DN86" s="4">
        <f t="shared" si="380"/>
        <v>2.9900223440445781E-2</v>
      </c>
      <c r="DO86" s="4">
        <f t="shared" si="381"/>
        <v>3.8173334584709888E-2</v>
      </c>
      <c r="DP86" s="4">
        <f t="shared" si="382"/>
        <v>0.14395144508415456</v>
      </c>
      <c r="DQ86" s="4">
        <f t="shared" si="383"/>
        <v>3.2471872635586196</v>
      </c>
      <c r="DR86" s="4">
        <f t="shared" si="384"/>
        <v>7.5207446637542601</v>
      </c>
      <c r="DS86" s="4">
        <f t="shared" si="385"/>
        <v>19.376406671950619</v>
      </c>
      <c r="DT86" s="4">
        <f t="shared" si="386"/>
        <v>9.964843557727426E-4</v>
      </c>
      <c r="DU86" s="4">
        <f t="shared" si="387"/>
        <v>1.2722022227394719E-3</v>
      </c>
      <c r="DV86" s="4">
        <f t="shared" si="388"/>
        <v>4.7974679287246299E-3</v>
      </c>
      <c r="DW86" s="4">
        <f t="shared" si="389"/>
        <v>0.10821896748850592</v>
      </c>
      <c r="DX86" s="4">
        <f t="shared" si="390"/>
        <v>0.25064375910498954</v>
      </c>
      <c r="DY86" s="4">
        <f t="shared" si="391"/>
        <v>0.64575725188632582</v>
      </c>
      <c r="DZ86" s="4">
        <f t="shared" si="392"/>
        <v>1.0764246869043282E-2</v>
      </c>
      <c r="EA86" s="4">
        <f t="shared" si="393"/>
        <v>1.3742612930730621E-2</v>
      </c>
      <c r="EB86" s="4">
        <f t="shared" si="394"/>
        <v>5.1823321492150846E-2</v>
      </c>
      <c r="EC86" s="4">
        <f t="shared" si="395"/>
        <v>1.1690054893595463</v>
      </c>
      <c r="ED86" s="4">
        <f t="shared" si="396"/>
        <v>2.7075099408850378</v>
      </c>
      <c r="EE86" s="4">
        <f t="shared" si="397"/>
        <v>6.9756142547657216</v>
      </c>
      <c r="EF86" s="4">
        <f t="shared" si="398"/>
        <v>4.2297671641615197E-4</v>
      </c>
      <c r="EG86" s="4">
        <f t="shared" si="399"/>
        <v>5.4001040324851146E-4</v>
      </c>
      <c r="EH86" s="4">
        <f t="shared" si="400"/>
        <v>2.0363764065619949E-3</v>
      </c>
      <c r="EI86" s="4">
        <f t="shared" si="401"/>
        <v>4.593559673773117E-2</v>
      </c>
      <c r="EJ86" s="4">
        <f t="shared" si="402"/>
        <v>0.10639050538251252</v>
      </c>
      <c r="EK86" s="4">
        <f t="shared" si="403"/>
        <v>0.27410393391774251</v>
      </c>
      <c r="EL86" s="4">
        <f t="shared" si="404"/>
        <v>4.5690890870334257E-3</v>
      </c>
      <c r="EM86" s="4">
        <f t="shared" si="405"/>
        <v>5.8333131461064834E-3</v>
      </c>
      <c r="EN86" s="4">
        <f t="shared" si="406"/>
        <v>2.1997393367535849E-2</v>
      </c>
      <c r="EO86" s="4">
        <f t="shared" si="407"/>
        <v>0.49620658919257976</v>
      </c>
      <c r="EP86" s="4">
        <f t="shared" si="408"/>
        <v>1.1492540327655878</v>
      </c>
      <c r="EQ86" s="4">
        <f t="shared" si="409"/>
        <v>2.9609319959453551</v>
      </c>
      <c r="ER86" s="4">
        <f t="shared" si="410"/>
        <v>0.17803416726669091</v>
      </c>
      <c r="ET86" s="4">
        <f t="shared" si="411"/>
        <v>0.98320882349617711</v>
      </c>
      <c r="EU86" s="4">
        <f t="shared" si="412"/>
        <v>0.97866199810382704</v>
      </c>
      <c r="EV86" s="4">
        <f t="shared" si="413"/>
        <v>0.92402662173093508</v>
      </c>
      <c r="EW86" s="4">
        <f t="shared" si="414"/>
        <v>0.3503023418777535</v>
      </c>
      <c r="EX86" s="4">
        <f t="shared" si="415"/>
        <v>0.18883674269676318</v>
      </c>
      <c r="EY86" s="4">
        <f t="shared" si="416"/>
        <v>8.2869894007180853E-2</v>
      </c>
      <c r="EZ86" s="4">
        <f t="shared" si="417"/>
        <v>0.84425256205346422</v>
      </c>
      <c r="FA86" s="4">
        <f t="shared" si="418"/>
        <v>0.8093735369903502</v>
      </c>
      <c r="FB86" s="4">
        <f t="shared" si="419"/>
        <v>0.52961675994100643</v>
      </c>
      <c r="FC86" s="4">
        <f t="shared" si="420"/>
        <v>4.7540640521420048E-2</v>
      </c>
      <c r="FD86" s="4">
        <f t="shared" si="421"/>
        <v>2.1096240222865624E-2</v>
      </c>
      <c r="FE86" s="4">
        <f t="shared" si="422"/>
        <v>8.2953557565847904E-3</v>
      </c>
      <c r="FF86" s="4">
        <f t="shared" si="423"/>
        <v>0.75632162409466008</v>
      </c>
      <c r="FG86" s="4">
        <f t="shared" si="424"/>
        <v>0.70854877238097924</v>
      </c>
      <c r="FH86" s="4">
        <f t="shared" si="425"/>
        <v>0.39198103572403148</v>
      </c>
      <c r="FI86" s="4">
        <f t="shared" si="426"/>
        <v>2.7785531266618278E-2</v>
      </c>
      <c r="FJ86" s="4">
        <f t="shared" si="427"/>
        <v>1.2189246652971237E-2</v>
      </c>
      <c r="FK86" s="4">
        <f t="shared" si="428"/>
        <v>4.7666759475604422E-3</v>
      </c>
      <c r="FL86" s="4">
        <f t="shared" si="429"/>
        <v>0.22319656197933802</v>
      </c>
      <c r="FM86" s="4">
        <f t="shared" si="430"/>
        <v>0.18371082026209867</v>
      </c>
      <c r="FN86" s="4">
        <f t="shared" si="431"/>
        <v>5.6319617095879272E-2</v>
      </c>
      <c r="FO86" s="4">
        <f t="shared" si="432"/>
        <v>2.638736092230341E-3</v>
      </c>
      <c r="FP86" s="4">
        <f t="shared" si="433"/>
        <v>1.1410222901020218E-3</v>
      </c>
      <c r="FQ86" s="4">
        <f t="shared" si="434"/>
        <v>4.4318498588830145E-4</v>
      </c>
      <c r="FR86" s="4">
        <f t="shared" si="435"/>
        <v>0.98054519293206033</v>
      </c>
      <c r="FS86" s="4">
        <f t="shared" si="436"/>
        <v>0.97529521537296404</v>
      </c>
      <c r="FT86" s="4">
        <f t="shared" si="437"/>
        <v>0.91280732070657655</v>
      </c>
      <c r="FU86" s="4">
        <f t="shared" si="438"/>
        <v>0.31698465877040066</v>
      </c>
      <c r="FV86" s="4">
        <f t="shared" si="439"/>
        <v>0.16693044124384232</v>
      </c>
      <c r="FW86" s="4">
        <f t="shared" si="440"/>
        <v>7.2162843837529814E-2</v>
      </c>
      <c r="FX86" s="4">
        <f t="shared" si="441"/>
        <v>0.82350288768915292</v>
      </c>
      <c r="FY86" s="4">
        <f t="shared" si="442"/>
        <v>0.78515954727597104</v>
      </c>
      <c r="FZ86" s="4">
        <f t="shared" si="443"/>
        <v>0.4921637512719293</v>
      </c>
      <c r="GA86" s="4">
        <f t="shared" si="444"/>
        <v>4.1193217829687961E-2</v>
      </c>
      <c r="GB86" s="4">
        <f t="shared" si="445"/>
        <v>1.8212048979040024E-2</v>
      </c>
      <c r="GC86" s="4">
        <f t="shared" si="446"/>
        <v>7.1484687832444466E-3</v>
      </c>
      <c r="GD86" s="4">
        <f t="shared" si="447"/>
        <v>0.99723967120338619</v>
      </c>
      <c r="GE86" s="4">
        <f t="shared" si="448"/>
        <v>0.99647860362869767</v>
      </c>
      <c r="GF86" s="4">
        <f t="shared" si="449"/>
        <v>0.98684915562655706</v>
      </c>
      <c r="GG86" s="4">
        <f t="shared" si="450"/>
        <v>0.76887377806309143</v>
      </c>
      <c r="GH86" s="4">
        <f t="shared" si="451"/>
        <v>0.58954550718329279</v>
      </c>
      <c r="GI86" s="4">
        <f t="shared" si="452"/>
        <v>0.35794280691541175</v>
      </c>
      <c r="GJ86" s="4">
        <f t="shared" si="453"/>
        <v>0.97096784449607931</v>
      </c>
      <c r="GK86" s="4">
        <f t="shared" si="454"/>
        <v>0.96323028793647447</v>
      </c>
      <c r="GL86" s="4">
        <f t="shared" si="455"/>
        <v>0.87416297631971185</v>
      </c>
      <c r="GM86" s="4">
        <f t="shared" si="456"/>
        <v>0.23544994320832541</v>
      </c>
      <c r="GN86" s="4">
        <f t="shared" si="457"/>
        <v>0.11736063448231501</v>
      </c>
      <c r="GO86" s="4">
        <f t="shared" si="458"/>
        <v>4.9076366412364632E-2</v>
      </c>
      <c r="GP86" s="4">
        <f t="shared" si="459"/>
        <v>0.99900450763679338</v>
      </c>
      <c r="GQ86" s="4">
        <f t="shared" si="460"/>
        <v>0.99872941421931494</v>
      </c>
      <c r="GR86" s="4">
        <f t="shared" si="461"/>
        <v>0.99522543787992024</v>
      </c>
      <c r="GS86" s="4">
        <f t="shared" si="462"/>
        <v>0.90234874996431758</v>
      </c>
      <c r="GT86" s="4">
        <f t="shared" si="463"/>
        <v>0.79958820624958771</v>
      </c>
      <c r="GU86" s="4">
        <f t="shared" si="464"/>
        <v>0.60762302511735866</v>
      </c>
      <c r="GV86" s="4">
        <f t="shared" si="465"/>
        <v>0.98935038818162924</v>
      </c>
      <c r="GW86" s="4">
        <f t="shared" si="466"/>
        <v>0.98644368624201306</v>
      </c>
      <c r="GX86" s="4">
        <f t="shared" si="467"/>
        <v>0.95073001288977643</v>
      </c>
      <c r="GY86" s="4">
        <f t="shared" si="468"/>
        <v>0.46104078800431042</v>
      </c>
      <c r="GZ86" s="4">
        <f t="shared" si="469"/>
        <v>0.26972281017304167</v>
      </c>
      <c r="HA86" s="4">
        <f t="shared" si="470"/>
        <v>0.12538219227471581</v>
      </c>
      <c r="HB86" s="4">
        <f t="shared" si="471"/>
        <v>0.99957720211724399</v>
      </c>
      <c r="HC86" s="4">
        <f t="shared" si="472"/>
        <v>0.99946028105059903</v>
      </c>
      <c r="HD86" s="4">
        <f t="shared" si="473"/>
        <v>0.99796776199496395</v>
      </c>
      <c r="HE86" s="4">
        <f t="shared" si="474"/>
        <v>0.95608181146047233</v>
      </c>
      <c r="HF86" s="4">
        <f t="shared" si="475"/>
        <v>0.90384000507512485</v>
      </c>
      <c r="HG86" s="4">
        <f t="shared" si="476"/>
        <v>0.78486532642992457</v>
      </c>
      <c r="HH86" s="4">
        <f t="shared" si="477"/>
        <v>0.99545169253496957</v>
      </c>
      <c r="HI86" s="4">
        <f t="shared" si="478"/>
        <v>0.99420051705400292</v>
      </c>
      <c r="HJ86" s="4">
        <f t="shared" si="479"/>
        <v>0.97847607683709115</v>
      </c>
      <c r="HK86" s="4">
        <f t="shared" si="480"/>
        <v>0.66835690152898264</v>
      </c>
      <c r="HL86" s="4">
        <f t="shared" si="481"/>
        <v>0.46527771252485856</v>
      </c>
      <c r="HM86" s="4">
        <f t="shared" si="482"/>
        <v>0.25246583405715101</v>
      </c>
      <c r="HN86" s="4">
        <f t="shared" si="483"/>
        <v>0.84887181355718144</v>
      </c>
      <c r="HP86" s="4">
        <f t="shared" ref="HP86:IU86" si="544">IF(B1=1,ET86,0)</f>
        <v>0.98320882349617711</v>
      </c>
      <c r="HQ86" s="4">
        <f t="shared" si="544"/>
        <v>0.97866199810382704</v>
      </c>
      <c r="HR86" s="4">
        <f t="shared" si="544"/>
        <v>0.92402662173093508</v>
      </c>
      <c r="HS86" s="4">
        <f t="shared" si="544"/>
        <v>0.3503023418777535</v>
      </c>
      <c r="HT86" s="4">
        <f t="shared" si="544"/>
        <v>0.18883674269676318</v>
      </c>
      <c r="HU86" s="4">
        <f t="shared" si="544"/>
        <v>8.2869894007180853E-2</v>
      </c>
      <c r="HV86" s="4">
        <f t="shared" si="544"/>
        <v>0.84425256205346422</v>
      </c>
      <c r="HW86" s="4">
        <f t="shared" si="544"/>
        <v>0.8093735369903502</v>
      </c>
      <c r="HX86" s="4">
        <f t="shared" si="544"/>
        <v>0.52961675994100643</v>
      </c>
      <c r="HY86" s="4">
        <f t="shared" si="544"/>
        <v>4.7540640521420048E-2</v>
      </c>
      <c r="HZ86" s="4">
        <f t="shared" si="544"/>
        <v>2.1096240222865624E-2</v>
      </c>
      <c r="IA86" s="4">
        <f t="shared" si="544"/>
        <v>8.2953557565847904E-3</v>
      </c>
      <c r="IB86" s="4">
        <f t="shared" si="544"/>
        <v>0.75632162409466008</v>
      </c>
      <c r="IC86" s="4">
        <f t="shared" si="544"/>
        <v>0.70854877238097924</v>
      </c>
      <c r="ID86" s="4">
        <f t="shared" si="544"/>
        <v>0.39198103572403148</v>
      </c>
      <c r="IE86" s="4">
        <f t="shared" si="544"/>
        <v>2.7785531266618278E-2</v>
      </c>
      <c r="IF86" s="4">
        <f t="shared" si="544"/>
        <v>1.2189246652971237E-2</v>
      </c>
      <c r="IG86" s="4">
        <f t="shared" si="544"/>
        <v>4.7666759475604422E-3</v>
      </c>
      <c r="IH86" s="4">
        <f t="shared" si="544"/>
        <v>0.22319656197933802</v>
      </c>
      <c r="II86" s="4">
        <f t="shared" si="544"/>
        <v>0.18371082026209867</v>
      </c>
      <c r="IJ86" s="4">
        <f t="shared" si="544"/>
        <v>5.6319617095879272E-2</v>
      </c>
      <c r="IK86" s="4">
        <f t="shared" si="544"/>
        <v>2.638736092230341E-3</v>
      </c>
      <c r="IL86" s="4">
        <f t="shared" si="544"/>
        <v>1.1410222901020218E-3</v>
      </c>
      <c r="IM86" s="4">
        <f t="shared" si="544"/>
        <v>4.4318498588830145E-4</v>
      </c>
      <c r="IN86" s="4">
        <f t="shared" si="544"/>
        <v>0.98054519293206033</v>
      </c>
      <c r="IO86" s="4">
        <f t="shared" si="544"/>
        <v>0.97529521537296404</v>
      </c>
      <c r="IP86" s="4">
        <f t="shared" si="544"/>
        <v>0.91280732070657655</v>
      </c>
      <c r="IQ86" s="4">
        <f t="shared" si="544"/>
        <v>0.31698465877040066</v>
      </c>
      <c r="IR86" s="4">
        <f t="shared" si="544"/>
        <v>0.16693044124384232</v>
      </c>
      <c r="IS86" s="4">
        <f t="shared" si="544"/>
        <v>7.2162843837529814E-2</v>
      </c>
      <c r="IT86" s="4">
        <f t="shared" si="544"/>
        <v>0.82350288768915292</v>
      </c>
      <c r="IU86" s="4">
        <f t="shared" si="544"/>
        <v>0.78515954727597104</v>
      </c>
      <c r="IV86" s="4">
        <f t="shared" ref="IV86:KA86" si="545">IF(AH1=1,FZ86,0)</f>
        <v>0.4921637512719293</v>
      </c>
      <c r="IW86" s="4">
        <f t="shared" si="545"/>
        <v>4.1193217829687961E-2</v>
      </c>
      <c r="IX86" s="4">
        <f t="shared" si="545"/>
        <v>1.8212048979040024E-2</v>
      </c>
      <c r="IY86" s="4">
        <f t="shared" si="545"/>
        <v>7.1484687832444466E-3</v>
      </c>
      <c r="IZ86" s="4">
        <f t="shared" si="545"/>
        <v>0.99723967120338619</v>
      </c>
      <c r="JA86" s="4">
        <f t="shared" si="545"/>
        <v>0.99647860362869767</v>
      </c>
      <c r="JB86" s="4">
        <f t="shared" si="545"/>
        <v>0.98684915562655706</v>
      </c>
      <c r="JC86" s="4">
        <f t="shared" si="545"/>
        <v>0.76887377806309143</v>
      </c>
      <c r="JD86" s="4">
        <f t="shared" si="545"/>
        <v>0.58954550718329279</v>
      </c>
      <c r="JE86" s="4">
        <f t="shared" si="545"/>
        <v>0.35794280691541175</v>
      </c>
      <c r="JF86" s="4">
        <f t="shared" si="545"/>
        <v>0.97096784449607931</v>
      </c>
      <c r="JG86" s="4">
        <f t="shared" si="545"/>
        <v>0.96323028793647447</v>
      </c>
      <c r="JH86" s="4">
        <f t="shared" si="545"/>
        <v>0.87416297631971185</v>
      </c>
      <c r="JI86" s="4">
        <f t="shared" si="545"/>
        <v>0.23544994320832541</v>
      </c>
      <c r="JJ86" s="4">
        <f t="shared" si="545"/>
        <v>0.11736063448231501</v>
      </c>
      <c r="JK86" s="4">
        <f t="shared" si="545"/>
        <v>4.9076366412364632E-2</v>
      </c>
      <c r="JL86" s="4">
        <f t="shared" si="545"/>
        <v>0.99900450763679338</v>
      </c>
      <c r="JM86" s="4">
        <f t="shared" si="545"/>
        <v>0.99872941421931494</v>
      </c>
      <c r="JN86" s="4">
        <f t="shared" si="545"/>
        <v>0.99522543787992024</v>
      </c>
      <c r="JO86" s="4">
        <f t="shared" si="545"/>
        <v>0.90234874996431758</v>
      </c>
      <c r="JP86" s="4">
        <f t="shared" si="545"/>
        <v>0.79958820624958771</v>
      </c>
      <c r="JQ86" s="4">
        <f t="shared" si="545"/>
        <v>0.60762302511735866</v>
      </c>
      <c r="JR86" s="4">
        <f t="shared" si="545"/>
        <v>0.98935038818162924</v>
      </c>
      <c r="JS86" s="4">
        <f t="shared" si="545"/>
        <v>0.98644368624201306</v>
      </c>
      <c r="JT86" s="4">
        <f t="shared" si="545"/>
        <v>0.95073001288977643</v>
      </c>
      <c r="JU86" s="4">
        <f t="shared" si="545"/>
        <v>0.46104078800431042</v>
      </c>
      <c r="JV86" s="4">
        <f t="shared" si="545"/>
        <v>0.26972281017304167</v>
      </c>
      <c r="JW86" s="4">
        <f t="shared" si="545"/>
        <v>0.12538219227471581</v>
      </c>
      <c r="JX86" s="4">
        <f t="shared" si="545"/>
        <v>0.99957720211724399</v>
      </c>
      <c r="JY86" s="4">
        <f t="shared" si="545"/>
        <v>0.99946028105059903</v>
      </c>
      <c r="JZ86" s="4">
        <f t="shared" si="545"/>
        <v>0.99796776199496395</v>
      </c>
      <c r="KA86" s="4">
        <f t="shared" si="545"/>
        <v>0.95608181146047233</v>
      </c>
      <c r="KB86" s="4">
        <f t="shared" ref="KB86:KJ86" si="546">IF(BN1=1,HF86,0)</f>
        <v>0.90384000507512485</v>
      </c>
      <c r="KC86" s="4">
        <f t="shared" si="546"/>
        <v>0.78486532642992457</v>
      </c>
      <c r="KD86" s="4">
        <f t="shared" si="546"/>
        <v>0.99545169253496957</v>
      </c>
      <c r="KE86" s="4">
        <f t="shared" si="546"/>
        <v>0.99420051705400292</v>
      </c>
      <c r="KF86" s="4">
        <f t="shared" si="546"/>
        <v>0.97847607683709115</v>
      </c>
      <c r="KG86" s="4">
        <f t="shared" si="546"/>
        <v>0.66835690152898264</v>
      </c>
      <c r="KH86" s="4">
        <f t="shared" si="546"/>
        <v>0.46527771252485856</v>
      </c>
      <c r="KI86" s="4">
        <f t="shared" si="546"/>
        <v>0.25246583405715101</v>
      </c>
      <c r="KJ86" s="4">
        <f t="shared" si="546"/>
        <v>0</v>
      </c>
    </row>
    <row r="87" spans="1:296" x14ac:dyDescent="0.2">
      <c r="A87" s="4" t="str">
        <f>'Respondent Data'!A87</f>
        <v>704</v>
      </c>
      <c r="B87" s="4">
        <f>SUMPRODUCT('Respondent Data'!I87:Z87,'Product Coding'!A100:R100)</f>
        <v>4.2644860563506022</v>
      </c>
      <c r="C87" s="4">
        <f>SUMPRODUCT('Respondent Data'!I87:Z87,'Product Coding'!A101:R101)</f>
        <v>2.6498327207585257</v>
      </c>
      <c r="D87" s="4">
        <f>SUMPRODUCT('Respondent Data'!I87:Z87,'Product Coding'!A102:R102)</f>
        <v>2.0573283951213464</v>
      </c>
      <c r="E87" s="4">
        <f>SUMPRODUCT('Respondent Data'!I87:Z87,'Product Coding'!A103:R103)</f>
        <v>1.374116062078887</v>
      </c>
      <c r="F87" s="4">
        <f>SUMPRODUCT('Respondent Data'!I87:Z87,'Product Coding'!A104:R104)</f>
        <v>0.30029160156011203</v>
      </c>
      <c r="G87" s="4">
        <f>SUMPRODUCT('Respondent Data'!I87:Z87,'Product Coding'!A105:R105)</f>
        <v>-2.6928110726137877E-2</v>
      </c>
      <c r="H87" s="4">
        <f>SUMPRODUCT('Respondent Data'!I87:Z87,'Product Coding'!A106:R106)</f>
        <v>4.6638025236464866</v>
      </c>
      <c r="I87" s="4">
        <f>SUMPRODUCT('Respondent Data'!I87:Z87,'Product Coding'!A107:R107)</f>
        <v>3.0491491880544102</v>
      </c>
      <c r="J87" s="4">
        <f>SUMPRODUCT('Respondent Data'!I87:Z87,'Product Coding'!A108:R108)</f>
        <v>2.4566448624172299</v>
      </c>
      <c r="K87" s="4">
        <f>SUMPRODUCT('Respondent Data'!I87:Z87,'Product Coding'!A109:R109)</f>
        <v>1.773432529374771</v>
      </c>
      <c r="L87" s="4">
        <f>SUMPRODUCT('Respondent Data'!I87:Z87,'Product Coding'!A110:R110)</f>
        <v>0.69960806885599602</v>
      </c>
      <c r="M87" s="4">
        <f>SUMPRODUCT('Respondent Data'!I87:Z87,'Product Coding'!A111:R111)</f>
        <v>0.37238835656974612</v>
      </c>
      <c r="N87" s="4">
        <f>SUMPRODUCT('Respondent Data'!I87:Z87,'Product Coding'!A112:R112)</f>
        <v>2.1772214737223576</v>
      </c>
      <c r="O87" s="4">
        <f>SUMPRODUCT('Respondent Data'!I87:Z87,'Product Coding'!A113:R113)</f>
        <v>0.56256813813028206</v>
      </c>
      <c r="P87" s="4">
        <f>SUMPRODUCT('Respondent Data'!I87:Z87,'Product Coding'!A114:R114)</f>
        <v>-2.9936187506897971E-2</v>
      </c>
      <c r="Q87" s="4">
        <f>SUMPRODUCT('Respondent Data'!I87:Z87,'Product Coding'!A115:R115)</f>
        <v>-0.71314852054935707</v>
      </c>
      <c r="R87" s="4">
        <f>SUMPRODUCT('Respondent Data'!I87:Z87,'Product Coding'!A116:R116)</f>
        <v>-1.7869729810681321</v>
      </c>
      <c r="S87" s="4">
        <f>SUMPRODUCT('Respondent Data'!I87:Z87,'Product Coding'!A117:R117)</f>
        <v>-2.114192693354382</v>
      </c>
      <c r="T87" s="4">
        <f>SUMPRODUCT('Respondent Data'!I87:Z87,'Product Coding'!A118:R118)</f>
        <v>2.5765379410182421</v>
      </c>
      <c r="U87" s="4">
        <f>SUMPRODUCT('Respondent Data'!I87:Z87,'Product Coding'!A119:R119)</f>
        <v>0.96188460542616605</v>
      </c>
      <c r="V87" s="4">
        <f>SUMPRODUCT('Respondent Data'!I87:Z87,'Product Coding'!A120:R120)</f>
        <v>0.36938027978898602</v>
      </c>
      <c r="W87" s="4">
        <f>SUMPRODUCT('Respondent Data'!I87:Z87,'Product Coding'!A121:R121)</f>
        <v>-0.31383205325347308</v>
      </c>
      <c r="X87" s="4">
        <f>SUMPRODUCT('Respondent Data'!I87:Z87,'Product Coding'!A122:R122)</f>
        <v>-1.3876565137722481</v>
      </c>
      <c r="Y87" s="4">
        <f>SUMPRODUCT('Respondent Data'!I87:Z87,'Product Coding'!A123:R123)</f>
        <v>-1.714876226058498</v>
      </c>
      <c r="Z87" s="4">
        <f>SUMPRODUCT('Respondent Data'!I87:Z87,'Product Coding'!A124:R124)</f>
        <v>3.4907961708731809</v>
      </c>
      <c r="AA87" s="4">
        <f>SUMPRODUCT('Respondent Data'!I87:Z87,'Product Coding'!A125:R125)</f>
        <v>1.8761428352811051</v>
      </c>
      <c r="AB87" s="4">
        <f>SUMPRODUCT('Respondent Data'!I87:Z87,'Product Coding'!A126:R126)</f>
        <v>1.2836385096439251</v>
      </c>
      <c r="AC87" s="4">
        <f>SUMPRODUCT('Respondent Data'!I87:Z87,'Product Coding'!A127:R127)</f>
        <v>0.60042617660146602</v>
      </c>
      <c r="AD87" s="4">
        <f>SUMPRODUCT('Respondent Data'!I87:Z87,'Product Coding'!A128:R128)</f>
        <v>-0.47339828391730898</v>
      </c>
      <c r="AE87" s="4">
        <f>SUMPRODUCT('Respondent Data'!I87:Z87,'Product Coding'!A129:R129)</f>
        <v>-0.80061799620355889</v>
      </c>
      <c r="AF87" s="4">
        <f>SUMPRODUCT('Respondent Data'!I87:Z87,'Product Coding'!A130:R130)</f>
        <v>3.8901126381690654</v>
      </c>
      <c r="AG87" s="4">
        <f>SUMPRODUCT('Respondent Data'!I87:Z87,'Product Coding'!A131:R131)</f>
        <v>2.2754593025769889</v>
      </c>
      <c r="AH87" s="4">
        <f>SUMPRODUCT('Respondent Data'!I87:Z87,'Product Coding'!A132:R132)</f>
        <v>1.6829549769398091</v>
      </c>
      <c r="AI87" s="4">
        <f>SUMPRODUCT('Respondent Data'!I87:Z87,'Product Coding'!A133:R133)</f>
        <v>0.99974264389735001</v>
      </c>
      <c r="AJ87" s="4">
        <f>SUMPRODUCT('Respondent Data'!I87:Z87,'Product Coding'!A134:R134)</f>
        <v>-7.408181662142499E-2</v>
      </c>
      <c r="AK87" s="4">
        <f>SUMPRODUCT('Respondent Data'!I87:Z87,'Product Coding'!A135:R135)</f>
        <v>-0.4013015289076749</v>
      </c>
      <c r="AL87" s="4">
        <f>SUMPRODUCT('Respondent Data'!I87:Z87,'Product Coding'!A136:R136)</f>
        <v>3.9744631714986278</v>
      </c>
      <c r="AM87" s="4">
        <f>SUMPRODUCT('Respondent Data'!I87:Z87,'Product Coding'!A137:R137)</f>
        <v>2.3598098359065514</v>
      </c>
      <c r="AN87" s="4">
        <f>SUMPRODUCT('Respondent Data'!I87:Z87,'Product Coding'!A138:R138)</f>
        <v>1.7673055102693715</v>
      </c>
      <c r="AO87" s="4">
        <f>SUMPRODUCT('Respondent Data'!I87:Z87,'Product Coding'!A139:R139)</f>
        <v>1.0840931772269125</v>
      </c>
      <c r="AP87" s="4">
        <f>SUMPRODUCT('Respondent Data'!I87:Z87,'Product Coding'!A140:R140)</f>
        <v>1.0268716708137532E-2</v>
      </c>
      <c r="AQ87" s="4">
        <f>SUMPRODUCT('Respondent Data'!I87:Z87,'Product Coding'!A141:R141)</f>
        <v>-0.31695099557811235</v>
      </c>
      <c r="AR87" s="4">
        <f>SUMPRODUCT('Respondent Data'!I87:Z87,'Product Coding'!A142:R142)</f>
        <v>4.3737796387945123</v>
      </c>
      <c r="AS87" s="4">
        <f>SUMPRODUCT('Respondent Data'!I87:Z87,'Product Coding'!A143:R143)</f>
        <v>2.7591263032024358</v>
      </c>
      <c r="AT87" s="4">
        <f>SUMPRODUCT('Respondent Data'!I87:Z87,'Product Coding'!A144:R144)</f>
        <v>2.1666219775652555</v>
      </c>
      <c r="AU87" s="4">
        <f>SUMPRODUCT('Respondent Data'!I87:Z87,'Product Coding'!A145:R145)</f>
        <v>1.4834096445227964</v>
      </c>
      <c r="AV87" s="4">
        <f>SUMPRODUCT('Respondent Data'!I87:Z87,'Product Coding'!A146:R146)</f>
        <v>0.40958518400402155</v>
      </c>
      <c r="AW87" s="4">
        <f>SUMPRODUCT('Respondent Data'!I87:Z87,'Product Coding'!A147:R147)</f>
        <v>8.2365471717771616E-2</v>
      </c>
      <c r="AX87" s="4">
        <f>SUMPRODUCT('Respondent Data'!I87:Z87,'Product Coding'!A148:R148)</f>
        <v>4.0649498615247701</v>
      </c>
      <c r="AY87" s="4">
        <f>SUMPRODUCT('Respondent Data'!I87:Z87,'Product Coding'!A149:R149)</f>
        <v>2.4502965259326945</v>
      </c>
      <c r="AZ87" s="4">
        <f>SUMPRODUCT('Respondent Data'!I87:Z87,'Product Coding'!A150:R150)</f>
        <v>1.8577922002955141</v>
      </c>
      <c r="BA87" s="4">
        <f>SUMPRODUCT('Respondent Data'!I87:Z87,'Product Coding'!A151:R151)</f>
        <v>1.174579867253055</v>
      </c>
      <c r="BB87" s="4">
        <f>SUMPRODUCT('Respondent Data'!I87:Z87,'Product Coding'!A152:R152)</f>
        <v>0.10075540673428002</v>
      </c>
      <c r="BC87" s="4">
        <f>SUMPRODUCT('Respondent Data'!I87:Z87,'Product Coding'!A153:R153)</f>
        <v>-0.22646430555196989</v>
      </c>
      <c r="BD87" s="4">
        <f>SUMPRODUCT('Respondent Data'!I87:Z87,'Product Coding'!A154:R154)</f>
        <v>4.4642663288206546</v>
      </c>
      <c r="BE87" s="4">
        <f>SUMPRODUCT('Respondent Data'!I87:Z87,'Product Coding'!A155:R155)</f>
        <v>2.8496129932285781</v>
      </c>
      <c r="BF87" s="4">
        <f>SUMPRODUCT('Respondent Data'!I87:Z87,'Product Coding'!A156:R156)</f>
        <v>2.2571086675913978</v>
      </c>
      <c r="BG87" s="4">
        <f>SUMPRODUCT('Respondent Data'!I87:Z87,'Product Coding'!A157:R157)</f>
        <v>1.573896334548939</v>
      </c>
      <c r="BH87" s="4">
        <f>SUMPRODUCT('Respondent Data'!I87:Z87,'Product Coding'!A158:R158)</f>
        <v>0.50007187403016395</v>
      </c>
      <c r="BI87" s="4">
        <f>SUMPRODUCT('Respondent Data'!I87:Z87,'Product Coding'!A159:R159)</f>
        <v>0.1728521617439141</v>
      </c>
      <c r="BJ87" s="4">
        <f>SUMPRODUCT('Respondent Data'!I87:Z87,'Product Coding'!A160:R160)</f>
        <v>5.7541021047967682</v>
      </c>
      <c r="BK87" s="4">
        <f>SUMPRODUCT('Respondent Data'!I87:Z87,'Product Coding'!A161:R161)</f>
        <v>4.1394487692046917</v>
      </c>
      <c r="BL87" s="4">
        <f>SUMPRODUCT('Respondent Data'!I87:Z87,'Product Coding'!A162:R162)</f>
        <v>3.5469444435675124</v>
      </c>
      <c r="BM87" s="4">
        <f>SUMPRODUCT('Respondent Data'!I87:Z87,'Product Coding'!A163:R163)</f>
        <v>2.8637321105250528</v>
      </c>
      <c r="BN87" s="4">
        <f>SUMPRODUCT('Respondent Data'!I87:Z87,'Product Coding'!A164:R164)</f>
        <v>1.7899076500062781</v>
      </c>
      <c r="BO87" s="4">
        <f>SUMPRODUCT('Respondent Data'!I87:Z87,'Product Coding'!A165:R165)</f>
        <v>1.4626879377200281</v>
      </c>
      <c r="BP87" s="4">
        <f>SUMPRODUCT('Respondent Data'!I87:Z87,'Product Coding'!A166:R166)</f>
        <v>6.1534185720926526</v>
      </c>
      <c r="BQ87" s="4">
        <f>SUMPRODUCT('Respondent Data'!I87:Z87,'Product Coding'!A167:R167)</f>
        <v>4.5387652365005762</v>
      </c>
      <c r="BR87" s="4">
        <f>SUMPRODUCT('Respondent Data'!I87:Z87,'Product Coding'!A168:R168)</f>
        <v>3.9462609108633959</v>
      </c>
      <c r="BS87" s="4">
        <f>SUMPRODUCT('Respondent Data'!I87:Z87,'Product Coding'!A169:R169)</f>
        <v>3.2630485778209373</v>
      </c>
      <c r="BT87" s="4">
        <f>SUMPRODUCT('Respondent Data'!I87:Z87,'Product Coding'!A170:R170)</f>
        <v>2.189224117302162</v>
      </c>
      <c r="BU87" s="4">
        <f>SUMPRODUCT('Respondent Data'!I87:Z87,'Product Coding'!A171:R171)</f>
        <v>1.8620044050159121</v>
      </c>
      <c r="BV87" s="4">
        <f>SUMPRODUCT('Respondent Data'!I87:Z87,'Product Coding'!A172:R172)</f>
        <v>4.5720088831402199</v>
      </c>
      <c r="BX87" s="4">
        <f t="shared" si="338"/>
        <v>1.4059090857055779E-2</v>
      </c>
      <c r="BY87" s="4">
        <f t="shared" si="339"/>
        <v>7.0663032530307993E-2</v>
      </c>
      <c r="BZ87" s="4">
        <f t="shared" si="340"/>
        <v>0.1277949317975364</v>
      </c>
      <c r="CA87" s="4">
        <f t="shared" si="341"/>
        <v>0.25306318911818282</v>
      </c>
      <c r="CB87" s="4">
        <f t="shared" si="342"/>
        <v>0.74060222842617751</v>
      </c>
      <c r="CC87" s="4">
        <f t="shared" si="343"/>
        <v>1.027293948692849</v>
      </c>
      <c r="CD87" s="4">
        <f t="shared" si="344"/>
        <v>9.430534306585794E-3</v>
      </c>
      <c r="CE87" s="4">
        <f t="shared" si="345"/>
        <v>4.73992350757175E-2</v>
      </c>
      <c r="CF87" s="4">
        <f t="shared" si="346"/>
        <v>8.5722078388847156E-2</v>
      </c>
      <c r="CG87" s="4">
        <f t="shared" si="347"/>
        <v>0.16974931814423261</v>
      </c>
      <c r="CH87" s="4">
        <f t="shared" si="348"/>
        <v>0.49677996918284295</v>
      </c>
      <c r="CI87" s="4">
        <f t="shared" si="349"/>
        <v>0.68908657925301486</v>
      </c>
      <c r="CJ87" s="4">
        <f t="shared" si="350"/>
        <v>0.11335605626029889</v>
      </c>
      <c r="CK87" s="4">
        <f t="shared" si="351"/>
        <v>0.56974400211724419</v>
      </c>
      <c r="CL87" s="4">
        <f t="shared" si="352"/>
        <v>1.0303887801786555</v>
      </c>
      <c r="CM87" s="4">
        <f t="shared" si="353"/>
        <v>2.0404054141733305</v>
      </c>
      <c r="CN87" s="4">
        <f t="shared" si="354"/>
        <v>5.9713496929175864</v>
      </c>
      <c r="CO87" s="4">
        <f t="shared" si="355"/>
        <v>8.2828962290580019</v>
      </c>
      <c r="CP87" s="4">
        <f t="shared" si="356"/>
        <v>7.6036792726573724E-2</v>
      </c>
      <c r="CQ87" s="4">
        <f t="shared" si="357"/>
        <v>0.3821719635051396</v>
      </c>
      <c r="CR87" s="4">
        <f t="shared" si="358"/>
        <v>0.69116252532924016</v>
      </c>
      <c r="CS87" s="4">
        <f t="shared" si="359"/>
        <v>1.3686598552742146</v>
      </c>
      <c r="CT87" s="4">
        <f t="shared" si="360"/>
        <v>4.0054523232146471</v>
      </c>
      <c r="CU87" s="4">
        <f t="shared" si="361"/>
        <v>5.5559877832939533</v>
      </c>
      <c r="CV87" s="4">
        <f t="shared" si="362"/>
        <v>3.0476597929692449E-2</v>
      </c>
      <c r="CW87" s="4">
        <f t="shared" si="363"/>
        <v>0.15317980748649693</v>
      </c>
      <c r="CX87" s="4">
        <f t="shared" si="364"/>
        <v>0.27702749725750159</v>
      </c>
      <c r="CY87" s="4">
        <f t="shared" si="365"/>
        <v>0.54857779524839867</v>
      </c>
      <c r="CZ87" s="4">
        <f t="shared" si="366"/>
        <v>1.6054406768593585</v>
      </c>
      <c r="DA87" s="4">
        <f t="shared" si="367"/>
        <v>2.2269167294132268</v>
      </c>
      <c r="DB87" s="4">
        <f t="shared" si="368"/>
        <v>2.0443043241287869E-2</v>
      </c>
      <c r="DC87" s="4">
        <f t="shared" si="369"/>
        <v>0.10274970439163486</v>
      </c>
      <c r="DD87" s="4">
        <f t="shared" si="370"/>
        <v>0.18582405813554709</v>
      </c>
      <c r="DE87" s="4">
        <f t="shared" si="371"/>
        <v>0.36797412937443807</v>
      </c>
      <c r="DF87" s="4">
        <f t="shared" si="372"/>
        <v>1.0768949097951219</v>
      </c>
      <c r="DG87" s="4">
        <f t="shared" si="373"/>
        <v>1.4937676147175323</v>
      </c>
      <c r="DH87" s="4">
        <f t="shared" si="374"/>
        <v>1.8789385465401882E-2</v>
      </c>
      <c r="DI87" s="4">
        <f t="shared" si="375"/>
        <v>9.4438180239788019E-2</v>
      </c>
      <c r="DJ87" s="4">
        <f t="shared" si="376"/>
        <v>0.1707925682024867</v>
      </c>
      <c r="DK87" s="4">
        <f t="shared" si="377"/>
        <v>0.33820834190420718</v>
      </c>
      <c r="DL87" s="4">
        <f t="shared" si="378"/>
        <v>0.98978382655883979</v>
      </c>
      <c r="DM87" s="4">
        <f t="shared" si="379"/>
        <v>1.3729352903767316</v>
      </c>
      <c r="DN87" s="4">
        <f t="shared" si="380"/>
        <v>1.2603513700333571E-2</v>
      </c>
      <c r="DO87" s="4">
        <f t="shared" si="381"/>
        <v>6.3347090338767564E-2</v>
      </c>
      <c r="DP87" s="4">
        <f t="shared" si="382"/>
        <v>0.11456396363887979</v>
      </c>
      <c r="DQ87" s="4">
        <f t="shared" si="383"/>
        <v>0.2268628465047888</v>
      </c>
      <c r="DR87" s="4">
        <f t="shared" si="384"/>
        <v>0.66392559998162282</v>
      </c>
      <c r="DS87" s="4">
        <f t="shared" si="385"/>
        <v>0.92093532137052703</v>
      </c>
      <c r="DT87" s="4">
        <f t="shared" si="386"/>
        <v>1.716384982128832E-2</v>
      </c>
      <c r="DU87" s="4">
        <f t="shared" si="387"/>
        <v>8.6268002006568492E-2</v>
      </c>
      <c r="DV87" s="4">
        <f t="shared" si="388"/>
        <v>0.15601670403843215</v>
      </c>
      <c r="DW87" s="4">
        <f t="shared" si="389"/>
        <v>0.30894875191313681</v>
      </c>
      <c r="DX87" s="4">
        <f t="shared" si="390"/>
        <v>0.90415415585986258</v>
      </c>
      <c r="DY87" s="4">
        <f t="shared" si="391"/>
        <v>1.254157842563004</v>
      </c>
      <c r="DZ87" s="4">
        <f t="shared" si="392"/>
        <v>1.1513139520789981E-2</v>
      </c>
      <c r="EA87" s="4">
        <f t="shared" si="393"/>
        <v>5.7866711351058822E-2</v>
      </c>
      <c r="EB87" s="4">
        <f t="shared" si="394"/>
        <v>0.10465263328862207</v>
      </c>
      <c r="EC87" s="4">
        <f t="shared" si="395"/>
        <v>0.20723614588716374</v>
      </c>
      <c r="ED87" s="4">
        <f t="shared" si="396"/>
        <v>0.60648706747629555</v>
      </c>
      <c r="EE87" s="4">
        <f t="shared" si="397"/>
        <v>0.84126197635519795</v>
      </c>
      <c r="EF87" s="4">
        <f t="shared" si="398"/>
        <v>3.1697514383043383E-3</v>
      </c>
      <c r="EG87" s="4">
        <f t="shared" si="399"/>
        <v>1.5931631090176784E-2</v>
      </c>
      <c r="EH87" s="4">
        <f t="shared" si="400"/>
        <v>2.8812543641109686E-2</v>
      </c>
      <c r="EI87" s="4">
        <f t="shared" si="401"/>
        <v>5.7055425265046394E-2</v>
      </c>
      <c r="EJ87" s="4">
        <f t="shared" si="402"/>
        <v>0.16697558914964486</v>
      </c>
      <c r="EK87" s="4">
        <f t="shared" si="403"/>
        <v>0.23161287629038202</v>
      </c>
      <c r="EL87" s="4">
        <f t="shared" si="404"/>
        <v>2.1262007612161296E-3</v>
      </c>
      <c r="EM87" s="4">
        <f t="shared" si="405"/>
        <v>1.0686593826255752E-2</v>
      </c>
      <c r="EN87" s="4">
        <f t="shared" si="406"/>
        <v>1.9326831587486302E-2</v>
      </c>
      <c r="EO87" s="4">
        <f t="shared" si="407"/>
        <v>3.8271546205196211E-2</v>
      </c>
      <c r="EP87" s="4">
        <f t="shared" si="408"/>
        <v>0.1120036165814967</v>
      </c>
      <c r="EQ87" s="4">
        <f t="shared" si="409"/>
        <v>0.15536091187626602</v>
      </c>
      <c r="ER87" s="4">
        <f t="shared" si="410"/>
        <v>1.0337172673332007E-2</v>
      </c>
      <c r="ET87" s="4">
        <f t="shared" si="411"/>
        <v>0.98613582681343226</v>
      </c>
      <c r="EU87" s="4">
        <f t="shared" si="412"/>
        <v>0.93400067959448518</v>
      </c>
      <c r="EV87" s="4">
        <f t="shared" si="413"/>
        <v>0.8866860204861442</v>
      </c>
      <c r="EW87" s="4">
        <f t="shared" si="414"/>
        <v>0.79804435138161633</v>
      </c>
      <c r="EX87" s="4">
        <f t="shared" si="415"/>
        <v>0.5745137996888483</v>
      </c>
      <c r="EY87" s="4">
        <f t="shared" si="416"/>
        <v>0.49326837908472831</v>
      </c>
      <c r="EZ87" s="4">
        <f t="shared" si="417"/>
        <v>0.99065756980190434</v>
      </c>
      <c r="FA87" s="4">
        <f t="shared" si="418"/>
        <v>0.95474578032101487</v>
      </c>
      <c r="FB87" s="4">
        <f t="shared" si="419"/>
        <v>0.92104602080483255</v>
      </c>
      <c r="FC87" s="4">
        <f t="shared" si="420"/>
        <v>0.8548840204382131</v>
      </c>
      <c r="FD87" s="4">
        <f t="shared" si="421"/>
        <v>0.66810087026080611</v>
      </c>
      <c r="FE87" s="4">
        <f t="shared" si="422"/>
        <v>0.59203596327326335</v>
      </c>
      <c r="FF87" s="4">
        <f t="shared" si="423"/>
        <v>0.89818526101968177</v>
      </c>
      <c r="FG87" s="4">
        <f t="shared" si="424"/>
        <v>0.63704654940628336</v>
      </c>
      <c r="FH87" s="4">
        <f t="shared" si="425"/>
        <v>0.49251651199136814</v>
      </c>
      <c r="FI87" s="4">
        <f t="shared" si="426"/>
        <v>0.32890350587403305</v>
      </c>
      <c r="FJ87" s="4">
        <f t="shared" si="427"/>
        <v>0.1434442459565515</v>
      </c>
      <c r="FK87" s="4">
        <f t="shared" si="428"/>
        <v>0.10772500040124619</v>
      </c>
      <c r="FL87" s="4">
        <f t="shared" si="429"/>
        <v>0.92933625203102599</v>
      </c>
      <c r="FM87" s="4">
        <f t="shared" si="430"/>
        <v>0.72349897581776657</v>
      </c>
      <c r="FN87" s="4">
        <f t="shared" si="431"/>
        <v>0.59130922369824701</v>
      </c>
      <c r="FO87" s="4">
        <f t="shared" si="432"/>
        <v>0.42217965478383646</v>
      </c>
      <c r="FP87" s="4">
        <f t="shared" si="433"/>
        <v>0.19978214463498695</v>
      </c>
      <c r="FQ87" s="4">
        <f t="shared" si="434"/>
        <v>0.15253231596132805</v>
      </c>
      <c r="FR87" s="4">
        <f t="shared" si="435"/>
        <v>0.97042475492318581</v>
      </c>
      <c r="FS87" s="4">
        <f t="shared" si="436"/>
        <v>0.86716745602719847</v>
      </c>
      <c r="FT87" s="4">
        <f t="shared" si="437"/>
        <v>0.78306849472510509</v>
      </c>
      <c r="FU87" s="4">
        <f t="shared" si="438"/>
        <v>0.64575380266226512</v>
      </c>
      <c r="FV87" s="4">
        <f t="shared" si="439"/>
        <v>0.38381223141315834</v>
      </c>
      <c r="FW87" s="4">
        <f t="shared" si="440"/>
        <v>0.30989333901461941</v>
      </c>
      <c r="FX87" s="4">
        <f t="shared" si="441"/>
        <v>0.97996650241609418</v>
      </c>
      <c r="FY87" s="4">
        <f t="shared" si="442"/>
        <v>0.90682409255478358</v>
      </c>
      <c r="FZ87" s="4">
        <f t="shared" si="443"/>
        <v>0.84329542240210964</v>
      </c>
      <c r="GA87" s="4">
        <f t="shared" si="444"/>
        <v>0.73100797634037917</v>
      </c>
      <c r="GB87" s="4">
        <f t="shared" si="445"/>
        <v>0.48148801139805686</v>
      </c>
      <c r="GC87" s="4">
        <f t="shared" si="446"/>
        <v>0.40099967378607149</v>
      </c>
      <c r="GD87" s="4">
        <f t="shared" si="447"/>
        <v>0.98155714445648778</v>
      </c>
      <c r="GE87" s="4">
        <f t="shared" si="448"/>
        <v>0.91371081350698413</v>
      </c>
      <c r="GF87" s="4">
        <f t="shared" si="449"/>
        <v>0.85412226483064901</v>
      </c>
      <c r="GG87" s="4">
        <f t="shared" si="450"/>
        <v>0.74726779731252257</v>
      </c>
      <c r="GH87" s="4">
        <f t="shared" si="451"/>
        <v>0.50256715661892482</v>
      </c>
      <c r="GI87" s="4">
        <f t="shared" si="452"/>
        <v>0.42141899277887102</v>
      </c>
      <c r="GJ87" s="4">
        <f t="shared" si="453"/>
        <v>0.98755335772608888</v>
      </c>
      <c r="GK87" s="4">
        <f t="shared" si="454"/>
        <v>0.94042670458750577</v>
      </c>
      <c r="GL87" s="4">
        <f t="shared" si="455"/>
        <v>0.89721185380438273</v>
      </c>
      <c r="GM87" s="4">
        <f t="shared" si="456"/>
        <v>0.8150870350739704</v>
      </c>
      <c r="GN87" s="4">
        <f t="shared" si="457"/>
        <v>0.60098840958456579</v>
      </c>
      <c r="GO87" s="4">
        <f t="shared" si="458"/>
        <v>0.52057973471305186</v>
      </c>
      <c r="GP87" s="4">
        <f t="shared" si="459"/>
        <v>0.98312577681137225</v>
      </c>
      <c r="GQ87" s="4">
        <f t="shared" si="460"/>
        <v>0.92058313248000212</v>
      </c>
      <c r="GR87" s="4">
        <f t="shared" si="461"/>
        <v>0.8650394034157094</v>
      </c>
      <c r="GS87" s="4">
        <f t="shared" si="462"/>
        <v>0.76397185034052506</v>
      </c>
      <c r="GT87" s="4">
        <f t="shared" si="463"/>
        <v>0.52516756425554634</v>
      </c>
      <c r="GU87" s="4">
        <f t="shared" si="464"/>
        <v>0.44362465711939153</v>
      </c>
      <c r="GV87" s="4">
        <f t="shared" si="465"/>
        <v>0.98861790413692074</v>
      </c>
      <c r="GW87" s="4">
        <f t="shared" si="466"/>
        <v>0.94529867446423921</v>
      </c>
      <c r="GX87" s="4">
        <f t="shared" si="467"/>
        <v>0.90526195282125521</v>
      </c>
      <c r="GY87" s="4">
        <f t="shared" si="468"/>
        <v>0.8283383523652933</v>
      </c>
      <c r="GZ87" s="4">
        <f t="shared" si="469"/>
        <v>0.62247622171708228</v>
      </c>
      <c r="HA87" s="4">
        <f t="shared" si="470"/>
        <v>0.54310576813165556</v>
      </c>
      <c r="HB87" s="4">
        <f t="shared" si="471"/>
        <v>0.99684026413898563</v>
      </c>
      <c r="HC87" s="4">
        <f t="shared" si="472"/>
        <v>0.98431820547502713</v>
      </c>
      <c r="HD87" s="4">
        <f t="shared" si="473"/>
        <v>0.97199436980119025</v>
      </c>
      <c r="HE87" s="4">
        <f t="shared" si="474"/>
        <v>0.94602418766192864</v>
      </c>
      <c r="HF87" s="4">
        <f t="shared" si="475"/>
        <v>0.85691595376787855</v>
      </c>
      <c r="HG87" s="4">
        <f t="shared" si="476"/>
        <v>0.81194344363465898</v>
      </c>
      <c r="HH87" s="4">
        <f t="shared" si="477"/>
        <v>0.99787831037687558</v>
      </c>
      <c r="HI87" s="4">
        <f t="shared" si="478"/>
        <v>0.98942640192168929</v>
      </c>
      <c r="HJ87" s="4">
        <f t="shared" si="479"/>
        <v>0.98103961262612205</v>
      </c>
      <c r="HK87" s="4">
        <f t="shared" si="480"/>
        <v>0.96313917457809983</v>
      </c>
      <c r="HL87" s="4">
        <f t="shared" si="481"/>
        <v>0.89927765079953936</v>
      </c>
      <c r="HM87" s="4">
        <f t="shared" si="482"/>
        <v>0.86553040675059256</v>
      </c>
      <c r="HN87" s="4">
        <f t="shared" si="483"/>
        <v>0.98976859116647176</v>
      </c>
      <c r="HP87" s="4">
        <f t="shared" ref="HP87:IU87" si="547">IF(B1=1,ET87,0)</f>
        <v>0.98613582681343226</v>
      </c>
      <c r="HQ87" s="4">
        <f t="shared" si="547"/>
        <v>0.93400067959448518</v>
      </c>
      <c r="HR87" s="4">
        <f t="shared" si="547"/>
        <v>0.8866860204861442</v>
      </c>
      <c r="HS87" s="4">
        <f t="shared" si="547"/>
        <v>0.79804435138161633</v>
      </c>
      <c r="HT87" s="4">
        <f t="shared" si="547"/>
        <v>0.5745137996888483</v>
      </c>
      <c r="HU87" s="4">
        <f t="shared" si="547"/>
        <v>0.49326837908472831</v>
      </c>
      <c r="HV87" s="4">
        <f t="shared" si="547"/>
        <v>0.99065756980190434</v>
      </c>
      <c r="HW87" s="4">
        <f t="shared" si="547"/>
        <v>0.95474578032101487</v>
      </c>
      <c r="HX87" s="4">
        <f t="shared" si="547"/>
        <v>0.92104602080483255</v>
      </c>
      <c r="HY87" s="4">
        <f t="shared" si="547"/>
        <v>0.8548840204382131</v>
      </c>
      <c r="HZ87" s="4">
        <f t="shared" si="547"/>
        <v>0.66810087026080611</v>
      </c>
      <c r="IA87" s="4">
        <f t="shared" si="547"/>
        <v>0.59203596327326335</v>
      </c>
      <c r="IB87" s="4">
        <f t="shared" si="547"/>
        <v>0.89818526101968177</v>
      </c>
      <c r="IC87" s="4">
        <f t="shared" si="547"/>
        <v>0.63704654940628336</v>
      </c>
      <c r="ID87" s="4">
        <f t="shared" si="547"/>
        <v>0.49251651199136814</v>
      </c>
      <c r="IE87" s="4">
        <f t="shared" si="547"/>
        <v>0.32890350587403305</v>
      </c>
      <c r="IF87" s="4">
        <f t="shared" si="547"/>
        <v>0.1434442459565515</v>
      </c>
      <c r="IG87" s="4">
        <f t="shared" si="547"/>
        <v>0.10772500040124619</v>
      </c>
      <c r="IH87" s="4">
        <f t="shared" si="547"/>
        <v>0.92933625203102599</v>
      </c>
      <c r="II87" s="4">
        <f t="shared" si="547"/>
        <v>0.72349897581776657</v>
      </c>
      <c r="IJ87" s="4">
        <f t="shared" si="547"/>
        <v>0.59130922369824701</v>
      </c>
      <c r="IK87" s="4">
        <f t="shared" si="547"/>
        <v>0.42217965478383646</v>
      </c>
      <c r="IL87" s="4">
        <f t="shared" si="547"/>
        <v>0.19978214463498695</v>
      </c>
      <c r="IM87" s="4">
        <f t="shared" si="547"/>
        <v>0.15253231596132805</v>
      </c>
      <c r="IN87" s="4">
        <f t="shared" si="547"/>
        <v>0.97042475492318581</v>
      </c>
      <c r="IO87" s="4">
        <f t="shared" si="547"/>
        <v>0.86716745602719847</v>
      </c>
      <c r="IP87" s="4">
        <f t="shared" si="547"/>
        <v>0.78306849472510509</v>
      </c>
      <c r="IQ87" s="4">
        <f t="shared" si="547"/>
        <v>0.64575380266226512</v>
      </c>
      <c r="IR87" s="4">
        <f t="shared" si="547"/>
        <v>0.38381223141315834</v>
      </c>
      <c r="IS87" s="4">
        <f t="shared" si="547"/>
        <v>0.30989333901461941</v>
      </c>
      <c r="IT87" s="4">
        <f t="shared" si="547"/>
        <v>0.97996650241609418</v>
      </c>
      <c r="IU87" s="4">
        <f t="shared" si="547"/>
        <v>0.90682409255478358</v>
      </c>
      <c r="IV87" s="4">
        <f t="shared" ref="IV87:KA87" si="548">IF(AH1=1,FZ87,0)</f>
        <v>0.84329542240210964</v>
      </c>
      <c r="IW87" s="4">
        <f t="shared" si="548"/>
        <v>0.73100797634037917</v>
      </c>
      <c r="IX87" s="4">
        <f t="shared" si="548"/>
        <v>0.48148801139805686</v>
      </c>
      <c r="IY87" s="4">
        <f t="shared" si="548"/>
        <v>0.40099967378607149</v>
      </c>
      <c r="IZ87" s="4">
        <f t="shared" si="548"/>
        <v>0.98155714445648778</v>
      </c>
      <c r="JA87" s="4">
        <f t="shared" si="548"/>
        <v>0.91371081350698413</v>
      </c>
      <c r="JB87" s="4">
        <f t="shared" si="548"/>
        <v>0.85412226483064901</v>
      </c>
      <c r="JC87" s="4">
        <f t="shared" si="548"/>
        <v>0.74726779731252257</v>
      </c>
      <c r="JD87" s="4">
        <f t="shared" si="548"/>
        <v>0.50256715661892482</v>
      </c>
      <c r="JE87" s="4">
        <f t="shared" si="548"/>
        <v>0.42141899277887102</v>
      </c>
      <c r="JF87" s="4">
        <f t="shared" si="548"/>
        <v>0.98755335772608888</v>
      </c>
      <c r="JG87" s="4">
        <f t="shared" si="548"/>
        <v>0.94042670458750577</v>
      </c>
      <c r="JH87" s="4">
        <f t="shared" si="548"/>
        <v>0.89721185380438273</v>
      </c>
      <c r="JI87" s="4">
        <f t="shared" si="548"/>
        <v>0.8150870350739704</v>
      </c>
      <c r="JJ87" s="4">
        <f t="shared" si="548"/>
        <v>0.60098840958456579</v>
      </c>
      <c r="JK87" s="4">
        <f t="shared" si="548"/>
        <v>0.52057973471305186</v>
      </c>
      <c r="JL87" s="4">
        <f t="shared" si="548"/>
        <v>0.98312577681137225</v>
      </c>
      <c r="JM87" s="4">
        <f t="shared" si="548"/>
        <v>0.92058313248000212</v>
      </c>
      <c r="JN87" s="4">
        <f t="shared" si="548"/>
        <v>0.8650394034157094</v>
      </c>
      <c r="JO87" s="4">
        <f t="shared" si="548"/>
        <v>0.76397185034052506</v>
      </c>
      <c r="JP87" s="4">
        <f t="shared" si="548"/>
        <v>0.52516756425554634</v>
      </c>
      <c r="JQ87" s="4">
        <f t="shared" si="548"/>
        <v>0.44362465711939153</v>
      </c>
      <c r="JR87" s="4">
        <f t="shared" si="548"/>
        <v>0.98861790413692074</v>
      </c>
      <c r="JS87" s="4">
        <f t="shared" si="548"/>
        <v>0.94529867446423921</v>
      </c>
      <c r="JT87" s="4">
        <f t="shared" si="548"/>
        <v>0.90526195282125521</v>
      </c>
      <c r="JU87" s="4">
        <f t="shared" si="548"/>
        <v>0.8283383523652933</v>
      </c>
      <c r="JV87" s="4">
        <f t="shared" si="548"/>
        <v>0.62247622171708228</v>
      </c>
      <c r="JW87" s="4">
        <f t="shared" si="548"/>
        <v>0.54310576813165556</v>
      </c>
      <c r="JX87" s="4">
        <f t="shared" si="548"/>
        <v>0.99684026413898563</v>
      </c>
      <c r="JY87" s="4">
        <f t="shared" si="548"/>
        <v>0.98431820547502713</v>
      </c>
      <c r="JZ87" s="4">
        <f t="shared" si="548"/>
        <v>0.97199436980119025</v>
      </c>
      <c r="KA87" s="4">
        <f t="shared" si="548"/>
        <v>0.94602418766192864</v>
      </c>
      <c r="KB87" s="4">
        <f t="shared" ref="KB87:KJ87" si="549">IF(BN1=1,HF87,0)</f>
        <v>0.85691595376787855</v>
      </c>
      <c r="KC87" s="4">
        <f t="shared" si="549"/>
        <v>0.81194344363465898</v>
      </c>
      <c r="KD87" s="4">
        <f t="shared" si="549"/>
        <v>0.99787831037687558</v>
      </c>
      <c r="KE87" s="4">
        <f t="shared" si="549"/>
        <v>0.98942640192168929</v>
      </c>
      <c r="KF87" s="4">
        <f t="shared" si="549"/>
        <v>0.98103961262612205</v>
      </c>
      <c r="KG87" s="4">
        <f t="shared" si="549"/>
        <v>0.96313917457809983</v>
      </c>
      <c r="KH87" s="4">
        <f t="shared" si="549"/>
        <v>0.89927765079953936</v>
      </c>
      <c r="KI87" s="4">
        <f t="shared" si="549"/>
        <v>0.86553040675059256</v>
      </c>
      <c r="KJ87" s="4">
        <f t="shared" si="549"/>
        <v>0</v>
      </c>
    </row>
    <row r="88" spans="1:296" x14ac:dyDescent="0.2">
      <c r="A88" s="4" t="str">
        <f>'Respondent Data'!A88</f>
        <v>715</v>
      </c>
      <c r="B88" s="4">
        <f>SUMPRODUCT('Respondent Data'!I88:Z88,'Product Coding'!A100:R100)</f>
        <v>1.3804326173830084</v>
      </c>
      <c r="C88" s="4">
        <f>SUMPRODUCT('Respondent Data'!I88:Z88,'Product Coding'!A101:R101)</f>
        <v>0.60300744008323792</v>
      </c>
      <c r="D88" s="4">
        <f>SUMPRODUCT('Respondent Data'!I88:Z88,'Product Coding'!A102:R102)</f>
        <v>0.29867204168709804</v>
      </c>
      <c r="E88" s="4">
        <f>SUMPRODUCT('Respondent Data'!I88:Z88,'Product Coding'!A103:R103)</f>
        <v>-1.5372240724267889</v>
      </c>
      <c r="F88" s="4">
        <f>SUMPRODUCT('Respondent Data'!I88:Z88,'Product Coding'!A104:R104)</f>
        <v>-2.5083064795640917</v>
      </c>
      <c r="G88" s="4">
        <f>SUMPRODUCT('Respondent Data'!I88:Z88,'Product Coding'!A105:R105)</f>
        <v>-3.3808266333822417</v>
      </c>
      <c r="H88" s="4">
        <f>SUMPRODUCT('Respondent Data'!I88:Z88,'Product Coding'!A106:R106)</f>
        <v>-0.1500130506367936</v>
      </c>
      <c r="I88" s="4">
        <f>SUMPRODUCT('Respondent Data'!I88:Z88,'Product Coding'!A107:R107)</f>
        <v>-0.92743822793656405</v>
      </c>
      <c r="J88" s="4">
        <f>SUMPRODUCT('Respondent Data'!I88:Z88,'Product Coding'!A108:R108)</f>
        <v>-1.2317736263327039</v>
      </c>
      <c r="K88" s="4">
        <f>SUMPRODUCT('Respondent Data'!I88:Z88,'Product Coding'!A109:R109)</f>
        <v>-3.0676697404465907</v>
      </c>
      <c r="L88" s="4">
        <f>SUMPRODUCT('Respondent Data'!I88:Z88,'Product Coding'!A110:R110)</f>
        <v>-4.0387521475838941</v>
      </c>
      <c r="M88" s="4">
        <f>SUMPRODUCT('Respondent Data'!I88:Z88,'Product Coding'!A111:R111)</f>
        <v>-4.9112723014020432</v>
      </c>
      <c r="N88" s="4">
        <f>SUMPRODUCT('Respondent Data'!I88:Z88,'Product Coding'!A112:R112)</f>
        <v>-2.0670400553384018</v>
      </c>
      <c r="O88" s="4">
        <f>SUMPRODUCT('Respondent Data'!I88:Z88,'Product Coding'!A113:R113)</f>
        <v>-2.8444652326381723</v>
      </c>
      <c r="P88" s="4">
        <f>SUMPRODUCT('Respondent Data'!I88:Z88,'Product Coding'!A114:R114)</f>
        <v>-3.1488006310343124</v>
      </c>
      <c r="Q88" s="4">
        <f>SUMPRODUCT('Respondent Data'!I88:Z88,'Product Coding'!A115:R115)</f>
        <v>-4.9846967451481987</v>
      </c>
      <c r="R88" s="4">
        <f>SUMPRODUCT('Respondent Data'!I88:Z88,'Product Coding'!A116:R116)</f>
        <v>-5.9557791522855021</v>
      </c>
      <c r="S88" s="4">
        <f>SUMPRODUCT('Respondent Data'!I88:Z88,'Product Coding'!A117:R117)</f>
        <v>-6.8282993061036521</v>
      </c>
      <c r="T88" s="4">
        <f>SUMPRODUCT('Respondent Data'!I88:Z88,'Product Coding'!A118:R118)</f>
        <v>-3.5974857233582034</v>
      </c>
      <c r="U88" s="4">
        <f>SUMPRODUCT('Respondent Data'!I88:Z88,'Product Coding'!A119:R119)</f>
        <v>-4.3749109006579738</v>
      </c>
      <c r="V88" s="4">
        <f>SUMPRODUCT('Respondent Data'!I88:Z88,'Product Coding'!A120:R120)</f>
        <v>-4.6792462990541139</v>
      </c>
      <c r="W88" s="4">
        <f>SUMPRODUCT('Respondent Data'!I88:Z88,'Product Coding'!A121:R121)</f>
        <v>-6.5151424131680002</v>
      </c>
      <c r="X88" s="4">
        <f>SUMPRODUCT('Respondent Data'!I88:Z88,'Product Coding'!A122:R122)</f>
        <v>-7.4862248203053037</v>
      </c>
      <c r="Y88" s="4">
        <f>SUMPRODUCT('Respondent Data'!I88:Z88,'Product Coding'!A123:R123)</f>
        <v>-8.3587449741234536</v>
      </c>
      <c r="Z88" s="4">
        <f>SUMPRODUCT('Respondent Data'!I88:Z88,'Product Coding'!A124:R124)</f>
        <v>0.72585131558126847</v>
      </c>
      <c r="AA88" s="4">
        <f>SUMPRODUCT('Respondent Data'!I88:Z88,'Product Coding'!A125:R125)</f>
        <v>-5.1573861718501979E-2</v>
      </c>
      <c r="AB88" s="4">
        <f>SUMPRODUCT('Respondent Data'!I88:Z88,'Product Coding'!A126:R126)</f>
        <v>-0.35590926011464186</v>
      </c>
      <c r="AC88" s="4">
        <f>SUMPRODUCT('Respondent Data'!I88:Z88,'Product Coding'!A127:R127)</f>
        <v>-2.1918053742285286</v>
      </c>
      <c r="AD88" s="4">
        <f>SUMPRODUCT('Respondent Data'!I88:Z88,'Product Coding'!A128:R128)</f>
        <v>-3.162887781365832</v>
      </c>
      <c r="AE88" s="4">
        <f>SUMPRODUCT('Respondent Data'!I88:Z88,'Product Coding'!A129:R129)</f>
        <v>-4.035407935183982</v>
      </c>
      <c r="AF88" s="4">
        <f>SUMPRODUCT('Respondent Data'!I88:Z88,'Product Coding'!A130:R130)</f>
        <v>-0.8045943524385335</v>
      </c>
      <c r="AG88" s="4">
        <f>SUMPRODUCT('Respondent Data'!I88:Z88,'Product Coding'!A131:R131)</f>
        <v>-1.582019529738304</v>
      </c>
      <c r="AH88" s="4">
        <f>SUMPRODUCT('Respondent Data'!I88:Z88,'Product Coding'!A132:R132)</f>
        <v>-1.8863549281344438</v>
      </c>
      <c r="AI88" s="4">
        <f>SUMPRODUCT('Respondent Data'!I88:Z88,'Product Coding'!A133:R133)</f>
        <v>-3.722251042248331</v>
      </c>
      <c r="AJ88" s="4">
        <f>SUMPRODUCT('Respondent Data'!I88:Z88,'Product Coding'!A134:R134)</f>
        <v>-4.6933334493856336</v>
      </c>
      <c r="AK88" s="4">
        <f>SUMPRODUCT('Respondent Data'!I88:Z88,'Product Coding'!A135:R135)</f>
        <v>-5.5658536032037835</v>
      </c>
      <c r="AL88" s="4">
        <f>SUMPRODUCT('Respondent Data'!I88:Z88,'Product Coding'!A136:R136)</f>
        <v>4.0519566997061345</v>
      </c>
      <c r="AM88" s="4">
        <f>SUMPRODUCT('Respondent Data'!I88:Z88,'Product Coding'!A137:R137)</f>
        <v>3.274531522406364</v>
      </c>
      <c r="AN88" s="4">
        <f>SUMPRODUCT('Respondent Data'!I88:Z88,'Product Coding'!A138:R138)</f>
        <v>2.9701961240102239</v>
      </c>
      <c r="AO88" s="4">
        <f>SUMPRODUCT('Respondent Data'!I88:Z88,'Product Coding'!A139:R139)</f>
        <v>1.1343000098963369</v>
      </c>
      <c r="AP88" s="4">
        <f>SUMPRODUCT('Respondent Data'!I88:Z88,'Product Coding'!A140:R140)</f>
        <v>0.16321760275903396</v>
      </c>
      <c r="AQ88" s="4">
        <f>SUMPRODUCT('Respondent Data'!I88:Z88,'Product Coding'!A141:R141)</f>
        <v>-0.70930255105911599</v>
      </c>
      <c r="AR88" s="4">
        <f>SUMPRODUCT('Respondent Data'!I88:Z88,'Product Coding'!A142:R142)</f>
        <v>2.5215110316863321</v>
      </c>
      <c r="AS88" s="4">
        <f>SUMPRODUCT('Respondent Data'!I88:Z88,'Product Coding'!A143:R143)</f>
        <v>1.7440858543865618</v>
      </c>
      <c r="AT88" s="4">
        <f>SUMPRODUCT('Respondent Data'!I88:Z88,'Product Coding'!A144:R144)</f>
        <v>1.4397504559904222</v>
      </c>
      <c r="AU88" s="4">
        <f>SUMPRODUCT('Respondent Data'!I88:Z88,'Product Coding'!A145:R145)</f>
        <v>-0.39614565812346497</v>
      </c>
      <c r="AV88" s="4">
        <f>SUMPRODUCT('Respondent Data'!I88:Z88,'Product Coding'!A146:R146)</f>
        <v>-1.367228065260768</v>
      </c>
      <c r="AW88" s="4">
        <f>SUMPRODUCT('Respondent Data'!I88:Z88,'Product Coding'!A147:R147)</f>
        <v>-2.2397482190789182</v>
      </c>
      <c r="AX88" s="4">
        <f>SUMPRODUCT('Respondent Data'!I88:Z88,'Product Coding'!A148:R148)</f>
        <v>7.0615973364261579</v>
      </c>
      <c r="AY88" s="4">
        <f>SUMPRODUCT('Respondent Data'!I88:Z88,'Product Coding'!A149:R149)</f>
        <v>6.2841721591263875</v>
      </c>
      <c r="AZ88" s="4">
        <f>SUMPRODUCT('Respondent Data'!I88:Z88,'Product Coding'!A150:R150)</f>
        <v>5.9798367607302474</v>
      </c>
      <c r="BA88" s="4">
        <f>SUMPRODUCT('Respondent Data'!I88:Z88,'Product Coding'!A151:R151)</f>
        <v>4.1439406466163611</v>
      </c>
      <c r="BB88" s="4">
        <f>SUMPRODUCT('Respondent Data'!I88:Z88,'Product Coding'!A152:R152)</f>
        <v>3.1728582394790577</v>
      </c>
      <c r="BC88" s="4">
        <f>SUMPRODUCT('Respondent Data'!I88:Z88,'Product Coding'!A153:R153)</f>
        <v>2.3003380856609077</v>
      </c>
      <c r="BD88" s="4">
        <f>SUMPRODUCT('Respondent Data'!I88:Z88,'Product Coding'!A154:R154)</f>
        <v>5.5311516684063564</v>
      </c>
      <c r="BE88" s="4">
        <f>SUMPRODUCT('Respondent Data'!I88:Z88,'Product Coding'!A155:R155)</f>
        <v>4.753726491106586</v>
      </c>
      <c r="BF88" s="4">
        <f>SUMPRODUCT('Respondent Data'!I88:Z88,'Product Coding'!A156:R156)</f>
        <v>4.4493910927104459</v>
      </c>
      <c r="BG88" s="4">
        <f>SUMPRODUCT('Respondent Data'!I88:Z88,'Product Coding'!A157:R157)</f>
        <v>2.6134949785965587</v>
      </c>
      <c r="BH88" s="4">
        <f>SUMPRODUCT('Respondent Data'!I88:Z88,'Product Coding'!A158:R158)</f>
        <v>1.6424125714592559</v>
      </c>
      <c r="BI88" s="4">
        <f>SUMPRODUCT('Respondent Data'!I88:Z88,'Product Coding'!A159:R159)</f>
        <v>0.76989241764110594</v>
      </c>
      <c r="BJ88" s="4">
        <f>SUMPRODUCT('Respondent Data'!I88:Z88,'Product Coding'!A160:R160)</f>
        <v>9.0796024362800978</v>
      </c>
      <c r="BK88" s="4">
        <f>SUMPRODUCT('Respondent Data'!I88:Z88,'Product Coding'!A161:R161)</f>
        <v>8.3021772589803273</v>
      </c>
      <c r="BL88" s="4">
        <f>SUMPRODUCT('Respondent Data'!I88:Z88,'Product Coding'!A162:R162)</f>
        <v>7.9978418605841872</v>
      </c>
      <c r="BM88" s="4">
        <f>SUMPRODUCT('Respondent Data'!I88:Z88,'Product Coding'!A163:R163)</f>
        <v>6.1619457464703009</v>
      </c>
      <c r="BN88" s="4">
        <f>SUMPRODUCT('Respondent Data'!I88:Z88,'Product Coding'!A164:R164)</f>
        <v>5.1908633393329975</v>
      </c>
      <c r="BO88" s="4">
        <f>SUMPRODUCT('Respondent Data'!I88:Z88,'Product Coding'!A165:R165)</f>
        <v>4.3183431855148475</v>
      </c>
      <c r="BP88" s="4">
        <f>SUMPRODUCT('Respondent Data'!I88:Z88,'Product Coding'!A166:R166)</f>
        <v>7.5491567682602962</v>
      </c>
      <c r="BQ88" s="4">
        <f>SUMPRODUCT('Respondent Data'!I88:Z88,'Product Coding'!A167:R167)</f>
        <v>6.7717315909605258</v>
      </c>
      <c r="BR88" s="4">
        <f>SUMPRODUCT('Respondent Data'!I88:Z88,'Product Coding'!A168:R168)</f>
        <v>6.4673961925643857</v>
      </c>
      <c r="BS88" s="4">
        <f>SUMPRODUCT('Respondent Data'!I88:Z88,'Product Coding'!A169:R169)</f>
        <v>4.6315000784504994</v>
      </c>
      <c r="BT88" s="4">
        <f>SUMPRODUCT('Respondent Data'!I88:Z88,'Product Coding'!A170:R170)</f>
        <v>3.660417671313196</v>
      </c>
      <c r="BU88" s="4">
        <f>SUMPRODUCT('Respondent Data'!I88:Z88,'Product Coding'!A171:R171)</f>
        <v>2.787897517495046</v>
      </c>
      <c r="BV88" s="4">
        <f>SUMPRODUCT('Respondent Data'!I88:Z88,'Product Coding'!A172:R172)</f>
        <v>2.38810241533844</v>
      </c>
      <c r="BX88" s="4">
        <f t="shared" si="338"/>
        <v>0.25146973934356043</v>
      </c>
      <c r="BY88" s="4">
        <f t="shared" si="339"/>
        <v>0.54716359741245191</v>
      </c>
      <c r="BZ88" s="4">
        <f t="shared" si="340"/>
        <v>0.74180264989203015</v>
      </c>
      <c r="CA88" s="4">
        <f t="shared" si="341"/>
        <v>4.6516596617578694</v>
      </c>
      <c r="CB88" s="4">
        <f t="shared" si="342"/>
        <v>12.284109045374072</v>
      </c>
      <c r="CC88" s="4">
        <f t="shared" si="343"/>
        <v>29.395060010777506</v>
      </c>
      <c r="CD88" s="4">
        <f t="shared" si="344"/>
        <v>1.161849405503941</v>
      </c>
      <c r="CE88" s="4">
        <f t="shared" si="345"/>
        <v>2.5280246522963377</v>
      </c>
      <c r="CF88" s="4">
        <f t="shared" si="346"/>
        <v>3.4273029034353022</v>
      </c>
      <c r="CG88" s="4">
        <f t="shared" si="347"/>
        <v>21.491762892537633</v>
      </c>
      <c r="CH88" s="4">
        <f t="shared" si="348"/>
        <v>56.755476141065706</v>
      </c>
      <c r="CI88" s="4">
        <f t="shared" si="349"/>
        <v>135.81209845537253</v>
      </c>
      <c r="CJ88" s="4">
        <f t="shared" si="350"/>
        <v>7.9014007615078086</v>
      </c>
      <c r="CK88" s="4">
        <f t="shared" si="351"/>
        <v>17.192362295955952</v>
      </c>
      <c r="CL88" s="4">
        <f t="shared" si="352"/>
        <v>23.308092806894987</v>
      </c>
      <c r="CM88" s="4">
        <f t="shared" si="353"/>
        <v>146.1592448046969</v>
      </c>
      <c r="CN88" s="4">
        <f t="shared" si="354"/>
        <v>385.97752882288972</v>
      </c>
      <c r="CO88" s="4">
        <f t="shared" si="355"/>
        <v>923.61868334545932</v>
      </c>
      <c r="CP88" s="4">
        <f t="shared" si="356"/>
        <v>36.506331940258221</v>
      </c>
      <c r="CQ88" s="4">
        <f t="shared" si="357"/>
        <v>79.43276183014143</v>
      </c>
      <c r="CR88" s="4">
        <f t="shared" si="358"/>
        <v>107.68887676828572</v>
      </c>
      <c r="CS88" s="4">
        <f t="shared" si="359"/>
        <v>675.29012488154297</v>
      </c>
      <c r="CT88" s="4">
        <f t="shared" si="360"/>
        <v>1783.3070633921513</v>
      </c>
      <c r="CU88" s="4">
        <f t="shared" si="361"/>
        <v>4267.3357874331214</v>
      </c>
      <c r="CV88" s="4">
        <f t="shared" si="362"/>
        <v>0.48391243135788981</v>
      </c>
      <c r="CW88" s="4">
        <f t="shared" si="363"/>
        <v>1.0529269544143645</v>
      </c>
      <c r="CX88" s="4">
        <f t="shared" si="364"/>
        <v>1.4274780131956666</v>
      </c>
      <c r="CY88" s="4">
        <f t="shared" si="365"/>
        <v>8.9513590885595047</v>
      </c>
      <c r="CZ88" s="4">
        <f t="shared" si="366"/>
        <v>23.638761032360531</v>
      </c>
      <c r="DA88" s="4">
        <f t="shared" si="367"/>
        <v>56.565990790218258</v>
      </c>
      <c r="DB88" s="4">
        <f t="shared" si="368"/>
        <v>2.2357893723387616</v>
      </c>
      <c r="DC88" s="4">
        <f t="shared" si="369"/>
        <v>4.8647704460140311</v>
      </c>
      <c r="DD88" s="4">
        <f t="shared" si="370"/>
        <v>6.5952845273977605</v>
      </c>
      <c r="DE88" s="4">
        <f t="shared" si="371"/>
        <v>41.357386628879439</v>
      </c>
      <c r="DF88" s="4">
        <f t="shared" si="372"/>
        <v>109.21664182733049</v>
      </c>
      <c r="DG88" s="4">
        <f t="shared" si="373"/>
        <v>261.34819618024721</v>
      </c>
      <c r="DH88" s="4">
        <f t="shared" si="374"/>
        <v>1.7388317614707546E-2</v>
      </c>
      <c r="DI88" s="4">
        <f t="shared" si="375"/>
        <v>3.7834589735726482E-2</v>
      </c>
      <c r="DJ88" s="4">
        <f t="shared" si="376"/>
        <v>5.1293249507575918E-2</v>
      </c>
      <c r="DK88" s="4">
        <f t="shared" si="377"/>
        <v>0.321647192402994</v>
      </c>
      <c r="DL88" s="4">
        <f t="shared" si="378"/>
        <v>0.84940633514096087</v>
      </c>
      <c r="DM88" s="4">
        <f t="shared" si="379"/>
        <v>2.0325731481849449</v>
      </c>
      <c r="DN88" s="4">
        <f t="shared" si="380"/>
        <v>8.0338121541378302E-2</v>
      </c>
      <c r="DO88" s="4">
        <f t="shared" si="381"/>
        <v>0.17480471291173269</v>
      </c>
      <c r="DP88" s="4">
        <f t="shared" si="382"/>
        <v>0.23698688996262515</v>
      </c>
      <c r="DQ88" s="4">
        <f t="shared" si="383"/>
        <v>1.48608576225098</v>
      </c>
      <c r="DR88" s="4">
        <f t="shared" si="384"/>
        <v>3.9244572650807834</v>
      </c>
      <c r="DS88" s="4">
        <f t="shared" si="385"/>
        <v>9.3909665235529118</v>
      </c>
      <c r="DT88" s="4">
        <f t="shared" si="386"/>
        <v>8.5740743143887836E-4</v>
      </c>
      <c r="DU88" s="4">
        <f t="shared" si="387"/>
        <v>1.8656007512431558E-3</v>
      </c>
      <c r="DV88" s="4">
        <f t="shared" si="388"/>
        <v>2.5292391296812566E-3</v>
      </c>
      <c r="DW88" s="4">
        <f t="shared" si="389"/>
        <v>1.5860228641930981E-2</v>
      </c>
      <c r="DX88" s="4">
        <f t="shared" si="390"/>
        <v>4.1883712973192731E-2</v>
      </c>
      <c r="DY88" s="4">
        <f t="shared" si="391"/>
        <v>0.10022495337460506</v>
      </c>
      <c r="DZ88" s="4">
        <f t="shared" si="392"/>
        <v>3.9614242138730372E-3</v>
      </c>
      <c r="EA88" s="4">
        <f t="shared" si="393"/>
        <v>8.6195147352431181E-3</v>
      </c>
      <c r="EB88" s="4">
        <f t="shared" si="394"/>
        <v>1.1685680300414733E-2</v>
      </c>
      <c r="EC88" s="4">
        <f t="shared" si="395"/>
        <v>7.3277990691391598E-2</v>
      </c>
      <c r="ED88" s="4">
        <f t="shared" si="396"/>
        <v>0.1935126156539988</v>
      </c>
      <c r="EE88" s="4">
        <f t="shared" si="397"/>
        <v>0.46306288302886012</v>
      </c>
      <c r="EF88" s="4">
        <f t="shared" si="398"/>
        <v>1.1396690755906582E-4</v>
      </c>
      <c r="EG88" s="4">
        <f t="shared" si="399"/>
        <v>2.4797633022872768E-4</v>
      </c>
      <c r="EH88" s="4">
        <f t="shared" si="400"/>
        <v>3.3618738480423844E-4</v>
      </c>
      <c r="EI88" s="4">
        <f t="shared" si="401"/>
        <v>2.1081473582136188E-3</v>
      </c>
      <c r="EJ88" s="4">
        <f t="shared" si="402"/>
        <v>5.5671983582365045E-3</v>
      </c>
      <c r="EK88" s="4">
        <f t="shared" si="403"/>
        <v>1.3321937246551094E-2</v>
      </c>
      <c r="EL88" s="4">
        <f t="shared" si="404"/>
        <v>5.2655394696902308E-4</v>
      </c>
      <c r="EM88" s="4">
        <f t="shared" si="405"/>
        <v>1.1457090328537533E-3</v>
      </c>
      <c r="EN88" s="4">
        <f t="shared" si="406"/>
        <v>1.5532648747016377E-3</v>
      </c>
      <c r="EO88" s="4">
        <f t="shared" si="407"/>
        <v>9.7401371681897289E-3</v>
      </c>
      <c r="EP88" s="4">
        <f t="shared" si="408"/>
        <v>2.5721767238174986E-2</v>
      </c>
      <c r="EQ88" s="4">
        <f t="shared" si="409"/>
        <v>6.1550486792050468E-2</v>
      </c>
      <c r="ER88" s="4">
        <f t="shared" si="410"/>
        <v>9.1803724035917897E-2</v>
      </c>
      <c r="ET88" s="4">
        <f t="shared" si="411"/>
        <v>0.7990604715097106</v>
      </c>
      <c r="EU88" s="4">
        <f t="shared" si="412"/>
        <v>0.64634405933053651</v>
      </c>
      <c r="EV88" s="4">
        <f t="shared" si="413"/>
        <v>0.57411785431718532</v>
      </c>
      <c r="EW88" s="4">
        <f t="shared" si="414"/>
        <v>0.17693917536587192</v>
      </c>
      <c r="EX88" s="4">
        <f t="shared" si="415"/>
        <v>7.5277912623596704E-2</v>
      </c>
      <c r="EY88" s="4">
        <f t="shared" si="416"/>
        <v>3.2900083093944182E-2</v>
      </c>
      <c r="EZ88" s="4">
        <f t="shared" si="417"/>
        <v>0.46256691028249197</v>
      </c>
      <c r="FA88" s="4">
        <f t="shared" si="418"/>
        <v>0.28344473141623744</v>
      </c>
      <c r="FB88" s="4">
        <f t="shared" si="419"/>
        <v>0.22587115040718453</v>
      </c>
      <c r="FC88" s="4">
        <f t="shared" si="420"/>
        <v>4.4460721232828855E-2</v>
      </c>
      <c r="FD88" s="4">
        <f t="shared" si="421"/>
        <v>1.731437548116711E-2</v>
      </c>
      <c r="FE88" s="4">
        <f t="shared" si="422"/>
        <v>7.309295093709825E-3</v>
      </c>
      <c r="FF88" s="4">
        <f t="shared" si="423"/>
        <v>0.1123418691948221</v>
      </c>
      <c r="FG88" s="4">
        <f t="shared" si="424"/>
        <v>5.49681225413092E-2</v>
      </c>
      <c r="FH88" s="4">
        <f t="shared" si="425"/>
        <v>4.1138562697783931E-2</v>
      </c>
      <c r="FI88" s="4">
        <f t="shared" si="426"/>
        <v>6.7953596889353081E-3</v>
      </c>
      <c r="FJ88" s="4">
        <f t="shared" si="427"/>
        <v>2.5841293757852173E-3</v>
      </c>
      <c r="FK88" s="4">
        <f t="shared" si="428"/>
        <v>1.0815269234900119E-3</v>
      </c>
      <c r="FL88" s="4">
        <f t="shared" si="429"/>
        <v>2.6662164713756736E-2</v>
      </c>
      <c r="FM88" s="4">
        <f t="shared" si="430"/>
        <v>1.2432744782677092E-2</v>
      </c>
      <c r="FN88" s="4">
        <f t="shared" si="431"/>
        <v>9.2005735060810712E-3</v>
      </c>
      <c r="FO88" s="4">
        <f t="shared" si="432"/>
        <v>1.4786553332789786E-3</v>
      </c>
      <c r="FP88" s="4">
        <f t="shared" si="433"/>
        <v>5.6044165296240947E-4</v>
      </c>
      <c r="FQ88" s="4">
        <f t="shared" si="434"/>
        <v>2.3428334831205417E-4</v>
      </c>
      <c r="FR88" s="4">
        <f t="shared" si="435"/>
        <v>0.67389421293878238</v>
      </c>
      <c r="FS88" s="4">
        <f t="shared" si="436"/>
        <v>0.48710939171494705</v>
      </c>
      <c r="FT88" s="4">
        <f t="shared" si="437"/>
        <v>0.41195017815364043</v>
      </c>
      <c r="FU88" s="4">
        <f t="shared" si="438"/>
        <v>0.10048878661706033</v>
      </c>
      <c r="FV88" s="4">
        <f t="shared" si="439"/>
        <v>4.0586456384174539E-2</v>
      </c>
      <c r="FW88" s="4">
        <f t="shared" si="440"/>
        <v>1.7371367821048991E-2</v>
      </c>
      <c r="FX88" s="4">
        <f t="shared" si="441"/>
        <v>0.30904360109113677</v>
      </c>
      <c r="FY88" s="4">
        <f t="shared" si="442"/>
        <v>0.17050965748875069</v>
      </c>
      <c r="FZ88" s="4">
        <f t="shared" si="443"/>
        <v>0.13166063712199239</v>
      </c>
      <c r="GA88" s="4">
        <f t="shared" si="444"/>
        <v>2.3608633100093004E-2</v>
      </c>
      <c r="GB88" s="4">
        <f t="shared" si="445"/>
        <v>9.0730400003171691E-3</v>
      </c>
      <c r="GC88" s="4">
        <f t="shared" si="446"/>
        <v>3.8117281329159459E-3</v>
      </c>
      <c r="GD88" s="4">
        <f t="shared" si="447"/>
        <v>0.98290886840977798</v>
      </c>
      <c r="GE88" s="4">
        <f t="shared" si="448"/>
        <v>0.96354468225484702</v>
      </c>
      <c r="GF88" s="4">
        <f t="shared" si="449"/>
        <v>0.95120937994075239</v>
      </c>
      <c r="GG88" s="4">
        <f t="shared" si="450"/>
        <v>0.75663157743468501</v>
      </c>
      <c r="GH88" s="4">
        <f t="shared" si="451"/>
        <v>0.54071405563979558</v>
      </c>
      <c r="GI88" s="4">
        <f t="shared" si="452"/>
        <v>0.32975296922302427</v>
      </c>
      <c r="GJ88" s="4">
        <f t="shared" si="453"/>
        <v>0.92563613192992256</v>
      </c>
      <c r="GK88" s="4">
        <f t="shared" si="454"/>
        <v>0.85120530162116703</v>
      </c>
      <c r="GL88" s="4">
        <f t="shared" si="455"/>
        <v>0.80841600514473888</v>
      </c>
      <c r="GM88" s="4">
        <f t="shared" si="456"/>
        <v>0.40223873817392719</v>
      </c>
      <c r="GN88" s="4">
        <f t="shared" si="457"/>
        <v>0.20306806337644104</v>
      </c>
      <c r="GO88" s="4">
        <f t="shared" si="458"/>
        <v>9.6237438330046401E-2</v>
      </c>
      <c r="GP88" s="4">
        <f t="shared" si="459"/>
        <v>0.99914332708628362</v>
      </c>
      <c r="GQ88" s="4">
        <f t="shared" si="460"/>
        <v>0.99813787323385061</v>
      </c>
      <c r="GR88" s="4">
        <f t="shared" si="461"/>
        <v>0.99747714178204228</v>
      </c>
      <c r="GS88" s="4">
        <f t="shared" si="462"/>
        <v>0.98438739090796579</v>
      </c>
      <c r="GT88" s="4">
        <f t="shared" si="463"/>
        <v>0.95980001179433883</v>
      </c>
      <c r="GU88" s="4">
        <f t="shared" si="464"/>
        <v>0.90890503522284638</v>
      </c>
      <c r="GV88" s="4">
        <f t="shared" si="465"/>
        <v>0.99605420674706213</v>
      </c>
      <c r="GW88" s="4">
        <f t="shared" si="466"/>
        <v>0.99145414637599427</v>
      </c>
      <c r="GX88" s="4">
        <f t="shared" si="467"/>
        <v>0.9884492975160577</v>
      </c>
      <c r="GY88" s="4">
        <f t="shared" si="468"/>
        <v>0.93172505974506481</v>
      </c>
      <c r="GZ88" s="4">
        <f t="shared" si="469"/>
        <v>0.83786294915034365</v>
      </c>
      <c r="HA88" s="4">
        <f t="shared" si="470"/>
        <v>0.68349762105220069</v>
      </c>
      <c r="HB88" s="4">
        <f t="shared" si="471"/>
        <v>0.99988604607941678</v>
      </c>
      <c r="HC88" s="4">
        <f t="shared" si="472"/>
        <v>0.99975208514678671</v>
      </c>
      <c r="HD88" s="4">
        <f t="shared" si="473"/>
        <v>0.99966392559916972</v>
      </c>
      <c r="HE88" s="4">
        <f t="shared" si="474"/>
        <v>0.99789628757757221</v>
      </c>
      <c r="HF88" s="4">
        <f t="shared" si="475"/>
        <v>0.99446362374655217</v>
      </c>
      <c r="HG88" s="4">
        <f t="shared" si="476"/>
        <v>0.98685320355073902</v>
      </c>
      <c r="HH88" s="4">
        <f t="shared" si="477"/>
        <v>0.99947372316617511</v>
      </c>
      <c r="HI88" s="4">
        <f t="shared" si="478"/>
        <v>0.99885560211414126</v>
      </c>
      <c r="HJ88" s="4">
        <f t="shared" si="479"/>
        <v>0.99844914401542495</v>
      </c>
      <c r="HK88" s="4">
        <f t="shared" si="480"/>
        <v>0.99035381796795174</v>
      </c>
      <c r="HL88" s="4">
        <f t="shared" si="481"/>
        <v>0.97492325106112088</v>
      </c>
      <c r="HM88" s="4">
        <f t="shared" si="482"/>
        <v>0.94201831419431326</v>
      </c>
      <c r="HN88" s="4">
        <f t="shared" si="483"/>
        <v>0.91591554231326489</v>
      </c>
      <c r="HP88" s="4">
        <f t="shared" ref="HP88:IU88" si="550">IF(B1=1,ET88,0)</f>
        <v>0.7990604715097106</v>
      </c>
      <c r="HQ88" s="4">
        <f t="shared" si="550"/>
        <v>0.64634405933053651</v>
      </c>
      <c r="HR88" s="4">
        <f t="shared" si="550"/>
        <v>0.57411785431718532</v>
      </c>
      <c r="HS88" s="4">
        <f t="shared" si="550"/>
        <v>0.17693917536587192</v>
      </c>
      <c r="HT88" s="4">
        <f t="shared" si="550"/>
        <v>7.5277912623596704E-2</v>
      </c>
      <c r="HU88" s="4">
        <f t="shared" si="550"/>
        <v>3.2900083093944182E-2</v>
      </c>
      <c r="HV88" s="4">
        <f t="shared" si="550"/>
        <v>0.46256691028249197</v>
      </c>
      <c r="HW88" s="4">
        <f t="shared" si="550"/>
        <v>0.28344473141623744</v>
      </c>
      <c r="HX88" s="4">
        <f t="shared" si="550"/>
        <v>0.22587115040718453</v>
      </c>
      <c r="HY88" s="4">
        <f t="shared" si="550"/>
        <v>4.4460721232828855E-2</v>
      </c>
      <c r="HZ88" s="4">
        <f t="shared" si="550"/>
        <v>1.731437548116711E-2</v>
      </c>
      <c r="IA88" s="4">
        <f t="shared" si="550"/>
        <v>7.309295093709825E-3</v>
      </c>
      <c r="IB88" s="4">
        <f t="shared" si="550"/>
        <v>0.1123418691948221</v>
      </c>
      <c r="IC88" s="4">
        <f t="shared" si="550"/>
        <v>5.49681225413092E-2</v>
      </c>
      <c r="ID88" s="4">
        <f t="shared" si="550"/>
        <v>4.1138562697783931E-2</v>
      </c>
      <c r="IE88" s="4">
        <f t="shared" si="550"/>
        <v>6.7953596889353081E-3</v>
      </c>
      <c r="IF88" s="4">
        <f t="shared" si="550"/>
        <v>2.5841293757852173E-3</v>
      </c>
      <c r="IG88" s="4">
        <f t="shared" si="550"/>
        <v>1.0815269234900119E-3</v>
      </c>
      <c r="IH88" s="4">
        <f t="shared" si="550"/>
        <v>2.6662164713756736E-2</v>
      </c>
      <c r="II88" s="4">
        <f t="shared" si="550"/>
        <v>1.2432744782677092E-2</v>
      </c>
      <c r="IJ88" s="4">
        <f t="shared" si="550"/>
        <v>9.2005735060810712E-3</v>
      </c>
      <c r="IK88" s="4">
        <f t="shared" si="550"/>
        <v>1.4786553332789786E-3</v>
      </c>
      <c r="IL88" s="4">
        <f t="shared" si="550"/>
        <v>5.6044165296240947E-4</v>
      </c>
      <c r="IM88" s="4">
        <f t="shared" si="550"/>
        <v>2.3428334831205417E-4</v>
      </c>
      <c r="IN88" s="4">
        <f t="shared" si="550"/>
        <v>0.67389421293878238</v>
      </c>
      <c r="IO88" s="4">
        <f t="shared" si="550"/>
        <v>0.48710939171494705</v>
      </c>
      <c r="IP88" s="4">
        <f t="shared" si="550"/>
        <v>0.41195017815364043</v>
      </c>
      <c r="IQ88" s="4">
        <f t="shared" si="550"/>
        <v>0.10048878661706033</v>
      </c>
      <c r="IR88" s="4">
        <f t="shared" si="550"/>
        <v>4.0586456384174539E-2</v>
      </c>
      <c r="IS88" s="4">
        <f t="shared" si="550"/>
        <v>1.7371367821048991E-2</v>
      </c>
      <c r="IT88" s="4">
        <f t="shared" si="550"/>
        <v>0.30904360109113677</v>
      </c>
      <c r="IU88" s="4">
        <f t="shared" si="550"/>
        <v>0.17050965748875069</v>
      </c>
      <c r="IV88" s="4">
        <f t="shared" ref="IV88:KA88" si="551">IF(AH1=1,FZ88,0)</f>
        <v>0.13166063712199239</v>
      </c>
      <c r="IW88" s="4">
        <f t="shared" si="551"/>
        <v>2.3608633100093004E-2</v>
      </c>
      <c r="IX88" s="4">
        <f t="shared" si="551"/>
        <v>9.0730400003171691E-3</v>
      </c>
      <c r="IY88" s="4">
        <f t="shared" si="551"/>
        <v>3.8117281329159459E-3</v>
      </c>
      <c r="IZ88" s="4">
        <f t="shared" si="551"/>
        <v>0.98290886840977798</v>
      </c>
      <c r="JA88" s="4">
        <f t="shared" si="551"/>
        <v>0.96354468225484702</v>
      </c>
      <c r="JB88" s="4">
        <f t="shared" si="551"/>
        <v>0.95120937994075239</v>
      </c>
      <c r="JC88" s="4">
        <f t="shared" si="551"/>
        <v>0.75663157743468501</v>
      </c>
      <c r="JD88" s="4">
        <f t="shared" si="551"/>
        <v>0.54071405563979558</v>
      </c>
      <c r="JE88" s="4">
        <f t="shared" si="551"/>
        <v>0.32975296922302427</v>
      </c>
      <c r="JF88" s="4">
        <f t="shared" si="551"/>
        <v>0.92563613192992256</v>
      </c>
      <c r="JG88" s="4">
        <f t="shared" si="551"/>
        <v>0.85120530162116703</v>
      </c>
      <c r="JH88" s="4">
        <f t="shared" si="551"/>
        <v>0.80841600514473888</v>
      </c>
      <c r="JI88" s="4">
        <f t="shared" si="551"/>
        <v>0.40223873817392719</v>
      </c>
      <c r="JJ88" s="4">
        <f t="shared" si="551"/>
        <v>0.20306806337644104</v>
      </c>
      <c r="JK88" s="4">
        <f t="shared" si="551"/>
        <v>9.6237438330046401E-2</v>
      </c>
      <c r="JL88" s="4">
        <f t="shared" si="551"/>
        <v>0.99914332708628362</v>
      </c>
      <c r="JM88" s="4">
        <f t="shared" si="551"/>
        <v>0.99813787323385061</v>
      </c>
      <c r="JN88" s="4">
        <f t="shared" si="551"/>
        <v>0.99747714178204228</v>
      </c>
      <c r="JO88" s="4">
        <f t="shared" si="551"/>
        <v>0.98438739090796579</v>
      </c>
      <c r="JP88" s="4">
        <f t="shared" si="551"/>
        <v>0.95980001179433883</v>
      </c>
      <c r="JQ88" s="4">
        <f t="shared" si="551"/>
        <v>0.90890503522284638</v>
      </c>
      <c r="JR88" s="4">
        <f t="shared" si="551"/>
        <v>0.99605420674706213</v>
      </c>
      <c r="JS88" s="4">
        <f t="shared" si="551"/>
        <v>0.99145414637599427</v>
      </c>
      <c r="JT88" s="4">
        <f t="shared" si="551"/>
        <v>0.9884492975160577</v>
      </c>
      <c r="JU88" s="4">
        <f t="shared" si="551"/>
        <v>0.93172505974506481</v>
      </c>
      <c r="JV88" s="4">
        <f t="shared" si="551"/>
        <v>0.83786294915034365</v>
      </c>
      <c r="JW88" s="4">
        <f t="shared" si="551"/>
        <v>0.68349762105220069</v>
      </c>
      <c r="JX88" s="4">
        <f t="shared" si="551"/>
        <v>0.99988604607941678</v>
      </c>
      <c r="JY88" s="4">
        <f t="shared" si="551"/>
        <v>0.99975208514678671</v>
      </c>
      <c r="JZ88" s="4">
        <f t="shared" si="551"/>
        <v>0.99966392559916972</v>
      </c>
      <c r="KA88" s="4">
        <f t="shared" si="551"/>
        <v>0.99789628757757221</v>
      </c>
      <c r="KB88" s="4">
        <f t="shared" ref="KB88:KJ88" si="552">IF(BN1=1,HF88,0)</f>
        <v>0.99446362374655217</v>
      </c>
      <c r="KC88" s="4">
        <f t="shared" si="552"/>
        <v>0.98685320355073902</v>
      </c>
      <c r="KD88" s="4">
        <f t="shared" si="552"/>
        <v>0.99947372316617511</v>
      </c>
      <c r="KE88" s="4">
        <f t="shared" si="552"/>
        <v>0.99885560211414126</v>
      </c>
      <c r="KF88" s="4">
        <f t="shared" si="552"/>
        <v>0.99844914401542495</v>
      </c>
      <c r="KG88" s="4">
        <f t="shared" si="552"/>
        <v>0.99035381796795174</v>
      </c>
      <c r="KH88" s="4">
        <f t="shared" si="552"/>
        <v>0.97492325106112088</v>
      </c>
      <c r="KI88" s="4">
        <f t="shared" si="552"/>
        <v>0.94201831419431326</v>
      </c>
      <c r="KJ88" s="4">
        <f t="shared" si="552"/>
        <v>0</v>
      </c>
    </row>
    <row r="89" spans="1:296" x14ac:dyDescent="0.2">
      <c r="A89" s="4" t="str">
        <f>'Respondent Data'!A89</f>
        <v>718</v>
      </c>
      <c r="B89" s="4">
        <f>SUMPRODUCT('Respondent Data'!I89:Z89,'Product Coding'!A100:R100)</f>
        <v>3.2499366681729369</v>
      </c>
      <c r="C89" s="4">
        <f>SUMPRODUCT('Respondent Data'!I89:Z89,'Product Coding'!A101:R101)</f>
        <v>2.8247048657994922</v>
      </c>
      <c r="D89" s="4">
        <f>SUMPRODUCT('Respondent Data'!I89:Z89,'Product Coding'!A102:R102)</f>
        <v>2.1900399598859561</v>
      </c>
      <c r="E89" s="4">
        <f>SUMPRODUCT('Respondent Data'!I89:Z89,'Product Coding'!A103:R103)</f>
        <v>2.1141658805146122</v>
      </c>
      <c r="F89" s="4">
        <f>SUMPRODUCT('Respondent Data'!I89:Z89,'Product Coding'!A104:R104)</f>
        <v>1.0638906039009641</v>
      </c>
      <c r="G89" s="4">
        <f>SUMPRODUCT('Respondent Data'!I89:Z89,'Product Coding'!A105:R105)</f>
        <v>0.57895217743922722</v>
      </c>
      <c r="H89" s="4">
        <f>SUMPRODUCT('Respondent Data'!I89:Z89,'Product Coding'!A106:R106)</f>
        <v>-1.1573906998592034</v>
      </c>
      <c r="I89" s="4">
        <f>SUMPRODUCT('Respondent Data'!I89:Z89,'Product Coding'!A107:R107)</f>
        <v>-1.5826225022326481</v>
      </c>
      <c r="J89" s="4">
        <f>SUMPRODUCT('Respondent Data'!I89:Z89,'Product Coding'!A108:R108)</f>
        <v>-2.2172874081461842</v>
      </c>
      <c r="K89" s="4">
        <f>SUMPRODUCT('Respondent Data'!I89:Z89,'Product Coding'!A109:R109)</f>
        <v>-2.2931614875175281</v>
      </c>
      <c r="L89" s="4">
        <f>SUMPRODUCT('Respondent Data'!I89:Z89,'Product Coding'!A110:R110)</f>
        <v>-3.3434367641311762</v>
      </c>
      <c r="M89" s="4">
        <f>SUMPRODUCT('Respondent Data'!I89:Z89,'Product Coding'!A111:R111)</f>
        <v>-3.8283751905929133</v>
      </c>
      <c r="N89" s="4">
        <f>SUMPRODUCT('Respondent Data'!I89:Z89,'Product Coding'!A112:R112)</f>
        <v>2.8926394688679151</v>
      </c>
      <c r="O89" s="4">
        <f>SUMPRODUCT('Respondent Data'!I89:Z89,'Product Coding'!A113:R113)</f>
        <v>2.46740766649447</v>
      </c>
      <c r="P89" s="4">
        <f>SUMPRODUCT('Respondent Data'!I89:Z89,'Product Coding'!A114:R114)</f>
        <v>1.8327427605809341</v>
      </c>
      <c r="Q89" s="4">
        <f>SUMPRODUCT('Respondent Data'!I89:Z89,'Product Coding'!A115:R115)</f>
        <v>1.7568686812095899</v>
      </c>
      <c r="R89" s="4">
        <f>SUMPRODUCT('Respondent Data'!I89:Z89,'Product Coding'!A116:R116)</f>
        <v>0.70659340459594211</v>
      </c>
      <c r="S89" s="4">
        <f>SUMPRODUCT('Respondent Data'!I89:Z89,'Product Coding'!A117:R117)</f>
        <v>0.22165497813420521</v>
      </c>
      <c r="T89" s="4">
        <f>SUMPRODUCT('Respondent Data'!I89:Z89,'Product Coding'!A118:R118)</f>
        <v>-1.5146878991642254</v>
      </c>
      <c r="U89" s="4">
        <f>SUMPRODUCT('Respondent Data'!I89:Z89,'Product Coding'!A119:R119)</f>
        <v>-1.9399197015376701</v>
      </c>
      <c r="V89" s="4">
        <f>SUMPRODUCT('Respondent Data'!I89:Z89,'Product Coding'!A120:R120)</f>
        <v>-2.5745846074512064</v>
      </c>
      <c r="W89" s="4">
        <f>SUMPRODUCT('Respondent Data'!I89:Z89,'Product Coding'!A121:R121)</f>
        <v>-2.6504586868225504</v>
      </c>
      <c r="X89" s="4">
        <f>SUMPRODUCT('Respondent Data'!I89:Z89,'Product Coding'!A122:R122)</f>
        <v>-3.700733963436198</v>
      </c>
      <c r="Y89" s="4">
        <f>SUMPRODUCT('Respondent Data'!I89:Z89,'Product Coding'!A123:R123)</f>
        <v>-4.1856723898979347</v>
      </c>
      <c r="Z89" s="4">
        <f>SUMPRODUCT('Respondent Data'!I89:Z89,'Product Coding'!A124:R124)</f>
        <v>3.1903870940091252</v>
      </c>
      <c r="AA89" s="4">
        <f>SUMPRODUCT('Respondent Data'!I89:Z89,'Product Coding'!A125:R125)</f>
        <v>2.7651552916356801</v>
      </c>
      <c r="AB89" s="4">
        <f>SUMPRODUCT('Respondent Data'!I89:Z89,'Product Coding'!A126:R126)</f>
        <v>2.130490385722144</v>
      </c>
      <c r="AC89" s="4">
        <f>SUMPRODUCT('Respondent Data'!I89:Z89,'Product Coding'!A127:R127)</f>
        <v>2.0546163063508001</v>
      </c>
      <c r="AD89" s="4">
        <f>SUMPRODUCT('Respondent Data'!I89:Z89,'Product Coding'!A128:R128)</f>
        <v>1.0043410297371522</v>
      </c>
      <c r="AE89" s="4">
        <f>SUMPRODUCT('Respondent Data'!I89:Z89,'Product Coding'!A129:R129)</f>
        <v>0.51940260327541532</v>
      </c>
      <c r="AF89" s="4">
        <f>SUMPRODUCT('Respondent Data'!I89:Z89,'Product Coding'!A130:R130)</f>
        <v>-1.2169402740230153</v>
      </c>
      <c r="AG89" s="4">
        <f>SUMPRODUCT('Respondent Data'!I89:Z89,'Product Coding'!A131:R131)</f>
        <v>-1.64217207639646</v>
      </c>
      <c r="AH89" s="4">
        <f>SUMPRODUCT('Respondent Data'!I89:Z89,'Product Coding'!A132:R132)</f>
        <v>-2.2768369823099963</v>
      </c>
      <c r="AI89" s="4">
        <f>SUMPRODUCT('Respondent Data'!I89:Z89,'Product Coding'!A133:R133)</f>
        <v>-2.3527110616813403</v>
      </c>
      <c r="AJ89" s="4">
        <f>SUMPRODUCT('Respondent Data'!I89:Z89,'Product Coding'!A134:R134)</f>
        <v>-3.4029863382949879</v>
      </c>
      <c r="AK89" s="4">
        <f>SUMPRODUCT('Respondent Data'!I89:Z89,'Product Coding'!A135:R135)</f>
        <v>-3.887924764756725</v>
      </c>
      <c r="AL89" s="4">
        <f>SUMPRODUCT('Respondent Data'!I89:Z89,'Product Coding'!A136:R136)</f>
        <v>5.0023791221859835</v>
      </c>
      <c r="AM89" s="4">
        <f>SUMPRODUCT('Respondent Data'!I89:Z89,'Product Coding'!A137:R137)</f>
        <v>4.5771473198125392</v>
      </c>
      <c r="AN89" s="4">
        <f>SUMPRODUCT('Respondent Data'!I89:Z89,'Product Coding'!A138:R138)</f>
        <v>3.9424824138990031</v>
      </c>
      <c r="AO89" s="4">
        <f>SUMPRODUCT('Respondent Data'!I89:Z89,'Product Coding'!A139:R139)</f>
        <v>3.8666083345276592</v>
      </c>
      <c r="AP89" s="4">
        <f>SUMPRODUCT('Respondent Data'!I89:Z89,'Product Coding'!A140:R140)</f>
        <v>2.8163330579140111</v>
      </c>
      <c r="AQ89" s="4">
        <f>SUMPRODUCT('Respondent Data'!I89:Z89,'Product Coding'!A141:R141)</f>
        <v>2.331394631452274</v>
      </c>
      <c r="AR89" s="4">
        <f>SUMPRODUCT('Respondent Data'!I89:Z89,'Product Coding'!A142:R142)</f>
        <v>0.59505175415384359</v>
      </c>
      <c r="AS89" s="4">
        <f>SUMPRODUCT('Respondent Data'!I89:Z89,'Product Coding'!A143:R143)</f>
        <v>0.16981995178039888</v>
      </c>
      <c r="AT89" s="4">
        <f>SUMPRODUCT('Respondent Data'!I89:Z89,'Product Coding'!A144:R144)</f>
        <v>-0.4648449541331372</v>
      </c>
      <c r="AU89" s="4">
        <f>SUMPRODUCT('Respondent Data'!I89:Z89,'Product Coding'!A145:R145)</f>
        <v>-0.54071903350448114</v>
      </c>
      <c r="AV89" s="4">
        <f>SUMPRODUCT('Respondent Data'!I89:Z89,'Product Coding'!A146:R146)</f>
        <v>-1.5909943101181292</v>
      </c>
      <c r="AW89" s="4">
        <f>SUMPRODUCT('Respondent Data'!I89:Z89,'Product Coding'!A147:R147)</f>
        <v>-2.0759327365798663</v>
      </c>
      <c r="AX89" s="4">
        <f>SUMPRODUCT('Respondent Data'!I89:Z89,'Product Coding'!A148:R148)</f>
        <v>6.0033762965541655</v>
      </c>
      <c r="AY89" s="4">
        <f>SUMPRODUCT('Respondent Data'!I89:Z89,'Product Coding'!A149:R149)</f>
        <v>5.5781444941807203</v>
      </c>
      <c r="AZ89" s="4">
        <f>SUMPRODUCT('Respondent Data'!I89:Z89,'Product Coding'!A150:R150)</f>
        <v>4.9434795882671843</v>
      </c>
      <c r="BA89" s="4">
        <f>SUMPRODUCT('Respondent Data'!I89:Z89,'Product Coding'!A151:R151)</f>
        <v>4.8676055088958403</v>
      </c>
      <c r="BB89" s="4">
        <f>SUMPRODUCT('Respondent Data'!I89:Z89,'Product Coding'!A152:R152)</f>
        <v>3.8173302322821923</v>
      </c>
      <c r="BC89" s="4">
        <f>SUMPRODUCT('Respondent Data'!I89:Z89,'Product Coding'!A153:R153)</f>
        <v>3.3323918058204551</v>
      </c>
      <c r="BD89" s="4">
        <f>SUMPRODUCT('Respondent Data'!I89:Z89,'Product Coding'!A154:R154)</f>
        <v>1.5960489285220247</v>
      </c>
      <c r="BE89" s="4">
        <f>SUMPRODUCT('Respondent Data'!I89:Z89,'Product Coding'!A155:R155)</f>
        <v>1.17081712614858</v>
      </c>
      <c r="BF89" s="4">
        <f>SUMPRODUCT('Respondent Data'!I89:Z89,'Product Coding'!A156:R156)</f>
        <v>0.53615222023504394</v>
      </c>
      <c r="BG89" s="4">
        <f>SUMPRODUCT('Respondent Data'!I89:Z89,'Product Coding'!A157:R157)</f>
        <v>0.4602781408637</v>
      </c>
      <c r="BH89" s="4">
        <f>SUMPRODUCT('Respondent Data'!I89:Z89,'Product Coding'!A158:R158)</f>
        <v>-0.58999713574994805</v>
      </c>
      <c r="BI89" s="4">
        <f>SUMPRODUCT('Respondent Data'!I89:Z89,'Product Coding'!A159:R159)</f>
        <v>-1.0749355622116852</v>
      </c>
      <c r="BJ89" s="4">
        <f>SUMPRODUCT('Respondent Data'!I89:Z89,'Product Coding'!A160:R160)</f>
        <v>5.1297040192448637</v>
      </c>
      <c r="BK89" s="4">
        <f>SUMPRODUCT('Respondent Data'!I89:Z89,'Product Coding'!A161:R161)</f>
        <v>4.7044722168714195</v>
      </c>
      <c r="BL89" s="4">
        <f>SUMPRODUCT('Respondent Data'!I89:Z89,'Product Coding'!A162:R162)</f>
        <v>4.0698073109578834</v>
      </c>
      <c r="BM89" s="4">
        <f>SUMPRODUCT('Respondent Data'!I89:Z89,'Product Coding'!A163:R163)</f>
        <v>3.993933231586539</v>
      </c>
      <c r="BN89" s="4">
        <f>SUMPRODUCT('Respondent Data'!I89:Z89,'Product Coding'!A164:R164)</f>
        <v>2.943657954972891</v>
      </c>
      <c r="BO89" s="4">
        <f>SUMPRODUCT('Respondent Data'!I89:Z89,'Product Coding'!A165:R165)</f>
        <v>2.4587195285111543</v>
      </c>
      <c r="BP89" s="4">
        <f>SUMPRODUCT('Respondent Data'!I89:Z89,'Product Coding'!A166:R166)</f>
        <v>0.72237665121272343</v>
      </c>
      <c r="BQ89" s="4">
        <f>SUMPRODUCT('Respondent Data'!I89:Z89,'Product Coding'!A167:R167)</f>
        <v>0.29714484883927916</v>
      </c>
      <c r="BR89" s="4">
        <f>SUMPRODUCT('Respondent Data'!I89:Z89,'Product Coding'!A168:R168)</f>
        <v>-0.33752005707425714</v>
      </c>
      <c r="BS89" s="4">
        <f>SUMPRODUCT('Respondent Data'!I89:Z89,'Product Coding'!A169:R169)</f>
        <v>-0.4133941364456013</v>
      </c>
      <c r="BT89" s="4">
        <f>SUMPRODUCT('Respondent Data'!I89:Z89,'Product Coding'!A170:R170)</f>
        <v>-1.4636694130592491</v>
      </c>
      <c r="BU89" s="4">
        <f>SUMPRODUCT('Respondent Data'!I89:Z89,'Product Coding'!A171:R171)</f>
        <v>-1.948607839520986</v>
      </c>
      <c r="BV89" s="4">
        <f>SUMPRODUCT('Respondent Data'!I89:Z89,'Product Coding'!A172:R172)</f>
        <v>-4.76529436582911</v>
      </c>
      <c r="BX89" s="4">
        <f t="shared" si="338"/>
        <v>3.877666355090869E-2</v>
      </c>
      <c r="BY89" s="4">
        <f t="shared" si="339"/>
        <v>5.9326163425725859E-2</v>
      </c>
      <c r="BZ89" s="4">
        <f t="shared" si="340"/>
        <v>0.11191227652617027</v>
      </c>
      <c r="CA89" s="4">
        <f t="shared" si="341"/>
        <v>0.1207339541078578</v>
      </c>
      <c r="CB89" s="4">
        <f t="shared" si="342"/>
        <v>0.34511050672157462</v>
      </c>
      <c r="CC89" s="4">
        <f t="shared" si="343"/>
        <v>0.56048534817821194</v>
      </c>
      <c r="CD89" s="4">
        <f t="shared" si="344"/>
        <v>3.1816206325770104</v>
      </c>
      <c r="CE89" s="4">
        <f t="shared" si="345"/>
        <v>4.8677046533185235</v>
      </c>
      <c r="CF89" s="4">
        <f t="shared" si="346"/>
        <v>9.1823889790534405</v>
      </c>
      <c r="CG89" s="4">
        <f t="shared" si="347"/>
        <v>9.9062065754536697</v>
      </c>
      <c r="CH89" s="4">
        <f t="shared" si="348"/>
        <v>28.31627603192122</v>
      </c>
      <c r="CI89" s="4">
        <f t="shared" si="349"/>
        <v>45.987756158539341</v>
      </c>
      <c r="CJ89" s="4">
        <f t="shared" si="350"/>
        <v>5.5429714352347469E-2</v>
      </c>
      <c r="CK89" s="4">
        <f t="shared" si="351"/>
        <v>8.4804415624654975E-2</v>
      </c>
      <c r="CL89" s="4">
        <f t="shared" si="352"/>
        <v>0.15997419458800172</v>
      </c>
      <c r="CM89" s="4">
        <f t="shared" si="353"/>
        <v>0.17258443548248917</v>
      </c>
      <c r="CN89" s="4">
        <f t="shared" si="354"/>
        <v>0.49332188630557156</v>
      </c>
      <c r="CO89" s="4">
        <f t="shared" si="355"/>
        <v>0.80119174532400628</v>
      </c>
      <c r="CP89" s="4">
        <f t="shared" si="356"/>
        <v>4.5480014702591935</v>
      </c>
      <c r="CQ89" s="4">
        <f t="shared" si="357"/>
        <v>6.9581922160684604</v>
      </c>
      <c r="CR89" s="4">
        <f t="shared" si="358"/>
        <v>13.125863639940436</v>
      </c>
      <c r="CS89" s="4">
        <f t="shared" si="359"/>
        <v>14.160532405575568</v>
      </c>
      <c r="CT89" s="4">
        <f t="shared" si="360"/>
        <v>40.477002099754799</v>
      </c>
      <c r="CU89" s="4">
        <f t="shared" si="361"/>
        <v>65.737687416727425</v>
      </c>
      <c r="CV89" s="4">
        <f t="shared" si="362"/>
        <v>4.1155936638717819E-2</v>
      </c>
      <c r="CW89" s="4">
        <f t="shared" si="363"/>
        <v>6.2966320445849086E-2</v>
      </c>
      <c r="CX89" s="4">
        <f t="shared" si="364"/>
        <v>0.11877903202679746</v>
      </c>
      <c r="CY89" s="4">
        <f t="shared" si="365"/>
        <v>0.12814199341522309</v>
      </c>
      <c r="CZ89" s="4">
        <f t="shared" si="366"/>
        <v>0.36628592682662836</v>
      </c>
      <c r="DA89" s="4">
        <f t="shared" si="367"/>
        <v>0.59487581870647133</v>
      </c>
      <c r="DB89" s="4">
        <f t="shared" si="368"/>
        <v>3.3768397064607245</v>
      </c>
      <c r="DC89" s="4">
        <f t="shared" si="369"/>
        <v>5.166379103889521</v>
      </c>
      <c r="DD89" s="4">
        <f t="shared" si="370"/>
        <v>9.7458054512049017</v>
      </c>
      <c r="DE89" s="4">
        <f t="shared" si="371"/>
        <v>10.514035319572184</v>
      </c>
      <c r="DF89" s="4">
        <f t="shared" si="372"/>
        <v>30.053716733111873</v>
      </c>
      <c r="DG89" s="4">
        <f t="shared" si="373"/>
        <v>48.809490175265417</v>
      </c>
      <c r="DH89" s="4">
        <f t="shared" si="374"/>
        <v>6.7219356539175339E-3</v>
      </c>
      <c r="DI89" s="4">
        <f t="shared" si="375"/>
        <v>1.0284192001665388E-2</v>
      </c>
      <c r="DJ89" s="4">
        <f t="shared" si="376"/>
        <v>1.9399996100869111E-2</v>
      </c>
      <c r="DK89" s="4">
        <f t="shared" si="377"/>
        <v>2.0929234143380399E-2</v>
      </c>
      <c r="DL89" s="4">
        <f t="shared" si="378"/>
        <v>5.9824915483708135E-2</v>
      </c>
      <c r="DM89" s="4">
        <f t="shared" si="379"/>
        <v>9.7160149956460523E-2</v>
      </c>
      <c r="DN89" s="4">
        <f t="shared" si="380"/>
        <v>0.55153402095260684</v>
      </c>
      <c r="DO89" s="4">
        <f t="shared" si="381"/>
        <v>0.84381673062006635</v>
      </c>
      <c r="DP89" s="4">
        <f t="shared" si="382"/>
        <v>1.5917673728015287</v>
      </c>
      <c r="DQ89" s="4">
        <f t="shared" si="383"/>
        <v>1.717241172314679</v>
      </c>
      <c r="DR89" s="4">
        <f t="shared" si="384"/>
        <v>4.9086272003585334</v>
      </c>
      <c r="DS89" s="4">
        <f t="shared" si="385"/>
        <v>7.9719787485044495</v>
      </c>
      <c r="DT89" s="4">
        <f t="shared" si="386"/>
        <v>2.4703972864638614E-3</v>
      </c>
      <c r="DU89" s="4">
        <f t="shared" si="387"/>
        <v>3.7795720343709242E-3</v>
      </c>
      <c r="DV89" s="4">
        <f t="shared" si="388"/>
        <v>7.1297465778425839E-3</v>
      </c>
      <c r="DW89" s="4">
        <f t="shared" si="389"/>
        <v>7.6917611083410255E-3</v>
      </c>
      <c r="DX89" s="4">
        <f t="shared" si="390"/>
        <v>2.1986421245753819E-2</v>
      </c>
      <c r="DY89" s="4">
        <f t="shared" si="391"/>
        <v>3.5707597210481543E-2</v>
      </c>
      <c r="DZ89" s="4">
        <f t="shared" si="392"/>
        <v>0.20269580354577715</v>
      </c>
      <c r="EA89" s="4">
        <f t="shared" si="393"/>
        <v>0.31011343590915524</v>
      </c>
      <c r="EB89" s="4">
        <f t="shared" si="394"/>
        <v>0.58499485875900537</v>
      </c>
      <c r="EC89" s="4">
        <f t="shared" si="395"/>
        <v>0.63110808414505126</v>
      </c>
      <c r="ED89" s="4">
        <f t="shared" si="396"/>
        <v>1.8039832483313443</v>
      </c>
      <c r="EE89" s="4">
        <f t="shared" si="397"/>
        <v>2.9298041043542824</v>
      </c>
      <c r="EF89" s="4">
        <f t="shared" si="398"/>
        <v>5.9183119209032155E-3</v>
      </c>
      <c r="EG89" s="4">
        <f t="shared" si="399"/>
        <v>9.0546918706134426E-3</v>
      </c>
      <c r="EH89" s="4">
        <f t="shared" si="400"/>
        <v>1.7080679450172272E-2</v>
      </c>
      <c r="EI89" s="4">
        <f t="shared" si="401"/>
        <v>1.8427093370635601E-2</v>
      </c>
      <c r="EJ89" s="4">
        <f t="shared" si="402"/>
        <v>5.2672701540650763E-2</v>
      </c>
      <c r="EK89" s="4">
        <f t="shared" si="403"/>
        <v>8.5544418055971891E-2</v>
      </c>
      <c r="EL89" s="4">
        <f t="shared" si="404"/>
        <v>0.48559678923512994</v>
      </c>
      <c r="EM89" s="4">
        <f t="shared" si="405"/>
        <v>0.74293639109381193</v>
      </c>
      <c r="EN89" s="4">
        <f t="shared" si="406"/>
        <v>1.4014677174521575</v>
      </c>
      <c r="EO89" s="4">
        <f t="shared" si="407"/>
        <v>1.511940819494858</v>
      </c>
      <c r="EP89" s="4">
        <f t="shared" si="408"/>
        <v>4.3217888969557352</v>
      </c>
      <c r="EQ89" s="4">
        <f t="shared" si="409"/>
        <v>7.0189093275482577</v>
      </c>
      <c r="ER89" s="4">
        <f t="shared" si="410"/>
        <v>117.36566064337184</v>
      </c>
      <c r="ET89" s="4">
        <f t="shared" si="411"/>
        <v>0.96267083684922594</v>
      </c>
      <c r="EU89" s="4">
        <f t="shared" si="412"/>
        <v>0.94399632004379785</v>
      </c>
      <c r="EV89" s="4">
        <f t="shared" si="413"/>
        <v>0.89935152359698212</v>
      </c>
      <c r="EW89" s="4">
        <f t="shared" si="414"/>
        <v>0.89227242231278148</v>
      </c>
      <c r="EX89" s="4">
        <f t="shared" si="415"/>
        <v>0.74343334246737158</v>
      </c>
      <c r="EY89" s="4">
        <f t="shared" si="416"/>
        <v>0.64082626675569221</v>
      </c>
      <c r="EZ89" s="4">
        <f t="shared" si="417"/>
        <v>0.23914173184661405</v>
      </c>
      <c r="FA89" s="4">
        <f t="shared" si="418"/>
        <v>0.17042439234470375</v>
      </c>
      <c r="FB89" s="4">
        <f t="shared" si="419"/>
        <v>9.8208780086592257E-2</v>
      </c>
      <c r="FC89" s="4">
        <f t="shared" si="420"/>
        <v>9.1690909490993441E-2</v>
      </c>
      <c r="FD89" s="4">
        <f t="shared" si="421"/>
        <v>3.4110744451687637E-2</v>
      </c>
      <c r="FE89" s="4">
        <f t="shared" si="422"/>
        <v>2.128213989674126E-2</v>
      </c>
      <c r="FF89" s="4">
        <f t="shared" si="423"/>
        <v>0.94748137787047115</v>
      </c>
      <c r="FG89" s="4">
        <f t="shared" si="424"/>
        <v>0.92182515631094408</v>
      </c>
      <c r="FH89" s="4">
        <f t="shared" si="425"/>
        <v>0.86208814356872721</v>
      </c>
      <c r="FI89" s="4">
        <f t="shared" si="426"/>
        <v>0.85281705072993308</v>
      </c>
      <c r="FJ89" s="4">
        <f t="shared" si="427"/>
        <v>0.66964799027620669</v>
      </c>
      <c r="FK89" s="4">
        <f t="shared" si="428"/>
        <v>0.55518797629183869</v>
      </c>
      <c r="FL89" s="4">
        <f t="shared" si="429"/>
        <v>0.18024508561517769</v>
      </c>
      <c r="FM89" s="4">
        <f t="shared" si="430"/>
        <v>0.12565667840755224</v>
      </c>
      <c r="FN89" s="4">
        <f t="shared" si="431"/>
        <v>7.0792131758410259E-2</v>
      </c>
      <c r="FO89" s="4">
        <f t="shared" si="432"/>
        <v>6.5960744203958921E-2</v>
      </c>
      <c r="FP89" s="4">
        <f t="shared" si="433"/>
        <v>2.4109746350397677E-2</v>
      </c>
      <c r="FQ89" s="4">
        <f t="shared" si="434"/>
        <v>1.4984037336441413E-2</v>
      </c>
      <c r="FR89" s="4">
        <f t="shared" si="435"/>
        <v>0.96047091968606912</v>
      </c>
      <c r="FS89" s="4">
        <f t="shared" si="436"/>
        <v>0.94076357901966401</v>
      </c>
      <c r="FT89" s="4">
        <f t="shared" si="437"/>
        <v>0.89383155330359076</v>
      </c>
      <c r="FU89" s="4">
        <f t="shared" si="438"/>
        <v>0.88641324038714409</v>
      </c>
      <c r="FV89" s="4">
        <f t="shared" si="439"/>
        <v>0.73191122031288602</v>
      </c>
      <c r="FW89" s="4">
        <f t="shared" si="440"/>
        <v>0.62700806437146495</v>
      </c>
      <c r="FX89" s="4">
        <f t="shared" si="441"/>
        <v>0.22847535369501507</v>
      </c>
      <c r="FY89" s="4">
        <f t="shared" si="442"/>
        <v>0.16216972442859334</v>
      </c>
      <c r="FZ89" s="4">
        <f t="shared" si="443"/>
        <v>9.3059566780810496E-2</v>
      </c>
      <c r="GA89" s="4">
        <f t="shared" si="444"/>
        <v>8.6850523925364867E-2</v>
      </c>
      <c r="GB89" s="4">
        <f t="shared" si="445"/>
        <v>3.2202264501682745E-2</v>
      </c>
      <c r="GC89" s="4">
        <f t="shared" si="446"/>
        <v>2.0076495392369699E-2</v>
      </c>
      <c r="GD89" s="4">
        <f t="shared" si="447"/>
        <v>0.99332294706626101</v>
      </c>
      <c r="GE89" s="4">
        <f t="shared" si="448"/>
        <v>0.98982049597223787</v>
      </c>
      <c r="GF89" s="4">
        <f t="shared" si="449"/>
        <v>0.9809692013193323</v>
      </c>
      <c r="GG89" s="4">
        <f t="shared" si="450"/>
        <v>0.97949981894588289</v>
      </c>
      <c r="GH89" s="4">
        <f t="shared" si="451"/>
        <v>0.94355207675373087</v>
      </c>
      <c r="GI89" s="4">
        <f t="shared" si="452"/>
        <v>0.91144396744603218</v>
      </c>
      <c r="GJ89" s="4">
        <f t="shared" si="453"/>
        <v>0.64452341134358271</v>
      </c>
      <c r="GK89" s="4">
        <f t="shared" si="454"/>
        <v>0.54235325203047968</v>
      </c>
      <c r="GL89" s="4">
        <f t="shared" si="455"/>
        <v>0.3858370973005445</v>
      </c>
      <c r="GM89" s="4">
        <f t="shared" si="456"/>
        <v>0.36802033260380457</v>
      </c>
      <c r="GN89" s="4">
        <f t="shared" si="457"/>
        <v>0.16924405045207799</v>
      </c>
      <c r="GO89" s="4">
        <f t="shared" si="458"/>
        <v>0.11145813293045208</v>
      </c>
      <c r="GP89" s="4">
        <f t="shared" si="459"/>
        <v>0.99753569053694657</v>
      </c>
      <c r="GQ89" s="4">
        <f t="shared" si="460"/>
        <v>0.99623465934188038</v>
      </c>
      <c r="GR89" s="4">
        <f t="shared" si="461"/>
        <v>0.99292072684570287</v>
      </c>
      <c r="GS89" s="4">
        <f t="shared" si="462"/>
        <v>0.99236695048505597</v>
      </c>
      <c r="GT89" s="4">
        <f t="shared" si="463"/>
        <v>0.9784865818285986</v>
      </c>
      <c r="GU89" s="4">
        <f t="shared" si="464"/>
        <v>0.96552347660029303</v>
      </c>
      <c r="GV89" s="4">
        <f t="shared" si="465"/>
        <v>0.83146544375710707</v>
      </c>
      <c r="GW89" s="4">
        <f t="shared" si="466"/>
        <v>0.76329268335916911</v>
      </c>
      <c r="GX89" s="4">
        <f t="shared" si="467"/>
        <v>0.63091687299412724</v>
      </c>
      <c r="GY89" s="4">
        <f t="shared" si="468"/>
        <v>0.61308015680895367</v>
      </c>
      <c r="GZ89" s="4">
        <f t="shared" si="469"/>
        <v>0.35663551149783146</v>
      </c>
      <c r="HA89" s="4">
        <f t="shared" si="470"/>
        <v>0.25446561035752008</v>
      </c>
      <c r="HB89" s="4">
        <f t="shared" si="471"/>
        <v>0.99411650841746624</v>
      </c>
      <c r="HC89" s="4">
        <f t="shared" si="472"/>
        <v>0.99102655986483001</v>
      </c>
      <c r="HD89" s="4">
        <f t="shared" si="473"/>
        <v>0.98320617056711168</v>
      </c>
      <c r="HE89" s="4">
        <f t="shared" si="474"/>
        <v>0.98190632055000771</v>
      </c>
      <c r="HF89" s="4">
        <f t="shared" si="475"/>
        <v>0.94996288830938524</v>
      </c>
      <c r="HG89" s="4">
        <f t="shared" si="476"/>
        <v>0.92119675930979628</v>
      </c>
      <c r="HH89" s="4">
        <f t="shared" si="477"/>
        <v>0.67313015701579237</v>
      </c>
      <c r="HI89" s="4">
        <f t="shared" si="478"/>
        <v>0.57374440347328548</v>
      </c>
      <c r="HJ89" s="4">
        <f t="shared" si="479"/>
        <v>0.41641201034380432</v>
      </c>
      <c r="HK89" s="4">
        <f t="shared" si="480"/>
        <v>0.39809855082537188</v>
      </c>
      <c r="HL89" s="4">
        <f t="shared" si="481"/>
        <v>0.18790673951235418</v>
      </c>
      <c r="HM89" s="4">
        <f t="shared" si="482"/>
        <v>0.12470523847483697</v>
      </c>
      <c r="HN89" s="4">
        <f t="shared" si="483"/>
        <v>8.4483962203610388E-3</v>
      </c>
      <c r="HP89" s="4">
        <f t="shared" ref="HP89:IU89" si="553">IF(B1=1,ET89,0)</f>
        <v>0.96267083684922594</v>
      </c>
      <c r="HQ89" s="4">
        <f t="shared" si="553"/>
        <v>0.94399632004379785</v>
      </c>
      <c r="HR89" s="4">
        <f t="shared" si="553"/>
        <v>0.89935152359698212</v>
      </c>
      <c r="HS89" s="4">
        <f t="shared" si="553"/>
        <v>0.89227242231278148</v>
      </c>
      <c r="HT89" s="4">
        <f t="shared" si="553"/>
        <v>0.74343334246737158</v>
      </c>
      <c r="HU89" s="4">
        <f t="shared" si="553"/>
        <v>0.64082626675569221</v>
      </c>
      <c r="HV89" s="4">
        <f t="shared" si="553"/>
        <v>0.23914173184661405</v>
      </c>
      <c r="HW89" s="4">
        <f t="shared" si="553"/>
        <v>0.17042439234470375</v>
      </c>
      <c r="HX89" s="4">
        <f t="shared" si="553"/>
        <v>9.8208780086592257E-2</v>
      </c>
      <c r="HY89" s="4">
        <f t="shared" si="553"/>
        <v>9.1690909490993441E-2</v>
      </c>
      <c r="HZ89" s="4">
        <f t="shared" si="553"/>
        <v>3.4110744451687637E-2</v>
      </c>
      <c r="IA89" s="4">
        <f t="shared" si="553"/>
        <v>2.128213989674126E-2</v>
      </c>
      <c r="IB89" s="4">
        <f t="shared" si="553"/>
        <v>0.94748137787047115</v>
      </c>
      <c r="IC89" s="4">
        <f t="shared" si="553"/>
        <v>0.92182515631094408</v>
      </c>
      <c r="ID89" s="4">
        <f t="shared" si="553"/>
        <v>0.86208814356872721</v>
      </c>
      <c r="IE89" s="4">
        <f t="shared" si="553"/>
        <v>0.85281705072993308</v>
      </c>
      <c r="IF89" s="4">
        <f t="shared" si="553"/>
        <v>0.66964799027620669</v>
      </c>
      <c r="IG89" s="4">
        <f t="shared" si="553"/>
        <v>0.55518797629183869</v>
      </c>
      <c r="IH89" s="4">
        <f t="shared" si="553"/>
        <v>0.18024508561517769</v>
      </c>
      <c r="II89" s="4">
        <f t="shared" si="553"/>
        <v>0.12565667840755224</v>
      </c>
      <c r="IJ89" s="4">
        <f t="shared" si="553"/>
        <v>7.0792131758410259E-2</v>
      </c>
      <c r="IK89" s="4">
        <f t="shared" si="553"/>
        <v>6.5960744203958921E-2</v>
      </c>
      <c r="IL89" s="4">
        <f t="shared" si="553"/>
        <v>2.4109746350397677E-2</v>
      </c>
      <c r="IM89" s="4">
        <f t="shared" si="553"/>
        <v>1.4984037336441413E-2</v>
      </c>
      <c r="IN89" s="4">
        <f t="shared" si="553"/>
        <v>0.96047091968606912</v>
      </c>
      <c r="IO89" s="4">
        <f t="shared" si="553"/>
        <v>0.94076357901966401</v>
      </c>
      <c r="IP89" s="4">
        <f t="shared" si="553"/>
        <v>0.89383155330359076</v>
      </c>
      <c r="IQ89" s="4">
        <f t="shared" si="553"/>
        <v>0.88641324038714409</v>
      </c>
      <c r="IR89" s="4">
        <f t="shared" si="553"/>
        <v>0.73191122031288602</v>
      </c>
      <c r="IS89" s="4">
        <f t="shared" si="553"/>
        <v>0.62700806437146495</v>
      </c>
      <c r="IT89" s="4">
        <f t="shared" si="553"/>
        <v>0.22847535369501507</v>
      </c>
      <c r="IU89" s="4">
        <f t="shared" si="553"/>
        <v>0.16216972442859334</v>
      </c>
      <c r="IV89" s="4">
        <f t="shared" ref="IV89:KA89" si="554">IF(AH1=1,FZ89,0)</f>
        <v>9.3059566780810496E-2</v>
      </c>
      <c r="IW89" s="4">
        <f t="shared" si="554"/>
        <v>8.6850523925364867E-2</v>
      </c>
      <c r="IX89" s="4">
        <f t="shared" si="554"/>
        <v>3.2202264501682745E-2</v>
      </c>
      <c r="IY89" s="4">
        <f t="shared" si="554"/>
        <v>2.0076495392369699E-2</v>
      </c>
      <c r="IZ89" s="4">
        <f t="shared" si="554"/>
        <v>0.99332294706626101</v>
      </c>
      <c r="JA89" s="4">
        <f t="shared" si="554"/>
        <v>0.98982049597223787</v>
      </c>
      <c r="JB89" s="4">
        <f t="shared" si="554"/>
        <v>0.9809692013193323</v>
      </c>
      <c r="JC89" s="4">
        <f t="shared" si="554"/>
        <v>0.97949981894588289</v>
      </c>
      <c r="JD89" s="4">
        <f t="shared" si="554"/>
        <v>0.94355207675373087</v>
      </c>
      <c r="JE89" s="4">
        <f t="shared" si="554"/>
        <v>0.91144396744603218</v>
      </c>
      <c r="JF89" s="4">
        <f t="shared" si="554"/>
        <v>0.64452341134358271</v>
      </c>
      <c r="JG89" s="4">
        <f t="shared" si="554"/>
        <v>0.54235325203047968</v>
      </c>
      <c r="JH89" s="4">
        <f t="shared" si="554"/>
        <v>0.3858370973005445</v>
      </c>
      <c r="JI89" s="4">
        <f t="shared" si="554"/>
        <v>0.36802033260380457</v>
      </c>
      <c r="JJ89" s="4">
        <f t="shared" si="554"/>
        <v>0.16924405045207799</v>
      </c>
      <c r="JK89" s="4">
        <f t="shared" si="554"/>
        <v>0.11145813293045208</v>
      </c>
      <c r="JL89" s="4">
        <f t="shared" si="554"/>
        <v>0.99753569053694657</v>
      </c>
      <c r="JM89" s="4">
        <f t="shared" si="554"/>
        <v>0.99623465934188038</v>
      </c>
      <c r="JN89" s="4">
        <f t="shared" si="554"/>
        <v>0.99292072684570287</v>
      </c>
      <c r="JO89" s="4">
        <f t="shared" si="554"/>
        <v>0.99236695048505597</v>
      </c>
      <c r="JP89" s="4">
        <f t="shared" si="554"/>
        <v>0.9784865818285986</v>
      </c>
      <c r="JQ89" s="4">
        <f t="shared" si="554"/>
        <v>0.96552347660029303</v>
      </c>
      <c r="JR89" s="4">
        <f t="shared" si="554"/>
        <v>0.83146544375710707</v>
      </c>
      <c r="JS89" s="4">
        <f t="shared" si="554"/>
        <v>0.76329268335916911</v>
      </c>
      <c r="JT89" s="4">
        <f t="shared" si="554"/>
        <v>0.63091687299412724</v>
      </c>
      <c r="JU89" s="4">
        <f t="shared" si="554"/>
        <v>0.61308015680895367</v>
      </c>
      <c r="JV89" s="4">
        <f t="shared" si="554"/>
        <v>0.35663551149783146</v>
      </c>
      <c r="JW89" s="4">
        <f t="shared" si="554"/>
        <v>0.25446561035752008</v>
      </c>
      <c r="JX89" s="4">
        <f t="shared" si="554"/>
        <v>0.99411650841746624</v>
      </c>
      <c r="JY89" s="4">
        <f t="shared" si="554"/>
        <v>0.99102655986483001</v>
      </c>
      <c r="JZ89" s="4">
        <f t="shared" si="554"/>
        <v>0.98320617056711168</v>
      </c>
      <c r="KA89" s="4">
        <f t="shared" si="554"/>
        <v>0.98190632055000771</v>
      </c>
      <c r="KB89" s="4">
        <f t="shared" ref="KB89:KJ89" si="555">IF(BN1=1,HF89,0)</f>
        <v>0.94996288830938524</v>
      </c>
      <c r="KC89" s="4">
        <f t="shared" si="555"/>
        <v>0.92119675930979628</v>
      </c>
      <c r="KD89" s="4">
        <f t="shared" si="555"/>
        <v>0.67313015701579237</v>
      </c>
      <c r="KE89" s="4">
        <f t="shared" si="555"/>
        <v>0.57374440347328548</v>
      </c>
      <c r="KF89" s="4">
        <f t="shared" si="555"/>
        <v>0.41641201034380432</v>
      </c>
      <c r="KG89" s="4">
        <f t="shared" si="555"/>
        <v>0.39809855082537188</v>
      </c>
      <c r="KH89" s="4">
        <f t="shared" si="555"/>
        <v>0.18790673951235418</v>
      </c>
      <c r="KI89" s="4">
        <f t="shared" si="555"/>
        <v>0.12470523847483697</v>
      </c>
      <c r="KJ89" s="4">
        <f t="shared" si="555"/>
        <v>0</v>
      </c>
    </row>
    <row r="90" spans="1:296" x14ac:dyDescent="0.2">
      <c r="A90" s="4" t="str">
        <f>'Respondent Data'!A90</f>
        <v>724</v>
      </c>
      <c r="B90" s="4">
        <f>SUMPRODUCT('Respondent Data'!I90:Z90,'Product Coding'!A100:R100)</f>
        <v>0.63357593332959505</v>
      </c>
      <c r="C90" s="4">
        <f>SUMPRODUCT('Respondent Data'!I90:Z90,'Product Coding'!A101:R101)</f>
        <v>0.72754177815446497</v>
      </c>
      <c r="D90" s="4">
        <f>SUMPRODUCT('Respondent Data'!I90:Z90,'Product Coding'!A102:R102)</f>
        <v>0.60519957838805205</v>
      </c>
      <c r="E90" s="4">
        <f>SUMPRODUCT('Respondent Data'!I90:Z90,'Product Coding'!A103:R103)</f>
        <v>-0.16399333552039119</v>
      </c>
      <c r="F90" s="4">
        <f>SUMPRODUCT('Respondent Data'!I90:Z90,'Product Coding'!A104:R104)</f>
        <v>-1.5202362843519848</v>
      </c>
      <c r="G90" s="4">
        <f>SUMPRODUCT('Respondent Data'!I90:Z90,'Product Coding'!A105:R105)</f>
        <v>-1.9726583310179051</v>
      </c>
      <c r="H90" s="4">
        <f>SUMPRODUCT('Respondent Data'!I90:Z90,'Product Coding'!A106:R106)</f>
        <v>-1.2649453748295949</v>
      </c>
      <c r="I90" s="4">
        <f>SUMPRODUCT('Respondent Data'!I90:Z90,'Product Coding'!A107:R107)</f>
        <v>-1.170979530004725</v>
      </c>
      <c r="J90" s="4">
        <f>SUMPRODUCT('Respondent Data'!I90:Z90,'Product Coding'!A108:R108)</f>
        <v>-1.2933217297711379</v>
      </c>
      <c r="K90" s="4">
        <f>SUMPRODUCT('Respondent Data'!I90:Z90,'Product Coding'!A109:R109)</f>
        <v>-2.0625146436795814</v>
      </c>
      <c r="L90" s="4">
        <f>SUMPRODUCT('Respondent Data'!I90:Z90,'Product Coding'!A110:R110)</f>
        <v>-3.4187575925111751</v>
      </c>
      <c r="M90" s="4">
        <f>SUMPRODUCT('Respondent Data'!I90:Z90,'Product Coding'!A111:R111)</f>
        <v>-3.8711796391770954</v>
      </c>
      <c r="N90" s="4">
        <f>SUMPRODUCT('Respondent Data'!I90:Z90,'Product Coding'!A112:R112)</f>
        <v>-2.3718870680161852</v>
      </c>
      <c r="O90" s="4">
        <f>SUMPRODUCT('Respondent Data'!I90:Z90,'Product Coding'!A113:R113)</f>
        <v>-2.2779212231913153</v>
      </c>
      <c r="P90" s="4">
        <f>SUMPRODUCT('Respondent Data'!I90:Z90,'Product Coding'!A114:R114)</f>
        <v>-2.4002634229577282</v>
      </c>
      <c r="Q90" s="4">
        <f>SUMPRODUCT('Respondent Data'!I90:Z90,'Product Coding'!A115:R115)</f>
        <v>-3.1694563368661712</v>
      </c>
      <c r="R90" s="4">
        <f>SUMPRODUCT('Respondent Data'!I90:Z90,'Product Coding'!A116:R116)</f>
        <v>-4.5256992856977654</v>
      </c>
      <c r="S90" s="4">
        <f>SUMPRODUCT('Respondent Data'!I90:Z90,'Product Coding'!A117:R117)</f>
        <v>-4.9781213323636857</v>
      </c>
      <c r="T90" s="4">
        <f>SUMPRODUCT('Respondent Data'!I90:Z90,'Product Coding'!A118:R118)</f>
        <v>-4.2704083761753751</v>
      </c>
      <c r="U90" s="4">
        <f>SUMPRODUCT('Respondent Data'!I90:Z90,'Product Coding'!A119:R119)</f>
        <v>-4.1764425313505056</v>
      </c>
      <c r="V90" s="4">
        <f>SUMPRODUCT('Respondent Data'!I90:Z90,'Product Coding'!A120:R120)</f>
        <v>-4.2987847311169185</v>
      </c>
      <c r="W90" s="4">
        <f>SUMPRODUCT('Respondent Data'!I90:Z90,'Product Coding'!A121:R121)</f>
        <v>-5.0679776450253611</v>
      </c>
      <c r="X90" s="4">
        <f>SUMPRODUCT('Respondent Data'!I90:Z90,'Product Coding'!A122:R122)</f>
        <v>-6.4242205938569548</v>
      </c>
      <c r="Y90" s="4">
        <f>SUMPRODUCT('Respondent Data'!I90:Z90,'Product Coding'!A123:R123)</f>
        <v>-6.8766426405228751</v>
      </c>
      <c r="Z90" s="4">
        <f>SUMPRODUCT('Respondent Data'!I90:Z90,'Product Coding'!A124:R124)</f>
        <v>0.17682471941637512</v>
      </c>
      <c r="AA90" s="4">
        <f>SUMPRODUCT('Respondent Data'!I90:Z90,'Product Coding'!A125:R125)</f>
        <v>0.27079056424124504</v>
      </c>
      <c r="AB90" s="4">
        <f>SUMPRODUCT('Respondent Data'!I90:Z90,'Product Coding'!A126:R126)</f>
        <v>0.14844836447483212</v>
      </c>
      <c r="AC90" s="4">
        <f>SUMPRODUCT('Respondent Data'!I90:Z90,'Product Coding'!A127:R127)</f>
        <v>-0.6207445494336109</v>
      </c>
      <c r="AD90" s="4">
        <f>SUMPRODUCT('Respondent Data'!I90:Z90,'Product Coding'!A128:R128)</f>
        <v>-1.9769874982652049</v>
      </c>
      <c r="AE90" s="4">
        <f>SUMPRODUCT('Respondent Data'!I90:Z90,'Product Coding'!A129:R129)</f>
        <v>-2.4294095449311248</v>
      </c>
      <c r="AF90" s="4">
        <f>SUMPRODUCT('Respondent Data'!I90:Z90,'Product Coding'!A130:R130)</f>
        <v>-1.7216965887428151</v>
      </c>
      <c r="AG90" s="4">
        <f>SUMPRODUCT('Respondent Data'!I90:Z90,'Product Coding'!A131:R131)</f>
        <v>-1.6277307439179451</v>
      </c>
      <c r="AH90" s="4">
        <f>SUMPRODUCT('Respondent Data'!I90:Z90,'Product Coding'!A132:R132)</f>
        <v>-1.7500729436843581</v>
      </c>
      <c r="AI90" s="4">
        <f>SUMPRODUCT('Respondent Data'!I90:Z90,'Product Coding'!A133:R133)</f>
        <v>-2.5192658575928011</v>
      </c>
      <c r="AJ90" s="4">
        <f>SUMPRODUCT('Respondent Data'!I90:Z90,'Product Coding'!A134:R134)</f>
        <v>-3.8755088064243952</v>
      </c>
      <c r="AK90" s="4">
        <f>SUMPRODUCT('Respondent Data'!I90:Z90,'Product Coding'!A135:R135)</f>
        <v>-4.3279308530903151</v>
      </c>
      <c r="AL90" s="4">
        <f>SUMPRODUCT('Respondent Data'!I90:Z90,'Product Coding'!A136:R136)</f>
        <v>3.005129352874031</v>
      </c>
      <c r="AM90" s="4">
        <f>SUMPRODUCT('Respondent Data'!I90:Z90,'Product Coding'!A137:R137)</f>
        <v>3.0990951976989014</v>
      </c>
      <c r="AN90" s="4">
        <f>SUMPRODUCT('Respondent Data'!I90:Z90,'Product Coding'!A138:R138)</f>
        <v>2.9767529979324885</v>
      </c>
      <c r="AO90" s="4">
        <f>SUMPRODUCT('Respondent Data'!I90:Z90,'Product Coding'!A139:R139)</f>
        <v>2.207560084024045</v>
      </c>
      <c r="AP90" s="4">
        <f>SUMPRODUCT('Respondent Data'!I90:Z90,'Product Coding'!A140:R140)</f>
        <v>0.851317135192451</v>
      </c>
      <c r="AQ90" s="4">
        <f>SUMPRODUCT('Respondent Data'!I90:Z90,'Product Coding'!A141:R141)</f>
        <v>0.39889508852653111</v>
      </c>
      <c r="AR90" s="4">
        <f>SUMPRODUCT('Respondent Data'!I90:Z90,'Product Coding'!A142:R142)</f>
        <v>1.1066080447148408</v>
      </c>
      <c r="AS90" s="4">
        <f>SUMPRODUCT('Respondent Data'!I90:Z90,'Product Coding'!A143:R143)</f>
        <v>1.2005738895397111</v>
      </c>
      <c r="AT90" s="4">
        <f>SUMPRODUCT('Respondent Data'!I90:Z90,'Product Coding'!A144:R144)</f>
        <v>1.0782316897732982</v>
      </c>
      <c r="AU90" s="4">
        <f>SUMPRODUCT('Respondent Data'!I90:Z90,'Product Coding'!A145:R145)</f>
        <v>0.30903877586485484</v>
      </c>
      <c r="AV90" s="4">
        <f>SUMPRODUCT('Respondent Data'!I90:Z90,'Product Coding'!A146:R146)</f>
        <v>-1.047204172966739</v>
      </c>
      <c r="AW90" s="4">
        <f>SUMPRODUCT('Respondent Data'!I90:Z90,'Product Coding'!A147:R147)</f>
        <v>-1.4996262196326589</v>
      </c>
      <c r="AX90" s="4">
        <f>SUMPRODUCT('Respondent Data'!I90:Z90,'Product Coding'!A148:R148)</f>
        <v>6.1658532438938742</v>
      </c>
      <c r="AY90" s="4">
        <f>SUMPRODUCT('Respondent Data'!I90:Z90,'Product Coding'!A149:R149)</f>
        <v>6.2598190887187446</v>
      </c>
      <c r="AZ90" s="4">
        <f>SUMPRODUCT('Respondent Data'!I90:Z90,'Product Coding'!A150:R150)</f>
        <v>6.1374768889523317</v>
      </c>
      <c r="BA90" s="4">
        <f>SUMPRODUCT('Respondent Data'!I90:Z90,'Product Coding'!A151:R151)</f>
        <v>5.3682839750438882</v>
      </c>
      <c r="BB90" s="4">
        <f>SUMPRODUCT('Respondent Data'!I90:Z90,'Product Coding'!A152:R152)</f>
        <v>4.0120410262122945</v>
      </c>
      <c r="BC90" s="4">
        <f>SUMPRODUCT('Respondent Data'!I90:Z90,'Product Coding'!A153:R153)</f>
        <v>3.5596189795463751</v>
      </c>
      <c r="BD90" s="4">
        <f>SUMPRODUCT('Respondent Data'!I90:Z90,'Product Coding'!A154:R154)</f>
        <v>4.2673319357346848</v>
      </c>
      <c r="BE90" s="4">
        <f>SUMPRODUCT('Respondent Data'!I90:Z90,'Product Coding'!A155:R155)</f>
        <v>4.3612977805595552</v>
      </c>
      <c r="BF90" s="4">
        <f>SUMPRODUCT('Respondent Data'!I90:Z90,'Product Coding'!A156:R156)</f>
        <v>4.2389555807931423</v>
      </c>
      <c r="BG90" s="4">
        <f>SUMPRODUCT('Respondent Data'!I90:Z90,'Product Coding'!A157:R157)</f>
        <v>3.4697626668846984</v>
      </c>
      <c r="BH90" s="4">
        <f>SUMPRODUCT('Respondent Data'!I90:Z90,'Product Coding'!A158:R158)</f>
        <v>2.1135197180531047</v>
      </c>
      <c r="BI90" s="4">
        <f>SUMPRODUCT('Respondent Data'!I90:Z90,'Product Coding'!A159:R159)</f>
        <v>1.6610976713871848</v>
      </c>
      <c r="BJ90" s="4">
        <f>SUMPRODUCT('Respondent Data'!I90:Z90,'Product Coding'!A160:R160)</f>
        <v>7.0956126236626744</v>
      </c>
      <c r="BK90" s="4">
        <f>SUMPRODUCT('Respondent Data'!I90:Z90,'Product Coding'!A161:R161)</f>
        <v>7.1895784684875448</v>
      </c>
      <c r="BL90" s="4">
        <f>SUMPRODUCT('Respondent Data'!I90:Z90,'Product Coding'!A162:R162)</f>
        <v>7.0672362687211319</v>
      </c>
      <c r="BM90" s="4">
        <f>SUMPRODUCT('Respondent Data'!I90:Z90,'Product Coding'!A163:R163)</f>
        <v>6.2980433548126884</v>
      </c>
      <c r="BN90" s="4">
        <f>SUMPRODUCT('Respondent Data'!I90:Z90,'Product Coding'!A164:R164)</f>
        <v>4.9418004059810947</v>
      </c>
      <c r="BO90" s="4">
        <f>SUMPRODUCT('Respondent Data'!I90:Z90,'Product Coding'!A165:R165)</f>
        <v>4.4893783593151744</v>
      </c>
      <c r="BP90" s="4">
        <f>SUMPRODUCT('Respondent Data'!I90:Z90,'Product Coding'!A166:R166)</f>
        <v>5.197091315503485</v>
      </c>
      <c r="BQ90" s="4">
        <f>SUMPRODUCT('Respondent Data'!I90:Z90,'Product Coding'!A167:R167)</f>
        <v>5.2910571603283554</v>
      </c>
      <c r="BR90" s="4">
        <f>SUMPRODUCT('Respondent Data'!I90:Z90,'Product Coding'!A168:R168)</f>
        <v>5.1687149605619425</v>
      </c>
      <c r="BS90" s="4">
        <f>SUMPRODUCT('Respondent Data'!I90:Z90,'Product Coding'!A169:R169)</f>
        <v>4.399522046653499</v>
      </c>
      <c r="BT90" s="4">
        <f>SUMPRODUCT('Respondent Data'!I90:Z90,'Product Coding'!A170:R170)</f>
        <v>3.0432790978219044</v>
      </c>
      <c r="BU90" s="4">
        <f>SUMPRODUCT('Respondent Data'!I90:Z90,'Product Coding'!A171:R171)</f>
        <v>2.5908570511559845</v>
      </c>
      <c r="BV90" s="4">
        <f>SUMPRODUCT('Respondent Data'!I90:Z90,'Product Coding'!A172:R172)</f>
        <v>7.971330114913</v>
      </c>
      <c r="BX90" s="4">
        <f t="shared" si="338"/>
        <v>0.53069068938465402</v>
      </c>
      <c r="BY90" s="4">
        <f t="shared" si="339"/>
        <v>0.48309508654402478</v>
      </c>
      <c r="BZ90" s="4">
        <f t="shared" si="340"/>
        <v>0.54596545286065146</v>
      </c>
      <c r="CA90" s="4">
        <f t="shared" si="341"/>
        <v>1.1782064629336098</v>
      </c>
      <c r="CB90" s="4">
        <f t="shared" si="342"/>
        <v>4.5733056680539157</v>
      </c>
      <c r="CC90" s="4">
        <f t="shared" si="343"/>
        <v>7.1897638791359988</v>
      </c>
      <c r="CD90" s="4">
        <f t="shared" si="344"/>
        <v>3.5428991993505483</v>
      </c>
      <c r="CE90" s="4">
        <f t="shared" si="345"/>
        <v>3.2251502232149432</v>
      </c>
      <c r="CF90" s="4">
        <f t="shared" si="346"/>
        <v>3.6448737550981347</v>
      </c>
      <c r="CG90" s="4">
        <f t="shared" si="347"/>
        <v>7.865724456250156</v>
      </c>
      <c r="CH90" s="4">
        <f t="shared" si="348"/>
        <v>30.53145893424465</v>
      </c>
      <c r="CI90" s="4">
        <f t="shared" si="349"/>
        <v>47.998974167883759</v>
      </c>
      <c r="CJ90" s="4">
        <f t="shared" si="350"/>
        <v>10.717598049777948</v>
      </c>
      <c r="CK90" s="4">
        <f t="shared" si="351"/>
        <v>9.7563779824460397</v>
      </c>
      <c r="CL90" s="4">
        <f t="shared" si="352"/>
        <v>11.026080520859159</v>
      </c>
      <c r="CM90" s="4">
        <f t="shared" si="353"/>
        <v>23.794544622621707</v>
      </c>
      <c r="CN90" s="4">
        <f t="shared" si="354"/>
        <v>92.360489621189231</v>
      </c>
      <c r="CO90" s="4">
        <f t="shared" si="355"/>
        <v>145.20134019826313</v>
      </c>
      <c r="CP90" s="4">
        <f t="shared" si="356"/>
        <v>71.550849315912828</v>
      </c>
      <c r="CQ90" s="4">
        <f t="shared" si="357"/>
        <v>65.133729371904337</v>
      </c>
      <c r="CR90" s="4">
        <f t="shared" si="358"/>
        <v>73.61028303440257</v>
      </c>
      <c r="CS90" s="4">
        <f t="shared" si="359"/>
        <v>158.85274563634559</v>
      </c>
      <c r="CT90" s="4">
        <f t="shared" si="360"/>
        <v>616.60004834446613</v>
      </c>
      <c r="CU90" s="4">
        <f t="shared" si="361"/>
        <v>969.36637899102482</v>
      </c>
      <c r="CV90" s="4">
        <f t="shared" si="362"/>
        <v>0.83792664392299887</v>
      </c>
      <c r="CW90" s="4">
        <f t="shared" si="363"/>
        <v>0.76277623229624891</v>
      </c>
      <c r="CX90" s="4">
        <f t="shared" si="364"/>
        <v>0.86204451814272753</v>
      </c>
      <c r="CY90" s="4">
        <f t="shared" si="365"/>
        <v>1.8603126210468897</v>
      </c>
      <c r="CZ90" s="4">
        <f t="shared" si="366"/>
        <v>7.2209570409268604</v>
      </c>
      <c r="DA90" s="4">
        <f t="shared" si="367"/>
        <v>11.352177150175264</v>
      </c>
      <c r="DB90" s="4">
        <f t="shared" si="368"/>
        <v>5.5940111542404063</v>
      </c>
      <c r="DC90" s="4">
        <f t="shared" si="369"/>
        <v>5.0923058511155315</v>
      </c>
      <c r="DD90" s="4">
        <f t="shared" si="370"/>
        <v>5.7550224532367977</v>
      </c>
      <c r="DE90" s="4">
        <f t="shared" si="371"/>
        <v>12.419475652175132</v>
      </c>
      <c r="DF90" s="4">
        <f t="shared" si="372"/>
        <v>48.20722019545623</v>
      </c>
      <c r="DG90" s="4">
        <f t="shared" si="373"/>
        <v>75.787309144008091</v>
      </c>
      <c r="DH90" s="4">
        <f t="shared" si="374"/>
        <v>4.9532346762623032E-2</v>
      </c>
      <c r="DI90" s="4">
        <f t="shared" si="375"/>
        <v>4.508998146126126E-2</v>
      </c>
      <c r="DJ90" s="4">
        <f t="shared" si="376"/>
        <v>5.0958026346501602E-2</v>
      </c>
      <c r="DK90" s="4">
        <f t="shared" si="377"/>
        <v>0.10996863568053146</v>
      </c>
      <c r="DL90" s="4">
        <f t="shared" si="378"/>
        <v>0.42685233928670929</v>
      </c>
      <c r="DM90" s="4">
        <f t="shared" si="379"/>
        <v>0.6710610996693398</v>
      </c>
      <c r="DN90" s="4">
        <f t="shared" si="380"/>
        <v>0.33067870832769408</v>
      </c>
      <c r="DO90" s="4">
        <f t="shared" si="381"/>
        <v>0.30102140929411431</v>
      </c>
      <c r="DP90" s="4">
        <f t="shared" si="382"/>
        <v>0.34019656714317587</v>
      </c>
      <c r="DQ90" s="4">
        <f t="shared" si="383"/>
        <v>0.73415230208388393</v>
      </c>
      <c r="DR90" s="4">
        <f t="shared" si="384"/>
        <v>2.8496727780419997</v>
      </c>
      <c r="DS90" s="4">
        <f t="shared" si="385"/>
        <v>4.480014215984383</v>
      </c>
      <c r="DT90" s="4">
        <f t="shared" si="386"/>
        <v>2.0999258510627536E-3</v>
      </c>
      <c r="DU90" s="4">
        <f t="shared" si="387"/>
        <v>1.9115915938368647E-3</v>
      </c>
      <c r="DV90" s="4">
        <f t="shared" si="388"/>
        <v>2.1603675948764773E-3</v>
      </c>
      <c r="DW90" s="4">
        <f t="shared" si="389"/>
        <v>4.6621247722893272E-3</v>
      </c>
      <c r="DX90" s="4">
        <f t="shared" si="390"/>
        <v>1.8096422246061623E-2</v>
      </c>
      <c r="DY90" s="4">
        <f t="shared" si="391"/>
        <v>2.8449662552665615E-2</v>
      </c>
      <c r="DZ90" s="4">
        <f t="shared" si="392"/>
        <v>1.4019137258753048E-2</v>
      </c>
      <c r="EA90" s="4">
        <f t="shared" si="393"/>
        <v>1.2761814862708056E-2</v>
      </c>
      <c r="EB90" s="4">
        <f t="shared" si="394"/>
        <v>1.4422647269477546E-2</v>
      </c>
      <c r="EC90" s="4">
        <f t="shared" si="395"/>
        <v>3.1124416639320539E-2</v>
      </c>
      <c r="ED90" s="4">
        <f t="shared" si="396"/>
        <v>0.12081199306703938</v>
      </c>
      <c r="EE90" s="4">
        <f t="shared" si="397"/>
        <v>0.18993038448913663</v>
      </c>
      <c r="EF90" s="4">
        <f t="shared" si="398"/>
        <v>8.2873292196023168E-4</v>
      </c>
      <c r="EG90" s="4">
        <f t="shared" si="399"/>
        <v>7.5440705982703755E-4</v>
      </c>
      <c r="EH90" s="4">
        <f t="shared" si="400"/>
        <v>8.5258617512808479E-4</v>
      </c>
      <c r="EI90" s="4">
        <f t="shared" si="401"/>
        <v>1.8399012913370978E-3</v>
      </c>
      <c r="EJ90" s="4">
        <f t="shared" si="402"/>
        <v>7.1417287793351806E-3</v>
      </c>
      <c r="EK90" s="4">
        <f t="shared" si="403"/>
        <v>1.1227621186777137E-2</v>
      </c>
      <c r="EL90" s="4">
        <f t="shared" si="404"/>
        <v>5.5326337251042175E-3</v>
      </c>
      <c r="EM90" s="4">
        <f t="shared" si="405"/>
        <v>5.0364331270721175E-3</v>
      </c>
      <c r="EN90" s="4">
        <f t="shared" si="406"/>
        <v>5.6918784098909112E-3</v>
      </c>
      <c r="EO90" s="4">
        <f t="shared" si="407"/>
        <v>1.2283209301298772E-2</v>
      </c>
      <c r="EP90" s="4">
        <f t="shared" si="408"/>
        <v>4.7678291103286613E-2</v>
      </c>
      <c r="EQ90" s="4">
        <f t="shared" si="409"/>
        <v>7.4955771617865957E-2</v>
      </c>
      <c r="ER90" s="4">
        <f t="shared" si="410"/>
        <v>3.4521949877293643E-4</v>
      </c>
      <c r="ET90" s="4">
        <f t="shared" si="411"/>
        <v>0.65329985145594982</v>
      </c>
      <c r="EU90" s="4">
        <f t="shared" si="412"/>
        <v>0.67426560108849465</v>
      </c>
      <c r="EV90" s="4">
        <f t="shared" si="413"/>
        <v>0.64684498489251618</v>
      </c>
      <c r="EW90" s="4">
        <f t="shared" si="414"/>
        <v>0.45909330314501007</v>
      </c>
      <c r="EX90" s="4">
        <f t="shared" si="415"/>
        <v>0.17942672797079504</v>
      </c>
      <c r="EY90" s="4">
        <f t="shared" si="416"/>
        <v>0.12210364239530404</v>
      </c>
      <c r="EZ90" s="4">
        <f t="shared" si="417"/>
        <v>0.22012374831978654</v>
      </c>
      <c r="FA90" s="4">
        <f t="shared" si="418"/>
        <v>0.23667797526003559</v>
      </c>
      <c r="FB90" s="4">
        <f t="shared" si="419"/>
        <v>0.21529110428510936</v>
      </c>
      <c r="FC90" s="4">
        <f t="shared" si="420"/>
        <v>0.11279394086007492</v>
      </c>
      <c r="FD90" s="4">
        <f t="shared" si="421"/>
        <v>3.1714358732508656E-2</v>
      </c>
      <c r="FE90" s="4">
        <f t="shared" si="422"/>
        <v>2.0408590526277737E-2</v>
      </c>
      <c r="FF90" s="4">
        <f t="shared" si="423"/>
        <v>8.5341722403504905E-2</v>
      </c>
      <c r="FG90" s="4">
        <f t="shared" si="424"/>
        <v>9.2968097777147499E-2</v>
      </c>
      <c r="FH90" s="4">
        <f t="shared" si="425"/>
        <v>8.3152611382029784E-2</v>
      </c>
      <c r="FI90" s="4">
        <f t="shared" si="426"/>
        <v>4.0331452552172853E-2</v>
      </c>
      <c r="FJ90" s="4">
        <f t="shared" si="427"/>
        <v>1.0711169190066443E-2</v>
      </c>
      <c r="FK90" s="4">
        <f t="shared" si="428"/>
        <v>6.8398825800358842E-3</v>
      </c>
      <c r="FL90" s="4">
        <f t="shared" si="429"/>
        <v>1.3783436161382973E-2</v>
      </c>
      <c r="FM90" s="4">
        <f t="shared" si="430"/>
        <v>1.5120877190767214E-2</v>
      </c>
      <c r="FN90" s="4">
        <f t="shared" si="431"/>
        <v>1.3402978240129489E-2</v>
      </c>
      <c r="FO90" s="4">
        <f t="shared" si="432"/>
        <v>6.2557574223650421E-3</v>
      </c>
      <c r="FP90" s="4">
        <f t="shared" si="433"/>
        <v>1.6191708577105721E-3</v>
      </c>
      <c r="FQ90" s="4">
        <f t="shared" si="434"/>
        <v>1.0305385900115252E-3</v>
      </c>
      <c r="FR90" s="4">
        <f t="shared" si="435"/>
        <v>0.54409135604320435</v>
      </c>
      <c r="FS90" s="4">
        <f t="shared" si="436"/>
        <v>0.56728697703018593</v>
      </c>
      <c r="FT90" s="4">
        <f t="shared" si="437"/>
        <v>0.53704408796704672</v>
      </c>
      <c r="FU90" s="4">
        <f t="shared" si="438"/>
        <v>0.34961213422678061</v>
      </c>
      <c r="FV90" s="4">
        <f t="shared" si="439"/>
        <v>0.12164033883423096</v>
      </c>
      <c r="FW90" s="4">
        <f t="shared" si="440"/>
        <v>8.0957388146413622E-2</v>
      </c>
      <c r="FX90" s="4">
        <f t="shared" si="441"/>
        <v>0.15165276136315461</v>
      </c>
      <c r="FY90" s="4">
        <f t="shared" si="442"/>
        <v>0.16414146374757188</v>
      </c>
      <c r="FZ90" s="4">
        <f t="shared" si="443"/>
        <v>0.14803799793749478</v>
      </c>
      <c r="GA90" s="4">
        <f t="shared" si="444"/>
        <v>7.4518559884112337E-2</v>
      </c>
      <c r="GB90" s="4">
        <f t="shared" si="445"/>
        <v>2.032222092668302E-2</v>
      </c>
      <c r="GC90" s="4">
        <f t="shared" si="446"/>
        <v>1.3022985323324519E-2</v>
      </c>
      <c r="GD90" s="4">
        <f t="shared" si="447"/>
        <v>0.95280531665802393</v>
      </c>
      <c r="GE90" s="4">
        <f t="shared" si="448"/>
        <v>0.95685540741839681</v>
      </c>
      <c r="GF90" s="4">
        <f t="shared" si="449"/>
        <v>0.95151278636345771</v>
      </c>
      <c r="GG90" s="4">
        <f t="shared" si="450"/>
        <v>0.90092635760549333</v>
      </c>
      <c r="GH90" s="4">
        <f t="shared" si="451"/>
        <v>0.70084336862769214</v>
      </c>
      <c r="GI90" s="4">
        <f t="shared" si="452"/>
        <v>0.59842216433490936</v>
      </c>
      <c r="GJ90" s="4">
        <f t="shared" si="453"/>
        <v>0.75149620546400087</v>
      </c>
      <c r="GK90" s="4">
        <f t="shared" si="454"/>
        <v>0.76862685952459664</v>
      </c>
      <c r="GL90" s="4">
        <f t="shared" si="455"/>
        <v>0.74615920120706292</v>
      </c>
      <c r="GM90" s="4">
        <f t="shared" si="456"/>
        <v>0.57665061990133559</v>
      </c>
      <c r="GN90" s="4">
        <f t="shared" si="457"/>
        <v>0.25976233764694534</v>
      </c>
      <c r="GO90" s="4">
        <f t="shared" si="458"/>
        <v>0.18248127843959772</v>
      </c>
      <c r="GP90" s="4">
        <f t="shared" si="459"/>
        <v>0.99790447459690279</v>
      </c>
      <c r="GQ90" s="4">
        <f t="shared" si="460"/>
        <v>0.99809205561660796</v>
      </c>
      <c r="GR90" s="4">
        <f t="shared" si="461"/>
        <v>0.9978442895321622</v>
      </c>
      <c r="GS90" s="4">
        <f t="shared" si="462"/>
        <v>0.99535950977215748</v>
      </c>
      <c r="GT90" s="4">
        <f t="shared" si="463"/>
        <v>0.98222523736392442</v>
      </c>
      <c r="GU90" s="4">
        <f t="shared" si="464"/>
        <v>0.97233733104442654</v>
      </c>
      <c r="GV90" s="4">
        <f t="shared" si="465"/>
        <v>0.98617468177508794</v>
      </c>
      <c r="GW90" s="4">
        <f t="shared" si="466"/>
        <v>0.98739899680712384</v>
      </c>
      <c r="GX90" s="4">
        <f t="shared" si="467"/>
        <v>0.9857824080443206</v>
      </c>
      <c r="GY90" s="4">
        <f t="shared" si="468"/>
        <v>0.96981507164696734</v>
      </c>
      <c r="GZ90" s="4">
        <f t="shared" si="469"/>
        <v>0.89221029591551371</v>
      </c>
      <c r="HA90" s="4">
        <f t="shared" si="470"/>
        <v>0.84038529735445155</v>
      </c>
      <c r="HB90" s="4">
        <f t="shared" si="471"/>
        <v>0.99917195330759467</v>
      </c>
      <c r="HC90" s="4">
        <f t="shared" si="472"/>
        <v>0.99924616164115276</v>
      </c>
      <c r="HD90" s="4">
        <f t="shared" si="473"/>
        <v>0.99914814010883823</v>
      </c>
      <c r="HE90" s="4">
        <f t="shared" si="474"/>
        <v>0.99816347772836211</v>
      </c>
      <c r="HF90" s="4">
        <f t="shared" si="475"/>
        <v>0.9929089138348075</v>
      </c>
      <c r="HG90" s="4">
        <f t="shared" si="476"/>
        <v>0.98889703865723078</v>
      </c>
      <c r="HH90" s="4">
        <f t="shared" si="477"/>
        <v>0.99449780788853359</v>
      </c>
      <c r="HI90" s="4">
        <f t="shared" si="478"/>
        <v>0.99498880541932033</v>
      </c>
      <c r="HJ90" s="4">
        <f t="shared" si="479"/>
        <v>0.99434033571108238</v>
      </c>
      <c r="HK90" s="4">
        <f t="shared" si="480"/>
        <v>0.98786583716055421</v>
      </c>
      <c r="HL90" s="4">
        <f t="shared" si="481"/>
        <v>0.95449147748105223</v>
      </c>
      <c r="HM90" s="4">
        <f t="shared" si="482"/>
        <v>0.93027083197566962</v>
      </c>
      <c r="HN90" s="4">
        <f t="shared" si="483"/>
        <v>0.99965489963660148</v>
      </c>
      <c r="HP90" s="4">
        <f t="shared" ref="HP90:IU90" si="556">IF(B1=1,ET90,0)</f>
        <v>0.65329985145594982</v>
      </c>
      <c r="HQ90" s="4">
        <f t="shared" si="556"/>
        <v>0.67426560108849465</v>
      </c>
      <c r="HR90" s="4">
        <f t="shared" si="556"/>
        <v>0.64684498489251618</v>
      </c>
      <c r="HS90" s="4">
        <f t="shared" si="556"/>
        <v>0.45909330314501007</v>
      </c>
      <c r="HT90" s="4">
        <f t="shared" si="556"/>
        <v>0.17942672797079504</v>
      </c>
      <c r="HU90" s="4">
        <f t="shared" si="556"/>
        <v>0.12210364239530404</v>
      </c>
      <c r="HV90" s="4">
        <f t="shared" si="556"/>
        <v>0.22012374831978654</v>
      </c>
      <c r="HW90" s="4">
        <f t="shared" si="556"/>
        <v>0.23667797526003559</v>
      </c>
      <c r="HX90" s="4">
        <f t="shared" si="556"/>
        <v>0.21529110428510936</v>
      </c>
      <c r="HY90" s="4">
        <f t="shared" si="556"/>
        <v>0.11279394086007492</v>
      </c>
      <c r="HZ90" s="4">
        <f t="shared" si="556"/>
        <v>3.1714358732508656E-2</v>
      </c>
      <c r="IA90" s="4">
        <f t="shared" si="556"/>
        <v>2.0408590526277737E-2</v>
      </c>
      <c r="IB90" s="4">
        <f t="shared" si="556"/>
        <v>8.5341722403504905E-2</v>
      </c>
      <c r="IC90" s="4">
        <f t="shared" si="556"/>
        <v>9.2968097777147499E-2</v>
      </c>
      <c r="ID90" s="4">
        <f t="shared" si="556"/>
        <v>8.3152611382029784E-2</v>
      </c>
      <c r="IE90" s="4">
        <f t="shared" si="556"/>
        <v>4.0331452552172853E-2</v>
      </c>
      <c r="IF90" s="4">
        <f t="shared" si="556"/>
        <v>1.0711169190066443E-2</v>
      </c>
      <c r="IG90" s="4">
        <f t="shared" si="556"/>
        <v>6.8398825800358842E-3</v>
      </c>
      <c r="IH90" s="4">
        <f t="shared" si="556"/>
        <v>1.3783436161382973E-2</v>
      </c>
      <c r="II90" s="4">
        <f t="shared" si="556"/>
        <v>1.5120877190767214E-2</v>
      </c>
      <c r="IJ90" s="4">
        <f t="shared" si="556"/>
        <v>1.3402978240129489E-2</v>
      </c>
      <c r="IK90" s="4">
        <f t="shared" si="556"/>
        <v>6.2557574223650421E-3</v>
      </c>
      <c r="IL90" s="4">
        <f t="shared" si="556"/>
        <v>1.6191708577105721E-3</v>
      </c>
      <c r="IM90" s="4">
        <f t="shared" si="556"/>
        <v>1.0305385900115252E-3</v>
      </c>
      <c r="IN90" s="4">
        <f t="shared" si="556"/>
        <v>0.54409135604320435</v>
      </c>
      <c r="IO90" s="4">
        <f t="shared" si="556"/>
        <v>0.56728697703018593</v>
      </c>
      <c r="IP90" s="4">
        <f t="shared" si="556"/>
        <v>0.53704408796704672</v>
      </c>
      <c r="IQ90" s="4">
        <f t="shared" si="556"/>
        <v>0.34961213422678061</v>
      </c>
      <c r="IR90" s="4">
        <f t="shared" si="556"/>
        <v>0.12164033883423096</v>
      </c>
      <c r="IS90" s="4">
        <f t="shared" si="556"/>
        <v>8.0957388146413622E-2</v>
      </c>
      <c r="IT90" s="4">
        <f t="shared" si="556"/>
        <v>0.15165276136315461</v>
      </c>
      <c r="IU90" s="4">
        <f t="shared" si="556"/>
        <v>0.16414146374757188</v>
      </c>
      <c r="IV90" s="4">
        <f t="shared" ref="IV90:KA90" si="557">IF(AH1=1,FZ90,0)</f>
        <v>0.14803799793749478</v>
      </c>
      <c r="IW90" s="4">
        <f t="shared" si="557"/>
        <v>7.4518559884112337E-2</v>
      </c>
      <c r="IX90" s="4">
        <f t="shared" si="557"/>
        <v>2.032222092668302E-2</v>
      </c>
      <c r="IY90" s="4">
        <f t="shared" si="557"/>
        <v>1.3022985323324519E-2</v>
      </c>
      <c r="IZ90" s="4">
        <f t="shared" si="557"/>
        <v>0.95280531665802393</v>
      </c>
      <c r="JA90" s="4">
        <f t="shared" si="557"/>
        <v>0.95685540741839681</v>
      </c>
      <c r="JB90" s="4">
        <f t="shared" si="557"/>
        <v>0.95151278636345771</v>
      </c>
      <c r="JC90" s="4">
        <f t="shared" si="557"/>
        <v>0.90092635760549333</v>
      </c>
      <c r="JD90" s="4">
        <f t="shared" si="557"/>
        <v>0.70084336862769214</v>
      </c>
      <c r="JE90" s="4">
        <f t="shared" si="557"/>
        <v>0.59842216433490936</v>
      </c>
      <c r="JF90" s="4">
        <f t="shared" si="557"/>
        <v>0.75149620546400087</v>
      </c>
      <c r="JG90" s="4">
        <f t="shared" si="557"/>
        <v>0.76862685952459664</v>
      </c>
      <c r="JH90" s="4">
        <f t="shared" si="557"/>
        <v>0.74615920120706292</v>
      </c>
      <c r="JI90" s="4">
        <f t="shared" si="557"/>
        <v>0.57665061990133559</v>
      </c>
      <c r="JJ90" s="4">
        <f t="shared" si="557"/>
        <v>0.25976233764694534</v>
      </c>
      <c r="JK90" s="4">
        <f t="shared" si="557"/>
        <v>0.18248127843959772</v>
      </c>
      <c r="JL90" s="4">
        <f t="shared" si="557"/>
        <v>0.99790447459690279</v>
      </c>
      <c r="JM90" s="4">
        <f t="shared" si="557"/>
        <v>0.99809205561660796</v>
      </c>
      <c r="JN90" s="4">
        <f t="shared" si="557"/>
        <v>0.9978442895321622</v>
      </c>
      <c r="JO90" s="4">
        <f t="shared" si="557"/>
        <v>0.99535950977215748</v>
      </c>
      <c r="JP90" s="4">
        <f t="shared" si="557"/>
        <v>0.98222523736392442</v>
      </c>
      <c r="JQ90" s="4">
        <f t="shared" si="557"/>
        <v>0.97233733104442654</v>
      </c>
      <c r="JR90" s="4">
        <f t="shared" si="557"/>
        <v>0.98617468177508794</v>
      </c>
      <c r="JS90" s="4">
        <f t="shared" si="557"/>
        <v>0.98739899680712384</v>
      </c>
      <c r="JT90" s="4">
        <f t="shared" si="557"/>
        <v>0.9857824080443206</v>
      </c>
      <c r="JU90" s="4">
        <f t="shared" si="557"/>
        <v>0.96981507164696734</v>
      </c>
      <c r="JV90" s="4">
        <f t="shared" si="557"/>
        <v>0.89221029591551371</v>
      </c>
      <c r="JW90" s="4">
        <f t="shared" si="557"/>
        <v>0.84038529735445155</v>
      </c>
      <c r="JX90" s="4">
        <f t="shared" si="557"/>
        <v>0.99917195330759467</v>
      </c>
      <c r="JY90" s="4">
        <f t="shared" si="557"/>
        <v>0.99924616164115276</v>
      </c>
      <c r="JZ90" s="4">
        <f t="shared" si="557"/>
        <v>0.99914814010883823</v>
      </c>
      <c r="KA90" s="4">
        <f t="shared" si="557"/>
        <v>0.99816347772836211</v>
      </c>
      <c r="KB90" s="4">
        <f t="shared" ref="KB90:KJ90" si="558">IF(BN1=1,HF90,0)</f>
        <v>0.9929089138348075</v>
      </c>
      <c r="KC90" s="4">
        <f t="shared" si="558"/>
        <v>0.98889703865723078</v>
      </c>
      <c r="KD90" s="4">
        <f t="shared" si="558"/>
        <v>0.99449780788853359</v>
      </c>
      <c r="KE90" s="4">
        <f t="shared" si="558"/>
        <v>0.99498880541932033</v>
      </c>
      <c r="KF90" s="4">
        <f t="shared" si="558"/>
        <v>0.99434033571108238</v>
      </c>
      <c r="KG90" s="4">
        <f t="shared" si="558"/>
        <v>0.98786583716055421</v>
      </c>
      <c r="KH90" s="4">
        <f t="shared" si="558"/>
        <v>0.95449147748105223</v>
      </c>
      <c r="KI90" s="4">
        <f t="shared" si="558"/>
        <v>0.93027083197566962</v>
      </c>
      <c r="KJ90" s="4">
        <f t="shared" si="558"/>
        <v>0</v>
      </c>
    </row>
    <row r="91" spans="1:296" x14ac:dyDescent="0.2">
      <c r="A91" s="4" t="str">
        <f>'Respondent Data'!A91</f>
        <v>731</v>
      </c>
      <c r="B91" s="4">
        <f>SUMPRODUCT('Respondent Data'!I91:Z91,'Product Coding'!A100:R100)</f>
        <v>0.32091781487083615</v>
      </c>
      <c r="C91" s="4">
        <f>SUMPRODUCT('Respondent Data'!I91:Z91,'Product Coding'!A101:R101)</f>
        <v>-0.19215063131325882</v>
      </c>
      <c r="D91" s="4">
        <f>SUMPRODUCT('Respondent Data'!I91:Z91,'Product Coding'!A102:R102)</f>
        <v>-0.23481661209791183</v>
      </c>
      <c r="E91" s="4">
        <f>SUMPRODUCT('Respondent Data'!I91:Z91,'Product Coding'!A103:R103)</f>
        <v>0.24667744109425016</v>
      </c>
      <c r="F91" s="4">
        <f>SUMPRODUCT('Respondent Data'!I91:Z91,'Product Coding'!A104:R104)</f>
        <v>-1.6209432986685486</v>
      </c>
      <c r="G91" s="4">
        <f>SUMPRODUCT('Respondent Data'!I91:Z91,'Product Coding'!A105:R105)</f>
        <v>-1.8023663579127587</v>
      </c>
      <c r="H91" s="4">
        <f>SUMPRODUCT('Respondent Data'!I91:Z91,'Product Coding'!A106:R106)</f>
        <v>-1.3609509537753617</v>
      </c>
      <c r="I91" s="4">
        <f>SUMPRODUCT('Respondent Data'!I91:Z91,'Product Coding'!A107:R107)</f>
        <v>-1.8740193999594568</v>
      </c>
      <c r="J91" s="4">
        <f>SUMPRODUCT('Respondent Data'!I91:Z91,'Product Coding'!A108:R108)</f>
        <v>-1.9166853807441098</v>
      </c>
      <c r="K91" s="4">
        <f>SUMPRODUCT('Respondent Data'!I91:Z91,'Product Coding'!A109:R109)</f>
        <v>-1.4351913275519479</v>
      </c>
      <c r="L91" s="4">
        <f>SUMPRODUCT('Respondent Data'!I91:Z91,'Product Coding'!A110:R110)</f>
        <v>-3.3028120673147465</v>
      </c>
      <c r="M91" s="4">
        <f>SUMPRODUCT('Respondent Data'!I91:Z91,'Product Coding'!A111:R111)</f>
        <v>-3.4842351265589566</v>
      </c>
      <c r="N91" s="4">
        <f>SUMPRODUCT('Respondent Data'!I91:Z91,'Product Coding'!A112:R112)</f>
        <v>-0.79935125585023359</v>
      </c>
      <c r="O91" s="4">
        <f>SUMPRODUCT('Respondent Data'!I91:Z91,'Product Coding'!A113:R113)</f>
        <v>-1.3124197020343287</v>
      </c>
      <c r="P91" s="4">
        <f>SUMPRODUCT('Respondent Data'!I91:Z91,'Product Coding'!A114:R114)</f>
        <v>-1.3550856828189817</v>
      </c>
      <c r="Q91" s="4">
        <f>SUMPRODUCT('Respondent Data'!I91:Z91,'Product Coding'!A115:R115)</f>
        <v>-0.8735916296268198</v>
      </c>
      <c r="R91" s="4">
        <f>SUMPRODUCT('Respondent Data'!I91:Z91,'Product Coding'!A116:R116)</f>
        <v>-2.7412123693896189</v>
      </c>
      <c r="S91" s="4">
        <f>SUMPRODUCT('Respondent Data'!I91:Z91,'Product Coding'!A117:R117)</f>
        <v>-2.922635428633829</v>
      </c>
      <c r="T91" s="4">
        <f>SUMPRODUCT('Respondent Data'!I91:Z91,'Product Coding'!A118:R118)</f>
        <v>-2.4812200244964315</v>
      </c>
      <c r="U91" s="4">
        <f>SUMPRODUCT('Respondent Data'!I91:Z91,'Product Coding'!A119:R119)</f>
        <v>-2.9942884706805266</v>
      </c>
      <c r="V91" s="4">
        <f>SUMPRODUCT('Respondent Data'!I91:Z91,'Product Coding'!A120:R120)</f>
        <v>-3.0369544514651796</v>
      </c>
      <c r="W91" s="4">
        <f>SUMPRODUCT('Respondent Data'!I91:Z91,'Product Coding'!A121:R121)</f>
        <v>-2.5554603982730177</v>
      </c>
      <c r="X91" s="4">
        <f>SUMPRODUCT('Respondent Data'!I91:Z91,'Product Coding'!A122:R122)</f>
        <v>-4.4230811380358173</v>
      </c>
      <c r="Y91" s="4">
        <f>SUMPRODUCT('Respondent Data'!I91:Z91,'Product Coding'!A123:R123)</f>
        <v>-4.6045041972800274</v>
      </c>
      <c r="Z91" s="4">
        <f>SUMPRODUCT('Respondent Data'!I91:Z91,'Product Coding'!A124:R124)</f>
        <v>4.1003309176460556E-3</v>
      </c>
      <c r="AA91" s="4">
        <f>SUMPRODUCT('Respondent Data'!I91:Z91,'Product Coding'!A125:R125)</f>
        <v>-0.50896811526644892</v>
      </c>
      <c r="AB91" s="4">
        <f>SUMPRODUCT('Respondent Data'!I91:Z91,'Product Coding'!A126:R126)</f>
        <v>-0.55163409605110192</v>
      </c>
      <c r="AC91" s="4">
        <f>SUMPRODUCT('Respondent Data'!I91:Z91,'Product Coding'!A127:R127)</f>
        <v>-7.0140042858939933E-2</v>
      </c>
      <c r="AD91" s="4">
        <f>SUMPRODUCT('Respondent Data'!I91:Z91,'Product Coding'!A128:R128)</f>
        <v>-1.9377607826217389</v>
      </c>
      <c r="AE91" s="4">
        <f>SUMPRODUCT('Respondent Data'!I91:Z91,'Product Coding'!A129:R129)</f>
        <v>-2.119183841865949</v>
      </c>
      <c r="AF91" s="4">
        <f>SUMPRODUCT('Respondent Data'!I91:Z91,'Product Coding'!A130:R130)</f>
        <v>-1.677768437728552</v>
      </c>
      <c r="AG91" s="4">
        <f>SUMPRODUCT('Respondent Data'!I91:Z91,'Product Coding'!A131:R131)</f>
        <v>-2.1908368839126471</v>
      </c>
      <c r="AH91" s="4">
        <f>SUMPRODUCT('Respondent Data'!I91:Z91,'Product Coding'!A132:R132)</f>
        <v>-2.2335028646973001</v>
      </c>
      <c r="AI91" s="4">
        <f>SUMPRODUCT('Respondent Data'!I91:Z91,'Product Coding'!A133:R133)</f>
        <v>-1.7520088115051378</v>
      </c>
      <c r="AJ91" s="4">
        <f>SUMPRODUCT('Respondent Data'!I91:Z91,'Product Coding'!A134:R134)</f>
        <v>-3.6196295512679368</v>
      </c>
      <c r="AK91" s="4">
        <f>SUMPRODUCT('Respondent Data'!I91:Z91,'Product Coding'!A135:R135)</f>
        <v>-3.8010526105121469</v>
      </c>
      <c r="AL91" s="4">
        <f>SUMPRODUCT('Respondent Data'!I91:Z91,'Product Coding'!A136:R136)</f>
        <v>2.4619201828254882</v>
      </c>
      <c r="AM91" s="4">
        <f>SUMPRODUCT('Respondent Data'!I91:Z91,'Product Coding'!A137:R137)</f>
        <v>1.9488517366413931</v>
      </c>
      <c r="AN91" s="4">
        <f>SUMPRODUCT('Respondent Data'!I91:Z91,'Product Coding'!A138:R138)</f>
        <v>1.9061857558567401</v>
      </c>
      <c r="AO91" s="4">
        <f>SUMPRODUCT('Respondent Data'!I91:Z91,'Product Coding'!A139:R139)</f>
        <v>2.387679809048902</v>
      </c>
      <c r="AP91" s="4">
        <f>SUMPRODUCT('Respondent Data'!I91:Z91,'Product Coding'!A140:R140)</f>
        <v>0.52005906928610324</v>
      </c>
      <c r="AQ91" s="4">
        <f>SUMPRODUCT('Respondent Data'!I91:Z91,'Product Coding'!A141:R141)</f>
        <v>0.33863601004189314</v>
      </c>
      <c r="AR91" s="4">
        <f>SUMPRODUCT('Respondent Data'!I91:Z91,'Product Coding'!A142:R142)</f>
        <v>0.78005141417929025</v>
      </c>
      <c r="AS91" s="4">
        <f>SUMPRODUCT('Respondent Data'!I91:Z91,'Product Coding'!A143:R143)</f>
        <v>0.26698296799519516</v>
      </c>
      <c r="AT91" s="4">
        <f>SUMPRODUCT('Respondent Data'!I91:Z91,'Product Coding'!A144:R144)</f>
        <v>0.22431698721054216</v>
      </c>
      <c r="AU91" s="4">
        <f>SUMPRODUCT('Respondent Data'!I91:Z91,'Product Coding'!A145:R145)</f>
        <v>0.70581104040270426</v>
      </c>
      <c r="AV91" s="4">
        <f>SUMPRODUCT('Respondent Data'!I91:Z91,'Product Coding'!A146:R146)</f>
        <v>-1.1618096993600946</v>
      </c>
      <c r="AW91" s="4">
        <f>SUMPRODUCT('Respondent Data'!I91:Z91,'Product Coding'!A147:R147)</f>
        <v>-1.3432327586043047</v>
      </c>
      <c r="AX91" s="4">
        <f>SUMPRODUCT('Respondent Data'!I91:Z91,'Product Coding'!A148:R148)</f>
        <v>3.7885385711265465</v>
      </c>
      <c r="AY91" s="4">
        <f>SUMPRODUCT('Respondent Data'!I91:Z91,'Product Coding'!A149:R149)</f>
        <v>3.2754701249424514</v>
      </c>
      <c r="AZ91" s="4">
        <f>SUMPRODUCT('Respondent Data'!I91:Z91,'Product Coding'!A150:R150)</f>
        <v>3.2328041441577984</v>
      </c>
      <c r="BA91" s="4">
        <f>SUMPRODUCT('Respondent Data'!I91:Z91,'Product Coding'!A151:R151)</f>
        <v>3.7142981973499603</v>
      </c>
      <c r="BB91" s="4">
        <f>SUMPRODUCT('Respondent Data'!I91:Z91,'Product Coding'!A152:R152)</f>
        <v>1.8466774575871614</v>
      </c>
      <c r="BC91" s="4">
        <f>SUMPRODUCT('Respondent Data'!I91:Z91,'Product Coding'!A153:R153)</f>
        <v>1.6652543983429513</v>
      </c>
      <c r="BD91" s="4">
        <f>SUMPRODUCT('Respondent Data'!I91:Z91,'Product Coding'!A154:R154)</f>
        <v>2.1066698024803485</v>
      </c>
      <c r="BE91" s="4">
        <f>SUMPRODUCT('Respondent Data'!I91:Z91,'Product Coding'!A155:R155)</f>
        <v>1.5936013562962534</v>
      </c>
      <c r="BF91" s="4">
        <f>SUMPRODUCT('Respondent Data'!I91:Z91,'Product Coding'!A156:R156)</f>
        <v>1.5509353755116004</v>
      </c>
      <c r="BG91" s="4">
        <f>SUMPRODUCT('Respondent Data'!I91:Z91,'Product Coding'!A157:R157)</f>
        <v>2.0324294287037623</v>
      </c>
      <c r="BH91" s="4">
        <f>SUMPRODUCT('Respondent Data'!I91:Z91,'Product Coding'!A158:R158)</f>
        <v>0.16480868894096345</v>
      </c>
      <c r="BI91" s="4">
        <f>SUMPRODUCT('Respondent Data'!I91:Z91,'Product Coding'!A159:R159)</f>
        <v>-1.6614370303246639E-2</v>
      </c>
      <c r="BJ91" s="4">
        <f>SUMPRODUCT('Respondent Data'!I91:Z91,'Product Coding'!A160:R160)</f>
        <v>4.5984703560143156</v>
      </c>
      <c r="BK91" s="4">
        <f>SUMPRODUCT('Respondent Data'!I91:Z91,'Product Coding'!A161:R161)</f>
        <v>4.085401909830221</v>
      </c>
      <c r="BL91" s="4">
        <f>SUMPRODUCT('Respondent Data'!I91:Z91,'Product Coding'!A162:R162)</f>
        <v>4.042735929045568</v>
      </c>
      <c r="BM91" s="4">
        <f>SUMPRODUCT('Respondent Data'!I91:Z91,'Product Coding'!A163:R163)</f>
        <v>4.5242299822377294</v>
      </c>
      <c r="BN91" s="4">
        <f>SUMPRODUCT('Respondent Data'!I91:Z91,'Product Coding'!A164:R164)</f>
        <v>2.6566092424749312</v>
      </c>
      <c r="BO91" s="4">
        <f>SUMPRODUCT('Respondent Data'!I91:Z91,'Product Coding'!A165:R165)</f>
        <v>2.4751861832307211</v>
      </c>
      <c r="BP91" s="4">
        <f>SUMPRODUCT('Respondent Data'!I91:Z91,'Product Coding'!A166:R166)</f>
        <v>2.9166015873681181</v>
      </c>
      <c r="BQ91" s="4">
        <f>SUMPRODUCT('Respondent Data'!I91:Z91,'Product Coding'!A167:R167)</f>
        <v>2.4035331411840231</v>
      </c>
      <c r="BR91" s="4">
        <f>SUMPRODUCT('Respondent Data'!I91:Z91,'Product Coding'!A168:R168)</f>
        <v>2.3608671603993701</v>
      </c>
      <c r="BS91" s="4">
        <f>SUMPRODUCT('Respondent Data'!I91:Z91,'Product Coding'!A169:R169)</f>
        <v>2.8423612135915319</v>
      </c>
      <c r="BT91" s="4">
        <f>SUMPRODUCT('Respondent Data'!I91:Z91,'Product Coding'!A170:R170)</f>
        <v>0.97474047382873308</v>
      </c>
      <c r="BU91" s="4">
        <f>SUMPRODUCT('Respondent Data'!I91:Z91,'Product Coding'!A171:R171)</f>
        <v>0.79331741458452298</v>
      </c>
      <c r="BV91" s="4">
        <f>SUMPRODUCT('Respondent Data'!I91:Z91,'Product Coding'!A172:R172)</f>
        <v>2.49088862841249</v>
      </c>
      <c r="BX91" s="4">
        <f t="shared" si="338"/>
        <v>0.72548287244368714</v>
      </c>
      <c r="BY91" s="4">
        <f t="shared" si="339"/>
        <v>1.2118530462330745</v>
      </c>
      <c r="BZ91" s="4">
        <f t="shared" si="340"/>
        <v>1.2646768210363117</v>
      </c>
      <c r="CA91" s="4">
        <f t="shared" si="341"/>
        <v>0.78139269805968614</v>
      </c>
      <c r="CB91" s="4">
        <f t="shared" si="342"/>
        <v>5.0578591387897527</v>
      </c>
      <c r="CC91" s="4">
        <f t="shared" si="343"/>
        <v>6.0639800468816079</v>
      </c>
      <c r="CD91" s="4">
        <f t="shared" si="344"/>
        <v>3.8999001637729447</v>
      </c>
      <c r="CE91" s="4">
        <f t="shared" si="345"/>
        <v>6.5144279389448387</v>
      </c>
      <c r="CF91" s="4">
        <f t="shared" si="346"/>
        <v>6.7983870175545684</v>
      </c>
      <c r="CG91" s="4">
        <f t="shared" si="347"/>
        <v>4.200448593457998</v>
      </c>
      <c r="CH91" s="4">
        <f t="shared" si="348"/>
        <v>27.188988786551587</v>
      </c>
      <c r="CI91" s="4">
        <f t="shared" si="349"/>
        <v>32.597484621920024</v>
      </c>
      <c r="CJ91" s="4">
        <f t="shared" si="350"/>
        <v>2.2240975900643445</v>
      </c>
      <c r="CK91" s="4">
        <f t="shared" si="351"/>
        <v>3.7151524067831483</v>
      </c>
      <c r="CL91" s="4">
        <f t="shared" si="352"/>
        <v>3.8770931426715762</v>
      </c>
      <c r="CM91" s="4">
        <f t="shared" si="353"/>
        <v>2.3954991670507311</v>
      </c>
      <c r="CN91" s="4">
        <f t="shared" si="354"/>
        <v>15.505772429300722</v>
      </c>
      <c r="CO91" s="4">
        <f t="shared" si="355"/>
        <v>18.590216145336402</v>
      </c>
      <c r="CP91" s="4">
        <f t="shared" si="356"/>
        <v>11.955841943618342</v>
      </c>
      <c r="CQ91" s="4">
        <f t="shared" si="357"/>
        <v>19.971144778169361</v>
      </c>
      <c r="CR91" s="4">
        <f t="shared" si="358"/>
        <v>20.84167215572894</v>
      </c>
      <c r="CS91" s="4">
        <f t="shared" si="359"/>
        <v>12.877226946007955</v>
      </c>
      <c r="CT91" s="4">
        <f t="shared" si="360"/>
        <v>83.352711322829691</v>
      </c>
      <c r="CU91" s="4">
        <f t="shared" si="361"/>
        <v>99.933423301319166</v>
      </c>
      <c r="CV91" s="4">
        <f t="shared" si="362"/>
        <v>0.99590806396132425</v>
      </c>
      <c r="CW91" s="4">
        <f t="shared" si="363"/>
        <v>1.6635736926694917</v>
      </c>
      <c r="CX91" s="4">
        <f t="shared" si="364"/>
        <v>1.7360876351671548</v>
      </c>
      <c r="CY91" s="4">
        <f t="shared" si="365"/>
        <v>1.0726583888836632</v>
      </c>
      <c r="CZ91" s="4">
        <f t="shared" si="366"/>
        <v>6.9431862474357526</v>
      </c>
      <c r="DA91" s="4">
        <f t="shared" si="367"/>
        <v>8.3243407360505692</v>
      </c>
      <c r="DB91" s="4">
        <f t="shared" si="368"/>
        <v>5.3535957488052786</v>
      </c>
      <c r="DC91" s="4">
        <f t="shared" si="369"/>
        <v>8.9426939806820922</v>
      </c>
      <c r="DD91" s="4">
        <f t="shared" si="370"/>
        <v>9.3324993737024631</v>
      </c>
      <c r="DE91" s="4">
        <f t="shared" si="371"/>
        <v>5.7661742066895334</v>
      </c>
      <c r="DF91" s="4">
        <f t="shared" si="372"/>
        <v>37.323738729038787</v>
      </c>
      <c r="DG91" s="4">
        <f t="shared" si="373"/>
        <v>44.748262202903099</v>
      </c>
      <c r="DH91" s="4">
        <f t="shared" si="374"/>
        <v>8.5271057644706619E-2</v>
      </c>
      <c r="DI91" s="4">
        <f t="shared" si="375"/>
        <v>0.14243753352051036</v>
      </c>
      <c r="DJ91" s="4">
        <f t="shared" si="376"/>
        <v>0.1486462798842744</v>
      </c>
      <c r="DK91" s="4">
        <f t="shared" si="377"/>
        <v>9.1842529066145873E-2</v>
      </c>
      <c r="DL91" s="4">
        <f t="shared" si="378"/>
        <v>0.59448543110302643</v>
      </c>
      <c r="DM91" s="4">
        <f t="shared" si="379"/>
        <v>0.71274183274964764</v>
      </c>
      <c r="DN91" s="4">
        <f t="shared" si="380"/>
        <v>0.45838244334223949</v>
      </c>
      <c r="DO91" s="4">
        <f t="shared" si="381"/>
        <v>0.76568611252386343</v>
      </c>
      <c r="DP91" s="4">
        <f t="shared" si="382"/>
        <v>0.79906180184828313</v>
      </c>
      <c r="DQ91" s="4">
        <f t="shared" si="383"/>
        <v>0.49370799470415594</v>
      </c>
      <c r="DR91" s="4">
        <f t="shared" si="384"/>
        <v>3.1957113230116705</v>
      </c>
      <c r="DS91" s="4">
        <f t="shared" si="385"/>
        <v>3.8314095285329253</v>
      </c>
      <c r="DT91" s="4">
        <f t="shared" si="386"/>
        <v>2.2628647857392443E-2</v>
      </c>
      <c r="DU91" s="4">
        <f t="shared" si="387"/>
        <v>3.7799094754294355E-2</v>
      </c>
      <c r="DV91" s="4">
        <f t="shared" si="388"/>
        <v>3.9446729238750686E-2</v>
      </c>
      <c r="DW91" s="4">
        <f t="shared" si="389"/>
        <v>2.437253982740014E-2</v>
      </c>
      <c r="DX91" s="4">
        <f t="shared" si="390"/>
        <v>0.15776046232277044</v>
      </c>
      <c r="DY91" s="4">
        <f t="shared" si="391"/>
        <v>0.18914253431363984</v>
      </c>
      <c r="DZ91" s="4">
        <f t="shared" si="392"/>
        <v>0.12164238583296828</v>
      </c>
      <c r="EA91" s="4">
        <f t="shared" si="393"/>
        <v>0.20319252379618924</v>
      </c>
      <c r="EB91" s="4">
        <f t="shared" si="394"/>
        <v>0.21204953509147376</v>
      </c>
      <c r="EC91" s="4">
        <f t="shared" si="395"/>
        <v>0.13101683812917084</v>
      </c>
      <c r="ED91" s="4">
        <f t="shared" si="396"/>
        <v>0.8480559310478063</v>
      </c>
      <c r="EE91" s="4">
        <f t="shared" si="397"/>
        <v>1.0167531565032917</v>
      </c>
      <c r="EF91" s="4">
        <f t="shared" si="398"/>
        <v>1.0067223240420321E-2</v>
      </c>
      <c r="EG91" s="4">
        <f t="shared" si="399"/>
        <v>1.681637928944869E-2</v>
      </c>
      <c r="EH91" s="4">
        <f t="shared" si="400"/>
        <v>1.7549392780938328E-2</v>
      </c>
      <c r="EI91" s="4">
        <f t="shared" si="401"/>
        <v>1.084306057192524E-2</v>
      </c>
      <c r="EJ91" s="4">
        <f t="shared" si="402"/>
        <v>7.0185801764394998E-2</v>
      </c>
      <c r="EK91" s="4">
        <f t="shared" si="403"/>
        <v>8.4147321978507758E-2</v>
      </c>
      <c r="EL91" s="4">
        <f t="shared" si="404"/>
        <v>5.4117288023366114E-2</v>
      </c>
      <c r="EM91" s="4">
        <f t="shared" si="405"/>
        <v>9.0397999506293625E-2</v>
      </c>
      <c r="EN91" s="4">
        <f t="shared" si="406"/>
        <v>9.4338381208040972E-2</v>
      </c>
      <c r="EO91" s="4">
        <f t="shared" si="407"/>
        <v>5.8287873230988711E-2</v>
      </c>
      <c r="EP91" s="4">
        <f t="shared" si="408"/>
        <v>0.3772902575542828</v>
      </c>
      <c r="EQ91" s="4">
        <f t="shared" si="409"/>
        <v>0.45234169851543932</v>
      </c>
      <c r="ER91" s="4">
        <f t="shared" si="410"/>
        <v>8.2836323148861996E-2</v>
      </c>
      <c r="ET91" s="4">
        <f t="shared" si="411"/>
        <v>0.57954791436658326</v>
      </c>
      <c r="EU91" s="4">
        <f t="shared" si="412"/>
        <v>0.45210960181240933</v>
      </c>
      <c r="EV91" s="4">
        <f t="shared" si="413"/>
        <v>0.44156410782815447</v>
      </c>
      <c r="EW91" s="4">
        <f t="shared" si="414"/>
        <v>0.5613585376706729</v>
      </c>
      <c r="EX91" s="4">
        <f t="shared" si="415"/>
        <v>0.16507481885750505</v>
      </c>
      <c r="EY91" s="4">
        <f t="shared" si="416"/>
        <v>0.14156325376958698</v>
      </c>
      <c r="EZ91" s="4">
        <f t="shared" si="417"/>
        <v>0.20408579084803141</v>
      </c>
      <c r="FA91" s="4">
        <f t="shared" si="418"/>
        <v>0.13307732912273001</v>
      </c>
      <c r="FB91" s="4">
        <f t="shared" si="419"/>
        <v>0.12823164556323619</v>
      </c>
      <c r="FC91" s="4">
        <f t="shared" si="420"/>
        <v>0.19229110374400563</v>
      </c>
      <c r="FD91" s="4">
        <f t="shared" si="421"/>
        <v>3.5474844719406193E-2</v>
      </c>
      <c r="FE91" s="4">
        <f t="shared" si="422"/>
        <v>2.9764132977608968E-2</v>
      </c>
      <c r="FF91" s="4">
        <f t="shared" si="423"/>
        <v>0.31016430863683708</v>
      </c>
      <c r="FG91" s="4">
        <f t="shared" si="424"/>
        <v>0.21208222210620697</v>
      </c>
      <c r="FH91" s="4">
        <f t="shared" si="425"/>
        <v>0.20504016854847673</v>
      </c>
      <c r="FI91" s="4">
        <f t="shared" si="426"/>
        <v>0.2945075085583313</v>
      </c>
      <c r="FJ91" s="4">
        <f t="shared" si="427"/>
        <v>6.0584865342310175E-2</v>
      </c>
      <c r="FK91" s="4">
        <f t="shared" si="428"/>
        <v>5.1045889059169847E-2</v>
      </c>
      <c r="FL91" s="4">
        <f t="shared" si="429"/>
        <v>7.7185257766483481E-2</v>
      </c>
      <c r="FM91" s="4">
        <f t="shared" si="430"/>
        <v>4.7684568991244798E-2</v>
      </c>
      <c r="FN91" s="4">
        <f t="shared" si="431"/>
        <v>4.578404038253573E-2</v>
      </c>
      <c r="FO91" s="4">
        <f t="shared" si="432"/>
        <v>7.2060506316621767E-2</v>
      </c>
      <c r="FP91" s="4">
        <f t="shared" si="433"/>
        <v>1.1854983489183405E-2</v>
      </c>
      <c r="FQ91" s="4">
        <f t="shared" si="434"/>
        <v>9.9075208914164541E-3</v>
      </c>
      <c r="FR91" s="4">
        <f t="shared" si="435"/>
        <v>0.5010250812932121</v>
      </c>
      <c r="FS91" s="4">
        <f t="shared" si="436"/>
        <v>0.37543545453693761</v>
      </c>
      <c r="FT91" s="4">
        <f t="shared" si="437"/>
        <v>0.36548536938178422</v>
      </c>
      <c r="FU91" s="4">
        <f t="shared" si="438"/>
        <v>0.48247217455771929</v>
      </c>
      <c r="FV91" s="4">
        <f t="shared" si="439"/>
        <v>0.12589406427714364</v>
      </c>
      <c r="FW91" s="4">
        <f t="shared" si="440"/>
        <v>0.10724618804777412</v>
      </c>
      <c r="FX91" s="4">
        <f t="shared" si="441"/>
        <v>0.15739119067939419</v>
      </c>
      <c r="FY91" s="4">
        <f t="shared" si="442"/>
        <v>0.10057636310067723</v>
      </c>
      <c r="FZ91" s="4">
        <f t="shared" si="443"/>
        <v>9.6782004414646114E-2</v>
      </c>
      <c r="GA91" s="4">
        <f t="shared" si="444"/>
        <v>0.14779400728573128</v>
      </c>
      <c r="GB91" s="4">
        <f t="shared" si="445"/>
        <v>2.6093487565770214E-2</v>
      </c>
      <c r="GC91" s="4">
        <f t="shared" si="446"/>
        <v>2.1858753794073992E-2</v>
      </c>
      <c r="GD91" s="4">
        <f t="shared" si="447"/>
        <v>0.92142879233344255</v>
      </c>
      <c r="GE91" s="4">
        <f t="shared" si="448"/>
        <v>0.87532138139616444</v>
      </c>
      <c r="GF91" s="4">
        <f t="shared" si="449"/>
        <v>0.87059003064089446</v>
      </c>
      <c r="GG91" s="4">
        <f t="shared" si="450"/>
        <v>0.91588298988069383</v>
      </c>
      <c r="GH91" s="4">
        <f t="shared" si="451"/>
        <v>0.62716157858414812</v>
      </c>
      <c r="GI91" s="4">
        <f t="shared" si="452"/>
        <v>0.58385915546570899</v>
      </c>
      <c r="GJ91" s="4">
        <f t="shared" si="453"/>
        <v>0.68569119476524676</v>
      </c>
      <c r="GK91" s="4">
        <f t="shared" si="454"/>
        <v>0.56635207860960335</v>
      </c>
      <c r="GL91" s="4">
        <f t="shared" si="455"/>
        <v>0.55584527389367089</v>
      </c>
      <c r="GM91" s="4">
        <f t="shared" si="456"/>
        <v>0.66947489304832974</v>
      </c>
      <c r="GN91" s="4">
        <f t="shared" si="457"/>
        <v>0.23833860888270139</v>
      </c>
      <c r="GO91" s="4">
        <f t="shared" si="458"/>
        <v>0.20697893525570241</v>
      </c>
      <c r="GP91" s="4">
        <f t="shared" si="459"/>
        <v>0.97787207711733493</v>
      </c>
      <c r="GQ91" s="4">
        <f t="shared" si="460"/>
        <v>0.96357763757421322</v>
      </c>
      <c r="GR91" s="4">
        <f t="shared" si="461"/>
        <v>0.96205026373247637</v>
      </c>
      <c r="GS91" s="4">
        <f t="shared" si="462"/>
        <v>0.97620734754222638</v>
      </c>
      <c r="GT91" s="4">
        <f t="shared" si="463"/>
        <v>0.86373652628777664</v>
      </c>
      <c r="GU91" s="4">
        <f t="shared" si="464"/>
        <v>0.84094208317692465</v>
      </c>
      <c r="GV91" s="4">
        <f t="shared" si="465"/>
        <v>0.89154976009342524</v>
      </c>
      <c r="GW91" s="4">
        <f t="shared" si="466"/>
        <v>0.83112218553760875</v>
      </c>
      <c r="GX91" s="4">
        <f t="shared" si="467"/>
        <v>0.825048788063377</v>
      </c>
      <c r="GY91" s="4">
        <f t="shared" si="468"/>
        <v>0.88416013474575028</v>
      </c>
      <c r="GZ91" s="4">
        <f t="shared" si="469"/>
        <v>0.54110916406789833</v>
      </c>
      <c r="HA91" s="4">
        <f t="shared" si="470"/>
        <v>0.49584650296709121</v>
      </c>
      <c r="HB91" s="4">
        <f t="shared" si="471"/>
        <v>0.99003311560974772</v>
      </c>
      <c r="HC91" s="4">
        <f t="shared" si="472"/>
        <v>0.98346173445671681</v>
      </c>
      <c r="HD91" s="4">
        <f t="shared" si="473"/>
        <v>0.98275327673974022</v>
      </c>
      <c r="HE91" s="4">
        <f t="shared" si="474"/>
        <v>0.98927325022561829</v>
      </c>
      <c r="HF91" s="4">
        <f t="shared" si="475"/>
        <v>0.93441718097111637</v>
      </c>
      <c r="HG91" s="4">
        <f t="shared" si="476"/>
        <v>0.92238386769710989</v>
      </c>
      <c r="HH91" s="4">
        <f t="shared" si="477"/>
        <v>0.94866103740235175</v>
      </c>
      <c r="HI91" s="4">
        <f t="shared" si="478"/>
        <v>0.91709632671077568</v>
      </c>
      <c r="HJ91" s="4">
        <f t="shared" si="479"/>
        <v>0.9137941400685401</v>
      </c>
      <c r="HK91" s="4">
        <f t="shared" si="480"/>
        <v>0.94492247836778687</v>
      </c>
      <c r="HL91" s="4">
        <f t="shared" si="481"/>
        <v>0.72606336573943808</v>
      </c>
      <c r="HM91" s="4">
        <f t="shared" si="482"/>
        <v>0.6885431995942719</v>
      </c>
      <c r="HN91" s="4">
        <f t="shared" si="483"/>
        <v>0.92350060542116286</v>
      </c>
      <c r="HP91" s="4">
        <f t="shared" ref="HP91:IU91" si="559">IF(B1=1,ET91,0)</f>
        <v>0.57954791436658326</v>
      </c>
      <c r="HQ91" s="4">
        <f t="shared" si="559"/>
        <v>0.45210960181240933</v>
      </c>
      <c r="HR91" s="4">
        <f t="shared" si="559"/>
        <v>0.44156410782815447</v>
      </c>
      <c r="HS91" s="4">
        <f t="shared" si="559"/>
        <v>0.5613585376706729</v>
      </c>
      <c r="HT91" s="4">
        <f t="shared" si="559"/>
        <v>0.16507481885750505</v>
      </c>
      <c r="HU91" s="4">
        <f t="shared" si="559"/>
        <v>0.14156325376958698</v>
      </c>
      <c r="HV91" s="4">
        <f t="shared" si="559"/>
        <v>0.20408579084803141</v>
      </c>
      <c r="HW91" s="4">
        <f t="shared" si="559"/>
        <v>0.13307732912273001</v>
      </c>
      <c r="HX91" s="4">
        <f t="shared" si="559"/>
        <v>0.12823164556323619</v>
      </c>
      <c r="HY91" s="4">
        <f t="shared" si="559"/>
        <v>0.19229110374400563</v>
      </c>
      <c r="HZ91" s="4">
        <f t="shared" si="559"/>
        <v>3.5474844719406193E-2</v>
      </c>
      <c r="IA91" s="4">
        <f t="shared" si="559"/>
        <v>2.9764132977608968E-2</v>
      </c>
      <c r="IB91" s="4">
        <f t="shared" si="559"/>
        <v>0.31016430863683708</v>
      </c>
      <c r="IC91" s="4">
        <f t="shared" si="559"/>
        <v>0.21208222210620697</v>
      </c>
      <c r="ID91" s="4">
        <f t="shared" si="559"/>
        <v>0.20504016854847673</v>
      </c>
      <c r="IE91" s="4">
        <f t="shared" si="559"/>
        <v>0.2945075085583313</v>
      </c>
      <c r="IF91" s="4">
        <f t="shared" si="559"/>
        <v>6.0584865342310175E-2</v>
      </c>
      <c r="IG91" s="4">
        <f t="shared" si="559"/>
        <v>5.1045889059169847E-2</v>
      </c>
      <c r="IH91" s="4">
        <f t="shared" si="559"/>
        <v>7.7185257766483481E-2</v>
      </c>
      <c r="II91" s="4">
        <f t="shared" si="559"/>
        <v>4.7684568991244798E-2</v>
      </c>
      <c r="IJ91" s="4">
        <f t="shared" si="559"/>
        <v>4.578404038253573E-2</v>
      </c>
      <c r="IK91" s="4">
        <f t="shared" si="559"/>
        <v>7.2060506316621767E-2</v>
      </c>
      <c r="IL91" s="4">
        <f t="shared" si="559"/>
        <v>1.1854983489183405E-2</v>
      </c>
      <c r="IM91" s="4">
        <f t="shared" si="559"/>
        <v>9.9075208914164541E-3</v>
      </c>
      <c r="IN91" s="4">
        <f t="shared" si="559"/>
        <v>0.5010250812932121</v>
      </c>
      <c r="IO91" s="4">
        <f t="shared" si="559"/>
        <v>0.37543545453693761</v>
      </c>
      <c r="IP91" s="4">
        <f t="shared" si="559"/>
        <v>0.36548536938178422</v>
      </c>
      <c r="IQ91" s="4">
        <f t="shared" si="559"/>
        <v>0.48247217455771929</v>
      </c>
      <c r="IR91" s="4">
        <f t="shared" si="559"/>
        <v>0.12589406427714364</v>
      </c>
      <c r="IS91" s="4">
        <f t="shared" si="559"/>
        <v>0.10724618804777412</v>
      </c>
      <c r="IT91" s="4">
        <f t="shared" si="559"/>
        <v>0.15739119067939419</v>
      </c>
      <c r="IU91" s="4">
        <f t="shared" si="559"/>
        <v>0.10057636310067723</v>
      </c>
      <c r="IV91" s="4">
        <f t="shared" ref="IV91:KA91" si="560">IF(AH1=1,FZ91,0)</f>
        <v>9.6782004414646114E-2</v>
      </c>
      <c r="IW91" s="4">
        <f t="shared" si="560"/>
        <v>0.14779400728573128</v>
      </c>
      <c r="IX91" s="4">
        <f t="shared" si="560"/>
        <v>2.6093487565770214E-2</v>
      </c>
      <c r="IY91" s="4">
        <f t="shared" si="560"/>
        <v>2.1858753794073992E-2</v>
      </c>
      <c r="IZ91" s="4">
        <f t="shared" si="560"/>
        <v>0.92142879233344255</v>
      </c>
      <c r="JA91" s="4">
        <f t="shared" si="560"/>
        <v>0.87532138139616444</v>
      </c>
      <c r="JB91" s="4">
        <f t="shared" si="560"/>
        <v>0.87059003064089446</v>
      </c>
      <c r="JC91" s="4">
        <f t="shared" si="560"/>
        <v>0.91588298988069383</v>
      </c>
      <c r="JD91" s="4">
        <f t="shared" si="560"/>
        <v>0.62716157858414812</v>
      </c>
      <c r="JE91" s="4">
        <f t="shared" si="560"/>
        <v>0.58385915546570899</v>
      </c>
      <c r="JF91" s="4">
        <f t="shared" si="560"/>
        <v>0.68569119476524676</v>
      </c>
      <c r="JG91" s="4">
        <f t="shared" si="560"/>
        <v>0.56635207860960335</v>
      </c>
      <c r="JH91" s="4">
        <f t="shared" si="560"/>
        <v>0.55584527389367089</v>
      </c>
      <c r="JI91" s="4">
        <f t="shared" si="560"/>
        <v>0.66947489304832974</v>
      </c>
      <c r="JJ91" s="4">
        <f t="shared" si="560"/>
        <v>0.23833860888270139</v>
      </c>
      <c r="JK91" s="4">
        <f t="shared" si="560"/>
        <v>0.20697893525570241</v>
      </c>
      <c r="JL91" s="4">
        <f t="shared" si="560"/>
        <v>0.97787207711733493</v>
      </c>
      <c r="JM91" s="4">
        <f t="shared" si="560"/>
        <v>0.96357763757421322</v>
      </c>
      <c r="JN91" s="4">
        <f t="shared" si="560"/>
        <v>0.96205026373247637</v>
      </c>
      <c r="JO91" s="4">
        <f t="shared" si="560"/>
        <v>0.97620734754222638</v>
      </c>
      <c r="JP91" s="4">
        <f t="shared" si="560"/>
        <v>0.86373652628777664</v>
      </c>
      <c r="JQ91" s="4">
        <f t="shared" si="560"/>
        <v>0.84094208317692465</v>
      </c>
      <c r="JR91" s="4">
        <f t="shared" si="560"/>
        <v>0.89154976009342524</v>
      </c>
      <c r="JS91" s="4">
        <f t="shared" si="560"/>
        <v>0.83112218553760875</v>
      </c>
      <c r="JT91" s="4">
        <f t="shared" si="560"/>
        <v>0.825048788063377</v>
      </c>
      <c r="JU91" s="4">
        <f t="shared" si="560"/>
        <v>0.88416013474575028</v>
      </c>
      <c r="JV91" s="4">
        <f t="shared" si="560"/>
        <v>0.54110916406789833</v>
      </c>
      <c r="JW91" s="4">
        <f t="shared" si="560"/>
        <v>0.49584650296709121</v>
      </c>
      <c r="JX91" s="4">
        <f t="shared" si="560"/>
        <v>0.99003311560974772</v>
      </c>
      <c r="JY91" s="4">
        <f t="shared" si="560"/>
        <v>0.98346173445671681</v>
      </c>
      <c r="JZ91" s="4">
        <f t="shared" si="560"/>
        <v>0.98275327673974022</v>
      </c>
      <c r="KA91" s="4">
        <f t="shared" si="560"/>
        <v>0.98927325022561829</v>
      </c>
      <c r="KB91" s="4">
        <f t="shared" ref="KB91:KJ91" si="561">IF(BN1=1,HF91,0)</f>
        <v>0.93441718097111637</v>
      </c>
      <c r="KC91" s="4">
        <f t="shared" si="561"/>
        <v>0.92238386769710989</v>
      </c>
      <c r="KD91" s="4">
        <f t="shared" si="561"/>
        <v>0.94866103740235175</v>
      </c>
      <c r="KE91" s="4">
        <f t="shared" si="561"/>
        <v>0.91709632671077568</v>
      </c>
      <c r="KF91" s="4">
        <f t="shared" si="561"/>
        <v>0.9137941400685401</v>
      </c>
      <c r="KG91" s="4">
        <f t="shared" si="561"/>
        <v>0.94492247836778687</v>
      </c>
      <c r="KH91" s="4">
        <f t="shared" si="561"/>
        <v>0.72606336573943808</v>
      </c>
      <c r="KI91" s="4">
        <f t="shared" si="561"/>
        <v>0.6885431995942719</v>
      </c>
      <c r="KJ91" s="4">
        <f t="shared" si="561"/>
        <v>0</v>
      </c>
    </row>
    <row r="92" spans="1:296" x14ac:dyDescent="0.2">
      <c r="A92" s="4" t="str">
        <f>'Respondent Data'!A92</f>
        <v>745</v>
      </c>
      <c r="B92" s="4">
        <f>SUMPRODUCT('Respondent Data'!I92:Z92,'Product Coding'!A100:R100)</f>
        <v>2.4199658040842307</v>
      </c>
      <c r="C92" s="4">
        <f>SUMPRODUCT('Respondent Data'!I92:Z92,'Product Coding'!A101:R101)</f>
        <v>1.8109546187156211</v>
      </c>
      <c r="D92" s="4">
        <f>SUMPRODUCT('Respondent Data'!I92:Z92,'Product Coding'!A102:R102)</f>
        <v>1.6874465805978411</v>
      </c>
      <c r="E92" s="4">
        <f>SUMPRODUCT('Respondent Data'!I92:Z92,'Product Coding'!A103:R103)</f>
        <v>-1.2319566268330591</v>
      </c>
      <c r="F92" s="4">
        <f>SUMPRODUCT('Respondent Data'!I92:Z92,'Product Coding'!A104:R104)</f>
        <v>-2.3334312223546392</v>
      </c>
      <c r="G92" s="4">
        <f>SUMPRODUCT('Respondent Data'!I92:Z92,'Product Coding'!A105:R105)</f>
        <v>-2.8322798419710091</v>
      </c>
      <c r="H92" s="4">
        <f>SUMPRODUCT('Respondent Data'!I92:Z92,'Product Coding'!A106:R106)</f>
        <v>1.4971947077880907</v>
      </c>
      <c r="I92" s="4">
        <f>SUMPRODUCT('Respondent Data'!I92:Z92,'Product Coding'!A107:R107)</f>
        <v>0.88818352241948118</v>
      </c>
      <c r="J92" s="4">
        <f>SUMPRODUCT('Respondent Data'!I92:Z92,'Product Coding'!A108:R108)</f>
        <v>0.76467548430170118</v>
      </c>
      <c r="K92" s="4">
        <f>SUMPRODUCT('Respondent Data'!I92:Z92,'Product Coding'!A109:R109)</f>
        <v>-2.154727723129199</v>
      </c>
      <c r="L92" s="4">
        <f>SUMPRODUCT('Respondent Data'!I92:Z92,'Product Coding'!A110:R110)</f>
        <v>-3.2562023186507791</v>
      </c>
      <c r="M92" s="4">
        <f>SUMPRODUCT('Respondent Data'!I92:Z92,'Product Coding'!A111:R111)</f>
        <v>-3.7550509382671491</v>
      </c>
      <c r="N92" s="4">
        <f>SUMPRODUCT('Respondent Data'!I92:Z92,'Product Coding'!A112:R112)</f>
        <v>-0.94425582838589861</v>
      </c>
      <c r="O92" s="4">
        <f>SUMPRODUCT('Respondent Data'!I92:Z92,'Product Coding'!A113:R113)</f>
        <v>-1.5532670137545082</v>
      </c>
      <c r="P92" s="4">
        <f>SUMPRODUCT('Respondent Data'!I92:Z92,'Product Coding'!A114:R114)</f>
        <v>-1.6767750518722879</v>
      </c>
      <c r="Q92" s="4">
        <f>SUMPRODUCT('Respondent Data'!I92:Z92,'Product Coding'!A115:R115)</f>
        <v>-4.5961782593031879</v>
      </c>
      <c r="R92" s="4">
        <f>SUMPRODUCT('Respondent Data'!I92:Z92,'Product Coding'!A116:R116)</f>
        <v>-5.697652854824768</v>
      </c>
      <c r="S92" s="4">
        <f>SUMPRODUCT('Respondent Data'!I92:Z92,'Product Coding'!A117:R117)</f>
        <v>-6.1965014744411384</v>
      </c>
      <c r="T92" s="4">
        <f>SUMPRODUCT('Respondent Data'!I92:Z92,'Product Coding'!A118:R118)</f>
        <v>-1.8670269246820386</v>
      </c>
      <c r="U92" s="4">
        <f>SUMPRODUCT('Respondent Data'!I92:Z92,'Product Coding'!A119:R119)</f>
        <v>-2.4760381100506481</v>
      </c>
      <c r="V92" s="4">
        <f>SUMPRODUCT('Respondent Data'!I92:Z92,'Product Coding'!A120:R120)</f>
        <v>-2.5995461481684279</v>
      </c>
      <c r="W92" s="4">
        <f>SUMPRODUCT('Respondent Data'!I92:Z92,'Product Coding'!A121:R121)</f>
        <v>-5.5189493555993279</v>
      </c>
      <c r="X92" s="4">
        <f>SUMPRODUCT('Respondent Data'!I92:Z92,'Product Coding'!A122:R122)</f>
        <v>-6.620423951120908</v>
      </c>
      <c r="Y92" s="4">
        <f>SUMPRODUCT('Respondent Data'!I92:Z92,'Product Coding'!A123:R123)</f>
        <v>-7.1192725707372784</v>
      </c>
      <c r="Z92" s="4">
        <f>SUMPRODUCT('Respondent Data'!I92:Z92,'Product Coding'!A124:R124)</f>
        <v>1.4082825637454617</v>
      </c>
      <c r="AA92" s="4">
        <f>SUMPRODUCT('Respondent Data'!I92:Z92,'Product Coding'!A125:R125)</f>
        <v>0.79927137837685214</v>
      </c>
      <c r="AB92" s="4">
        <f>SUMPRODUCT('Respondent Data'!I92:Z92,'Product Coding'!A126:R126)</f>
        <v>0.67576334025907214</v>
      </c>
      <c r="AC92" s="4">
        <f>SUMPRODUCT('Respondent Data'!I92:Z92,'Product Coding'!A127:R127)</f>
        <v>-2.2436398671718281</v>
      </c>
      <c r="AD92" s="4">
        <f>SUMPRODUCT('Respondent Data'!I92:Z92,'Product Coding'!A128:R128)</f>
        <v>-3.3451144626934082</v>
      </c>
      <c r="AE92" s="4">
        <f>SUMPRODUCT('Respondent Data'!I92:Z92,'Product Coding'!A129:R129)</f>
        <v>-3.8439630823097781</v>
      </c>
      <c r="AF92" s="4">
        <f>SUMPRODUCT('Respondent Data'!I92:Z92,'Product Coding'!A130:R130)</f>
        <v>0.48551146744932172</v>
      </c>
      <c r="AG92" s="4">
        <f>SUMPRODUCT('Respondent Data'!I92:Z92,'Product Coding'!A131:R131)</f>
        <v>-0.12349971791928782</v>
      </c>
      <c r="AH92" s="4">
        <f>SUMPRODUCT('Respondent Data'!I92:Z92,'Product Coding'!A132:R132)</f>
        <v>-0.24700775603706782</v>
      </c>
      <c r="AI92" s="4">
        <f>SUMPRODUCT('Respondent Data'!I92:Z92,'Product Coding'!A133:R133)</f>
        <v>-3.166410963467968</v>
      </c>
      <c r="AJ92" s="4">
        <f>SUMPRODUCT('Respondent Data'!I92:Z92,'Product Coding'!A134:R134)</f>
        <v>-4.2678855589895477</v>
      </c>
      <c r="AK92" s="4">
        <f>SUMPRODUCT('Respondent Data'!I92:Z92,'Product Coding'!A135:R135)</f>
        <v>-4.7667341786059181</v>
      </c>
      <c r="AL92" s="4">
        <f>SUMPRODUCT('Respondent Data'!I92:Z92,'Product Coding'!A136:R136)</f>
        <v>3.5877567214965738</v>
      </c>
      <c r="AM92" s="4">
        <f>SUMPRODUCT('Respondent Data'!I92:Z92,'Product Coding'!A137:R137)</f>
        <v>2.9787455361279642</v>
      </c>
      <c r="AN92" s="4">
        <f>SUMPRODUCT('Respondent Data'!I92:Z92,'Product Coding'!A138:R138)</f>
        <v>2.855237498010184</v>
      </c>
      <c r="AO92" s="4">
        <f>SUMPRODUCT('Respondent Data'!I92:Z92,'Product Coding'!A139:R139)</f>
        <v>-6.4165709420715977E-2</v>
      </c>
      <c r="AP92" s="4">
        <f>SUMPRODUCT('Respondent Data'!I92:Z92,'Product Coding'!A140:R140)</f>
        <v>-1.1656403049422963</v>
      </c>
      <c r="AQ92" s="4">
        <f>SUMPRODUCT('Respondent Data'!I92:Z92,'Product Coding'!A141:R141)</f>
        <v>-1.664488924558666</v>
      </c>
      <c r="AR92" s="4">
        <f>SUMPRODUCT('Respondent Data'!I92:Z92,'Product Coding'!A142:R142)</f>
        <v>2.6649856252004338</v>
      </c>
      <c r="AS92" s="4">
        <f>SUMPRODUCT('Respondent Data'!I92:Z92,'Product Coding'!A143:R143)</f>
        <v>2.0559744398318243</v>
      </c>
      <c r="AT92" s="4">
        <f>SUMPRODUCT('Respondent Data'!I92:Z92,'Product Coding'!A144:R144)</f>
        <v>1.932466401714044</v>
      </c>
      <c r="AU92" s="4">
        <f>SUMPRODUCT('Respondent Data'!I92:Z92,'Product Coding'!A145:R145)</f>
        <v>-0.98693680571685594</v>
      </c>
      <c r="AV92" s="4">
        <f>SUMPRODUCT('Respondent Data'!I92:Z92,'Product Coding'!A146:R146)</f>
        <v>-2.088411401238436</v>
      </c>
      <c r="AW92" s="4">
        <f>SUMPRODUCT('Respondent Data'!I92:Z92,'Product Coding'!A147:R147)</f>
        <v>-2.587260020854806</v>
      </c>
      <c r="AX92" s="4">
        <f>SUMPRODUCT('Respondent Data'!I92:Z92,'Product Coding'!A148:R148)</f>
        <v>5.3290892017065215</v>
      </c>
      <c r="AY92" s="4">
        <f>SUMPRODUCT('Respondent Data'!I92:Z92,'Product Coding'!A149:R149)</f>
        <v>4.7200780163379124</v>
      </c>
      <c r="AZ92" s="4">
        <f>SUMPRODUCT('Respondent Data'!I92:Z92,'Product Coding'!A150:R150)</f>
        <v>4.5965699782201321</v>
      </c>
      <c r="BA92" s="4">
        <f>SUMPRODUCT('Respondent Data'!I92:Z92,'Product Coding'!A151:R151)</f>
        <v>1.6771667707892317</v>
      </c>
      <c r="BB92" s="4">
        <f>SUMPRODUCT('Respondent Data'!I92:Z92,'Product Coding'!A152:R152)</f>
        <v>0.5756921752676516</v>
      </c>
      <c r="BC92" s="4">
        <f>SUMPRODUCT('Respondent Data'!I92:Z92,'Product Coding'!A153:R153)</f>
        <v>7.6843555651281648E-2</v>
      </c>
      <c r="BD92" s="4">
        <f>SUMPRODUCT('Respondent Data'!I92:Z92,'Product Coding'!A154:R154)</f>
        <v>4.4063181054103815</v>
      </c>
      <c r="BE92" s="4">
        <f>SUMPRODUCT('Respondent Data'!I92:Z92,'Product Coding'!A155:R155)</f>
        <v>3.7973069200417724</v>
      </c>
      <c r="BF92" s="4">
        <f>SUMPRODUCT('Respondent Data'!I92:Z92,'Product Coding'!A156:R156)</f>
        <v>3.6737988819239922</v>
      </c>
      <c r="BG92" s="4">
        <f>SUMPRODUCT('Respondent Data'!I92:Z92,'Product Coding'!A157:R157)</f>
        <v>0.75439567449309175</v>
      </c>
      <c r="BH92" s="4">
        <f>SUMPRODUCT('Respondent Data'!I92:Z92,'Product Coding'!A158:R158)</f>
        <v>-0.34707892102848836</v>
      </c>
      <c r="BI92" s="4">
        <f>SUMPRODUCT('Respondent Data'!I92:Z92,'Product Coding'!A159:R159)</f>
        <v>-0.84592754064485831</v>
      </c>
      <c r="BJ92" s="4">
        <f>SUMPRODUCT('Respondent Data'!I92:Z92,'Product Coding'!A160:R160)</f>
        <v>6.9908148287195813</v>
      </c>
      <c r="BK92" s="4">
        <f>SUMPRODUCT('Respondent Data'!I92:Z92,'Product Coding'!A161:R161)</f>
        <v>6.3818036433509722</v>
      </c>
      <c r="BL92" s="4">
        <f>SUMPRODUCT('Respondent Data'!I92:Z92,'Product Coding'!A162:R162)</f>
        <v>6.2582956052331919</v>
      </c>
      <c r="BM92" s="4">
        <f>SUMPRODUCT('Respondent Data'!I92:Z92,'Product Coding'!A163:R163)</f>
        <v>3.338892397802292</v>
      </c>
      <c r="BN92" s="4">
        <f>SUMPRODUCT('Respondent Data'!I92:Z92,'Product Coding'!A164:R164)</f>
        <v>2.2374178022807119</v>
      </c>
      <c r="BO92" s="4">
        <f>SUMPRODUCT('Respondent Data'!I92:Z92,'Product Coding'!A165:R165)</f>
        <v>1.7385691826643419</v>
      </c>
      <c r="BP92" s="4">
        <f>SUMPRODUCT('Respondent Data'!I92:Z92,'Product Coding'!A166:R166)</f>
        <v>6.0680437324234413</v>
      </c>
      <c r="BQ92" s="4">
        <f>SUMPRODUCT('Respondent Data'!I92:Z92,'Product Coding'!A167:R167)</f>
        <v>5.4590325470548322</v>
      </c>
      <c r="BR92" s="4">
        <f>SUMPRODUCT('Respondent Data'!I92:Z92,'Product Coding'!A168:R168)</f>
        <v>5.335524508937052</v>
      </c>
      <c r="BS92" s="4">
        <f>SUMPRODUCT('Respondent Data'!I92:Z92,'Product Coding'!A169:R169)</f>
        <v>2.416121301506152</v>
      </c>
      <c r="BT92" s="4">
        <f>SUMPRODUCT('Respondent Data'!I92:Z92,'Product Coding'!A170:R170)</f>
        <v>1.3146467059845719</v>
      </c>
      <c r="BU92" s="4">
        <f>SUMPRODUCT('Respondent Data'!I92:Z92,'Product Coding'!A171:R171)</f>
        <v>0.81579808636820195</v>
      </c>
      <c r="BV92" s="4">
        <f>SUMPRODUCT('Respondent Data'!I92:Z92,'Product Coding'!A172:R172)</f>
        <v>-2.25698006678163</v>
      </c>
      <c r="BX92" s="4">
        <f t="shared" si="338"/>
        <v>8.8924658267518358E-2</v>
      </c>
      <c r="BY92" s="4">
        <f t="shared" si="339"/>
        <v>0.16349798404585394</v>
      </c>
      <c r="BZ92" s="4">
        <f t="shared" si="340"/>
        <v>0.18499128176703702</v>
      </c>
      <c r="CA92" s="4">
        <f t="shared" si="341"/>
        <v>3.4279301589737878</v>
      </c>
      <c r="CB92" s="4">
        <f t="shared" si="342"/>
        <v>10.313268007626899</v>
      </c>
      <c r="CC92" s="4">
        <f t="shared" si="343"/>
        <v>16.984137869369381</v>
      </c>
      <c r="CD92" s="4">
        <f t="shared" si="344"/>
        <v>0.22375698425024726</v>
      </c>
      <c r="CE92" s="4">
        <f t="shared" si="345"/>
        <v>0.41140237762890952</v>
      </c>
      <c r="CF92" s="4">
        <f t="shared" si="346"/>
        <v>0.46548496364477648</v>
      </c>
      <c r="CG92" s="4">
        <f t="shared" si="347"/>
        <v>8.6255413238131844</v>
      </c>
      <c r="CH92" s="4">
        <f t="shared" si="348"/>
        <v>25.950796911795109</v>
      </c>
      <c r="CI92" s="4">
        <f t="shared" si="349"/>
        <v>42.736396673099854</v>
      </c>
      <c r="CJ92" s="4">
        <f t="shared" si="350"/>
        <v>2.5708994761278672</v>
      </c>
      <c r="CK92" s="4">
        <f t="shared" si="351"/>
        <v>4.7268877915383039</v>
      </c>
      <c r="CL92" s="4">
        <f t="shared" si="352"/>
        <v>5.348280203139324</v>
      </c>
      <c r="CM92" s="4">
        <f t="shared" si="353"/>
        <v>99.104837978643218</v>
      </c>
      <c r="CN92" s="4">
        <f t="shared" si="354"/>
        <v>298.16673838890893</v>
      </c>
      <c r="CO92" s="4">
        <f t="shared" si="355"/>
        <v>491.02815801086541</v>
      </c>
      <c r="CP92" s="4">
        <f t="shared" si="356"/>
        <v>6.469034852608897</v>
      </c>
      <c r="CQ92" s="4">
        <f t="shared" si="357"/>
        <v>11.894048037182737</v>
      </c>
      <c r="CR92" s="4">
        <f t="shared" si="358"/>
        <v>13.457628879265322</v>
      </c>
      <c r="CS92" s="4">
        <f t="shared" si="359"/>
        <v>249.37289726769316</v>
      </c>
      <c r="CT92" s="4">
        <f t="shared" si="360"/>
        <v>750.263104581471</v>
      </c>
      <c r="CU92" s="4">
        <f t="shared" si="361"/>
        <v>1235.5513302950512</v>
      </c>
      <c r="CV92" s="4">
        <f t="shared" si="362"/>
        <v>0.24456294394640485</v>
      </c>
      <c r="CW92" s="4">
        <f t="shared" si="363"/>
        <v>0.4496564742173651</v>
      </c>
      <c r="CX92" s="4">
        <f t="shared" si="364"/>
        <v>0.5087679093155546</v>
      </c>
      <c r="CY92" s="4">
        <f t="shared" si="365"/>
        <v>9.4275840655945551</v>
      </c>
      <c r="CZ92" s="4">
        <f t="shared" si="366"/>
        <v>28.363822080324049</v>
      </c>
      <c r="DA92" s="4">
        <f t="shared" si="367"/>
        <v>46.71022457267987</v>
      </c>
      <c r="DB92" s="4">
        <f t="shared" si="368"/>
        <v>0.615382368208644</v>
      </c>
      <c r="DC92" s="4">
        <f t="shared" si="369"/>
        <v>1.1314496853819007</v>
      </c>
      <c r="DD92" s="4">
        <f t="shared" si="370"/>
        <v>1.2801890419334274</v>
      </c>
      <c r="DE92" s="4">
        <f t="shared" si="371"/>
        <v>23.722191576345462</v>
      </c>
      <c r="DF92" s="4">
        <f t="shared" si="372"/>
        <v>71.370567108742136</v>
      </c>
      <c r="DG92" s="4">
        <f t="shared" si="373"/>
        <v>117.53476693260866</v>
      </c>
      <c r="DH92" s="4">
        <f t="shared" si="374"/>
        <v>2.7660310658090524E-2</v>
      </c>
      <c r="DI92" s="4">
        <f t="shared" si="375"/>
        <v>5.0856591622480865E-2</v>
      </c>
      <c r="DJ92" s="4">
        <f t="shared" si="376"/>
        <v>5.7542153350997646E-2</v>
      </c>
      <c r="DK92" s="4">
        <f t="shared" si="377"/>
        <v>1.0662690749533841</v>
      </c>
      <c r="DL92" s="4">
        <f t="shared" si="378"/>
        <v>3.207976308808675</v>
      </c>
      <c r="DM92" s="4">
        <f t="shared" si="379"/>
        <v>5.2829725621582329</v>
      </c>
      <c r="DN92" s="4">
        <f t="shared" si="380"/>
        <v>6.9600354017216856E-2</v>
      </c>
      <c r="DO92" s="4">
        <f t="shared" si="381"/>
        <v>0.12796807761081183</v>
      </c>
      <c r="DP92" s="4">
        <f t="shared" si="382"/>
        <v>0.14479064583358126</v>
      </c>
      <c r="DQ92" s="4">
        <f t="shared" si="383"/>
        <v>2.6830033115574925</v>
      </c>
      <c r="DR92" s="4">
        <f t="shared" si="384"/>
        <v>8.0720816744196959</v>
      </c>
      <c r="DS92" s="4">
        <f t="shared" si="385"/>
        <v>13.293298297859373</v>
      </c>
      <c r="DT92" s="4">
        <f t="shared" si="386"/>
        <v>4.8484839927674401E-3</v>
      </c>
      <c r="DU92" s="4">
        <f t="shared" si="387"/>
        <v>8.9144830459879955E-3</v>
      </c>
      <c r="DV92" s="4">
        <f t="shared" si="388"/>
        <v>1.0086372958001367E-2</v>
      </c>
      <c r="DW92" s="4">
        <f t="shared" si="389"/>
        <v>0.1869027649688485</v>
      </c>
      <c r="DX92" s="4">
        <f t="shared" si="390"/>
        <v>0.56231551318049311</v>
      </c>
      <c r="DY92" s="4">
        <f t="shared" si="391"/>
        <v>0.92603471517271896</v>
      </c>
      <c r="DZ92" s="4">
        <f t="shared" si="392"/>
        <v>1.2200014906366151E-2</v>
      </c>
      <c r="EA92" s="4">
        <f t="shared" si="393"/>
        <v>2.2431099330396092E-2</v>
      </c>
      <c r="EB92" s="4">
        <f t="shared" si="394"/>
        <v>2.5379871444836485E-2</v>
      </c>
      <c r="EC92" s="4">
        <f t="shared" si="395"/>
        <v>0.47029473997695692</v>
      </c>
      <c r="ED92" s="4">
        <f t="shared" si="396"/>
        <v>1.4149283885677466</v>
      </c>
      <c r="EE92" s="4">
        <f t="shared" si="397"/>
        <v>2.3301381103397616</v>
      </c>
      <c r="EF92" s="4">
        <f t="shared" si="398"/>
        <v>9.2029634218278029E-4</v>
      </c>
      <c r="EG92" s="4">
        <f t="shared" si="399"/>
        <v>1.6920683149436295E-3</v>
      </c>
      <c r="EH92" s="4">
        <f t="shared" si="400"/>
        <v>1.9145060915920829E-3</v>
      </c>
      <c r="EI92" s="4">
        <f t="shared" si="401"/>
        <v>3.5476229518600667E-2</v>
      </c>
      <c r="EJ92" s="4">
        <f t="shared" si="402"/>
        <v>0.1067337565112309</v>
      </c>
      <c r="EK92" s="4">
        <f t="shared" si="403"/>
        <v>0.17577171800072047</v>
      </c>
      <c r="EL92" s="4">
        <f t="shared" si="404"/>
        <v>2.3156989091131569E-3</v>
      </c>
      <c r="EM92" s="4">
        <f t="shared" si="405"/>
        <v>4.2576728510800507E-3</v>
      </c>
      <c r="EN92" s="4">
        <f t="shared" si="406"/>
        <v>4.817382689227029E-3</v>
      </c>
      <c r="EO92" s="4">
        <f t="shared" si="407"/>
        <v>8.9267187350566768E-2</v>
      </c>
      <c r="EP92" s="4">
        <f t="shared" si="408"/>
        <v>0.2685691903679408</v>
      </c>
      <c r="EQ92" s="4">
        <f t="shared" si="409"/>
        <v>0.44228620387841622</v>
      </c>
      <c r="ER92" s="4">
        <f t="shared" si="410"/>
        <v>9.5541925323695498</v>
      </c>
      <c r="ET92" s="4">
        <f t="shared" si="411"/>
        <v>0.9183371800864556</v>
      </c>
      <c r="EU92" s="4">
        <f t="shared" si="412"/>
        <v>0.85947720899582547</v>
      </c>
      <c r="EV92" s="4">
        <f t="shared" si="413"/>
        <v>0.84388806515843606</v>
      </c>
      <c r="EW92" s="4">
        <f t="shared" si="414"/>
        <v>0.22583915375751068</v>
      </c>
      <c r="EX92" s="4">
        <f t="shared" si="415"/>
        <v>8.8391789121043077E-2</v>
      </c>
      <c r="EY92" s="4">
        <f t="shared" si="416"/>
        <v>5.5604555929433905E-2</v>
      </c>
      <c r="EZ92" s="4">
        <f t="shared" si="417"/>
        <v>0.81715570400823057</v>
      </c>
      <c r="FA92" s="4">
        <f t="shared" si="418"/>
        <v>0.70851517317120694</v>
      </c>
      <c r="FB92" s="4">
        <f t="shared" si="419"/>
        <v>0.68236797019938122</v>
      </c>
      <c r="FC92" s="4">
        <f t="shared" si="420"/>
        <v>0.10389026095873093</v>
      </c>
      <c r="FD92" s="4">
        <f t="shared" si="421"/>
        <v>3.7104654206434488E-2</v>
      </c>
      <c r="FE92" s="4">
        <f t="shared" si="422"/>
        <v>2.2864252111904126E-2</v>
      </c>
      <c r="FF92" s="4">
        <f t="shared" si="423"/>
        <v>0.28004148721776895</v>
      </c>
      <c r="FG92" s="4">
        <f t="shared" si="424"/>
        <v>0.17461491064615206</v>
      </c>
      <c r="FH92" s="4">
        <f t="shared" si="425"/>
        <v>0.15752297756256636</v>
      </c>
      <c r="FI92" s="4">
        <f t="shared" si="426"/>
        <v>9.9895271816267672E-3</v>
      </c>
      <c r="FJ92" s="4">
        <f t="shared" si="427"/>
        <v>3.3426175830416887E-3</v>
      </c>
      <c r="FK92" s="4">
        <f t="shared" si="428"/>
        <v>2.0324040072070776E-3</v>
      </c>
      <c r="FL92" s="4">
        <f t="shared" si="429"/>
        <v>0.13388610707188023</v>
      </c>
      <c r="FM92" s="4">
        <f t="shared" si="430"/>
        <v>7.7555163213002376E-2</v>
      </c>
      <c r="FN92" s="4">
        <f t="shared" si="431"/>
        <v>6.9167635187687565E-2</v>
      </c>
      <c r="FO92" s="4">
        <f t="shared" si="432"/>
        <v>3.9940425298143276E-3</v>
      </c>
      <c r="FP92" s="4">
        <f t="shared" si="433"/>
        <v>1.3310915894866159E-3</v>
      </c>
      <c r="FQ92" s="4">
        <f t="shared" si="434"/>
        <v>8.087007595239834E-4</v>
      </c>
      <c r="FR92" s="4">
        <f t="shared" si="435"/>
        <v>0.8034949175242867</v>
      </c>
      <c r="FS92" s="4">
        <f t="shared" si="436"/>
        <v>0.68981860032727838</v>
      </c>
      <c r="FT92" s="4">
        <f t="shared" si="437"/>
        <v>0.66279246385459334</v>
      </c>
      <c r="FU92" s="4">
        <f t="shared" si="438"/>
        <v>9.5899490592405254E-2</v>
      </c>
      <c r="FV92" s="4">
        <f t="shared" si="439"/>
        <v>3.4055512162705637E-2</v>
      </c>
      <c r="FW92" s="4">
        <f t="shared" si="440"/>
        <v>2.0959867805204722E-2</v>
      </c>
      <c r="FX92" s="4">
        <f t="shared" si="441"/>
        <v>0.61904848021149095</v>
      </c>
      <c r="FY92" s="4">
        <f t="shared" si="442"/>
        <v>0.46916425325837607</v>
      </c>
      <c r="FZ92" s="4">
        <f t="shared" si="443"/>
        <v>0.43856012883566697</v>
      </c>
      <c r="GA92" s="4">
        <f t="shared" si="444"/>
        <v>4.0449488343776686E-2</v>
      </c>
      <c r="GB92" s="4">
        <f t="shared" si="445"/>
        <v>1.3817772057767987E-2</v>
      </c>
      <c r="GC92" s="4">
        <f t="shared" si="446"/>
        <v>8.4363434111152935E-3</v>
      </c>
      <c r="GD92" s="4">
        <f t="shared" si="447"/>
        <v>0.97308418903482075</v>
      </c>
      <c r="GE92" s="4">
        <f t="shared" si="448"/>
        <v>0.95160463185184929</v>
      </c>
      <c r="GF92" s="4">
        <f t="shared" si="449"/>
        <v>0.94558878511966094</v>
      </c>
      <c r="GG92" s="4">
        <f t="shared" si="450"/>
        <v>0.48396407424457072</v>
      </c>
      <c r="GH92" s="4">
        <f t="shared" si="451"/>
        <v>0.23764392349516605</v>
      </c>
      <c r="GI92" s="4">
        <f t="shared" si="452"/>
        <v>0.15916033216871076</v>
      </c>
      <c r="GJ92" s="4">
        <f t="shared" si="453"/>
        <v>0.93492863595658793</v>
      </c>
      <c r="GK92" s="4">
        <f t="shared" si="454"/>
        <v>0.88654991204904887</v>
      </c>
      <c r="GL92" s="4">
        <f t="shared" si="455"/>
        <v>0.87352216201229382</v>
      </c>
      <c r="GM92" s="4">
        <f t="shared" si="456"/>
        <v>0.27151754028076436</v>
      </c>
      <c r="GN92" s="4">
        <f t="shared" si="457"/>
        <v>0.11022828452037342</v>
      </c>
      <c r="GO92" s="4">
        <f t="shared" si="458"/>
        <v>6.9962858058434593E-2</v>
      </c>
      <c r="GP92" s="4">
        <f t="shared" si="459"/>
        <v>0.99517491037703321</v>
      </c>
      <c r="GQ92" s="4">
        <f t="shared" si="460"/>
        <v>0.99116428280514468</v>
      </c>
      <c r="GR92" s="4">
        <f t="shared" si="461"/>
        <v>0.99001434607174843</v>
      </c>
      <c r="GS92" s="4">
        <f t="shared" si="462"/>
        <v>0.84252900028103472</v>
      </c>
      <c r="GT92" s="4">
        <f t="shared" si="463"/>
        <v>0.64007557472449594</v>
      </c>
      <c r="GU92" s="4">
        <f t="shared" si="464"/>
        <v>0.51920144124210355</v>
      </c>
      <c r="GV92" s="4">
        <f t="shared" si="465"/>
        <v>0.98794703148913243</v>
      </c>
      <c r="GW92" s="4">
        <f t="shared" si="466"/>
        <v>0.97806101619455199</v>
      </c>
      <c r="GX92" s="4">
        <f t="shared" si="467"/>
        <v>0.97524832293706487</v>
      </c>
      <c r="GY92" s="4">
        <f t="shared" si="468"/>
        <v>0.68013573932507732</v>
      </c>
      <c r="GZ92" s="4">
        <f t="shared" si="469"/>
        <v>0.41409095389080386</v>
      </c>
      <c r="HA92" s="4">
        <f t="shared" si="470"/>
        <v>0.30028784598905833</v>
      </c>
      <c r="HB92" s="4">
        <f t="shared" si="471"/>
        <v>0.9990805498244506</v>
      </c>
      <c r="HC92" s="4">
        <f t="shared" si="472"/>
        <v>0.99831078994386957</v>
      </c>
      <c r="HD92" s="4">
        <f t="shared" si="473"/>
        <v>0.99808915223808814</v>
      </c>
      <c r="HE92" s="4">
        <f t="shared" si="474"/>
        <v>0.9657392139893991</v>
      </c>
      <c r="HF92" s="4">
        <f t="shared" si="475"/>
        <v>0.90355968101335504</v>
      </c>
      <c r="HG92" s="4">
        <f t="shared" si="476"/>
        <v>0.85050523387345767</v>
      </c>
      <c r="HH92" s="4">
        <f t="shared" si="477"/>
        <v>0.99768965116316799</v>
      </c>
      <c r="HI92" s="4">
        <f t="shared" si="478"/>
        <v>0.99576037807210116</v>
      </c>
      <c r="HJ92" s="4">
        <f t="shared" si="479"/>
        <v>0.9952057132248906</v>
      </c>
      <c r="HK92" s="4">
        <f t="shared" si="480"/>
        <v>0.91804840135899801</v>
      </c>
      <c r="HL92" s="4">
        <f t="shared" si="481"/>
        <v>0.78828967910686532</v>
      </c>
      <c r="HM92" s="4">
        <f t="shared" si="482"/>
        <v>0.69334366321394791</v>
      </c>
      <c r="HN92" s="4">
        <f t="shared" si="483"/>
        <v>9.4749076912612223E-2</v>
      </c>
      <c r="HP92" s="4">
        <f t="shared" ref="HP92:IU92" si="562">IF(B1=1,ET92,0)</f>
        <v>0.9183371800864556</v>
      </c>
      <c r="HQ92" s="4">
        <f t="shared" si="562"/>
        <v>0.85947720899582547</v>
      </c>
      <c r="HR92" s="4">
        <f t="shared" si="562"/>
        <v>0.84388806515843606</v>
      </c>
      <c r="HS92" s="4">
        <f t="shared" si="562"/>
        <v>0.22583915375751068</v>
      </c>
      <c r="HT92" s="4">
        <f t="shared" si="562"/>
        <v>8.8391789121043077E-2</v>
      </c>
      <c r="HU92" s="4">
        <f t="shared" si="562"/>
        <v>5.5604555929433905E-2</v>
      </c>
      <c r="HV92" s="4">
        <f t="shared" si="562"/>
        <v>0.81715570400823057</v>
      </c>
      <c r="HW92" s="4">
        <f t="shared" si="562"/>
        <v>0.70851517317120694</v>
      </c>
      <c r="HX92" s="4">
        <f t="shared" si="562"/>
        <v>0.68236797019938122</v>
      </c>
      <c r="HY92" s="4">
        <f t="shared" si="562"/>
        <v>0.10389026095873093</v>
      </c>
      <c r="HZ92" s="4">
        <f t="shared" si="562"/>
        <v>3.7104654206434488E-2</v>
      </c>
      <c r="IA92" s="4">
        <f t="shared" si="562"/>
        <v>2.2864252111904126E-2</v>
      </c>
      <c r="IB92" s="4">
        <f t="shared" si="562"/>
        <v>0.28004148721776895</v>
      </c>
      <c r="IC92" s="4">
        <f t="shared" si="562"/>
        <v>0.17461491064615206</v>
      </c>
      <c r="ID92" s="4">
        <f t="shared" si="562"/>
        <v>0.15752297756256636</v>
      </c>
      <c r="IE92" s="4">
        <f t="shared" si="562"/>
        <v>9.9895271816267672E-3</v>
      </c>
      <c r="IF92" s="4">
        <f t="shared" si="562"/>
        <v>3.3426175830416887E-3</v>
      </c>
      <c r="IG92" s="4">
        <f t="shared" si="562"/>
        <v>2.0324040072070776E-3</v>
      </c>
      <c r="IH92" s="4">
        <f t="shared" si="562"/>
        <v>0.13388610707188023</v>
      </c>
      <c r="II92" s="4">
        <f t="shared" si="562"/>
        <v>7.7555163213002376E-2</v>
      </c>
      <c r="IJ92" s="4">
        <f t="shared" si="562"/>
        <v>6.9167635187687565E-2</v>
      </c>
      <c r="IK92" s="4">
        <f t="shared" si="562"/>
        <v>3.9940425298143276E-3</v>
      </c>
      <c r="IL92" s="4">
        <f t="shared" si="562"/>
        <v>1.3310915894866159E-3</v>
      </c>
      <c r="IM92" s="4">
        <f t="shared" si="562"/>
        <v>8.087007595239834E-4</v>
      </c>
      <c r="IN92" s="4">
        <f t="shared" si="562"/>
        <v>0.8034949175242867</v>
      </c>
      <c r="IO92" s="4">
        <f t="shared" si="562"/>
        <v>0.68981860032727838</v>
      </c>
      <c r="IP92" s="4">
        <f t="shared" si="562"/>
        <v>0.66279246385459334</v>
      </c>
      <c r="IQ92" s="4">
        <f t="shared" si="562"/>
        <v>9.5899490592405254E-2</v>
      </c>
      <c r="IR92" s="4">
        <f t="shared" si="562"/>
        <v>3.4055512162705637E-2</v>
      </c>
      <c r="IS92" s="4">
        <f t="shared" si="562"/>
        <v>2.0959867805204722E-2</v>
      </c>
      <c r="IT92" s="4">
        <f t="shared" si="562"/>
        <v>0.61904848021149095</v>
      </c>
      <c r="IU92" s="4">
        <f t="shared" si="562"/>
        <v>0.46916425325837607</v>
      </c>
      <c r="IV92" s="4">
        <f t="shared" ref="IV92:KA92" si="563">IF(AH1=1,FZ92,0)</f>
        <v>0.43856012883566697</v>
      </c>
      <c r="IW92" s="4">
        <f t="shared" si="563"/>
        <v>4.0449488343776686E-2</v>
      </c>
      <c r="IX92" s="4">
        <f t="shared" si="563"/>
        <v>1.3817772057767987E-2</v>
      </c>
      <c r="IY92" s="4">
        <f t="shared" si="563"/>
        <v>8.4363434111152935E-3</v>
      </c>
      <c r="IZ92" s="4">
        <f t="shared" si="563"/>
        <v>0.97308418903482075</v>
      </c>
      <c r="JA92" s="4">
        <f t="shared" si="563"/>
        <v>0.95160463185184929</v>
      </c>
      <c r="JB92" s="4">
        <f t="shared" si="563"/>
        <v>0.94558878511966094</v>
      </c>
      <c r="JC92" s="4">
        <f t="shared" si="563"/>
        <v>0.48396407424457072</v>
      </c>
      <c r="JD92" s="4">
        <f t="shared" si="563"/>
        <v>0.23764392349516605</v>
      </c>
      <c r="JE92" s="4">
        <f t="shared" si="563"/>
        <v>0.15916033216871076</v>
      </c>
      <c r="JF92" s="4">
        <f t="shared" si="563"/>
        <v>0.93492863595658793</v>
      </c>
      <c r="JG92" s="4">
        <f t="shared" si="563"/>
        <v>0.88654991204904887</v>
      </c>
      <c r="JH92" s="4">
        <f t="shared" si="563"/>
        <v>0.87352216201229382</v>
      </c>
      <c r="JI92" s="4">
        <f t="shared" si="563"/>
        <v>0.27151754028076436</v>
      </c>
      <c r="JJ92" s="4">
        <f t="shared" si="563"/>
        <v>0.11022828452037342</v>
      </c>
      <c r="JK92" s="4">
        <f t="shared" si="563"/>
        <v>6.9962858058434593E-2</v>
      </c>
      <c r="JL92" s="4">
        <f t="shared" si="563"/>
        <v>0.99517491037703321</v>
      </c>
      <c r="JM92" s="4">
        <f t="shared" si="563"/>
        <v>0.99116428280514468</v>
      </c>
      <c r="JN92" s="4">
        <f t="shared" si="563"/>
        <v>0.99001434607174843</v>
      </c>
      <c r="JO92" s="4">
        <f t="shared" si="563"/>
        <v>0.84252900028103472</v>
      </c>
      <c r="JP92" s="4">
        <f t="shared" si="563"/>
        <v>0.64007557472449594</v>
      </c>
      <c r="JQ92" s="4">
        <f t="shared" si="563"/>
        <v>0.51920144124210355</v>
      </c>
      <c r="JR92" s="4">
        <f t="shared" si="563"/>
        <v>0.98794703148913243</v>
      </c>
      <c r="JS92" s="4">
        <f t="shared" si="563"/>
        <v>0.97806101619455199</v>
      </c>
      <c r="JT92" s="4">
        <f t="shared" si="563"/>
        <v>0.97524832293706487</v>
      </c>
      <c r="JU92" s="4">
        <f t="shared" si="563"/>
        <v>0.68013573932507732</v>
      </c>
      <c r="JV92" s="4">
        <f t="shared" si="563"/>
        <v>0.41409095389080386</v>
      </c>
      <c r="JW92" s="4">
        <f t="shared" si="563"/>
        <v>0.30028784598905833</v>
      </c>
      <c r="JX92" s="4">
        <f t="shared" si="563"/>
        <v>0.9990805498244506</v>
      </c>
      <c r="JY92" s="4">
        <f t="shared" si="563"/>
        <v>0.99831078994386957</v>
      </c>
      <c r="JZ92" s="4">
        <f t="shared" si="563"/>
        <v>0.99808915223808814</v>
      </c>
      <c r="KA92" s="4">
        <f t="shared" si="563"/>
        <v>0.9657392139893991</v>
      </c>
      <c r="KB92" s="4">
        <f t="shared" ref="KB92:KJ92" si="564">IF(BN1=1,HF92,0)</f>
        <v>0.90355968101335504</v>
      </c>
      <c r="KC92" s="4">
        <f t="shared" si="564"/>
        <v>0.85050523387345767</v>
      </c>
      <c r="KD92" s="4">
        <f t="shared" si="564"/>
        <v>0.99768965116316799</v>
      </c>
      <c r="KE92" s="4">
        <f t="shared" si="564"/>
        <v>0.99576037807210116</v>
      </c>
      <c r="KF92" s="4">
        <f t="shared" si="564"/>
        <v>0.9952057132248906</v>
      </c>
      <c r="KG92" s="4">
        <f t="shared" si="564"/>
        <v>0.91804840135899801</v>
      </c>
      <c r="KH92" s="4">
        <f t="shared" si="564"/>
        <v>0.78828967910686532</v>
      </c>
      <c r="KI92" s="4">
        <f t="shared" si="564"/>
        <v>0.69334366321394791</v>
      </c>
      <c r="KJ92" s="4">
        <f t="shared" si="564"/>
        <v>0</v>
      </c>
    </row>
    <row r="93" spans="1:296" x14ac:dyDescent="0.2">
      <c r="A93" s="4" t="str">
        <f>'Respondent Data'!A93</f>
        <v>776</v>
      </c>
      <c r="B93" s="4">
        <f>SUMPRODUCT('Respondent Data'!I93:Z93,'Product Coding'!A100:R100)</f>
        <v>5.0190818746456767</v>
      </c>
      <c r="C93" s="4">
        <f>SUMPRODUCT('Respondent Data'!I93:Z93,'Product Coding'!A101:R101)</f>
        <v>3.6252821139108371</v>
      </c>
      <c r="D93" s="4">
        <f>SUMPRODUCT('Respondent Data'!I93:Z93,'Product Coding'!A102:R102)</f>
        <v>1.6312486799893411</v>
      </c>
      <c r="E93" s="4">
        <f>SUMPRODUCT('Respondent Data'!I93:Z93,'Product Coding'!A103:R103)</f>
        <v>0.10708659127518705</v>
      </c>
      <c r="F93" s="4">
        <f>SUMPRODUCT('Respondent Data'!I93:Z93,'Product Coding'!A104:R104)</f>
        <v>-1.1560438170431531</v>
      </c>
      <c r="G93" s="4">
        <f>SUMPRODUCT('Respondent Data'!I93:Z93,'Product Coding'!A105:R105)</f>
        <v>-2.5547050778980829</v>
      </c>
      <c r="H93" s="4">
        <f>SUMPRODUCT('Respondent Data'!I93:Z93,'Product Coding'!A106:R106)</f>
        <v>3.449493054805687</v>
      </c>
      <c r="I93" s="4">
        <f>SUMPRODUCT('Respondent Data'!I93:Z93,'Product Coding'!A107:R107)</f>
        <v>2.055693294070847</v>
      </c>
      <c r="J93" s="4">
        <f>SUMPRODUCT('Respondent Data'!I93:Z93,'Product Coding'!A108:R108)</f>
        <v>6.1659860149350987E-2</v>
      </c>
      <c r="K93" s="4">
        <f>SUMPRODUCT('Respondent Data'!I93:Z93,'Product Coding'!A109:R109)</f>
        <v>-1.4625022285648031</v>
      </c>
      <c r="L93" s="4">
        <f>SUMPRODUCT('Respondent Data'!I93:Z93,'Product Coding'!A110:R110)</f>
        <v>-2.7256326368831432</v>
      </c>
      <c r="M93" s="4">
        <f>SUMPRODUCT('Respondent Data'!I93:Z93,'Product Coding'!A111:R111)</f>
        <v>-4.124293897738073</v>
      </c>
      <c r="N93" s="4">
        <f>SUMPRODUCT('Respondent Data'!I93:Z93,'Product Coding'!A112:R112)</f>
        <v>2.4609763004441438</v>
      </c>
      <c r="O93" s="4">
        <f>SUMPRODUCT('Respondent Data'!I93:Z93,'Product Coding'!A113:R113)</f>
        <v>1.0671765397093043</v>
      </c>
      <c r="P93" s="4">
        <f>SUMPRODUCT('Respondent Data'!I93:Z93,'Product Coding'!A114:R114)</f>
        <v>-0.92685689421219175</v>
      </c>
      <c r="Q93" s="4">
        <f>SUMPRODUCT('Respondent Data'!I93:Z93,'Product Coding'!A115:R115)</f>
        <v>-2.4510189829263456</v>
      </c>
      <c r="R93" s="4">
        <f>SUMPRODUCT('Respondent Data'!I93:Z93,'Product Coding'!A116:R116)</f>
        <v>-3.7141493912446859</v>
      </c>
      <c r="S93" s="4">
        <f>SUMPRODUCT('Respondent Data'!I93:Z93,'Product Coding'!A117:R117)</f>
        <v>-5.1128106520996166</v>
      </c>
      <c r="T93" s="4">
        <f>SUMPRODUCT('Respondent Data'!I93:Z93,'Product Coding'!A118:R118)</f>
        <v>0.89138748060415374</v>
      </c>
      <c r="U93" s="4">
        <f>SUMPRODUCT('Respondent Data'!I93:Z93,'Product Coding'!A119:R119)</f>
        <v>-0.50241228013068584</v>
      </c>
      <c r="V93" s="4">
        <f>SUMPRODUCT('Respondent Data'!I93:Z93,'Product Coding'!A120:R120)</f>
        <v>-2.4964457140521819</v>
      </c>
      <c r="W93" s="4">
        <f>SUMPRODUCT('Respondent Data'!I93:Z93,'Product Coding'!A121:R121)</f>
        <v>-4.0206078027663352</v>
      </c>
      <c r="X93" s="4">
        <f>SUMPRODUCT('Respondent Data'!I93:Z93,'Product Coding'!A122:R122)</f>
        <v>-5.2837382110846765</v>
      </c>
      <c r="Y93" s="4">
        <f>SUMPRODUCT('Respondent Data'!I93:Z93,'Product Coding'!A123:R123)</f>
        <v>-6.6823994719396058</v>
      </c>
      <c r="Z93" s="4">
        <f>SUMPRODUCT('Respondent Data'!I93:Z93,'Product Coding'!A124:R124)</f>
        <v>4.5453489954403175</v>
      </c>
      <c r="AA93" s="4">
        <f>SUMPRODUCT('Respondent Data'!I93:Z93,'Product Coding'!A125:R125)</f>
        <v>3.1515492347054779</v>
      </c>
      <c r="AB93" s="4">
        <f>SUMPRODUCT('Respondent Data'!I93:Z93,'Product Coding'!A126:R126)</f>
        <v>1.1575158007839821</v>
      </c>
      <c r="AC93" s="4">
        <f>SUMPRODUCT('Respondent Data'!I93:Z93,'Product Coding'!A127:R127)</f>
        <v>-0.36664628793017195</v>
      </c>
      <c r="AD93" s="4">
        <f>SUMPRODUCT('Respondent Data'!I93:Z93,'Product Coding'!A128:R128)</f>
        <v>-1.6297766962485123</v>
      </c>
      <c r="AE93" s="4">
        <f>SUMPRODUCT('Respondent Data'!I93:Z93,'Product Coding'!A129:R129)</f>
        <v>-3.0284379571034417</v>
      </c>
      <c r="AF93" s="4">
        <f>SUMPRODUCT('Respondent Data'!I93:Z93,'Product Coding'!A130:R130)</f>
        <v>2.9757601756003278</v>
      </c>
      <c r="AG93" s="4">
        <f>SUMPRODUCT('Respondent Data'!I93:Z93,'Product Coding'!A131:R131)</f>
        <v>1.5819604148654878</v>
      </c>
      <c r="AH93" s="4">
        <f>SUMPRODUCT('Respondent Data'!I93:Z93,'Product Coding'!A132:R132)</f>
        <v>-0.41207301905600802</v>
      </c>
      <c r="AI93" s="4">
        <f>SUMPRODUCT('Respondent Data'!I93:Z93,'Product Coding'!A133:R133)</f>
        <v>-1.9362351077701621</v>
      </c>
      <c r="AJ93" s="4">
        <f>SUMPRODUCT('Respondent Data'!I93:Z93,'Product Coding'!A134:R134)</f>
        <v>-3.1993655160885024</v>
      </c>
      <c r="AK93" s="4">
        <f>SUMPRODUCT('Respondent Data'!I93:Z93,'Product Coding'!A135:R135)</f>
        <v>-4.5980267769434313</v>
      </c>
      <c r="AL93" s="4">
        <f>SUMPRODUCT('Respondent Data'!I93:Z93,'Product Coding'!A136:R136)</f>
        <v>6.8169731231375437</v>
      </c>
      <c r="AM93" s="4">
        <f>SUMPRODUCT('Respondent Data'!I93:Z93,'Product Coding'!A137:R137)</f>
        <v>5.4231733624027036</v>
      </c>
      <c r="AN93" s="4">
        <f>SUMPRODUCT('Respondent Data'!I93:Z93,'Product Coding'!A138:R138)</f>
        <v>3.4291399284812081</v>
      </c>
      <c r="AO93" s="4">
        <f>SUMPRODUCT('Respondent Data'!I93:Z93,'Product Coding'!A139:R139)</f>
        <v>1.904977839767054</v>
      </c>
      <c r="AP93" s="4">
        <f>SUMPRODUCT('Respondent Data'!I93:Z93,'Product Coding'!A140:R140)</f>
        <v>0.64184743144871392</v>
      </c>
      <c r="AQ93" s="4">
        <f>SUMPRODUCT('Respondent Data'!I93:Z93,'Product Coding'!A141:R141)</f>
        <v>-0.75681382940621589</v>
      </c>
      <c r="AR93" s="4">
        <f>SUMPRODUCT('Respondent Data'!I93:Z93,'Product Coding'!A142:R142)</f>
        <v>5.2473843032975545</v>
      </c>
      <c r="AS93" s="4">
        <f>SUMPRODUCT('Respondent Data'!I93:Z93,'Product Coding'!A143:R143)</f>
        <v>3.853584542562714</v>
      </c>
      <c r="AT93" s="4">
        <f>SUMPRODUCT('Respondent Data'!I93:Z93,'Product Coding'!A144:R144)</f>
        <v>1.859551108641218</v>
      </c>
      <c r="AU93" s="4">
        <f>SUMPRODUCT('Respondent Data'!I93:Z93,'Product Coding'!A145:R145)</f>
        <v>0.33538901992706394</v>
      </c>
      <c r="AV93" s="4">
        <f>SUMPRODUCT('Respondent Data'!I93:Z93,'Product Coding'!A146:R146)</f>
        <v>-0.92774138839127618</v>
      </c>
      <c r="AW93" s="4">
        <f>SUMPRODUCT('Respondent Data'!I93:Z93,'Product Coding'!A147:R147)</f>
        <v>-2.326402649246206</v>
      </c>
      <c r="AX93" s="4">
        <f>SUMPRODUCT('Respondent Data'!I93:Z93,'Product Coding'!A148:R148)</f>
        <v>7.2039788284707633</v>
      </c>
      <c r="AY93" s="4">
        <f>SUMPRODUCT('Respondent Data'!I93:Z93,'Product Coding'!A149:R149)</f>
        <v>5.8101790677359233</v>
      </c>
      <c r="AZ93" s="4">
        <f>SUMPRODUCT('Respondent Data'!I93:Z93,'Product Coding'!A150:R150)</f>
        <v>3.8161456338144282</v>
      </c>
      <c r="BA93" s="4">
        <f>SUMPRODUCT('Respondent Data'!I93:Z93,'Product Coding'!A151:R151)</f>
        <v>2.2919835451002744</v>
      </c>
      <c r="BB93" s="4">
        <f>SUMPRODUCT('Respondent Data'!I93:Z93,'Product Coding'!A152:R152)</f>
        <v>1.028853136781934</v>
      </c>
      <c r="BC93" s="4">
        <f>SUMPRODUCT('Respondent Data'!I93:Z93,'Product Coding'!A153:R153)</f>
        <v>-0.36980812407299579</v>
      </c>
      <c r="BD93" s="4">
        <f>SUMPRODUCT('Respondent Data'!I93:Z93,'Product Coding'!A154:R154)</f>
        <v>5.6343900086307741</v>
      </c>
      <c r="BE93" s="4">
        <f>SUMPRODUCT('Respondent Data'!I93:Z93,'Product Coding'!A155:R155)</f>
        <v>4.2405902478959341</v>
      </c>
      <c r="BF93" s="4">
        <f>SUMPRODUCT('Respondent Data'!I93:Z93,'Product Coding'!A156:R156)</f>
        <v>2.2465568139744381</v>
      </c>
      <c r="BG93" s="4">
        <f>SUMPRODUCT('Respondent Data'!I93:Z93,'Product Coding'!A157:R157)</f>
        <v>0.72239472526028403</v>
      </c>
      <c r="BH93" s="4">
        <f>SUMPRODUCT('Respondent Data'!I93:Z93,'Product Coding'!A158:R158)</f>
        <v>-0.54073568305805608</v>
      </c>
      <c r="BI93" s="4">
        <f>SUMPRODUCT('Respondent Data'!I93:Z93,'Product Coding'!A159:R159)</f>
        <v>-1.9393969439129859</v>
      </c>
      <c r="BJ93" s="4">
        <f>SUMPRODUCT('Respondent Data'!I93:Z93,'Product Coding'!A160:R160)</f>
        <v>6.7575333987295743</v>
      </c>
      <c r="BK93" s="4">
        <f>SUMPRODUCT('Respondent Data'!I93:Z93,'Product Coding'!A161:R161)</f>
        <v>5.3637336379947342</v>
      </c>
      <c r="BL93" s="4">
        <f>SUMPRODUCT('Respondent Data'!I93:Z93,'Product Coding'!A162:R162)</f>
        <v>3.3697002040732378</v>
      </c>
      <c r="BM93" s="4">
        <f>SUMPRODUCT('Respondent Data'!I93:Z93,'Product Coding'!A163:R163)</f>
        <v>1.845538115359084</v>
      </c>
      <c r="BN93" s="4">
        <f>SUMPRODUCT('Respondent Data'!I93:Z93,'Product Coding'!A164:R164)</f>
        <v>0.58240770704074385</v>
      </c>
      <c r="BO93" s="4">
        <f>SUMPRODUCT('Respondent Data'!I93:Z93,'Product Coding'!A165:R165)</f>
        <v>-0.81625355381418596</v>
      </c>
      <c r="BP93" s="4">
        <f>SUMPRODUCT('Respondent Data'!I93:Z93,'Product Coding'!A166:R166)</f>
        <v>5.1879445788895833</v>
      </c>
      <c r="BQ93" s="4">
        <f>SUMPRODUCT('Respondent Data'!I93:Z93,'Product Coding'!A167:R167)</f>
        <v>3.7941448181547437</v>
      </c>
      <c r="BR93" s="4">
        <f>SUMPRODUCT('Respondent Data'!I93:Z93,'Product Coding'!A168:R168)</f>
        <v>1.8001113842332477</v>
      </c>
      <c r="BS93" s="4">
        <f>SUMPRODUCT('Respondent Data'!I93:Z93,'Product Coding'!A169:R169)</f>
        <v>0.27594929551909386</v>
      </c>
      <c r="BT93" s="4">
        <f>SUMPRODUCT('Respondent Data'!I93:Z93,'Product Coding'!A170:R170)</f>
        <v>-0.98718111279924625</v>
      </c>
      <c r="BU93" s="4">
        <f>SUMPRODUCT('Respondent Data'!I93:Z93,'Product Coding'!A171:R171)</f>
        <v>-2.3858423736541763</v>
      </c>
      <c r="BV93" s="4">
        <f>SUMPRODUCT('Respondent Data'!I93:Z93,'Product Coding'!A172:R172)</f>
        <v>-0.268792856923049</v>
      </c>
      <c r="BX93" s="4">
        <f t="shared" si="338"/>
        <v>6.6105932772486994E-3</v>
      </c>
      <c r="BY93" s="4">
        <f t="shared" si="339"/>
        <v>2.6641580315663556E-2</v>
      </c>
      <c r="BZ93" s="4">
        <f t="shared" si="340"/>
        <v>0.19568507347168357</v>
      </c>
      <c r="CA93" s="4">
        <f t="shared" si="341"/>
        <v>0.89844787187499053</v>
      </c>
      <c r="CB93" s="4">
        <f t="shared" si="342"/>
        <v>3.1773382470029592</v>
      </c>
      <c r="CC93" s="4">
        <f t="shared" si="343"/>
        <v>12.867504186484402</v>
      </c>
      <c r="CD93" s="4">
        <f t="shared" si="344"/>
        <v>3.17617337557696E-2</v>
      </c>
      <c r="CE93" s="4">
        <f t="shared" si="345"/>
        <v>0.12800406035133297</v>
      </c>
      <c r="CF93" s="4">
        <f t="shared" si="346"/>
        <v>0.9402026327919254</v>
      </c>
      <c r="CG93" s="4">
        <f t="shared" si="347"/>
        <v>4.3167475146508982</v>
      </c>
      <c r="CH93" s="4">
        <f t="shared" si="348"/>
        <v>15.266068750690604</v>
      </c>
      <c r="CI93" s="4">
        <f t="shared" si="349"/>
        <v>61.824139669724964</v>
      </c>
      <c r="CJ93" s="4">
        <f t="shared" si="350"/>
        <v>8.5351581490197254E-2</v>
      </c>
      <c r="CK93" s="4">
        <f t="shared" si="351"/>
        <v>0.34397835685428541</v>
      </c>
      <c r="CL93" s="4">
        <f t="shared" si="352"/>
        <v>2.5265554533987227</v>
      </c>
      <c r="CM93" s="4">
        <f t="shared" si="353"/>
        <v>11.600161064960885</v>
      </c>
      <c r="CN93" s="4">
        <f t="shared" si="354"/>
        <v>41.023677140194906</v>
      </c>
      <c r="CO93" s="4">
        <f t="shared" si="355"/>
        <v>166.13665159646163</v>
      </c>
      <c r="CP93" s="4">
        <f t="shared" si="356"/>
        <v>0.41008637095486083</v>
      </c>
      <c r="CQ93" s="4">
        <f t="shared" si="357"/>
        <v>1.652703249155272</v>
      </c>
      <c r="CR93" s="4">
        <f t="shared" si="358"/>
        <v>12.139270752932603</v>
      </c>
      <c r="CS93" s="4">
        <f t="shared" si="359"/>
        <v>55.734971403758188</v>
      </c>
      <c r="CT93" s="4">
        <f t="shared" si="360"/>
        <v>197.10532116594223</v>
      </c>
      <c r="CU93" s="4">
        <f t="shared" si="361"/>
        <v>798.23215160471102</v>
      </c>
      <c r="CV93" s="4">
        <f t="shared" si="362"/>
        <v>1.061646697108061E-2</v>
      </c>
      <c r="CW93" s="4">
        <f t="shared" si="363"/>
        <v>4.2785790263646359E-2</v>
      </c>
      <c r="CX93" s="4">
        <f t="shared" si="364"/>
        <v>0.3142659111090027</v>
      </c>
      <c r="CY93" s="4">
        <f t="shared" si="365"/>
        <v>1.4428874621323422</v>
      </c>
      <c r="CZ93" s="4">
        <f t="shared" si="366"/>
        <v>5.1027351314067291</v>
      </c>
      <c r="DA93" s="4">
        <f t="shared" si="367"/>
        <v>20.664927861498764</v>
      </c>
      <c r="DB93" s="4">
        <f t="shared" si="368"/>
        <v>5.100864373594078E-2</v>
      </c>
      <c r="DC93" s="4">
        <f t="shared" si="369"/>
        <v>0.20557169710639422</v>
      </c>
      <c r="DD93" s="4">
        <f t="shared" si="370"/>
        <v>1.5099446870391664</v>
      </c>
      <c r="DE93" s="4">
        <f t="shared" si="371"/>
        <v>6.93260127945116</v>
      </c>
      <c r="DF93" s="4">
        <f t="shared" si="372"/>
        <v>24.516969638375055</v>
      </c>
      <c r="DG93" s="4">
        <f t="shared" si="373"/>
        <v>99.288204445740874</v>
      </c>
      <c r="DH93" s="4">
        <f t="shared" si="374"/>
        <v>1.0950304332937694E-3</v>
      </c>
      <c r="DI93" s="4">
        <f t="shared" si="375"/>
        <v>4.4131199747375251E-3</v>
      </c>
      <c r="DJ93" s="4">
        <f t="shared" si="376"/>
        <v>3.241480784036431E-2</v>
      </c>
      <c r="DK93" s="4">
        <f t="shared" si="377"/>
        <v>0.14882594060311041</v>
      </c>
      <c r="DL93" s="4">
        <f t="shared" si="378"/>
        <v>0.52631918670763822</v>
      </c>
      <c r="DM93" s="4">
        <f t="shared" si="379"/>
        <v>2.131474149715006</v>
      </c>
      <c r="DN93" s="4">
        <f t="shared" si="380"/>
        <v>5.2612622828335657E-3</v>
      </c>
      <c r="DO93" s="4">
        <f t="shared" si="381"/>
        <v>2.1203594865273487E-2</v>
      </c>
      <c r="DP93" s="4">
        <f t="shared" si="382"/>
        <v>0.15574252615320169</v>
      </c>
      <c r="DQ93" s="4">
        <f t="shared" si="383"/>
        <v>0.71505985970374508</v>
      </c>
      <c r="DR93" s="4">
        <f t="shared" si="384"/>
        <v>2.5287911655818385</v>
      </c>
      <c r="DS93" s="4">
        <f t="shared" si="385"/>
        <v>10.24103459572234</v>
      </c>
      <c r="DT93" s="4">
        <f t="shared" si="386"/>
        <v>7.4362117330476971E-4</v>
      </c>
      <c r="DU93" s="4">
        <f t="shared" si="387"/>
        <v>2.9968933773630003E-3</v>
      </c>
      <c r="DV93" s="4">
        <f t="shared" si="388"/>
        <v>2.2012481759247832E-2</v>
      </c>
      <c r="DW93" s="4">
        <f t="shared" si="389"/>
        <v>0.10106579434197407</v>
      </c>
      <c r="DX93" s="4">
        <f t="shared" si="390"/>
        <v>0.35741663359537684</v>
      </c>
      <c r="DY93" s="4">
        <f t="shared" si="391"/>
        <v>1.447456855890543</v>
      </c>
      <c r="DZ93" s="4">
        <f t="shared" si="392"/>
        <v>3.5728559799536016E-3</v>
      </c>
      <c r="EA93" s="4">
        <f t="shared" si="393"/>
        <v>1.4399090301596798E-2</v>
      </c>
      <c r="EB93" s="4">
        <f t="shared" si="394"/>
        <v>0.10576275919851326</v>
      </c>
      <c r="EC93" s="4">
        <f t="shared" si="395"/>
        <v>0.48558801261498075</v>
      </c>
      <c r="ED93" s="4">
        <f t="shared" si="396"/>
        <v>1.7172697638515959</v>
      </c>
      <c r="EE93" s="4">
        <f t="shared" si="397"/>
        <v>6.95455571861969</v>
      </c>
      <c r="EF93" s="4">
        <f t="shared" si="398"/>
        <v>1.1620920594046526E-3</v>
      </c>
      <c r="EG93" s="4">
        <f t="shared" si="399"/>
        <v>4.6833873506296458E-3</v>
      </c>
      <c r="EH93" s="4">
        <f t="shared" si="400"/>
        <v>3.4399948762254565E-2</v>
      </c>
      <c r="EI93" s="4">
        <f t="shared" si="401"/>
        <v>0.15794030791279859</v>
      </c>
      <c r="EJ93" s="4">
        <f t="shared" si="402"/>
        <v>0.55855191690473882</v>
      </c>
      <c r="EK93" s="4">
        <f t="shared" si="403"/>
        <v>2.2620094464037463</v>
      </c>
      <c r="EL93" s="4">
        <f t="shared" si="404"/>
        <v>5.5834714136075896E-3</v>
      </c>
      <c r="EM93" s="4">
        <f t="shared" si="405"/>
        <v>2.2502141013241748E-2</v>
      </c>
      <c r="EN93" s="4">
        <f t="shared" si="406"/>
        <v>0.16528047755701319</v>
      </c>
      <c r="EO93" s="4">
        <f t="shared" si="407"/>
        <v>0.7588514069524499</v>
      </c>
      <c r="EP93" s="4">
        <f t="shared" si="408"/>
        <v>2.6836588683439047</v>
      </c>
      <c r="EQ93" s="4">
        <f t="shared" si="409"/>
        <v>10.868213907059998</v>
      </c>
      <c r="ER93" s="4">
        <f t="shared" si="410"/>
        <v>1.308384090267998</v>
      </c>
      <c r="ET93" s="4">
        <f t="shared" si="411"/>
        <v>0.99343281968081976</v>
      </c>
      <c r="EU93" s="4">
        <f t="shared" si="412"/>
        <v>0.97404977469598286</v>
      </c>
      <c r="EV93" s="4">
        <f t="shared" si="413"/>
        <v>0.83634062361963757</v>
      </c>
      <c r="EW93" s="4">
        <f t="shared" si="414"/>
        <v>0.52674609338225131</v>
      </c>
      <c r="EX93" s="4">
        <f t="shared" si="415"/>
        <v>0.23938688726426505</v>
      </c>
      <c r="EY93" s="4">
        <f t="shared" si="416"/>
        <v>7.2111029248840872E-2</v>
      </c>
      <c r="EZ93" s="4">
        <f t="shared" si="417"/>
        <v>0.96921601885722963</v>
      </c>
      <c r="FA93" s="4">
        <f t="shared" si="418"/>
        <v>0.8865216315697797</v>
      </c>
      <c r="FB93" s="4">
        <f t="shared" si="419"/>
        <v>0.51541008299788438</v>
      </c>
      <c r="FC93" s="4">
        <f t="shared" si="420"/>
        <v>0.18808491417814877</v>
      </c>
      <c r="FD93" s="4">
        <f t="shared" si="421"/>
        <v>6.1477669578738459E-2</v>
      </c>
      <c r="FE93" s="4">
        <f t="shared" si="422"/>
        <v>1.5917448376645282E-2</v>
      </c>
      <c r="FF93" s="4">
        <f t="shared" si="423"/>
        <v>0.92136043016309166</v>
      </c>
      <c r="FG93" s="4">
        <f t="shared" si="424"/>
        <v>0.7440596010344982</v>
      </c>
      <c r="FH93" s="4">
        <f t="shared" si="425"/>
        <v>0.28356281737644268</v>
      </c>
      <c r="FI93" s="4">
        <f t="shared" si="426"/>
        <v>7.9364064859523631E-2</v>
      </c>
      <c r="FJ93" s="4">
        <f t="shared" si="427"/>
        <v>2.3796108956955546E-2</v>
      </c>
      <c r="FK93" s="4">
        <f t="shared" si="428"/>
        <v>5.9831281197042395E-3</v>
      </c>
      <c r="FL93" s="4">
        <f t="shared" si="429"/>
        <v>0.70917641684802279</v>
      </c>
      <c r="FM93" s="4">
        <f t="shared" si="430"/>
        <v>0.37697394170208837</v>
      </c>
      <c r="FN93" s="4">
        <f t="shared" si="431"/>
        <v>7.6107724606923582E-2</v>
      </c>
      <c r="FO93" s="4">
        <f t="shared" si="432"/>
        <v>1.7625813061285141E-2</v>
      </c>
      <c r="FP93" s="4">
        <f t="shared" si="433"/>
        <v>5.0478199884512621E-3</v>
      </c>
      <c r="FQ93" s="4">
        <f t="shared" si="434"/>
        <v>1.2512009157691969E-3</v>
      </c>
      <c r="FR93" s="4">
        <f t="shared" si="435"/>
        <v>0.98949505839450724</v>
      </c>
      <c r="FS93" s="4">
        <f t="shared" si="436"/>
        <v>0.9589697225804843</v>
      </c>
      <c r="FT93" s="4">
        <f t="shared" si="437"/>
        <v>0.76088102989461315</v>
      </c>
      <c r="FU93" s="4">
        <f t="shared" si="438"/>
        <v>0.40935164451952377</v>
      </c>
      <c r="FV93" s="4">
        <f t="shared" si="439"/>
        <v>0.16386095389486321</v>
      </c>
      <c r="FW93" s="4">
        <f t="shared" si="440"/>
        <v>4.6157550414793795E-2</v>
      </c>
      <c r="FX93" s="4">
        <f t="shared" si="441"/>
        <v>0.95146696077148885</v>
      </c>
      <c r="FY93" s="4">
        <f t="shared" si="442"/>
        <v>0.82948198137049312</v>
      </c>
      <c r="FZ93" s="4">
        <f t="shared" si="443"/>
        <v>0.39841515439116748</v>
      </c>
      <c r="GA93" s="4">
        <f t="shared" si="444"/>
        <v>0.1260620526321459</v>
      </c>
      <c r="GB93" s="4">
        <f t="shared" si="445"/>
        <v>3.9189606531337351E-2</v>
      </c>
      <c r="GC93" s="4">
        <f t="shared" si="446"/>
        <v>9.9712623785285937E-3</v>
      </c>
      <c r="GD93" s="4">
        <f t="shared" si="447"/>
        <v>0.99890616734675053</v>
      </c>
      <c r="GE93" s="4">
        <f t="shared" si="448"/>
        <v>0.99560627008252489</v>
      </c>
      <c r="GF93" s="4">
        <f t="shared" si="449"/>
        <v>0.9686029223968895</v>
      </c>
      <c r="GG93" s="4">
        <f t="shared" si="450"/>
        <v>0.87045388222607523</v>
      </c>
      <c r="GH93" s="4">
        <f t="shared" si="451"/>
        <v>0.65517095553064486</v>
      </c>
      <c r="GI93" s="4">
        <f t="shared" si="452"/>
        <v>0.3193384176877237</v>
      </c>
      <c r="GJ93" s="4">
        <f t="shared" si="453"/>
        <v>0.99476627372382187</v>
      </c>
      <c r="GK93" s="4">
        <f t="shared" si="454"/>
        <v>0.97923666253048103</v>
      </c>
      <c r="GL93" s="4">
        <f t="shared" si="455"/>
        <v>0.86524461752603454</v>
      </c>
      <c r="GM93" s="4">
        <f t="shared" si="456"/>
        <v>0.58307002775561279</v>
      </c>
      <c r="GN93" s="4">
        <f t="shared" si="457"/>
        <v>0.28338316241366945</v>
      </c>
      <c r="GO93" s="4">
        <f t="shared" si="458"/>
        <v>8.8959783148478147E-2</v>
      </c>
      <c r="GP93" s="4">
        <f t="shared" si="459"/>
        <v>0.99925693138824823</v>
      </c>
      <c r="GQ93" s="4">
        <f t="shared" si="460"/>
        <v>0.99701206115676833</v>
      </c>
      <c r="GR93" s="4">
        <f t="shared" si="461"/>
        <v>0.97846163119127816</v>
      </c>
      <c r="GS93" s="4">
        <f t="shared" si="462"/>
        <v>0.90821093992627955</v>
      </c>
      <c r="GT93" s="4">
        <f t="shared" si="463"/>
        <v>0.73669349207200252</v>
      </c>
      <c r="GU93" s="4">
        <f t="shared" si="464"/>
        <v>0.4085873863693239</v>
      </c>
      <c r="GV93" s="4">
        <f t="shared" si="465"/>
        <v>0.99643986387369488</v>
      </c>
      <c r="GW93" s="4">
        <f t="shared" si="466"/>
        <v>0.98580530045889969</v>
      </c>
      <c r="GX93" s="4">
        <f t="shared" si="467"/>
        <v>0.90435311885962499</v>
      </c>
      <c r="GY93" s="4">
        <f t="shared" si="468"/>
        <v>0.67313413376281028</v>
      </c>
      <c r="GZ93" s="4">
        <f t="shared" si="469"/>
        <v>0.36801646023637685</v>
      </c>
      <c r="HA93" s="4">
        <f t="shared" si="470"/>
        <v>0.12571412350022793</v>
      </c>
      <c r="HB93" s="4">
        <f t="shared" si="471"/>
        <v>0.99883925683101504</v>
      </c>
      <c r="HC93" s="4">
        <f t="shared" si="472"/>
        <v>0.99533844451934284</v>
      </c>
      <c r="HD93" s="4">
        <f t="shared" si="473"/>
        <v>0.96674405407365205</v>
      </c>
      <c r="HE93" s="4">
        <f t="shared" si="474"/>
        <v>0.86360237498123904</v>
      </c>
      <c r="HF93" s="4">
        <f t="shared" si="475"/>
        <v>0.64162123131963755</v>
      </c>
      <c r="HG93" s="4">
        <f t="shared" si="476"/>
        <v>0.3065595046337054</v>
      </c>
      <c r="HH93" s="4">
        <f t="shared" si="477"/>
        <v>0.99444753064033697</v>
      </c>
      <c r="HI93" s="4">
        <f t="shared" si="478"/>
        <v>0.9779930622043066</v>
      </c>
      <c r="HJ93" s="4">
        <f t="shared" si="479"/>
        <v>0.85816249328786465</v>
      </c>
      <c r="HK93" s="4">
        <f t="shared" si="480"/>
        <v>0.56855286128615801</v>
      </c>
      <c r="HL93" s="4">
        <f t="shared" si="481"/>
        <v>0.27146922007183005</v>
      </c>
      <c r="HM93" s="4">
        <f t="shared" si="482"/>
        <v>8.4258676817843159E-2</v>
      </c>
      <c r="HN93" s="4">
        <f t="shared" si="483"/>
        <v>0.43320347086775429</v>
      </c>
      <c r="HP93" s="4">
        <f t="shared" ref="HP93:IU93" si="565">IF(B1=1,ET93,0)</f>
        <v>0.99343281968081976</v>
      </c>
      <c r="HQ93" s="4">
        <f t="shared" si="565"/>
        <v>0.97404977469598286</v>
      </c>
      <c r="HR93" s="4">
        <f t="shared" si="565"/>
        <v>0.83634062361963757</v>
      </c>
      <c r="HS93" s="4">
        <f t="shared" si="565"/>
        <v>0.52674609338225131</v>
      </c>
      <c r="HT93" s="4">
        <f t="shared" si="565"/>
        <v>0.23938688726426505</v>
      </c>
      <c r="HU93" s="4">
        <f t="shared" si="565"/>
        <v>7.2111029248840872E-2</v>
      </c>
      <c r="HV93" s="4">
        <f t="shared" si="565"/>
        <v>0.96921601885722963</v>
      </c>
      <c r="HW93" s="4">
        <f t="shared" si="565"/>
        <v>0.8865216315697797</v>
      </c>
      <c r="HX93" s="4">
        <f t="shared" si="565"/>
        <v>0.51541008299788438</v>
      </c>
      <c r="HY93" s="4">
        <f t="shared" si="565"/>
        <v>0.18808491417814877</v>
      </c>
      <c r="HZ93" s="4">
        <f t="shared" si="565"/>
        <v>6.1477669578738459E-2</v>
      </c>
      <c r="IA93" s="4">
        <f t="shared" si="565"/>
        <v>1.5917448376645282E-2</v>
      </c>
      <c r="IB93" s="4">
        <f t="shared" si="565"/>
        <v>0.92136043016309166</v>
      </c>
      <c r="IC93" s="4">
        <f t="shared" si="565"/>
        <v>0.7440596010344982</v>
      </c>
      <c r="ID93" s="4">
        <f t="shared" si="565"/>
        <v>0.28356281737644268</v>
      </c>
      <c r="IE93" s="4">
        <f t="shared" si="565"/>
        <v>7.9364064859523631E-2</v>
      </c>
      <c r="IF93" s="4">
        <f t="shared" si="565"/>
        <v>2.3796108956955546E-2</v>
      </c>
      <c r="IG93" s="4">
        <f t="shared" si="565"/>
        <v>5.9831281197042395E-3</v>
      </c>
      <c r="IH93" s="4">
        <f t="shared" si="565"/>
        <v>0.70917641684802279</v>
      </c>
      <c r="II93" s="4">
        <f t="shared" si="565"/>
        <v>0.37697394170208837</v>
      </c>
      <c r="IJ93" s="4">
        <f t="shared" si="565"/>
        <v>7.6107724606923582E-2</v>
      </c>
      <c r="IK93" s="4">
        <f t="shared" si="565"/>
        <v>1.7625813061285141E-2</v>
      </c>
      <c r="IL93" s="4">
        <f t="shared" si="565"/>
        <v>5.0478199884512621E-3</v>
      </c>
      <c r="IM93" s="4">
        <f t="shared" si="565"/>
        <v>1.2512009157691969E-3</v>
      </c>
      <c r="IN93" s="4">
        <f t="shared" si="565"/>
        <v>0.98949505839450724</v>
      </c>
      <c r="IO93" s="4">
        <f t="shared" si="565"/>
        <v>0.9589697225804843</v>
      </c>
      <c r="IP93" s="4">
        <f t="shared" si="565"/>
        <v>0.76088102989461315</v>
      </c>
      <c r="IQ93" s="4">
        <f t="shared" si="565"/>
        <v>0.40935164451952377</v>
      </c>
      <c r="IR93" s="4">
        <f t="shared" si="565"/>
        <v>0.16386095389486321</v>
      </c>
      <c r="IS93" s="4">
        <f t="shared" si="565"/>
        <v>4.6157550414793795E-2</v>
      </c>
      <c r="IT93" s="4">
        <f t="shared" si="565"/>
        <v>0.95146696077148885</v>
      </c>
      <c r="IU93" s="4">
        <f t="shared" si="565"/>
        <v>0.82948198137049312</v>
      </c>
      <c r="IV93" s="4">
        <f t="shared" ref="IV93:KA93" si="566">IF(AH1=1,FZ93,0)</f>
        <v>0.39841515439116748</v>
      </c>
      <c r="IW93" s="4">
        <f t="shared" si="566"/>
        <v>0.1260620526321459</v>
      </c>
      <c r="IX93" s="4">
        <f t="shared" si="566"/>
        <v>3.9189606531337351E-2</v>
      </c>
      <c r="IY93" s="4">
        <f t="shared" si="566"/>
        <v>9.9712623785285937E-3</v>
      </c>
      <c r="IZ93" s="4">
        <f t="shared" si="566"/>
        <v>0.99890616734675053</v>
      </c>
      <c r="JA93" s="4">
        <f t="shared" si="566"/>
        <v>0.99560627008252489</v>
      </c>
      <c r="JB93" s="4">
        <f t="shared" si="566"/>
        <v>0.9686029223968895</v>
      </c>
      <c r="JC93" s="4">
        <f t="shared" si="566"/>
        <v>0.87045388222607523</v>
      </c>
      <c r="JD93" s="4">
        <f t="shared" si="566"/>
        <v>0.65517095553064486</v>
      </c>
      <c r="JE93" s="4">
        <f t="shared" si="566"/>
        <v>0.3193384176877237</v>
      </c>
      <c r="JF93" s="4">
        <f t="shared" si="566"/>
        <v>0.99476627372382187</v>
      </c>
      <c r="JG93" s="4">
        <f t="shared" si="566"/>
        <v>0.97923666253048103</v>
      </c>
      <c r="JH93" s="4">
        <f t="shared" si="566"/>
        <v>0.86524461752603454</v>
      </c>
      <c r="JI93" s="4">
        <f t="shared" si="566"/>
        <v>0.58307002775561279</v>
      </c>
      <c r="JJ93" s="4">
        <f t="shared" si="566"/>
        <v>0.28338316241366945</v>
      </c>
      <c r="JK93" s="4">
        <f t="shared" si="566"/>
        <v>8.8959783148478147E-2</v>
      </c>
      <c r="JL93" s="4">
        <f t="shared" si="566"/>
        <v>0.99925693138824823</v>
      </c>
      <c r="JM93" s="4">
        <f t="shared" si="566"/>
        <v>0.99701206115676833</v>
      </c>
      <c r="JN93" s="4">
        <f t="shared" si="566"/>
        <v>0.97846163119127816</v>
      </c>
      <c r="JO93" s="4">
        <f t="shared" si="566"/>
        <v>0.90821093992627955</v>
      </c>
      <c r="JP93" s="4">
        <f t="shared" si="566"/>
        <v>0.73669349207200252</v>
      </c>
      <c r="JQ93" s="4">
        <f t="shared" si="566"/>
        <v>0.4085873863693239</v>
      </c>
      <c r="JR93" s="4">
        <f t="shared" si="566"/>
        <v>0.99643986387369488</v>
      </c>
      <c r="JS93" s="4">
        <f t="shared" si="566"/>
        <v>0.98580530045889969</v>
      </c>
      <c r="JT93" s="4">
        <f t="shared" si="566"/>
        <v>0.90435311885962499</v>
      </c>
      <c r="JU93" s="4">
        <f t="shared" si="566"/>
        <v>0.67313413376281028</v>
      </c>
      <c r="JV93" s="4">
        <f t="shared" si="566"/>
        <v>0.36801646023637685</v>
      </c>
      <c r="JW93" s="4">
        <f t="shared" si="566"/>
        <v>0.12571412350022793</v>
      </c>
      <c r="JX93" s="4">
        <f t="shared" si="566"/>
        <v>0.99883925683101504</v>
      </c>
      <c r="JY93" s="4">
        <f t="shared" si="566"/>
        <v>0.99533844451934284</v>
      </c>
      <c r="JZ93" s="4">
        <f t="shared" si="566"/>
        <v>0.96674405407365205</v>
      </c>
      <c r="KA93" s="4">
        <f t="shared" si="566"/>
        <v>0.86360237498123904</v>
      </c>
      <c r="KB93" s="4">
        <f t="shared" ref="KB93:KJ93" si="567">IF(BN1=1,HF93,0)</f>
        <v>0.64162123131963755</v>
      </c>
      <c r="KC93" s="4">
        <f t="shared" si="567"/>
        <v>0.3065595046337054</v>
      </c>
      <c r="KD93" s="4">
        <f t="shared" si="567"/>
        <v>0.99444753064033697</v>
      </c>
      <c r="KE93" s="4">
        <f t="shared" si="567"/>
        <v>0.9779930622043066</v>
      </c>
      <c r="KF93" s="4">
        <f t="shared" si="567"/>
        <v>0.85816249328786465</v>
      </c>
      <c r="KG93" s="4">
        <f t="shared" si="567"/>
        <v>0.56855286128615801</v>
      </c>
      <c r="KH93" s="4">
        <f t="shared" si="567"/>
        <v>0.27146922007183005</v>
      </c>
      <c r="KI93" s="4">
        <f t="shared" si="567"/>
        <v>8.4258676817843159E-2</v>
      </c>
      <c r="KJ93" s="4">
        <f t="shared" si="567"/>
        <v>0</v>
      </c>
    </row>
    <row r="94" spans="1:296" x14ac:dyDescent="0.2">
      <c r="A94" s="4" t="str">
        <f>'Respondent Data'!A94</f>
        <v>780</v>
      </c>
      <c r="B94" s="4">
        <f>SUMPRODUCT('Respondent Data'!I94:Z94,'Product Coding'!A100:R100)</f>
        <v>-8.7313693289549164E-3</v>
      </c>
      <c r="C94" s="4">
        <f>SUMPRODUCT('Respondent Data'!I94:Z94,'Product Coding'!A101:R101)</f>
        <v>-1.1028216587186039</v>
      </c>
      <c r="D94" s="4">
        <f>SUMPRODUCT('Respondent Data'!I94:Z94,'Product Coding'!A102:R102)</f>
        <v>-2.0209698533671641</v>
      </c>
      <c r="E94" s="4">
        <f>SUMPRODUCT('Respondent Data'!I94:Z94,'Product Coding'!A103:R103)</f>
        <v>-1.164315600113804</v>
      </c>
      <c r="F94" s="4">
        <f>SUMPRODUCT('Respondent Data'!I94:Z94,'Product Coding'!A104:R104)</f>
        <v>-0.17197878804168398</v>
      </c>
      <c r="G94" s="4">
        <f>SUMPRODUCT('Respondent Data'!I94:Z94,'Product Coding'!A105:R105)</f>
        <v>-1.2986874060337921</v>
      </c>
      <c r="H94" s="4">
        <f>SUMPRODUCT('Respondent Data'!I94:Z94,'Product Coding'!A106:R106)</f>
        <v>1.3582934705525082E-2</v>
      </c>
      <c r="I94" s="4">
        <f>SUMPRODUCT('Respondent Data'!I94:Z94,'Product Coding'!A107:R107)</f>
        <v>-1.080507354684124</v>
      </c>
      <c r="J94" s="4">
        <f>SUMPRODUCT('Respondent Data'!I94:Z94,'Product Coding'!A108:R108)</f>
        <v>-1.9986555493326841</v>
      </c>
      <c r="K94" s="4">
        <f>SUMPRODUCT('Respondent Data'!I94:Z94,'Product Coding'!A109:R109)</f>
        <v>-1.142001296079324</v>
      </c>
      <c r="L94" s="4">
        <f>SUMPRODUCT('Respondent Data'!I94:Z94,'Product Coding'!A110:R110)</f>
        <v>-0.149664484007204</v>
      </c>
      <c r="M94" s="4">
        <f>SUMPRODUCT('Respondent Data'!I94:Z94,'Product Coding'!A111:R111)</f>
        <v>-1.2763731019993121</v>
      </c>
      <c r="N94" s="4">
        <f>SUMPRODUCT('Respondent Data'!I94:Z94,'Product Coding'!A112:R112)</f>
        <v>0.60283896460531528</v>
      </c>
      <c r="O94" s="4">
        <f>SUMPRODUCT('Respondent Data'!I94:Z94,'Product Coding'!A113:R113)</f>
        <v>-0.49125132478433375</v>
      </c>
      <c r="P94" s="4">
        <f>SUMPRODUCT('Respondent Data'!I94:Z94,'Product Coding'!A114:R114)</f>
        <v>-1.4093995194328939</v>
      </c>
      <c r="Q94" s="4">
        <f>SUMPRODUCT('Respondent Data'!I94:Z94,'Product Coding'!A115:R115)</f>
        <v>-0.55274526617953379</v>
      </c>
      <c r="R94" s="4">
        <f>SUMPRODUCT('Respondent Data'!I94:Z94,'Product Coding'!A116:R116)</f>
        <v>0.4395915458925862</v>
      </c>
      <c r="S94" s="4">
        <f>SUMPRODUCT('Respondent Data'!I94:Z94,'Product Coding'!A117:R117)</f>
        <v>-0.68711707209952178</v>
      </c>
      <c r="T94" s="4">
        <f>SUMPRODUCT('Respondent Data'!I94:Z94,'Product Coding'!A118:R118)</f>
        <v>0.62515326863979526</v>
      </c>
      <c r="U94" s="4">
        <f>SUMPRODUCT('Respondent Data'!I94:Z94,'Product Coding'!A119:R119)</f>
        <v>-0.46893702074985377</v>
      </c>
      <c r="V94" s="4">
        <f>SUMPRODUCT('Respondent Data'!I94:Z94,'Product Coding'!A120:R120)</f>
        <v>-1.3870852153984139</v>
      </c>
      <c r="W94" s="4">
        <f>SUMPRODUCT('Respondent Data'!I94:Z94,'Product Coding'!A121:R121)</f>
        <v>-0.53043096214505381</v>
      </c>
      <c r="X94" s="4">
        <f>SUMPRODUCT('Respondent Data'!I94:Z94,'Product Coding'!A122:R122)</f>
        <v>0.46190584992706618</v>
      </c>
      <c r="Y94" s="4">
        <f>SUMPRODUCT('Respondent Data'!I94:Z94,'Product Coding'!A123:R123)</f>
        <v>-0.66480276806504179</v>
      </c>
      <c r="Z94" s="4">
        <f>SUMPRODUCT('Respondent Data'!I94:Z94,'Product Coding'!A124:R124)</f>
        <v>-1.3633500179402911E-2</v>
      </c>
      <c r="AA94" s="4">
        <f>SUMPRODUCT('Respondent Data'!I94:Z94,'Product Coding'!A125:R125)</f>
        <v>-1.1077237895690519</v>
      </c>
      <c r="AB94" s="4">
        <f>SUMPRODUCT('Respondent Data'!I94:Z94,'Product Coding'!A126:R126)</f>
        <v>-2.0258719842176118</v>
      </c>
      <c r="AC94" s="4">
        <f>SUMPRODUCT('Respondent Data'!I94:Z94,'Product Coding'!A127:R127)</f>
        <v>-1.169217730964252</v>
      </c>
      <c r="AD94" s="4">
        <f>SUMPRODUCT('Respondent Data'!I94:Z94,'Product Coding'!A128:R128)</f>
        <v>-0.17688091889213198</v>
      </c>
      <c r="AE94" s="4">
        <f>SUMPRODUCT('Respondent Data'!I94:Z94,'Product Coding'!A129:R129)</f>
        <v>-1.3035895368842398</v>
      </c>
      <c r="AF94" s="4">
        <f>SUMPRODUCT('Respondent Data'!I94:Z94,'Product Coding'!A130:R130)</f>
        <v>8.6808038550770881E-3</v>
      </c>
      <c r="AG94" s="4">
        <f>SUMPRODUCT('Respondent Data'!I94:Z94,'Product Coding'!A131:R131)</f>
        <v>-1.0854094855345719</v>
      </c>
      <c r="AH94" s="4">
        <f>SUMPRODUCT('Respondent Data'!I94:Z94,'Product Coding'!A132:R132)</f>
        <v>-2.0035576801831319</v>
      </c>
      <c r="AI94" s="4">
        <f>SUMPRODUCT('Respondent Data'!I94:Z94,'Product Coding'!A133:R133)</f>
        <v>-1.146903426929772</v>
      </c>
      <c r="AJ94" s="4">
        <f>SUMPRODUCT('Respondent Data'!I94:Z94,'Product Coding'!A134:R134)</f>
        <v>-0.154566614857652</v>
      </c>
      <c r="AK94" s="4">
        <f>SUMPRODUCT('Respondent Data'!I94:Z94,'Product Coding'!A135:R135)</f>
        <v>-1.2812752328497599</v>
      </c>
      <c r="AL94" s="4">
        <f>SUMPRODUCT('Respondent Data'!I94:Z94,'Product Coding'!A136:R136)</f>
        <v>0.54184142238536004</v>
      </c>
      <c r="AM94" s="4">
        <f>SUMPRODUCT('Respondent Data'!I94:Z94,'Product Coding'!A137:R137)</f>
        <v>-0.55224886700428899</v>
      </c>
      <c r="AN94" s="4">
        <f>SUMPRODUCT('Respondent Data'!I94:Z94,'Product Coding'!A138:R138)</f>
        <v>-1.470397061652849</v>
      </c>
      <c r="AO94" s="4">
        <f>SUMPRODUCT('Respondent Data'!I94:Z94,'Product Coding'!A139:R139)</f>
        <v>-0.61374280839948903</v>
      </c>
      <c r="AP94" s="4">
        <f>SUMPRODUCT('Respondent Data'!I94:Z94,'Product Coding'!A140:R140)</f>
        <v>0.37859400367263096</v>
      </c>
      <c r="AQ94" s="4">
        <f>SUMPRODUCT('Respondent Data'!I94:Z94,'Product Coding'!A141:R141)</f>
        <v>-0.74811461431947701</v>
      </c>
      <c r="AR94" s="4">
        <f>SUMPRODUCT('Respondent Data'!I94:Z94,'Product Coding'!A142:R142)</f>
        <v>0.56415572641984002</v>
      </c>
      <c r="AS94" s="4">
        <f>SUMPRODUCT('Respondent Data'!I94:Z94,'Product Coding'!A143:R143)</f>
        <v>-0.52993456296980901</v>
      </c>
      <c r="AT94" s="4">
        <f>SUMPRODUCT('Respondent Data'!I94:Z94,'Product Coding'!A144:R144)</f>
        <v>-1.448082757618369</v>
      </c>
      <c r="AU94" s="4">
        <f>SUMPRODUCT('Respondent Data'!I94:Z94,'Product Coding'!A145:R145)</f>
        <v>-0.59142850436500904</v>
      </c>
      <c r="AV94" s="4">
        <f>SUMPRODUCT('Respondent Data'!I94:Z94,'Product Coding'!A146:R146)</f>
        <v>0.40090830770711094</v>
      </c>
      <c r="AW94" s="4">
        <f>SUMPRODUCT('Respondent Data'!I94:Z94,'Product Coding'!A147:R147)</f>
        <v>-0.72580031028499703</v>
      </c>
      <c r="AX94" s="4">
        <f>SUMPRODUCT('Respondent Data'!I94:Z94,'Product Coding'!A148:R148)</f>
        <v>0.83630417701014603</v>
      </c>
      <c r="AY94" s="4">
        <f>SUMPRODUCT('Respondent Data'!I94:Z94,'Product Coding'!A149:R149)</f>
        <v>-0.257786112379503</v>
      </c>
      <c r="AZ94" s="4">
        <f>SUMPRODUCT('Respondent Data'!I94:Z94,'Product Coding'!A150:R150)</f>
        <v>-1.175934307028063</v>
      </c>
      <c r="BA94" s="4">
        <f>SUMPRODUCT('Respondent Data'!I94:Z94,'Product Coding'!A151:R151)</f>
        <v>-0.31928005377470303</v>
      </c>
      <c r="BB94" s="4">
        <f>SUMPRODUCT('Respondent Data'!I94:Z94,'Product Coding'!A152:R152)</f>
        <v>0.67305675829741696</v>
      </c>
      <c r="BC94" s="4">
        <f>SUMPRODUCT('Respondent Data'!I94:Z94,'Product Coding'!A153:R153)</f>
        <v>-0.45365185969469102</v>
      </c>
      <c r="BD94" s="4">
        <f>SUMPRODUCT('Respondent Data'!I94:Z94,'Product Coding'!A154:R154)</f>
        <v>0.85861848104462601</v>
      </c>
      <c r="BE94" s="4">
        <f>SUMPRODUCT('Respondent Data'!I94:Z94,'Product Coding'!A155:R155)</f>
        <v>-0.23547180834502299</v>
      </c>
      <c r="BF94" s="4">
        <f>SUMPRODUCT('Respondent Data'!I94:Z94,'Product Coding'!A156:R156)</f>
        <v>-1.153620002993583</v>
      </c>
      <c r="BG94" s="4">
        <f>SUMPRODUCT('Respondent Data'!I94:Z94,'Product Coding'!A157:R157)</f>
        <v>-0.29696574974022305</v>
      </c>
      <c r="BH94" s="4">
        <f>SUMPRODUCT('Respondent Data'!I94:Z94,'Product Coding'!A158:R158)</f>
        <v>0.69537106233189694</v>
      </c>
      <c r="BI94" s="4">
        <f>SUMPRODUCT('Respondent Data'!I94:Z94,'Product Coding'!A159:R159)</f>
        <v>-0.43133755566021104</v>
      </c>
      <c r="BJ94" s="4">
        <f>SUMPRODUCT('Respondent Data'!I94:Z94,'Product Coding'!A160:R160)</f>
        <v>2.0105954145033791</v>
      </c>
      <c r="BK94" s="4">
        <f>SUMPRODUCT('Respondent Data'!I94:Z94,'Product Coding'!A161:R161)</f>
        <v>0.91650512511373006</v>
      </c>
      <c r="BL94" s="4">
        <f>SUMPRODUCT('Respondent Data'!I94:Z94,'Product Coding'!A162:R162)</f>
        <v>-1.6430695348299638E-3</v>
      </c>
      <c r="BM94" s="4">
        <f>SUMPRODUCT('Respondent Data'!I94:Z94,'Product Coding'!A163:R163)</f>
        <v>0.85501118371853002</v>
      </c>
      <c r="BN94" s="4">
        <f>SUMPRODUCT('Respondent Data'!I94:Z94,'Product Coding'!A164:R164)</f>
        <v>1.84734799579065</v>
      </c>
      <c r="BO94" s="4">
        <f>SUMPRODUCT('Respondent Data'!I94:Z94,'Product Coding'!A165:R165)</f>
        <v>0.72063937779854204</v>
      </c>
      <c r="BP94" s="4">
        <f>SUMPRODUCT('Respondent Data'!I94:Z94,'Product Coding'!A166:R166)</f>
        <v>2.0329097185378591</v>
      </c>
      <c r="BQ94" s="4">
        <f>SUMPRODUCT('Respondent Data'!I94:Z94,'Product Coding'!A167:R167)</f>
        <v>0.93881942914821004</v>
      </c>
      <c r="BR94" s="4">
        <f>SUMPRODUCT('Respondent Data'!I94:Z94,'Product Coding'!A168:R168)</f>
        <v>2.0671234499650033E-2</v>
      </c>
      <c r="BS94" s="4">
        <f>SUMPRODUCT('Respondent Data'!I94:Z94,'Product Coding'!A169:R169)</f>
        <v>0.87732548775301</v>
      </c>
      <c r="BT94" s="4">
        <f>SUMPRODUCT('Respondent Data'!I94:Z94,'Product Coding'!A170:R170)</f>
        <v>1.86966229982513</v>
      </c>
      <c r="BU94" s="4">
        <f>SUMPRODUCT('Respondent Data'!I94:Z94,'Product Coding'!A171:R171)</f>
        <v>0.74295368183302202</v>
      </c>
      <c r="BV94" s="4">
        <f>SUMPRODUCT('Respondent Data'!I94:Z94,'Product Coding'!A172:R172)</f>
        <v>-4.17377451503845</v>
      </c>
      <c r="BX94" s="4">
        <f t="shared" si="338"/>
        <v>1.0087695989186845</v>
      </c>
      <c r="BY94" s="4">
        <f t="shared" si="339"/>
        <v>3.0126547256775784</v>
      </c>
      <c r="BZ94" s="4">
        <f t="shared" si="340"/>
        <v>7.5456395499608808</v>
      </c>
      <c r="CA94" s="4">
        <f t="shared" si="341"/>
        <v>3.2037295006074125</v>
      </c>
      <c r="CB94" s="4">
        <f t="shared" si="342"/>
        <v>1.1876526405084091</v>
      </c>
      <c r="CC94" s="4">
        <f t="shared" si="343"/>
        <v>3.6644835304915238</v>
      </c>
      <c r="CD94" s="4">
        <f t="shared" si="344"/>
        <v>0.98650889710007428</v>
      </c>
      <c r="CE94" s="4">
        <f t="shared" si="345"/>
        <v>2.9461739270862823</v>
      </c>
      <c r="CF94" s="4">
        <f t="shared" si="346"/>
        <v>7.3791285525711476</v>
      </c>
      <c r="CG94" s="4">
        <f t="shared" si="347"/>
        <v>3.1330322202800187</v>
      </c>
      <c r="CH94" s="4">
        <f t="shared" si="348"/>
        <v>1.1614444941459672</v>
      </c>
      <c r="CI94" s="4">
        <f t="shared" si="349"/>
        <v>3.5836187073654897</v>
      </c>
      <c r="CJ94" s="4">
        <f t="shared" si="350"/>
        <v>0.54725578882680614</v>
      </c>
      <c r="CK94" s="4">
        <f t="shared" si="351"/>
        <v>1.634360056182053</v>
      </c>
      <c r="CL94" s="4">
        <f t="shared" si="352"/>
        <v>4.093496600752986</v>
      </c>
      <c r="CM94" s="4">
        <f t="shared" si="353"/>
        <v>1.7380177960576573</v>
      </c>
      <c r="CN94" s="4">
        <f t="shared" si="354"/>
        <v>0.64429953413580232</v>
      </c>
      <c r="CO94" s="4">
        <f t="shared" si="355"/>
        <v>1.9879760723078961</v>
      </c>
      <c r="CP94" s="4">
        <f t="shared" si="356"/>
        <v>0.5351793960145721</v>
      </c>
      <c r="CQ94" s="4">
        <f t="shared" si="357"/>
        <v>1.5982943362060407</v>
      </c>
      <c r="CR94" s="4">
        <f t="shared" si="358"/>
        <v>4.0031646683448985</v>
      </c>
      <c r="CS94" s="4">
        <f t="shared" si="359"/>
        <v>1.6996646419232055</v>
      </c>
      <c r="CT94" s="4">
        <f t="shared" si="360"/>
        <v>0.63008165938358884</v>
      </c>
      <c r="CU94" s="4">
        <f t="shared" si="361"/>
        <v>1.9441070435270782</v>
      </c>
      <c r="CV94" s="4">
        <f t="shared" si="362"/>
        <v>1.0137268601348306</v>
      </c>
      <c r="CW94" s="4">
        <f t="shared" si="363"/>
        <v>3.0274594109548203</v>
      </c>
      <c r="CX94" s="4">
        <f t="shared" si="364"/>
        <v>7.5827200749213208</v>
      </c>
      <c r="CY94" s="4">
        <f t="shared" si="365"/>
        <v>3.2194731590378489</v>
      </c>
      <c r="CZ94" s="4">
        <f t="shared" si="366"/>
        <v>1.1934889626768772</v>
      </c>
      <c r="DA94" s="4">
        <f t="shared" si="367"/>
        <v>3.6824914106877382</v>
      </c>
      <c r="DB94" s="4">
        <f t="shared" si="368"/>
        <v>0.99135676553328178</v>
      </c>
      <c r="DC94" s="4">
        <f t="shared" si="369"/>
        <v>2.9606519146866432</v>
      </c>
      <c r="DD94" s="4">
        <f t="shared" si="370"/>
        <v>7.4153908148576271</v>
      </c>
      <c r="DE94" s="4">
        <f t="shared" si="371"/>
        <v>3.1484284605425907</v>
      </c>
      <c r="DF94" s="4">
        <f t="shared" si="372"/>
        <v>1.1671520251339231</v>
      </c>
      <c r="DG94" s="4">
        <f t="shared" si="373"/>
        <v>3.6012292044012053</v>
      </c>
      <c r="DH94" s="4">
        <f t="shared" si="374"/>
        <v>0.58167615409286832</v>
      </c>
      <c r="DI94" s="4">
        <f t="shared" si="375"/>
        <v>1.7371552595560491</v>
      </c>
      <c r="DJ94" s="4">
        <f t="shared" si="376"/>
        <v>4.3509623984476233</v>
      </c>
      <c r="DK94" s="4">
        <f t="shared" si="377"/>
        <v>1.8473326879247103</v>
      </c>
      <c r="DL94" s="4">
        <f t="shared" si="378"/>
        <v>0.68482359209643284</v>
      </c>
      <c r="DM94" s="4">
        <f t="shared" si="379"/>
        <v>2.1130124153600569</v>
      </c>
      <c r="DN94" s="4">
        <f t="shared" si="380"/>
        <v>0.56884020083343523</v>
      </c>
      <c r="DO94" s="4">
        <f t="shared" si="381"/>
        <v>1.6988211391711181</v>
      </c>
      <c r="DP94" s="4">
        <f t="shared" si="382"/>
        <v>4.2549489215549334</v>
      </c>
      <c r="DQ94" s="4">
        <f t="shared" si="383"/>
        <v>1.8065672622321201</v>
      </c>
      <c r="DR94" s="4">
        <f t="shared" si="384"/>
        <v>0.6697114656025841</v>
      </c>
      <c r="DS94" s="4">
        <f t="shared" si="385"/>
        <v>2.0663841869045489</v>
      </c>
      <c r="DT94" s="4">
        <f t="shared" si="386"/>
        <v>0.43330900113237192</v>
      </c>
      <c r="DU94" s="4">
        <f t="shared" si="387"/>
        <v>1.2940620051787453</v>
      </c>
      <c r="DV94" s="4">
        <f t="shared" si="388"/>
        <v>3.241169777323976</v>
      </c>
      <c r="DW94" s="4">
        <f t="shared" si="389"/>
        <v>1.3761366632128371</v>
      </c>
      <c r="DX94" s="4">
        <f t="shared" si="390"/>
        <v>0.51014679655547945</v>
      </c>
      <c r="DY94" s="4">
        <f t="shared" si="391"/>
        <v>1.5740499118583215</v>
      </c>
      <c r="DZ94" s="4">
        <f t="shared" si="392"/>
        <v>0.42374709276413103</v>
      </c>
      <c r="EA94" s="4">
        <f t="shared" si="393"/>
        <v>1.2655057040541324</v>
      </c>
      <c r="EB94" s="4">
        <f t="shared" si="394"/>
        <v>3.1696462956153288</v>
      </c>
      <c r="EC94" s="4">
        <f t="shared" si="395"/>
        <v>1.3457692057138455</v>
      </c>
      <c r="ED94" s="4">
        <f t="shared" si="396"/>
        <v>0.49888929461052234</v>
      </c>
      <c r="EE94" s="4">
        <f t="shared" si="397"/>
        <v>1.5393150667826503</v>
      </c>
      <c r="EF94" s="4">
        <f t="shared" si="398"/>
        <v>0.13390891961463283</v>
      </c>
      <c r="EG94" s="4">
        <f t="shared" si="399"/>
        <v>0.39991425189640528</v>
      </c>
      <c r="EH94" s="4">
        <f t="shared" si="400"/>
        <v>1.0016444201131749</v>
      </c>
      <c r="EI94" s="4">
        <f t="shared" si="401"/>
        <v>0.42527843486136568</v>
      </c>
      <c r="EJ94" s="4">
        <f t="shared" si="402"/>
        <v>0.15765471336410361</v>
      </c>
      <c r="EK94" s="4">
        <f t="shared" si="403"/>
        <v>0.48644113684604656</v>
      </c>
      <c r="EL94" s="4">
        <f t="shared" si="404"/>
        <v>0.13095392718267526</v>
      </c>
      <c r="EM94" s="4">
        <f t="shared" si="405"/>
        <v>0.39108927152029066</v>
      </c>
      <c r="EN94" s="4">
        <f t="shared" si="406"/>
        <v>0.9795409509083981</v>
      </c>
      <c r="EO94" s="4">
        <f t="shared" si="407"/>
        <v>0.41589373845647609</v>
      </c>
      <c r="EP94" s="4">
        <f t="shared" si="408"/>
        <v>0.15417571819190706</v>
      </c>
      <c r="EQ94" s="4">
        <f t="shared" si="409"/>
        <v>0.47570675199618306</v>
      </c>
      <c r="ER94" s="4">
        <f t="shared" si="410"/>
        <v>64.960183134517536</v>
      </c>
      <c r="ET94" s="4">
        <f t="shared" si="411"/>
        <v>0.49781717153540028</v>
      </c>
      <c r="EU94" s="4">
        <f t="shared" si="412"/>
        <v>0.24921157397392066</v>
      </c>
      <c r="EV94" s="4">
        <f t="shared" si="413"/>
        <v>0.11701874320273403</v>
      </c>
      <c r="EW94" s="4">
        <f t="shared" si="414"/>
        <v>0.23788400273031512</v>
      </c>
      <c r="EX94" s="4">
        <f t="shared" si="415"/>
        <v>0.45711096061740436</v>
      </c>
      <c r="EY94" s="4">
        <f t="shared" si="416"/>
        <v>0.21438600725311688</v>
      </c>
      <c r="EZ94" s="4">
        <f t="shared" si="417"/>
        <v>0.50339568146903846</v>
      </c>
      <c r="FA94" s="4">
        <f t="shared" si="418"/>
        <v>0.25341001650638478</v>
      </c>
      <c r="FB94" s="4">
        <f t="shared" si="419"/>
        <v>0.11934415300182363</v>
      </c>
      <c r="FC94" s="4">
        <f t="shared" si="420"/>
        <v>0.2419531101386499</v>
      </c>
      <c r="FD94" s="4">
        <f t="shared" si="421"/>
        <v>0.46265356464549018</v>
      </c>
      <c r="FE94" s="4">
        <f t="shared" si="422"/>
        <v>0.21816823428028254</v>
      </c>
      <c r="FF94" s="4">
        <f t="shared" si="423"/>
        <v>0.64630554768080184</v>
      </c>
      <c r="FG94" s="4">
        <f t="shared" si="424"/>
        <v>0.37959883185037668</v>
      </c>
      <c r="FH94" s="4">
        <f t="shared" si="425"/>
        <v>0.19632878519093686</v>
      </c>
      <c r="FI94" s="4">
        <f t="shared" si="426"/>
        <v>0.36522772110533863</v>
      </c>
      <c r="FJ94" s="4">
        <f t="shared" si="427"/>
        <v>0.60816170000654524</v>
      </c>
      <c r="FK94" s="4">
        <f t="shared" si="428"/>
        <v>0.33467470147028505</v>
      </c>
      <c r="FL94" s="4">
        <f t="shared" si="429"/>
        <v>0.65138966989530123</v>
      </c>
      <c r="FM94" s="4">
        <f t="shared" si="430"/>
        <v>0.38486786737955675</v>
      </c>
      <c r="FN94" s="4">
        <f t="shared" si="431"/>
        <v>0.19987349333653073</v>
      </c>
      <c r="FO94" s="4">
        <f t="shared" si="432"/>
        <v>0.37041637856456616</v>
      </c>
      <c r="FP94" s="4">
        <f t="shared" si="433"/>
        <v>0.6134661992198277</v>
      </c>
      <c r="FQ94" s="4">
        <f t="shared" si="434"/>
        <v>0.33966156298515121</v>
      </c>
      <c r="FR94" s="4">
        <f t="shared" si="435"/>
        <v>0.49659167774771812</v>
      </c>
      <c r="FS94" s="4">
        <f t="shared" si="436"/>
        <v>0.24829548803892781</v>
      </c>
      <c r="FT94" s="4">
        <f t="shared" si="437"/>
        <v>0.11651317895383734</v>
      </c>
      <c r="FU94" s="4">
        <f t="shared" si="438"/>
        <v>0.23699641218431791</v>
      </c>
      <c r="FV94" s="4">
        <f t="shared" si="439"/>
        <v>0.455894703376864</v>
      </c>
      <c r="FW94" s="4">
        <f t="shared" si="440"/>
        <v>0.21356152361913794</v>
      </c>
      <c r="FX94" s="4">
        <f t="shared" si="441"/>
        <v>0.50217018733566898</v>
      </c>
      <c r="FY94" s="4">
        <f t="shared" si="442"/>
        <v>0.25248368741819044</v>
      </c>
      <c r="FZ94" s="4">
        <f t="shared" si="443"/>
        <v>0.11882989417846997</v>
      </c>
      <c r="GA94" s="4">
        <f t="shared" si="444"/>
        <v>0.24105513919582108</v>
      </c>
      <c r="GB94" s="4">
        <f t="shared" si="445"/>
        <v>0.46143509472447053</v>
      </c>
      <c r="GC94" s="4">
        <f t="shared" si="446"/>
        <v>0.21733322892140905</v>
      </c>
      <c r="GD94" s="4">
        <f t="shared" si="447"/>
        <v>0.63224067544567963</v>
      </c>
      <c r="GE94" s="4">
        <f t="shared" si="448"/>
        <v>0.36534281221672249</v>
      </c>
      <c r="GF94" s="4">
        <f t="shared" si="449"/>
        <v>0.18688227005484315</v>
      </c>
      <c r="GG94" s="4">
        <f t="shared" si="450"/>
        <v>0.3512058862109485</v>
      </c>
      <c r="GH94" s="4">
        <f t="shared" si="451"/>
        <v>0.59353394900868872</v>
      </c>
      <c r="GI94" s="4">
        <f t="shared" si="452"/>
        <v>0.32123225563311419</v>
      </c>
      <c r="GJ94" s="4">
        <f t="shared" si="453"/>
        <v>0.63741354885523527</v>
      </c>
      <c r="GK94" s="4">
        <f t="shared" si="454"/>
        <v>0.37053215031031195</v>
      </c>
      <c r="GL94" s="4">
        <f t="shared" si="455"/>
        <v>0.19029680686298681</v>
      </c>
      <c r="GM94" s="4">
        <f t="shared" si="456"/>
        <v>0.35630715623921294</v>
      </c>
      <c r="GN94" s="4">
        <f t="shared" si="457"/>
        <v>0.59890587122434891</v>
      </c>
      <c r="GO94" s="4">
        <f t="shared" si="458"/>
        <v>0.32611699612548523</v>
      </c>
      <c r="GP94" s="4">
        <f t="shared" si="459"/>
        <v>0.6976862624946607</v>
      </c>
      <c r="GQ94" s="4">
        <f t="shared" si="460"/>
        <v>0.43590800847690403</v>
      </c>
      <c r="GR94" s="4">
        <f t="shared" si="461"/>
        <v>0.23578400594728458</v>
      </c>
      <c r="GS94" s="4">
        <f t="shared" si="462"/>
        <v>0.42085121427648592</v>
      </c>
      <c r="GT94" s="4">
        <f t="shared" si="463"/>
        <v>0.66218728025707008</v>
      </c>
      <c r="GU94" s="4">
        <f t="shared" si="464"/>
        <v>0.38849285532231786</v>
      </c>
      <c r="GV94" s="4">
        <f t="shared" si="465"/>
        <v>0.70237193465206793</v>
      </c>
      <c r="GW94" s="4">
        <f t="shared" si="466"/>
        <v>0.44140255229130326</v>
      </c>
      <c r="GX94" s="4">
        <f t="shared" si="467"/>
        <v>0.23982849601693293</v>
      </c>
      <c r="GY94" s="4">
        <f t="shared" si="468"/>
        <v>0.42629939789651555</v>
      </c>
      <c r="GZ94" s="4">
        <f t="shared" si="469"/>
        <v>0.66716067930810341</v>
      </c>
      <c r="HA94" s="4">
        <f t="shared" si="470"/>
        <v>0.39380698089859906</v>
      </c>
      <c r="HB94" s="4">
        <f t="shared" si="471"/>
        <v>0.88190504784093005</v>
      </c>
      <c r="HC94" s="4">
        <f t="shared" si="472"/>
        <v>0.7143294659978936</v>
      </c>
      <c r="HD94" s="4">
        <f t="shared" si="473"/>
        <v>0.49958923270870403</v>
      </c>
      <c r="HE94" s="4">
        <f t="shared" si="474"/>
        <v>0.70161729493737013</v>
      </c>
      <c r="HF94" s="4">
        <f t="shared" si="475"/>
        <v>0.86381542653079646</v>
      </c>
      <c r="HG94" s="4">
        <f t="shared" si="476"/>
        <v>0.67274779687664943</v>
      </c>
      <c r="HH94" s="4">
        <f t="shared" si="477"/>
        <v>0.88420931743090969</v>
      </c>
      <c r="HI94" s="4">
        <f t="shared" si="478"/>
        <v>0.7188611259341553</v>
      </c>
      <c r="HJ94" s="4">
        <f t="shared" si="479"/>
        <v>0.50516762461575082</v>
      </c>
      <c r="HK94" s="4">
        <f t="shared" si="480"/>
        <v>0.70626769003876033</v>
      </c>
      <c r="HL94" s="4">
        <f t="shared" si="481"/>
        <v>0.86641919790737454</v>
      </c>
      <c r="HM94" s="4">
        <f t="shared" si="482"/>
        <v>0.67764140717476806</v>
      </c>
      <c r="HN94" s="4">
        <f t="shared" si="483"/>
        <v>1.5160661363850752E-2</v>
      </c>
      <c r="HP94" s="4">
        <f t="shared" ref="HP94:IU94" si="568">IF(B1=1,ET94,0)</f>
        <v>0.49781717153540028</v>
      </c>
      <c r="HQ94" s="4">
        <f t="shared" si="568"/>
        <v>0.24921157397392066</v>
      </c>
      <c r="HR94" s="4">
        <f t="shared" si="568"/>
        <v>0.11701874320273403</v>
      </c>
      <c r="HS94" s="4">
        <f t="shared" si="568"/>
        <v>0.23788400273031512</v>
      </c>
      <c r="HT94" s="4">
        <f t="shared" si="568"/>
        <v>0.45711096061740436</v>
      </c>
      <c r="HU94" s="4">
        <f t="shared" si="568"/>
        <v>0.21438600725311688</v>
      </c>
      <c r="HV94" s="4">
        <f t="shared" si="568"/>
        <v>0.50339568146903846</v>
      </c>
      <c r="HW94" s="4">
        <f t="shared" si="568"/>
        <v>0.25341001650638478</v>
      </c>
      <c r="HX94" s="4">
        <f t="shared" si="568"/>
        <v>0.11934415300182363</v>
      </c>
      <c r="HY94" s="4">
        <f t="shared" si="568"/>
        <v>0.2419531101386499</v>
      </c>
      <c r="HZ94" s="4">
        <f t="shared" si="568"/>
        <v>0.46265356464549018</v>
      </c>
      <c r="IA94" s="4">
        <f t="shared" si="568"/>
        <v>0.21816823428028254</v>
      </c>
      <c r="IB94" s="4">
        <f t="shared" si="568"/>
        <v>0.64630554768080184</v>
      </c>
      <c r="IC94" s="4">
        <f t="shared" si="568"/>
        <v>0.37959883185037668</v>
      </c>
      <c r="ID94" s="4">
        <f t="shared" si="568"/>
        <v>0.19632878519093686</v>
      </c>
      <c r="IE94" s="4">
        <f t="shared" si="568"/>
        <v>0.36522772110533863</v>
      </c>
      <c r="IF94" s="4">
        <f t="shared" si="568"/>
        <v>0.60816170000654524</v>
      </c>
      <c r="IG94" s="4">
        <f t="shared" si="568"/>
        <v>0.33467470147028505</v>
      </c>
      <c r="IH94" s="4">
        <f t="shared" si="568"/>
        <v>0.65138966989530123</v>
      </c>
      <c r="II94" s="4">
        <f t="shared" si="568"/>
        <v>0.38486786737955675</v>
      </c>
      <c r="IJ94" s="4">
        <f t="shared" si="568"/>
        <v>0.19987349333653073</v>
      </c>
      <c r="IK94" s="4">
        <f t="shared" si="568"/>
        <v>0.37041637856456616</v>
      </c>
      <c r="IL94" s="4">
        <f t="shared" si="568"/>
        <v>0.6134661992198277</v>
      </c>
      <c r="IM94" s="4">
        <f t="shared" si="568"/>
        <v>0.33966156298515121</v>
      </c>
      <c r="IN94" s="4">
        <f t="shared" si="568"/>
        <v>0.49659167774771812</v>
      </c>
      <c r="IO94" s="4">
        <f t="shared" si="568"/>
        <v>0.24829548803892781</v>
      </c>
      <c r="IP94" s="4">
        <f t="shared" si="568"/>
        <v>0.11651317895383734</v>
      </c>
      <c r="IQ94" s="4">
        <f t="shared" si="568"/>
        <v>0.23699641218431791</v>
      </c>
      <c r="IR94" s="4">
        <f t="shared" si="568"/>
        <v>0.455894703376864</v>
      </c>
      <c r="IS94" s="4">
        <f t="shared" si="568"/>
        <v>0.21356152361913794</v>
      </c>
      <c r="IT94" s="4">
        <f t="shared" si="568"/>
        <v>0.50217018733566898</v>
      </c>
      <c r="IU94" s="4">
        <f t="shared" si="568"/>
        <v>0.25248368741819044</v>
      </c>
      <c r="IV94" s="4">
        <f t="shared" ref="IV94:KA94" si="569">IF(AH1=1,FZ94,0)</f>
        <v>0.11882989417846997</v>
      </c>
      <c r="IW94" s="4">
        <f t="shared" si="569"/>
        <v>0.24105513919582108</v>
      </c>
      <c r="IX94" s="4">
        <f t="shared" si="569"/>
        <v>0.46143509472447053</v>
      </c>
      <c r="IY94" s="4">
        <f t="shared" si="569"/>
        <v>0.21733322892140905</v>
      </c>
      <c r="IZ94" s="4">
        <f t="shared" si="569"/>
        <v>0.63224067544567963</v>
      </c>
      <c r="JA94" s="4">
        <f t="shared" si="569"/>
        <v>0.36534281221672249</v>
      </c>
      <c r="JB94" s="4">
        <f t="shared" si="569"/>
        <v>0.18688227005484315</v>
      </c>
      <c r="JC94" s="4">
        <f t="shared" si="569"/>
        <v>0.3512058862109485</v>
      </c>
      <c r="JD94" s="4">
        <f t="shared" si="569"/>
        <v>0.59353394900868872</v>
      </c>
      <c r="JE94" s="4">
        <f t="shared" si="569"/>
        <v>0.32123225563311419</v>
      </c>
      <c r="JF94" s="4">
        <f t="shared" si="569"/>
        <v>0.63741354885523527</v>
      </c>
      <c r="JG94" s="4">
        <f t="shared" si="569"/>
        <v>0.37053215031031195</v>
      </c>
      <c r="JH94" s="4">
        <f t="shared" si="569"/>
        <v>0.19029680686298681</v>
      </c>
      <c r="JI94" s="4">
        <f t="shared" si="569"/>
        <v>0.35630715623921294</v>
      </c>
      <c r="JJ94" s="4">
        <f t="shared" si="569"/>
        <v>0.59890587122434891</v>
      </c>
      <c r="JK94" s="4">
        <f t="shared" si="569"/>
        <v>0.32611699612548523</v>
      </c>
      <c r="JL94" s="4">
        <f t="shared" si="569"/>
        <v>0.6976862624946607</v>
      </c>
      <c r="JM94" s="4">
        <f t="shared" si="569"/>
        <v>0.43590800847690403</v>
      </c>
      <c r="JN94" s="4">
        <f t="shared" si="569"/>
        <v>0.23578400594728458</v>
      </c>
      <c r="JO94" s="4">
        <f t="shared" si="569"/>
        <v>0.42085121427648592</v>
      </c>
      <c r="JP94" s="4">
        <f t="shared" si="569"/>
        <v>0.66218728025707008</v>
      </c>
      <c r="JQ94" s="4">
        <f t="shared" si="569"/>
        <v>0.38849285532231786</v>
      </c>
      <c r="JR94" s="4">
        <f t="shared" si="569"/>
        <v>0.70237193465206793</v>
      </c>
      <c r="JS94" s="4">
        <f t="shared" si="569"/>
        <v>0.44140255229130326</v>
      </c>
      <c r="JT94" s="4">
        <f t="shared" si="569"/>
        <v>0.23982849601693293</v>
      </c>
      <c r="JU94" s="4">
        <f t="shared" si="569"/>
        <v>0.42629939789651555</v>
      </c>
      <c r="JV94" s="4">
        <f t="shared" si="569"/>
        <v>0.66716067930810341</v>
      </c>
      <c r="JW94" s="4">
        <f t="shared" si="569"/>
        <v>0.39380698089859906</v>
      </c>
      <c r="JX94" s="4">
        <f t="shared" si="569"/>
        <v>0.88190504784093005</v>
      </c>
      <c r="JY94" s="4">
        <f t="shared" si="569"/>
        <v>0.7143294659978936</v>
      </c>
      <c r="JZ94" s="4">
        <f t="shared" si="569"/>
        <v>0.49958923270870403</v>
      </c>
      <c r="KA94" s="4">
        <f t="shared" si="569"/>
        <v>0.70161729493737013</v>
      </c>
      <c r="KB94" s="4">
        <f t="shared" ref="KB94:KJ94" si="570">IF(BN1=1,HF94,0)</f>
        <v>0.86381542653079646</v>
      </c>
      <c r="KC94" s="4">
        <f t="shared" si="570"/>
        <v>0.67274779687664943</v>
      </c>
      <c r="KD94" s="4">
        <f t="shared" si="570"/>
        <v>0.88420931743090969</v>
      </c>
      <c r="KE94" s="4">
        <f t="shared" si="570"/>
        <v>0.7188611259341553</v>
      </c>
      <c r="KF94" s="4">
        <f t="shared" si="570"/>
        <v>0.50516762461575082</v>
      </c>
      <c r="KG94" s="4">
        <f t="shared" si="570"/>
        <v>0.70626769003876033</v>
      </c>
      <c r="KH94" s="4">
        <f t="shared" si="570"/>
        <v>0.86641919790737454</v>
      </c>
      <c r="KI94" s="4">
        <f t="shared" si="570"/>
        <v>0.67764140717476806</v>
      </c>
      <c r="KJ94" s="4">
        <f t="shared" si="570"/>
        <v>0</v>
      </c>
    </row>
    <row r="95" spans="1:296" x14ac:dyDescent="0.2">
      <c r="A95" s="4" t="str">
        <f>'Respondent Data'!A95</f>
        <v>792</v>
      </c>
      <c r="B95" s="4">
        <f>SUMPRODUCT('Respondent Data'!I95:Z95,'Product Coding'!A100:R100)</f>
        <v>-0.71309359259298399</v>
      </c>
      <c r="C95" s="4">
        <f>SUMPRODUCT('Respondent Data'!I95:Z95,'Product Coding'!A101:R101)</f>
        <v>-0.80017698822819194</v>
      </c>
      <c r="D95" s="4">
        <f>SUMPRODUCT('Respondent Data'!I95:Z95,'Product Coding'!A102:R102)</f>
        <v>-0.89974325952171896</v>
      </c>
      <c r="E95" s="4">
        <f>SUMPRODUCT('Respondent Data'!I95:Z95,'Product Coding'!A103:R103)</f>
        <v>-0.71007586713438586</v>
      </c>
      <c r="F95" s="4">
        <f>SUMPRODUCT('Respondent Data'!I95:Z95,'Product Coding'!A104:R104)</f>
        <v>-2.2313997770591958</v>
      </c>
      <c r="G95" s="4">
        <f>SUMPRODUCT('Respondent Data'!I95:Z95,'Product Coding'!A105:R105)</f>
        <v>-2.2201174044413468</v>
      </c>
      <c r="H95" s="4">
        <f>SUMPRODUCT('Respondent Data'!I95:Z95,'Product Coding'!A106:R106)</f>
        <v>-9.1723743504153965E-2</v>
      </c>
      <c r="I95" s="4">
        <f>SUMPRODUCT('Respondent Data'!I95:Z95,'Product Coding'!A107:R107)</f>
        <v>-0.17880713913936197</v>
      </c>
      <c r="J95" s="4">
        <f>SUMPRODUCT('Respondent Data'!I95:Z95,'Product Coding'!A108:R108)</f>
        <v>-0.27837341043288899</v>
      </c>
      <c r="K95" s="4">
        <f>SUMPRODUCT('Respondent Data'!I95:Z95,'Product Coding'!A109:R109)</f>
        <v>-8.8706018045555945E-2</v>
      </c>
      <c r="L95" s="4">
        <f>SUMPRODUCT('Respondent Data'!I95:Z95,'Product Coding'!A110:R110)</f>
        <v>-1.6100299279703658</v>
      </c>
      <c r="M95" s="4">
        <f>SUMPRODUCT('Respondent Data'!I95:Z95,'Product Coding'!A111:R111)</f>
        <v>-1.5987475553525168</v>
      </c>
      <c r="N95" s="4">
        <f>SUMPRODUCT('Respondent Data'!I95:Z95,'Product Coding'!A112:R112)</f>
        <v>-0.74586040037561396</v>
      </c>
      <c r="O95" s="4">
        <f>SUMPRODUCT('Respondent Data'!I95:Z95,'Product Coding'!A113:R113)</f>
        <v>-0.83294379601082202</v>
      </c>
      <c r="P95" s="4">
        <f>SUMPRODUCT('Respondent Data'!I95:Z95,'Product Coding'!A114:R114)</f>
        <v>-0.93251006730434904</v>
      </c>
      <c r="Q95" s="4">
        <f>SUMPRODUCT('Respondent Data'!I95:Z95,'Product Coding'!A115:R115)</f>
        <v>-0.74284267491701605</v>
      </c>
      <c r="R95" s="4">
        <f>SUMPRODUCT('Respondent Data'!I95:Z95,'Product Coding'!A116:R116)</f>
        <v>-2.264166584841826</v>
      </c>
      <c r="S95" s="4">
        <f>SUMPRODUCT('Respondent Data'!I95:Z95,'Product Coding'!A117:R117)</f>
        <v>-2.2528842122239769</v>
      </c>
      <c r="T95" s="4">
        <f>SUMPRODUCT('Respondent Data'!I95:Z95,'Product Coding'!A118:R118)</f>
        <v>-0.12449055128678405</v>
      </c>
      <c r="U95" s="4">
        <f>SUMPRODUCT('Respondent Data'!I95:Z95,'Product Coding'!A119:R119)</f>
        <v>-0.21157394692199205</v>
      </c>
      <c r="V95" s="4">
        <f>SUMPRODUCT('Respondent Data'!I95:Z95,'Product Coding'!A120:R120)</f>
        <v>-0.31114021821551907</v>
      </c>
      <c r="W95" s="4">
        <f>SUMPRODUCT('Respondent Data'!I95:Z95,'Product Coding'!A121:R121)</f>
        <v>-0.12147282582818603</v>
      </c>
      <c r="X95" s="4">
        <f>SUMPRODUCT('Respondent Data'!I95:Z95,'Product Coding'!A122:R122)</f>
        <v>-1.642796735752996</v>
      </c>
      <c r="Y95" s="4">
        <f>SUMPRODUCT('Respondent Data'!I95:Z95,'Product Coding'!A123:R123)</f>
        <v>-1.631514363135147</v>
      </c>
      <c r="Z95" s="4">
        <f>SUMPRODUCT('Respondent Data'!I95:Z95,'Product Coding'!A124:R124)</f>
        <v>0.725677378790752</v>
      </c>
      <c r="AA95" s="4">
        <f>SUMPRODUCT('Respondent Data'!I95:Z95,'Product Coding'!A125:R125)</f>
        <v>0.63859398315554405</v>
      </c>
      <c r="AB95" s="4">
        <f>SUMPRODUCT('Respondent Data'!I95:Z95,'Product Coding'!A126:R126)</f>
        <v>0.53902771186201703</v>
      </c>
      <c r="AC95" s="4">
        <f>SUMPRODUCT('Respondent Data'!I95:Z95,'Product Coding'!A127:R127)</f>
        <v>0.72869510424935013</v>
      </c>
      <c r="AD95" s="4">
        <f>SUMPRODUCT('Respondent Data'!I95:Z95,'Product Coding'!A128:R128)</f>
        <v>-0.7926288056754599</v>
      </c>
      <c r="AE95" s="4">
        <f>SUMPRODUCT('Respondent Data'!I95:Z95,'Product Coding'!A129:R129)</f>
        <v>-0.78134643305761087</v>
      </c>
      <c r="AF95" s="4">
        <f>SUMPRODUCT('Respondent Data'!I95:Z95,'Product Coding'!A130:R130)</f>
        <v>1.347047227879582</v>
      </c>
      <c r="AG95" s="4">
        <f>SUMPRODUCT('Respondent Data'!I95:Z95,'Product Coding'!A131:R131)</f>
        <v>1.259963832244374</v>
      </c>
      <c r="AH95" s="4">
        <f>SUMPRODUCT('Respondent Data'!I95:Z95,'Product Coding'!A132:R132)</f>
        <v>1.160397560950847</v>
      </c>
      <c r="AI95" s="4">
        <f>SUMPRODUCT('Respondent Data'!I95:Z95,'Product Coding'!A133:R133)</f>
        <v>1.3500649533381801</v>
      </c>
      <c r="AJ95" s="4">
        <f>SUMPRODUCT('Respondent Data'!I95:Z95,'Product Coding'!A134:R134)</f>
        <v>-0.17125895658662993</v>
      </c>
      <c r="AK95" s="4">
        <f>SUMPRODUCT('Respondent Data'!I95:Z95,'Product Coding'!A135:R135)</f>
        <v>-0.15997658396878089</v>
      </c>
      <c r="AL95" s="4">
        <f>SUMPRODUCT('Respondent Data'!I95:Z95,'Product Coding'!A136:R136)</f>
        <v>0.20419020949667899</v>
      </c>
      <c r="AM95" s="4">
        <f>SUMPRODUCT('Respondent Data'!I95:Z95,'Product Coding'!A137:R137)</f>
        <v>0.11710681386147104</v>
      </c>
      <c r="AN95" s="4">
        <f>SUMPRODUCT('Respondent Data'!I95:Z95,'Product Coding'!A138:R138)</f>
        <v>1.7540542567944017E-2</v>
      </c>
      <c r="AO95" s="4">
        <f>SUMPRODUCT('Respondent Data'!I95:Z95,'Product Coding'!A139:R139)</f>
        <v>0.20720793495527712</v>
      </c>
      <c r="AP95" s="4">
        <f>SUMPRODUCT('Respondent Data'!I95:Z95,'Product Coding'!A140:R140)</f>
        <v>-1.3141159749695328</v>
      </c>
      <c r="AQ95" s="4">
        <f>SUMPRODUCT('Respondent Data'!I95:Z95,'Product Coding'!A141:R141)</f>
        <v>-1.3028336023516838</v>
      </c>
      <c r="AR95" s="4">
        <f>SUMPRODUCT('Respondent Data'!I95:Z95,'Product Coding'!A142:R142)</f>
        <v>0.82556005858550896</v>
      </c>
      <c r="AS95" s="4">
        <f>SUMPRODUCT('Respondent Data'!I95:Z95,'Product Coding'!A143:R143)</f>
        <v>0.73847666295030101</v>
      </c>
      <c r="AT95" s="4">
        <f>SUMPRODUCT('Respondent Data'!I95:Z95,'Product Coding'!A144:R144)</f>
        <v>0.63891039165677399</v>
      </c>
      <c r="AU95" s="4">
        <f>SUMPRODUCT('Respondent Data'!I95:Z95,'Product Coding'!A145:R145)</f>
        <v>0.82857778404410709</v>
      </c>
      <c r="AV95" s="4">
        <f>SUMPRODUCT('Respondent Data'!I95:Z95,'Product Coding'!A146:R146)</f>
        <v>-0.69274612588070283</v>
      </c>
      <c r="AW95" s="4">
        <f>SUMPRODUCT('Respondent Data'!I95:Z95,'Product Coding'!A147:R147)</f>
        <v>-0.68146375326285391</v>
      </c>
      <c r="AX95" s="4">
        <f>SUMPRODUCT('Respondent Data'!I95:Z95,'Product Coding'!A148:R148)</f>
        <v>-0.65330797230010196</v>
      </c>
      <c r="AY95" s="4">
        <f>SUMPRODUCT('Respondent Data'!I95:Z95,'Product Coding'!A149:R149)</f>
        <v>-0.74039136793531002</v>
      </c>
      <c r="AZ95" s="4">
        <f>SUMPRODUCT('Respondent Data'!I95:Z95,'Product Coding'!A150:R150)</f>
        <v>-0.83995763922883704</v>
      </c>
      <c r="BA95" s="4">
        <f>SUMPRODUCT('Respondent Data'!I95:Z95,'Product Coding'!A151:R151)</f>
        <v>-0.65029024684150394</v>
      </c>
      <c r="BB95" s="4">
        <f>SUMPRODUCT('Respondent Data'!I95:Z95,'Product Coding'!A152:R152)</f>
        <v>-2.1716141567663136</v>
      </c>
      <c r="BC95" s="4">
        <f>SUMPRODUCT('Respondent Data'!I95:Z95,'Product Coding'!A153:R153)</f>
        <v>-2.1603317841484646</v>
      </c>
      <c r="BD95" s="4">
        <f>SUMPRODUCT('Respondent Data'!I95:Z95,'Product Coding'!A154:R154)</f>
        <v>-3.1938123211271985E-2</v>
      </c>
      <c r="BE95" s="4">
        <f>SUMPRODUCT('Respondent Data'!I95:Z95,'Product Coding'!A155:R155)</f>
        <v>-0.11902151884647999</v>
      </c>
      <c r="BF95" s="4">
        <f>SUMPRODUCT('Respondent Data'!I95:Z95,'Product Coding'!A156:R156)</f>
        <v>-0.21858779014000707</v>
      </c>
      <c r="BG95" s="4">
        <f>SUMPRODUCT('Respondent Data'!I95:Z95,'Product Coding'!A157:R157)</f>
        <v>-2.8920397752673965E-2</v>
      </c>
      <c r="BH95" s="4">
        <f>SUMPRODUCT('Respondent Data'!I95:Z95,'Product Coding'!A158:R158)</f>
        <v>-1.5502443076774839</v>
      </c>
      <c r="BI95" s="4">
        <f>SUMPRODUCT('Respondent Data'!I95:Z95,'Product Coding'!A159:R159)</f>
        <v>-1.5389619350596349</v>
      </c>
      <c r="BJ95" s="4">
        <f>SUMPRODUCT('Respondent Data'!I95:Z95,'Product Coding'!A160:R160)</f>
        <v>0.17293849490796503</v>
      </c>
      <c r="BK95" s="4">
        <f>SUMPRODUCT('Respondent Data'!I95:Z95,'Product Coding'!A161:R161)</f>
        <v>8.5855099272757029E-2</v>
      </c>
      <c r="BL95" s="4">
        <f>SUMPRODUCT('Respondent Data'!I95:Z95,'Product Coding'!A162:R162)</f>
        <v>-1.3711172020769991E-2</v>
      </c>
      <c r="BM95" s="4">
        <f>SUMPRODUCT('Respondent Data'!I95:Z95,'Product Coding'!A163:R163)</f>
        <v>0.17595622036656305</v>
      </c>
      <c r="BN95" s="4">
        <f>SUMPRODUCT('Respondent Data'!I95:Z95,'Product Coding'!A164:R164)</f>
        <v>-1.3453676895582469</v>
      </c>
      <c r="BO95" s="4">
        <f>SUMPRODUCT('Respondent Data'!I95:Z95,'Product Coding'!A165:R165)</f>
        <v>-1.3340853169403979</v>
      </c>
      <c r="BP95" s="4">
        <f>SUMPRODUCT('Respondent Data'!I95:Z95,'Product Coding'!A166:R166)</f>
        <v>0.79430834399679506</v>
      </c>
      <c r="BQ95" s="4">
        <f>SUMPRODUCT('Respondent Data'!I95:Z95,'Product Coding'!A167:R167)</f>
        <v>0.707224948361587</v>
      </c>
      <c r="BR95" s="4">
        <f>SUMPRODUCT('Respondent Data'!I95:Z95,'Product Coding'!A168:R168)</f>
        <v>0.60765867706805998</v>
      </c>
      <c r="BS95" s="4">
        <f>SUMPRODUCT('Respondent Data'!I95:Z95,'Product Coding'!A169:R169)</f>
        <v>0.79732606945539297</v>
      </c>
      <c r="BT95" s="4">
        <f>SUMPRODUCT('Respondent Data'!I95:Z95,'Product Coding'!A170:R170)</f>
        <v>-0.72399784046941695</v>
      </c>
      <c r="BU95" s="4">
        <f>SUMPRODUCT('Respondent Data'!I95:Z95,'Product Coding'!A171:R171)</f>
        <v>-0.71271546785156792</v>
      </c>
      <c r="BV95" s="4">
        <f>SUMPRODUCT('Respondent Data'!I95:Z95,'Product Coding'!A172:R172)</f>
        <v>0.66424759075310102</v>
      </c>
      <c r="BX95" s="4">
        <f t="shared" si="338"/>
        <v>2.0402933419517346</v>
      </c>
      <c r="BY95" s="4">
        <f t="shared" si="339"/>
        <v>2.2259348578975757</v>
      </c>
      <c r="BZ95" s="4">
        <f t="shared" si="340"/>
        <v>2.45897171253407</v>
      </c>
      <c r="CA95" s="4">
        <f t="shared" si="341"/>
        <v>2.0341455775887041</v>
      </c>
      <c r="CB95" s="4">
        <f t="shared" si="342"/>
        <v>9.3128929338941759</v>
      </c>
      <c r="CC95" s="4">
        <f t="shared" si="343"/>
        <v>9.2084119108773539</v>
      </c>
      <c r="CD95" s="4">
        <f t="shared" si="344"/>
        <v>1.0960619860090421</v>
      </c>
      <c r="CE95" s="4">
        <f t="shared" si="345"/>
        <v>1.1957901008195746</v>
      </c>
      <c r="CF95" s="4">
        <f t="shared" si="346"/>
        <v>1.3209793726043075</v>
      </c>
      <c r="CG95" s="4">
        <f t="shared" si="347"/>
        <v>1.0927593575689507</v>
      </c>
      <c r="CH95" s="4">
        <f t="shared" si="348"/>
        <v>5.0029609540602502</v>
      </c>
      <c r="CI95" s="4">
        <f t="shared" si="349"/>
        <v>4.9468329085319889</v>
      </c>
      <c r="CJ95" s="4">
        <f t="shared" si="350"/>
        <v>2.1082545978937635</v>
      </c>
      <c r="CK95" s="4">
        <f t="shared" si="351"/>
        <v>2.3000797494567231</v>
      </c>
      <c r="CL95" s="4">
        <f t="shared" si="352"/>
        <v>2.5408789571805075</v>
      </c>
      <c r="CM95" s="4">
        <f t="shared" si="353"/>
        <v>2.1019020542576965</v>
      </c>
      <c r="CN95" s="4">
        <f t="shared" si="354"/>
        <v>9.6231012197456884</v>
      </c>
      <c r="CO95" s="4">
        <f t="shared" si="355"/>
        <v>9.5151399807225054</v>
      </c>
      <c r="CP95" s="4">
        <f t="shared" si="356"/>
        <v>1.1325713190680977</v>
      </c>
      <c r="CQ95" s="4">
        <f t="shared" si="357"/>
        <v>1.2356213326448005</v>
      </c>
      <c r="CR95" s="4">
        <f t="shared" si="358"/>
        <v>1.3649806029126044</v>
      </c>
      <c r="CS95" s="4">
        <f t="shared" si="359"/>
        <v>1.1291586815562304</v>
      </c>
      <c r="CT95" s="4">
        <f t="shared" si="360"/>
        <v>5.1696073391048731</v>
      </c>
      <c r="CU95" s="4">
        <f t="shared" si="361"/>
        <v>5.1116096935591839</v>
      </c>
      <c r="CV95" s="4">
        <f t="shared" si="362"/>
        <v>0.48399660885366069</v>
      </c>
      <c r="CW95" s="4">
        <f t="shared" si="363"/>
        <v>0.52803432751537527</v>
      </c>
      <c r="CX95" s="4">
        <f t="shared" si="364"/>
        <v>0.58331512712534384</v>
      </c>
      <c r="CY95" s="4">
        <f t="shared" si="365"/>
        <v>0.48253824154805952</v>
      </c>
      <c r="CZ95" s="4">
        <f t="shared" si="366"/>
        <v>2.2091963473792626</v>
      </c>
      <c r="DA95" s="4">
        <f t="shared" si="367"/>
        <v>2.1844114501343745</v>
      </c>
      <c r="DB95" s="4">
        <f t="shared" si="368"/>
        <v>0.26000686931337064</v>
      </c>
      <c r="DC95" s="4">
        <f t="shared" si="369"/>
        <v>0.28366428581481024</v>
      </c>
      <c r="DD95" s="4">
        <f t="shared" si="370"/>
        <v>0.31336157578915713</v>
      </c>
      <c r="DE95" s="4">
        <f t="shared" si="371"/>
        <v>0.2592234226724191</v>
      </c>
      <c r="DF95" s="4">
        <f t="shared" si="372"/>
        <v>1.1867980384017336</v>
      </c>
      <c r="DG95" s="4">
        <f t="shared" si="373"/>
        <v>1.1734833923463408</v>
      </c>
      <c r="DH95" s="4">
        <f t="shared" si="374"/>
        <v>0.81530727725074592</v>
      </c>
      <c r="DI95" s="4">
        <f t="shared" si="375"/>
        <v>0.88949017820836951</v>
      </c>
      <c r="DJ95" s="4">
        <f t="shared" si="376"/>
        <v>0.98261239722762506</v>
      </c>
      <c r="DK95" s="4">
        <f t="shared" si="377"/>
        <v>0.81285061235803646</v>
      </c>
      <c r="DL95" s="4">
        <f t="shared" si="378"/>
        <v>3.7214596671661293</v>
      </c>
      <c r="DM95" s="4">
        <f t="shared" si="379"/>
        <v>3.679708740155442</v>
      </c>
      <c r="DN95" s="4">
        <f t="shared" si="380"/>
        <v>0.43798962391174484</v>
      </c>
      <c r="DO95" s="4">
        <f t="shared" si="381"/>
        <v>0.47784127469140442</v>
      </c>
      <c r="DP95" s="4">
        <f t="shared" si="382"/>
        <v>0.52786727939432465</v>
      </c>
      <c r="DQ95" s="4">
        <f t="shared" si="383"/>
        <v>0.43666988378129573</v>
      </c>
      <c r="DR95" s="4">
        <f t="shared" si="384"/>
        <v>1.9991980514648704</v>
      </c>
      <c r="DS95" s="4">
        <f t="shared" si="385"/>
        <v>1.9767691178227715</v>
      </c>
      <c r="DT95" s="4">
        <f t="shared" si="386"/>
        <v>1.9218878771579031</v>
      </c>
      <c r="DU95" s="4">
        <f t="shared" si="387"/>
        <v>2.0967559569861849</v>
      </c>
      <c r="DV95" s="4">
        <f t="shared" si="388"/>
        <v>2.3162688557679143</v>
      </c>
      <c r="DW95" s="4">
        <f t="shared" si="389"/>
        <v>1.9160968893827683</v>
      </c>
      <c r="DX95" s="4">
        <f t="shared" si="390"/>
        <v>8.772432700191656</v>
      </c>
      <c r="DY95" s="4">
        <f t="shared" si="391"/>
        <v>8.6740150818030184</v>
      </c>
      <c r="DZ95" s="4">
        <f t="shared" si="392"/>
        <v>1.0324536184141628</v>
      </c>
      <c r="EA95" s="4">
        <f t="shared" si="393"/>
        <v>1.1263941567304949</v>
      </c>
      <c r="EB95" s="4">
        <f t="shared" si="394"/>
        <v>1.2443182507057013</v>
      </c>
      <c r="EC95" s="4">
        <f t="shared" si="395"/>
        <v>1.0293426532253549</v>
      </c>
      <c r="ED95" s="4">
        <f t="shared" si="396"/>
        <v>4.7126213715450085</v>
      </c>
      <c r="EE95" s="4">
        <f t="shared" si="397"/>
        <v>4.659750635729079</v>
      </c>
      <c r="EF95" s="4">
        <f t="shared" si="398"/>
        <v>0.84118935068203071</v>
      </c>
      <c r="EG95" s="4">
        <f t="shared" si="399"/>
        <v>0.91772720092503957</v>
      </c>
      <c r="EH95" s="4">
        <f t="shared" si="400"/>
        <v>1.0138056012246437</v>
      </c>
      <c r="EI95" s="4">
        <f t="shared" si="401"/>
        <v>0.83865469852866104</v>
      </c>
      <c r="EJ95" s="4">
        <f t="shared" si="402"/>
        <v>3.8395980611983171</v>
      </c>
      <c r="EK95" s="4">
        <f t="shared" si="403"/>
        <v>3.7965217436399601</v>
      </c>
      <c r="EL95" s="4">
        <f t="shared" si="404"/>
        <v>0.45189368183509659</v>
      </c>
      <c r="EM95" s="4">
        <f t="shared" si="405"/>
        <v>0.49301043030321934</v>
      </c>
      <c r="EN95" s="4">
        <f t="shared" si="406"/>
        <v>0.544624519355835</v>
      </c>
      <c r="EO95" s="4">
        <f t="shared" si="407"/>
        <v>0.45053204632125093</v>
      </c>
      <c r="EP95" s="4">
        <f t="shared" si="408"/>
        <v>2.062662946499509</v>
      </c>
      <c r="EQ95" s="4">
        <f t="shared" si="409"/>
        <v>2.0395220023998708</v>
      </c>
      <c r="ER95" s="4">
        <f t="shared" si="410"/>
        <v>0.51466061747101122</v>
      </c>
      <c r="ET95" s="4">
        <f t="shared" si="411"/>
        <v>0.328915630015505</v>
      </c>
      <c r="EU95" s="4">
        <f t="shared" si="412"/>
        <v>0.30998766064722261</v>
      </c>
      <c r="EV95" s="4">
        <f t="shared" si="413"/>
        <v>0.28910326047951174</v>
      </c>
      <c r="EW95" s="4">
        <f t="shared" si="414"/>
        <v>0.32958207654450117</v>
      </c>
      <c r="EX95" s="4">
        <f t="shared" si="415"/>
        <v>9.6966002305077487E-2</v>
      </c>
      <c r="EY95" s="4">
        <f t="shared" si="416"/>
        <v>9.7958429649030079E-2</v>
      </c>
      <c r="EZ95" s="4">
        <f t="shared" si="417"/>
        <v>0.47708512757488947</v>
      </c>
      <c r="FA95" s="4">
        <f t="shared" si="418"/>
        <v>0.45541693608453371</v>
      </c>
      <c r="FB95" s="4">
        <f t="shared" si="419"/>
        <v>0.43085260119219726</v>
      </c>
      <c r="FC95" s="4">
        <f t="shared" si="420"/>
        <v>0.47783802585006613</v>
      </c>
      <c r="FD95" s="4">
        <f t="shared" si="421"/>
        <v>0.16658445851186579</v>
      </c>
      <c r="FE95" s="4">
        <f t="shared" si="422"/>
        <v>0.16815673407693843</v>
      </c>
      <c r="FF95" s="4">
        <f t="shared" si="423"/>
        <v>0.32172396710283219</v>
      </c>
      <c r="FG95" s="4">
        <f t="shared" si="424"/>
        <v>0.30302298002483891</v>
      </c>
      <c r="FH95" s="4">
        <f t="shared" si="425"/>
        <v>0.2824157538545935</v>
      </c>
      <c r="FI95" s="4">
        <f t="shared" si="426"/>
        <v>0.32238284204602519</v>
      </c>
      <c r="FJ95" s="4">
        <f t="shared" si="427"/>
        <v>9.4134469710337509E-2</v>
      </c>
      <c r="FK95" s="4">
        <f t="shared" si="428"/>
        <v>9.5100968872816563E-2</v>
      </c>
      <c r="FL95" s="4">
        <f t="shared" si="429"/>
        <v>0.46891749460317478</v>
      </c>
      <c r="FM95" s="4">
        <f t="shared" si="430"/>
        <v>0.44730294231759404</v>
      </c>
      <c r="FN95" s="4">
        <f t="shared" si="431"/>
        <v>0.42283644896217953</v>
      </c>
      <c r="FO95" s="4">
        <f t="shared" si="432"/>
        <v>0.46966908040366756</v>
      </c>
      <c r="FP95" s="4">
        <f t="shared" si="433"/>
        <v>0.16208486943110492</v>
      </c>
      <c r="FQ95" s="4">
        <f t="shared" si="434"/>
        <v>0.16362301425332604</v>
      </c>
      <c r="FR95" s="4">
        <f t="shared" si="435"/>
        <v>0.67385598729397878</v>
      </c>
      <c r="FS95" s="4">
        <f t="shared" si="436"/>
        <v>0.65443555945894671</v>
      </c>
      <c r="FT95" s="4">
        <f t="shared" si="437"/>
        <v>0.63158620976204094</v>
      </c>
      <c r="FU95" s="4">
        <f t="shared" si="438"/>
        <v>0.67451885690031488</v>
      </c>
      <c r="FV95" s="4">
        <f t="shared" si="439"/>
        <v>0.31160449276238067</v>
      </c>
      <c r="FW95" s="4">
        <f t="shared" si="440"/>
        <v>0.31402977148502664</v>
      </c>
      <c r="FX95" s="4">
        <f t="shared" si="441"/>
        <v>0.79364646682040785</v>
      </c>
      <c r="FY95" s="4">
        <f t="shared" si="442"/>
        <v>0.77901988163926106</v>
      </c>
      <c r="FZ95" s="4">
        <f t="shared" si="443"/>
        <v>0.76140494623434662</v>
      </c>
      <c r="GA95" s="4">
        <f t="shared" si="444"/>
        <v>0.7941402470720601</v>
      </c>
      <c r="GB95" s="4">
        <f t="shared" si="445"/>
        <v>0.45728959988041262</v>
      </c>
      <c r="GC95" s="4">
        <f t="shared" si="446"/>
        <v>0.46009093215130109</v>
      </c>
      <c r="GD95" s="4">
        <f t="shared" si="447"/>
        <v>0.55087092556279738</v>
      </c>
      <c r="GE95" s="4">
        <f t="shared" si="448"/>
        <v>0.52924329087976973</v>
      </c>
      <c r="GF95" s="4">
        <f t="shared" si="449"/>
        <v>0.50438502321399004</v>
      </c>
      <c r="GG95" s="4">
        <f t="shared" si="450"/>
        <v>0.55161743233727689</v>
      </c>
      <c r="GH95" s="4">
        <f t="shared" si="451"/>
        <v>0.21179890764590828</v>
      </c>
      <c r="GI95" s="4">
        <f t="shared" si="452"/>
        <v>0.21368851258182869</v>
      </c>
      <c r="GJ95" s="4">
        <f t="shared" si="453"/>
        <v>0.69541530993785106</v>
      </c>
      <c r="GK95" s="4">
        <f t="shared" si="454"/>
        <v>0.67666265459314301</v>
      </c>
      <c r="GL95" s="4">
        <f t="shared" si="455"/>
        <v>0.65450711163630571</v>
      </c>
      <c r="GM95" s="4">
        <f t="shared" si="456"/>
        <v>0.69605412578706916</v>
      </c>
      <c r="GN95" s="4">
        <f t="shared" si="457"/>
        <v>0.33342246255180757</v>
      </c>
      <c r="GO95" s="4">
        <f t="shared" si="458"/>
        <v>0.33593468637279017</v>
      </c>
      <c r="GP95" s="4">
        <f t="shared" si="459"/>
        <v>0.34224448098011617</v>
      </c>
      <c r="GQ95" s="4">
        <f t="shared" si="460"/>
        <v>0.32291856829855486</v>
      </c>
      <c r="GR95" s="4">
        <f t="shared" si="461"/>
        <v>0.30154370574048051</v>
      </c>
      <c r="GS95" s="4">
        <f t="shared" si="462"/>
        <v>0.34292413384510817</v>
      </c>
      <c r="GT95" s="4">
        <f t="shared" si="463"/>
        <v>0.10232866581730342</v>
      </c>
      <c r="GU95" s="4">
        <f t="shared" si="464"/>
        <v>0.10336969619584493</v>
      </c>
      <c r="GV95" s="4">
        <f t="shared" si="465"/>
        <v>0.49201614784216208</v>
      </c>
      <c r="GW95" s="4">
        <f t="shared" si="466"/>
        <v>0.4702796971270754</v>
      </c>
      <c r="GX95" s="4">
        <f t="shared" si="467"/>
        <v>0.4455696065767682</v>
      </c>
      <c r="GY95" s="4">
        <f t="shared" si="468"/>
        <v>0.49277040445123477</v>
      </c>
      <c r="GZ95" s="4">
        <f t="shared" si="469"/>
        <v>0.17505098534642508</v>
      </c>
      <c r="HA95" s="4">
        <f t="shared" si="470"/>
        <v>0.17668622954643332</v>
      </c>
      <c r="HB95" s="4">
        <f t="shared" si="471"/>
        <v>0.54312719092665329</v>
      </c>
      <c r="HC95" s="4">
        <f t="shared" si="472"/>
        <v>0.52145060023012535</v>
      </c>
      <c r="HD95" s="4">
        <f t="shared" si="473"/>
        <v>0.49657226069481375</v>
      </c>
      <c r="HE95" s="4">
        <f t="shared" si="474"/>
        <v>0.54387591144776981</v>
      </c>
      <c r="HF95" s="4">
        <f t="shared" si="475"/>
        <v>0.20662872977356167</v>
      </c>
      <c r="HG95" s="4">
        <f t="shared" si="476"/>
        <v>0.20848440879601329</v>
      </c>
      <c r="HH95" s="4">
        <f t="shared" si="477"/>
        <v>0.68875566614221151</v>
      </c>
      <c r="HI95" s="4">
        <f t="shared" si="478"/>
        <v>0.66978768513821263</v>
      </c>
      <c r="HJ95" s="4">
        <f t="shared" si="479"/>
        <v>0.64740652985169278</v>
      </c>
      <c r="HK95" s="4">
        <f t="shared" si="480"/>
        <v>0.68940221109636135</v>
      </c>
      <c r="HL95" s="4">
        <f t="shared" si="481"/>
        <v>0.32651323944835542</v>
      </c>
      <c r="HM95" s="4">
        <f t="shared" si="482"/>
        <v>0.32899909894070339</v>
      </c>
      <c r="HN95" s="4">
        <f t="shared" si="483"/>
        <v>0.66021390433302052</v>
      </c>
      <c r="HP95" s="4">
        <f t="shared" ref="HP95:IU95" si="571">IF(B1=1,ET95,0)</f>
        <v>0.328915630015505</v>
      </c>
      <c r="HQ95" s="4">
        <f t="shared" si="571"/>
        <v>0.30998766064722261</v>
      </c>
      <c r="HR95" s="4">
        <f t="shared" si="571"/>
        <v>0.28910326047951174</v>
      </c>
      <c r="HS95" s="4">
        <f t="shared" si="571"/>
        <v>0.32958207654450117</v>
      </c>
      <c r="HT95" s="4">
        <f t="shared" si="571"/>
        <v>9.6966002305077487E-2</v>
      </c>
      <c r="HU95" s="4">
        <f t="shared" si="571"/>
        <v>9.7958429649030079E-2</v>
      </c>
      <c r="HV95" s="4">
        <f t="shared" si="571"/>
        <v>0.47708512757488947</v>
      </c>
      <c r="HW95" s="4">
        <f t="shared" si="571"/>
        <v>0.45541693608453371</v>
      </c>
      <c r="HX95" s="4">
        <f t="shared" si="571"/>
        <v>0.43085260119219726</v>
      </c>
      <c r="HY95" s="4">
        <f t="shared" si="571"/>
        <v>0.47783802585006613</v>
      </c>
      <c r="HZ95" s="4">
        <f t="shared" si="571"/>
        <v>0.16658445851186579</v>
      </c>
      <c r="IA95" s="4">
        <f t="shared" si="571"/>
        <v>0.16815673407693843</v>
      </c>
      <c r="IB95" s="4">
        <f t="shared" si="571"/>
        <v>0.32172396710283219</v>
      </c>
      <c r="IC95" s="4">
        <f t="shared" si="571"/>
        <v>0.30302298002483891</v>
      </c>
      <c r="ID95" s="4">
        <f t="shared" si="571"/>
        <v>0.2824157538545935</v>
      </c>
      <c r="IE95" s="4">
        <f t="shared" si="571"/>
        <v>0.32238284204602519</v>
      </c>
      <c r="IF95" s="4">
        <f t="shared" si="571"/>
        <v>9.4134469710337509E-2</v>
      </c>
      <c r="IG95" s="4">
        <f t="shared" si="571"/>
        <v>9.5100968872816563E-2</v>
      </c>
      <c r="IH95" s="4">
        <f t="shared" si="571"/>
        <v>0.46891749460317478</v>
      </c>
      <c r="II95" s="4">
        <f t="shared" si="571"/>
        <v>0.44730294231759404</v>
      </c>
      <c r="IJ95" s="4">
        <f t="shared" si="571"/>
        <v>0.42283644896217953</v>
      </c>
      <c r="IK95" s="4">
        <f t="shared" si="571"/>
        <v>0.46966908040366756</v>
      </c>
      <c r="IL95" s="4">
        <f t="shared" si="571"/>
        <v>0.16208486943110492</v>
      </c>
      <c r="IM95" s="4">
        <f t="shared" si="571"/>
        <v>0.16362301425332604</v>
      </c>
      <c r="IN95" s="4">
        <f t="shared" si="571"/>
        <v>0.67385598729397878</v>
      </c>
      <c r="IO95" s="4">
        <f t="shared" si="571"/>
        <v>0.65443555945894671</v>
      </c>
      <c r="IP95" s="4">
        <f t="shared" si="571"/>
        <v>0.63158620976204094</v>
      </c>
      <c r="IQ95" s="4">
        <f t="shared" si="571"/>
        <v>0.67451885690031488</v>
      </c>
      <c r="IR95" s="4">
        <f t="shared" si="571"/>
        <v>0.31160449276238067</v>
      </c>
      <c r="IS95" s="4">
        <f t="shared" si="571"/>
        <v>0.31402977148502664</v>
      </c>
      <c r="IT95" s="4">
        <f t="shared" si="571"/>
        <v>0.79364646682040785</v>
      </c>
      <c r="IU95" s="4">
        <f t="shared" si="571"/>
        <v>0.77901988163926106</v>
      </c>
      <c r="IV95" s="4">
        <f t="shared" ref="IV95:KA95" si="572">IF(AH1=1,FZ95,0)</f>
        <v>0.76140494623434662</v>
      </c>
      <c r="IW95" s="4">
        <f t="shared" si="572"/>
        <v>0.7941402470720601</v>
      </c>
      <c r="IX95" s="4">
        <f t="shared" si="572"/>
        <v>0.45728959988041262</v>
      </c>
      <c r="IY95" s="4">
        <f t="shared" si="572"/>
        <v>0.46009093215130109</v>
      </c>
      <c r="IZ95" s="4">
        <f t="shared" si="572"/>
        <v>0.55087092556279738</v>
      </c>
      <c r="JA95" s="4">
        <f t="shared" si="572"/>
        <v>0.52924329087976973</v>
      </c>
      <c r="JB95" s="4">
        <f t="shared" si="572"/>
        <v>0.50438502321399004</v>
      </c>
      <c r="JC95" s="4">
        <f t="shared" si="572"/>
        <v>0.55161743233727689</v>
      </c>
      <c r="JD95" s="4">
        <f t="shared" si="572"/>
        <v>0.21179890764590828</v>
      </c>
      <c r="JE95" s="4">
        <f t="shared" si="572"/>
        <v>0.21368851258182869</v>
      </c>
      <c r="JF95" s="4">
        <f t="shared" si="572"/>
        <v>0.69541530993785106</v>
      </c>
      <c r="JG95" s="4">
        <f t="shared" si="572"/>
        <v>0.67666265459314301</v>
      </c>
      <c r="JH95" s="4">
        <f t="shared" si="572"/>
        <v>0.65450711163630571</v>
      </c>
      <c r="JI95" s="4">
        <f t="shared" si="572"/>
        <v>0.69605412578706916</v>
      </c>
      <c r="JJ95" s="4">
        <f t="shared" si="572"/>
        <v>0.33342246255180757</v>
      </c>
      <c r="JK95" s="4">
        <f t="shared" si="572"/>
        <v>0.33593468637279017</v>
      </c>
      <c r="JL95" s="4">
        <f t="shared" si="572"/>
        <v>0.34224448098011617</v>
      </c>
      <c r="JM95" s="4">
        <f t="shared" si="572"/>
        <v>0.32291856829855486</v>
      </c>
      <c r="JN95" s="4">
        <f t="shared" si="572"/>
        <v>0.30154370574048051</v>
      </c>
      <c r="JO95" s="4">
        <f t="shared" si="572"/>
        <v>0.34292413384510817</v>
      </c>
      <c r="JP95" s="4">
        <f t="shared" si="572"/>
        <v>0.10232866581730342</v>
      </c>
      <c r="JQ95" s="4">
        <f t="shared" si="572"/>
        <v>0.10336969619584493</v>
      </c>
      <c r="JR95" s="4">
        <f t="shared" si="572"/>
        <v>0.49201614784216208</v>
      </c>
      <c r="JS95" s="4">
        <f t="shared" si="572"/>
        <v>0.4702796971270754</v>
      </c>
      <c r="JT95" s="4">
        <f t="shared" si="572"/>
        <v>0.4455696065767682</v>
      </c>
      <c r="JU95" s="4">
        <f t="shared" si="572"/>
        <v>0.49277040445123477</v>
      </c>
      <c r="JV95" s="4">
        <f t="shared" si="572"/>
        <v>0.17505098534642508</v>
      </c>
      <c r="JW95" s="4">
        <f t="shared" si="572"/>
        <v>0.17668622954643332</v>
      </c>
      <c r="JX95" s="4">
        <f t="shared" si="572"/>
        <v>0.54312719092665329</v>
      </c>
      <c r="JY95" s="4">
        <f t="shared" si="572"/>
        <v>0.52145060023012535</v>
      </c>
      <c r="JZ95" s="4">
        <f t="shared" si="572"/>
        <v>0.49657226069481375</v>
      </c>
      <c r="KA95" s="4">
        <f t="shared" si="572"/>
        <v>0.54387591144776981</v>
      </c>
      <c r="KB95" s="4">
        <f t="shared" ref="KB95:KJ95" si="573">IF(BN1=1,HF95,0)</f>
        <v>0.20662872977356167</v>
      </c>
      <c r="KC95" s="4">
        <f t="shared" si="573"/>
        <v>0.20848440879601329</v>
      </c>
      <c r="KD95" s="4">
        <f t="shared" si="573"/>
        <v>0.68875566614221151</v>
      </c>
      <c r="KE95" s="4">
        <f t="shared" si="573"/>
        <v>0.66978768513821263</v>
      </c>
      <c r="KF95" s="4">
        <f t="shared" si="573"/>
        <v>0.64740652985169278</v>
      </c>
      <c r="KG95" s="4">
        <f t="shared" si="573"/>
        <v>0.68940221109636135</v>
      </c>
      <c r="KH95" s="4">
        <f t="shared" si="573"/>
        <v>0.32651323944835542</v>
      </c>
      <c r="KI95" s="4">
        <f t="shared" si="573"/>
        <v>0.32899909894070339</v>
      </c>
      <c r="KJ95" s="4">
        <f t="shared" si="573"/>
        <v>0</v>
      </c>
    </row>
    <row r="96" spans="1:296" x14ac:dyDescent="0.2">
      <c r="A96" s="4" t="str">
        <f>'Respondent Data'!A96</f>
        <v>795</v>
      </c>
      <c r="B96" s="4">
        <f>SUMPRODUCT('Respondent Data'!I96:Z96,'Product Coding'!A100:R100)</f>
        <v>4.4080036641886062</v>
      </c>
      <c r="C96" s="4">
        <f>SUMPRODUCT('Respondent Data'!I96:Z96,'Product Coding'!A101:R101)</f>
        <v>2.7594844203797959</v>
      </c>
      <c r="D96" s="4">
        <f>SUMPRODUCT('Respondent Data'!I96:Z96,'Product Coding'!A102:R102)</f>
        <v>1.0952138528997037</v>
      </c>
      <c r="E96" s="4">
        <f>SUMPRODUCT('Respondent Data'!I96:Z96,'Product Coding'!A103:R103)</f>
        <v>0.16319781947553391</v>
      </c>
      <c r="F96" s="4">
        <f>SUMPRODUCT('Respondent Data'!I96:Z96,'Product Coding'!A104:R104)</f>
        <v>-0.98186830206371378</v>
      </c>
      <c r="G96" s="4">
        <f>SUMPRODUCT('Respondent Data'!I96:Z96,'Product Coding'!A105:R105)</f>
        <v>-1.3756592611638843</v>
      </c>
      <c r="H96" s="4">
        <f>SUMPRODUCT('Respondent Data'!I96:Z96,'Product Coding'!A106:R106)</f>
        <v>3.7099296373569581</v>
      </c>
      <c r="I96" s="4">
        <f>SUMPRODUCT('Respondent Data'!I96:Z96,'Product Coding'!A107:R107)</f>
        <v>2.0614103935481478</v>
      </c>
      <c r="J96" s="4">
        <f>SUMPRODUCT('Respondent Data'!I96:Z96,'Product Coding'!A108:R108)</f>
        <v>0.3971398260680557</v>
      </c>
      <c r="K96" s="4">
        <f>SUMPRODUCT('Respondent Data'!I96:Z96,'Product Coding'!A109:R109)</f>
        <v>-0.53487620735611408</v>
      </c>
      <c r="L96" s="4">
        <f>SUMPRODUCT('Respondent Data'!I96:Z96,'Product Coding'!A110:R110)</f>
        <v>-1.6799423288953619</v>
      </c>
      <c r="M96" s="4">
        <f>SUMPRODUCT('Respondent Data'!I96:Z96,'Product Coding'!A111:R111)</f>
        <v>-2.0737332879955321</v>
      </c>
      <c r="N96" s="4">
        <f>SUMPRODUCT('Respondent Data'!I96:Z96,'Product Coding'!A112:R112)</f>
        <v>3.1515715152428649</v>
      </c>
      <c r="O96" s="4">
        <f>SUMPRODUCT('Respondent Data'!I96:Z96,'Product Coding'!A113:R113)</f>
        <v>1.5030522714340551</v>
      </c>
      <c r="P96" s="4">
        <f>SUMPRODUCT('Respondent Data'!I96:Z96,'Product Coding'!A114:R114)</f>
        <v>-0.16121829604603727</v>
      </c>
      <c r="Q96" s="4">
        <f>SUMPRODUCT('Respondent Data'!I96:Z96,'Product Coding'!A115:R115)</f>
        <v>-1.0932343294702069</v>
      </c>
      <c r="R96" s="4">
        <f>SUMPRODUCT('Respondent Data'!I96:Z96,'Product Coding'!A116:R116)</f>
        <v>-2.2383004510094549</v>
      </c>
      <c r="S96" s="4">
        <f>SUMPRODUCT('Respondent Data'!I96:Z96,'Product Coding'!A117:R117)</f>
        <v>-2.6320914101096253</v>
      </c>
      <c r="T96" s="4">
        <f>SUMPRODUCT('Respondent Data'!I96:Z96,'Product Coding'!A118:R118)</f>
        <v>2.4534974884112168</v>
      </c>
      <c r="U96" s="4">
        <f>SUMPRODUCT('Respondent Data'!I96:Z96,'Product Coding'!A119:R119)</f>
        <v>0.80497824460240697</v>
      </c>
      <c r="V96" s="4">
        <f>SUMPRODUCT('Respondent Data'!I96:Z96,'Product Coding'!A120:R120)</f>
        <v>-0.8592923228776852</v>
      </c>
      <c r="W96" s="4">
        <f>SUMPRODUCT('Respondent Data'!I96:Z96,'Product Coding'!A121:R121)</f>
        <v>-1.791308356301855</v>
      </c>
      <c r="X96" s="4">
        <f>SUMPRODUCT('Respondent Data'!I96:Z96,'Product Coding'!A122:R122)</f>
        <v>-2.9363744778411029</v>
      </c>
      <c r="Y96" s="4">
        <f>SUMPRODUCT('Respondent Data'!I96:Z96,'Product Coding'!A123:R123)</f>
        <v>-3.3301654369412734</v>
      </c>
      <c r="Z96" s="4">
        <f>SUMPRODUCT('Respondent Data'!I96:Z96,'Product Coding'!A124:R124)</f>
        <v>4.9770352004911809</v>
      </c>
      <c r="AA96" s="4">
        <f>SUMPRODUCT('Respondent Data'!I96:Z96,'Product Coding'!A125:R125)</f>
        <v>3.328515956682371</v>
      </c>
      <c r="AB96" s="4">
        <f>SUMPRODUCT('Respondent Data'!I96:Z96,'Product Coding'!A126:R126)</f>
        <v>1.6642453892022788</v>
      </c>
      <c r="AC96" s="4">
        <f>SUMPRODUCT('Respondent Data'!I96:Z96,'Product Coding'!A127:R127)</f>
        <v>0.73222935577810888</v>
      </c>
      <c r="AD96" s="4">
        <f>SUMPRODUCT('Respondent Data'!I96:Z96,'Product Coding'!A128:R128)</f>
        <v>-0.41283676576113898</v>
      </c>
      <c r="AE96" s="4">
        <f>SUMPRODUCT('Respondent Data'!I96:Z96,'Product Coding'!A129:R129)</f>
        <v>-0.8066277248613094</v>
      </c>
      <c r="AF96" s="4">
        <f>SUMPRODUCT('Respondent Data'!I96:Z96,'Product Coding'!A130:R130)</f>
        <v>4.2789611736595328</v>
      </c>
      <c r="AG96" s="4">
        <f>SUMPRODUCT('Respondent Data'!I96:Z96,'Product Coding'!A131:R131)</f>
        <v>2.6304419298507229</v>
      </c>
      <c r="AH96" s="4">
        <f>SUMPRODUCT('Respondent Data'!I96:Z96,'Product Coding'!A132:R132)</f>
        <v>0.96617136237063073</v>
      </c>
      <c r="AI96" s="4">
        <f>SUMPRODUCT('Respondent Data'!I96:Z96,'Product Coding'!A133:R133)</f>
        <v>3.4155328946460894E-2</v>
      </c>
      <c r="AJ96" s="4">
        <f>SUMPRODUCT('Respondent Data'!I96:Z96,'Product Coding'!A134:R134)</f>
        <v>-1.110910792592787</v>
      </c>
      <c r="AK96" s="4">
        <f>SUMPRODUCT('Respondent Data'!I96:Z96,'Product Coding'!A135:R135)</f>
        <v>-1.5047017516929575</v>
      </c>
      <c r="AL96" s="4">
        <f>SUMPRODUCT('Respondent Data'!I96:Z96,'Product Coding'!A136:R136)</f>
        <v>5.2167564547230478</v>
      </c>
      <c r="AM96" s="4">
        <f>SUMPRODUCT('Respondent Data'!I96:Z96,'Product Coding'!A137:R137)</f>
        <v>3.568237210914238</v>
      </c>
      <c r="AN96" s="4">
        <f>SUMPRODUCT('Respondent Data'!I96:Z96,'Product Coding'!A138:R138)</f>
        <v>1.9039666434341458</v>
      </c>
      <c r="AO96" s="4">
        <f>SUMPRODUCT('Respondent Data'!I96:Z96,'Product Coding'!A139:R139)</f>
        <v>0.97195061000997596</v>
      </c>
      <c r="AP96" s="4">
        <f>SUMPRODUCT('Respondent Data'!I96:Z96,'Product Coding'!A140:R140)</f>
        <v>-0.1731155115292719</v>
      </c>
      <c r="AQ96" s="4">
        <f>SUMPRODUCT('Respondent Data'!I96:Z96,'Product Coding'!A141:R141)</f>
        <v>-0.56690647062944244</v>
      </c>
      <c r="AR96" s="4">
        <f>SUMPRODUCT('Respondent Data'!I96:Z96,'Product Coding'!A142:R142)</f>
        <v>4.5186824278913997</v>
      </c>
      <c r="AS96" s="4">
        <f>SUMPRODUCT('Respondent Data'!I96:Z96,'Product Coding'!A143:R143)</f>
        <v>2.8701631840825899</v>
      </c>
      <c r="AT96" s="4">
        <f>SUMPRODUCT('Respondent Data'!I96:Z96,'Product Coding'!A144:R144)</f>
        <v>1.2058926166024977</v>
      </c>
      <c r="AU96" s="4">
        <f>SUMPRODUCT('Respondent Data'!I96:Z96,'Product Coding'!A145:R145)</f>
        <v>0.27387658317832791</v>
      </c>
      <c r="AV96" s="4">
        <f>SUMPRODUCT('Respondent Data'!I96:Z96,'Product Coding'!A146:R146)</f>
        <v>-0.87118953836091984</v>
      </c>
      <c r="AW96" s="4">
        <f>SUMPRODUCT('Respondent Data'!I96:Z96,'Product Coding'!A147:R147)</f>
        <v>-1.2649804974610903</v>
      </c>
      <c r="AX96" s="4">
        <f>SUMPRODUCT('Respondent Data'!I96:Z96,'Product Coding'!A148:R148)</f>
        <v>5.4664984596922261</v>
      </c>
      <c r="AY96" s="4">
        <f>SUMPRODUCT('Respondent Data'!I96:Z96,'Product Coding'!A149:R149)</f>
        <v>3.8179792158834163</v>
      </c>
      <c r="AZ96" s="4">
        <f>SUMPRODUCT('Respondent Data'!I96:Z96,'Product Coding'!A150:R150)</f>
        <v>2.1537086484033239</v>
      </c>
      <c r="BA96" s="4">
        <f>SUMPRODUCT('Respondent Data'!I96:Z96,'Product Coding'!A151:R151)</f>
        <v>1.2216926149791538</v>
      </c>
      <c r="BB96" s="4">
        <f>SUMPRODUCT('Respondent Data'!I96:Z96,'Product Coding'!A152:R152)</f>
        <v>7.6626493439906074E-2</v>
      </c>
      <c r="BC96" s="4">
        <f>SUMPRODUCT('Respondent Data'!I96:Z96,'Product Coding'!A153:R153)</f>
        <v>-0.31716446566026441</v>
      </c>
      <c r="BD96" s="4">
        <f>SUMPRODUCT('Respondent Data'!I96:Z96,'Product Coding'!A154:R154)</f>
        <v>4.768424432860578</v>
      </c>
      <c r="BE96" s="4">
        <f>SUMPRODUCT('Respondent Data'!I96:Z96,'Product Coding'!A155:R155)</f>
        <v>3.1199051890517682</v>
      </c>
      <c r="BF96" s="4">
        <f>SUMPRODUCT('Respondent Data'!I96:Z96,'Product Coding'!A156:R156)</f>
        <v>1.4556346215716758</v>
      </c>
      <c r="BG96" s="4">
        <f>SUMPRODUCT('Respondent Data'!I96:Z96,'Product Coding'!A157:R157)</f>
        <v>0.52361858814750595</v>
      </c>
      <c r="BH96" s="4">
        <f>SUMPRODUCT('Respondent Data'!I96:Z96,'Product Coding'!A158:R158)</f>
        <v>-0.62144753339174197</v>
      </c>
      <c r="BI96" s="4">
        <f>SUMPRODUCT('Respondent Data'!I96:Z96,'Product Coding'!A159:R159)</f>
        <v>-1.0152384924919124</v>
      </c>
      <c r="BJ96" s="4">
        <f>SUMPRODUCT('Respondent Data'!I96:Z96,'Product Coding'!A160:R160)</f>
        <v>3.9000054227432628</v>
      </c>
      <c r="BK96" s="4">
        <f>SUMPRODUCT('Respondent Data'!I96:Z96,'Product Coding'!A161:R161)</f>
        <v>2.2514861789344529</v>
      </c>
      <c r="BL96" s="4">
        <f>SUMPRODUCT('Respondent Data'!I96:Z96,'Product Coding'!A162:R162)</f>
        <v>0.58721561145436074</v>
      </c>
      <c r="BM96" s="4">
        <f>SUMPRODUCT('Respondent Data'!I96:Z96,'Product Coding'!A163:R163)</f>
        <v>-0.34480042196980915</v>
      </c>
      <c r="BN96" s="4">
        <f>SUMPRODUCT('Respondent Data'!I96:Z96,'Product Coding'!A164:R164)</f>
        <v>-1.489866543509057</v>
      </c>
      <c r="BO96" s="4">
        <f>SUMPRODUCT('Respondent Data'!I96:Z96,'Product Coding'!A165:R165)</f>
        <v>-1.8836575026092275</v>
      </c>
      <c r="BP96" s="4">
        <f>SUMPRODUCT('Respondent Data'!I96:Z96,'Product Coding'!A166:R166)</f>
        <v>3.2019313959116147</v>
      </c>
      <c r="BQ96" s="4">
        <f>SUMPRODUCT('Respondent Data'!I96:Z96,'Product Coding'!A167:R167)</f>
        <v>1.5534121521028048</v>
      </c>
      <c r="BR96" s="4">
        <f>SUMPRODUCT('Respondent Data'!I96:Z96,'Product Coding'!A168:R168)</f>
        <v>-0.1108584153772873</v>
      </c>
      <c r="BS96" s="4">
        <f>SUMPRODUCT('Respondent Data'!I96:Z96,'Product Coding'!A169:R169)</f>
        <v>-1.0428744488014572</v>
      </c>
      <c r="BT96" s="4">
        <f>SUMPRODUCT('Respondent Data'!I96:Z96,'Product Coding'!A170:R170)</f>
        <v>-2.1879405703407051</v>
      </c>
      <c r="BU96" s="4">
        <f>SUMPRODUCT('Respondent Data'!I96:Z96,'Product Coding'!A171:R171)</f>
        <v>-2.5817315294408756</v>
      </c>
      <c r="BV96" s="4">
        <f>SUMPRODUCT('Respondent Data'!I96:Z96,'Product Coding'!A172:R172)</f>
        <v>-3.6420839083763301</v>
      </c>
      <c r="BX96" s="4">
        <f t="shared" si="338"/>
        <v>1.2179468385195388E-2</v>
      </c>
      <c r="BY96" s="4">
        <f t="shared" si="339"/>
        <v>6.3324408719162673E-2</v>
      </c>
      <c r="BZ96" s="4">
        <f t="shared" si="340"/>
        <v>0.33446807233281106</v>
      </c>
      <c r="CA96" s="4">
        <f t="shared" si="341"/>
        <v>0.84942313935351643</v>
      </c>
      <c r="CB96" s="4">
        <f t="shared" si="342"/>
        <v>2.6694389041345756</v>
      </c>
      <c r="CC96" s="4">
        <f t="shared" si="343"/>
        <v>3.9576850110812565</v>
      </c>
      <c r="CD96" s="4">
        <f t="shared" si="344"/>
        <v>2.4479245635479506E-2</v>
      </c>
      <c r="CE96" s="4">
        <f t="shared" si="345"/>
        <v>0.12727433634477267</v>
      </c>
      <c r="CF96" s="4">
        <f t="shared" si="346"/>
        <v>0.6722400223816386</v>
      </c>
      <c r="CG96" s="4">
        <f t="shared" si="347"/>
        <v>1.7072368858044613</v>
      </c>
      <c r="CH96" s="4">
        <f t="shared" si="348"/>
        <v>5.3652465425047531</v>
      </c>
      <c r="CI96" s="4">
        <f t="shared" si="349"/>
        <v>7.9544640595213698</v>
      </c>
      <c r="CJ96" s="4">
        <f t="shared" si="350"/>
        <v>4.2784836983866585E-2</v>
      </c>
      <c r="CK96" s="4">
        <f t="shared" si="351"/>
        <v>0.22245014465839918</v>
      </c>
      <c r="CL96" s="4">
        <f t="shared" si="352"/>
        <v>1.1749414258886675</v>
      </c>
      <c r="CM96" s="4">
        <f t="shared" si="353"/>
        <v>2.9839094284065792</v>
      </c>
      <c r="CN96" s="4">
        <f t="shared" si="354"/>
        <v>9.3773804192158128</v>
      </c>
      <c r="CO96" s="4">
        <f t="shared" si="355"/>
        <v>13.902816007834097</v>
      </c>
      <c r="CP96" s="4">
        <f t="shared" si="356"/>
        <v>8.5992302855771682E-2</v>
      </c>
      <c r="CQ96" s="4">
        <f t="shared" si="357"/>
        <v>0.44709765324076134</v>
      </c>
      <c r="CR96" s="4">
        <f t="shared" si="358"/>
        <v>2.3614889305505447</v>
      </c>
      <c r="CS96" s="4">
        <f t="shared" si="359"/>
        <v>5.9972939328596242</v>
      </c>
      <c r="CT96" s="4">
        <f t="shared" si="360"/>
        <v>18.847390661019979</v>
      </c>
      <c r="CU96" s="4">
        <f t="shared" si="361"/>
        <v>27.942964119380793</v>
      </c>
      <c r="CV96" s="4">
        <f t="shared" si="362"/>
        <v>6.8944730162987045E-3</v>
      </c>
      <c r="CW96" s="4">
        <f t="shared" si="363"/>
        <v>3.5846263020644413E-2</v>
      </c>
      <c r="CX96" s="4">
        <f t="shared" si="364"/>
        <v>0.18933347717499857</v>
      </c>
      <c r="CY96" s="4">
        <f t="shared" si="365"/>
        <v>0.48083584015958686</v>
      </c>
      <c r="CZ96" s="4">
        <f t="shared" si="366"/>
        <v>1.5110983428131426</v>
      </c>
      <c r="DA96" s="4">
        <f t="shared" si="367"/>
        <v>2.2403401899771684</v>
      </c>
      <c r="DB96" s="4">
        <f t="shared" si="368"/>
        <v>1.3857049680288962E-2</v>
      </c>
      <c r="DC96" s="4">
        <f t="shared" si="369"/>
        <v>7.2046615652205506E-2</v>
      </c>
      <c r="DD96" s="4">
        <f t="shared" si="370"/>
        <v>0.38053719162487815</v>
      </c>
      <c r="DE96" s="4">
        <f t="shared" si="371"/>
        <v>0.96642137976368325</v>
      </c>
      <c r="DF96" s="4">
        <f t="shared" si="372"/>
        <v>3.037123324532979</v>
      </c>
      <c r="DG96" s="4">
        <f t="shared" si="373"/>
        <v>4.5028104744005324</v>
      </c>
      <c r="DH96" s="4">
        <f t="shared" si="374"/>
        <v>5.42489651820364E-3</v>
      </c>
      <c r="DI96" s="4">
        <f t="shared" si="375"/>
        <v>2.8205530283691327E-2</v>
      </c>
      <c r="DJ96" s="4">
        <f t="shared" si="376"/>
        <v>0.14897650896274653</v>
      </c>
      <c r="DK96" s="4">
        <f t="shared" si="377"/>
        <v>0.37834431564859883</v>
      </c>
      <c r="DL96" s="4">
        <f t="shared" si="378"/>
        <v>1.1890034407577041</v>
      </c>
      <c r="DM96" s="4">
        <f t="shared" si="379"/>
        <v>1.7628053177476191</v>
      </c>
      <c r="DN96" s="4">
        <f t="shared" si="380"/>
        <v>1.0903380198234657E-2</v>
      </c>
      <c r="DO96" s="4">
        <f t="shared" si="381"/>
        <v>5.668967497240722E-2</v>
      </c>
      <c r="DP96" s="4">
        <f t="shared" si="382"/>
        <v>0.29942460881528721</v>
      </c>
      <c r="DQ96" s="4">
        <f t="shared" si="383"/>
        <v>0.76042591881984389</v>
      </c>
      <c r="DR96" s="4">
        <f t="shared" si="384"/>
        <v>2.3897518649596798</v>
      </c>
      <c r="DS96" s="4">
        <f t="shared" si="385"/>
        <v>3.5430236374788366</v>
      </c>
      <c r="DT96" s="4">
        <f t="shared" si="386"/>
        <v>4.226003803807602E-3</v>
      </c>
      <c r="DU96" s="4">
        <f t="shared" si="387"/>
        <v>2.1972157048031574E-2</v>
      </c>
      <c r="DV96" s="4">
        <f t="shared" si="388"/>
        <v>0.11605295906418825</v>
      </c>
      <c r="DW96" s="4">
        <f t="shared" si="389"/>
        <v>0.29473087859183833</v>
      </c>
      <c r="DX96" s="4">
        <f t="shared" si="390"/>
        <v>0.92623574413291099</v>
      </c>
      <c r="DY96" s="4">
        <f t="shared" si="391"/>
        <v>1.3732284022701546</v>
      </c>
      <c r="DZ96" s="4">
        <f t="shared" si="392"/>
        <v>8.4937520996912919E-3</v>
      </c>
      <c r="EA96" s="4">
        <f t="shared" si="393"/>
        <v>4.4161355201175194E-2</v>
      </c>
      <c r="EB96" s="4">
        <f t="shared" si="394"/>
        <v>0.2332522899858028</v>
      </c>
      <c r="EC96" s="4">
        <f t="shared" si="395"/>
        <v>0.59237311065072029</v>
      </c>
      <c r="ED96" s="4">
        <f t="shared" si="396"/>
        <v>1.8616208507549679</v>
      </c>
      <c r="EE96" s="4">
        <f t="shared" si="397"/>
        <v>2.7600215633097109</v>
      </c>
      <c r="EF96" s="4">
        <f t="shared" si="398"/>
        <v>2.0241801679413089E-2</v>
      </c>
      <c r="EG96" s="4">
        <f t="shared" si="399"/>
        <v>0.10524269879607097</v>
      </c>
      <c r="EH96" s="4">
        <f t="shared" si="400"/>
        <v>0.55587289807212203</v>
      </c>
      <c r="EI96" s="4">
        <f t="shared" si="401"/>
        <v>1.4117081456197325</v>
      </c>
      <c r="EJ96" s="4">
        <f t="shared" si="402"/>
        <v>4.4365033993177061</v>
      </c>
      <c r="EK96" s="4">
        <f t="shared" si="403"/>
        <v>6.5775182109976305</v>
      </c>
      <c r="EL96" s="4">
        <f t="shared" si="404"/>
        <v>4.068355200275562E-2</v>
      </c>
      <c r="EM96" s="4">
        <f t="shared" si="405"/>
        <v>0.21152498563084657</v>
      </c>
      <c r="EN96" s="4">
        <f t="shared" si="406"/>
        <v>1.1172367121173856</v>
      </c>
      <c r="EO96" s="4">
        <f t="shared" si="407"/>
        <v>2.8373611531549878</v>
      </c>
      <c r="EP96" s="4">
        <f t="shared" si="408"/>
        <v>8.9168306070360313</v>
      </c>
      <c r="EQ96" s="4">
        <f t="shared" si="409"/>
        <v>13.220009188132366</v>
      </c>
      <c r="ER96" s="4">
        <f t="shared" si="410"/>
        <v>38.171299390721103</v>
      </c>
      <c r="ET96" s="4">
        <f t="shared" si="411"/>
        <v>0.98796708610912032</v>
      </c>
      <c r="EU96" s="4">
        <f t="shared" si="412"/>
        <v>0.94044676469390875</v>
      </c>
      <c r="EV96" s="4">
        <f t="shared" si="413"/>
        <v>0.74936225207087903</v>
      </c>
      <c r="EW96" s="4">
        <f t="shared" si="414"/>
        <v>0.5407091426084133</v>
      </c>
      <c r="EX96" s="4">
        <f t="shared" si="415"/>
        <v>0.27252122902856901</v>
      </c>
      <c r="EY96" s="4">
        <f t="shared" si="416"/>
        <v>0.20170704628568223</v>
      </c>
      <c r="EZ96" s="4">
        <f t="shared" si="417"/>
        <v>0.97610566954892763</v>
      </c>
      <c r="FA96" s="4">
        <f t="shared" si="418"/>
        <v>0.88709550795109537</v>
      </c>
      <c r="FB96" s="4">
        <f t="shared" si="419"/>
        <v>0.59800027903636666</v>
      </c>
      <c r="FC96" s="4">
        <f t="shared" si="420"/>
        <v>0.3693803099549775</v>
      </c>
      <c r="FD96" s="4">
        <f t="shared" si="421"/>
        <v>0.15710310564129312</v>
      </c>
      <c r="FE96" s="4">
        <f t="shared" si="422"/>
        <v>0.11167614201730924</v>
      </c>
      <c r="FF96" s="4">
        <f t="shared" si="423"/>
        <v>0.95897059923922878</v>
      </c>
      <c r="FG96" s="4">
        <f t="shared" si="424"/>
        <v>0.81802927045293894</v>
      </c>
      <c r="FH96" s="4">
        <f t="shared" si="425"/>
        <v>0.4597824971729555</v>
      </c>
      <c r="FI96" s="4">
        <f t="shared" si="426"/>
        <v>0.25100972247754239</v>
      </c>
      <c r="FJ96" s="4">
        <f t="shared" si="427"/>
        <v>9.6363432735712212E-2</v>
      </c>
      <c r="FK96" s="4">
        <f t="shared" si="428"/>
        <v>6.710141220788883E-2</v>
      </c>
      <c r="FL96" s="4">
        <f t="shared" si="429"/>
        <v>0.92081683946594961</v>
      </c>
      <c r="FM96" s="4">
        <f t="shared" si="430"/>
        <v>0.69103836756317694</v>
      </c>
      <c r="FN96" s="4">
        <f t="shared" si="431"/>
        <v>0.29748722088941104</v>
      </c>
      <c r="FO96" s="4">
        <f t="shared" si="432"/>
        <v>0.14291239007467624</v>
      </c>
      <c r="FP96" s="4">
        <f t="shared" si="433"/>
        <v>5.038445693337347E-2</v>
      </c>
      <c r="FQ96" s="4">
        <f t="shared" si="434"/>
        <v>3.4550711387932094E-2</v>
      </c>
      <c r="FR96" s="4">
        <f t="shared" si="435"/>
        <v>0.99315273526564773</v>
      </c>
      <c r="FS96" s="4">
        <f t="shared" si="436"/>
        <v>0.96539422470269609</v>
      </c>
      <c r="FT96" s="4">
        <f t="shared" si="437"/>
        <v>0.84080707319807491</v>
      </c>
      <c r="FU96" s="4">
        <f t="shared" si="438"/>
        <v>0.67529429858493417</v>
      </c>
      <c r="FV96" s="4">
        <f t="shared" si="439"/>
        <v>0.39823211339453801</v>
      </c>
      <c r="FW96" s="4">
        <f t="shared" si="440"/>
        <v>0.30860957225822827</v>
      </c>
      <c r="FX96" s="4">
        <f t="shared" si="441"/>
        <v>0.98633234371190825</v>
      </c>
      <c r="FY96" s="4">
        <f t="shared" si="442"/>
        <v>0.9327952585267254</v>
      </c>
      <c r="FZ96" s="4">
        <f t="shared" si="443"/>
        <v>0.72435571172335478</v>
      </c>
      <c r="GA96" s="4">
        <f t="shared" si="444"/>
        <v>0.50853800222624512</v>
      </c>
      <c r="GB96" s="4">
        <f t="shared" si="445"/>
        <v>0.24770112766264862</v>
      </c>
      <c r="GC96" s="4">
        <f t="shared" si="446"/>
        <v>0.18172532102496924</v>
      </c>
      <c r="GD96" s="4">
        <f t="shared" si="447"/>
        <v>0.99460437419344794</v>
      </c>
      <c r="GE96" s="4">
        <f t="shared" si="448"/>
        <v>0.97256819823181728</v>
      </c>
      <c r="GF96" s="4">
        <f t="shared" si="449"/>
        <v>0.87033981304175045</v>
      </c>
      <c r="GG96" s="4">
        <f t="shared" si="450"/>
        <v>0.72550812496327255</v>
      </c>
      <c r="GH96" s="4">
        <f t="shared" si="451"/>
        <v>0.45682888449634362</v>
      </c>
      <c r="GI96" s="4">
        <f t="shared" si="452"/>
        <v>0.36195094658904575</v>
      </c>
      <c r="GJ96" s="4">
        <f t="shared" si="453"/>
        <v>0.98921422124823</v>
      </c>
      <c r="GK96" s="4">
        <f t="shared" si="454"/>
        <v>0.94635163348796081</v>
      </c>
      <c r="GL96" s="4">
        <f t="shared" si="455"/>
        <v>0.76957138814826742</v>
      </c>
      <c r="GM96" s="4">
        <f t="shared" si="456"/>
        <v>0.56804435182957369</v>
      </c>
      <c r="GN96" s="4">
        <f t="shared" si="457"/>
        <v>0.29500684411066613</v>
      </c>
      <c r="GO96" s="4">
        <f t="shared" si="458"/>
        <v>0.22011771890206425</v>
      </c>
      <c r="GP96" s="4">
        <f t="shared" si="459"/>
        <v>0.99579178014928882</v>
      </c>
      <c r="GQ96" s="4">
        <f t="shared" si="460"/>
        <v>0.97850023907549677</v>
      </c>
      <c r="GR96" s="4">
        <f t="shared" si="461"/>
        <v>0.89601482786130604</v>
      </c>
      <c r="GS96" s="4">
        <f t="shared" si="462"/>
        <v>0.77236128104676827</v>
      </c>
      <c r="GT96" s="4">
        <f t="shared" si="463"/>
        <v>0.51914725549345819</v>
      </c>
      <c r="GU96" s="4">
        <f t="shared" si="464"/>
        <v>0.42136694430398353</v>
      </c>
      <c r="GV96" s="4">
        <f t="shared" si="465"/>
        <v>0.99157778411417297</v>
      </c>
      <c r="GW96" s="4">
        <f t="shared" si="466"/>
        <v>0.95770638802020513</v>
      </c>
      <c r="GX96" s="4">
        <f t="shared" si="467"/>
        <v>0.8108640933571768</v>
      </c>
      <c r="GY96" s="4">
        <f t="shared" si="468"/>
        <v>0.62799352319592472</v>
      </c>
      <c r="GZ96" s="4">
        <f t="shared" si="469"/>
        <v>0.34945230418494283</v>
      </c>
      <c r="HA96" s="4">
        <f t="shared" si="470"/>
        <v>0.26595592157183345</v>
      </c>
      <c r="HB96" s="4">
        <f t="shared" si="471"/>
        <v>0.98015979971993583</v>
      </c>
      <c r="HC96" s="4">
        <f t="shared" si="472"/>
        <v>0.90477865276946789</v>
      </c>
      <c r="HD96" s="4">
        <f t="shared" si="473"/>
        <v>0.64272602295412262</v>
      </c>
      <c r="HE96" s="4">
        <f t="shared" si="474"/>
        <v>0.41464387049330625</v>
      </c>
      <c r="HF96" s="4">
        <f t="shared" si="475"/>
        <v>0.18394175935317217</v>
      </c>
      <c r="HG96" s="4">
        <f t="shared" si="476"/>
        <v>0.13196932981944537</v>
      </c>
      <c r="HH96" s="4">
        <f t="shared" si="477"/>
        <v>0.96090689439218901</v>
      </c>
      <c r="HI96" s="4">
        <f t="shared" si="478"/>
        <v>0.82540600636419847</v>
      </c>
      <c r="HJ96" s="4">
        <f t="shared" si="479"/>
        <v>0.47231374473944848</v>
      </c>
      <c r="HK96" s="4">
        <f t="shared" si="480"/>
        <v>0.26059574798630136</v>
      </c>
      <c r="HL96" s="4">
        <f t="shared" si="481"/>
        <v>0.10083866908954722</v>
      </c>
      <c r="HM96" s="4">
        <f t="shared" si="482"/>
        <v>7.0323442606111175E-2</v>
      </c>
      <c r="HN96" s="4">
        <f t="shared" si="483"/>
        <v>2.5528895276751527E-2</v>
      </c>
      <c r="HP96" s="4">
        <f t="shared" ref="HP96:IU96" si="574">IF(B1=1,ET96,0)</f>
        <v>0.98796708610912032</v>
      </c>
      <c r="HQ96" s="4">
        <f t="shared" si="574"/>
        <v>0.94044676469390875</v>
      </c>
      <c r="HR96" s="4">
        <f t="shared" si="574"/>
        <v>0.74936225207087903</v>
      </c>
      <c r="HS96" s="4">
        <f t="shared" si="574"/>
        <v>0.5407091426084133</v>
      </c>
      <c r="HT96" s="4">
        <f t="shared" si="574"/>
        <v>0.27252122902856901</v>
      </c>
      <c r="HU96" s="4">
        <f t="shared" si="574"/>
        <v>0.20170704628568223</v>
      </c>
      <c r="HV96" s="4">
        <f t="shared" si="574"/>
        <v>0.97610566954892763</v>
      </c>
      <c r="HW96" s="4">
        <f t="shared" si="574"/>
        <v>0.88709550795109537</v>
      </c>
      <c r="HX96" s="4">
        <f t="shared" si="574"/>
        <v>0.59800027903636666</v>
      </c>
      <c r="HY96" s="4">
        <f t="shared" si="574"/>
        <v>0.3693803099549775</v>
      </c>
      <c r="HZ96" s="4">
        <f t="shared" si="574"/>
        <v>0.15710310564129312</v>
      </c>
      <c r="IA96" s="4">
        <f t="shared" si="574"/>
        <v>0.11167614201730924</v>
      </c>
      <c r="IB96" s="4">
        <f t="shared" si="574"/>
        <v>0.95897059923922878</v>
      </c>
      <c r="IC96" s="4">
        <f t="shared" si="574"/>
        <v>0.81802927045293894</v>
      </c>
      <c r="ID96" s="4">
        <f t="shared" si="574"/>
        <v>0.4597824971729555</v>
      </c>
      <c r="IE96" s="4">
        <f t="shared" si="574"/>
        <v>0.25100972247754239</v>
      </c>
      <c r="IF96" s="4">
        <f t="shared" si="574"/>
        <v>9.6363432735712212E-2</v>
      </c>
      <c r="IG96" s="4">
        <f t="shared" si="574"/>
        <v>6.710141220788883E-2</v>
      </c>
      <c r="IH96" s="4">
        <f t="shared" si="574"/>
        <v>0.92081683946594961</v>
      </c>
      <c r="II96" s="4">
        <f t="shared" si="574"/>
        <v>0.69103836756317694</v>
      </c>
      <c r="IJ96" s="4">
        <f t="shared" si="574"/>
        <v>0.29748722088941104</v>
      </c>
      <c r="IK96" s="4">
        <f t="shared" si="574"/>
        <v>0.14291239007467624</v>
      </c>
      <c r="IL96" s="4">
        <f t="shared" si="574"/>
        <v>5.038445693337347E-2</v>
      </c>
      <c r="IM96" s="4">
        <f t="shared" si="574"/>
        <v>3.4550711387932094E-2</v>
      </c>
      <c r="IN96" s="4">
        <f t="shared" si="574"/>
        <v>0.99315273526564773</v>
      </c>
      <c r="IO96" s="4">
        <f t="shared" si="574"/>
        <v>0.96539422470269609</v>
      </c>
      <c r="IP96" s="4">
        <f t="shared" si="574"/>
        <v>0.84080707319807491</v>
      </c>
      <c r="IQ96" s="4">
        <f t="shared" si="574"/>
        <v>0.67529429858493417</v>
      </c>
      <c r="IR96" s="4">
        <f t="shared" si="574"/>
        <v>0.39823211339453801</v>
      </c>
      <c r="IS96" s="4">
        <f t="shared" si="574"/>
        <v>0.30860957225822827</v>
      </c>
      <c r="IT96" s="4">
        <f t="shared" si="574"/>
        <v>0.98633234371190825</v>
      </c>
      <c r="IU96" s="4">
        <f t="shared" si="574"/>
        <v>0.9327952585267254</v>
      </c>
      <c r="IV96" s="4">
        <f t="shared" ref="IV96:KA96" si="575">IF(AH1=1,FZ96,0)</f>
        <v>0.72435571172335478</v>
      </c>
      <c r="IW96" s="4">
        <f t="shared" si="575"/>
        <v>0.50853800222624512</v>
      </c>
      <c r="IX96" s="4">
        <f t="shared" si="575"/>
        <v>0.24770112766264862</v>
      </c>
      <c r="IY96" s="4">
        <f t="shared" si="575"/>
        <v>0.18172532102496924</v>
      </c>
      <c r="IZ96" s="4">
        <f t="shared" si="575"/>
        <v>0.99460437419344794</v>
      </c>
      <c r="JA96" s="4">
        <f t="shared" si="575"/>
        <v>0.97256819823181728</v>
      </c>
      <c r="JB96" s="4">
        <f t="shared" si="575"/>
        <v>0.87033981304175045</v>
      </c>
      <c r="JC96" s="4">
        <f t="shared" si="575"/>
        <v>0.72550812496327255</v>
      </c>
      <c r="JD96" s="4">
        <f t="shared" si="575"/>
        <v>0.45682888449634362</v>
      </c>
      <c r="JE96" s="4">
        <f t="shared" si="575"/>
        <v>0.36195094658904575</v>
      </c>
      <c r="JF96" s="4">
        <f t="shared" si="575"/>
        <v>0.98921422124823</v>
      </c>
      <c r="JG96" s="4">
        <f t="shared" si="575"/>
        <v>0.94635163348796081</v>
      </c>
      <c r="JH96" s="4">
        <f t="shared" si="575"/>
        <v>0.76957138814826742</v>
      </c>
      <c r="JI96" s="4">
        <f t="shared" si="575"/>
        <v>0.56804435182957369</v>
      </c>
      <c r="JJ96" s="4">
        <f t="shared" si="575"/>
        <v>0.29500684411066613</v>
      </c>
      <c r="JK96" s="4">
        <f t="shared" si="575"/>
        <v>0.22011771890206425</v>
      </c>
      <c r="JL96" s="4">
        <f t="shared" si="575"/>
        <v>0.99579178014928882</v>
      </c>
      <c r="JM96" s="4">
        <f t="shared" si="575"/>
        <v>0.97850023907549677</v>
      </c>
      <c r="JN96" s="4">
        <f t="shared" si="575"/>
        <v>0.89601482786130604</v>
      </c>
      <c r="JO96" s="4">
        <f t="shared" si="575"/>
        <v>0.77236128104676827</v>
      </c>
      <c r="JP96" s="4">
        <f t="shared" si="575"/>
        <v>0.51914725549345819</v>
      </c>
      <c r="JQ96" s="4">
        <f t="shared" si="575"/>
        <v>0.42136694430398353</v>
      </c>
      <c r="JR96" s="4">
        <f t="shared" si="575"/>
        <v>0.99157778411417297</v>
      </c>
      <c r="JS96" s="4">
        <f t="shared" si="575"/>
        <v>0.95770638802020513</v>
      </c>
      <c r="JT96" s="4">
        <f t="shared" si="575"/>
        <v>0.8108640933571768</v>
      </c>
      <c r="JU96" s="4">
        <f t="shared" si="575"/>
        <v>0.62799352319592472</v>
      </c>
      <c r="JV96" s="4">
        <f t="shared" si="575"/>
        <v>0.34945230418494283</v>
      </c>
      <c r="JW96" s="4">
        <f t="shared" si="575"/>
        <v>0.26595592157183345</v>
      </c>
      <c r="JX96" s="4">
        <f t="shared" si="575"/>
        <v>0.98015979971993583</v>
      </c>
      <c r="JY96" s="4">
        <f t="shared" si="575"/>
        <v>0.90477865276946789</v>
      </c>
      <c r="JZ96" s="4">
        <f t="shared" si="575"/>
        <v>0.64272602295412262</v>
      </c>
      <c r="KA96" s="4">
        <f t="shared" si="575"/>
        <v>0.41464387049330625</v>
      </c>
      <c r="KB96" s="4">
        <f t="shared" ref="KB96:KJ96" si="576">IF(BN1=1,HF96,0)</f>
        <v>0.18394175935317217</v>
      </c>
      <c r="KC96" s="4">
        <f t="shared" si="576"/>
        <v>0.13196932981944537</v>
      </c>
      <c r="KD96" s="4">
        <f t="shared" si="576"/>
        <v>0.96090689439218901</v>
      </c>
      <c r="KE96" s="4">
        <f t="shared" si="576"/>
        <v>0.82540600636419847</v>
      </c>
      <c r="KF96" s="4">
        <f t="shared" si="576"/>
        <v>0.47231374473944848</v>
      </c>
      <c r="KG96" s="4">
        <f t="shared" si="576"/>
        <v>0.26059574798630136</v>
      </c>
      <c r="KH96" s="4">
        <f t="shared" si="576"/>
        <v>0.10083866908954722</v>
      </c>
      <c r="KI96" s="4">
        <f t="shared" si="576"/>
        <v>7.0323442606111175E-2</v>
      </c>
      <c r="KJ96" s="4">
        <f t="shared" si="576"/>
        <v>0</v>
      </c>
    </row>
    <row r="97" spans="1:296" x14ac:dyDescent="0.2">
      <c r="A97" s="4" t="str">
        <f>'Respondent Data'!A97</f>
        <v>798</v>
      </c>
      <c r="B97" s="4">
        <f>SUMPRODUCT('Respondent Data'!I97:Z97,'Product Coding'!A100:R100)</f>
        <v>2.8519532486333112</v>
      </c>
      <c r="C97" s="4">
        <f>SUMPRODUCT('Respondent Data'!I97:Z97,'Product Coding'!A101:R101)</f>
        <v>0.99172843677238087</v>
      </c>
      <c r="D97" s="4">
        <f>SUMPRODUCT('Respondent Data'!I97:Z97,'Product Coding'!A102:R102)</f>
        <v>0.55991035056180083</v>
      </c>
      <c r="E97" s="4">
        <f>SUMPRODUCT('Respondent Data'!I97:Z97,'Product Coding'!A103:R103)</f>
        <v>-1.6954744953538894</v>
      </c>
      <c r="F97" s="4">
        <f>SUMPRODUCT('Respondent Data'!I97:Z97,'Product Coding'!A104:R104)</f>
        <v>-2.8028762366495794</v>
      </c>
      <c r="G97" s="4">
        <f>SUMPRODUCT('Respondent Data'!I97:Z97,'Product Coding'!A105:R105)</f>
        <v>-3.7298298829647392</v>
      </c>
      <c r="H97" s="4">
        <f>SUMPRODUCT('Respondent Data'!I97:Z97,'Product Coding'!A106:R106)</f>
        <v>1.8177886318096412</v>
      </c>
      <c r="I97" s="4">
        <f>SUMPRODUCT('Respondent Data'!I97:Z97,'Product Coding'!A107:R107)</f>
        <v>-4.243618005128913E-2</v>
      </c>
      <c r="J97" s="4">
        <f>SUMPRODUCT('Respondent Data'!I97:Z97,'Product Coding'!A108:R108)</f>
        <v>-0.47425426626186917</v>
      </c>
      <c r="K97" s="4">
        <f>SUMPRODUCT('Respondent Data'!I97:Z97,'Product Coding'!A109:R109)</f>
        <v>-2.7296391121775594</v>
      </c>
      <c r="L97" s="4">
        <f>SUMPRODUCT('Respondent Data'!I97:Z97,'Product Coding'!A110:R110)</f>
        <v>-3.8370408534732494</v>
      </c>
      <c r="M97" s="4">
        <f>SUMPRODUCT('Respondent Data'!I97:Z97,'Product Coding'!A111:R111)</f>
        <v>-4.7639944997884092</v>
      </c>
      <c r="N97" s="4">
        <f>SUMPRODUCT('Respondent Data'!I97:Z97,'Product Coding'!A112:R112)</f>
        <v>2.5346534115356412</v>
      </c>
      <c r="O97" s="4">
        <f>SUMPRODUCT('Respondent Data'!I97:Z97,'Product Coding'!A113:R113)</f>
        <v>0.6744285996747108</v>
      </c>
      <c r="P97" s="4">
        <f>SUMPRODUCT('Respondent Data'!I97:Z97,'Product Coding'!A114:R114)</f>
        <v>0.24261051346413076</v>
      </c>
      <c r="Q97" s="4">
        <f>SUMPRODUCT('Respondent Data'!I97:Z97,'Product Coding'!A115:R115)</f>
        <v>-2.012774332451559</v>
      </c>
      <c r="R97" s="4">
        <f>SUMPRODUCT('Respondent Data'!I97:Z97,'Product Coding'!A116:R116)</f>
        <v>-3.1201760737472495</v>
      </c>
      <c r="S97" s="4">
        <f>SUMPRODUCT('Respondent Data'!I97:Z97,'Product Coding'!A117:R117)</f>
        <v>-4.0471297200624097</v>
      </c>
      <c r="T97" s="4">
        <f>SUMPRODUCT('Respondent Data'!I97:Z97,'Product Coding'!A118:R118)</f>
        <v>1.5004887947119712</v>
      </c>
      <c r="U97" s="4">
        <f>SUMPRODUCT('Respondent Data'!I97:Z97,'Product Coding'!A119:R119)</f>
        <v>-0.3597360171489592</v>
      </c>
      <c r="V97" s="4">
        <f>SUMPRODUCT('Respondent Data'!I97:Z97,'Product Coding'!A120:R120)</f>
        <v>-0.79155410335953924</v>
      </c>
      <c r="W97" s="4">
        <f>SUMPRODUCT('Respondent Data'!I97:Z97,'Product Coding'!A121:R121)</f>
        <v>-3.046938949275229</v>
      </c>
      <c r="X97" s="4">
        <f>SUMPRODUCT('Respondent Data'!I97:Z97,'Product Coding'!A122:R122)</f>
        <v>-4.154340690570919</v>
      </c>
      <c r="Y97" s="4">
        <f>SUMPRODUCT('Respondent Data'!I97:Z97,'Product Coding'!A123:R123)</f>
        <v>-5.0812943368860797</v>
      </c>
      <c r="Z97" s="4">
        <f>SUMPRODUCT('Respondent Data'!I97:Z97,'Product Coding'!A124:R124)</f>
        <v>3.677622691474304</v>
      </c>
      <c r="AA97" s="4">
        <f>SUMPRODUCT('Respondent Data'!I97:Z97,'Product Coding'!A125:R125)</f>
        <v>1.8173978796133738</v>
      </c>
      <c r="AB97" s="4">
        <f>SUMPRODUCT('Respondent Data'!I97:Z97,'Product Coding'!A126:R126)</f>
        <v>1.3855797934027938</v>
      </c>
      <c r="AC97" s="4">
        <f>SUMPRODUCT('Respondent Data'!I97:Z97,'Product Coding'!A127:R127)</f>
        <v>-0.86980505251289619</v>
      </c>
      <c r="AD97" s="4">
        <f>SUMPRODUCT('Respondent Data'!I97:Z97,'Product Coding'!A128:R128)</f>
        <v>-1.9772067938085867</v>
      </c>
      <c r="AE97" s="4">
        <f>SUMPRODUCT('Respondent Data'!I97:Z97,'Product Coding'!A129:R129)</f>
        <v>-2.9041604401237464</v>
      </c>
      <c r="AF97" s="4">
        <f>SUMPRODUCT('Respondent Data'!I97:Z97,'Product Coding'!A130:R130)</f>
        <v>2.643458074650634</v>
      </c>
      <c r="AG97" s="4">
        <f>SUMPRODUCT('Respondent Data'!I97:Z97,'Product Coding'!A131:R131)</f>
        <v>0.78323326278970384</v>
      </c>
      <c r="AH97" s="4">
        <f>SUMPRODUCT('Respondent Data'!I97:Z97,'Product Coding'!A132:R132)</f>
        <v>0.3514151765791238</v>
      </c>
      <c r="AI97" s="4">
        <f>SUMPRODUCT('Respondent Data'!I97:Z97,'Product Coding'!A133:R133)</f>
        <v>-1.9039696693365662</v>
      </c>
      <c r="AJ97" s="4">
        <f>SUMPRODUCT('Respondent Data'!I97:Z97,'Product Coding'!A134:R134)</f>
        <v>-3.0113714106322567</v>
      </c>
      <c r="AK97" s="4">
        <f>SUMPRODUCT('Respondent Data'!I97:Z97,'Product Coding'!A135:R135)</f>
        <v>-3.9383250569474164</v>
      </c>
      <c r="AL97" s="4">
        <f>SUMPRODUCT('Respondent Data'!I97:Z97,'Product Coding'!A136:R136)</f>
        <v>4.7391245859185211</v>
      </c>
      <c r="AM97" s="4">
        <f>SUMPRODUCT('Respondent Data'!I97:Z97,'Product Coding'!A137:R137)</f>
        <v>2.878899774057591</v>
      </c>
      <c r="AN97" s="4">
        <f>SUMPRODUCT('Respondent Data'!I97:Z97,'Product Coding'!A138:R138)</f>
        <v>2.4470816878470107</v>
      </c>
      <c r="AO97" s="4">
        <f>SUMPRODUCT('Respondent Data'!I97:Z97,'Product Coding'!A139:R139)</f>
        <v>0.19169684193132075</v>
      </c>
      <c r="AP97" s="4">
        <f>SUMPRODUCT('Respondent Data'!I97:Z97,'Product Coding'!A140:R140)</f>
        <v>-0.9157048993643695</v>
      </c>
      <c r="AQ97" s="4">
        <f>SUMPRODUCT('Respondent Data'!I97:Z97,'Product Coding'!A141:R141)</f>
        <v>-1.8426585456795292</v>
      </c>
      <c r="AR97" s="4">
        <f>SUMPRODUCT('Respondent Data'!I97:Z97,'Product Coding'!A142:R142)</f>
        <v>3.7049599690948511</v>
      </c>
      <c r="AS97" s="4">
        <f>SUMPRODUCT('Respondent Data'!I97:Z97,'Product Coding'!A143:R143)</f>
        <v>1.844735157233921</v>
      </c>
      <c r="AT97" s="4">
        <f>SUMPRODUCT('Respondent Data'!I97:Z97,'Product Coding'!A144:R144)</f>
        <v>1.4129170710233407</v>
      </c>
      <c r="AU97" s="4">
        <f>SUMPRODUCT('Respondent Data'!I97:Z97,'Product Coding'!A145:R145)</f>
        <v>-0.84246777489234925</v>
      </c>
      <c r="AV97" s="4">
        <f>SUMPRODUCT('Respondent Data'!I97:Z97,'Product Coding'!A146:R146)</f>
        <v>-1.9498695161880395</v>
      </c>
      <c r="AW97" s="4">
        <f>SUMPRODUCT('Respondent Data'!I97:Z97,'Product Coding'!A147:R147)</f>
        <v>-2.8768231625031992</v>
      </c>
      <c r="AX97" s="4">
        <f>SUMPRODUCT('Respondent Data'!I97:Z97,'Product Coding'!A148:R148)</f>
        <v>5.0268772546713212</v>
      </c>
      <c r="AY97" s="4">
        <f>SUMPRODUCT('Respondent Data'!I97:Z97,'Product Coding'!A149:R149)</f>
        <v>3.166652442810391</v>
      </c>
      <c r="AZ97" s="4">
        <f>SUMPRODUCT('Respondent Data'!I97:Z97,'Product Coding'!A150:R150)</f>
        <v>2.7348343565998108</v>
      </c>
      <c r="BA97" s="4">
        <f>SUMPRODUCT('Respondent Data'!I97:Z97,'Product Coding'!A151:R151)</f>
        <v>0.47944951068412078</v>
      </c>
      <c r="BB97" s="4">
        <f>SUMPRODUCT('Respondent Data'!I97:Z97,'Product Coding'!A152:R152)</f>
        <v>-0.62795223061156946</v>
      </c>
      <c r="BC97" s="4">
        <f>SUMPRODUCT('Respondent Data'!I97:Z97,'Product Coding'!A153:R153)</f>
        <v>-1.5549058769267292</v>
      </c>
      <c r="BD97" s="4">
        <f>SUMPRODUCT('Respondent Data'!I97:Z97,'Product Coding'!A154:R154)</f>
        <v>3.9927126378476512</v>
      </c>
      <c r="BE97" s="4">
        <f>SUMPRODUCT('Respondent Data'!I97:Z97,'Product Coding'!A155:R155)</f>
        <v>2.132487825986721</v>
      </c>
      <c r="BF97" s="4">
        <f>SUMPRODUCT('Respondent Data'!I97:Z97,'Product Coding'!A156:R156)</f>
        <v>1.7006697397761408</v>
      </c>
      <c r="BG97" s="4">
        <f>SUMPRODUCT('Respondent Data'!I97:Z97,'Product Coding'!A157:R157)</f>
        <v>-0.55471510613954922</v>
      </c>
      <c r="BH97" s="4">
        <f>SUMPRODUCT('Respondent Data'!I97:Z97,'Product Coding'!A158:R158)</f>
        <v>-1.6621168474352395</v>
      </c>
      <c r="BI97" s="4">
        <f>SUMPRODUCT('Respondent Data'!I97:Z97,'Product Coding'!A159:R159)</f>
        <v>-2.5890704937503992</v>
      </c>
      <c r="BJ97" s="4">
        <f>SUMPRODUCT('Respondent Data'!I97:Z97,'Product Coding'!A160:R160)</f>
        <v>5.0411329267452416</v>
      </c>
      <c r="BK97" s="4">
        <f>SUMPRODUCT('Respondent Data'!I97:Z97,'Product Coding'!A161:R161)</f>
        <v>3.1809081148843106</v>
      </c>
      <c r="BL97" s="4">
        <f>SUMPRODUCT('Respondent Data'!I97:Z97,'Product Coding'!A162:R162)</f>
        <v>2.7490900286737308</v>
      </c>
      <c r="BM97" s="4">
        <f>SUMPRODUCT('Respondent Data'!I97:Z97,'Product Coding'!A163:R163)</f>
        <v>0.49370518275804076</v>
      </c>
      <c r="BN97" s="4">
        <f>SUMPRODUCT('Respondent Data'!I97:Z97,'Product Coding'!A164:R164)</f>
        <v>-0.61369655853764948</v>
      </c>
      <c r="BO97" s="4">
        <f>SUMPRODUCT('Respondent Data'!I97:Z97,'Product Coding'!A165:R165)</f>
        <v>-1.5406502048528092</v>
      </c>
      <c r="BP97" s="4">
        <f>SUMPRODUCT('Respondent Data'!I97:Z97,'Product Coding'!A166:R166)</f>
        <v>4.0069683099215716</v>
      </c>
      <c r="BQ97" s="4">
        <f>SUMPRODUCT('Respondent Data'!I97:Z97,'Product Coding'!A167:R167)</f>
        <v>2.1467434980606406</v>
      </c>
      <c r="BR97" s="4">
        <f>SUMPRODUCT('Respondent Data'!I97:Z97,'Product Coding'!A168:R168)</f>
        <v>1.7149254118500608</v>
      </c>
      <c r="BS97" s="4">
        <f>SUMPRODUCT('Respondent Data'!I97:Z97,'Product Coding'!A169:R169)</f>
        <v>-0.54045943406562924</v>
      </c>
      <c r="BT97" s="4">
        <f>SUMPRODUCT('Respondent Data'!I97:Z97,'Product Coding'!A170:R170)</f>
        <v>-1.6478611753613195</v>
      </c>
      <c r="BU97" s="4">
        <f>SUMPRODUCT('Respondent Data'!I97:Z97,'Product Coding'!A171:R171)</f>
        <v>-2.5748148216764792</v>
      </c>
      <c r="BV97" s="4">
        <f>SUMPRODUCT('Respondent Data'!I97:Z97,'Product Coding'!A172:R172)</f>
        <v>-3.9771093718930999</v>
      </c>
      <c r="BX97" s="4">
        <f t="shared" si="338"/>
        <v>5.7731446805591856E-2</v>
      </c>
      <c r="BY97" s="4">
        <f t="shared" si="339"/>
        <v>0.3709349989273843</v>
      </c>
      <c r="BZ97" s="4">
        <f t="shared" si="340"/>
        <v>0.57126027471596164</v>
      </c>
      <c r="CA97" s="4">
        <f t="shared" si="341"/>
        <v>5.449230986659404</v>
      </c>
      <c r="CB97" s="4">
        <f t="shared" si="342"/>
        <v>16.492013553212406</v>
      </c>
      <c r="CC97" s="4">
        <f t="shared" si="343"/>
        <v>41.672018440774558</v>
      </c>
      <c r="CD97" s="4">
        <f t="shared" si="344"/>
        <v>0.16238444598275281</v>
      </c>
      <c r="CE97" s="4">
        <f t="shared" si="345"/>
        <v>1.0433494677393405</v>
      </c>
      <c r="CF97" s="4">
        <f t="shared" si="346"/>
        <v>1.6068154940596695</v>
      </c>
      <c r="CG97" s="4">
        <f t="shared" si="347"/>
        <v>15.32735456605651</v>
      </c>
      <c r="CH97" s="4">
        <f t="shared" si="348"/>
        <v>46.388002244195484</v>
      </c>
      <c r="CI97" s="4">
        <f t="shared" si="349"/>
        <v>117.21320011735436</v>
      </c>
      <c r="CJ97" s="4">
        <f t="shared" si="350"/>
        <v>7.9289195223444103E-2</v>
      </c>
      <c r="CK97" s="4">
        <f t="shared" si="351"/>
        <v>0.50944743588710206</v>
      </c>
      <c r="CL97" s="4">
        <f t="shared" si="352"/>
        <v>0.78457703646126098</v>
      </c>
      <c r="CM97" s="4">
        <f t="shared" si="353"/>
        <v>7.4840518196926338</v>
      </c>
      <c r="CN97" s="4">
        <f t="shared" si="354"/>
        <v>22.650367427162536</v>
      </c>
      <c r="CO97" s="4">
        <f t="shared" si="355"/>
        <v>57.232946484644479</v>
      </c>
      <c r="CP97" s="4">
        <f t="shared" si="356"/>
        <v>0.22302112195688467</v>
      </c>
      <c r="CQ97" s="4">
        <f t="shared" si="357"/>
        <v>1.4329510901127842</v>
      </c>
      <c r="CR97" s="4">
        <f t="shared" si="358"/>
        <v>2.2068233942858968</v>
      </c>
      <c r="CS97" s="4">
        <f t="shared" si="359"/>
        <v>21.050808107052124</v>
      </c>
      <c r="CT97" s="4">
        <f t="shared" si="360"/>
        <v>63.709946129555867</v>
      </c>
      <c r="CU97" s="4">
        <f t="shared" si="361"/>
        <v>160.98228645067223</v>
      </c>
      <c r="CV97" s="4">
        <f t="shared" si="362"/>
        <v>2.5283008959890566E-2</v>
      </c>
      <c r="CW97" s="4">
        <f t="shared" si="363"/>
        <v>0.16244791046029472</v>
      </c>
      <c r="CX97" s="4">
        <f t="shared" si="364"/>
        <v>0.25017870577035733</v>
      </c>
      <c r="CY97" s="4">
        <f t="shared" si="365"/>
        <v>2.386445576605198</v>
      </c>
      <c r="CZ97" s="4">
        <f t="shared" si="366"/>
        <v>7.2225407382674236</v>
      </c>
      <c r="DA97" s="4">
        <f t="shared" si="367"/>
        <v>18.249915321934687</v>
      </c>
      <c r="DB97" s="4">
        <f t="shared" si="368"/>
        <v>7.1114923146723227E-2</v>
      </c>
      <c r="DC97" s="4">
        <f t="shared" si="369"/>
        <v>0.45692625771152034</v>
      </c>
      <c r="DD97" s="4">
        <f t="shared" si="370"/>
        <v>0.70369153695394071</v>
      </c>
      <c r="DE97" s="4">
        <f t="shared" si="371"/>
        <v>6.7124879812901366</v>
      </c>
      <c r="DF97" s="4">
        <f t="shared" si="372"/>
        <v>20.315241367860857</v>
      </c>
      <c r="DG97" s="4">
        <f t="shared" si="373"/>
        <v>51.332550157005109</v>
      </c>
      <c r="DH97" s="4">
        <f t="shared" si="374"/>
        <v>8.7462994688043572E-3</v>
      </c>
      <c r="DI97" s="4">
        <f t="shared" si="375"/>
        <v>5.6196557744422969E-2</v>
      </c>
      <c r="DJ97" s="4">
        <f t="shared" si="376"/>
        <v>8.6545785940935316E-2</v>
      </c>
      <c r="DK97" s="4">
        <f t="shared" si="377"/>
        <v>0.82555710485667211</v>
      </c>
      <c r="DL97" s="4">
        <f t="shared" si="378"/>
        <v>2.4985358476414361</v>
      </c>
      <c r="DM97" s="4">
        <f t="shared" si="379"/>
        <v>6.3133001668901336</v>
      </c>
      <c r="DN97" s="4">
        <f t="shared" si="380"/>
        <v>2.460120215631725E-2</v>
      </c>
      <c r="DO97" s="4">
        <f t="shared" si="381"/>
        <v>0.15806717829531361</v>
      </c>
      <c r="DP97" s="4">
        <f t="shared" si="382"/>
        <v>0.24343213759194168</v>
      </c>
      <c r="DQ97" s="4">
        <f t="shared" si="383"/>
        <v>2.3220903080899626</v>
      </c>
      <c r="DR97" s="4">
        <f t="shared" si="384"/>
        <v>7.0277705104734016</v>
      </c>
      <c r="DS97" s="4">
        <f t="shared" si="385"/>
        <v>17.757769926943464</v>
      </c>
      <c r="DT97" s="4">
        <f t="shared" si="386"/>
        <v>6.5592615256566079E-3</v>
      </c>
      <c r="DU97" s="4">
        <f t="shared" si="387"/>
        <v>4.2144442961512631E-2</v>
      </c>
      <c r="DV97" s="4">
        <f t="shared" si="388"/>
        <v>6.4904757258179319E-2</v>
      </c>
      <c r="DW97" s="4">
        <f t="shared" si="389"/>
        <v>0.61912411922697153</v>
      </c>
      <c r="DX97" s="4">
        <f t="shared" si="390"/>
        <v>1.8737695998589734</v>
      </c>
      <c r="DY97" s="4">
        <f t="shared" si="391"/>
        <v>4.7346408652372425</v>
      </c>
      <c r="DZ97" s="4">
        <f t="shared" si="392"/>
        <v>1.8449599097810361E-2</v>
      </c>
      <c r="EA97" s="4">
        <f t="shared" si="393"/>
        <v>0.11854201479832106</v>
      </c>
      <c r="EB97" s="4">
        <f t="shared" si="394"/>
        <v>0.18256121459255803</v>
      </c>
      <c r="EC97" s="4">
        <f t="shared" si="395"/>
        <v>1.7414447871674277</v>
      </c>
      <c r="ED97" s="4">
        <f t="shared" si="396"/>
        <v>5.27045579503738</v>
      </c>
      <c r="EE97" s="4">
        <f t="shared" si="397"/>
        <v>13.317387253741614</v>
      </c>
      <c r="EF97" s="4">
        <f t="shared" si="398"/>
        <v>6.4664181887116069E-3</v>
      </c>
      <c r="EG97" s="4">
        <f t="shared" si="399"/>
        <v>4.1547907710870503E-2</v>
      </c>
      <c r="EH97" s="4">
        <f t="shared" si="400"/>
        <v>6.3986060203048381E-2</v>
      </c>
      <c r="EI97" s="4">
        <f t="shared" si="401"/>
        <v>0.61036070142645771</v>
      </c>
      <c r="EJ97" s="4">
        <f t="shared" si="402"/>
        <v>1.8472472510188598</v>
      </c>
      <c r="EK97" s="4">
        <f t="shared" si="403"/>
        <v>4.6676241964483314</v>
      </c>
      <c r="EL97" s="4">
        <f t="shared" si="404"/>
        <v>1.8188453488836229E-2</v>
      </c>
      <c r="EM97" s="4">
        <f t="shared" si="405"/>
        <v>0.11686410697607466</v>
      </c>
      <c r="EN97" s="4">
        <f t="shared" si="406"/>
        <v>0.17997714437471318</v>
      </c>
      <c r="EO97" s="4">
        <f t="shared" si="407"/>
        <v>1.7167954353290116</v>
      </c>
      <c r="EP97" s="4">
        <f t="shared" si="408"/>
        <v>5.1958549117949042</v>
      </c>
      <c r="EQ97" s="4">
        <f t="shared" si="409"/>
        <v>13.128885748322164</v>
      </c>
      <c r="ER97" s="4">
        <f t="shared" si="410"/>
        <v>53.362559755842256</v>
      </c>
      <c r="ET97" s="4">
        <f t="shared" si="411"/>
        <v>0.94541956091033874</v>
      </c>
      <c r="EU97" s="4">
        <f t="shared" si="412"/>
        <v>0.72942918576183202</v>
      </c>
      <c r="EV97" s="4">
        <f t="shared" si="413"/>
        <v>0.63643179687768214</v>
      </c>
      <c r="EW97" s="4">
        <f t="shared" si="414"/>
        <v>0.15505724668081453</v>
      </c>
      <c r="EX97" s="4">
        <f t="shared" si="415"/>
        <v>5.7168947243146293E-2</v>
      </c>
      <c r="EY97" s="4">
        <f t="shared" si="416"/>
        <v>2.3434560551381513E-2</v>
      </c>
      <c r="EZ97" s="4">
        <f t="shared" si="417"/>
        <v>0.86030056876280481</v>
      </c>
      <c r="FA97" s="4">
        <f t="shared" si="418"/>
        <v>0.48939254679051541</v>
      </c>
      <c r="FB97" s="4">
        <f t="shared" si="419"/>
        <v>0.38360981138817418</v>
      </c>
      <c r="FC97" s="4">
        <f t="shared" si="420"/>
        <v>6.1246909041770541E-2</v>
      </c>
      <c r="FD97" s="4">
        <f t="shared" si="421"/>
        <v>2.1102387791046607E-2</v>
      </c>
      <c r="FE97" s="4">
        <f t="shared" si="422"/>
        <v>8.459292185705701E-3</v>
      </c>
      <c r="FF97" s="4">
        <f t="shared" si="423"/>
        <v>0.92653572779719262</v>
      </c>
      <c r="FG97" s="4">
        <f t="shared" si="424"/>
        <v>0.66249408639546303</v>
      </c>
      <c r="FH97" s="4">
        <f t="shared" si="425"/>
        <v>0.56035686864096201</v>
      </c>
      <c r="FI97" s="4">
        <f t="shared" si="426"/>
        <v>0.11786820981914142</v>
      </c>
      <c r="FJ97" s="4">
        <f t="shared" si="427"/>
        <v>4.2282641192774716E-2</v>
      </c>
      <c r="FK97" s="4">
        <f t="shared" si="428"/>
        <v>1.7172409441169035E-2</v>
      </c>
      <c r="FL97" s="4">
        <f t="shared" si="429"/>
        <v>0.8176473668745462</v>
      </c>
      <c r="FM97" s="4">
        <f t="shared" si="430"/>
        <v>0.41102347024725561</v>
      </c>
      <c r="FN97" s="4">
        <f t="shared" si="431"/>
        <v>0.31183507073755845</v>
      </c>
      <c r="FO97" s="4">
        <f t="shared" si="432"/>
        <v>4.534981190463435E-2</v>
      </c>
      <c r="FP97" s="4">
        <f t="shared" si="433"/>
        <v>1.5453574911002068E-2</v>
      </c>
      <c r="FQ97" s="4">
        <f t="shared" si="434"/>
        <v>6.1735145361374172E-3</v>
      </c>
      <c r="FR97" s="4">
        <f t="shared" si="435"/>
        <v>0.97534045845006334</v>
      </c>
      <c r="FS97" s="4">
        <f t="shared" si="436"/>
        <v>0.86025360018414054</v>
      </c>
      <c r="FT97" s="4">
        <f t="shared" si="437"/>
        <v>0.7998856446557393</v>
      </c>
      <c r="FU97" s="4">
        <f t="shared" si="438"/>
        <v>0.29529486813795708</v>
      </c>
      <c r="FV97" s="4">
        <f t="shared" si="439"/>
        <v>0.12161691037248794</v>
      </c>
      <c r="FW97" s="4">
        <f t="shared" si="440"/>
        <v>5.1948280461292767E-2</v>
      </c>
      <c r="FX97" s="4">
        <f t="shared" si="441"/>
        <v>0.93360663584277059</v>
      </c>
      <c r="FY97" s="4">
        <f t="shared" si="442"/>
        <v>0.68637653738958537</v>
      </c>
      <c r="FZ97" s="4">
        <f t="shared" si="443"/>
        <v>0.58696071343285361</v>
      </c>
      <c r="GA97" s="4">
        <f t="shared" si="444"/>
        <v>0.12965984549031623</v>
      </c>
      <c r="GB97" s="4">
        <f t="shared" si="445"/>
        <v>4.6914786595276425E-2</v>
      </c>
      <c r="GC97" s="4">
        <f t="shared" si="446"/>
        <v>1.9108566217389704E-2</v>
      </c>
      <c r="GD97" s="4">
        <f t="shared" si="447"/>
        <v>0.99132953501449272</v>
      </c>
      <c r="GE97" s="4">
        <f t="shared" si="448"/>
        <v>0.94679346629908123</v>
      </c>
      <c r="GF97" s="4">
        <f t="shared" si="449"/>
        <v>0.92034777819695124</v>
      </c>
      <c r="GG97" s="4">
        <f t="shared" si="450"/>
        <v>0.54777798916266274</v>
      </c>
      <c r="GH97" s="4">
        <f t="shared" si="451"/>
        <v>0.28583385837654268</v>
      </c>
      <c r="GI97" s="4">
        <f t="shared" si="452"/>
        <v>0.13673717435082858</v>
      </c>
      <c r="GJ97" s="4">
        <f t="shared" si="453"/>
        <v>0.97598948536802121</v>
      </c>
      <c r="GK97" s="4">
        <f t="shared" si="454"/>
        <v>0.86350776426632692</v>
      </c>
      <c r="GL97" s="4">
        <f t="shared" si="455"/>
        <v>0.80422563465073549</v>
      </c>
      <c r="GM97" s="4">
        <f t="shared" si="456"/>
        <v>0.30101529677408151</v>
      </c>
      <c r="GN97" s="4">
        <f t="shared" si="457"/>
        <v>0.12456758681571098</v>
      </c>
      <c r="GO97" s="4">
        <f t="shared" si="458"/>
        <v>5.3311241362631837E-2</v>
      </c>
      <c r="GP97" s="4">
        <f t="shared" si="459"/>
        <v>0.99348348202001069</v>
      </c>
      <c r="GQ97" s="4">
        <f t="shared" si="460"/>
        <v>0.95955988323293395</v>
      </c>
      <c r="GR97" s="4">
        <f t="shared" si="461"/>
        <v>0.93905111530791707</v>
      </c>
      <c r="GS97" s="4">
        <f t="shared" si="462"/>
        <v>0.61761787631045617</v>
      </c>
      <c r="GT97" s="4">
        <f t="shared" si="463"/>
        <v>0.3479750081736106</v>
      </c>
      <c r="GU97" s="4">
        <f t="shared" si="464"/>
        <v>0.17437883618168476</v>
      </c>
      <c r="GV97" s="4">
        <f t="shared" si="465"/>
        <v>0.98188462235720464</v>
      </c>
      <c r="GW97" s="4">
        <f t="shared" si="466"/>
        <v>0.89402095475180265</v>
      </c>
      <c r="GX97" s="4">
        <f t="shared" si="467"/>
        <v>0.84562218653902144</v>
      </c>
      <c r="GY97" s="4">
        <f t="shared" si="468"/>
        <v>0.36477116179065588</v>
      </c>
      <c r="GZ97" s="4">
        <f t="shared" si="469"/>
        <v>0.15947803998417928</v>
      </c>
      <c r="HA97" s="4">
        <f t="shared" si="470"/>
        <v>6.9845145785147805E-2</v>
      </c>
      <c r="HB97" s="4">
        <f t="shared" si="471"/>
        <v>0.99357512772224554</v>
      </c>
      <c r="HC97" s="4">
        <f t="shared" si="472"/>
        <v>0.96010946073312642</v>
      </c>
      <c r="HD97" s="4">
        <f t="shared" si="473"/>
        <v>0.93986193748549907</v>
      </c>
      <c r="HE97" s="4">
        <f t="shared" si="474"/>
        <v>0.62097888945886459</v>
      </c>
      <c r="HF97" s="4">
        <f t="shared" si="475"/>
        <v>0.35121642479140502</v>
      </c>
      <c r="HG97" s="4">
        <f t="shared" si="476"/>
        <v>0.17644077400662153</v>
      </c>
      <c r="HH97" s="4">
        <f t="shared" si="477"/>
        <v>0.98213645673694971</v>
      </c>
      <c r="HI97" s="4">
        <f t="shared" si="478"/>
        <v>0.89536407675192831</v>
      </c>
      <c r="HJ97" s="4">
        <f t="shared" si="479"/>
        <v>0.84747404199080012</v>
      </c>
      <c r="HK97" s="4">
        <f t="shared" si="480"/>
        <v>0.36808071266466086</v>
      </c>
      <c r="HL97" s="4">
        <f t="shared" si="481"/>
        <v>0.16139822740140725</v>
      </c>
      <c r="HM97" s="4">
        <f t="shared" si="482"/>
        <v>7.0776989623456479E-2</v>
      </c>
      <c r="HN97" s="4">
        <f t="shared" si="483"/>
        <v>1.8395013121002488E-2</v>
      </c>
      <c r="HP97" s="4">
        <f t="shared" ref="HP97:IU97" si="577">IF(B1=1,ET97,0)</f>
        <v>0.94541956091033874</v>
      </c>
      <c r="HQ97" s="4">
        <f t="shared" si="577"/>
        <v>0.72942918576183202</v>
      </c>
      <c r="HR97" s="4">
        <f t="shared" si="577"/>
        <v>0.63643179687768214</v>
      </c>
      <c r="HS97" s="4">
        <f t="shared" si="577"/>
        <v>0.15505724668081453</v>
      </c>
      <c r="HT97" s="4">
        <f t="shared" si="577"/>
        <v>5.7168947243146293E-2</v>
      </c>
      <c r="HU97" s="4">
        <f t="shared" si="577"/>
        <v>2.3434560551381513E-2</v>
      </c>
      <c r="HV97" s="4">
        <f t="shared" si="577"/>
        <v>0.86030056876280481</v>
      </c>
      <c r="HW97" s="4">
        <f t="shared" si="577"/>
        <v>0.48939254679051541</v>
      </c>
      <c r="HX97" s="4">
        <f t="shared" si="577"/>
        <v>0.38360981138817418</v>
      </c>
      <c r="HY97" s="4">
        <f t="shared" si="577"/>
        <v>6.1246909041770541E-2</v>
      </c>
      <c r="HZ97" s="4">
        <f t="shared" si="577"/>
        <v>2.1102387791046607E-2</v>
      </c>
      <c r="IA97" s="4">
        <f t="shared" si="577"/>
        <v>8.459292185705701E-3</v>
      </c>
      <c r="IB97" s="4">
        <f t="shared" si="577"/>
        <v>0.92653572779719262</v>
      </c>
      <c r="IC97" s="4">
        <f t="shared" si="577"/>
        <v>0.66249408639546303</v>
      </c>
      <c r="ID97" s="4">
        <f t="shared" si="577"/>
        <v>0.56035686864096201</v>
      </c>
      <c r="IE97" s="4">
        <f t="shared" si="577"/>
        <v>0.11786820981914142</v>
      </c>
      <c r="IF97" s="4">
        <f t="shared" si="577"/>
        <v>4.2282641192774716E-2</v>
      </c>
      <c r="IG97" s="4">
        <f t="shared" si="577"/>
        <v>1.7172409441169035E-2</v>
      </c>
      <c r="IH97" s="4">
        <f t="shared" si="577"/>
        <v>0.8176473668745462</v>
      </c>
      <c r="II97" s="4">
        <f t="shared" si="577"/>
        <v>0.41102347024725561</v>
      </c>
      <c r="IJ97" s="4">
        <f t="shared" si="577"/>
        <v>0.31183507073755845</v>
      </c>
      <c r="IK97" s="4">
        <f t="shared" si="577"/>
        <v>4.534981190463435E-2</v>
      </c>
      <c r="IL97" s="4">
        <f t="shared" si="577"/>
        <v>1.5453574911002068E-2</v>
      </c>
      <c r="IM97" s="4">
        <f t="shared" si="577"/>
        <v>6.1735145361374172E-3</v>
      </c>
      <c r="IN97" s="4">
        <f t="shared" si="577"/>
        <v>0.97534045845006334</v>
      </c>
      <c r="IO97" s="4">
        <f t="shared" si="577"/>
        <v>0.86025360018414054</v>
      </c>
      <c r="IP97" s="4">
        <f t="shared" si="577"/>
        <v>0.7998856446557393</v>
      </c>
      <c r="IQ97" s="4">
        <f t="shared" si="577"/>
        <v>0.29529486813795708</v>
      </c>
      <c r="IR97" s="4">
        <f t="shared" si="577"/>
        <v>0.12161691037248794</v>
      </c>
      <c r="IS97" s="4">
        <f t="shared" si="577"/>
        <v>5.1948280461292767E-2</v>
      </c>
      <c r="IT97" s="4">
        <f t="shared" si="577"/>
        <v>0.93360663584277059</v>
      </c>
      <c r="IU97" s="4">
        <f t="shared" si="577"/>
        <v>0.68637653738958537</v>
      </c>
      <c r="IV97" s="4">
        <f t="shared" ref="IV97:KA97" si="578">IF(AH1=1,FZ97,0)</f>
        <v>0.58696071343285361</v>
      </c>
      <c r="IW97" s="4">
        <f t="shared" si="578"/>
        <v>0.12965984549031623</v>
      </c>
      <c r="IX97" s="4">
        <f t="shared" si="578"/>
        <v>4.6914786595276425E-2</v>
      </c>
      <c r="IY97" s="4">
        <f t="shared" si="578"/>
        <v>1.9108566217389704E-2</v>
      </c>
      <c r="IZ97" s="4">
        <f t="shared" si="578"/>
        <v>0.99132953501449272</v>
      </c>
      <c r="JA97" s="4">
        <f t="shared" si="578"/>
        <v>0.94679346629908123</v>
      </c>
      <c r="JB97" s="4">
        <f t="shared" si="578"/>
        <v>0.92034777819695124</v>
      </c>
      <c r="JC97" s="4">
        <f t="shared" si="578"/>
        <v>0.54777798916266274</v>
      </c>
      <c r="JD97" s="4">
        <f t="shared" si="578"/>
        <v>0.28583385837654268</v>
      </c>
      <c r="JE97" s="4">
        <f t="shared" si="578"/>
        <v>0.13673717435082858</v>
      </c>
      <c r="JF97" s="4">
        <f t="shared" si="578"/>
        <v>0.97598948536802121</v>
      </c>
      <c r="JG97" s="4">
        <f t="shared" si="578"/>
        <v>0.86350776426632692</v>
      </c>
      <c r="JH97" s="4">
        <f t="shared" si="578"/>
        <v>0.80422563465073549</v>
      </c>
      <c r="JI97" s="4">
        <f t="shared" si="578"/>
        <v>0.30101529677408151</v>
      </c>
      <c r="JJ97" s="4">
        <f t="shared" si="578"/>
        <v>0.12456758681571098</v>
      </c>
      <c r="JK97" s="4">
        <f t="shared" si="578"/>
        <v>5.3311241362631837E-2</v>
      </c>
      <c r="JL97" s="4">
        <f t="shared" si="578"/>
        <v>0.99348348202001069</v>
      </c>
      <c r="JM97" s="4">
        <f t="shared" si="578"/>
        <v>0.95955988323293395</v>
      </c>
      <c r="JN97" s="4">
        <f t="shared" si="578"/>
        <v>0.93905111530791707</v>
      </c>
      <c r="JO97" s="4">
        <f t="shared" si="578"/>
        <v>0.61761787631045617</v>
      </c>
      <c r="JP97" s="4">
        <f t="shared" si="578"/>
        <v>0.3479750081736106</v>
      </c>
      <c r="JQ97" s="4">
        <f t="shared" si="578"/>
        <v>0.17437883618168476</v>
      </c>
      <c r="JR97" s="4">
        <f t="shared" si="578"/>
        <v>0.98188462235720464</v>
      </c>
      <c r="JS97" s="4">
        <f t="shared" si="578"/>
        <v>0.89402095475180265</v>
      </c>
      <c r="JT97" s="4">
        <f t="shared" si="578"/>
        <v>0.84562218653902144</v>
      </c>
      <c r="JU97" s="4">
        <f t="shared" si="578"/>
        <v>0.36477116179065588</v>
      </c>
      <c r="JV97" s="4">
        <f t="shared" si="578"/>
        <v>0.15947803998417928</v>
      </c>
      <c r="JW97" s="4">
        <f t="shared" si="578"/>
        <v>6.9845145785147805E-2</v>
      </c>
      <c r="JX97" s="4">
        <f t="shared" si="578"/>
        <v>0.99357512772224554</v>
      </c>
      <c r="JY97" s="4">
        <f t="shared" si="578"/>
        <v>0.96010946073312642</v>
      </c>
      <c r="JZ97" s="4">
        <f t="shared" si="578"/>
        <v>0.93986193748549907</v>
      </c>
      <c r="KA97" s="4">
        <f t="shared" si="578"/>
        <v>0.62097888945886459</v>
      </c>
      <c r="KB97" s="4">
        <f t="shared" ref="KB97:KJ97" si="579">IF(BN1=1,HF97,0)</f>
        <v>0.35121642479140502</v>
      </c>
      <c r="KC97" s="4">
        <f t="shared" si="579"/>
        <v>0.17644077400662153</v>
      </c>
      <c r="KD97" s="4">
        <f t="shared" si="579"/>
        <v>0.98213645673694971</v>
      </c>
      <c r="KE97" s="4">
        <f t="shared" si="579"/>
        <v>0.89536407675192831</v>
      </c>
      <c r="KF97" s="4">
        <f t="shared" si="579"/>
        <v>0.84747404199080012</v>
      </c>
      <c r="KG97" s="4">
        <f t="shared" si="579"/>
        <v>0.36808071266466086</v>
      </c>
      <c r="KH97" s="4">
        <f t="shared" si="579"/>
        <v>0.16139822740140725</v>
      </c>
      <c r="KI97" s="4">
        <f t="shared" si="579"/>
        <v>7.0776989623456479E-2</v>
      </c>
      <c r="KJ97" s="4">
        <f t="shared" si="579"/>
        <v>0</v>
      </c>
    </row>
    <row r="98" spans="1:296" x14ac:dyDescent="0.2">
      <c r="A98" s="4" t="str">
        <f>'Respondent Data'!A98</f>
        <v>799</v>
      </c>
      <c r="B98" s="4">
        <f>SUMPRODUCT('Respondent Data'!I98:Z98,'Product Coding'!A100:R100)</f>
        <v>2.88664752260242</v>
      </c>
      <c r="C98" s="4">
        <f>SUMPRODUCT('Respondent Data'!I98:Z98,'Product Coding'!A101:R101)</f>
        <v>2.7277765895395678</v>
      </c>
      <c r="D98" s="4">
        <f>SUMPRODUCT('Respondent Data'!I98:Z98,'Product Coding'!A102:R102)</f>
        <v>2.2990049272586441</v>
      </c>
      <c r="E98" s="4">
        <f>SUMPRODUCT('Respondent Data'!I98:Z98,'Product Coding'!A103:R103)</f>
        <v>2.8544422492390096</v>
      </c>
      <c r="F98" s="4">
        <f>SUMPRODUCT('Respondent Data'!I98:Z98,'Product Coding'!A104:R104)</f>
        <v>1.5636130823824812</v>
      </c>
      <c r="G98" s="4">
        <f>SUMPRODUCT('Respondent Data'!I98:Z98,'Product Coding'!A105:R105)</f>
        <v>0.72176291478311017</v>
      </c>
      <c r="H98" s="4">
        <f>SUMPRODUCT('Respondent Data'!I98:Z98,'Product Coding'!A106:R106)</f>
        <v>0.66561055898408017</v>
      </c>
      <c r="I98" s="4">
        <f>SUMPRODUCT('Respondent Data'!I98:Z98,'Product Coding'!A107:R107)</f>
        <v>0.50673962592122801</v>
      </c>
      <c r="J98" s="4">
        <f>SUMPRODUCT('Respondent Data'!I98:Z98,'Product Coding'!A108:R108)</f>
        <v>7.7967963640303894E-2</v>
      </c>
      <c r="K98" s="4">
        <f>SUMPRODUCT('Respondent Data'!I98:Z98,'Product Coding'!A109:R109)</f>
        <v>0.63340528562066933</v>
      </c>
      <c r="L98" s="4">
        <f>SUMPRODUCT('Respondent Data'!I98:Z98,'Product Coding'!A110:R110)</f>
        <v>-0.65742388123585882</v>
      </c>
      <c r="M98" s="4">
        <f>SUMPRODUCT('Respondent Data'!I98:Z98,'Product Coding'!A111:R111)</f>
        <v>-1.4992740488352299</v>
      </c>
      <c r="N98" s="4">
        <f>SUMPRODUCT('Respondent Data'!I98:Z98,'Product Coding'!A112:R112)</f>
        <v>3.1810313503420202</v>
      </c>
      <c r="O98" s="4">
        <f>SUMPRODUCT('Respondent Data'!I98:Z98,'Product Coding'!A113:R113)</f>
        <v>3.0221604172791681</v>
      </c>
      <c r="P98" s="4">
        <f>SUMPRODUCT('Respondent Data'!I98:Z98,'Product Coding'!A114:R114)</f>
        <v>2.593388754998244</v>
      </c>
      <c r="Q98" s="4">
        <f>SUMPRODUCT('Respondent Data'!I98:Z98,'Product Coding'!A115:R115)</f>
        <v>3.1488260769786098</v>
      </c>
      <c r="R98" s="4">
        <f>SUMPRODUCT('Respondent Data'!I98:Z98,'Product Coding'!A116:R116)</f>
        <v>1.8579969101220812</v>
      </c>
      <c r="S98" s="4">
        <f>SUMPRODUCT('Respondent Data'!I98:Z98,'Product Coding'!A117:R117)</f>
        <v>1.0161467425227102</v>
      </c>
      <c r="T98" s="4">
        <f>SUMPRODUCT('Respondent Data'!I98:Z98,'Product Coding'!A118:R118)</f>
        <v>0.95999438672367998</v>
      </c>
      <c r="U98" s="4">
        <f>SUMPRODUCT('Respondent Data'!I98:Z98,'Product Coding'!A119:R119)</f>
        <v>0.80112345366082804</v>
      </c>
      <c r="V98" s="4">
        <f>SUMPRODUCT('Respondent Data'!I98:Z98,'Product Coding'!A120:R120)</f>
        <v>0.37235179137990393</v>
      </c>
      <c r="W98" s="4">
        <f>SUMPRODUCT('Respondent Data'!I98:Z98,'Product Coding'!A121:R121)</f>
        <v>0.92778911336026959</v>
      </c>
      <c r="X98" s="4">
        <f>SUMPRODUCT('Respondent Data'!I98:Z98,'Product Coding'!A122:R122)</f>
        <v>-0.36304005349625879</v>
      </c>
      <c r="Y98" s="4">
        <f>SUMPRODUCT('Respondent Data'!I98:Z98,'Product Coding'!A123:R123)</f>
        <v>-1.2048902210956298</v>
      </c>
      <c r="Z98" s="4">
        <f>SUMPRODUCT('Respondent Data'!I98:Z98,'Product Coding'!A124:R124)</f>
        <v>4.0390271725359828</v>
      </c>
      <c r="AA98" s="4">
        <f>SUMPRODUCT('Respondent Data'!I98:Z98,'Product Coding'!A125:R125)</f>
        <v>3.8801562394731306</v>
      </c>
      <c r="AB98" s="4">
        <f>SUMPRODUCT('Respondent Data'!I98:Z98,'Product Coding'!A126:R126)</f>
        <v>3.4513845771922069</v>
      </c>
      <c r="AC98" s="4">
        <f>SUMPRODUCT('Respondent Data'!I98:Z98,'Product Coding'!A127:R127)</f>
        <v>4.0068218991725724</v>
      </c>
      <c r="AD98" s="4">
        <f>SUMPRODUCT('Respondent Data'!I98:Z98,'Product Coding'!A128:R128)</f>
        <v>2.7159927323160442</v>
      </c>
      <c r="AE98" s="4">
        <f>SUMPRODUCT('Respondent Data'!I98:Z98,'Product Coding'!A129:R129)</f>
        <v>1.8741425647166732</v>
      </c>
      <c r="AF98" s="4">
        <f>SUMPRODUCT('Respondent Data'!I98:Z98,'Product Coding'!A130:R130)</f>
        <v>1.817990208917643</v>
      </c>
      <c r="AG98" s="4">
        <f>SUMPRODUCT('Respondent Data'!I98:Z98,'Product Coding'!A131:R131)</f>
        <v>1.6591192758547908</v>
      </c>
      <c r="AH98" s="4">
        <f>SUMPRODUCT('Respondent Data'!I98:Z98,'Product Coding'!A132:R132)</f>
        <v>1.2303476135738667</v>
      </c>
      <c r="AI98" s="4">
        <f>SUMPRODUCT('Respondent Data'!I98:Z98,'Product Coding'!A133:R133)</f>
        <v>1.7857849355542321</v>
      </c>
      <c r="AJ98" s="4">
        <f>SUMPRODUCT('Respondent Data'!I98:Z98,'Product Coding'!A134:R134)</f>
        <v>0.49495576869770419</v>
      </c>
      <c r="AK98" s="4">
        <f>SUMPRODUCT('Respondent Data'!I98:Z98,'Product Coding'!A135:R135)</f>
        <v>-0.34689439890166684</v>
      </c>
      <c r="AL98" s="4">
        <f>SUMPRODUCT('Respondent Data'!I98:Z98,'Product Coding'!A136:R136)</f>
        <v>5.3618597542193216</v>
      </c>
      <c r="AM98" s="4">
        <f>SUMPRODUCT('Respondent Data'!I98:Z98,'Product Coding'!A137:R137)</f>
        <v>5.2029888211564694</v>
      </c>
      <c r="AN98" s="4">
        <f>SUMPRODUCT('Respondent Data'!I98:Z98,'Product Coding'!A138:R138)</f>
        <v>4.7742171588755449</v>
      </c>
      <c r="AO98" s="4">
        <f>SUMPRODUCT('Respondent Data'!I98:Z98,'Product Coding'!A139:R139)</f>
        <v>5.3296544808559103</v>
      </c>
      <c r="AP98" s="4">
        <f>SUMPRODUCT('Respondent Data'!I98:Z98,'Product Coding'!A140:R140)</f>
        <v>4.0388253139993822</v>
      </c>
      <c r="AQ98" s="4">
        <f>SUMPRODUCT('Respondent Data'!I98:Z98,'Product Coding'!A141:R141)</f>
        <v>3.1969751464000113</v>
      </c>
      <c r="AR98" s="4">
        <f>SUMPRODUCT('Respondent Data'!I98:Z98,'Product Coding'!A142:R142)</f>
        <v>3.1408227906009811</v>
      </c>
      <c r="AS98" s="4">
        <f>SUMPRODUCT('Respondent Data'!I98:Z98,'Product Coding'!A143:R143)</f>
        <v>2.981951857538129</v>
      </c>
      <c r="AT98" s="4">
        <f>SUMPRODUCT('Respondent Data'!I98:Z98,'Product Coding'!A144:R144)</f>
        <v>2.5531801952572044</v>
      </c>
      <c r="AU98" s="4">
        <f>SUMPRODUCT('Respondent Data'!I98:Z98,'Product Coding'!A145:R145)</f>
        <v>3.1086175172375698</v>
      </c>
      <c r="AV98" s="4">
        <f>SUMPRODUCT('Respondent Data'!I98:Z98,'Product Coding'!A146:R146)</f>
        <v>1.8177883503810419</v>
      </c>
      <c r="AW98" s="4">
        <f>SUMPRODUCT('Respondent Data'!I98:Z98,'Product Coding'!A147:R147)</f>
        <v>0.9759381827816711</v>
      </c>
      <c r="AX98" s="4">
        <f>SUMPRODUCT('Respondent Data'!I98:Z98,'Product Coding'!A148:R148)</f>
        <v>5.6222902245712403</v>
      </c>
      <c r="AY98" s="4">
        <f>SUMPRODUCT('Respondent Data'!I98:Z98,'Product Coding'!A149:R149)</f>
        <v>5.4634192915083881</v>
      </c>
      <c r="AZ98" s="4">
        <f>SUMPRODUCT('Respondent Data'!I98:Z98,'Product Coding'!A150:R150)</f>
        <v>5.0346476292274636</v>
      </c>
      <c r="BA98" s="4">
        <f>SUMPRODUCT('Respondent Data'!I98:Z98,'Product Coding'!A151:R151)</f>
        <v>5.590084951207829</v>
      </c>
      <c r="BB98" s="4">
        <f>SUMPRODUCT('Respondent Data'!I98:Z98,'Product Coding'!A152:R152)</f>
        <v>4.2992557843513008</v>
      </c>
      <c r="BC98" s="4">
        <f>SUMPRODUCT('Respondent Data'!I98:Z98,'Product Coding'!A153:R153)</f>
        <v>3.45740561675193</v>
      </c>
      <c r="BD98" s="4">
        <f>SUMPRODUCT('Respondent Data'!I98:Z98,'Product Coding'!A154:R154)</f>
        <v>3.4012532609528998</v>
      </c>
      <c r="BE98" s="4">
        <f>SUMPRODUCT('Respondent Data'!I98:Z98,'Product Coding'!A155:R155)</f>
        <v>3.2423823278900477</v>
      </c>
      <c r="BF98" s="4">
        <f>SUMPRODUCT('Respondent Data'!I98:Z98,'Product Coding'!A156:R156)</f>
        <v>2.813610665609124</v>
      </c>
      <c r="BG98" s="4">
        <f>SUMPRODUCT('Respondent Data'!I98:Z98,'Product Coding'!A157:R157)</f>
        <v>3.3690479875894885</v>
      </c>
      <c r="BH98" s="4">
        <f>SUMPRODUCT('Respondent Data'!I98:Z98,'Product Coding'!A158:R158)</f>
        <v>2.0782188207329613</v>
      </c>
      <c r="BI98" s="4">
        <f>SUMPRODUCT('Respondent Data'!I98:Z98,'Product Coding'!A159:R159)</f>
        <v>1.2363686531335898</v>
      </c>
      <c r="BJ98" s="4">
        <f>SUMPRODUCT('Respondent Data'!I98:Z98,'Product Coding'!A160:R160)</f>
        <v>6.1260796135228404</v>
      </c>
      <c r="BK98" s="4">
        <f>SUMPRODUCT('Respondent Data'!I98:Z98,'Product Coding'!A161:R161)</f>
        <v>5.9672086804599882</v>
      </c>
      <c r="BL98" s="4">
        <f>SUMPRODUCT('Respondent Data'!I98:Z98,'Product Coding'!A162:R162)</f>
        <v>5.5384370181790645</v>
      </c>
      <c r="BM98" s="4">
        <f>SUMPRODUCT('Respondent Data'!I98:Z98,'Product Coding'!A163:R163)</f>
        <v>6.09387434015943</v>
      </c>
      <c r="BN98" s="4">
        <f>SUMPRODUCT('Respondent Data'!I98:Z98,'Product Coding'!A164:R164)</f>
        <v>4.8030451733029009</v>
      </c>
      <c r="BO98" s="4">
        <f>SUMPRODUCT('Respondent Data'!I98:Z98,'Product Coding'!A165:R165)</f>
        <v>3.9611950057035301</v>
      </c>
      <c r="BP98" s="4">
        <f>SUMPRODUCT('Respondent Data'!I98:Z98,'Product Coding'!A166:R166)</f>
        <v>3.9050426499044999</v>
      </c>
      <c r="BQ98" s="4">
        <f>SUMPRODUCT('Respondent Data'!I98:Z98,'Product Coding'!A167:R167)</f>
        <v>3.7461717168416477</v>
      </c>
      <c r="BR98" s="4">
        <f>SUMPRODUCT('Respondent Data'!I98:Z98,'Product Coding'!A168:R168)</f>
        <v>3.3174000545607241</v>
      </c>
      <c r="BS98" s="4">
        <f>SUMPRODUCT('Respondent Data'!I98:Z98,'Product Coding'!A169:R169)</f>
        <v>3.8728373765410895</v>
      </c>
      <c r="BT98" s="4">
        <f>SUMPRODUCT('Respondent Data'!I98:Z98,'Product Coding'!A170:R170)</f>
        <v>2.5820082096845614</v>
      </c>
      <c r="BU98" s="4">
        <f>SUMPRODUCT('Respondent Data'!I98:Z98,'Product Coding'!A171:R171)</f>
        <v>1.7401580420851899</v>
      </c>
      <c r="BV98" s="4">
        <f>SUMPRODUCT('Respondent Data'!I98:Z98,'Product Coding'!A172:R172)</f>
        <v>-8.9891372169000505E-2</v>
      </c>
      <c r="BX98" s="4">
        <f t="shared" si="338"/>
        <v>5.5762843270843007E-2</v>
      </c>
      <c r="BY98" s="4">
        <f t="shared" si="339"/>
        <v>6.53644602460835E-2</v>
      </c>
      <c r="BZ98" s="4">
        <f t="shared" si="340"/>
        <v>0.10035865821837792</v>
      </c>
      <c r="CA98" s="4">
        <f t="shared" si="341"/>
        <v>5.7587931877986817E-2</v>
      </c>
      <c r="CB98" s="4">
        <f t="shared" si="342"/>
        <v>0.20937820220999281</v>
      </c>
      <c r="CC98" s="4">
        <f t="shared" si="343"/>
        <v>0.48589490914895472</v>
      </c>
      <c r="CD98" s="4">
        <f t="shared" si="344"/>
        <v>0.51395962922053784</v>
      </c>
      <c r="CE98" s="4">
        <f t="shared" si="345"/>
        <v>0.60245661414907592</v>
      </c>
      <c r="CF98" s="4">
        <f t="shared" si="346"/>
        <v>0.92499405951127778</v>
      </c>
      <c r="CG98" s="4">
        <f t="shared" si="347"/>
        <v>0.53078125826241174</v>
      </c>
      <c r="CH98" s="4">
        <f t="shared" si="348"/>
        <v>1.9298144940715085</v>
      </c>
      <c r="CI98" s="4">
        <f t="shared" si="349"/>
        <v>4.4784367635880837</v>
      </c>
      <c r="CJ98" s="4">
        <f t="shared" si="350"/>
        <v>4.1542787850927493E-2</v>
      </c>
      <c r="CK98" s="4">
        <f t="shared" si="351"/>
        <v>4.8695901172120776E-2</v>
      </c>
      <c r="CL98" s="4">
        <f t="shared" si="352"/>
        <v>7.4766245815693105E-2</v>
      </c>
      <c r="CM98" s="4">
        <f t="shared" si="353"/>
        <v>4.2902461503998984E-2</v>
      </c>
      <c r="CN98" s="4">
        <f t="shared" si="354"/>
        <v>0.15598476915481063</v>
      </c>
      <c r="CO98" s="4">
        <f t="shared" si="355"/>
        <v>0.36198708574774513</v>
      </c>
      <c r="CP98" s="4">
        <f t="shared" si="356"/>
        <v>0.38289503526471425</v>
      </c>
      <c r="CQ98" s="4">
        <f t="shared" si="357"/>
        <v>0.44882444730126453</v>
      </c>
      <c r="CR98" s="4">
        <f t="shared" si="358"/>
        <v>0.68911177629526743</v>
      </c>
      <c r="CS98" s="4">
        <f t="shared" si="359"/>
        <v>0.39542698890271949</v>
      </c>
      <c r="CT98" s="4">
        <f t="shared" si="360"/>
        <v>1.4376934427369217</v>
      </c>
      <c r="CU98" s="4">
        <f t="shared" si="361"/>
        <v>3.3363927924172638</v>
      </c>
      <c r="CV98" s="4">
        <f t="shared" si="362"/>
        <v>1.7614600049852294E-2</v>
      </c>
      <c r="CW98" s="4">
        <f t="shared" si="363"/>
        <v>2.0647598959704638E-2</v>
      </c>
      <c r="CX98" s="4">
        <f t="shared" si="364"/>
        <v>3.1701712508997462E-2</v>
      </c>
      <c r="CY98" s="4">
        <f t="shared" si="365"/>
        <v>1.8191116668889003E-2</v>
      </c>
      <c r="CZ98" s="4">
        <f t="shared" si="366"/>
        <v>6.6139261823016549E-2</v>
      </c>
      <c r="DA98" s="4">
        <f t="shared" si="367"/>
        <v>0.15348651519341297</v>
      </c>
      <c r="DB98" s="4">
        <f t="shared" si="368"/>
        <v>0.16235171629463591</v>
      </c>
      <c r="DC98" s="4">
        <f t="shared" si="369"/>
        <v>0.19030651385692385</v>
      </c>
      <c r="DD98" s="4">
        <f t="shared" si="370"/>
        <v>0.29219099047088654</v>
      </c>
      <c r="DE98" s="4">
        <f t="shared" si="371"/>
        <v>0.16766540279947237</v>
      </c>
      <c r="DF98" s="4">
        <f t="shared" si="372"/>
        <v>0.60959787000767418</v>
      </c>
      <c r="DG98" s="4">
        <f t="shared" si="373"/>
        <v>1.4146673270587411</v>
      </c>
      <c r="DH98" s="4">
        <f t="shared" si="374"/>
        <v>4.6921717020562944E-3</v>
      </c>
      <c r="DI98" s="4">
        <f t="shared" si="375"/>
        <v>5.5001010116573993E-3</v>
      </c>
      <c r="DJ98" s="4">
        <f t="shared" si="376"/>
        <v>8.4446923529603174E-3</v>
      </c>
      <c r="DK98" s="4">
        <f t="shared" si="377"/>
        <v>4.8457440203577805E-3</v>
      </c>
      <c r="DL98" s="4">
        <f t="shared" si="378"/>
        <v>1.7618156066135208E-2</v>
      </c>
      <c r="DM98" s="4">
        <f t="shared" si="379"/>
        <v>4.0885690347752482E-2</v>
      </c>
      <c r="DN98" s="4">
        <f t="shared" si="380"/>
        <v>4.3247199869539524E-2</v>
      </c>
      <c r="DO98" s="4">
        <f t="shared" si="381"/>
        <v>5.0693790180261884E-2</v>
      </c>
      <c r="DP98" s="4">
        <f t="shared" si="382"/>
        <v>7.7833745484036251E-2</v>
      </c>
      <c r="DQ98" s="4">
        <f t="shared" si="383"/>
        <v>4.4662658033848023E-2</v>
      </c>
      <c r="DR98" s="4">
        <f t="shared" si="384"/>
        <v>0.16238449168238642</v>
      </c>
      <c r="DS98" s="4">
        <f t="shared" si="385"/>
        <v>0.37683864413965557</v>
      </c>
      <c r="DT98" s="4">
        <f t="shared" si="386"/>
        <v>3.61634936543773E-3</v>
      </c>
      <c r="DU98" s="4">
        <f t="shared" si="387"/>
        <v>4.239036434799252E-3</v>
      </c>
      <c r="DV98" s="4">
        <f t="shared" si="388"/>
        <v>6.5084911147990426E-3</v>
      </c>
      <c r="DW98" s="4">
        <f t="shared" si="389"/>
        <v>3.7347105830366073E-3</v>
      </c>
      <c r="DX98" s="4">
        <f t="shared" si="390"/>
        <v>1.357866070460065E-2</v>
      </c>
      <c r="DY98" s="4">
        <f t="shared" si="391"/>
        <v>3.1511408732076335E-2</v>
      </c>
      <c r="DZ98" s="4">
        <f t="shared" si="392"/>
        <v>3.3331470742349135E-2</v>
      </c>
      <c r="EA98" s="4">
        <f t="shared" si="393"/>
        <v>3.9070704908280025E-2</v>
      </c>
      <c r="EB98" s="4">
        <f t="shared" si="394"/>
        <v>5.9988004268361074E-2</v>
      </c>
      <c r="EC98" s="4">
        <f t="shared" si="395"/>
        <v>3.4422392294102551E-2</v>
      </c>
      <c r="ED98" s="4">
        <f t="shared" si="396"/>
        <v>0.12515293359686194</v>
      </c>
      <c r="EE98" s="4">
        <f t="shared" si="397"/>
        <v>0.29043698273224616</v>
      </c>
      <c r="EF98" s="4">
        <f t="shared" si="398"/>
        <v>2.1851307475638853E-3</v>
      </c>
      <c r="EG98" s="4">
        <f t="shared" si="399"/>
        <v>2.5613810828816986E-3</v>
      </c>
      <c r="EH98" s="4">
        <f t="shared" si="400"/>
        <v>3.9326687269531212E-3</v>
      </c>
      <c r="EI98" s="4">
        <f t="shared" si="401"/>
        <v>2.2566489306150668E-3</v>
      </c>
      <c r="EJ98" s="4">
        <f t="shared" si="402"/>
        <v>8.2047241618672852E-3</v>
      </c>
      <c r="EK98" s="4">
        <f t="shared" si="403"/>
        <v>1.9040347367317641E-2</v>
      </c>
      <c r="EL98" s="4">
        <f t="shared" si="404"/>
        <v>2.0140095499821049E-2</v>
      </c>
      <c r="EM98" s="4">
        <f t="shared" si="405"/>
        <v>2.360795100164333E-2</v>
      </c>
      <c r="EN98" s="4">
        <f t="shared" si="406"/>
        <v>3.6246949441490976E-2</v>
      </c>
      <c r="EO98" s="4">
        <f t="shared" si="407"/>
        <v>2.0799270260063795E-2</v>
      </c>
      <c r="EP98" s="4">
        <f t="shared" si="408"/>
        <v>7.5621986626621798E-2</v>
      </c>
      <c r="EQ98" s="4">
        <f t="shared" si="409"/>
        <v>0.17549266319878745</v>
      </c>
      <c r="ER98" s="4">
        <f t="shared" si="410"/>
        <v>1.0940554323814338</v>
      </c>
      <c r="ET98" s="4">
        <f t="shared" si="411"/>
        <v>0.94718241542003412</v>
      </c>
      <c r="EU98" s="4">
        <f t="shared" si="412"/>
        <v>0.93864591631770289</v>
      </c>
      <c r="EV98" s="4">
        <f t="shared" si="413"/>
        <v>0.9087945939546006</v>
      </c>
      <c r="EW98" s="4">
        <f t="shared" si="414"/>
        <v>0.94554785456399226</v>
      </c>
      <c r="EX98" s="4">
        <f t="shared" si="415"/>
        <v>0.82687119560499822</v>
      </c>
      <c r="EY98" s="4">
        <f t="shared" si="416"/>
        <v>0.67299510472968049</v>
      </c>
      <c r="EZ98" s="4">
        <f t="shared" si="417"/>
        <v>0.66051959424760232</v>
      </c>
      <c r="FA98" s="4">
        <f t="shared" si="418"/>
        <v>0.62404185621650188</v>
      </c>
      <c r="FB98" s="4">
        <f t="shared" si="419"/>
        <v>0.51948212258581328</v>
      </c>
      <c r="FC98" s="4">
        <f t="shared" si="420"/>
        <v>0.6532611988829149</v>
      </c>
      <c r="FD98" s="4">
        <f t="shared" si="421"/>
        <v>0.3413185380929421</v>
      </c>
      <c r="FE98" s="4">
        <f t="shared" si="422"/>
        <v>0.18253382180960931</v>
      </c>
      <c r="FF98" s="4">
        <f t="shared" si="423"/>
        <v>0.96011418029532414</v>
      </c>
      <c r="FG98" s="4">
        <f t="shared" si="424"/>
        <v>0.9535652793934889</v>
      </c>
      <c r="FH98" s="4">
        <f t="shared" si="425"/>
        <v>0.930434877251891</v>
      </c>
      <c r="FI98" s="4">
        <f t="shared" si="426"/>
        <v>0.95886244103582974</v>
      </c>
      <c r="FJ98" s="4">
        <f t="shared" si="427"/>
        <v>0.86506330073115267</v>
      </c>
      <c r="FK98" s="4">
        <f t="shared" si="428"/>
        <v>0.73422135236399066</v>
      </c>
      <c r="FL98" s="4">
        <f t="shared" si="429"/>
        <v>0.72312068125154538</v>
      </c>
      <c r="FM98" s="4">
        <f t="shared" si="430"/>
        <v>0.69021474745453593</v>
      </c>
      <c r="FN98" s="4">
        <f t="shared" si="431"/>
        <v>0.59202713167585763</v>
      </c>
      <c r="FO98" s="4">
        <f t="shared" si="432"/>
        <v>0.71662652933661564</v>
      </c>
      <c r="FP98" s="4">
        <f t="shared" si="433"/>
        <v>0.41022385443070702</v>
      </c>
      <c r="FQ98" s="4">
        <f t="shared" si="434"/>
        <v>0.23060641594751921</v>
      </c>
      <c r="FR98" s="4">
        <f t="shared" si="435"/>
        <v>0.98269030333390528</v>
      </c>
      <c r="FS98" s="4">
        <f t="shared" si="436"/>
        <v>0.97977009990446295</v>
      </c>
      <c r="FT98" s="4">
        <f t="shared" si="437"/>
        <v>0.96927240487766364</v>
      </c>
      <c r="FU98" s="4">
        <f t="shared" si="438"/>
        <v>0.98213388786144284</v>
      </c>
      <c r="FV98" s="4">
        <f t="shared" si="439"/>
        <v>0.93796376872011689</v>
      </c>
      <c r="FW98" s="4">
        <f t="shared" si="440"/>
        <v>0.86693687947650011</v>
      </c>
      <c r="FX98" s="4">
        <f t="shared" si="441"/>
        <v>0.86032479324572819</v>
      </c>
      <c r="FY98" s="4">
        <f t="shared" si="442"/>
        <v>0.84011974088902719</v>
      </c>
      <c r="FZ98" s="4">
        <f t="shared" si="443"/>
        <v>0.77387940898395413</v>
      </c>
      <c r="GA98" s="4">
        <f t="shared" si="444"/>
        <v>0.85640971943033051</v>
      </c>
      <c r="GB98" s="4">
        <f t="shared" si="445"/>
        <v>0.62127318793931563</v>
      </c>
      <c r="GC98" s="4">
        <f t="shared" si="446"/>
        <v>0.41413572329157261</v>
      </c>
      <c r="GD98" s="4">
        <f t="shared" si="447"/>
        <v>0.99532974195060442</v>
      </c>
      <c r="GE98" s="4">
        <f t="shared" si="448"/>
        <v>0.99452998462543807</v>
      </c>
      <c r="GF98" s="4">
        <f t="shared" si="449"/>
        <v>0.99162602330400806</v>
      </c>
      <c r="GG98" s="4">
        <f t="shared" si="450"/>
        <v>0.9951776239794079</v>
      </c>
      <c r="GH98" s="4">
        <f t="shared" si="451"/>
        <v>0.98268686937127503</v>
      </c>
      <c r="GI98" s="4">
        <f t="shared" si="452"/>
        <v>0.96072028780211882</v>
      </c>
      <c r="GJ98" s="4">
        <f t="shared" si="453"/>
        <v>0.95854558739774454</v>
      </c>
      <c r="GK98" s="4">
        <f t="shared" si="454"/>
        <v>0.95175207976477649</v>
      </c>
      <c r="GL98" s="4">
        <f t="shared" si="455"/>
        <v>0.9277868726877887</v>
      </c>
      <c r="GM98" s="4">
        <f t="shared" si="456"/>
        <v>0.95724681293968394</v>
      </c>
      <c r="GN98" s="4">
        <f t="shared" si="457"/>
        <v>0.86030053493972725</v>
      </c>
      <c r="GO98" s="4">
        <f t="shared" si="458"/>
        <v>0.72630151997576264</v>
      </c>
      <c r="GP98" s="4">
        <f t="shared" si="459"/>
        <v>0.99639668149315797</v>
      </c>
      <c r="GQ98" s="4">
        <f t="shared" si="460"/>
        <v>0.99577885714356562</v>
      </c>
      <c r="GR98" s="4">
        <f t="shared" si="461"/>
        <v>0.99353359542194197</v>
      </c>
      <c r="GS98" s="4">
        <f t="shared" si="462"/>
        <v>0.99627918558194806</v>
      </c>
      <c r="GT98" s="4">
        <f t="shared" si="463"/>
        <v>0.98660324922866738</v>
      </c>
      <c r="GU98" s="4">
        <f t="shared" si="464"/>
        <v>0.96945122616645629</v>
      </c>
      <c r="GV98" s="4">
        <f t="shared" si="465"/>
        <v>0.96774367984901921</v>
      </c>
      <c r="GW98" s="4">
        <f t="shared" si="466"/>
        <v>0.96239841550366012</v>
      </c>
      <c r="GX98" s="4">
        <f t="shared" si="467"/>
        <v>0.94340690269436878</v>
      </c>
      <c r="GY98" s="4">
        <f t="shared" si="468"/>
        <v>0.96672307893706577</v>
      </c>
      <c r="GZ98" s="4">
        <f t="shared" si="469"/>
        <v>0.8887680688910653</v>
      </c>
      <c r="HA98" s="4">
        <f t="shared" si="470"/>
        <v>0.77493129333808841</v>
      </c>
      <c r="HB98" s="4">
        <f t="shared" si="471"/>
        <v>0.99781963363801451</v>
      </c>
      <c r="HC98" s="4">
        <f t="shared" si="472"/>
        <v>0.99744516282871865</v>
      </c>
      <c r="HD98" s="4">
        <f t="shared" si="473"/>
        <v>0.99608273657242363</v>
      </c>
      <c r="HE98" s="4">
        <f t="shared" si="474"/>
        <v>0.99774843206775143</v>
      </c>
      <c r="HF98" s="4">
        <f t="shared" si="475"/>
        <v>0.99186204550996537</v>
      </c>
      <c r="HG98" s="4">
        <f t="shared" si="476"/>
        <v>0.98131541364725317</v>
      </c>
      <c r="HH98" s="4">
        <f t="shared" si="477"/>
        <v>0.98025751993410937</v>
      </c>
      <c r="HI98" s="4">
        <f t="shared" si="478"/>
        <v>0.97693653026186245</v>
      </c>
      <c r="HJ98" s="4">
        <f t="shared" si="479"/>
        <v>0.96502093496050623</v>
      </c>
      <c r="HK98" s="4">
        <f t="shared" si="480"/>
        <v>0.97962452475620898</v>
      </c>
      <c r="HL98" s="4">
        <f t="shared" si="481"/>
        <v>0.92969464406004898</v>
      </c>
      <c r="HM98" s="4">
        <f t="shared" si="482"/>
        <v>0.85070713863816783</v>
      </c>
      <c r="HN98" s="4">
        <f t="shared" si="483"/>
        <v>0.47754227731343513</v>
      </c>
      <c r="HP98" s="4">
        <f t="shared" ref="HP98:IU98" si="580">IF(B1=1,ET98,0)</f>
        <v>0.94718241542003412</v>
      </c>
      <c r="HQ98" s="4">
        <f t="shared" si="580"/>
        <v>0.93864591631770289</v>
      </c>
      <c r="HR98" s="4">
        <f t="shared" si="580"/>
        <v>0.9087945939546006</v>
      </c>
      <c r="HS98" s="4">
        <f t="shared" si="580"/>
        <v>0.94554785456399226</v>
      </c>
      <c r="HT98" s="4">
        <f t="shared" si="580"/>
        <v>0.82687119560499822</v>
      </c>
      <c r="HU98" s="4">
        <f t="shared" si="580"/>
        <v>0.67299510472968049</v>
      </c>
      <c r="HV98" s="4">
        <f t="shared" si="580"/>
        <v>0.66051959424760232</v>
      </c>
      <c r="HW98" s="4">
        <f t="shared" si="580"/>
        <v>0.62404185621650188</v>
      </c>
      <c r="HX98" s="4">
        <f t="shared" si="580"/>
        <v>0.51948212258581328</v>
      </c>
      <c r="HY98" s="4">
        <f t="shared" si="580"/>
        <v>0.6532611988829149</v>
      </c>
      <c r="HZ98" s="4">
        <f t="shared" si="580"/>
        <v>0.3413185380929421</v>
      </c>
      <c r="IA98" s="4">
        <f t="shared" si="580"/>
        <v>0.18253382180960931</v>
      </c>
      <c r="IB98" s="4">
        <f t="shared" si="580"/>
        <v>0.96011418029532414</v>
      </c>
      <c r="IC98" s="4">
        <f t="shared" si="580"/>
        <v>0.9535652793934889</v>
      </c>
      <c r="ID98" s="4">
        <f t="shared" si="580"/>
        <v>0.930434877251891</v>
      </c>
      <c r="IE98" s="4">
        <f t="shared" si="580"/>
        <v>0.95886244103582974</v>
      </c>
      <c r="IF98" s="4">
        <f t="shared" si="580"/>
        <v>0.86506330073115267</v>
      </c>
      <c r="IG98" s="4">
        <f t="shared" si="580"/>
        <v>0.73422135236399066</v>
      </c>
      <c r="IH98" s="4">
        <f t="shared" si="580"/>
        <v>0.72312068125154538</v>
      </c>
      <c r="II98" s="4">
        <f t="shared" si="580"/>
        <v>0.69021474745453593</v>
      </c>
      <c r="IJ98" s="4">
        <f t="shared" si="580"/>
        <v>0.59202713167585763</v>
      </c>
      <c r="IK98" s="4">
        <f t="shared" si="580"/>
        <v>0.71662652933661564</v>
      </c>
      <c r="IL98" s="4">
        <f t="shared" si="580"/>
        <v>0.41022385443070702</v>
      </c>
      <c r="IM98" s="4">
        <f t="shared" si="580"/>
        <v>0.23060641594751921</v>
      </c>
      <c r="IN98" s="4">
        <f t="shared" si="580"/>
        <v>0.98269030333390528</v>
      </c>
      <c r="IO98" s="4">
        <f t="shared" si="580"/>
        <v>0.97977009990446295</v>
      </c>
      <c r="IP98" s="4">
        <f t="shared" si="580"/>
        <v>0.96927240487766364</v>
      </c>
      <c r="IQ98" s="4">
        <f t="shared" si="580"/>
        <v>0.98213388786144284</v>
      </c>
      <c r="IR98" s="4">
        <f t="shared" si="580"/>
        <v>0.93796376872011689</v>
      </c>
      <c r="IS98" s="4">
        <f t="shared" si="580"/>
        <v>0.86693687947650011</v>
      </c>
      <c r="IT98" s="4">
        <f t="shared" si="580"/>
        <v>0.86032479324572819</v>
      </c>
      <c r="IU98" s="4">
        <f t="shared" si="580"/>
        <v>0.84011974088902719</v>
      </c>
      <c r="IV98" s="4">
        <f t="shared" ref="IV98:KA98" si="581">IF(AH1=1,FZ98,0)</f>
        <v>0.77387940898395413</v>
      </c>
      <c r="IW98" s="4">
        <f t="shared" si="581"/>
        <v>0.85640971943033051</v>
      </c>
      <c r="IX98" s="4">
        <f t="shared" si="581"/>
        <v>0.62127318793931563</v>
      </c>
      <c r="IY98" s="4">
        <f t="shared" si="581"/>
        <v>0.41413572329157261</v>
      </c>
      <c r="IZ98" s="4">
        <f t="shared" si="581"/>
        <v>0.99532974195060442</v>
      </c>
      <c r="JA98" s="4">
        <f t="shared" si="581"/>
        <v>0.99452998462543807</v>
      </c>
      <c r="JB98" s="4">
        <f t="shared" si="581"/>
        <v>0.99162602330400806</v>
      </c>
      <c r="JC98" s="4">
        <f t="shared" si="581"/>
        <v>0.9951776239794079</v>
      </c>
      <c r="JD98" s="4">
        <f t="shared" si="581"/>
        <v>0.98268686937127503</v>
      </c>
      <c r="JE98" s="4">
        <f t="shared" si="581"/>
        <v>0.96072028780211882</v>
      </c>
      <c r="JF98" s="4">
        <f t="shared" si="581"/>
        <v>0.95854558739774454</v>
      </c>
      <c r="JG98" s="4">
        <f t="shared" si="581"/>
        <v>0.95175207976477649</v>
      </c>
      <c r="JH98" s="4">
        <f t="shared" si="581"/>
        <v>0.9277868726877887</v>
      </c>
      <c r="JI98" s="4">
        <f t="shared" si="581"/>
        <v>0.95724681293968394</v>
      </c>
      <c r="JJ98" s="4">
        <f t="shared" si="581"/>
        <v>0.86030053493972725</v>
      </c>
      <c r="JK98" s="4">
        <f t="shared" si="581"/>
        <v>0.72630151997576264</v>
      </c>
      <c r="JL98" s="4">
        <f t="shared" si="581"/>
        <v>0.99639668149315797</v>
      </c>
      <c r="JM98" s="4">
        <f t="shared" si="581"/>
        <v>0.99577885714356562</v>
      </c>
      <c r="JN98" s="4">
        <f t="shared" si="581"/>
        <v>0.99353359542194197</v>
      </c>
      <c r="JO98" s="4">
        <f t="shared" si="581"/>
        <v>0.99627918558194806</v>
      </c>
      <c r="JP98" s="4">
        <f t="shared" si="581"/>
        <v>0.98660324922866738</v>
      </c>
      <c r="JQ98" s="4">
        <f t="shared" si="581"/>
        <v>0.96945122616645629</v>
      </c>
      <c r="JR98" s="4">
        <f t="shared" si="581"/>
        <v>0.96774367984901921</v>
      </c>
      <c r="JS98" s="4">
        <f t="shared" si="581"/>
        <v>0.96239841550366012</v>
      </c>
      <c r="JT98" s="4">
        <f t="shared" si="581"/>
        <v>0.94340690269436878</v>
      </c>
      <c r="JU98" s="4">
        <f t="shared" si="581"/>
        <v>0.96672307893706577</v>
      </c>
      <c r="JV98" s="4">
        <f t="shared" si="581"/>
        <v>0.8887680688910653</v>
      </c>
      <c r="JW98" s="4">
        <f t="shared" si="581"/>
        <v>0.77493129333808841</v>
      </c>
      <c r="JX98" s="4">
        <f t="shared" si="581"/>
        <v>0.99781963363801451</v>
      </c>
      <c r="JY98" s="4">
        <f t="shared" si="581"/>
        <v>0.99744516282871865</v>
      </c>
      <c r="JZ98" s="4">
        <f t="shared" si="581"/>
        <v>0.99608273657242363</v>
      </c>
      <c r="KA98" s="4">
        <f t="shared" si="581"/>
        <v>0.99774843206775143</v>
      </c>
      <c r="KB98" s="4">
        <f t="shared" ref="KB98:KJ98" si="582">IF(BN1=1,HF98,0)</f>
        <v>0.99186204550996537</v>
      </c>
      <c r="KC98" s="4">
        <f t="shared" si="582"/>
        <v>0.98131541364725317</v>
      </c>
      <c r="KD98" s="4">
        <f t="shared" si="582"/>
        <v>0.98025751993410937</v>
      </c>
      <c r="KE98" s="4">
        <f t="shared" si="582"/>
        <v>0.97693653026186245</v>
      </c>
      <c r="KF98" s="4">
        <f t="shared" si="582"/>
        <v>0.96502093496050623</v>
      </c>
      <c r="KG98" s="4">
        <f t="shared" si="582"/>
        <v>0.97962452475620898</v>
      </c>
      <c r="KH98" s="4">
        <f t="shared" si="582"/>
        <v>0.92969464406004898</v>
      </c>
      <c r="KI98" s="4">
        <f t="shared" si="582"/>
        <v>0.85070713863816783</v>
      </c>
      <c r="KJ98" s="4">
        <f t="shared" si="582"/>
        <v>0</v>
      </c>
    </row>
    <row r="99" spans="1:296" x14ac:dyDescent="0.2">
      <c r="A99" s="4" t="str">
        <f>'Respondent Data'!A99</f>
        <v>805</v>
      </c>
      <c r="B99" s="4">
        <f>SUMPRODUCT('Respondent Data'!I99:Z99,'Product Coding'!A100:R100)</f>
        <v>1.3805817408991901</v>
      </c>
      <c r="C99" s="4">
        <f>SUMPRODUCT('Respondent Data'!I99:Z99,'Product Coding'!A101:R101)</f>
        <v>1.285923637331428</v>
      </c>
      <c r="D99" s="4">
        <f>SUMPRODUCT('Respondent Data'!I99:Z99,'Product Coding'!A102:R102)</f>
        <v>1.761812326325412</v>
      </c>
      <c r="E99" s="4">
        <f>SUMPRODUCT('Respondent Data'!I99:Z99,'Product Coding'!A103:R103)</f>
        <v>2.5373782668853031</v>
      </c>
      <c r="F99" s="4">
        <f>SUMPRODUCT('Respondent Data'!I99:Z99,'Product Coding'!A104:R104)</f>
        <v>1.410391260950183</v>
      </c>
      <c r="G99" s="4">
        <f>SUMPRODUCT('Respondent Data'!I99:Z99,'Product Coding'!A105:R105)</f>
        <v>1.5567139190969275</v>
      </c>
      <c r="H99" s="4">
        <f>SUMPRODUCT('Respondent Data'!I99:Z99,'Product Coding'!A106:R106)</f>
        <v>-2.9178111108384899</v>
      </c>
      <c r="I99" s="4">
        <f>SUMPRODUCT('Respondent Data'!I99:Z99,'Product Coding'!A107:R107)</f>
        <v>-3.0124692144062521</v>
      </c>
      <c r="J99" s="4">
        <f>SUMPRODUCT('Respondent Data'!I99:Z99,'Product Coding'!A108:R108)</f>
        <v>-2.5365805254122682</v>
      </c>
      <c r="K99" s="4">
        <f>SUMPRODUCT('Respondent Data'!I99:Z99,'Product Coding'!A109:R109)</f>
        <v>-1.7610145848523771</v>
      </c>
      <c r="L99" s="4">
        <f>SUMPRODUCT('Respondent Data'!I99:Z99,'Product Coding'!A110:R110)</f>
        <v>-2.8880015907874972</v>
      </c>
      <c r="M99" s="4">
        <f>SUMPRODUCT('Respondent Data'!I99:Z99,'Product Coding'!A111:R111)</f>
        <v>-2.7416789326407525</v>
      </c>
      <c r="N99" s="4">
        <f>SUMPRODUCT('Respondent Data'!I99:Z99,'Product Coding'!A112:R112)</f>
        <v>1.32370542960823</v>
      </c>
      <c r="O99" s="4">
        <f>SUMPRODUCT('Respondent Data'!I99:Z99,'Product Coding'!A113:R113)</f>
        <v>1.229047326040468</v>
      </c>
      <c r="P99" s="4">
        <f>SUMPRODUCT('Respondent Data'!I99:Z99,'Product Coding'!A114:R114)</f>
        <v>1.7049360150344519</v>
      </c>
      <c r="Q99" s="4">
        <f>SUMPRODUCT('Respondent Data'!I99:Z99,'Product Coding'!A115:R115)</f>
        <v>2.4805019555943431</v>
      </c>
      <c r="R99" s="4">
        <f>SUMPRODUCT('Respondent Data'!I99:Z99,'Product Coding'!A116:R116)</f>
        <v>1.3535149496592229</v>
      </c>
      <c r="S99" s="4">
        <f>SUMPRODUCT('Respondent Data'!I99:Z99,'Product Coding'!A117:R117)</f>
        <v>1.4998376078059674</v>
      </c>
      <c r="T99" s="4">
        <f>SUMPRODUCT('Respondent Data'!I99:Z99,'Product Coding'!A118:R118)</f>
        <v>-2.9746874221294499</v>
      </c>
      <c r="U99" s="4">
        <f>SUMPRODUCT('Respondent Data'!I99:Z99,'Product Coding'!A119:R119)</f>
        <v>-3.0693455256972122</v>
      </c>
      <c r="V99" s="4">
        <f>SUMPRODUCT('Respondent Data'!I99:Z99,'Product Coding'!A120:R120)</f>
        <v>-2.5934568367032282</v>
      </c>
      <c r="W99" s="4">
        <f>SUMPRODUCT('Respondent Data'!I99:Z99,'Product Coding'!A121:R121)</f>
        <v>-1.8178908961433371</v>
      </c>
      <c r="X99" s="4">
        <f>SUMPRODUCT('Respondent Data'!I99:Z99,'Product Coding'!A122:R122)</f>
        <v>-2.9448779020784572</v>
      </c>
      <c r="Y99" s="4">
        <f>SUMPRODUCT('Respondent Data'!I99:Z99,'Product Coding'!A123:R123)</f>
        <v>-2.7985552439317125</v>
      </c>
      <c r="Z99" s="4">
        <f>SUMPRODUCT('Respondent Data'!I99:Z99,'Product Coding'!A124:R124)</f>
        <v>1.6586806939084</v>
      </c>
      <c r="AA99" s="4">
        <f>SUMPRODUCT('Respondent Data'!I99:Z99,'Product Coding'!A125:R125)</f>
        <v>1.564022590340638</v>
      </c>
      <c r="AB99" s="4">
        <f>SUMPRODUCT('Respondent Data'!I99:Z99,'Product Coding'!A126:R126)</f>
        <v>2.0399112793346221</v>
      </c>
      <c r="AC99" s="4">
        <f>SUMPRODUCT('Respondent Data'!I99:Z99,'Product Coding'!A127:R127)</f>
        <v>2.8154772198945128</v>
      </c>
      <c r="AD99" s="4">
        <f>SUMPRODUCT('Respondent Data'!I99:Z99,'Product Coding'!A128:R128)</f>
        <v>1.6884902139593931</v>
      </c>
      <c r="AE99" s="4">
        <f>SUMPRODUCT('Respondent Data'!I99:Z99,'Product Coding'!A129:R129)</f>
        <v>1.8348128721061374</v>
      </c>
      <c r="AF99" s="4">
        <f>SUMPRODUCT('Respondent Data'!I99:Z99,'Product Coding'!A130:R130)</f>
        <v>-2.6397121578292801</v>
      </c>
      <c r="AG99" s="4">
        <f>SUMPRODUCT('Respondent Data'!I99:Z99,'Product Coding'!A131:R131)</f>
        <v>-2.734370261397042</v>
      </c>
      <c r="AH99" s="4">
        <f>SUMPRODUCT('Respondent Data'!I99:Z99,'Product Coding'!A132:R132)</f>
        <v>-2.258481572403058</v>
      </c>
      <c r="AI99" s="4">
        <f>SUMPRODUCT('Respondent Data'!I99:Z99,'Product Coding'!A133:R133)</f>
        <v>-1.4829156318431671</v>
      </c>
      <c r="AJ99" s="4">
        <f>SUMPRODUCT('Respondent Data'!I99:Z99,'Product Coding'!A134:R134)</f>
        <v>-2.609902637778287</v>
      </c>
      <c r="AK99" s="4">
        <f>SUMPRODUCT('Respondent Data'!I99:Z99,'Product Coding'!A135:R135)</f>
        <v>-2.4635799796315427</v>
      </c>
      <c r="AL99" s="4">
        <f>SUMPRODUCT('Respondent Data'!I99:Z99,'Product Coding'!A136:R136)</f>
        <v>3.9641828415725229</v>
      </c>
      <c r="AM99" s="4">
        <f>SUMPRODUCT('Respondent Data'!I99:Z99,'Product Coding'!A137:R137)</f>
        <v>3.869524738004761</v>
      </c>
      <c r="AN99" s="4">
        <f>SUMPRODUCT('Respondent Data'!I99:Z99,'Product Coding'!A138:R138)</f>
        <v>4.3454134269987446</v>
      </c>
      <c r="AO99" s="4">
        <f>SUMPRODUCT('Respondent Data'!I99:Z99,'Product Coding'!A139:R139)</f>
        <v>5.1209793675586361</v>
      </c>
      <c r="AP99" s="4">
        <f>SUMPRODUCT('Respondent Data'!I99:Z99,'Product Coding'!A140:R140)</f>
        <v>3.993992361623516</v>
      </c>
      <c r="AQ99" s="4">
        <f>SUMPRODUCT('Respondent Data'!I99:Z99,'Product Coding'!A141:R141)</f>
        <v>4.1403150197702603</v>
      </c>
      <c r="AR99" s="4">
        <f>SUMPRODUCT('Respondent Data'!I99:Z99,'Product Coding'!A142:R142)</f>
        <v>-0.33421001016515728</v>
      </c>
      <c r="AS99" s="4">
        <f>SUMPRODUCT('Respondent Data'!I99:Z99,'Product Coding'!A143:R143)</f>
        <v>-0.42886811373291911</v>
      </c>
      <c r="AT99" s="4">
        <f>SUMPRODUCT('Respondent Data'!I99:Z99,'Product Coding'!A144:R144)</f>
        <v>4.7020575261064845E-2</v>
      </c>
      <c r="AU99" s="4">
        <f>SUMPRODUCT('Respondent Data'!I99:Z99,'Product Coding'!A145:R145)</f>
        <v>0.82258651582095599</v>
      </c>
      <c r="AV99" s="4">
        <f>SUMPRODUCT('Respondent Data'!I99:Z99,'Product Coding'!A146:R146)</f>
        <v>-0.30440049011416415</v>
      </c>
      <c r="AW99" s="4">
        <f>SUMPRODUCT('Respondent Data'!I99:Z99,'Product Coding'!A147:R147)</f>
        <v>-0.15807783196741987</v>
      </c>
      <c r="AX99" s="4">
        <f>SUMPRODUCT('Respondent Data'!I99:Z99,'Product Coding'!A148:R148)</f>
        <v>4.8276210961185502</v>
      </c>
      <c r="AY99" s="4">
        <f>SUMPRODUCT('Respondent Data'!I99:Z99,'Product Coding'!A149:R149)</f>
        <v>4.7329629925507879</v>
      </c>
      <c r="AZ99" s="4">
        <f>SUMPRODUCT('Respondent Data'!I99:Z99,'Product Coding'!A150:R150)</f>
        <v>5.2088516815447718</v>
      </c>
      <c r="BA99" s="4">
        <f>SUMPRODUCT('Respondent Data'!I99:Z99,'Product Coding'!A151:R151)</f>
        <v>5.9844176221046634</v>
      </c>
      <c r="BB99" s="4">
        <f>SUMPRODUCT('Respondent Data'!I99:Z99,'Product Coding'!A152:R152)</f>
        <v>4.8574306161695429</v>
      </c>
      <c r="BC99" s="4">
        <f>SUMPRODUCT('Respondent Data'!I99:Z99,'Product Coding'!A153:R153)</f>
        <v>5.0037532743162867</v>
      </c>
      <c r="BD99" s="4">
        <f>SUMPRODUCT('Respondent Data'!I99:Z99,'Product Coding'!A154:R154)</f>
        <v>0.52922824438086957</v>
      </c>
      <c r="BE99" s="4">
        <f>SUMPRODUCT('Respondent Data'!I99:Z99,'Product Coding'!A155:R155)</f>
        <v>0.43457014081310774</v>
      </c>
      <c r="BF99" s="4">
        <f>SUMPRODUCT('Respondent Data'!I99:Z99,'Product Coding'!A156:R156)</f>
        <v>0.9104588298070917</v>
      </c>
      <c r="BG99" s="4">
        <f>SUMPRODUCT('Respondent Data'!I99:Z99,'Product Coding'!A157:R157)</f>
        <v>1.6860247703669828</v>
      </c>
      <c r="BH99" s="4">
        <f>SUMPRODUCT('Respondent Data'!I99:Z99,'Product Coding'!A158:R158)</f>
        <v>0.5590377644318627</v>
      </c>
      <c r="BI99" s="4">
        <f>SUMPRODUCT('Respondent Data'!I99:Z99,'Product Coding'!A159:R159)</f>
        <v>0.70536042257860698</v>
      </c>
      <c r="BJ99" s="4">
        <f>SUMPRODUCT('Respondent Data'!I99:Z99,'Product Coding'!A160:R160)</f>
        <v>4.8209578233972401</v>
      </c>
      <c r="BK99" s="4">
        <f>SUMPRODUCT('Respondent Data'!I99:Z99,'Product Coding'!A161:R161)</f>
        <v>4.7262997198294778</v>
      </c>
      <c r="BL99" s="4">
        <f>SUMPRODUCT('Respondent Data'!I99:Z99,'Product Coding'!A162:R162)</f>
        <v>5.2021884088234618</v>
      </c>
      <c r="BM99" s="4">
        <f>SUMPRODUCT('Respondent Data'!I99:Z99,'Product Coding'!A163:R163)</f>
        <v>5.9777543493833534</v>
      </c>
      <c r="BN99" s="4">
        <f>SUMPRODUCT('Respondent Data'!I99:Z99,'Product Coding'!A164:R164)</f>
        <v>4.8507673434482328</v>
      </c>
      <c r="BO99" s="4">
        <f>SUMPRODUCT('Respondent Data'!I99:Z99,'Product Coding'!A165:R165)</f>
        <v>4.9970900015949766</v>
      </c>
      <c r="BP99" s="4">
        <f>SUMPRODUCT('Respondent Data'!I99:Z99,'Product Coding'!A166:R166)</f>
        <v>0.52256497165955951</v>
      </c>
      <c r="BQ99" s="4">
        <f>SUMPRODUCT('Respondent Data'!I99:Z99,'Product Coding'!A167:R167)</f>
        <v>0.42790686809179768</v>
      </c>
      <c r="BR99" s="4">
        <f>SUMPRODUCT('Respondent Data'!I99:Z99,'Product Coding'!A168:R168)</f>
        <v>0.90379555708578163</v>
      </c>
      <c r="BS99" s="4">
        <f>SUMPRODUCT('Respondent Data'!I99:Z99,'Product Coding'!A169:R169)</f>
        <v>1.6793614976456728</v>
      </c>
      <c r="BT99" s="4">
        <f>SUMPRODUCT('Respondent Data'!I99:Z99,'Product Coding'!A170:R170)</f>
        <v>0.55237449171055264</v>
      </c>
      <c r="BU99" s="4">
        <f>SUMPRODUCT('Respondent Data'!I99:Z99,'Product Coding'!A171:R171)</f>
        <v>0.69869714985729692</v>
      </c>
      <c r="BV99" s="4">
        <f>SUMPRODUCT('Respondent Data'!I99:Z99,'Product Coding'!A172:R172)</f>
        <v>-4.3141087238896496</v>
      </c>
      <c r="BX99" s="4">
        <f t="shared" si="338"/>
        <v>0.25143224208774706</v>
      </c>
      <c r="BY99" s="4">
        <f t="shared" si="339"/>
        <v>0.27639517679497166</v>
      </c>
      <c r="BZ99" s="4">
        <f t="shared" si="340"/>
        <v>0.17173334475955798</v>
      </c>
      <c r="CA99" s="4">
        <f t="shared" si="341"/>
        <v>7.9073437723155546E-2</v>
      </c>
      <c r="CB99" s="4">
        <f t="shared" si="342"/>
        <v>0.24404777810540595</v>
      </c>
      <c r="CC99" s="4">
        <f t="shared" si="343"/>
        <v>0.21082773113423622</v>
      </c>
      <c r="CD99" s="4">
        <f t="shared" si="344"/>
        <v>18.500747022034705</v>
      </c>
      <c r="CE99" s="4">
        <f t="shared" si="345"/>
        <v>20.337555762676487</v>
      </c>
      <c r="CF99" s="4">
        <f t="shared" si="346"/>
        <v>12.636387204214035</v>
      </c>
      <c r="CG99" s="4">
        <f t="shared" si="347"/>
        <v>5.8183375979607872</v>
      </c>
      <c r="CH99" s="4">
        <f t="shared" si="348"/>
        <v>17.957387511352142</v>
      </c>
      <c r="CI99" s="4">
        <f t="shared" si="349"/>
        <v>15.513008540817268</v>
      </c>
      <c r="CJ99" s="4">
        <f t="shared" si="350"/>
        <v>0.2661472825572036</v>
      </c>
      <c r="CK99" s="4">
        <f t="shared" si="351"/>
        <v>0.29257116989088178</v>
      </c>
      <c r="CL99" s="4">
        <f t="shared" si="352"/>
        <v>0.18178401724733745</v>
      </c>
      <c r="CM99" s="4">
        <f t="shared" si="353"/>
        <v>8.3701200759803862E-2</v>
      </c>
      <c r="CN99" s="4">
        <f t="shared" si="354"/>
        <v>0.25833064374540099</v>
      </c>
      <c r="CO99" s="4">
        <f t="shared" si="355"/>
        <v>0.22316639768695823</v>
      </c>
      <c r="CP99" s="4">
        <f t="shared" si="356"/>
        <v>19.583500923777386</v>
      </c>
      <c r="CQ99" s="4">
        <f t="shared" si="357"/>
        <v>21.527808665854959</v>
      </c>
      <c r="CR99" s="4">
        <f t="shared" si="358"/>
        <v>13.375930182289375</v>
      </c>
      <c r="CS99" s="4">
        <f t="shared" si="359"/>
        <v>6.158855076976363</v>
      </c>
      <c r="CT99" s="4">
        <f t="shared" si="360"/>
        <v>19.008341365802686</v>
      </c>
      <c r="CU99" s="4">
        <f t="shared" si="361"/>
        <v>16.420905422242225</v>
      </c>
      <c r="CV99" s="4">
        <f t="shared" si="362"/>
        <v>0.1903899971639795</v>
      </c>
      <c r="CW99" s="4">
        <f t="shared" si="363"/>
        <v>0.20929247772355095</v>
      </c>
      <c r="CX99" s="4">
        <f t="shared" si="364"/>
        <v>0.13004024762393959</v>
      </c>
      <c r="CY99" s="4">
        <f t="shared" si="365"/>
        <v>5.987613783678445E-2</v>
      </c>
      <c r="CZ99" s="4">
        <f t="shared" si="366"/>
        <v>0.18479831940228345</v>
      </c>
      <c r="DA99" s="4">
        <f t="shared" si="367"/>
        <v>0.15964337270129117</v>
      </c>
      <c r="DB99" s="4">
        <f t="shared" si="368"/>
        <v>14.009170597251515</v>
      </c>
      <c r="DC99" s="4">
        <f t="shared" si="369"/>
        <v>15.400042380511175</v>
      </c>
      <c r="DD99" s="4">
        <f t="shared" si="370"/>
        <v>9.5685489816124889</v>
      </c>
      <c r="DE99" s="4">
        <f t="shared" si="371"/>
        <v>4.4057725834073267</v>
      </c>
      <c r="DF99" s="4">
        <f t="shared" si="372"/>
        <v>13.597726882480149</v>
      </c>
      <c r="DG99" s="4">
        <f t="shared" si="373"/>
        <v>11.746789622391562</v>
      </c>
      <c r="DH99" s="4">
        <f t="shared" si="374"/>
        <v>1.8983542838059111E-2</v>
      </c>
      <c r="DI99" s="4">
        <f t="shared" si="375"/>
        <v>2.0868284971539704E-2</v>
      </c>
      <c r="DJ99" s="4">
        <f t="shared" si="376"/>
        <v>1.2966146584448396E-2</v>
      </c>
      <c r="DK99" s="4">
        <f t="shared" si="377"/>
        <v>5.9701730371010146E-3</v>
      </c>
      <c r="DL99" s="4">
        <f t="shared" si="378"/>
        <v>1.8426003808136467E-2</v>
      </c>
      <c r="DM99" s="4">
        <f t="shared" si="379"/>
        <v>1.591783628147753E-2</v>
      </c>
      <c r="DN99" s="4">
        <f t="shared" si="380"/>
        <v>1.3968364626296503</v>
      </c>
      <c r="DO99" s="4">
        <f t="shared" si="381"/>
        <v>1.5355185072384141</v>
      </c>
      <c r="DP99" s="4">
        <f t="shared" si="382"/>
        <v>0.95406776719503794</v>
      </c>
      <c r="DQ99" s="4">
        <f t="shared" si="383"/>
        <v>0.43929394305218727</v>
      </c>
      <c r="DR99" s="4">
        <f t="shared" si="384"/>
        <v>1.355811936650561</v>
      </c>
      <c r="DS99" s="4">
        <f t="shared" si="385"/>
        <v>1.1712573524242254</v>
      </c>
      <c r="DT99" s="4">
        <f t="shared" si="386"/>
        <v>8.0055430489203838E-3</v>
      </c>
      <c r="DU99" s="4">
        <f t="shared" si="387"/>
        <v>8.8003569787756218E-3</v>
      </c>
      <c r="DV99" s="4">
        <f t="shared" si="388"/>
        <v>5.4679490306892738E-3</v>
      </c>
      <c r="DW99" s="4">
        <f t="shared" si="389"/>
        <v>2.5176795325156736E-3</v>
      </c>
      <c r="DX99" s="4">
        <f t="shared" si="390"/>
        <v>7.7704234643636736E-3</v>
      </c>
      <c r="DY99" s="4">
        <f t="shared" si="391"/>
        <v>6.7127050353085653E-3</v>
      </c>
      <c r="DZ99" s="4">
        <f t="shared" si="392"/>
        <v>0.58905940420479685</v>
      </c>
      <c r="EA99" s="4">
        <f t="shared" si="393"/>
        <v>0.64754295955053165</v>
      </c>
      <c r="EB99" s="4">
        <f t="shared" si="394"/>
        <v>0.40233957628575756</v>
      </c>
      <c r="EC99" s="4">
        <f t="shared" si="395"/>
        <v>0.18525449133676172</v>
      </c>
      <c r="ED99" s="4">
        <f t="shared" si="396"/>
        <v>0.57175896605219279</v>
      </c>
      <c r="EE99" s="4">
        <f t="shared" si="397"/>
        <v>0.4939305184592887</v>
      </c>
      <c r="EF99" s="4">
        <f t="shared" si="398"/>
        <v>8.0590642807948504E-3</v>
      </c>
      <c r="EG99" s="4">
        <f t="shared" si="399"/>
        <v>8.8591919564355876E-3</v>
      </c>
      <c r="EH99" s="4">
        <f t="shared" si="400"/>
        <v>5.5045051226571698E-3</v>
      </c>
      <c r="EI99" s="4">
        <f t="shared" si="401"/>
        <v>2.5345115336955987E-3</v>
      </c>
      <c r="EJ99" s="4">
        <f t="shared" si="402"/>
        <v>7.822372799150535E-3</v>
      </c>
      <c r="EK99" s="4">
        <f t="shared" si="403"/>
        <v>6.7575829705721945E-3</v>
      </c>
      <c r="EL99" s="4">
        <f t="shared" si="404"/>
        <v>0.59299757364160122</v>
      </c>
      <c r="EM99" s="4">
        <f t="shared" si="405"/>
        <v>0.65187212206642819</v>
      </c>
      <c r="EN99" s="4">
        <f t="shared" si="406"/>
        <v>0.40502942625884197</v>
      </c>
      <c r="EO99" s="4">
        <f t="shared" si="407"/>
        <v>0.18649301426094464</v>
      </c>
      <c r="EP99" s="4">
        <f t="shared" si="408"/>
        <v>0.57558147303409091</v>
      </c>
      <c r="EQ99" s="4">
        <f t="shared" si="409"/>
        <v>0.49723270166494893</v>
      </c>
      <c r="ER99" s="4">
        <f t="shared" si="410"/>
        <v>74.746973554777668</v>
      </c>
      <c r="ET99" s="4">
        <f t="shared" si="411"/>
        <v>0.79908441413632902</v>
      </c>
      <c r="EU99" s="4">
        <f t="shared" si="412"/>
        <v>0.78345642335550025</v>
      </c>
      <c r="EV99" s="4">
        <f t="shared" si="413"/>
        <v>0.85343649600174354</v>
      </c>
      <c r="EW99" s="4">
        <f t="shared" si="414"/>
        <v>0.92672098583948059</v>
      </c>
      <c r="EX99" s="4">
        <f t="shared" si="415"/>
        <v>0.80382764842273746</v>
      </c>
      <c r="EY99" s="4">
        <f t="shared" si="416"/>
        <v>0.82588131596825554</v>
      </c>
      <c r="EZ99" s="4">
        <f t="shared" si="417"/>
        <v>5.1280086802318825E-2</v>
      </c>
      <c r="FA99" s="4">
        <f t="shared" si="418"/>
        <v>4.6865724037108009E-2</v>
      </c>
      <c r="FB99" s="4">
        <f t="shared" si="419"/>
        <v>7.3333206590890238E-2</v>
      </c>
      <c r="FC99" s="4">
        <f t="shared" si="420"/>
        <v>0.14666331574709321</v>
      </c>
      <c r="FD99" s="4">
        <f t="shared" si="421"/>
        <v>5.2749884413196481E-2</v>
      </c>
      <c r="FE99" s="4">
        <f t="shared" si="422"/>
        <v>6.0558316646429085E-2</v>
      </c>
      <c r="FF99" s="4">
        <f t="shared" si="423"/>
        <v>0.78979753285915277</v>
      </c>
      <c r="FG99" s="4">
        <f t="shared" si="424"/>
        <v>0.77365179055047284</v>
      </c>
      <c r="FH99" s="4">
        <f t="shared" si="425"/>
        <v>0.84617830788509329</v>
      </c>
      <c r="FI99" s="4">
        <f t="shared" si="426"/>
        <v>0.92276358031058803</v>
      </c>
      <c r="FJ99" s="4">
        <f t="shared" si="427"/>
        <v>0.79470368537121217</v>
      </c>
      <c r="FK99" s="4">
        <f t="shared" si="428"/>
        <v>0.81755025472497278</v>
      </c>
      <c r="FL99" s="4">
        <f t="shared" si="429"/>
        <v>4.8582600389656394E-2</v>
      </c>
      <c r="FM99" s="4">
        <f t="shared" si="430"/>
        <v>4.4389581553739135E-2</v>
      </c>
      <c r="FN99" s="4">
        <f t="shared" si="431"/>
        <v>6.9560716233302511E-2</v>
      </c>
      <c r="FO99" s="4">
        <f t="shared" si="432"/>
        <v>0.1396871412044792</v>
      </c>
      <c r="FP99" s="4">
        <f t="shared" si="433"/>
        <v>4.9979155279165362E-2</v>
      </c>
      <c r="FQ99" s="4">
        <f t="shared" si="434"/>
        <v>5.7402297742989015E-2</v>
      </c>
      <c r="FR99" s="4">
        <f t="shared" si="435"/>
        <v>0.84006082240478308</v>
      </c>
      <c r="FS99" s="4">
        <f t="shared" si="436"/>
        <v>0.82692981096059037</v>
      </c>
      <c r="FT99" s="4">
        <f t="shared" si="437"/>
        <v>0.8849242335417995</v>
      </c>
      <c r="FU99" s="4">
        <f t="shared" si="438"/>
        <v>0.94350647618221495</v>
      </c>
      <c r="FV99" s="4">
        <f t="shared" si="439"/>
        <v>0.84402550512097951</v>
      </c>
      <c r="FW99" s="4">
        <f t="shared" si="440"/>
        <v>0.86233407920107763</v>
      </c>
      <c r="FX99" s="4">
        <f t="shared" si="441"/>
        <v>6.6625933359910003E-2</v>
      </c>
      <c r="FY99" s="4">
        <f t="shared" si="442"/>
        <v>6.0975452184705327E-2</v>
      </c>
      <c r="FZ99" s="4">
        <f t="shared" si="443"/>
        <v>9.4620368580382516E-2</v>
      </c>
      <c r="GA99" s="4">
        <f t="shared" si="444"/>
        <v>0.18498743418645394</v>
      </c>
      <c r="GB99" s="4">
        <f t="shared" si="445"/>
        <v>6.8503816248280183E-2</v>
      </c>
      <c r="GC99" s="4">
        <f t="shared" si="446"/>
        <v>7.8451126097143456E-2</v>
      </c>
      <c r="GD99" s="4">
        <f t="shared" si="447"/>
        <v>0.98137011831890197</v>
      </c>
      <c r="GE99" s="4">
        <f t="shared" si="448"/>
        <v>0.97955829828514895</v>
      </c>
      <c r="GF99" s="4">
        <f t="shared" si="449"/>
        <v>0.98719982239468906</v>
      </c>
      <c r="GG99" s="4">
        <f t="shared" si="450"/>
        <v>0.99406525839719806</v>
      </c>
      <c r="GH99" s="4">
        <f t="shared" si="451"/>
        <v>0.98190737104194381</v>
      </c>
      <c r="GI99" s="4">
        <f t="shared" si="452"/>
        <v>0.9843315712029026</v>
      </c>
      <c r="GJ99" s="4">
        <f t="shared" si="453"/>
        <v>0.41721661681617866</v>
      </c>
      <c r="GK99" s="4">
        <f t="shared" si="454"/>
        <v>0.39439664792238499</v>
      </c>
      <c r="GL99" s="4">
        <f t="shared" si="455"/>
        <v>0.51175297847292556</v>
      </c>
      <c r="GM99" s="4">
        <f t="shared" si="456"/>
        <v>0.69478510962075324</v>
      </c>
      <c r="GN99" s="4">
        <f t="shared" si="457"/>
        <v>0.42448210081734156</v>
      </c>
      <c r="GO99" s="4">
        <f t="shared" si="458"/>
        <v>0.46056263154779525</v>
      </c>
      <c r="GP99" s="4">
        <f t="shared" si="459"/>
        <v>0.99205803668032821</v>
      </c>
      <c r="GQ99" s="4">
        <f t="shared" si="460"/>
        <v>0.99127641369484498</v>
      </c>
      <c r="GR99" s="4">
        <f t="shared" si="461"/>
        <v>0.99456178684167851</v>
      </c>
      <c r="GS99" s="4">
        <f t="shared" si="462"/>
        <v>0.99748864325895015</v>
      </c>
      <c r="GT99" s="4">
        <f t="shared" si="463"/>
        <v>0.99228949045988901</v>
      </c>
      <c r="GU99" s="4">
        <f t="shared" si="464"/>
        <v>0.99333205491325038</v>
      </c>
      <c r="GV99" s="4">
        <f t="shared" si="465"/>
        <v>0.62930309424173081</v>
      </c>
      <c r="GW99" s="4">
        <f t="shared" si="466"/>
        <v>0.60696444617918266</v>
      </c>
      <c r="GX99" s="4">
        <f t="shared" si="467"/>
        <v>0.71309404434595236</v>
      </c>
      <c r="GY99" s="4">
        <f t="shared" si="468"/>
        <v>0.84370066286116596</v>
      </c>
      <c r="GZ99" s="4">
        <f t="shared" si="469"/>
        <v>0.63622986831862194</v>
      </c>
      <c r="HA99" s="4">
        <f t="shared" si="470"/>
        <v>0.66937517350627118</v>
      </c>
      <c r="HB99" s="4">
        <f t="shared" si="471"/>
        <v>0.99200536499659897</v>
      </c>
      <c r="HC99" s="4">
        <f t="shared" si="472"/>
        <v>0.99121860411535201</v>
      </c>
      <c r="HD99" s="4">
        <f t="shared" si="473"/>
        <v>0.99452562858285176</v>
      </c>
      <c r="HE99" s="4">
        <f t="shared" si="474"/>
        <v>0.99747189597511376</v>
      </c>
      <c r="HF99" s="4">
        <f t="shared" si="475"/>
        <v>0.9922383417849473</v>
      </c>
      <c r="HG99" s="4">
        <f t="shared" si="476"/>
        <v>0.99328777544378355</v>
      </c>
      <c r="HH99" s="4">
        <f t="shared" si="477"/>
        <v>0.62774734660392129</v>
      </c>
      <c r="HI99" s="4">
        <f t="shared" si="478"/>
        <v>0.60537373725336485</v>
      </c>
      <c r="HJ99" s="4">
        <f t="shared" si="479"/>
        <v>0.71172886582360784</v>
      </c>
      <c r="HK99" s="4">
        <f t="shared" si="480"/>
        <v>0.84281996436606965</v>
      </c>
      <c r="HL99" s="4">
        <f t="shared" si="481"/>
        <v>0.63468631556977118</v>
      </c>
      <c r="HM99" s="4">
        <f t="shared" si="482"/>
        <v>0.66789885025085449</v>
      </c>
      <c r="HN99" s="4">
        <f t="shared" si="483"/>
        <v>1.3201847586383549E-2</v>
      </c>
      <c r="HP99" s="4">
        <f t="shared" ref="HP99:IU99" si="583">IF(B1=1,ET99,0)</f>
        <v>0.79908441413632902</v>
      </c>
      <c r="HQ99" s="4">
        <f t="shared" si="583"/>
        <v>0.78345642335550025</v>
      </c>
      <c r="HR99" s="4">
        <f t="shared" si="583"/>
        <v>0.85343649600174354</v>
      </c>
      <c r="HS99" s="4">
        <f t="shared" si="583"/>
        <v>0.92672098583948059</v>
      </c>
      <c r="HT99" s="4">
        <f t="shared" si="583"/>
        <v>0.80382764842273746</v>
      </c>
      <c r="HU99" s="4">
        <f t="shared" si="583"/>
        <v>0.82588131596825554</v>
      </c>
      <c r="HV99" s="4">
        <f t="shared" si="583"/>
        <v>5.1280086802318825E-2</v>
      </c>
      <c r="HW99" s="4">
        <f t="shared" si="583"/>
        <v>4.6865724037108009E-2</v>
      </c>
      <c r="HX99" s="4">
        <f t="shared" si="583"/>
        <v>7.3333206590890238E-2</v>
      </c>
      <c r="HY99" s="4">
        <f t="shared" si="583"/>
        <v>0.14666331574709321</v>
      </c>
      <c r="HZ99" s="4">
        <f t="shared" si="583"/>
        <v>5.2749884413196481E-2</v>
      </c>
      <c r="IA99" s="4">
        <f t="shared" si="583"/>
        <v>6.0558316646429085E-2</v>
      </c>
      <c r="IB99" s="4">
        <f t="shared" si="583"/>
        <v>0.78979753285915277</v>
      </c>
      <c r="IC99" s="4">
        <f t="shared" si="583"/>
        <v>0.77365179055047284</v>
      </c>
      <c r="ID99" s="4">
        <f t="shared" si="583"/>
        <v>0.84617830788509329</v>
      </c>
      <c r="IE99" s="4">
        <f t="shared" si="583"/>
        <v>0.92276358031058803</v>
      </c>
      <c r="IF99" s="4">
        <f t="shared" si="583"/>
        <v>0.79470368537121217</v>
      </c>
      <c r="IG99" s="4">
        <f t="shared" si="583"/>
        <v>0.81755025472497278</v>
      </c>
      <c r="IH99" s="4">
        <f t="shared" si="583"/>
        <v>4.8582600389656394E-2</v>
      </c>
      <c r="II99" s="4">
        <f t="shared" si="583"/>
        <v>4.4389581553739135E-2</v>
      </c>
      <c r="IJ99" s="4">
        <f t="shared" si="583"/>
        <v>6.9560716233302511E-2</v>
      </c>
      <c r="IK99" s="4">
        <f t="shared" si="583"/>
        <v>0.1396871412044792</v>
      </c>
      <c r="IL99" s="4">
        <f t="shared" si="583"/>
        <v>4.9979155279165362E-2</v>
      </c>
      <c r="IM99" s="4">
        <f t="shared" si="583"/>
        <v>5.7402297742989015E-2</v>
      </c>
      <c r="IN99" s="4">
        <f t="shared" si="583"/>
        <v>0.84006082240478308</v>
      </c>
      <c r="IO99" s="4">
        <f t="shared" si="583"/>
        <v>0.82692981096059037</v>
      </c>
      <c r="IP99" s="4">
        <f t="shared" si="583"/>
        <v>0.8849242335417995</v>
      </c>
      <c r="IQ99" s="4">
        <f t="shared" si="583"/>
        <v>0.94350647618221495</v>
      </c>
      <c r="IR99" s="4">
        <f t="shared" si="583"/>
        <v>0.84402550512097951</v>
      </c>
      <c r="IS99" s="4">
        <f t="shared" si="583"/>
        <v>0.86233407920107763</v>
      </c>
      <c r="IT99" s="4">
        <f t="shared" si="583"/>
        <v>6.6625933359910003E-2</v>
      </c>
      <c r="IU99" s="4">
        <f t="shared" si="583"/>
        <v>6.0975452184705327E-2</v>
      </c>
      <c r="IV99" s="4">
        <f t="shared" ref="IV99:KA99" si="584">IF(AH1=1,FZ99,0)</f>
        <v>9.4620368580382516E-2</v>
      </c>
      <c r="IW99" s="4">
        <f t="shared" si="584"/>
        <v>0.18498743418645394</v>
      </c>
      <c r="IX99" s="4">
        <f t="shared" si="584"/>
        <v>6.8503816248280183E-2</v>
      </c>
      <c r="IY99" s="4">
        <f t="shared" si="584"/>
        <v>7.8451126097143456E-2</v>
      </c>
      <c r="IZ99" s="4">
        <f t="shared" si="584"/>
        <v>0.98137011831890197</v>
      </c>
      <c r="JA99" s="4">
        <f t="shared" si="584"/>
        <v>0.97955829828514895</v>
      </c>
      <c r="JB99" s="4">
        <f t="shared" si="584"/>
        <v>0.98719982239468906</v>
      </c>
      <c r="JC99" s="4">
        <f t="shared" si="584"/>
        <v>0.99406525839719806</v>
      </c>
      <c r="JD99" s="4">
        <f t="shared" si="584"/>
        <v>0.98190737104194381</v>
      </c>
      <c r="JE99" s="4">
        <f t="shared" si="584"/>
        <v>0.9843315712029026</v>
      </c>
      <c r="JF99" s="4">
        <f t="shared" si="584"/>
        <v>0.41721661681617866</v>
      </c>
      <c r="JG99" s="4">
        <f t="shared" si="584"/>
        <v>0.39439664792238499</v>
      </c>
      <c r="JH99" s="4">
        <f t="shared" si="584"/>
        <v>0.51175297847292556</v>
      </c>
      <c r="JI99" s="4">
        <f t="shared" si="584"/>
        <v>0.69478510962075324</v>
      </c>
      <c r="JJ99" s="4">
        <f t="shared" si="584"/>
        <v>0.42448210081734156</v>
      </c>
      <c r="JK99" s="4">
        <f t="shared" si="584"/>
        <v>0.46056263154779525</v>
      </c>
      <c r="JL99" s="4">
        <f t="shared" si="584"/>
        <v>0.99205803668032821</v>
      </c>
      <c r="JM99" s="4">
        <f t="shared" si="584"/>
        <v>0.99127641369484498</v>
      </c>
      <c r="JN99" s="4">
        <f t="shared" si="584"/>
        <v>0.99456178684167851</v>
      </c>
      <c r="JO99" s="4">
        <f t="shared" si="584"/>
        <v>0.99748864325895015</v>
      </c>
      <c r="JP99" s="4">
        <f t="shared" si="584"/>
        <v>0.99228949045988901</v>
      </c>
      <c r="JQ99" s="4">
        <f t="shared" si="584"/>
        <v>0.99333205491325038</v>
      </c>
      <c r="JR99" s="4">
        <f t="shared" si="584"/>
        <v>0.62930309424173081</v>
      </c>
      <c r="JS99" s="4">
        <f t="shared" si="584"/>
        <v>0.60696444617918266</v>
      </c>
      <c r="JT99" s="4">
        <f t="shared" si="584"/>
        <v>0.71309404434595236</v>
      </c>
      <c r="JU99" s="4">
        <f t="shared" si="584"/>
        <v>0.84370066286116596</v>
      </c>
      <c r="JV99" s="4">
        <f t="shared" si="584"/>
        <v>0.63622986831862194</v>
      </c>
      <c r="JW99" s="4">
        <f t="shared" si="584"/>
        <v>0.66937517350627118</v>
      </c>
      <c r="JX99" s="4">
        <f t="shared" si="584"/>
        <v>0.99200536499659897</v>
      </c>
      <c r="JY99" s="4">
        <f t="shared" si="584"/>
        <v>0.99121860411535201</v>
      </c>
      <c r="JZ99" s="4">
        <f t="shared" si="584"/>
        <v>0.99452562858285176</v>
      </c>
      <c r="KA99" s="4">
        <f t="shared" si="584"/>
        <v>0.99747189597511376</v>
      </c>
      <c r="KB99" s="4">
        <f t="shared" ref="KB99:KJ99" si="585">IF(BN1=1,HF99,0)</f>
        <v>0.9922383417849473</v>
      </c>
      <c r="KC99" s="4">
        <f t="shared" si="585"/>
        <v>0.99328777544378355</v>
      </c>
      <c r="KD99" s="4">
        <f t="shared" si="585"/>
        <v>0.62774734660392129</v>
      </c>
      <c r="KE99" s="4">
        <f t="shared" si="585"/>
        <v>0.60537373725336485</v>
      </c>
      <c r="KF99" s="4">
        <f t="shared" si="585"/>
        <v>0.71172886582360784</v>
      </c>
      <c r="KG99" s="4">
        <f t="shared" si="585"/>
        <v>0.84281996436606965</v>
      </c>
      <c r="KH99" s="4">
        <f t="shared" si="585"/>
        <v>0.63468631556977118</v>
      </c>
      <c r="KI99" s="4">
        <f t="shared" si="585"/>
        <v>0.66789885025085449</v>
      </c>
      <c r="KJ99" s="4">
        <f t="shared" si="585"/>
        <v>0</v>
      </c>
    </row>
    <row r="100" spans="1:296" x14ac:dyDescent="0.2">
      <c r="A100" s="4" t="str">
        <f>'Respondent Data'!A100</f>
        <v>817</v>
      </c>
      <c r="B100" s="4">
        <f>SUMPRODUCT('Respondent Data'!I100:Z100,'Product Coding'!A100:R100)</f>
        <v>3.5794861848526232</v>
      </c>
      <c r="C100" s="4">
        <f>SUMPRODUCT('Respondent Data'!I100:Z100,'Product Coding'!A101:R101)</f>
        <v>3.9417535608587793</v>
      </c>
      <c r="D100" s="4">
        <f>SUMPRODUCT('Respondent Data'!I100:Z100,'Product Coding'!A102:R102)</f>
        <v>3.5536325802019939</v>
      </c>
      <c r="E100" s="4">
        <f>SUMPRODUCT('Respondent Data'!I100:Z100,'Product Coding'!A103:R103)</f>
        <v>3.377860798796982</v>
      </c>
      <c r="F100" s="4">
        <f>SUMPRODUCT('Respondent Data'!I100:Z100,'Product Coding'!A104:R104)</f>
        <v>1.6481695853694491</v>
      </c>
      <c r="G100" s="4">
        <f>SUMPRODUCT('Respondent Data'!I100:Z100,'Product Coding'!A105:R105)</f>
        <v>1.3666737868511594</v>
      </c>
      <c r="H100" s="4">
        <f>SUMPRODUCT('Respondent Data'!I100:Z100,'Product Coding'!A106:R106)</f>
        <v>-0.6663519172331771</v>
      </c>
      <c r="I100" s="4">
        <f>SUMPRODUCT('Respondent Data'!I100:Z100,'Product Coding'!A107:R107)</f>
        <v>-0.304084541227021</v>
      </c>
      <c r="J100" s="4">
        <f>SUMPRODUCT('Respondent Data'!I100:Z100,'Product Coding'!A108:R108)</f>
        <v>-0.69220552188380635</v>
      </c>
      <c r="K100" s="4">
        <f>SUMPRODUCT('Respondent Data'!I100:Z100,'Product Coding'!A109:R109)</f>
        <v>-0.86797730328881828</v>
      </c>
      <c r="L100" s="4">
        <f>SUMPRODUCT('Respondent Data'!I100:Z100,'Product Coding'!A110:R110)</f>
        <v>-2.5976685167163511</v>
      </c>
      <c r="M100" s="4">
        <f>SUMPRODUCT('Respondent Data'!I100:Z100,'Product Coding'!A111:R111)</f>
        <v>-2.8791643152346409</v>
      </c>
      <c r="N100" s="4">
        <f>SUMPRODUCT('Respondent Data'!I100:Z100,'Product Coding'!A112:R112)</f>
        <v>3.3480298721866033</v>
      </c>
      <c r="O100" s="4">
        <f>SUMPRODUCT('Respondent Data'!I100:Z100,'Product Coding'!A113:R113)</f>
        <v>3.7102972481927594</v>
      </c>
      <c r="P100" s="4">
        <f>SUMPRODUCT('Respondent Data'!I100:Z100,'Product Coding'!A114:R114)</f>
        <v>3.3221762675359741</v>
      </c>
      <c r="Q100" s="4">
        <f>SUMPRODUCT('Respondent Data'!I100:Z100,'Product Coding'!A115:R115)</f>
        <v>3.1464044861309621</v>
      </c>
      <c r="R100" s="4">
        <f>SUMPRODUCT('Respondent Data'!I100:Z100,'Product Coding'!A116:R116)</f>
        <v>1.4167132727034293</v>
      </c>
      <c r="S100" s="4">
        <f>SUMPRODUCT('Respondent Data'!I100:Z100,'Product Coding'!A117:R117)</f>
        <v>1.1352174741851391</v>
      </c>
      <c r="T100" s="4">
        <f>SUMPRODUCT('Respondent Data'!I100:Z100,'Product Coding'!A118:R118)</f>
        <v>-0.89780822989919695</v>
      </c>
      <c r="U100" s="4">
        <f>SUMPRODUCT('Respondent Data'!I100:Z100,'Product Coding'!A119:R119)</f>
        <v>-0.53554085389304085</v>
      </c>
      <c r="V100" s="4">
        <f>SUMPRODUCT('Respondent Data'!I100:Z100,'Product Coding'!A120:R120)</f>
        <v>-0.9236618345498262</v>
      </c>
      <c r="W100" s="4">
        <f>SUMPRODUCT('Respondent Data'!I100:Z100,'Product Coding'!A121:R121)</f>
        <v>-1.0994336159548381</v>
      </c>
      <c r="X100" s="4">
        <f>SUMPRODUCT('Respondent Data'!I100:Z100,'Product Coding'!A122:R122)</f>
        <v>-2.829124829382371</v>
      </c>
      <c r="Y100" s="4">
        <f>SUMPRODUCT('Respondent Data'!I100:Z100,'Product Coding'!A123:R123)</f>
        <v>-3.1106206279006612</v>
      </c>
      <c r="Z100" s="4">
        <f>SUMPRODUCT('Respondent Data'!I100:Z100,'Product Coding'!A124:R124)</f>
        <v>3.7251532933992761</v>
      </c>
      <c r="AA100" s="4">
        <f>SUMPRODUCT('Respondent Data'!I100:Z100,'Product Coding'!A125:R125)</f>
        <v>4.0874206694054322</v>
      </c>
      <c r="AB100" s="4">
        <f>SUMPRODUCT('Respondent Data'!I100:Z100,'Product Coding'!A126:R126)</f>
        <v>3.6992996887486469</v>
      </c>
      <c r="AC100" s="4">
        <f>SUMPRODUCT('Respondent Data'!I100:Z100,'Product Coding'!A127:R127)</f>
        <v>3.523527907343635</v>
      </c>
      <c r="AD100" s="4">
        <f>SUMPRODUCT('Respondent Data'!I100:Z100,'Product Coding'!A128:R128)</f>
        <v>1.7938366939161021</v>
      </c>
      <c r="AE100" s="4">
        <f>SUMPRODUCT('Respondent Data'!I100:Z100,'Product Coding'!A129:R129)</f>
        <v>1.5123408953978124</v>
      </c>
      <c r="AF100" s="4">
        <f>SUMPRODUCT('Respondent Data'!I100:Z100,'Product Coding'!A130:R130)</f>
        <v>-0.52068480868652411</v>
      </c>
      <c r="AG100" s="4">
        <f>SUMPRODUCT('Respondent Data'!I100:Z100,'Product Coding'!A131:R131)</f>
        <v>-0.15841743268036801</v>
      </c>
      <c r="AH100" s="4">
        <f>SUMPRODUCT('Respondent Data'!I100:Z100,'Product Coding'!A132:R132)</f>
        <v>-0.54653841333715336</v>
      </c>
      <c r="AI100" s="4">
        <f>SUMPRODUCT('Respondent Data'!I100:Z100,'Product Coding'!A133:R133)</f>
        <v>-0.72231019474216529</v>
      </c>
      <c r="AJ100" s="4">
        <f>SUMPRODUCT('Respondent Data'!I100:Z100,'Product Coding'!A134:R134)</f>
        <v>-2.4520014081696981</v>
      </c>
      <c r="AK100" s="4">
        <f>SUMPRODUCT('Respondent Data'!I100:Z100,'Product Coding'!A135:R135)</f>
        <v>-2.7334972066879879</v>
      </c>
      <c r="AL100" s="4">
        <f>SUMPRODUCT('Respondent Data'!I100:Z100,'Product Coding'!A136:R136)</f>
        <v>4.4458991919786417</v>
      </c>
      <c r="AM100" s="4">
        <f>SUMPRODUCT('Respondent Data'!I100:Z100,'Product Coding'!A137:R137)</f>
        <v>4.8081665679847969</v>
      </c>
      <c r="AN100" s="4">
        <f>SUMPRODUCT('Respondent Data'!I100:Z100,'Product Coding'!A138:R138)</f>
        <v>4.420045587328012</v>
      </c>
      <c r="AO100" s="4">
        <f>SUMPRODUCT('Respondent Data'!I100:Z100,'Product Coding'!A139:R139)</f>
        <v>4.2442738059230001</v>
      </c>
      <c r="AP100" s="4">
        <f>SUMPRODUCT('Respondent Data'!I100:Z100,'Product Coding'!A140:R140)</f>
        <v>2.5145825924954672</v>
      </c>
      <c r="AQ100" s="4">
        <f>SUMPRODUCT('Respondent Data'!I100:Z100,'Product Coding'!A141:R141)</f>
        <v>2.2330867939771775</v>
      </c>
      <c r="AR100" s="4">
        <f>SUMPRODUCT('Respondent Data'!I100:Z100,'Product Coding'!A142:R142)</f>
        <v>0.20006108989284099</v>
      </c>
      <c r="AS100" s="4">
        <f>SUMPRODUCT('Respondent Data'!I100:Z100,'Product Coding'!A143:R143)</f>
        <v>0.5623284658989971</v>
      </c>
      <c r="AT100" s="4">
        <f>SUMPRODUCT('Respondent Data'!I100:Z100,'Product Coding'!A144:R144)</f>
        <v>0.17420748524221175</v>
      </c>
      <c r="AU100" s="4">
        <f>SUMPRODUCT('Respondent Data'!I100:Z100,'Product Coding'!A145:R145)</f>
        <v>-1.5642961628001828E-3</v>
      </c>
      <c r="AV100" s="4">
        <f>SUMPRODUCT('Respondent Data'!I100:Z100,'Product Coding'!A146:R146)</f>
        <v>-1.731255509590333</v>
      </c>
      <c r="AW100" s="4">
        <f>SUMPRODUCT('Respondent Data'!I100:Z100,'Product Coding'!A147:R147)</f>
        <v>-2.0127513081086228</v>
      </c>
      <c r="AX100" s="4">
        <f>SUMPRODUCT('Respondent Data'!I100:Z100,'Product Coding'!A148:R148)</f>
        <v>5.2617990730068538</v>
      </c>
      <c r="AY100" s="4">
        <f>SUMPRODUCT('Respondent Data'!I100:Z100,'Product Coding'!A149:R149)</f>
        <v>5.6240664490130108</v>
      </c>
      <c r="AZ100" s="4">
        <f>SUMPRODUCT('Respondent Data'!I100:Z100,'Product Coding'!A150:R150)</f>
        <v>5.235945468356225</v>
      </c>
      <c r="BA100" s="4">
        <f>SUMPRODUCT('Respondent Data'!I100:Z100,'Product Coding'!A151:R151)</f>
        <v>5.0601736869512131</v>
      </c>
      <c r="BB100" s="4">
        <f>SUMPRODUCT('Respondent Data'!I100:Z100,'Product Coding'!A152:R152)</f>
        <v>3.3304824735236802</v>
      </c>
      <c r="BC100" s="4">
        <f>SUMPRODUCT('Respondent Data'!I100:Z100,'Product Coding'!A153:R153)</f>
        <v>3.0489866750053904</v>
      </c>
      <c r="BD100" s="4">
        <f>SUMPRODUCT('Respondent Data'!I100:Z100,'Product Coding'!A154:R154)</f>
        <v>1.015960970921054</v>
      </c>
      <c r="BE100" s="4">
        <f>SUMPRODUCT('Respondent Data'!I100:Z100,'Product Coding'!A155:R155)</f>
        <v>1.3782283469272101</v>
      </c>
      <c r="BF100" s="4">
        <f>SUMPRODUCT('Respondent Data'!I100:Z100,'Product Coding'!A156:R156)</f>
        <v>0.99010736627042473</v>
      </c>
      <c r="BG100" s="4">
        <f>SUMPRODUCT('Respondent Data'!I100:Z100,'Product Coding'!A157:R157)</f>
        <v>0.8143355848654128</v>
      </c>
      <c r="BH100" s="4">
        <f>SUMPRODUCT('Respondent Data'!I100:Z100,'Product Coding'!A158:R158)</f>
        <v>-0.91535562856212005</v>
      </c>
      <c r="BI100" s="4">
        <f>SUMPRODUCT('Respondent Data'!I100:Z100,'Product Coding'!A159:R159)</f>
        <v>-1.19685142708041</v>
      </c>
      <c r="BJ100" s="4">
        <f>SUMPRODUCT('Respondent Data'!I100:Z100,'Product Coding'!A160:R160)</f>
        <v>4.5210675116754464</v>
      </c>
      <c r="BK100" s="4">
        <f>SUMPRODUCT('Respondent Data'!I100:Z100,'Product Coding'!A161:R161)</f>
        <v>4.8833348876816025</v>
      </c>
      <c r="BL100" s="4">
        <f>SUMPRODUCT('Respondent Data'!I100:Z100,'Product Coding'!A162:R162)</f>
        <v>4.4952139070248176</v>
      </c>
      <c r="BM100" s="4">
        <f>SUMPRODUCT('Respondent Data'!I100:Z100,'Product Coding'!A163:R163)</f>
        <v>4.3194421256198048</v>
      </c>
      <c r="BN100" s="4">
        <f>SUMPRODUCT('Respondent Data'!I100:Z100,'Product Coding'!A164:R164)</f>
        <v>2.5897509121922724</v>
      </c>
      <c r="BO100" s="4">
        <f>SUMPRODUCT('Respondent Data'!I100:Z100,'Product Coding'!A165:R165)</f>
        <v>2.3082551136739822</v>
      </c>
      <c r="BP100" s="4">
        <f>SUMPRODUCT('Respondent Data'!I100:Z100,'Product Coding'!A166:R166)</f>
        <v>0.27522940958964615</v>
      </c>
      <c r="BQ100" s="4">
        <f>SUMPRODUCT('Respondent Data'!I100:Z100,'Product Coding'!A167:R167)</f>
        <v>0.63749678559580225</v>
      </c>
      <c r="BR100" s="4">
        <f>SUMPRODUCT('Respondent Data'!I100:Z100,'Product Coding'!A168:R168)</f>
        <v>0.2493758049390169</v>
      </c>
      <c r="BS100" s="4">
        <f>SUMPRODUCT('Respondent Data'!I100:Z100,'Product Coding'!A169:R169)</f>
        <v>7.360402353400497E-2</v>
      </c>
      <c r="BT100" s="4">
        <f>SUMPRODUCT('Respondent Data'!I100:Z100,'Product Coding'!A170:R170)</f>
        <v>-1.6560871898935281</v>
      </c>
      <c r="BU100" s="4">
        <f>SUMPRODUCT('Respondent Data'!I100:Z100,'Product Coding'!A171:R171)</f>
        <v>-1.9375829884118181</v>
      </c>
      <c r="BV100" s="4">
        <f>SUMPRODUCT('Respondent Data'!I100:Z100,'Product Coding'!A172:R172)</f>
        <v>-4.2524437829437698</v>
      </c>
      <c r="BX100" s="4">
        <f t="shared" si="338"/>
        <v>2.7890024891560453E-2</v>
      </c>
      <c r="BY100" s="4">
        <f t="shared" si="339"/>
        <v>1.941414100115817E-2</v>
      </c>
      <c r="BZ100" s="4">
        <f t="shared" si="340"/>
        <v>2.8620484387634648E-2</v>
      </c>
      <c r="CA100" s="4">
        <f t="shared" si="341"/>
        <v>3.4120367049978687E-2</v>
      </c>
      <c r="CB100" s="4">
        <f t="shared" si="342"/>
        <v>0.19240176150338376</v>
      </c>
      <c r="CC100" s="4">
        <f t="shared" si="343"/>
        <v>0.25495358070351559</v>
      </c>
      <c r="CD100" s="4">
        <f t="shared" si="344"/>
        <v>1.9471210893368289</v>
      </c>
      <c r="CE100" s="4">
        <f t="shared" si="345"/>
        <v>1.3553836370419561</v>
      </c>
      <c r="CF100" s="4">
        <f t="shared" si="346"/>
        <v>1.9981175690905204</v>
      </c>
      <c r="CG100" s="4">
        <f t="shared" si="347"/>
        <v>2.3820877362870583</v>
      </c>
      <c r="CH100" s="4">
        <f t="shared" si="348"/>
        <v>13.432384119605306</v>
      </c>
      <c r="CI100" s="4">
        <f t="shared" si="349"/>
        <v>17.799392281645943</v>
      </c>
      <c r="CJ100" s="4">
        <f t="shared" si="350"/>
        <v>3.5153542895679561E-2</v>
      </c>
      <c r="CK100" s="4">
        <f t="shared" si="351"/>
        <v>2.4470248453363805E-2</v>
      </c>
      <c r="CL100" s="4">
        <f t="shared" si="352"/>
        <v>3.6074239070338444E-2</v>
      </c>
      <c r="CM100" s="4">
        <f t="shared" si="353"/>
        <v>4.3006479605929383E-2</v>
      </c>
      <c r="CN100" s="4">
        <f t="shared" si="354"/>
        <v>0.2425097719529172</v>
      </c>
      <c r="CO100" s="4">
        <f t="shared" si="355"/>
        <v>0.32135222792075052</v>
      </c>
      <c r="CP100" s="4">
        <f t="shared" si="356"/>
        <v>2.4542181300740618</v>
      </c>
      <c r="CQ100" s="4">
        <f t="shared" si="357"/>
        <v>1.7083719720621142</v>
      </c>
      <c r="CR100" s="4">
        <f t="shared" si="358"/>
        <v>2.5184958403134861</v>
      </c>
      <c r="CS100" s="4">
        <f t="shared" si="359"/>
        <v>3.002464994005035</v>
      </c>
      <c r="CT100" s="4">
        <f t="shared" si="360"/>
        <v>16.930637142696742</v>
      </c>
      <c r="CU100" s="4">
        <f t="shared" si="361"/>
        <v>22.434963845414483</v>
      </c>
      <c r="CV100" s="4">
        <f t="shared" si="362"/>
        <v>2.4109404330986135E-2</v>
      </c>
      <c r="CW100" s="4">
        <f t="shared" si="363"/>
        <v>1.6782465306344519E-2</v>
      </c>
      <c r="CX100" s="4">
        <f t="shared" si="364"/>
        <v>2.4740846698167035E-2</v>
      </c>
      <c r="CY100" s="4">
        <f t="shared" si="365"/>
        <v>2.9495195085986421E-2</v>
      </c>
      <c r="CZ100" s="4">
        <f t="shared" si="366"/>
        <v>0.16632082187501793</v>
      </c>
      <c r="DA100" s="4">
        <f t="shared" si="367"/>
        <v>0.22039345560691068</v>
      </c>
      <c r="DB100" s="4">
        <f t="shared" si="368"/>
        <v>1.6831799113387333</v>
      </c>
      <c r="DC100" s="4">
        <f t="shared" si="369"/>
        <v>1.1716551798035619</v>
      </c>
      <c r="DD100" s="4">
        <f t="shared" si="370"/>
        <v>1.7272635847889763</v>
      </c>
      <c r="DE100" s="4">
        <f t="shared" si="371"/>
        <v>2.0591848379241409</v>
      </c>
      <c r="DF100" s="4">
        <f t="shared" si="372"/>
        <v>11.611562955853723</v>
      </c>
      <c r="DG100" s="4">
        <f t="shared" si="373"/>
        <v>15.386603168428577</v>
      </c>
      <c r="DH100" s="4">
        <f t="shared" si="374"/>
        <v>1.1726556862921398E-2</v>
      </c>
      <c r="DI100" s="4">
        <f t="shared" si="375"/>
        <v>8.1628119472831918E-3</v>
      </c>
      <c r="DJ100" s="4">
        <f t="shared" si="376"/>
        <v>1.2033683688733846E-2</v>
      </c>
      <c r="DK100" s="4">
        <f t="shared" si="377"/>
        <v>1.4346147984844571E-2</v>
      </c>
      <c r="DL100" s="4">
        <f t="shared" si="378"/>
        <v>8.0896672038410514E-2</v>
      </c>
      <c r="DM100" s="4">
        <f t="shared" si="379"/>
        <v>0.10719702377999278</v>
      </c>
      <c r="DN100" s="4">
        <f t="shared" si="380"/>
        <v>0.81868073843172096</v>
      </c>
      <c r="DO100" s="4">
        <f t="shared" si="381"/>
        <v>0.56988057029863948</v>
      </c>
      <c r="DP100" s="4">
        <f t="shared" si="382"/>
        <v>0.84012256653928363</v>
      </c>
      <c r="DQ100" s="4">
        <f t="shared" si="383"/>
        <v>1.0015655203122702</v>
      </c>
      <c r="DR100" s="4">
        <f t="shared" si="384"/>
        <v>5.6477402510608172</v>
      </c>
      <c r="DS100" s="4">
        <f t="shared" si="385"/>
        <v>7.4838795063006938</v>
      </c>
      <c r="DT100" s="4">
        <f t="shared" si="386"/>
        <v>5.1859663889107111E-3</v>
      </c>
      <c r="DU100" s="4">
        <f t="shared" si="387"/>
        <v>3.6099316186715101E-3</v>
      </c>
      <c r="DV100" s="4">
        <f t="shared" si="388"/>
        <v>5.3217905199335431E-3</v>
      </c>
      <c r="DW100" s="4">
        <f t="shared" si="389"/>
        <v>6.3444574677317791E-3</v>
      </c>
      <c r="DX100" s="4">
        <f t="shared" si="390"/>
        <v>3.5775840007431989E-2</v>
      </c>
      <c r="DY100" s="4">
        <f t="shared" si="391"/>
        <v>4.7406938695883298E-2</v>
      </c>
      <c r="DZ100" s="4">
        <f t="shared" si="392"/>
        <v>0.36205433891511424</v>
      </c>
      <c r="EA100" s="4">
        <f t="shared" si="393"/>
        <v>0.25202465803127017</v>
      </c>
      <c r="EB100" s="4">
        <f t="shared" si="394"/>
        <v>0.37153679836015535</v>
      </c>
      <c r="EC100" s="4">
        <f t="shared" si="395"/>
        <v>0.44293352135226094</v>
      </c>
      <c r="ED100" s="4">
        <f t="shared" si="396"/>
        <v>2.4976633344020511</v>
      </c>
      <c r="EE100" s="4">
        <f t="shared" si="397"/>
        <v>3.3096797322538345</v>
      </c>
      <c r="EF100" s="4">
        <f t="shared" si="398"/>
        <v>1.0877405710910068E-2</v>
      </c>
      <c r="EG100" s="4">
        <f t="shared" si="399"/>
        <v>7.5717210371623973E-3</v>
      </c>
      <c r="EH100" s="4">
        <f t="shared" si="400"/>
        <v>1.1162292666912396E-2</v>
      </c>
      <c r="EI100" s="4">
        <f t="shared" si="401"/>
        <v>1.3307305276736904E-2</v>
      </c>
      <c r="EJ100" s="4">
        <f t="shared" si="402"/>
        <v>7.5038728990139983E-2</v>
      </c>
      <c r="EK100" s="4">
        <f t="shared" si="403"/>
        <v>9.943460235492925E-2</v>
      </c>
      <c r="EL100" s="4">
        <f t="shared" si="404"/>
        <v>0.75939789008201386</v>
      </c>
      <c r="EM100" s="4">
        <f t="shared" si="405"/>
        <v>0.528614003442338</v>
      </c>
      <c r="EN100" s="4">
        <f t="shared" si="406"/>
        <v>0.77928705842323576</v>
      </c>
      <c r="EO100" s="4">
        <f t="shared" si="407"/>
        <v>0.92903949879293068</v>
      </c>
      <c r="EP100" s="4">
        <f t="shared" si="408"/>
        <v>5.2387723676053568</v>
      </c>
      <c r="EQ100" s="4">
        <f t="shared" si="409"/>
        <v>6.9419518988558231</v>
      </c>
      <c r="ER100" s="4">
        <f t="shared" si="410"/>
        <v>70.276944265668817</v>
      </c>
      <c r="ET100" s="4">
        <f t="shared" si="411"/>
        <v>0.97286672288263243</v>
      </c>
      <c r="EU100" s="4">
        <f t="shared" si="412"/>
        <v>0.9809555898625345</v>
      </c>
      <c r="EV100" s="4">
        <f t="shared" si="413"/>
        <v>0.97217585608877599</v>
      </c>
      <c r="EW100" s="4">
        <f t="shared" si="414"/>
        <v>0.96700542012598256</v>
      </c>
      <c r="EX100" s="4">
        <f t="shared" si="415"/>
        <v>0.83864351117629765</v>
      </c>
      <c r="EY100" s="4">
        <f t="shared" si="416"/>
        <v>0.79684222219550871</v>
      </c>
      <c r="EZ100" s="4">
        <f t="shared" si="417"/>
        <v>0.33931418821512471</v>
      </c>
      <c r="FA100" s="4">
        <f t="shared" si="418"/>
        <v>0.4245592880384722</v>
      </c>
      <c r="FB100" s="4">
        <f t="shared" si="419"/>
        <v>0.33354262364812809</v>
      </c>
      <c r="FC100" s="4">
        <f t="shared" si="420"/>
        <v>0.29567535734534944</v>
      </c>
      <c r="FD100" s="4">
        <f t="shared" si="421"/>
        <v>6.9288621458015065E-2</v>
      </c>
      <c r="FE100" s="4">
        <f t="shared" si="422"/>
        <v>5.3193208855815577E-2</v>
      </c>
      <c r="FF100" s="4">
        <f t="shared" si="423"/>
        <v>0.96604026220366979</v>
      </c>
      <c r="FG100" s="4">
        <f t="shared" si="424"/>
        <v>0.97611424197988528</v>
      </c>
      <c r="FH100" s="4">
        <f t="shared" si="425"/>
        <v>0.96518180096562622</v>
      </c>
      <c r="FI100" s="4">
        <f t="shared" si="426"/>
        <v>0.95876681454349344</v>
      </c>
      <c r="FJ100" s="4">
        <f t="shared" si="427"/>
        <v>0.80482264411349291</v>
      </c>
      <c r="FK100" s="4">
        <f t="shared" si="428"/>
        <v>0.75680047974307119</v>
      </c>
      <c r="FL100" s="4">
        <f t="shared" si="429"/>
        <v>0.28950111496825448</v>
      </c>
      <c r="FM100" s="4">
        <f t="shared" si="430"/>
        <v>0.36922550163544005</v>
      </c>
      <c r="FN100" s="4">
        <f t="shared" si="431"/>
        <v>0.28421235817374263</v>
      </c>
      <c r="FO100" s="4">
        <f t="shared" si="432"/>
        <v>0.24984603275676823</v>
      </c>
      <c r="FP100" s="4">
        <f t="shared" si="433"/>
        <v>5.5770466606497926E-2</v>
      </c>
      <c r="FQ100" s="4">
        <f t="shared" si="434"/>
        <v>4.2671284094840618E-2</v>
      </c>
      <c r="FR100" s="4">
        <f t="shared" si="435"/>
        <v>0.97645817504553045</v>
      </c>
      <c r="FS100" s="4">
        <f t="shared" si="436"/>
        <v>0.98349453705292988</v>
      </c>
      <c r="FT100" s="4">
        <f t="shared" si="437"/>
        <v>0.97585648432197758</v>
      </c>
      <c r="FU100" s="4">
        <f t="shared" si="438"/>
        <v>0.9713498467726962</v>
      </c>
      <c r="FV100" s="4">
        <f t="shared" si="439"/>
        <v>0.85739702253824579</v>
      </c>
      <c r="FW100" s="4">
        <f t="shared" si="440"/>
        <v>0.81940786834414203</v>
      </c>
      <c r="FX100" s="4">
        <f t="shared" si="441"/>
        <v>0.3726921164600791</v>
      </c>
      <c r="FY100" s="4">
        <f t="shared" si="442"/>
        <v>0.46047826068338138</v>
      </c>
      <c r="FZ100" s="4">
        <f t="shared" si="443"/>
        <v>0.36666789582693587</v>
      </c>
      <c r="GA100" s="4">
        <f t="shared" si="444"/>
        <v>0.32688446530042498</v>
      </c>
      <c r="GB100" s="4">
        <f t="shared" si="445"/>
        <v>7.9292313212919005E-2</v>
      </c>
      <c r="GC100" s="4">
        <f t="shared" si="446"/>
        <v>6.102546023245748E-2</v>
      </c>
      <c r="GD100" s="4">
        <f t="shared" si="447"/>
        <v>0.98840936141947067</v>
      </c>
      <c r="GE100" s="4">
        <f t="shared" si="448"/>
        <v>0.99190328005501749</v>
      </c>
      <c r="GF100" s="4">
        <f t="shared" si="449"/>
        <v>0.98810940398260994</v>
      </c>
      <c r="GG100" s="4">
        <f t="shared" si="450"/>
        <v>0.98585675312777066</v>
      </c>
      <c r="GH100" s="4">
        <f t="shared" si="451"/>
        <v>0.92515781190643187</v>
      </c>
      <c r="GI100" s="4">
        <f t="shared" si="452"/>
        <v>0.90318161855780643</v>
      </c>
      <c r="GJ100" s="4">
        <f t="shared" si="453"/>
        <v>0.54984911802734371</v>
      </c>
      <c r="GK100" s="4">
        <f t="shared" si="454"/>
        <v>0.63699113099397708</v>
      </c>
      <c r="GL100" s="4">
        <f t="shared" si="455"/>
        <v>0.54344206097135084</v>
      </c>
      <c r="GM100" s="4">
        <f t="shared" si="456"/>
        <v>0.49960892603904722</v>
      </c>
      <c r="GN100" s="4">
        <f t="shared" si="457"/>
        <v>0.1504270567491599</v>
      </c>
      <c r="GO100" s="4">
        <f t="shared" si="458"/>
        <v>0.11787060380305182</v>
      </c>
      <c r="GP100" s="4">
        <f t="shared" si="459"/>
        <v>0.9948407891053821</v>
      </c>
      <c r="GQ100" s="4">
        <f t="shared" si="460"/>
        <v>0.99640305311362432</v>
      </c>
      <c r="GR100" s="4">
        <f t="shared" si="461"/>
        <v>0.99470638101141595</v>
      </c>
      <c r="GS100" s="4">
        <f t="shared" si="462"/>
        <v>0.99369554090485435</v>
      </c>
      <c r="GT100" s="4">
        <f t="shared" si="463"/>
        <v>0.9654598624281725</v>
      </c>
      <c r="GU100" s="4">
        <f t="shared" si="464"/>
        <v>0.95473875821854948</v>
      </c>
      <c r="GV100" s="4">
        <f t="shared" si="465"/>
        <v>0.73418509924978981</v>
      </c>
      <c r="GW100" s="4">
        <f t="shared" si="466"/>
        <v>0.79870631427693839</v>
      </c>
      <c r="GX100" s="4">
        <f t="shared" si="467"/>
        <v>0.72910912867640565</v>
      </c>
      <c r="GY100" s="4">
        <f t="shared" si="468"/>
        <v>0.69303262083955131</v>
      </c>
      <c r="GZ100" s="4">
        <f t="shared" si="469"/>
        <v>0.28590516135852073</v>
      </c>
      <c r="HA100" s="4">
        <f t="shared" si="470"/>
        <v>0.23203580361574333</v>
      </c>
      <c r="HB100" s="4">
        <f t="shared" si="471"/>
        <v>0.98923963910019297</v>
      </c>
      <c r="HC100" s="4">
        <f t="shared" si="472"/>
        <v>0.99248517909040923</v>
      </c>
      <c r="HD100" s="4">
        <f t="shared" si="473"/>
        <v>0.98896092867795515</v>
      </c>
      <c r="HE100" s="4">
        <f t="shared" si="474"/>
        <v>0.98686745352822391</v>
      </c>
      <c r="HF100" s="4">
        <f t="shared" si="475"/>
        <v>0.93019904588867308</v>
      </c>
      <c r="HG100" s="4">
        <f t="shared" si="476"/>
        <v>0.90955842017165389</v>
      </c>
      <c r="HH100" s="4">
        <f t="shared" si="477"/>
        <v>0.56837626419648901</v>
      </c>
      <c r="HI100" s="4">
        <f t="shared" si="478"/>
        <v>0.65418738657899633</v>
      </c>
      <c r="HJ100" s="4">
        <f t="shared" si="479"/>
        <v>0.56202285924912965</v>
      </c>
      <c r="HK100" s="4">
        <f t="shared" si="480"/>
        <v>0.51839270301397966</v>
      </c>
      <c r="HL100" s="4">
        <f t="shared" si="481"/>
        <v>0.16028794465918819</v>
      </c>
      <c r="HM100" s="4">
        <f t="shared" si="482"/>
        <v>0.1259136308977227</v>
      </c>
      <c r="HN100" s="4">
        <f t="shared" si="483"/>
        <v>1.4029782144878775E-2</v>
      </c>
      <c r="HP100" s="4">
        <f t="shared" ref="HP100:IU100" si="586">IF(B1=1,ET100,0)</f>
        <v>0.97286672288263243</v>
      </c>
      <c r="HQ100" s="4">
        <f t="shared" si="586"/>
        <v>0.9809555898625345</v>
      </c>
      <c r="HR100" s="4">
        <f t="shared" si="586"/>
        <v>0.97217585608877599</v>
      </c>
      <c r="HS100" s="4">
        <f t="shared" si="586"/>
        <v>0.96700542012598256</v>
      </c>
      <c r="HT100" s="4">
        <f t="shared" si="586"/>
        <v>0.83864351117629765</v>
      </c>
      <c r="HU100" s="4">
        <f t="shared" si="586"/>
        <v>0.79684222219550871</v>
      </c>
      <c r="HV100" s="4">
        <f t="shared" si="586"/>
        <v>0.33931418821512471</v>
      </c>
      <c r="HW100" s="4">
        <f t="shared" si="586"/>
        <v>0.4245592880384722</v>
      </c>
      <c r="HX100" s="4">
        <f t="shared" si="586"/>
        <v>0.33354262364812809</v>
      </c>
      <c r="HY100" s="4">
        <f t="shared" si="586"/>
        <v>0.29567535734534944</v>
      </c>
      <c r="HZ100" s="4">
        <f t="shared" si="586"/>
        <v>6.9288621458015065E-2</v>
      </c>
      <c r="IA100" s="4">
        <f t="shared" si="586"/>
        <v>5.3193208855815577E-2</v>
      </c>
      <c r="IB100" s="4">
        <f t="shared" si="586"/>
        <v>0.96604026220366979</v>
      </c>
      <c r="IC100" s="4">
        <f t="shared" si="586"/>
        <v>0.97611424197988528</v>
      </c>
      <c r="ID100" s="4">
        <f t="shared" si="586"/>
        <v>0.96518180096562622</v>
      </c>
      <c r="IE100" s="4">
        <f t="shared" si="586"/>
        <v>0.95876681454349344</v>
      </c>
      <c r="IF100" s="4">
        <f t="shared" si="586"/>
        <v>0.80482264411349291</v>
      </c>
      <c r="IG100" s="4">
        <f t="shared" si="586"/>
        <v>0.75680047974307119</v>
      </c>
      <c r="IH100" s="4">
        <f t="shared" si="586"/>
        <v>0.28950111496825448</v>
      </c>
      <c r="II100" s="4">
        <f t="shared" si="586"/>
        <v>0.36922550163544005</v>
      </c>
      <c r="IJ100" s="4">
        <f t="shared" si="586"/>
        <v>0.28421235817374263</v>
      </c>
      <c r="IK100" s="4">
        <f t="shared" si="586"/>
        <v>0.24984603275676823</v>
      </c>
      <c r="IL100" s="4">
        <f t="shared" si="586"/>
        <v>5.5770466606497926E-2</v>
      </c>
      <c r="IM100" s="4">
        <f t="shared" si="586"/>
        <v>4.2671284094840618E-2</v>
      </c>
      <c r="IN100" s="4">
        <f t="shared" si="586"/>
        <v>0.97645817504553045</v>
      </c>
      <c r="IO100" s="4">
        <f t="shared" si="586"/>
        <v>0.98349453705292988</v>
      </c>
      <c r="IP100" s="4">
        <f t="shared" si="586"/>
        <v>0.97585648432197758</v>
      </c>
      <c r="IQ100" s="4">
        <f t="shared" si="586"/>
        <v>0.9713498467726962</v>
      </c>
      <c r="IR100" s="4">
        <f t="shared" si="586"/>
        <v>0.85739702253824579</v>
      </c>
      <c r="IS100" s="4">
        <f t="shared" si="586"/>
        <v>0.81940786834414203</v>
      </c>
      <c r="IT100" s="4">
        <f t="shared" si="586"/>
        <v>0.3726921164600791</v>
      </c>
      <c r="IU100" s="4">
        <f t="shared" si="586"/>
        <v>0.46047826068338138</v>
      </c>
      <c r="IV100" s="4">
        <f t="shared" ref="IV100:KA100" si="587">IF(AH1=1,FZ100,0)</f>
        <v>0.36666789582693587</v>
      </c>
      <c r="IW100" s="4">
        <f t="shared" si="587"/>
        <v>0.32688446530042498</v>
      </c>
      <c r="IX100" s="4">
        <f t="shared" si="587"/>
        <v>7.9292313212919005E-2</v>
      </c>
      <c r="IY100" s="4">
        <f t="shared" si="587"/>
        <v>6.102546023245748E-2</v>
      </c>
      <c r="IZ100" s="4">
        <f t="shared" si="587"/>
        <v>0.98840936141947067</v>
      </c>
      <c r="JA100" s="4">
        <f t="shared" si="587"/>
        <v>0.99190328005501749</v>
      </c>
      <c r="JB100" s="4">
        <f t="shared" si="587"/>
        <v>0.98810940398260994</v>
      </c>
      <c r="JC100" s="4">
        <f t="shared" si="587"/>
        <v>0.98585675312777066</v>
      </c>
      <c r="JD100" s="4">
        <f t="shared" si="587"/>
        <v>0.92515781190643187</v>
      </c>
      <c r="JE100" s="4">
        <f t="shared" si="587"/>
        <v>0.90318161855780643</v>
      </c>
      <c r="JF100" s="4">
        <f t="shared" si="587"/>
        <v>0.54984911802734371</v>
      </c>
      <c r="JG100" s="4">
        <f t="shared" si="587"/>
        <v>0.63699113099397708</v>
      </c>
      <c r="JH100" s="4">
        <f t="shared" si="587"/>
        <v>0.54344206097135084</v>
      </c>
      <c r="JI100" s="4">
        <f t="shared" si="587"/>
        <v>0.49960892603904722</v>
      </c>
      <c r="JJ100" s="4">
        <f t="shared" si="587"/>
        <v>0.1504270567491599</v>
      </c>
      <c r="JK100" s="4">
        <f t="shared" si="587"/>
        <v>0.11787060380305182</v>
      </c>
      <c r="JL100" s="4">
        <f t="shared" si="587"/>
        <v>0.9948407891053821</v>
      </c>
      <c r="JM100" s="4">
        <f t="shared" si="587"/>
        <v>0.99640305311362432</v>
      </c>
      <c r="JN100" s="4">
        <f t="shared" si="587"/>
        <v>0.99470638101141595</v>
      </c>
      <c r="JO100" s="4">
        <f t="shared" si="587"/>
        <v>0.99369554090485435</v>
      </c>
      <c r="JP100" s="4">
        <f t="shared" si="587"/>
        <v>0.9654598624281725</v>
      </c>
      <c r="JQ100" s="4">
        <f t="shared" si="587"/>
        <v>0.95473875821854948</v>
      </c>
      <c r="JR100" s="4">
        <f t="shared" si="587"/>
        <v>0.73418509924978981</v>
      </c>
      <c r="JS100" s="4">
        <f t="shared" si="587"/>
        <v>0.79870631427693839</v>
      </c>
      <c r="JT100" s="4">
        <f t="shared" si="587"/>
        <v>0.72910912867640565</v>
      </c>
      <c r="JU100" s="4">
        <f t="shared" si="587"/>
        <v>0.69303262083955131</v>
      </c>
      <c r="JV100" s="4">
        <f t="shared" si="587"/>
        <v>0.28590516135852073</v>
      </c>
      <c r="JW100" s="4">
        <f t="shared" si="587"/>
        <v>0.23203580361574333</v>
      </c>
      <c r="JX100" s="4">
        <f t="shared" si="587"/>
        <v>0.98923963910019297</v>
      </c>
      <c r="JY100" s="4">
        <f t="shared" si="587"/>
        <v>0.99248517909040923</v>
      </c>
      <c r="JZ100" s="4">
        <f t="shared" si="587"/>
        <v>0.98896092867795515</v>
      </c>
      <c r="KA100" s="4">
        <f t="shared" si="587"/>
        <v>0.98686745352822391</v>
      </c>
      <c r="KB100" s="4">
        <f t="shared" ref="KB100:KJ100" si="588">IF(BN1=1,HF100,0)</f>
        <v>0.93019904588867308</v>
      </c>
      <c r="KC100" s="4">
        <f t="shared" si="588"/>
        <v>0.90955842017165389</v>
      </c>
      <c r="KD100" s="4">
        <f t="shared" si="588"/>
        <v>0.56837626419648901</v>
      </c>
      <c r="KE100" s="4">
        <f t="shared" si="588"/>
        <v>0.65418738657899633</v>
      </c>
      <c r="KF100" s="4">
        <f t="shared" si="588"/>
        <v>0.56202285924912965</v>
      </c>
      <c r="KG100" s="4">
        <f t="shared" si="588"/>
        <v>0.51839270301397966</v>
      </c>
      <c r="KH100" s="4">
        <f t="shared" si="588"/>
        <v>0.16028794465918819</v>
      </c>
      <c r="KI100" s="4">
        <f t="shared" si="588"/>
        <v>0.1259136308977227</v>
      </c>
      <c r="KJ100" s="4">
        <f t="shared" si="588"/>
        <v>0</v>
      </c>
    </row>
    <row r="101" spans="1:296" x14ac:dyDescent="0.2">
      <c r="A101" s="4" t="str">
        <f>'Respondent Data'!A101</f>
        <v>822</v>
      </c>
      <c r="B101" s="4">
        <f>SUMPRODUCT('Respondent Data'!I101:Z101,'Product Coding'!A100:R100)</f>
        <v>1.4798285060014882</v>
      </c>
      <c r="C101" s="4">
        <f>SUMPRODUCT('Respondent Data'!I101:Z101,'Product Coding'!A101:R101)</f>
        <v>0.85613285016748608</v>
      </c>
      <c r="D101" s="4">
        <f>SUMPRODUCT('Respondent Data'!I101:Z101,'Product Coding'!A102:R102)</f>
        <v>0.54148819591961206</v>
      </c>
      <c r="E101" s="4">
        <f>SUMPRODUCT('Respondent Data'!I101:Z101,'Product Coding'!A103:R103)</f>
        <v>9.0240671067348011E-2</v>
      </c>
      <c r="F101" s="4">
        <f>SUMPRODUCT('Respondent Data'!I101:Z101,'Product Coding'!A104:R104)</f>
        <v>-0.91591530788325803</v>
      </c>
      <c r="G101" s="4">
        <f>SUMPRODUCT('Respondent Data'!I101:Z101,'Product Coding'!A105:R105)</f>
        <v>-1.6301358041850516</v>
      </c>
      <c r="H101" s="4">
        <f>SUMPRODUCT('Respondent Data'!I101:Z101,'Product Coding'!A106:R106)</f>
        <v>-1.1299092578391718</v>
      </c>
      <c r="I101" s="4">
        <f>SUMPRODUCT('Respondent Data'!I101:Z101,'Product Coding'!A107:R107)</f>
        <v>-1.7536049136731739</v>
      </c>
      <c r="J101" s="4">
        <f>SUMPRODUCT('Respondent Data'!I101:Z101,'Product Coding'!A108:R108)</f>
        <v>-2.0682495679210477</v>
      </c>
      <c r="K101" s="4">
        <f>SUMPRODUCT('Respondent Data'!I101:Z101,'Product Coding'!A109:R109)</f>
        <v>-2.519497092773312</v>
      </c>
      <c r="L101" s="4">
        <f>SUMPRODUCT('Respondent Data'!I101:Z101,'Product Coding'!A110:R110)</f>
        <v>-3.5256530717239181</v>
      </c>
      <c r="M101" s="4">
        <f>SUMPRODUCT('Respondent Data'!I101:Z101,'Product Coding'!A111:R111)</f>
        <v>-4.2398735680257111</v>
      </c>
      <c r="N101" s="4">
        <f>SUMPRODUCT('Respondent Data'!I101:Z101,'Product Coding'!A112:R112)</f>
        <v>-2.5715092964317621</v>
      </c>
      <c r="O101" s="4">
        <f>SUMPRODUCT('Respondent Data'!I101:Z101,'Product Coding'!A113:R113)</f>
        <v>-3.195204952265764</v>
      </c>
      <c r="P101" s="4">
        <f>SUMPRODUCT('Respondent Data'!I101:Z101,'Product Coding'!A114:R114)</f>
        <v>-3.509849606513638</v>
      </c>
      <c r="Q101" s="4">
        <f>SUMPRODUCT('Respondent Data'!I101:Z101,'Product Coding'!A115:R115)</f>
        <v>-3.9610971313659022</v>
      </c>
      <c r="R101" s="4">
        <f>SUMPRODUCT('Respondent Data'!I101:Z101,'Product Coding'!A116:R116)</f>
        <v>-4.9672531103165074</v>
      </c>
      <c r="S101" s="4">
        <f>SUMPRODUCT('Respondent Data'!I101:Z101,'Product Coding'!A117:R117)</f>
        <v>-5.6814736066183027</v>
      </c>
      <c r="T101" s="4">
        <f>SUMPRODUCT('Respondent Data'!I101:Z101,'Product Coding'!A118:R118)</f>
        <v>-5.1812470602724225</v>
      </c>
      <c r="U101" s="4">
        <f>SUMPRODUCT('Respondent Data'!I101:Z101,'Product Coding'!A119:R119)</f>
        <v>-5.8049427161064244</v>
      </c>
      <c r="V101" s="4">
        <f>SUMPRODUCT('Respondent Data'!I101:Z101,'Product Coding'!A120:R120)</f>
        <v>-6.1195873703542976</v>
      </c>
      <c r="W101" s="4">
        <f>SUMPRODUCT('Respondent Data'!I101:Z101,'Product Coding'!A121:R121)</f>
        <v>-6.5708348952065627</v>
      </c>
      <c r="X101" s="4">
        <f>SUMPRODUCT('Respondent Data'!I101:Z101,'Product Coding'!A122:R122)</f>
        <v>-7.5769908741571683</v>
      </c>
      <c r="Y101" s="4">
        <f>SUMPRODUCT('Respondent Data'!I101:Z101,'Product Coding'!A123:R123)</f>
        <v>-8.2912113704589618</v>
      </c>
      <c r="Z101" s="4">
        <f>SUMPRODUCT('Respondent Data'!I101:Z101,'Product Coding'!A124:R124)</f>
        <v>6.5167763002228041E-2</v>
      </c>
      <c r="AA101" s="4">
        <f>SUMPRODUCT('Respondent Data'!I101:Z101,'Product Coding'!A125:R125)</f>
        <v>-0.55852789283177406</v>
      </c>
      <c r="AB101" s="4">
        <f>SUMPRODUCT('Respondent Data'!I101:Z101,'Product Coding'!A126:R126)</f>
        <v>-0.87317254707964809</v>
      </c>
      <c r="AC101" s="4">
        <f>SUMPRODUCT('Respondent Data'!I101:Z101,'Product Coding'!A127:R127)</f>
        <v>-1.3244200719319119</v>
      </c>
      <c r="AD101" s="4">
        <f>SUMPRODUCT('Respondent Data'!I101:Z101,'Product Coding'!A128:R128)</f>
        <v>-2.330576050882518</v>
      </c>
      <c r="AE101" s="4">
        <f>SUMPRODUCT('Respondent Data'!I101:Z101,'Product Coding'!A129:R129)</f>
        <v>-3.0447965471843115</v>
      </c>
      <c r="AF101" s="4">
        <f>SUMPRODUCT('Respondent Data'!I101:Z101,'Product Coding'!A130:R130)</f>
        <v>-2.5445700008384318</v>
      </c>
      <c r="AG101" s="4">
        <f>SUMPRODUCT('Respondent Data'!I101:Z101,'Product Coding'!A131:R131)</f>
        <v>-3.1682656566724341</v>
      </c>
      <c r="AH101" s="4">
        <f>SUMPRODUCT('Respondent Data'!I101:Z101,'Product Coding'!A132:R132)</f>
        <v>-3.4829103109203081</v>
      </c>
      <c r="AI101" s="4">
        <f>SUMPRODUCT('Respondent Data'!I101:Z101,'Product Coding'!A133:R133)</f>
        <v>-3.9341578357725719</v>
      </c>
      <c r="AJ101" s="4">
        <f>SUMPRODUCT('Respondent Data'!I101:Z101,'Product Coding'!A134:R134)</f>
        <v>-4.9403138147231775</v>
      </c>
      <c r="AK101" s="4">
        <f>SUMPRODUCT('Respondent Data'!I101:Z101,'Product Coding'!A135:R135)</f>
        <v>-5.6545343110249711</v>
      </c>
      <c r="AL101" s="4">
        <f>SUMPRODUCT('Respondent Data'!I101:Z101,'Product Coding'!A136:R136)</f>
        <v>3.0111542856319198</v>
      </c>
      <c r="AM101" s="4">
        <f>SUMPRODUCT('Respondent Data'!I101:Z101,'Product Coding'!A137:R137)</f>
        <v>2.3874586297979175</v>
      </c>
      <c r="AN101" s="4">
        <f>SUMPRODUCT('Respondent Data'!I101:Z101,'Product Coding'!A138:R138)</f>
        <v>2.0728139755500434</v>
      </c>
      <c r="AO101" s="4">
        <f>SUMPRODUCT('Respondent Data'!I101:Z101,'Product Coding'!A139:R139)</f>
        <v>1.6215664506977796</v>
      </c>
      <c r="AP101" s="4">
        <f>SUMPRODUCT('Respondent Data'!I101:Z101,'Product Coding'!A140:R140)</f>
        <v>0.61541047174717356</v>
      </c>
      <c r="AQ101" s="4">
        <f>SUMPRODUCT('Respondent Data'!I101:Z101,'Product Coding'!A141:R141)</f>
        <v>-9.8810024554620179E-2</v>
      </c>
      <c r="AR101" s="4">
        <f>SUMPRODUCT('Respondent Data'!I101:Z101,'Product Coding'!A142:R142)</f>
        <v>0.40141652179125975</v>
      </c>
      <c r="AS101" s="4">
        <f>SUMPRODUCT('Respondent Data'!I101:Z101,'Product Coding'!A143:R143)</f>
        <v>-0.22227913404274235</v>
      </c>
      <c r="AT101" s="4">
        <f>SUMPRODUCT('Respondent Data'!I101:Z101,'Product Coding'!A144:R144)</f>
        <v>-0.53692378829061638</v>
      </c>
      <c r="AU101" s="4">
        <f>SUMPRODUCT('Respondent Data'!I101:Z101,'Product Coding'!A145:R145)</f>
        <v>-0.98817131314288043</v>
      </c>
      <c r="AV101" s="4">
        <f>SUMPRODUCT('Respondent Data'!I101:Z101,'Product Coding'!A146:R146)</f>
        <v>-1.9943272920934865</v>
      </c>
      <c r="AW101" s="4">
        <f>SUMPRODUCT('Respondent Data'!I101:Z101,'Product Coding'!A147:R147)</f>
        <v>-2.70854778839528</v>
      </c>
      <c r="AX101" s="4">
        <f>SUMPRODUCT('Respondent Data'!I101:Z101,'Product Coding'!A148:R148)</f>
        <v>7.2298092484261982</v>
      </c>
      <c r="AY101" s="4">
        <f>SUMPRODUCT('Respondent Data'!I101:Z101,'Product Coding'!A149:R149)</f>
        <v>6.6061135925921963</v>
      </c>
      <c r="AZ101" s="4">
        <f>SUMPRODUCT('Respondent Data'!I101:Z101,'Product Coding'!A150:R150)</f>
        <v>6.2914689383443214</v>
      </c>
      <c r="BA101" s="4">
        <f>SUMPRODUCT('Respondent Data'!I101:Z101,'Product Coding'!A151:R151)</f>
        <v>5.840221413492058</v>
      </c>
      <c r="BB101" s="4">
        <f>SUMPRODUCT('Respondent Data'!I101:Z101,'Product Coding'!A152:R152)</f>
        <v>4.8340654345414524</v>
      </c>
      <c r="BC101" s="4">
        <f>SUMPRODUCT('Respondent Data'!I101:Z101,'Product Coding'!A153:R153)</f>
        <v>4.119844938239658</v>
      </c>
      <c r="BD101" s="4">
        <f>SUMPRODUCT('Respondent Data'!I101:Z101,'Product Coding'!A154:R154)</f>
        <v>4.6200714845855373</v>
      </c>
      <c r="BE101" s="4">
        <f>SUMPRODUCT('Respondent Data'!I101:Z101,'Product Coding'!A155:R155)</f>
        <v>3.9963758287515359</v>
      </c>
      <c r="BF101" s="4">
        <f>SUMPRODUCT('Respondent Data'!I101:Z101,'Product Coding'!A156:R156)</f>
        <v>3.6817311745036618</v>
      </c>
      <c r="BG101" s="4">
        <f>SUMPRODUCT('Respondent Data'!I101:Z101,'Product Coding'!A157:R157)</f>
        <v>3.2304836496513976</v>
      </c>
      <c r="BH101" s="4">
        <f>SUMPRODUCT('Respondent Data'!I101:Z101,'Product Coding'!A158:R158)</f>
        <v>2.224327670700792</v>
      </c>
      <c r="BI101" s="4">
        <f>SUMPRODUCT('Respondent Data'!I101:Z101,'Product Coding'!A159:R159)</f>
        <v>1.510107174398998</v>
      </c>
      <c r="BJ101" s="4">
        <f>SUMPRODUCT('Respondent Data'!I101:Z101,'Product Coding'!A160:R160)</f>
        <v>9.0599844745934881</v>
      </c>
      <c r="BK101" s="4">
        <f>SUMPRODUCT('Respondent Data'!I101:Z101,'Product Coding'!A161:R161)</f>
        <v>8.4362888187594862</v>
      </c>
      <c r="BL101" s="4">
        <f>SUMPRODUCT('Respondent Data'!I101:Z101,'Product Coding'!A162:R162)</f>
        <v>8.1216441645116113</v>
      </c>
      <c r="BM101" s="4">
        <f>SUMPRODUCT('Respondent Data'!I101:Z101,'Product Coding'!A163:R163)</f>
        <v>7.6703966396593479</v>
      </c>
      <c r="BN101" s="4">
        <f>SUMPRODUCT('Respondent Data'!I101:Z101,'Product Coding'!A164:R164)</f>
        <v>6.6642406607087423</v>
      </c>
      <c r="BO101" s="4">
        <f>SUMPRODUCT('Respondent Data'!I101:Z101,'Product Coding'!A165:R165)</f>
        <v>5.950020164406947</v>
      </c>
      <c r="BP101" s="4">
        <f>SUMPRODUCT('Respondent Data'!I101:Z101,'Product Coding'!A166:R166)</f>
        <v>6.4502467107528272</v>
      </c>
      <c r="BQ101" s="4">
        <f>SUMPRODUCT('Respondent Data'!I101:Z101,'Product Coding'!A167:R167)</f>
        <v>5.8265510549188253</v>
      </c>
      <c r="BR101" s="4">
        <f>SUMPRODUCT('Respondent Data'!I101:Z101,'Product Coding'!A168:R168)</f>
        <v>5.5119064006709522</v>
      </c>
      <c r="BS101" s="4">
        <f>SUMPRODUCT('Respondent Data'!I101:Z101,'Product Coding'!A169:R169)</f>
        <v>5.060658875818687</v>
      </c>
      <c r="BT101" s="4">
        <f>SUMPRODUCT('Respondent Data'!I101:Z101,'Product Coding'!A170:R170)</f>
        <v>4.0545028968680814</v>
      </c>
      <c r="BU101" s="4">
        <f>SUMPRODUCT('Respondent Data'!I101:Z101,'Product Coding'!A171:R171)</f>
        <v>3.3402824005662874</v>
      </c>
      <c r="BV101" s="4">
        <f>SUMPRODUCT('Respondent Data'!I101:Z101,'Product Coding'!A172:R172)</f>
        <v>3.1708342824654299</v>
      </c>
      <c r="BX101" s="4">
        <f t="shared" si="338"/>
        <v>0.22767673022883103</v>
      </c>
      <c r="BY101" s="4">
        <f t="shared" si="339"/>
        <v>0.42480168173849331</v>
      </c>
      <c r="BZ101" s="4">
        <f t="shared" si="340"/>
        <v>0.58188165379681878</v>
      </c>
      <c r="CA101" s="4">
        <f t="shared" si="341"/>
        <v>0.91371125494388117</v>
      </c>
      <c r="CB101" s="4">
        <f t="shared" si="342"/>
        <v>2.4990616161796786</v>
      </c>
      <c r="CC101" s="4">
        <f t="shared" si="343"/>
        <v>5.1045678931504233</v>
      </c>
      <c r="CD101" s="4">
        <f t="shared" si="344"/>
        <v>3.0953756063093572</v>
      </c>
      <c r="CE101" s="4">
        <f t="shared" si="345"/>
        <v>5.7753849585372032</v>
      </c>
      <c r="CF101" s="4">
        <f t="shared" si="346"/>
        <v>7.9109633870415532</v>
      </c>
      <c r="CG101" s="4">
        <f t="shared" si="347"/>
        <v>12.422347803927881</v>
      </c>
      <c r="CH101" s="4">
        <f t="shared" si="348"/>
        <v>33.975955107980781</v>
      </c>
      <c r="CI101" s="4">
        <f t="shared" si="349"/>
        <v>69.399077021736474</v>
      </c>
      <c r="CJ101" s="4">
        <f t="shared" si="350"/>
        <v>13.085559532446553</v>
      </c>
      <c r="CK101" s="4">
        <f t="shared" si="351"/>
        <v>24.415177125416008</v>
      </c>
      <c r="CL101" s="4">
        <f t="shared" si="352"/>
        <v>33.443237760590968</v>
      </c>
      <c r="CM101" s="4">
        <f t="shared" si="353"/>
        <v>52.514910109687385</v>
      </c>
      <c r="CN101" s="4">
        <f t="shared" si="354"/>
        <v>143.63180427311931</v>
      </c>
      <c r="CO101" s="4">
        <f t="shared" si="355"/>
        <v>293.38144036986307</v>
      </c>
      <c r="CP101" s="4">
        <f t="shared" si="356"/>
        <v>177.9045303880369</v>
      </c>
      <c r="CQ101" s="4">
        <f t="shared" si="357"/>
        <v>331.93617820221527</v>
      </c>
      <c r="CR101" s="4">
        <f t="shared" si="358"/>
        <v>454.67704255983028</v>
      </c>
      <c r="CS101" s="4">
        <f t="shared" si="359"/>
        <v>713.96568089183972</v>
      </c>
      <c r="CT101" s="4">
        <f t="shared" si="360"/>
        <v>1952.7440629982941</v>
      </c>
      <c r="CU101" s="4">
        <f t="shared" si="361"/>
        <v>3988.6630177447064</v>
      </c>
      <c r="CV101" s="4">
        <f t="shared" si="362"/>
        <v>0.93691027131233207</v>
      </c>
      <c r="CW101" s="4">
        <f t="shared" si="363"/>
        <v>1.7480972187694712</v>
      </c>
      <c r="CX101" s="4">
        <f t="shared" si="364"/>
        <v>2.3944954654896491</v>
      </c>
      <c r="CY101" s="4">
        <f t="shared" si="365"/>
        <v>3.7600041906355441</v>
      </c>
      <c r="CZ101" s="4">
        <f t="shared" si="366"/>
        <v>10.283863855949924</v>
      </c>
      <c r="DA101" s="4">
        <f t="shared" si="367"/>
        <v>21.00575708767871</v>
      </c>
      <c r="DB101" s="4">
        <f t="shared" si="368"/>
        <v>12.73774968661084</v>
      </c>
      <c r="DC101" s="4">
        <f t="shared" si="369"/>
        <v>23.766229789921006</v>
      </c>
      <c r="DD101" s="4">
        <f t="shared" si="370"/>
        <v>32.554327558400843</v>
      </c>
      <c r="DE101" s="4">
        <f t="shared" si="371"/>
        <v>51.119081162210072</v>
      </c>
      <c r="DF101" s="4">
        <f t="shared" si="372"/>
        <v>139.81411840516182</v>
      </c>
      <c r="DG101" s="4">
        <f t="shared" si="373"/>
        <v>285.58345868684154</v>
      </c>
      <c r="DH101" s="4">
        <f t="shared" si="374"/>
        <v>4.9234814908772913E-2</v>
      </c>
      <c r="DI101" s="4">
        <f t="shared" si="375"/>
        <v>9.1862844974579139E-2</v>
      </c>
      <c r="DJ101" s="4">
        <f t="shared" si="376"/>
        <v>0.12583119713069921</v>
      </c>
      <c r="DK101" s="4">
        <f t="shared" si="377"/>
        <v>0.19758894320034431</v>
      </c>
      <c r="DL101" s="4">
        <f t="shared" si="378"/>
        <v>0.54041902303569056</v>
      </c>
      <c r="DM101" s="4">
        <f t="shared" si="379"/>
        <v>1.1038565739938788</v>
      </c>
      <c r="DN101" s="4">
        <f t="shared" si="380"/>
        <v>0.66937119527585898</v>
      </c>
      <c r="DO101" s="4">
        <f t="shared" si="381"/>
        <v>1.2489199452868929</v>
      </c>
      <c r="DP101" s="4">
        <f t="shared" si="382"/>
        <v>1.7107361728166099</v>
      </c>
      <c r="DQ101" s="4">
        <f t="shared" si="383"/>
        <v>2.6863175443712586</v>
      </c>
      <c r="DR101" s="4">
        <f t="shared" si="384"/>
        <v>7.3472588059786803</v>
      </c>
      <c r="DS101" s="4">
        <f t="shared" si="385"/>
        <v>15.007465666652442</v>
      </c>
      <c r="DT101" s="4">
        <f t="shared" si="386"/>
        <v>7.2465907982685422E-4</v>
      </c>
      <c r="DU101" s="4">
        <f t="shared" si="387"/>
        <v>1.3520766724298948E-3</v>
      </c>
      <c r="DV101" s="4">
        <f t="shared" si="388"/>
        <v>1.8520374189524222E-3</v>
      </c>
      <c r="DW101" s="4">
        <f t="shared" si="389"/>
        <v>2.9081986401051484E-3</v>
      </c>
      <c r="DX101" s="4">
        <f t="shared" si="390"/>
        <v>7.9541184968320074E-3</v>
      </c>
      <c r="DY101" s="4">
        <f t="shared" si="391"/>
        <v>1.6247033540258003E-2</v>
      </c>
      <c r="DZ101" s="4">
        <f t="shared" si="392"/>
        <v>9.8520917633179612E-3</v>
      </c>
      <c r="EA101" s="4">
        <f t="shared" si="393"/>
        <v>1.8382138330487359E-2</v>
      </c>
      <c r="EB101" s="4">
        <f t="shared" si="394"/>
        <v>2.5179347238673235E-2</v>
      </c>
      <c r="EC101" s="4">
        <f t="shared" si="395"/>
        <v>3.9538371443739194E-2</v>
      </c>
      <c r="ED101" s="4">
        <f t="shared" si="396"/>
        <v>0.10814009995682057</v>
      </c>
      <c r="EE101" s="4">
        <f t="shared" si="397"/>
        <v>0.22088630333393727</v>
      </c>
      <c r="EF101" s="4">
        <f t="shared" si="398"/>
        <v>1.1622478100837995E-4</v>
      </c>
      <c r="EG101" s="4">
        <f t="shared" si="399"/>
        <v>2.1685344120334605E-4</v>
      </c>
      <c r="EH101" s="4">
        <f t="shared" si="400"/>
        <v>2.9703987630776905E-4</v>
      </c>
      <c r="EI101" s="4">
        <f t="shared" si="401"/>
        <v>4.6643278126846921E-4</v>
      </c>
      <c r="EJ101" s="4">
        <f t="shared" si="402"/>
        <v>1.2757249666006958E-3</v>
      </c>
      <c r="EK101" s="4">
        <f t="shared" si="403"/>
        <v>2.6057879737096147E-3</v>
      </c>
      <c r="EL101" s="4">
        <f t="shared" si="404"/>
        <v>1.5801322850183387E-3</v>
      </c>
      <c r="EM101" s="4">
        <f t="shared" si="405"/>
        <v>2.948227741018735E-3</v>
      </c>
      <c r="EN101" s="4">
        <f t="shared" si="406"/>
        <v>4.038401229234558E-3</v>
      </c>
      <c r="EO101" s="4">
        <f t="shared" si="407"/>
        <v>6.3413799542462873E-3</v>
      </c>
      <c r="EP101" s="4">
        <f t="shared" si="408"/>
        <v>1.7344099847212087E-2</v>
      </c>
      <c r="EQ101" s="4">
        <f t="shared" si="409"/>
        <v>3.5426951717587647E-2</v>
      </c>
      <c r="ER101" s="4">
        <f t="shared" si="410"/>
        <v>4.1968569651989446E-2</v>
      </c>
      <c r="ET101" s="4">
        <f t="shared" si="411"/>
        <v>0.81454667615440302</v>
      </c>
      <c r="EU101" s="4">
        <f t="shared" si="412"/>
        <v>0.70185206321474503</v>
      </c>
      <c r="EV101" s="4">
        <f t="shared" si="413"/>
        <v>0.63215854207538758</v>
      </c>
      <c r="EW101" s="4">
        <f t="shared" si="414"/>
        <v>0.52254487055798005</v>
      </c>
      <c r="EX101" s="4">
        <f t="shared" si="415"/>
        <v>0.28579090901857657</v>
      </c>
      <c r="EY101" s="4">
        <f t="shared" si="416"/>
        <v>0.16381175826089855</v>
      </c>
      <c r="EZ101" s="4">
        <f t="shared" si="417"/>
        <v>0.24417784743831428</v>
      </c>
      <c r="FA101" s="4">
        <f t="shared" si="418"/>
        <v>0.14759308970923751</v>
      </c>
      <c r="FB101" s="4">
        <f t="shared" si="419"/>
        <v>0.11222131172194175</v>
      </c>
      <c r="FC101" s="4">
        <f t="shared" si="420"/>
        <v>7.450261419297767E-2</v>
      </c>
      <c r="FD101" s="4">
        <f t="shared" si="421"/>
        <v>2.8591070548687345E-2</v>
      </c>
      <c r="FE101" s="4">
        <f t="shared" si="422"/>
        <v>1.4204731685491263E-2</v>
      </c>
      <c r="FF101" s="4">
        <f t="shared" si="423"/>
        <v>7.0994694793378069E-2</v>
      </c>
      <c r="FG101" s="4">
        <f t="shared" si="424"/>
        <v>3.9346568196842006E-2</v>
      </c>
      <c r="FH101" s="4">
        <f t="shared" si="425"/>
        <v>2.9033275180191487E-2</v>
      </c>
      <c r="FI101" s="4">
        <f t="shared" si="426"/>
        <v>1.8686381009523134E-2</v>
      </c>
      <c r="FJ101" s="4">
        <f t="shared" si="427"/>
        <v>6.9141085878429848E-3</v>
      </c>
      <c r="FK101" s="4">
        <f t="shared" si="428"/>
        <v>3.3969532819174758E-3</v>
      </c>
      <c r="FL101" s="4">
        <f t="shared" si="429"/>
        <v>5.5895733765435633E-3</v>
      </c>
      <c r="FM101" s="4">
        <f t="shared" si="430"/>
        <v>3.0035786600296423E-3</v>
      </c>
      <c r="FN101" s="4">
        <f t="shared" si="431"/>
        <v>2.1945367148240745E-3</v>
      </c>
      <c r="FO101" s="4">
        <f t="shared" si="432"/>
        <v>1.3986685329463813E-3</v>
      </c>
      <c r="FP101" s="4">
        <f t="shared" si="433"/>
        <v>5.1183776777054399E-4</v>
      </c>
      <c r="FQ101" s="4">
        <f t="shared" si="434"/>
        <v>2.506477352980263E-4</v>
      </c>
      <c r="FR101" s="4">
        <f t="shared" si="435"/>
        <v>0.5162861774296138</v>
      </c>
      <c r="FS101" s="4">
        <f t="shared" si="436"/>
        <v>0.36388814528467617</v>
      </c>
      <c r="FT101" s="4">
        <f t="shared" si="437"/>
        <v>0.29459459002569388</v>
      </c>
      <c r="FU101" s="4">
        <f t="shared" si="438"/>
        <v>0.21008384865864635</v>
      </c>
      <c r="FV101" s="4">
        <f t="shared" si="439"/>
        <v>8.862212560927922E-2</v>
      </c>
      <c r="FW101" s="4">
        <f t="shared" si="440"/>
        <v>4.5442653757180304E-2</v>
      </c>
      <c r="FX101" s="4">
        <f t="shared" si="441"/>
        <v>7.2792125552747944E-2</v>
      </c>
      <c r="FY101" s="4">
        <f t="shared" si="442"/>
        <v>4.037756285403462E-2</v>
      </c>
      <c r="FZ101" s="4">
        <f t="shared" si="443"/>
        <v>2.9802415150758536E-2</v>
      </c>
      <c r="GA101" s="4">
        <f t="shared" si="444"/>
        <v>1.9186830959043631E-2</v>
      </c>
      <c r="GB101" s="4">
        <f t="shared" si="445"/>
        <v>7.1015606341596994E-3</v>
      </c>
      <c r="GC101" s="4">
        <f t="shared" si="446"/>
        <v>3.4893849232684794E-3</v>
      </c>
      <c r="GD101" s="4">
        <f t="shared" si="447"/>
        <v>0.95307550396804774</v>
      </c>
      <c r="GE101" s="4">
        <f t="shared" si="448"/>
        <v>0.91586594836761037</v>
      </c>
      <c r="GF101" s="4">
        <f t="shared" si="449"/>
        <v>0.88823262541365589</v>
      </c>
      <c r="GG101" s="4">
        <f t="shared" si="450"/>
        <v>0.8350110492233479</v>
      </c>
      <c r="GH101" s="4">
        <f t="shared" si="451"/>
        <v>0.64917401372342731</v>
      </c>
      <c r="GI101" s="4">
        <f t="shared" si="452"/>
        <v>0.47531757267161956</v>
      </c>
      <c r="GJ101" s="4">
        <f t="shared" si="453"/>
        <v>0.59902794706766982</v>
      </c>
      <c r="GK101" s="4">
        <f t="shared" si="454"/>
        <v>0.44465789104486364</v>
      </c>
      <c r="GL101" s="4">
        <f t="shared" si="455"/>
        <v>0.36890347722808559</v>
      </c>
      <c r="GM101" s="4">
        <f t="shared" si="456"/>
        <v>0.27127342882517758</v>
      </c>
      <c r="GN101" s="4">
        <f t="shared" si="457"/>
        <v>0.11979980772655034</v>
      </c>
      <c r="GO101" s="4">
        <f t="shared" si="458"/>
        <v>6.2470850840758027E-2</v>
      </c>
      <c r="GP101" s="4">
        <f t="shared" si="459"/>
        <v>0.99927586567068982</v>
      </c>
      <c r="GQ101" s="4">
        <f t="shared" si="460"/>
        <v>0.99864974897048897</v>
      </c>
      <c r="GR101" s="4">
        <f t="shared" si="461"/>
        <v>0.99815138628282507</v>
      </c>
      <c r="GS101" s="4">
        <f t="shared" si="462"/>
        <v>0.997100234454112</v>
      </c>
      <c r="GT101" s="4">
        <f t="shared" si="463"/>
        <v>0.99210865023430439</v>
      </c>
      <c r="GU101" s="4">
        <f t="shared" si="464"/>
        <v>0.9840127124566761</v>
      </c>
      <c r="GV101" s="4">
        <f t="shared" si="465"/>
        <v>0.99024402499764586</v>
      </c>
      <c r="GW101" s="4">
        <f t="shared" si="466"/>
        <v>0.98194966541673379</v>
      </c>
      <c r="GX101" s="4">
        <f t="shared" si="467"/>
        <v>0.97543908067745033</v>
      </c>
      <c r="GY101" s="4">
        <f t="shared" si="468"/>
        <v>0.96196545261833177</v>
      </c>
      <c r="GZ101" s="4">
        <f t="shared" si="469"/>
        <v>0.90241297110263019</v>
      </c>
      <c r="HA101" s="4">
        <f t="shared" si="470"/>
        <v>0.81907708954490555</v>
      </c>
      <c r="HB101" s="4">
        <f t="shared" si="471"/>
        <v>0.99988378872562145</v>
      </c>
      <c r="HC101" s="4">
        <f t="shared" si="472"/>
        <v>0.99978319357401624</v>
      </c>
      <c r="HD101" s="4">
        <f t="shared" si="473"/>
        <v>0.99970304833017942</v>
      </c>
      <c r="HE101" s="4">
        <f t="shared" si="474"/>
        <v>0.9995337846768414</v>
      </c>
      <c r="HF101" s="4">
        <f t="shared" si="475"/>
        <v>0.99872590043402554</v>
      </c>
      <c r="HG101" s="4">
        <f t="shared" si="476"/>
        <v>0.9974009845095988</v>
      </c>
      <c r="HH101" s="4">
        <f t="shared" si="477"/>
        <v>0.99842236059394118</v>
      </c>
      <c r="HI101" s="4">
        <f t="shared" si="478"/>
        <v>0.99706043875499029</v>
      </c>
      <c r="HJ101" s="4">
        <f t="shared" si="479"/>
        <v>0.99597784185914573</v>
      </c>
      <c r="HK101" s="4">
        <f t="shared" si="480"/>
        <v>0.99369857974583686</v>
      </c>
      <c r="HL101" s="4">
        <f t="shared" si="481"/>
        <v>0.98295158948696226</v>
      </c>
      <c r="HM101" s="4">
        <f t="shared" si="482"/>
        <v>0.96578517522764828</v>
      </c>
      <c r="HN101" s="4">
        <f t="shared" si="483"/>
        <v>0.95972184682498951</v>
      </c>
      <c r="HP101" s="4">
        <f t="shared" ref="HP101:IU101" si="589">IF(B1=1,ET101,0)</f>
        <v>0.81454667615440302</v>
      </c>
      <c r="HQ101" s="4">
        <f t="shared" si="589"/>
        <v>0.70185206321474503</v>
      </c>
      <c r="HR101" s="4">
        <f t="shared" si="589"/>
        <v>0.63215854207538758</v>
      </c>
      <c r="HS101" s="4">
        <f t="shared" si="589"/>
        <v>0.52254487055798005</v>
      </c>
      <c r="HT101" s="4">
        <f t="shared" si="589"/>
        <v>0.28579090901857657</v>
      </c>
      <c r="HU101" s="4">
        <f t="shared" si="589"/>
        <v>0.16381175826089855</v>
      </c>
      <c r="HV101" s="4">
        <f t="shared" si="589"/>
        <v>0.24417784743831428</v>
      </c>
      <c r="HW101" s="4">
        <f t="shared" si="589"/>
        <v>0.14759308970923751</v>
      </c>
      <c r="HX101" s="4">
        <f t="shared" si="589"/>
        <v>0.11222131172194175</v>
      </c>
      <c r="HY101" s="4">
        <f t="shared" si="589"/>
        <v>7.450261419297767E-2</v>
      </c>
      <c r="HZ101" s="4">
        <f t="shared" si="589"/>
        <v>2.8591070548687345E-2</v>
      </c>
      <c r="IA101" s="4">
        <f t="shared" si="589"/>
        <v>1.4204731685491263E-2</v>
      </c>
      <c r="IB101" s="4">
        <f t="shared" si="589"/>
        <v>7.0994694793378069E-2</v>
      </c>
      <c r="IC101" s="4">
        <f t="shared" si="589"/>
        <v>3.9346568196842006E-2</v>
      </c>
      <c r="ID101" s="4">
        <f t="shared" si="589"/>
        <v>2.9033275180191487E-2</v>
      </c>
      <c r="IE101" s="4">
        <f t="shared" si="589"/>
        <v>1.8686381009523134E-2</v>
      </c>
      <c r="IF101" s="4">
        <f t="shared" si="589"/>
        <v>6.9141085878429848E-3</v>
      </c>
      <c r="IG101" s="4">
        <f t="shared" si="589"/>
        <v>3.3969532819174758E-3</v>
      </c>
      <c r="IH101" s="4">
        <f t="shared" si="589"/>
        <v>5.5895733765435633E-3</v>
      </c>
      <c r="II101" s="4">
        <f t="shared" si="589"/>
        <v>3.0035786600296423E-3</v>
      </c>
      <c r="IJ101" s="4">
        <f t="shared" si="589"/>
        <v>2.1945367148240745E-3</v>
      </c>
      <c r="IK101" s="4">
        <f t="shared" si="589"/>
        <v>1.3986685329463813E-3</v>
      </c>
      <c r="IL101" s="4">
        <f t="shared" si="589"/>
        <v>5.1183776777054399E-4</v>
      </c>
      <c r="IM101" s="4">
        <f t="shared" si="589"/>
        <v>2.506477352980263E-4</v>
      </c>
      <c r="IN101" s="4">
        <f t="shared" si="589"/>
        <v>0.5162861774296138</v>
      </c>
      <c r="IO101" s="4">
        <f t="shared" si="589"/>
        <v>0.36388814528467617</v>
      </c>
      <c r="IP101" s="4">
        <f t="shared" si="589"/>
        <v>0.29459459002569388</v>
      </c>
      <c r="IQ101" s="4">
        <f t="shared" si="589"/>
        <v>0.21008384865864635</v>
      </c>
      <c r="IR101" s="4">
        <f t="shared" si="589"/>
        <v>8.862212560927922E-2</v>
      </c>
      <c r="IS101" s="4">
        <f t="shared" si="589"/>
        <v>4.5442653757180304E-2</v>
      </c>
      <c r="IT101" s="4">
        <f t="shared" si="589"/>
        <v>7.2792125552747944E-2</v>
      </c>
      <c r="IU101" s="4">
        <f t="shared" si="589"/>
        <v>4.037756285403462E-2</v>
      </c>
      <c r="IV101" s="4">
        <f t="shared" ref="IV101:KA101" si="590">IF(AH1=1,FZ101,0)</f>
        <v>2.9802415150758536E-2</v>
      </c>
      <c r="IW101" s="4">
        <f t="shared" si="590"/>
        <v>1.9186830959043631E-2</v>
      </c>
      <c r="IX101" s="4">
        <f t="shared" si="590"/>
        <v>7.1015606341596994E-3</v>
      </c>
      <c r="IY101" s="4">
        <f t="shared" si="590"/>
        <v>3.4893849232684794E-3</v>
      </c>
      <c r="IZ101" s="4">
        <f t="shared" si="590"/>
        <v>0.95307550396804774</v>
      </c>
      <c r="JA101" s="4">
        <f t="shared" si="590"/>
        <v>0.91586594836761037</v>
      </c>
      <c r="JB101" s="4">
        <f t="shared" si="590"/>
        <v>0.88823262541365589</v>
      </c>
      <c r="JC101" s="4">
        <f t="shared" si="590"/>
        <v>0.8350110492233479</v>
      </c>
      <c r="JD101" s="4">
        <f t="shared" si="590"/>
        <v>0.64917401372342731</v>
      </c>
      <c r="JE101" s="4">
        <f t="shared" si="590"/>
        <v>0.47531757267161956</v>
      </c>
      <c r="JF101" s="4">
        <f t="shared" si="590"/>
        <v>0.59902794706766982</v>
      </c>
      <c r="JG101" s="4">
        <f t="shared" si="590"/>
        <v>0.44465789104486364</v>
      </c>
      <c r="JH101" s="4">
        <f t="shared" si="590"/>
        <v>0.36890347722808559</v>
      </c>
      <c r="JI101" s="4">
        <f t="shared" si="590"/>
        <v>0.27127342882517758</v>
      </c>
      <c r="JJ101" s="4">
        <f t="shared" si="590"/>
        <v>0.11979980772655034</v>
      </c>
      <c r="JK101" s="4">
        <f t="shared" si="590"/>
        <v>6.2470850840758027E-2</v>
      </c>
      <c r="JL101" s="4">
        <f t="shared" si="590"/>
        <v>0.99927586567068982</v>
      </c>
      <c r="JM101" s="4">
        <f t="shared" si="590"/>
        <v>0.99864974897048897</v>
      </c>
      <c r="JN101" s="4">
        <f t="shared" si="590"/>
        <v>0.99815138628282507</v>
      </c>
      <c r="JO101" s="4">
        <f t="shared" si="590"/>
        <v>0.997100234454112</v>
      </c>
      <c r="JP101" s="4">
        <f t="shared" si="590"/>
        <v>0.99210865023430439</v>
      </c>
      <c r="JQ101" s="4">
        <f t="shared" si="590"/>
        <v>0.9840127124566761</v>
      </c>
      <c r="JR101" s="4">
        <f t="shared" si="590"/>
        <v>0.99024402499764586</v>
      </c>
      <c r="JS101" s="4">
        <f t="shared" si="590"/>
        <v>0.98194966541673379</v>
      </c>
      <c r="JT101" s="4">
        <f t="shared" si="590"/>
        <v>0.97543908067745033</v>
      </c>
      <c r="JU101" s="4">
        <f t="shared" si="590"/>
        <v>0.96196545261833177</v>
      </c>
      <c r="JV101" s="4">
        <f t="shared" si="590"/>
        <v>0.90241297110263019</v>
      </c>
      <c r="JW101" s="4">
        <f t="shared" si="590"/>
        <v>0.81907708954490555</v>
      </c>
      <c r="JX101" s="4">
        <f t="shared" si="590"/>
        <v>0.99988378872562145</v>
      </c>
      <c r="JY101" s="4">
        <f t="shared" si="590"/>
        <v>0.99978319357401624</v>
      </c>
      <c r="JZ101" s="4">
        <f t="shared" si="590"/>
        <v>0.99970304833017942</v>
      </c>
      <c r="KA101" s="4">
        <f t="shared" si="590"/>
        <v>0.9995337846768414</v>
      </c>
      <c r="KB101" s="4">
        <f t="shared" ref="KB101:KJ101" si="591">IF(BN1=1,HF101,0)</f>
        <v>0.99872590043402554</v>
      </c>
      <c r="KC101" s="4">
        <f t="shared" si="591"/>
        <v>0.9974009845095988</v>
      </c>
      <c r="KD101" s="4">
        <f t="shared" si="591"/>
        <v>0.99842236059394118</v>
      </c>
      <c r="KE101" s="4">
        <f t="shared" si="591"/>
        <v>0.99706043875499029</v>
      </c>
      <c r="KF101" s="4">
        <f t="shared" si="591"/>
        <v>0.99597784185914573</v>
      </c>
      <c r="KG101" s="4">
        <f t="shared" si="591"/>
        <v>0.99369857974583686</v>
      </c>
      <c r="KH101" s="4">
        <f t="shared" si="591"/>
        <v>0.98295158948696226</v>
      </c>
      <c r="KI101" s="4">
        <f t="shared" si="591"/>
        <v>0.96578517522764828</v>
      </c>
      <c r="KJ101" s="4">
        <f t="shared" si="591"/>
        <v>0</v>
      </c>
    </row>
    <row r="102" spans="1:296" x14ac:dyDescent="0.2">
      <c r="A102" s="4" t="str">
        <f>'Respondent Data'!A102</f>
        <v>823</v>
      </c>
      <c r="B102" s="4">
        <f>SUMPRODUCT('Respondent Data'!I102:Z102,'Product Coding'!A100:R100)</f>
        <v>-0.90422288242919913</v>
      </c>
      <c r="C102" s="4">
        <f>SUMPRODUCT('Respondent Data'!I102:Z102,'Product Coding'!A101:R101)</f>
        <v>0.16455231859052499</v>
      </c>
      <c r="D102" s="4">
        <f>SUMPRODUCT('Respondent Data'!I102:Z102,'Product Coding'!A102:R102)</f>
        <v>0.698763198234022</v>
      </c>
      <c r="E102" s="4">
        <f>SUMPRODUCT('Respondent Data'!I102:Z102,'Product Coding'!A103:R103)</f>
        <v>0.23981110126008198</v>
      </c>
      <c r="F102" s="4">
        <f>SUMPRODUCT('Respondent Data'!I102:Z102,'Product Coding'!A104:R104)</f>
        <v>-0.6157497372803189</v>
      </c>
      <c r="G102" s="4">
        <f>SUMPRODUCT('Respondent Data'!I102:Z102,'Product Coding'!A105:R105)</f>
        <v>-0.34605855087921511</v>
      </c>
      <c r="H102" s="4">
        <f>SUMPRODUCT('Respondent Data'!I102:Z102,'Product Coding'!A106:R106)</f>
        <v>-2.7423728167975474</v>
      </c>
      <c r="I102" s="4">
        <f>SUMPRODUCT('Respondent Data'!I102:Z102,'Product Coding'!A107:R107)</f>
        <v>-1.673597615777823</v>
      </c>
      <c r="J102" s="4">
        <f>SUMPRODUCT('Respondent Data'!I102:Z102,'Product Coding'!A108:R108)</f>
        <v>-1.139386736134326</v>
      </c>
      <c r="K102" s="4">
        <f>SUMPRODUCT('Respondent Data'!I102:Z102,'Product Coding'!A109:R109)</f>
        <v>-1.598338833108266</v>
      </c>
      <c r="L102" s="4">
        <f>SUMPRODUCT('Respondent Data'!I102:Z102,'Product Coding'!A110:R110)</f>
        <v>-2.4538996716486672</v>
      </c>
      <c r="M102" s="4">
        <f>SUMPRODUCT('Respondent Data'!I102:Z102,'Product Coding'!A111:R111)</f>
        <v>-2.1842084852475629</v>
      </c>
      <c r="N102" s="4">
        <f>SUMPRODUCT('Respondent Data'!I102:Z102,'Product Coding'!A112:R112)</f>
        <v>-1.3152388661452561</v>
      </c>
      <c r="O102" s="4">
        <f>SUMPRODUCT('Respondent Data'!I102:Z102,'Product Coding'!A113:R113)</f>
        <v>-0.24646366512553208</v>
      </c>
      <c r="P102" s="4">
        <f>SUMPRODUCT('Respondent Data'!I102:Z102,'Product Coding'!A114:R114)</f>
        <v>0.28774721451796492</v>
      </c>
      <c r="Q102" s="4">
        <f>SUMPRODUCT('Respondent Data'!I102:Z102,'Product Coding'!A115:R115)</f>
        <v>-0.17120488245597509</v>
      </c>
      <c r="R102" s="4">
        <f>SUMPRODUCT('Respondent Data'!I102:Z102,'Product Coding'!A116:R116)</f>
        <v>-1.0267657209963761</v>
      </c>
      <c r="S102" s="4">
        <f>SUMPRODUCT('Respondent Data'!I102:Z102,'Product Coding'!A117:R117)</f>
        <v>-0.75707453459527208</v>
      </c>
      <c r="T102" s="4">
        <f>SUMPRODUCT('Respondent Data'!I102:Z102,'Product Coding'!A118:R118)</f>
        <v>-3.1533888005136044</v>
      </c>
      <c r="U102" s="4">
        <f>SUMPRODUCT('Respondent Data'!I102:Z102,'Product Coding'!A119:R119)</f>
        <v>-2.0846135994938804</v>
      </c>
      <c r="V102" s="4">
        <f>SUMPRODUCT('Respondent Data'!I102:Z102,'Product Coding'!A120:R120)</f>
        <v>-1.5504027198503831</v>
      </c>
      <c r="W102" s="4">
        <f>SUMPRODUCT('Respondent Data'!I102:Z102,'Product Coding'!A121:R121)</f>
        <v>-2.0093548168243229</v>
      </c>
      <c r="X102" s="4">
        <f>SUMPRODUCT('Respondent Data'!I102:Z102,'Product Coding'!A122:R122)</f>
        <v>-2.8649156553647241</v>
      </c>
      <c r="Y102" s="4">
        <f>SUMPRODUCT('Respondent Data'!I102:Z102,'Product Coding'!A123:R123)</f>
        <v>-2.5952244689636199</v>
      </c>
      <c r="Z102" s="4">
        <f>SUMPRODUCT('Respondent Data'!I102:Z102,'Product Coding'!A124:R124)</f>
        <v>-1.0761898687252771</v>
      </c>
      <c r="AA102" s="4">
        <f>SUMPRODUCT('Respondent Data'!I102:Z102,'Product Coding'!A125:R125)</f>
        <v>-7.4146677055529908E-3</v>
      </c>
      <c r="AB102" s="4">
        <f>SUMPRODUCT('Respondent Data'!I102:Z102,'Product Coding'!A126:R126)</f>
        <v>0.52679621193794401</v>
      </c>
      <c r="AC102" s="4">
        <f>SUMPRODUCT('Respondent Data'!I102:Z102,'Product Coding'!A127:R127)</f>
        <v>6.7844114964003999E-2</v>
      </c>
      <c r="AD102" s="4">
        <f>SUMPRODUCT('Respondent Data'!I102:Z102,'Product Coding'!A128:R128)</f>
        <v>-0.78771672357639688</v>
      </c>
      <c r="AE102" s="4">
        <f>SUMPRODUCT('Respondent Data'!I102:Z102,'Product Coding'!A129:R129)</f>
        <v>-0.51802553717529309</v>
      </c>
      <c r="AF102" s="4">
        <f>SUMPRODUCT('Respondent Data'!I102:Z102,'Product Coding'!A130:R130)</f>
        <v>-2.9143398030936254</v>
      </c>
      <c r="AG102" s="4">
        <f>SUMPRODUCT('Respondent Data'!I102:Z102,'Product Coding'!A131:R131)</f>
        <v>-1.8455646020739009</v>
      </c>
      <c r="AH102" s="4">
        <f>SUMPRODUCT('Respondent Data'!I102:Z102,'Product Coding'!A132:R132)</f>
        <v>-1.3113537224304039</v>
      </c>
      <c r="AI102" s="4">
        <f>SUMPRODUCT('Respondent Data'!I102:Z102,'Product Coding'!A133:R133)</f>
        <v>-1.7703058194043439</v>
      </c>
      <c r="AJ102" s="4">
        <f>SUMPRODUCT('Respondent Data'!I102:Z102,'Product Coding'!A134:R134)</f>
        <v>-2.6258666579447452</v>
      </c>
      <c r="AK102" s="4">
        <f>SUMPRODUCT('Respondent Data'!I102:Z102,'Product Coding'!A135:R135)</f>
        <v>-2.3561754715436409</v>
      </c>
      <c r="AL102" s="4">
        <f>SUMPRODUCT('Respondent Data'!I102:Z102,'Product Coding'!A136:R136)</f>
        <v>0.30395037301598093</v>
      </c>
      <c r="AM102" s="4">
        <f>SUMPRODUCT('Respondent Data'!I102:Z102,'Product Coding'!A137:R137)</f>
        <v>1.3727255740357049</v>
      </c>
      <c r="AN102" s="4">
        <f>SUMPRODUCT('Respondent Data'!I102:Z102,'Product Coding'!A138:R138)</f>
        <v>1.9069364536792019</v>
      </c>
      <c r="AO102" s="4">
        <f>SUMPRODUCT('Respondent Data'!I102:Z102,'Product Coding'!A139:R139)</f>
        <v>1.4479843567052619</v>
      </c>
      <c r="AP102" s="4">
        <f>SUMPRODUCT('Respondent Data'!I102:Z102,'Product Coding'!A140:R140)</f>
        <v>0.59242351816486094</v>
      </c>
      <c r="AQ102" s="4">
        <f>SUMPRODUCT('Respondent Data'!I102:Z102,'Product Coding'!A141:R141)</f>
        <v>0.86211470456596495</v>
      </c>
      <c r="AR102" s="4">
        <f>SUMPRODUCT('Respondent Data'!I102:Z102,'Product Coding'!A142:R142)</f>
        <v>-1.5341995613523671</v>
      </c>
      <c r="AS102" s="4">
        <f>SUMPRODUCT('Respondent Data'!I102:Z102,'Product Coding'!A143:R143)</f>
        <v>-0.46542436033264306</v>
      </c>
      <c r="AT102" s="4">
        <f>SUMPRODUCT('Respondent Data'!I102:Z102,'Product Coding'!A144:R144)</f>
        <v>6.8786519310853889E-2</v>
      </c>
      <c r="AU102" s="4">
        <f>SUMPRODUCT('Respondent Data'!I102:Z102,'Product Coding'!A145:R145)</f>
        <v>-0.39016557766308613</v>
      </c>
      <c r="AV102" s="4">
        <f>SUMPRODUCT('Respondent Data'!I102:Z102,'Product Coding'!A146:R146)</f>
        <v>-1.2457264162034871</v>
      </c>
      <c r="AW102" s="4">
        <f>SUMPRODUCT('Respondent Data'!I102:Z102,'Product Coding'!A147:R147)</f>
        <v>-0.97603522980238311</v>
      </c>
      <c r="AX102" s="4">
        <f>SUMPRODUCT('Respondent Data'!I102:Z102,'Product Coding'!A148:R148)</f>
        <v>0.75507348092384596</v>
      </c>
      <c r="AY102" s="4">
        <f>SUMPRODUCT('Respondent Data'!I102:Z102,'Product Coding'!A149:R149)</f>
        <v>1.82384868194357</v>
      </c>
      <c r="AZ102" s="4">
        <f>SUMPRODUCT('Respondent Data'!I102:Z102,'Product Coding'!A150:R150)</f>
        <v>2.358059561587067</v>
      </c>
      <c r="BA102" s="4">
        <f>SUMPRODUCT('Respondent Data'!I102:Z102,'Product Coding'!A151:R151)</f>
        <v>1.899107464613127</v>
      </c>
      <c r="BB102" s="4">
        <f>SUMPRODUCT('Respondent Data'!I102:Z102,'Product Coding'!A152:R152)</f>
        <v>1.043546626072726</v>
      </c>
      <c r="BC102" s="4">
        <f>SUMPRODUCT('Respondent Data'!I102:Z102,'Product Coding'!A153:R153)</f>
        <v>1.31323781247383</v>
      </c>
      <c r="BD102" s="4">
        <f>SUMPRODUCT('Respondent Data'!I102:Z102,'Product Coding'!A154:R154)</f>
        <v>-1.0830764534445021</v>
      </c>
      <c r="BE102" s="4">
        <f>SUMPRODUCT('Respondent Data'!I102:Z102,'Product Coding'!A155:R155)</f>
        <v>-1.4301252424778088E-2</v>
      </c>
      <c r="BF102" s="4">
        <f>SUMPRODUCT('Respondent Data'!I102:Z102,'Product Coding'!A156:R156)</f>
        <v>0.51990962721871892</v>
      </c>
      <c r="BG102" s="4">
        <f>SUMPRODUCT('Respondent Data'!I102:Z102,'Product Coding'!A157:R157)</f>
        <v>6.0957530244778901E-2</v>
      </c>
      <c r="BH102" s="4">
        <f>SUMPRODUCT('Respondent Data'!I102:Z102,'Product Coding'!A158:R158)</f>
        <v>-0.79460330829562209</v>
      </c>
      <c r="BI102" s="4">
        <f>SUMPRODUCT('Respondent Data'!I102:Z102,'Product Coding'!A159:R159)</f>
        <v>-0.52491212189451808</v>
      </c>
      <c r="BJ102" s="4">
        <f>SUMPRODUCT('Respondent Data'!I102:Z102,'Product Coding'!A160:R160)</f>
        <v>1.1700722734156741</v>
      </c>
      <c r="BK102" s="4">
        <f>SUMPRODUCT('Respondent Data'!I102:Z102,'Product Coding'!A161:R161)</f>
        <v>2.2388474744353983</v>
      </c>
      <c r="BL102" s="4">
        <f>SUMPRODUCT('Respondent Data'!I102:Z102,'Product Coding'!A162:R162)</f>
        <v>2.7730583540788949</v>
      </c>
      <c r="BM102" s="4">
        <f>SUMPRODUCT('Respondent Data'!I102:Z102,'Product Coding'!A163:R163)</f>
        <v>2.3141062571049549</v>
      </c>
      <c r="BN102" s="4">
        <f>SUMPRODUCT('Respondent Data'!I102:Z102,'Product Coding'!A164:R164)</f>
        <v>1.4585454185645541</v>
      </c>
      <c r="BO102" s="4">
        <f>SUMPRODUCT('Respondent Data'!I102:Z102,'Product Coding'!A165:R165)</f>
        <v>1.7282366049656581</v>
      </c>
      <c r="BP102" s="4">
        <f>SUMPRODUCT('Respondent Data'!I102:Z102,'Product Coding'!A166:R166)</f>
        <v>-0.66807766095267396</v>
      </c>
      <c r="BQ102" s="4">
        <f>SUMPRODUCT('Respondent Data'!I102:Z102,'Product Coding'!A167:R167)</f>
        <v>0.40069754006705005</v>
      </c>
      <c r="BR102" s="4">
        <f>SUMPRODUCT('Respondent Data'!I102:Z102,'Product Coding'!A168:R168)</f>
        <v>0.93490841971054706</v>
      </c>
      <c r="BS102" s="4">
        <f>SUMPRODUCT('Respondent Data'!I102:Z102,'Product Coding'!A169:R169)</f>
        <v>0.47595632273660704</v>
      </c>
      <c r="BT102" s="4">
        <f>SUMPRODUCT('Respondent Data'!I102:Z102,'Product Coding'!A170:R170)</f>
        <v>-0.37960451580379395</v>
      </c>
      <c r="BU102" s="4">
        <f>SUMPRODUCT('Respondent Data'!I102:Z102,'Product Coding'!A171:R171)</f>
        <v>-0.10991332940268994</v>
      </c>
      <c r="BV102" s="4">
        <f>SUMPRODUCT('Respondent Data'!I102:Z102,'Product Coding'!A172:R172)</f>
        <v>-3.1678351289622402</v>
      </c>
      <c r="BX102" s="4">
        <f t="shared" si="338"/>
        <v>2.4700116875472555</v>
      </c>
      <c r="BY102" s="4">
        <f t="shared" si="339"/>
        <v>0.84827337531598102</v>
      </c>
      <c r="BZ102" s="4">
        <f t="shared" si="340"/>
        <v>0.49719986133668648</v>
      </c>
      <c r="CA102" s="4">
        <f t="shared" si="341"/>
        <v>0.78677646811369339</v>
      </c>
      <c r="CB102" s="4">
        <f t="shared" si="342"/>
        <v>1.8510438760482721</v>
      </c>
      <c r="CC102" s="4">
        <f t="shared" si="343"/>
        <v>1.4134853742062827</v>
      </c>
      <c r="CD102" s="4">
        <f t="shared" si="344"/>
        <v>15.523776507096523</v>
      </c>
      <c r="CE102" s="4">
        <f t="shared" si="345"/>
        <v>5.3313133543922797</v>
      </c>
      <c r="CF102" s="4">
        <f t="shared" si="346"/>
        <v>3.1248514189884511</v>
      </c>
      <c r="CG102" s="4">
        <f t="shared" si="347"/>
        <v>4.9448114410211907</v>
      </c>
      <c r="CH102" s="4">
        <f t="shared" si="348"/>
        <v>11.633625695568011</v>
      </c>
      <c r="CI102" s="4">
        <f t="shared" si="349"/>
        <v>8.8836142581241209</v>
      </c>
      <c r="CJ102" s="4">
        <f t="shared" si="350"/>
        <v>3.7256408084311876</v>
      </c>
      <c r="CK102" s="4">
        <f t="shared" si="351"/>
        <v>1.2794926921666323</v>
      </c>
      <c r="CL102" s="4">
        <f t="shared" si="352"/>
        <v>0.74995114504163574</v>
      </c>
      <c r="CM102" s="4">
        <f t="shared" si="353"/>
        <v>1.1867338650646186</v>
      </c>
      <c r="CN102" s="4">
        <f t="shared" si="354"/>
        <v>2.7920210408600128</v>
      </c>
      <c r="CO102" s="4">
        <f t="shared" si="355"/>
        <v>2.1320299085276311</v>
      </c>
      <c r="CP102" s="4">
        <f t="shared" si="356"/>
        <v>23.415279995389767</v>
      </c>
      <c r="CQ102" s="4">
        <f t="shared" si="357"/>
        <v>8.0414836479505709</v>
      </c>
      <c r="CR102" s="4">
        <f t="shared" si="358"/>
        <v>4.7133679672698907</v>
      </c>
      <c r="CS102" s="4">
        <f t="shared" si="359"/>
        <v>7.4585036935431583</v>
      </c>
      <c r="CT102" s="4">
        <f t="shared" si="360"/>
        <v>17.547573098514995</v>
      </c>
      <c r="CU102" s="4">
        <f t="shared" si="361"/>
        <v>13.399594817016498</v>
      </c>
      <c r="CV102" s="4">
        <f t="shared" si="362"/>
        <v>2.9334812823980045</v>
      </c>
      <c r="CW102" s="4">
        <f t="shared" si="363"/>
        <v>1.0074422244200012</v>
      </c>
      <c r="CX102" s="4">
        <f t="shared" si="364"/>
        <v>0.59049375927867909</v>
      </c>
      <c r="CY102" s="4">
        <f t="shared" si="365"/>
        <v>0.93440612215668883</v>
      </c>
      <c r="CZ102" s="4">
        <f t="shared" si="366"/>
        <v>2.1983712023148771</v>
      </c>
      <c r="DA102" s="4">
        <f t="shared" si="367"/>
        <v>1.6787098251728987</v>
      </c>
      <c r="DB102" s="4">
        <f t="shared" si="368"/>
        <v>18.43663657353698</v>
      </c>
      <c r="DC102" s="4">
        <f t="shared" si="369"/>
        <v>6.3316736574790262</v>
      </c>
      <c r="DD102" s="4">
        <f t="shared" si="370"/>
        <v>3.7111942401293159</v>
      </c>
      <c r="DE102" s="4">
        <f t="shared" si="371"/>
        <v>5.8726490568258303</v>
      </c>
      <c r="DF102" s="4">
        <f t="shared" si="372"/>
        <v>13.816543215737443</v>
      </c>
      <c r="DG102" s="4">
        <f t="shared" si="373"/>
        <v>10.550523415591156</v>
      </c>
      <c r="DH102" s="4">
        <f t="shared" si="374"/>
        <v>0.73789748516864961</v>
      </c>
      <c r="DI102" s="4">
        <f t="shared" si="375"/>
        <v>0.25341531521364885</v>
      </c>
      <c r="DJ102" s="4">
        <f t="shared" si="376"/>
        <v>0.14853473331976824</v>
      </c>
      <c r="DK102" s="4">
        <f t="shared" si="377"/>
        <v>0.23504357495063857</v>
      </c>
      <c r="DL102" s="4">
        <f t="shared" si="378"/>
        <v>0.55298548908049172</v>
      </c>
      <c r="DM102" s="4">
        <f t="shared" si="379"/>
        <v>0.42226816504872478</v>
      </c>
      <c r="DN102" s="4">
        <f t="shared" si="380"/>
        <v>4.6376119200802499</v>
      </c>
      <c r="DO102" s="4">
        <f t="shared" si="381"/>
        <v>1.5926899199244531</v>
      </c>
      <c r="DP102" s="4">
        <f t="shared" si="382"/>
        <v>0.93352594857029425</v>
      </c>
      <c r="DQ102" s="4">
        <f t="shared" si="383"/>
        <v>1.4772253691584594</v>
      </c>
      <c r="DR102" s="4">
        <f t="shared" si="384"/>
        <v>3.4754585119706172</v>
      </c>
      <c r="DS102" s="4">
        <f t="shared" si="385"/>
        <v>2.6539131994098053</v>
      </c>
      <c r="DT102" s="4">
        <f t="shared" si="386"/>
        <v>0.46997607918521761</v>
      </c>
      <c r="DU102" s="4">
        <f t="shared" si="387"/>
        <v>0.16140336380517153</v>
      </c>
      <c r="DV102" s="4">
        <f t="shared" si="388"/>
        <v>9.4603617699675055E-2</v>
      </c>
      <c r="DW102" s="4">
        <f t="shared" si="389"/>
        <v>0.14970217410041822</v>
      </c>
      <c r="DX102" s="4">
        <f t="shared" si="390"/>
        <v>0.35220333071736998</v>
      </c>
      <c r="DY102" s="4">
        <f t="shared" si="391"/>
        <v>0.26894784243502073</v>
      </c>
      <c r="DZ102" s="4">
        <f t="shared" si="392"/>
        <v>2.953752669971216</v>
      </c>
      <c r="EA102" s="4">
        <f t="shared" si="393"/>
        <v>1.014404004579083</v>
      </c>
      <c r="EB102" s="4">
        <f t="shared" si="394"/>
        <v>0.59457427887351222</v>
      </c>
      <c r="EC102" s="4">
        <f t="shared" si="395"/>
        <v>0.94086319715719346</v>
      </c>
      <c r="ED102" s="4">
        <f t="shared" si="396"/>
        <v>2.2135627206447586</v>
      </c>
      <c r="EE102" s="4">
        <f t="shared" si="397"/>
        <v>1.6903103005852456</v>
      </c>
      <c r="EF102" s="4">
        <f t="shared" si="398"/>
        <v>0.31034451079710046</v>
      </c>
      <c r="EG102" s="4">
        <f t="shared" si="399"/>
        <v>0.10658127125951374</v>
      </c>
      <c r="EH102" s="4">
        <f t="shared" si="400"/>
        <v>6.2470654901291084E-2</v>
      </c>
      <c r="EI102" s="4">
        <f t="shared" si="401"/>
        <v>9.8854495035154921E-2</v>
      </c>
      <c r="EJ102" s="4">
        <f t="shared" si="402"/>
        <v>0.23257432710636899</v>
      </c>
      <c r="EK102" s="4">
        <f t="shared" si="403"/>
        <v>0.17759730821861258</v>
      </c>
      <c r="EL102" s="4">
        <f t="shared" si="404"/>
        <v>1.9504842224461012</v>
      </c>
      <c r="EM102" s="4">
        <f t="shared" si="405"/>
        <v>0.66985263398405159</v>
      </c>
      <c r="EN102" s="4">
        <f t="shared" si="406"/>
        <v>0.39262182030506804</v>
      </c>
      <c r="EO102" s="4">
        <f t="shared" si="407"/>
        <v>0.62129061792881413</v>
      </c>
      <c r="EP102" s="4">
        <f t="shared" si="408"/>
        <v>1.4617063933299945</v>
      </c>
      <c r="EQ102" s="4">
        <f t="shared" si="409"/>
        <v>1.1161813261642439</v>
      </c>
      <c r="ER102" s="4">
        <f t="shared" si="410"/>
        <v>23.755999971697729</v>
      </c>
      <c r="ET102" s="4">
        <f t="shared" si="411"/>
        <v>0.28818346738965611</v>
      </c>
      <c r="EU102" s="4">
        <f t="shared" si="412"/>
        <v>0.54104550406621521</v>
      </c>
      <c r="EV102" s="4">
        <f t="shared" si="413"/>
        <v>0.66791350027725016</v>
      </c>
      <c r="EW102" s="4">
        <f t="shared" si="414"/>
        <v>0.55966709761725475</v>
      </c>
      <c r="EX102" s="4">
        <f t="shared" si="415"/>
        <v>0.35074872344162711</v>
      </c>
      <c r="EY102" s="4">
        <f t="shared" si="416"/>
        <v>0.4143385374062471</v>
      </c>
      <c r="EZ102" s="4">
        <f t="shared" si="417"/>
        <v>6.0518852912984311E-2</v>
      </c>
      <c r="FA102" s="4">
        <f t="shared" si="418"/>
        <v>0.1579451124949077</v>
      </c>
      <c r="FB102" s="4">
        <f t="shared" si="419"/>
        <v>0.24243297477251505</v>
      </c>
      <c r="FC102" s="4">
        <f t="shared" si="420"/>
        <v>0.16821391391822202</v>
      </c>
      <c r="FD102" s="4">
        <f t="shared" si="421"/>
        <v>7.9153841034787745E-2</v>
      </c>
      <c r="FE102" s="4">
        <f t="shared" si="422"/>
        <v>0.10117756256806777</v>
      </c>
      <c r="FF102" s="4">
        <f t="shared" si="423"/>
        <v>0.21161151271079759</v>
      </c>
      <c r="FG102" s="4">
        <f t="shared" si="424"/>
        <v>0.43869410217301957</v>
      </c>
      <c r="FH102" s="4">
        <f t="shared" si="425"/>
        <v>0.57144452451340144</v>
      </c>
      <c r="FI102" s="4">
        <f t="shared" si="426"/>
        <v>0.4573030198032122</v>
      </c>
      <c r="FJ102" s="4">
        <f t="shared" si="427"/>
        <v>0.26371161689894124</v>
      </c>
      <c r="FK102" s="4">
        <f t="shared" si="428"/>
        <v>0.31928175311394152</v>
      </c>
      <c r="FL102" s="4">
        <f t="shared" si="429"/>
        <v>4.0957957483544145E-2</v>
      </c>
      <c r="FM102" s="4">
        <f t="shared" si="430"/>
        <v>0.11060131709984009</v>
      </c>
      <c r="FN102" s="4">
        <f t="shared" si="431"/>
        <v>0.17502811051706965</v>
      </c>
      <c r="FO102" s="4">
        <f t="shared" si="432"/>
        <v>0.118224219818377</v>
      </c>
      <c r="FP102" s="4">
        <f t="shared" si="433"/>
        <v>5.3915409562670207E-2</v>
      </c>
      <c r="FQ102" s="4">
        <f t="shared" si="434"/>
        <v>6.9446398506870871E-2</v>
      </c>
      <c r="FR102" s="4">
        <f t="shared" si="435"/>
        <v>0.25422772557096313</v>
      </c>
      <c r="FS102" s="4">
        <f t="shared" si="436"/>
        <v>0.49814634156603155</v>
      </c>
      <c r="FT102" s="4">
        <f t="shared" si="437"/>
        <v>0.62873556979784706</v>
      </c>
      <c r="FU102" s="4">
        <f t="shared" si="438"/>
        <v>0.51695452601498693</v>
      </c>
      <c r="FV102" s="4">
        <f t="shared" si="439"/>
        <v>0.31265914327775102</v>
      </c>
      <c r="FW102" s="4">
        <f t="shared" si="440"/>
        <v>0.37331404491916348</v>
      </c>
      <c r="FX102" s="4">
        <f t="shared" si="441"/>
        <v>5.1449230746100486E-2</v>
      </c>
      <c r="FY102" s="4">
        <f t="shared" si="442"/>
        <v>0.13639450509092177</v>
      </c>
      <c r="FZ102" s="4">
        <f t="shared" si="443"/>
        <v>0.21226040554264033</v>
      </c>
      <c r="GA102" s="4">
        <f t="shared" si="444"/>
        <v>0.14550430143189289</v>
      </c>
      <c r="GB102" s="4">
        <f t="shared" si="445"/>
        <v>6.7492125891945323E-2</v>
      </c>
      <c r="GC102" s="4">
        <f t="shared" si="446"/>
        <v>8.6576163176309187E-2</v>
      </c>
      <c r="GD102" s="4">
        <f t="shared" si="447"/>
        <v>0.57540793316871497</v>
      </c>
      <c r="GE102" s="4">
        <f t="shared" si="448"/>
        <v>0.79782015415181562</v>
      </c>
      <c r="GF102" s="4">
        <f t="shared" si="449"/>
        <v>0.87067458300504519</v>
      </c>
      <c r="GG102" s="4">
        <f t="shared" si="450"/>
        <v>0.80968803067532846</v>
      </c>
      <c r="GH102" s="4">
        <f t="shared" si="451"/>
        <v>0.64392101988801631</v>
      </c>
      <c r="GI102" s="4">
        <f t="shared" si="452"/>
        <v>0.7031022873001882</v>
      </c>
      <c r="GJ102" s="4">
        <f t="shared" si="453"/>
        <v>0.17738007052918345</v>
      </c>
      <c r="GK102" s="4">
        <f t="shared" si="454"/>
        <v>0.38569980633439516</v>
      </c>
      <c r="GL102" s="4">
        <f t="shared" si="455"/>
        <v>0.51718985242449389</v>
      </c>
      <c r="GM102" s="4">
        <f t="shared" si="456"/>
        <v>0.40367744188721555</v>
      </c>
      <c r="GN102" s="4">
        <f t="shared" si="457"/>
        <v>0.22344079323387223</v>
      </c>
      <c r="GO102" s="4">
        <f t="shared" si="458"/>
        <v>0.27367918870145136</v>
      </c>
      <c r="GP102" s="4">
        <f t="shared" si="459"/>
        <v>0.68028317886253131</v>
      </c>
      <c r="GQ102" s="4">
        <f t="shared" si="460"/>
        <v>0.8610272978060296</v>
      </c>
      <c r="GR102" s="4">
        <f t="shared" si="461"/>
        <v>0.91357271603168477</v>
      </c>
      <c r="GS102" s="4">
        <f t="shared" si="462"/>
        <v>0.86979047489620309</v>
      </c>
      <c r="GT102" s="4">
        <f t="shared" si="463"/>
        <v>0.73953375005331534</v>
      </c>
      <c r="GU102" s="4">
        <f t="shared" si="464"/>
        <v>0.78805445468985635</v>
      </c>
      <c r="GV102" s="4">
        <f t="shared" si="465"/>
        <v>0.25292426802389745</v>
      </c>
      <c r="GW102" s="4">
        <f t="shared" si="466"/>
        <v>0.4964247478295466</v>
      </c>
      <c r="GX102" s="4">
        <f t="shared" si="467"/>
        <v>0.62712663389155532</v>
      </c>
      <c r="GY102" s="4">
        <f t="shared" si="468"/>
        <v>0.51523466541315865</v>
      </c>
      <c r="GZ102" s="4">
        <f t="shared" si="469"/>
        <v>0.31118110549881017</v>
      </c>
      <c r="HA102" s="4">
        <f t="shared" si="470"/>
        <v>0.37170433454552126</v>
      </c>
      <c r="HB102" s="4">
        <f t="shared" si="471"/>
        <v>0.76315807923802148</v>
      </c>
      <c r="HC102" s="4">
        <f t="shared" si="472"/>
        <v>0.90368419019219193</v>
      </c>
      <c r="HD102" s="4">
        <f t="shared" si="473"/>
        <v>0.94120246558047771</v>
      </c>
      <c r="HE102" s="4">
        <f t="shared" si="474"/>
        <v>0.91003859429815381</v>
      </c>
      <c r="HF102" s="4">
        <f t="shared" si="475"/>
        <v>0.8113100995277357</v>
      </c>
      <c r="HG102" s="4">
        <f t="shared" si="476"/>
        <v>0.84918672369651604</v>
      </c>
      <c r="HH102" s="4">
        <f t="shared" si="477"/>
        <v>0.338927418215763</v>
      </c>
      <c r="HI102" s="4">
        <f t="shared" si="478"/>
        <v>0.59885524006638224</v>
      </c>
      <c r="HJ102" s="4">
        <f t="shared" si="479"/>
        <v>0.71807003553982796</v>
      </c>
      <c r="HK102" s="4">
        <f t="shared" si="480"/>
        <v>0.61679256571378427</v>
      </c>
      <c r="HL102" s="4">
        <f t="shared" si="481"/>
        <v>0.40622228658523402</v>
      </c>
      <c r="HM102" s="4">
        <f t="shared" si="482"/>
        <v>0.47254929794347245</v>
      </c>
      <c r="HN102" s="4">
        <f t="shared" si="483"/>
        <v>4.0394247905285542E-2</v>
      </c>
      <c r="HP102" s="4">
        <f t="shared" ref="HP102:IU102" si="592">IF(B1=1,ET102,0)</f>
        <v>0.28818346738965611</v>
      </c>
      <c r="HQ102" s="4">
        <f t="shared" si="592"/>
        <v>0.54104550406621521</v>
      </c>
      <c r="HR102" s="4">
        <f t="shared" si="592"/>
        <v>0.66791350027725016</v>
      </c>
      <c r="HS102" s="4">
        <f t="shared" si="592"/>
        <v>0.55966709761725475</v>
      </c>
      <c r="HT102" s="4">
        <f t="shared" si="592"/>
        <v>0.35074872344162711</v>
      </c>
      <c r="HU102" s="4">
        <f t="shared" si="592"/>
        <v>0.4143385374062471</v>
      </c>
      <c r="HV102" s="4">
        <f t="shared" si="592"/>
        <v>6.0518852912984311E-2</v>
      </c>
      <c r="HW102" s="4">
        <f t="shared" si="592"/>
        <v>0.1579451124949077</v>
      </c>
      <c r="HX102" s="4">
        <f t="shared" si="592"/>
        <v>0.24243297477251505</v>
      </c>
      <c r="HY102" s="4">
        <f t="shared" si="592"/>
        <v>0.16821391391822202</v>
      </c>
      <c r="HZ102" s="4">
        <f t="shared" si="592"/>
        <v>7.9153841034787745E-2</v>
      </c>
      <c r="IA102" s="4">
        <f t="shared" si="592"/>
        <v>0.10117756256806777</v>
      </c>
      <c r="IB102" s="4">
        <f t="shared" si="592"/>
        <v>0.21161151271079759</v>
      </c>
      <c r="IC102" s="4">
        <f t="shared" si="592"/>
        <v>0.43869410217301957</v>
      </c>
      <c r="ID102" s="4">
        <f t="shared" si="592"/>
        <v>0.57144452451340144</v>
      </c>
      <c r="IE102" s="4">
        <f t="shared" si="592"/>
        <v>0.4573030198032122</v>
      </c>
      <c r="IF102" s="4">
        <f t="shared" si="592"/>
        <v>0.26371161689894124</v>
      </c>
      <c r="IG102" s="4">
        <f t="shared" si="592"/>
        <v>0.31928175311394152</v>
      </c>
      <c r="IH102" s="4">
        <f t="shared" si="592"/>
        <v>4.0957957483544145E-2</v>
      </c>
      <c r="II102" s="4">
        <f t="shared" si="592"/>
        <v>0.11060131709984009</v>
      </c>
      <c r="IJ102" s="4">
        <f t="shared" si="592"/>
        <v>0.17502811051706965</v>
      </c>
      <c r="IK102" s="4">
        <f t="shared" si="592"/>
        <v>0.118224219818377</v>
      </c>
      <c r="IL102" s="4">
        <f t="shared" si="592"/>
        <v>5.3915409562670207E-2</v>
      </c>
      <c r="IM102" s="4">
        <f t="shared" si="592"/>
        <v>6.9446398506870871E-2</v>
      </c>
      <c r="IN102" s="4">
        <f t="shared" si="592"/>
        <v>0.25422772557096313</v>
      </c>
      <c r="IO102" s="4">
        <f t="shared" si="592"/>
        <v>0.49814634156603155</v>
      </c>
      <c r="IP102" s="4">
        <f t="shared" si="592"/>
        <v>0.62873556979784706</v>
      </c>
      <c r="IQ102" s="4">
        <f t="shared" si="592"/>
        <v>0.51695452601498693</v>
      </c>
      <c r="IR102" s="4">
        <f t="shared" si="592"/>
        <v>0.31265914327775102</v>
      </c>
      <c r="IS102" s="4">
        <f t="shared" si="592"/>
        <v>0.37331404491916348</v>
      </c>
      <c r="IT102" s="4">
        <f t="shared" si="592"/>
        <v>5.1449230746100486E-2</v>
      </c>
      <c r="IU102" s="4">
        <f t="shared" si="592"/>
        <v>0.13639450509092177</v>
      </c>
      <c r="IV102" s="4">
        <f t="shared" ref="IV102:KA102" si="593">IF(AH1=1,FZ102,0)</f>
        <v>0.21226040554264033</v>
      </c>
      <c r="IW102" s="4">
        <f t="shared" si="593"/>
        <v>0.14550430143189289</v>
      </c>
      <c r="IX102" s="4">
        <f t="shared" si="593"/>
        <v>6.7492125891945323E-2</v>
      </c>
      <c r="IY102" s="4">
        <f t="shared" si="593"/>
        <v>8.6576163176309187E-2</v>
      </c>
      <c r="IZ102" s="4">
        <f t="shared" si="593"/>
        <v>0.57540793316871497</v>
      </c>
      <c r="JA102" s="4">
        <f t="shared" si="593"/>
        <v>0.79782015415181562</v>
      </c>
      <c r="JB102" s="4">
        <f t="shared" si="593"/>
        <v>0.87067458300504519</v>
      </c>
      <c r="JC102" s="4">
        <f t="shared" si="593"/>
        <v>0.80968803067532846</v>
      </c>
      <c r="JD102" s="4">
        <f t="shared" si="593"/>
        <v>0.64392101988801631</v>
      </c>
      <c r="JE102" s="4">
        <f t="shared" si="593"/>
        <v>0.7031022873001882</v>
      </c>
      <c r="JF102" s="4">
        <f t="shared" si="593"/>
        <v>0.17738007052918345</v>
      </c>
      <c r="JG102" s="4">
        <f t="shared" si="593"/>
        <v>0.38569980633439516</v>
      </c>
      <c r="JH102" s="4">
        <f t="shared" si="593"/>
        <v>0.51718985242449389</v>
      </c>
      <c r="JI102" s="4">
        <f t="shared" si="593"/>
        <v>0.40367744188721555</v>
      </c>
      <c r="JJ102" s="4">
        <f t="shared" si="593"/>
        <v>0.22344079323387223</v>
      </c>
      <c r="JK102" s="4">
        <f t="shared" si="593"/>
        <v>0.27367918870145136</v>
      </c>
      <c r="JL102" s="4">
        <f t="shared" si="593"/>
        <v>0.68028317886253131</v>
      </c>
      <c r="JM102" s="4">
        <f t="shared" si="593"/>
        <v>0.8610272978060296</v>
      </c>
      <c r="JN102" s="4">
        <f t="shared" si="593"/>
        <v>0.91357271603168477</v>
      </c>
      <c r="JO102" s="4">
        <f t="shared" si="593"/>
        <v>0.86979047489620309</v>
      </c>
      <c r="JP102" s="4">
        <f t="shared" si="593"/>
        <v>0.73953375005331534</v>
      </c>
      <c r="JQ102" s="4">
        <f t="shared" si="593"/>
        <v>0.78805445468985635</v>
      </c>
      <c r="JR102" s="4">
        <f t="shared" si="593"/>
        <v>0.25292426802389745</v>
      </c>
      <c r="JS102" s="4">
        <f t="shared" si="593"/>
        <v>0.4964247478295466</v>
      </c>
      <c r="JT102" s="4">
        <f t="shared" si="593"/>
        <v>0.62712663389155532</v>
      </c>
      <c r="JU102" s="4">
        <f t="shared" si="593"/>
        <v>0.51523466541315865</v>
      </c>
      <c r="JV102" s="4">
        <f t="shared" si="593"/>
        <v>0.31118110549881017</v>
      </c>
      <c r="JW102" s="4">
        <f t="shared" si="593"/>
        <v>0.37170433454552126</v>
      </c>
      <c r="JX102" s="4">
        <f t="shared" si="593"/>
        <v>0.76315807923802148</v>
      </c>
      <c r="JY102" s="4">
        <f t="shared" si="593"/>
        <v>0.90368419019219193</v>
      </c>
      <c r="JZ102" s="4">
        <f t="shared" si="593"/>
        <v>0.94120246558047771</v>
      </c>
      <c r="KA102" s="4">
        <f t="shared" si="593"/>
        <v>0.91003859429815381</v>
      </c>
      <c r="KB102" s="4">
        <f t="shared" ref="KB102:KJ102" si="594">IF(BN1=1,HF102,0)</f>
        <v>0.8113100995277357</v>
      </c>
      <c r="KC102" s="4">
        <f t="shared" si="594"/>
        <v>0.84918672369651604</v>
      </c>
      <c r="KD102" s="4">
        <f t="shared" si="594"/>
        <v>0.338927418215763</v>
      </c>
      <c r="KE102" s="4">
        <f t="shared" si="594"/>
        <v>0.59885524006638224</v>
      </c>
      <c r="KF102" s="4">
        <f t="shared" si="594"/>
        <v>0.71807003553982796</v>
      </c>
      <c r="KG102" s="4">
        <f t="shared" si="594"/>
        <v>0.61679256571378427</v>
      </c>
      <c r="KH102" s="4">
        <f t="shared" si="594"/>
        <v>0.40622228658523402</v>
      </c>
      <c r="KI102" s="4">
        <f t="shared" si="594"/>
        <v>0.47254929794347245</v>
      </c>
      <c r="KJ102" s="4">
        <f t="shared" si="594"/>
        <v>0</v>
      </c>
    </row>
    <row r="103" spans="1:296" x14ac:dyDescent="0.2">
      <c r="A103" s="4" t="str">
        <f>'Respondent Data'!A103</f>
        <v>830</v>
      </c>
      <c r="B103" s="4">
        <f>SUMPRODUCT('Respondent Data'!I103:Z103,'Product Coding'!A100:R100)</f>
        <v>2.8585338068949628</v>
      </c>
      <c r="C103" s="4">
        <f>SUMPRODUCT('Respondent Data'!I103:Z103,'Product Coding'!A101:R101)</f>
        <v>3.4558201659223826</v>
      </c>
      <c r="D103" s="4">
        <f>SUMPRODUCT('Respondent Data'!I103:Z103,'Product Coding'!A102:R102)</f>
        <v>2.1891688585096101</v>
      </c>
      <c r="E103" s="4">
        <f>SUMPRODUCT('Respondent Data'!I103:Z103,'Product Coding'!A103:R103)</f>
        <v>1.5321832903332639</v>
      </c>
      <c r="F103" s="4">
        <f>SUMPRODUCT('Respondent Data'!I103:Z103,'Product Coding'!A104:R104)</f>
        <v>0.49402254022084313</v>
      </c>
      <c r="G103" s="4">
        <f>SUMPRODUCT('Respondent Data'!I103:Z103,'Product Coding'!A105:R105)</f>
        <v>-0.42448072613452692</v>
      </c>
      <c r="H103" s="4">
        <f>SUMPRODUCT('Respondent Data'!I103:Z103,'Product Coding'!A106:R106)</f>
        <v>9.260607915196295E-2</v>
      </c>
      <c r="I103" s="4">
        <f>SUMPRODUCT('Respondent Data'!I103:Z103,'Product Coding'!A107:R107)</f>
        <v>0.68989243817938273</v>
      </c>
      <c r="J103" s="4">
        <f>SUMPRODUCT('Respondent Data'!I103:Z103,'Product Coding'!A108:R108)</f>
        <v>-0.57675886923339004</v>
      </c>
      <c r="K103" s="4">
        <f>SUMPRODUCT('Respondent Data'!I103:Z103,'Product Coding'!A109:R109)</f>
        <v>-1.2337444374097362</v>
      </c>
      <c r="L103" s="4">
        <f>SUMPRODUCT('Respondent Data'!I103:Z103,'Product Coding'!A110:R110)</f>
        <v>-2.2719051875221572</v>
      </c>
      <c r="M103" s="4">
        <f>SUMPRODUCT('Respondent Data'!I103:Z103,'Product Coding'!A111:R111)</f>
        <v>-3.1904084538775273</v>
      </c>
      <c r="N103" s="4">
        <f>SUMPRODUCT('Respondent Data'!I103:Z103,'Product Coding'!A112:R112)</f>
        <v>0.75478975980092211</v>
      </c>
      <c r="O103" s="4">
        <f>SUMPRODUCT('Respondent Data'!I103:Z103,'Product Coding'!A113:R113)</f>
        <v>1.3520761188283419</v>
      </c>
      <c r="P103" s="4">
        <f>SUMPRODUCT('Respondent Data'!I103:Z103,'Product Coding'!A114:R114)</f>
        <v>8.5424811415569124E-2</v>
      </c>
      <c r="Q103" s="4">
        <f>SUMPRODUCT('Respondent Data'!I103:Z103,'Product Coding'!A115:R115)</f>
        <v>-0.57156075676077678</v>
      </c>
      <c r="R103" s="4">
        <f>SUMPRODUCT('Respondent Data'!I103:Z103,'Product Coding'!A116:R116)</f>
        <v>-1.6097215068731978</v>
      </c>
      <c r="S103" s="4">
        <f>SUMPRODUCT('Respondent Data'!I103:Z103,'Product Coding'!A117:R117)</f>
        <v>-2.5282247732285681</v>
      </c>
      <c r="T103" s="4">
        <f>SUMPRODUCT('Respondent Data'!I103:Z103,'Product Coding'!A118:R118)</f>
        <v>-2.0111379679420782</v>
      </c>
      <c r="U103" s="4">
        <f>SUMPRODUCT('Respondent Data'!I103:Z103,'Product Coding'!A119:R119)</f>
        <v>-1.4138516089146582</v>
      </c>
      <c r="V103" s="4">
        <f>SUMPRODUCT('Respondent Data'!I103:Z103,'Product Coding'!A120:R120)</f>
        <v>-2.680502916327431</v>
      </c>
      <c r="W103" s="4">
        <f>SUMPRODUCT('Respondent Data'!I103:Z103,'Product Coding'!A121:R121)</f>
        <v>-3.3374884845037771</v>
      </c>
      <c r="X103" s="4">
        <f>SUMPRODUCT('Respondent Data'!I103:Z103,'Product Coding'!A122:R122)</f>
        <v>-4.3756492346161977</v>
      </c>
      <c r="Y103" s="4">
        <f>SUMPRODUCT('Respondent Data'!I103:Z103,'Product Coding'!A123:R123)</f>
        <v>-5.2941525009715678</v>
      </c>
      <c r="Z103" s="4">
        <f>SUMPRODUCT('Respondent Data'!I103:Z103,'Product Coding'!A124:R124)</f>
        <v>3.3164114181034181</v>
      </c>
      <c r="AA103" s="4">
        <f>SUMPRODUCT('Respondent Data'!I103:Z103,'Product Coding'!A125:R125)</f>
        <v>3.9136977771308379</v>
      </c>
      <c r="AB103" s="4">
        <f>SUMPRODUCT('Respondent Data'!I103:Z103,'Product Coding'!A126:R126)</f>
        <v>2.6470464697180649</v>
      </c>
      <c r="AC103" s="4">
        <f>SUMPRODUCT('Respondent Data'!I103:Z103,'Product Coding'!A127:R127)</f>
        <v>1.9900609015417192</v>
      </c>
      <c r="AD103" s="4">
        <f>SUMPRODUCT('Respondent Data'!I103:Z103,'Product Coding'!A128:R128)</f>
        <v>0.95190015142929818</v>
      </c>
      <c r="AE103" s="4">
        <f>SUMPRODUCT('Respondent Data'!I103:Z103,'Product Coding'!A129:R129)</f>
        <v>3.3396885073928129E-2</v>
      </c>
      <c r="AF103" s="4">
        <f>SUMPRODUCT('Respondent Data'!I103:Z103,'Product Coding'!A130:R130)</f>
        <v>0.550483690360418</v>
      </c>
      <c r="AG103" s="4">
        <f>SUMPRODUCT('Respondent Data'!I103:Z103,'Product Coding'!A131:R131)</f>
        <v>1.147770049387838</v>
      </c>
      <c r="AH103" s="4">
        <f>SUMPRODUCT('Respondent Data'!I103:Z103,'Product Coding'!A132:R132)</f>
        <v>-0.11888125802493499</v>
      </c>
      <c r="AI103" s="4">
        <f>SUMPRODUCT('Respondent Data'!I103:Z103,'Product Coding'!A133:R133)</f>
        <v>-0.775866826201281</v>
      </c>
      <c r="AJ103" s="4">
        <f>SUMPRODUCT('Respondent Data'!I103:Z103,'Product Coding'!A134:R134)</f>
        <v>-1.8140275763137019</v>
      </c>
      <c r="AK103" s="4">
        <f>SUMPRODUCT('Respondent Data'!I103:Z103,'Product Coding'!A135:R135)</f>
        <v>-2.732530842669072</v>
      </c>
      <c r="AL103" s="4">
        <f>SUMPRODUCT('Respondent Data'!I103:Z103,'Product Coding'!A136:R136)</f>
        <v>3.9492670462517001</v>
      </c>
      <c r="AM103" s="4">
        <f>SUMPRODUCT('Respondent Data'!I103:Z103,'Product Coding'!A137:R137)</f>
        <v>4.5465534052791199</v>
      </c>
      <c r="AN103" s="4">
        <f>SUMPRODUCT('Respondent Data'!I103:Z103,'Product Coding'!A138:R138)</f>
        <v>3.2799020978663469</v>
      </c>
      <c r="AO103" s="4">
        <f>SUMPRODUCT('Respondent Data'!I103:Z103,'Product Coding'!A139:R139)</f>
        <v>2.6229165296900012</v>
      </c>
      <c r="AP103" s="4">
        <f>SUMPRODUCT('Respondent Data'!I103:Z103,'Product Coding'!A140:R140)</f>
        <v>1.5847557795775802</v>
      </c>
      <c r="AQ103" s="4">
        <f>SUMPRODUCT('Respondent Data'!I103:Z103,'Product Coding'!A141:R141)</f>
        <v>0.66625251322221002</v>
      </c>
      <c r="AR103" s="4">
        <f>SUMPRODUCT('Respondent Data'!I103:Z103,'Product Coding'!A142:R142)</f>
        <v>1.1833393185086998</v>
      </c>
      <c r="AS103" s="4">
        <f>SUMPRODUCT('Respondent Data'!I103:Z103,'Product Coding'!A143:R143)</f>
        <v>1.7806256775361196</v>
      </c>
      <c r="AT103" s="4">
        <f>SUMPRODUCT('Respondent Data'!I103:Z103,'Product Coding'!A144:R144)</f>
        <v>0.51397437012334701</v>
      </c>
      <c r="AU103" s="4">
        <f>SUMPRODUCT('Respondent Data'!I103:Z103,'Product Coding'!A145:R145)</f>
        <v>-0.14301119805299911</v>
      </c>
      <c r="AV103" s="4">
        <f>SUMPRODUCT('Respondent Data'!I103:Z103,'Product Coding'!A146:R146)</f>
        <v>-1.1811719481654199</v>
      </c>
      <c r="AW103" s="4">
        <f>SUMPRODUCT('Respondent Data'!I103:Z103,'Product Coding'!A147:R147)</f>
        <v>-2.09967521452079</v>
      </c>
      <c r="AX103" s="4">
        <f>SUMPRODUCT('Respondent Data'!I103:Z103,'Product Coding'!A148:R148)</f>
        <v>4.4471112818575218</v>
      </c>
      <c r="AY103" s="4">
        <f>SUMPRODUCT('Respondent Data'!I103:Z103,'Product Coding'!A149:R149)</f>
        <v>5.0443976408849416</v>
      </c>
      <c r="AZ103" s="4">
        <f>SUMPRODUCT('Respondent Data'!I103:Z103,'Product Coding'!A150:R150)</f>
        <v>3.7777463334721686</v>
      </c>
      <c r="BA103" s="4">
        <f>SUMPRODUCT('Respondent Data'!I103:Z103,'Product Coding'!A151:R151)</f>
        <v>3.1207607652958229</v>
      </c>
      <c r="BB103" s="4">
        <f>SUMPRODUCT('Respondent Data'!I103:Z103,'Product Coding'!A152:R152)</f>
        <v>2.0826000151834023</v>
      </c>
      <c r="BC103" s="4">
        <f>SUMPRODUCT('Respondent Data'!I103:Z103,'Product Coding'!A153:R153)</f>
        <v>1.164096748828032</v>
      </c>
      <c r="BD103" s="4">
        <f>SUMPRODUCT('Respondent Data'!I103:Z103,'Product Coding'!A154:R154)</f>
        <v>1.6811835541145219</v>
      </c>
      <c r="BE103" s="4">
        <f>SUMPRODUCT('Respondent Data'!I103:Z103,'Product Coding'!A155:R155)</f>
        <v>2.2784699131419419</v>
      </c>
      <c r="BF103" s="4">
        <f>SUMPRODUCT('Respondent Data'!I103:Z103,'Product Coding'!A156:R156)</f>
        <v>1.0118186057291687</v>
      </c>
      <c r="BG103" s="4">
        <f>SUMPRODUCT('Respondent Data'!I103:Z103,'Product Coding'!A157:R157)</f>
        <v>0.35483303755282303</v>
      </c>
      <c r="BH103" s="4">
        <f>SUMPRODUCT('Respondent Data'!I103:Z103,'Product Coding'!A158:R158)</f>
        <v>-0.68332771255959801</v>
      </c>
      <c r="BI103" s="4">
        <f>SUMPRODUCT('Respondent Data'!I103:Z103,'Product Coding'!A159:R159)</f>
        <v>-1.6018309789149681</v>
      </c>
      <c r="BJ103" s="4">
        <f>SUMPRODUCT('Respondent Data'!I103:Z103,'Product Coding'!A160:R160)</f>
        <v>4.5526684095304519</v>
      </c>
      <c r="BK103" s="4">
        <f>SUMPRODUCT('Respondent Data'!I103:Z103,'Product Coding'!A161:R161)</f>
        <v>5.1499547685578717</v>
      </c>
      <c r="BL103" s="4">
        <f>SUMPRODUCT('Respondent Data'!I103:Z103,'Product Coding'!A162:R162)</f>
        <v>3.8833034611450987</v>
      </c>
      <c r="BM103" s="4">
        <f>SUMPRODUCT('Respondent Data'!I103:Z103,'Product Coding'!A163:R163)</f>
        <v>3.226317892968753</v>
      </c>
      <c r="BN103" s="4">
        <f>SUMPRODUCT('Respondent Data'!I103:Z103,'Product Coding'!A164:R164)</f>
        <v>2.188157142856332</v>
      </c>
      <c r="BO103" s="4">
        <f>SUMPRODUCT('Respondent Data'!I103:Z103,'Product Coding'!A165:R165)</f>
        <v>1.269653876500962</v>
      </c>
      <c r="BP103" s="4">
        <f>SUMPRODUCT('Respondent Data'!I103:Z103,'Product Coding'!A166:R166)</f>
        <v>1.786740681787452</v>
      </c>
      <c r="BQ103" s="4">
        <f>SUMPRODUCT('Respondent Data'!I103:Z103,'Product Coding'!A167:R167)</f>
        <v>2.384027040814872</v>
      </c>
      <c r="BR103" s="4">
        <f>SUMPRODUCT('Respondent Data'!I103:Z103,'Product Coding'!A168:R168)</f>
        <v>1.1173757334020988</v>
      </c>
      <c r="BS103" s="4">
        <f>SUMPRODUCT('Respondent Data'!I103:Z103,'Product Coding'!A169:R169)</f>
        <v>0.46039016522575271</v>
      </c>
      <c r="BT103" s="4">
        <f>SUMPRODUCT('Respondent Data'!I103:Z103,'Product Coding'!A170:R170)</f>
        <v>-0.5777705848866681</v>
      </c>
      <c r="BU103" s="4">
        <f>SUMPRODUCT('Respondent Data'!I103:Z103,'Product Coding'!A171:R171)</f>
        <v>-1.4962738512420382</v>
      </c>
      <c r="BV103" s="4">
        <f>SUMPRODUCT('Respondent Data'!I103:Z103,'Product Coding'!A172:R172)</f>
        <v>7.8557751770827204</v>
      </c>
      <c r="BX103" s="4">
        <f t="shared" si="338"/>
        <v>5.7352788912961208E-2</v>
      </c>
      <c r="BY103" s="4">
        <f t="shared" si="339"/>
        <v>3.1561408146523938E-2</v>
      </c>
      <c r="BZ103" s="4">
        <f t="shared" si="340"/>
        <v>0.11200980593711704</v>
      </c>
      <c r="CA103" s="4">
        <f t="shared" si="341"/>
        <v>0.21606342279778448</v>
      </c>
      <c r="CB103" s="4">
        <f t="shared" si="342"/>
        <v>0.61016702963607827</v>
      </c>
      <c r="CC103" s="4">
        <f t="shared" si="343"/>
        <v>1.5287963495213486</v>
      </c>
      <c r="CD103" s="4">
        <f t="shared" si="344"/>
        <v>0.91155250911839047</v>
      </c>
      <c r="CE103" s="4">
        <f t="shared" si="345"/>
        <v>0.50163002240282983</v>
      </c>
      <c r="CF103" s="4">
        <f t="shared" si="346"/>
        <v>1.7802590176180384</v>
      </c>
      <c r="CG103" s="4">
        <f t="shared" si="347"/>
        <v>3.4340641303237223</v>
      </c>
      <c r="CH103" s="4">
        <f t="shared" si="348"/>
        <v>9.6978594657388442</v>
      </c>
      <c r="CI103" s="4">
        <f t="shared" si="349"/>
        <v>24.298350171813283</v>
      </c>
      <c r="CJ103" s="4">
        <f t="shared" si="350"/>
        <v>0.47010944024393142</v>
      </c>
      <c r="CK103" s="4">
        <f t="shared" si="351"/>
        <v>0.25870260537093998</v>
      </c>
      <c r="CL103" s="4">
        <f t="shared" si="352"/>
        <v>0.91812217276550812</v>
      </c>
      <c r="CM103" s="4">
        <f t="shared" si="353"/>
        <v>1.7710290410254084</v>
      </c>
      <c r="CN103" s="4">
        <f t="shared" si="354"/>
        <v>5.0014181732790099</v>
      </c>
      <c r="CO103" s="4">
        <f t="shared" si="355"/>
        <v>12.531240585547659</v>
      </c>
      <c r="CP103" s="4">
        <f t="shared" si="356"/>
        <v>7.4718151974254594</v>
      </c>
      <c r="CQ103" s="4">
        <f t="shared" si="357"/>
        <v>4.1117618429895009</v>
      </c>
      <c r="CR103" s="4">
        <f t="shared" si="358"/>
        <v>14.592430222211775</v>
      </c>
      <c r="CS103" s="4">
        <f t="shared" si="359"/>
        <v>28.148342855972469</v>
      </c>
      <c r="CT103" s="4">
        <f t="shared" si="360"/>
        <v>79.491431391795729</v>
      </c>
      <c r="CU103" s="4">
        <f t="shared" si="361"/>
        <v>199.16875908959864</v>
      </c>
      <c r="CV103" s="4">
        <f t="shared" si="362"/>
        <v>3.6282802216935195E-2</v>
      </c>
      <c r="CW103" s="4">
        <f t="shared" si="363"/>
        <v>1.9966532598896945E-2</v>
      </c>
      <c r="CX103" s="4">
        <f t="shared" si="364"/>
        <v>7.0860192018583401E-2</v>
      </c>
      <c r="CY103" s="4">
        <f t="shared" si="365"/>
        <v>0.13668710073686463</v>
      </c>
      <c r="CZ103" s="4">
        <f t="shared" si="366"/>
        <v>0.38600685468283397</v>
      </c>
      <c r="DA103" s="4">
        <f t="shared" si="367"/>
        <v>0.96715463416845526</v>
      </c>
      <c r="DB103" s="4">
        <f t="shared" si="368"/>
        <v>0.57667081279842058</v>
      </c>
      <c r="DC103" s="4">
        <f t="shared" si="369"/>
        <v>0.31734364158890083</v>
      </c>
      <c r="DD103" s="4">
        <f t="shared" si="370"/>
        <v>1.1262361788400017</v>
      </c>
      <c r="DE103" s="4">
        <f t="shared" si="371"/>
        <v>2.1724744690253295</v>
      </c>
      <c r="DF103" s="4">
        <f t="shared" si="372"/>
        <v>6.1351073520945532</v>
      </c>
      <c r="DG103" s="4">
        <f t="shared" si="373"/>
        <v>15.371741290901694</v>
      </c>
      <c r="DH103" s="4">
        <f t="shared" si="374"/>
        <v>1.9268819754506408E-2</v>
      </c>
      <c r="DI103" s="4">
        <f t="shared" si="375"/>
        <v>1.0603688090856612E-2</v>
      </c>
      <c r="DJ103" s="4">
        <f t="shared" si="376"/>
        <v>3.7631940874139347E-2</v>
      </c>
      <c r="DK103" s="4">
        <f t="shared" si="377"/>
        <v>7.2590840451550467E-2</v>
      </c>
      <c r="DL103" s="4">
        <f t="shared" si="378"/>
        <v>0.20499785166581749</v>
      </c>
      <c r="DM103" s="4">
        <f t="shared" si="379"/>
        <v>0.51362979653840324</v>
      </c>
      <c r="DN103" s="4">
        <f t="shared" si="380"/>
        <v>0.30625434835656101</v>
      </c>
      <c r="DO103" s="4">
        <f t="shared" si="381"/>
        <v>0.16853266716982193</v>
      </c>
      <c r="DP103" s="4">
        <f t="shared" si="382"/>
        <v>0.59811372344727187</v>
      </c>
      <c r="DQ103" s="4">
        <f t="shared" si="383"/>
        <v>1.1537427212658131</v>
      </c>
      <c r="DR103" s="4">
        <f t="shared" si="384"/>
        <v>3.2581903965201162</v>
      </c>
      <c r="DS103" s="4">
        <f t="shared" si="385"/>
        <v>8.1635180898193589</v>
      </c>
      <c r="DT103" s="4">
        <f t="shared" si="386"/>
        <v>1.1712351832659567E-2</v>
      </c>
      <c r="DU103" s="4">
        <f t="shared" si="387"/>
        <v>6.4453416050482036E-3</v>
      </c>
      <c r="DV103" s="4">
        <f t="shared" si="388"/>
        <v>2.2874184162768041E-2</v>
      </c>
      <c r="DW103" s="4">
        <f t="shared" si="389"/>
        <v>4.4123587953443622E-2</v>
      </c>
      <c r="DX103" s="4">
        <f t="shared" si="390"/>
        <v>0.12460581365331865</v>
      </c>
      <c r="DY103" s="4">
        <f t="shared" si="391"/>
        <v>0.31220453382404001</v>
      </c>
      <c r="DZ103" s="4">
        <f t="shared" si="392"/>
        <v>0.18615352283810968</v>
      </c>
      <c r="EA103" s="4">
        <f t="shared" si="393"/>
        <v>0.102440830229253</v>
      </c>
      <c r="EB103" s="4">
        <f t="shared" si="394"/>
        <v>0.36355721077925152</v>
      </c>
      <c r="EC103" s="4">
        <f t="shared" si="395"/>
        <v>0.70129052261620628</v>
      </c>
      <c r="ED103" s="4">
        <f t="shared" si="396"/>
        <v>1.9804571711202721</v>
      </c>
      <c r="EE103" s="4">
        <f t="shared" si="397"/>
        <v>4.9621096298793281</v>
      </c>
      <c r="EF103" s="4">
        <f t="shared" si="398"/>
        <v>1.0539044342934579E-2</v>
      </c>
      <c r="EG103" s="4">
        <f t="shared" si="399"/>
        <v>5.7996670482139663E-3</v>
      </c>
      <c r="EH103" s="4">
        <f t="shared" si="400"/>
        <v>2.0582718538871208E-2</v>
      </c>
      <c r="EI103" s="4">
        <f t="shared" si="401"/>
        <v>3.9703422220806223E-2</v>
      </c>
      <c r="EJ103" s="4">
        <f t="shared" si="402"/>
        <v>0.11212318535529936</v>
      </c>
      <c r="EK103" s="4">
        <f t="shared" si="403"/>
        <v>0.2809288410259127</v>
      </c>
      <c r="EL103" s="4">
        <f t="shared" si="404"/>
        <v>0.16750523377496859</v>
      </c>
      <c r="EM103" s="4">
        <f t="shared" si="405"/>
        <v>9.2178621999948515E-2</v>
      </c>
      <c r="EN103" s="4">
        <f t="shared" si="406"/>
        <v>0.32713716428087369</v>
      </c>
      <c r="EO103" s="4">
        <f t="shared" si="407"/>
        <v>0.63103738862442282</v>
      </c>
      <c r="EP103" s="4">
        <f t="shared" si="408"/>
        <v>1.7820610449489731</v>
      </c>
      <c r="EQ103" s="4">
        <f t="shared" si="409"/>
        <v>4.4650207038671166</v>
      </c>
      <c r="ER103" s="4">
        <f t="shared" si="410"/>
        <v>3.8750756875807546E-4</v>
      </c>
      <c r="ET103" s="4">
        <f t="shared" si="411"/>
        <v>0.94575813341172132</v>
      </c>
      <c r="EU103" s="4">
        <f t="shared" si="412"/>
        <v>0.9694042372104319</v>
      </c>
      <c r="EV103" s="4">
        <f t="shared" si="413"/>
        <v>0.89927264549369357</v>
      </c>
      <c r="EW103" s="4">
        <f t="shared" si="414"/>
        <v>0.8223255310971449</v>
      </c>
      <c r="EX103" s="4">
        <f t="shared" si="415"/>
        <v>0.62105358114680498</v>
      </c>
      <c r="EY103" s="4">
        <f t="shared" si="416"/>
        <v>0.39544505044436667</v>
      </c>
      <c r="EZ103" s="4">
        <f t="shared" si="417"/>
        <v>0.52313498856549889</v>
      </c>
      <c r="FA103" s="4">
        <f t="shared" si="418"/>
        <v>0.66594299866211537</v>
      </c>
      <c r="FB103" s="4">
        <f t="shared" si="419"/>
        <v>0.35967871830040526</v>
      </c>
      <c r="FC103" s="4">
        <f t="shared" si="420"/>
        <v>0.22552673362597303</v>
      </c>
      <c r="FD103" s="4">
        <f t="shared" si="421"/>
        <v>9.3476643921395472E-2</v>
      </c>
      <c r="FE103" s="4">
        <f t="shared" si="422"/>
        <v>3.952826936177728E-2</v>
      </c>
      <c r="FF103" s="4">
        <f t="shared" si="423"/>
        <v>0.68022146693655172</v>
      </c>
      <c r="FG103" s="4">
        <f t="shared" si="424"/>
        <v>0.79446884095810677</v>
      </c>
      <c r="FH103" s="4">
        <f t="shared" si="425"/>
        <v>0.5213432252640201</v>
      </c>
      <c r="FI103" s="4">
        <f t="shared" si="426"/>
        <v>0.36087676642679789</v>
      </c>
      <c r="FJ103" s="4">
        <f t="shared" si="427"/>
        <v>0.1666272822734543</v>
      </c>
      <c r="FK103" s="4">
        <f t="shared" si="428"/>
        <v>7.3903053727983531E-2</v>
      </c>
      <c r="FL103" s="4">
        <f t="shared" si="429"/>
        <v>0.11803845772083114</v>
      </c>
      <c r="FM103" s="4">
        <f t="shared" si="430"/>
        <v>0.19562726721540144</v>
      </c>
      <c r="FN103" s="4">
        <f t="shared" si="431"/>
        <v>6.4133684470524491E-2</v>
      </c>
      <c r="FO103" s="4">
        <f t="shared" si="432"/>
        <v>3.4307267652956844E-2</v>
      </c>
      <c r="FP103" s="4">
        <f t="shared" si="433"/>
        <v>1.2423682654274766E-2</v>
      </c>
      <c r="FQ103" s="4">
        <f t="shared" si="434"/>
        <v>4.9957845797124843E-3</v>
      </c>
      <c r="FR103" s="4">
        <f t="shared" si="435"/>
        <v>0.96498754766622108</v>
      </c>
      <c r="FS103" s="4">
        <f t="shared" si="436"/>
        <v>0.98042432573937333</v>
      </c>
      <c r="FT103" s="4">
        <f t="shared" si="437"/>
        <v>0.9338287177479152</v>
      </c>
      <c r="FU103" s="4">
        <f t="shared" si="438"/>
        <v>0.87974958047095253</v>
      </c>
      <c r="FV103" s="4">
        <f t="shared" si="439"/>
        <v>0.72149715322211339</v>
      </c>
      <c r="FW103" s="4">
        <f t="shared" si="440"/>
        <v>0.50834844532835333</v>
      </c>
      <c r="FX103" s="4">
        <f t="shared" si="441"/>
        <v>0.63424780358882138</v>
      </c>
      <c r="FY103" s="4">
        <f t="shared" si="442"/>
        <v>0.75910337168657072</v>
      </c>
      <c r="FZ103" s="4">
        <f t="shared" si="443"/>
        <v>0.47031463858618194</v>
      </c>
      <c r="GA103" s="4">
        <f t="shared" si="444"/>
        <v>0.31521136253847526</v>
      </c>
      <c r="GB103" s="4">
        <f t="shared" si="445"/>
        <v>0.1401520608805478</v>
      </c>
      <c r="GC103" s="4">
        <f t="shared" si="446"/>
        <v>6.108085769445503E-2</v>
      </c>
      <c r="GD103" s="4">
        <f t="shared" si="447"/>
        <v>0.98109544863822351</v>
      </c>
      <c r="GE103" s="4">
        <f t="shared" si="448"/>
        <v>0.98950757036035741</v>
      </c>
      <c r="GF103" s="4">
        <f t="shared" si="449"/>
        <v>0.96373286192169771</v>
      </c>
      <c r="GG103" s="4">
        <f t="shared" si="450"/>
        <v>0.93232196498993924</v>
      </c>
      <c r="GH103" s="4">
        <f t="shared" si="451"/>
        <v>0.82987699821835892</v>
      </c>
      <c r="GI103" s="4">
        <f t="shared" si="452"/>
        <v>0.66066352703081743</v>
      </c>
      <c r="GJ103" s="4">
        <f t="shared" si="453"/>
        <v>0.76554769081391461</v>
      </c>
      <c r="GK103" s="4">
        <f t="shared" si="454"/>
        <v>0.85577410721601233</v>
      </c>
      <c r="GL103" s="4">
        <f t="shared" si="455"/>
        <v>0.62573769646562571</v>
      </c>
      <c r="GM103" s="4">
        <f t="shared" si="456"/>
        <v>0.46430801141014316</v>
      </c>
      <c r="GN103" s="4">
        <f t="shared" si="457"/>
        <v>0.23484154227044926</v>
      </c>
      <c r="GO103" s="4">
        <f t="shared" si="458"/>
        <v>0.10912839263241014</v>
      </c>
      <c r="GP103" s="4">
        <f t="shared" si="459"/>
        <v>0.98842323926218423</v>
      </c>
      <c r="GQ103" s="4">
        <f t="shared" si="460"/>
        <v>0.99359593478293673</v>
      </c>
      <c r="GR103" s="4">
        <f t="shared" si="461"/>
        <v>0.97763734336350394</v>
      </c>
      <c r="GS103" s="4">
        <f t="shared" si="462"/>
        <v>0.95774102945042261</v>
      </c>
      <c r="GT103" s="4">
        <f t="shared" si="463"/>
        <v>0.88920045393635971</v>
      </c>
      <c r="GU103" s="4">
        <f t="shared" si="464"/>
        <v>0.76207631830518807</v>
      </c>
      <c r="GV103" s="4">
        <f t="shared" si="465"/>
        <v>0.84306118958977572</v>
      </c>
      <c r="GW103" s="4">
        <f t="shared" si="466"/>
        <v>0.90707816018756271</v>
      </c>
      <c r="GX103" s="4">
        <f t="shared" si="467"/>
        <v>0.73337590245187856</v>
      </c>
      <c r="GY103" s="4">
        <f t="shared" si="468"/>
        <v>0.58778908523055928</v>
      </c>
      <c r="GZ103" s="4">
        <f t="shared" si="469"/>
        <v>0.33551899677998975</v>
      </c>
      <c r="HA103" s="4">
        <f t="shared" si="470"/>
        <v>0.16772586585601576</v>
      </c>
      <c r="HB103" s="4">
        <f t="shared" si="471"/>
        <v>0.98957086873393685</v>
      </c>
      <c r="HC103" s="4">
        <f t="shared" si="472"/>
        <v>0.99423377513612177</v>
      </c>
      <c r="HD103" s="4">
        <f t="shared" si="473"/>
        <v>0.97983238578805387</v>
      </c>
      <c r="HE103" s="4">
        <f t="shared" si="474"/>
        <v>0.9618127425838422</v>
      </c>
      <c r="HF103" s="4">
        <f t="shared" si="475"/>
        <v>0.89918096589319974</v>
      </c>
      <c r="HG103" s="4">
        <f t="shared" si="476"/>
        <v>0.78068349151939376</v>
      </c>
      <c r="HH103" s="4">
        <f t="shared" si="477"/>
        <v>0.85652720953261752</v>
      </c>
      <c r="HI103" s="4">
        <f t="shared" si="478"/>
        <v>0.91560114788627234</v>
      </c>
      <c r="HJ103" s="4">
        <f t="shared" si="479"/>
        <v>0.75350161755274392</v>
      </c>
      <c r="HK103" s="4">
        <f t="shared" si="480"/>
        <v>0.61310673009364647</v>
      </c>
      <c r="HL103" s="4">
        <f t="shared" si="481"/>
        <v>0.35944574322535811</v>
      </c>
      <c r="HM103" s="4">
        <f t="shared" si="482"/>
        <v>0.18298192343395653</v>
      </c>
      <c r="HN103" s="4">
        <f t="shared" si="483"/>
        <v>0.99961264253519133</v>
      </c>
      <c r="HP103" s="4">
        <f t="shared" ref="HP103:IU103" si="595">IF(B1=1,ET103,0)</f>
        <v>0.94575813341172132</v>
      </c>
      <c r="HQ103" s="4">
        <f t="shared" si="595"/>
        <v>0.9694042372104319</v>
      </c>
      <c r="HR103" s="4">
        <f t="shared" si="595"/>
        <v>0.89927264549369357</v>
      </c>
      <c r="HS103" s="4">
        <f t="shared" si="595"/>
        <v>0.8223255310971449</v>
      </c>
      <c r="HT103" s="4">
        <f t="shared" si="595"/>
        <v>0.62105358114680498</v>
      </c>
      <c r="HU103" s="4">
        <f t="shared" si="595"/>
        <v>0.39544505044436667</v>
      </c>
      <c r="HV103" s="4">
        <f t="shared" si="595"/>
        <v>0.52313498856549889</v>
      </c>
      <c r="HW103" s="4">
        <f t="shared" si="595"/>
        <v>0.66594299866211537</v>
      </c>
      <c r="HX103" s="4">
        <f t="shared" si="595"/>
        <v>0.35967871830040526</v>
      </c>
      <c r="HY103" s="4">
        <f t="shared" si="595"/>
        <v>0.22552673362597303</v>
      </c>
      <c r="HZ103" s="4">
        <f t="shared" si="595"/>
        <v>9.3476643921395472E-2</v>
      </c>
      <c r="IA103" s="4">
        <f t="shared" si="595"/>
        <v>3.952826936177728E-2</v>
      </c>
      <c r="IB103" s="4">
        <f t="shared" si="595"/>
        <v>0.68022146693655172</v>
      </c>
      <c r="IC103" s="4">
        <f t="shared" si="595"/>
        <v>0.79446884095810677</v>
      </c>
      <c r="ID103" s="4">
        <f t="shared" si="595"/>
        <v>0.5213432252640201</v>
      </c>
      <c r="IE103" s="4">
        <f t="shared" si="595"/>
        <v>0.36087676642679789</v>
      </c>
      <c r="IF103" s="4">
        <f t="shared" si="595"/>
        <v>0.1666272822734543</v>
      </c>
      <c r="IG103" s="4">
        <f t="shared" si="595"/>
        <v>7.3903053727983531E-2</v>
      </c>
      <c r="IH103" s="4">
        <f t="shared" si="595"/>
        <v>0.11803845772083114</v>
      </c>
      <c r="II103" s="4">
        <f t="shared" si="595"/>
        <v>0.19562726721540144</v>
      </c>
      <c r="IJ103" s="4">
        <f t="shared" si="595"/>
        <v>6.4133684470524491E-2</v>
      </c>
      <c r="IK103" s="4">
        <f t="shared" si="595"/>
        <v>3.4307267652956844E-2</v>
      </c>
      <c r="IL103" s="4">
        <f t="shared" si="595"/>
        <v>1.2423682654274766E-2</v>
      </c>
      <c r="IM103" s="4">
        <f t="shared" si="595"/>
        <v>4.9957845797124843E-3</v>
      </c>
      <c r="IN103" s="4">
        <f t="shared" si="595"/>
        <v>0.96498754766622108</v>
      </c>
      <c r="IO103" s="4">
        <f t="shared" si="595"/>
        <v>0.98042432573937333</v>
      </c>
      <c r="IP103" s="4">
        <f t="shared" si="595"/>
        <v>0.9338287177479152</v>
      </c>
      <c r="IQ103" s="4">
        <f t="shared" si="595"/>
        <v>0.87974958047095253</v>
      </c>
      <c r="IR103" s="4">
        <f t="shared" si="595"/>
        <v>0.72149715322211339</v>
      </c>
      <c r="IS103" s="4">
        <f t="shared" si="595"/>
        <v>0.50834844532835333</v>
      </c>
      <c r="IT103" s="4">
        <f t="shared" si="595"/>
        <v>0.63424780358882138</v>
      </c>
      <c r="IU103" s="4">
        <f t="shared" si="595"/>
        <v>0.75910337168657072</v>
      </c>
      <c r="IV103" s="4">
        <f t="shared" ref="IV103:KA103" si="596">IF(AH1=1,FZ103,0)</f>
        <v>0.47031463858618194</v>
      </c>
      <c r="IW103" s="4">
        <f t="shared" si="596"/>
        <v>0.31521136253847526</v>
      </c>
      <c r="IX103" s="4">
        <f t="shared" si="596"/>
        <v>0.1401520608805478</v>
      </c>
      <c r="IY103" s="4">
        <f t="shared" si="596"/>
        <v>6.108085769445503E-2</v>
      </c>
      <c r="IZ103" s="4">
        <f t="shared" si="596"/>
        <v>0.98109544863822351</v>
      </c>
      <c r="JA103" s="4">
        <f t="shared" si="596"/>
        <v>0.98950757036035741</v>
      </c>
      <c r="JB103" s="4">
        <f t="shared" si="596"/>
        <v>0.96373286192169771</v>
      </c>
      <c r="JC103" s="4">
        <f t="shared" si="596"/>
        <v>0.93232196498993924</v>
      </c>
      <c r="JD103" s="4">
        <f t="shared" si="596"/>
        <v>0.82987699821835892</v>
      </c>
      <c r="JE103" s="4">
        <f t="shared" si="596"/>
        <v>0.66066352703081743</v>
      </c>
      <c r="JF103" s="4">
        <f t="shared" si="596"/>
        <v>0.76554769081391461</v>
      </c>
      <c r="JG103" s="4">
        <f t="shared" si="596"/>
        <v>0.85577410721601233</v>
      </c>
      <c r="JH103" s="4">
        <f t="shared" si="596"/>
        <v>0.62573769646562571</v>
      </c>
      <c r="JI103" s="4">
        <f t="shared" si="596"/>
        <v>0.46430801141014316</v>
      </c>
      <c r="JJ103" s="4">
        <f t="shared" si="596"/>
        <v>0.23484154227044926</v>
      </c>
      <c r="JK103" s="4">
        <f t="shared" si="596"/>
        <v>0.10912839263241014</v>
      </c>
      <c r="JL103" s="4">
        <f t="shared" si="596"/>
        <v>0.98842323926218423</v>
      </c>
      <c r="JM103" s="4">
        <f t="shared" si="596"/>
        <v>0.99359593478293673</v>
      </c>
      <c r="JN103" s="4">
        <f t="shared" si="596"/>
        <v>0.97763734336350394</v>
      </c>
      <c r="JO103" s="4">
        <f t="shared" si="596"/>
        <v>0.95774102945042261</v>
      </c>
      <c r="JP103" s="4">
        <f t="shared" si="596"/>
        <v>0.88920045393635971</v>
      </c>
      <c r="JQ103" s="4">
        <f t="shared" si="596"/>
        <v>0.76207631830518807</v>
      </c>
      <c r="JR103" s="4">
        <f t="shared" si="596"/>
        <v>0.84306118958977572</v>
      </c>
      <c r="JS103" s="4">
        <f t="shared" si="596"/>
        <v>0.90707816018756271</v>
      </c>
      <c r="JT103" s="4">
        <f t="shared" si="596"/>
        <v>0.73337590245187856</v>
      </c>
      <c r="JU103" s="4">
        <f t="shared" si="596"/>
        <v>0.58778908523055928</v>
      </c>
      <c r="JV103" s="4">
        <f t="shared" si="596"/>
        <v>0.33551899677998975</v>
      </c>
      <c r="JW103" s="4">
        <f t="shared" si="596"/>
        <v>0.16772586585601576</v>
      </c>
      <c r="JX103" s="4">
        <f t="shared" si="596"/>
        <v>0.98957086873393685</v>
      </c>
      <c r="JY103" s="4">
        <f t="shared" si="596"/>
        <v>0.99423377513612177</v>
      </c>
      <c r="JZ103" s="4">
        <f t="shared" si="596"/>
        <v>0.97983238578805387</v>
      </c>
      <c r="KA103" s="4">
        <f t="shared" si="596"/>
        <v>0.9618127425838422</v>
      </c>
      <c r="KB103" s="4">
        <f t="shared" ref="KB103:KJ103" si="597">IF(BN1=1,HF103,0)</f>
        <v>0.89918096589319974</v>
      </c>
      <c r="KC103" s="4">
        <f t="shared" si="597"/>
        <v>0.78068349151939376</v>
      </c>
      <c r="KD103" s="4">
        <f t="shared" si="597"/>
        <v>0.85652720953261752</v>
      </c>
      <c r="KE103" s="4">
        <f t="shared" si="597"/>
        <v>0.91560114788627234</v>
      </c>
      <c r="KF103" s="4">
        <f t="shared" si="597"/>
        <v>0.75350161755274392</v>
      </c>
      <c r="KG103" s="4">
        <f t="shared" si="597"/>
        <v>0.61310673009364647</v>
      </c>
      <c r="KH103" s="4">
        <f t="shared" si="597"/>
        <v>0.35944574322535811</v>
      </c>
      <c r="KI103" s="4">
        <f t="shared" si="597"/>
        <v>0.18298192343395653</v>
      </c>
      <c r="KJ103" s="4">
        <f t="shared" si="597"/>
        <v>0</v>
      </c>
    </row>
    <row r="104" spans="1:296" x14ac:dyDescent="0.2">
      <c r="A104" s="4" t="str">
        <f>'Respondent Data'!A104</f>
        <v>840</v>
      </c>
      <c r="B104" s="4">
        <f>SUMPRODUCT('Respondent Data'!I104:Z104,'Product Coding'!A100:R100)</f>
        <v>1.7942419898898563</v>
      </c>
      <c r="C104" s="4">
        <f>SUMPRODUCT('Respondent Data'!I104:Z104,'Product Coding'!A101:R101)</f>
        <v>2.020819118832053</v>
      </c>
      <c r="D104" s="4">
        <f>SUMPRODUCT('Respondent Data'!I104:Z104,'Product Coding'!A102:R102)</f>
        <v>0.90948369674742513</v>
      </c>
      <c r="E104" s="4">
        <f>SUMPRODUCT('Respondent Data'!I104:Z104,'Product Coding'!A103:R103)</f>
        <v>1.9125649357192431</v>
      </c>
      <c r="F104" s="4">
        <f>SUMPRODUCT('Respondent Data'!I104:Z104,'Product Coding'!A104:R104)</f>
        <v>-0.38562843141225689</v>
      </c>
      <c r="G104" s="4">
        <f>SUMPRODUCT('Respondent Data'!I104:Z104,'Product Coding'!A105:R105)</f>
        <v>-1.4449436327472271</v>
      </c>
      <c r="H104" s="4">
        <f>SUMPRODUCT('Respondent Data'!I104:Z104,'Product Coding'!A106:R106)</f>
        <v>0.25349614073463034</v>
      </c>
      <c r="I104" s="4">
        <f>SUMPRODUCT('Respondent Data'!I104:Z104,'Product Coding'!A107:R107)</f>
        <v>0.48007326967682706</v>
      </c>
      <c r="J104" s="4">
        <f>SUMPRODUCT('Respondent Data'!I104:Z104,'Product Coding'!A108:R108)</f>
        <v>-0.63126215240780081</v>
      </c>
      <c r="K104" s="4">
        <f>SUMPRODUCT('Respondent Data'!I104:Z104,'Product Coding'!A109:R109)</f>
        <v>0.37181908656401719</v>
      </c>
      <c r="L104" s="4">
        <f>SUMPRODUCT('Respondent Data'!I104:Z104,'Product Coding'!A110:R110)</f>
        <v>-1.9263742805674828</v>
      </c>
      <c r="M104" s="4">
        <f>SUMPRODUCT('Respondent Data'!I104:Z104,'Product Coding'!A111:R111)</f>
        <v>-2.9856894819024529</v>
      </c>
      <c r="N104" s="4">
        <f>SUMPRODUCT('Respondent Data'!I104:Z104,'Product Coding'!A112:R112)</f>
        <v>0.22800042466868642</v>
      </c>
      <c r="O104" s="4">
        <f>SUMPRODUCT('Respondent Data'!I104:Z104,'Product Coding'!A113:R113)</f>
        <v>0.45457755361088314</v>
      </c>
      <c r="P104" s="4">
        <f>SUMPRODUCT('Respondent Data'!I104:Z104,'Product Coding'!A114:R114)</f>
        <v>-0.65675786847374473</v>
      </c>
      <c r="Q104" s="4">
        <f>SUMPRODUCT('Respondent Data'!I104:Z104,'Product Coding'!A115:R115)</f>
        <v>0.34632337049807327</v>
      </c>
      <c r="R104" s="4">
        <f>SUMPRODUCT('Respondent Data'!I104:Z104,'Product Coding'!A116:R116)</f>
        <v>-1.9518699966334265</v>
      </c>
      <c r="S104" s="4">
        <f>SUMPRODUCT('Respondent Data'!I104:Z104,'Product Coding'!A117:R117)</f>
        <v>-3.0111851979683966</v>
      </c>
      <c r="T104" s="4">
        <f>SUMPRODUCT('Respondent Data'!I104:Z104,'Product Coding'!A118:R118)</f>
        <v>-1.3127454244865395</v>
      </c>
      <c r="U104" s="4">
        <f>SUMPRODUCT('Respondent Data'!I104:Z104,'Product Coding'!A119:R119)</f>
        <v>-1.0861682955443428</v>
      </c>
      <c r="V104" s="4">
        <f>SUMPRODUCT('Respondent Data'!I104:Z104,'Product Coding'!A120:R120)</f>
        <v>-2.1975037176289707</v>
      </c>
      <c r="W104" s="4">
        <f>SUMPRODUCT('Respondent Data'!I104:Z104,'Product Coding'!A121:R121)</f>
        <v>-1.1944224786571527</v>
      </c>
      <c r="X104" s="4">
        <f>SUMPRODUCT('Respondent Data'!I104:Z104,'Product Coding'!A122:R122)</f>
        <v>-3.4926158457886523</v>
      </c>
      <c r="Y104" s="4">
        <f>SUMPRODUCT('Respondent Data'!I104:Z104,'Product Coding'!A123:R123)</f>
        <v>-4.551931047123623</v>
      </c>
      <c r="Z104" s="4">
        <f>SUMPRODUCT('Respondent Data'!I104:Z104,'Product Coding'!A124:R124)</f>
        <v>1.7887492660553364</v>
      </c>
      <c r="AA104" s="4">
        <f>SUMPRODUCT('Respondent Data'!I104:Z104,'Product Coding'!A125:R125)</f>
        <v>2.0153263949975333</v>
      </c>
      <c r="AB104" s="4">
        <f>SUMPRODUCT('Respondent Data'!I104:Z104,'Product Coding'!A126:R126)</f>
        <v>0.9039909729129052</v>
      </c>
      <c r="AC104" s="4">
        <f>SUMPRODUCT('Respondent Data'!I104:Z104,'Product Coding'!A127:R127)</f>
        <v>1.9070722118847232</v>
      </c>
      <c r="AD104" s="4">
        <f>SUMPRODUCT('Respondent Data'!I104:Z104,'Product Coding'!A128:R128)</f>
        <v>-0.39112115524677682</v>
      </c>
      <c r="AE104" s="4">
        <f>SUMPRODUCT('Respondent Data'!I104:Z104,'Product Coding'!A129:R129)</f>
        <v>-1.4504363565817469</v>
      </c>
      <c r="AF104" s="4">
        <f>SUMPRODUCT('Respondent Data'!I104:Z104,'Product Coding'!A130:R130)</f>
        <v>0.24800341690011041</v>
      </c>
      <c r="AG104" s="4">
        <f>SUMPRODUCT('Respondent Data'!I104:Z104,'Product Coding'!A131:R131)</f>
        <v>0.47458054584230713</v>
      </c>
      <c r="AH104" s="4">
        <f>SUMPRODUCT('Respondent Data'!I104:Z104,'Product Coding'!A132:R132)</f>
        <v>-0.63675487624232074</v>
      </c>
      <c r="AI104" s="4">
        <f>SUMPRODUCT('Respondent Data'!I104:Z104,'Product Coding'!A133:R133)</f>
        <v>0.36632636272949726</v>
      </c>
      <c r="AJ104" s="4">
        <f>SUMPRODUCT('Respondent Data'!I104:Z104,'Product Coding'!A134:R134)</f>
        <v>-1.9318670044020028</v>
      </c>
      <c r="AK104" s="4">
        <f>SUMPRODUCT('Respondent Data'!I104:Z104,'Product Coding'!A135:R135)</f>
        <v>-2.9911822057369726</v>
      </c>
      <c r="AL104" s="4">
        <f>SUMPRODUCT('Respondent Data'!I104:Z104,'Product Coding'!A136:R136)</f>
        <v>3.2263149919429646</v>
      </c>
      <c r="AM104" s="4">
        <f>SUMPRODUCT('Respondent Data'!I104:Z104,'Product Coding'!A137:R137)</f>
        <v>3.4528921208851608</v>
      </c>
      <c r="AN104" s="4">
        <f>SUMPRODUCT('Respondent Data'!I104:Z104,'Product Coding'!A138:R138)</f>
        <v>2.3415566988005327</v>
      </c>
      <c r="AO104" s="4">
        <f>SUMPRODUCT('Respondent Data'!I104:Z104,'Product Coding'!A139:R139)</f>
        <v>3.344637937772351</v>
      </c>
      <c r="AP104" s="4">
        <f>SUMPRODUCT('Respondent Data'!I104:Z104,'Product Coding'!A140:R140)</f>
        <v>1.0464445706408512</v>
      </c>
      <c r="AQ104" s="4">
        <f>SUMPRODUCT('Respondent Data'!I104:Z104,'Product Coding'!A141:R141)</f>
        <v>-1.2870630694118979E-2</v>
      </c>
      <c r="AR104" s="4">
        <f>SUMPRODUCT('Respondent Data'!I104:Z104,'Product Coding'!A142:R142)</f>
        <v>1.6855691427877384</v>
      </c>
      <c r="AS104" s="4">
        <f>SUMPRODUCT('Respondent Data'!I104:Z104,'Product Coding'!A143:R143)</f>
        <v>1.9121462717299351</v>
      </c>
      <c r="AT104" s="4">
        <f>SUMPRODUCT('Respondent Data'!I104:Z104,'Product Coding'!A144:R144)</f>
        <v>0.80081084964530702</v>
      </c>
      <c r="AU104" s="4">
        <f>SUMPRODUCT('Respondent Data'!I104:Z104,'Product Coding'!A145:R145)</f>
        <v>1.8038920886171252</v>
      </c>
      <c r="AV104" s="4">
        <f>SUMPRODUCT('Respondent Data'!I104:Z104,'Product Coding'!A146:R146)</f>
        <v>-0.49430127851437489</v>
      </c>
      <c r="AW104" s="4">
        <f>SUMPRODUCT('Respondent Data'!I104:Z104,'Product Coding'!A147:R147)</f>
        <v>-1.553616479849345</v>
      </c>
      <c r="AX104" s="4">
        <f>SUMPRODUCT('Respondent Data'!I104:Z104,'Product Coding'!A148:R148)</f>
        <v>4.623164265830936</v>
      </c>
      <c r="AY104" s="4">
        <f>SUMPRODUCT('Respondent Data'!I104:Z104,'Product Coding'!A149:R149)</f>
        <v>4.8497413947731332</v>
      </c>
      <c r="AZ104" s="4">
        <f>SUMPRODUCT('Respondent Data'!I104:Z104,'Product Coding'!A150:R150)</f>
        <v>3.7384059726885051</v>
      </c>
      <c r="BA104" s="4">
        <f>SUMPRODUCT('Respondent Data'!I104:Z104,'Product Coding'!A151:R151)</f>
        <v>4.7414872116603233</v>
      </c>
      <c r="BB104" s="4">
        <f>SUMPRODUCT('Respondent Data'!I104:Z104,'Product Coding'!A152:R152)</f>
        <v>2.443293844528823</v>
      </c>
      <c r="BC104" s="4">
        <f>SUMPRODUCT('Respondent Data'!I104:Z104,'Product Coding'!A153:R153)</f>
        <v>1.383978643193853</v>
      </c>
      <c r="BD104" s="4">
        <f>SUMPRODUCT('Respondent Data'!I104:Z104,'Product Coding'!A154:R154)</f>
        <v>3.0824184166757105</v>
      </c>
      <c r="BE104" s="4">
        <f>SUMPRODUCT('Respondent Data'!I104:Z104,'Product Coding'!A155:R155)</f>
        <v>3.3089955456179077</v>
      </c>
      <c r="BF104" s="4">
        <f>SUMPRODUCT('Respondent Data'!I104:Z104,'Product Coding'!A156:R156)</f>
        <v>2.1976601235332796</v>
      </c>
      <c r="BG104" s="4">
        <f>SUMPRODUCT('Respondent Data'!I104:Z104,'Product Coding'!A157:R157)</f>
        <v>3.2007413625050969</v>
      </c>
      <c r="BH104" s="4">
        <f>SUMPRODUCT('Respondent Data'!I104:Z104,'Product Coding'!A158:R158)</f>
        <v>0.90254799537359709</v>
      </c>
      <c r="BI104" s="4">
        <f>SUMPRODUCT('Respondent Data'!I104:Z104,'Product Coding'!A159:R159)</f>
        <v>-0.15676720596137295</v>
      </c>
      <c r="BJ104" s="4">
        <f>SUMPRODUCT('Respondent Data'!I104:Z104,'Product Coding'!A160:R160)</f>
        <v>5.8004325946795658</v>
      </c>
      <c r="BK104" s="4">
        <f>SUMPRODUCT('Respondent Data'!I104:Z104,'Product Coding'!A161:R161)</f>
        <v>6.027009723621763</v>
      </c>
      <c r="BL104" s="4">
        <f>SUMPRODUCT('Respondent Data'!I104:Z104,'Product Coding'!A162:R162)</f>
        <v>4.9156743015371349</v>
      </c>
      <c r="BM104" s="4">
        <f>SUMPRODUCT('Respondent Data'!I104:Z104,'Product Coding'!A163:R163)</f>
        <v>5.9187555405089523</v>
      </c>
      <c r="BN104" s="4">
        <f>SUMPRODUCT('Respondent Data'!I104:Z104,'Product Coding'!A164:R164)</f>
        <v>3.6205621733774525</v>
      </c>
      <c r="BO104" s="4">
        <f>SUMPRODUCT('Respondent Data'!I104:Z104,'Product Coding'!A165:R165)</f>
        <v>2.5612469720424826</v>
      </c>
      <c r="BP104" s="4">
        <f>SUMPRODUCT('Respondent Data'!I104:Z104,'Product Coding'!A166:R166)</f>
        <v>4.2596867455243403</v>
      </c>
      <c r="BQ104" s="4">
        <f>SUMPRODUCT('Respondent Data'!I104:Z104,'Product Coding'!A167:R167)</f>
        <v>4.4862638744665375</v>
      </c>
      <c r="BR104" s="4">
        <f>SUMPRODUCT('Respondent Data'!I104:Z104,'Product Coding'!A168:R168)</f>
        <v>3.3749284523819094</v>
      </c>
      <c r="BS104" s="4">
        <f>SUMPRODUCT('Respondent Data'!I104:Z104,'Product Coding'!A169:R169)</f>
        <v>4.3780096913537268</v>
      </c>
      <c r="BT104" s="4">
        <f>SUMPRODUCT('Respondent Data'!I104:Z104,'Product Coding'!A170:R170)</f>
        <v>2.079816324222227</v>
      </c>
      <c r="BU104" s="4">
        <f>SUMPRODUCT('Respondent Data'!I104:Z104,'Product Coding'!A171:R171)</f>
        <v>1.0205011228872569</v>
      </c>
      <c r="BV104" s="4">
        <f>SUMPRODUCT('Respondent Data'!I104:Z104,'Product Coding'!A172:R172)</f>
        <v>-0.46927039190787401</v>
      </c>
      <c r="BX104" s="4">
        <f t="shared" si="338"/>
        <v>0.16625342637404564</v>
      </c>
      <c r="BY104" s="4">
        <f t="shared" si="339"/>
        <v>0.13254684898131888</v>
      </c>
      <c r="BZ104" s="4">
        <f t="shared" si="340"/>
        <v>0.4027321022592289</v>
      </c>
      <c r="CA104" s="4">
        <f t="shared" si="341"/>
        <v>0.14770105660904453</v>
      </c>
      <c r="CB104" s="4">
        <f t="shared" si="342"/>
        <v>1.4705381634999213</v>
      </c>
      <c r="CC104" s="4">
        <f t="shared" si="343"/>
        <v>4.2416130480070979</v>
      </c>
      <c r="CD104" s="4">
        <f t="shared" si="344"/>
        <v>0.77608274002859989</v>
      </c>
      <c r="CE104" s="4">
        <f t="shared" si="345"/>
        <v>0.61873805540790916</v>
      </c>
      <c r="CF104" s="4">
        <f t="shared" si="346"/>
        <v>1.8799819061510445</v>
      </c>
      <c r="CG104" s="4">
        <f t="shared" si="347"/>
        <v>0.68947896725069602</v>
      </c>
      <c r="CH104" s="4">
        <f t="shared" si="348"/>
        <v>6.8645760399426559</v>
      </c>
      <c r="CI104" s="4">
        <f t="shared" si="349"/>
        <v>19.800149375762334</v>
      </c>
      <c r="CJ104" s="4">
        <f t="shared" si="350"/>
        <v>0.79612392174648183</v>
      </c>
      <c r="CK104" s="4">
        <f t="shared" si="351"/>
        <v>0.63471604482143718</v>
      </c>
      <c r="CL104" s="4">
        <f t="shared" si="352"/>
        <v>1.9285296409017421</v>
      </c>
      <c r="CM104" s="4">
        <f t="shared" si="353"/>
        <v>0.70728373542891831</v>
      </c>
      <c r="CN104" s="4">
        <f t="shared" si="354"/>
        <v>7.0418434996308301</v>
      </c>
      <c r="CO104" s="4">
        <f t="shared" si="355"/>
        <v>20.311458764844009</v>
      </c>
      <c r="CP104" s="4">
        <f t="shared" si="356"/>
        <v>3.7163627124365846</v>
      </c>
      <c r="CQ104" s="4">
        <f t="shared" si="357"/>
        <v>2.9628993395713663</v>
      </c>
      <c r="CR104" s="4">
        <f t="shared" si="358"/>
        <v>9.002512613304253</v>
      </c>
      <c r="CS104" s="4">
        <f t="shared" si="359"/>
        <v>3.3016504461951377</v>
      </c>
      <c r="CT104" s="4">
        <f t="shared" si="360"/>
        <v>32.871822958707128</v>
      </c>
      <c r="CU104" s="4">
        <f t="shared" si="361"/>
        <v>94.815324507855905</v>
      </c>
      <c r="CV104" s="4">
        <f t="shared" si="362"/>
        <v>0.16716912306396384</v>
      </c>
      <c r="CW104" s="4">
        <f t="shared" si="363"/>
        <v>0.13327689535400661</v>
      </c>
      <c r="CX104" s="4">
        <f t="shared" si="364"/>
        <v>0.40495028483149581</v>
      </c>
      <c r="CY104" s="4">
        <f t="shared" si="365"/>
        <v>0.14851456987962236</v>
      </c>
      <c r="CZ104" s="4">
        <f t="shared" si="366"/>
        <v>1.4786376472704732</v>
      </c>
      <c r="DA104" s="4">
        <f t="shared" si="367"/>
        <v>4.2649751591688565</v>
      </c>
      <c r="DB104" s="4">
        <f t="shared" si="368"/>
        <v>0.7803572768706134</v>
      </c>
      <c r="DC104" s="4">
        <f t="shared" si="369"/>
        <v>0.62214596345299644</v>
      </c>
      <c r="DD104" s="4">
        <f t="shared" si="370"/>
        <v>1.8903365391117841</v>
      </c>
      <c r="DE104" s="4">
        <f t="shared" si="371"/>
        <v>0.6932765046720254</v>
      </c>
      <c r="DF104" s="4">
        <f t="shared" si="372"/>
        <v>6.9023850024077351</v>
      </c>
      <c r="DG104" s="4">
        <f t="shared" si="373"/>
        <v>19.909205361185926</v>
      </c>
      <c r="DH104" s="4">
        <f t="shared" si="374"/>
        <v>3.970353740162505E-2</v>
      </c>
      <c r="DI104" s="4">
        <f t="shared" si="375"/>
        <v>3.1653956798203479E-2</v>
      </c>
      <c r="DJ104" s="4">
        <f t="shared" si="376"/>
        <v>9.6177801766981333E-2</v>
      </c>
      <c r="DK104" s="4">
        <f t="shared" si="377"/>
        <v>3.5272983861054596E-2</v>
      </c>
      <c r="DL104" s="4">
        <f t="shared" si="378"/>
        <v>0.35118414247702329</v>
      </c>
      <c r="DM104" s="4">
        <f t="shared" si="379"/>
        <v>1.0129538137510603</v>
      </c>
      <c r="DN104" s="4">
        <f t="shared" si="380"/>
        <v>0.18533891762420557</v>
      </c>
      <c r="DO104" s="4">
        <f t="shared" si="381"/>
        <v>0.14776290666892244</v>
      </c>
      <c r="DP104" s="4">
        <f t="shared" si="382"/>
        <v>0.44896477355788783</v>
      </c>
      <c r="DQ104" s="4">
        <f t="shared" si="383"/>
        <v>0.16465678068061393</v>
      </c>
      <c r="DR104" s="4">
        <f t="shared" si="384"/>
        <v>1.6393523880522609</v>
      </c>
      <c r="DS104" s="4">
        <f t="shared" si="385"/>
        <v>4.7285399672284241</v>
      </c>
      <c r="DT104" s="4">
        <f t="shared" si="386"/>
        <v>9.821668469231758E-3</v>
      </c>
      <c r="DU104" s="4">
        <f t="shared" si="387"/>
        <v>7.830402270368339E-3</v>
      </c>
      <c r="DV104" s="4">
        <f t="shared" si="388"/>
        <v>2.3791998015172296E-2</v>
      </c>
      <c r="DW104" s="4">
        <f t="shared" si="389"/>
        <v>8.7256596282441236E-3</v>
      </c>
      <c r="DX104" s="4">
        <f t="shared" si="390"/>
        <v>8.6874229471543163E-2</v>
      </c>
      <c r="DY104" s="4">
        <f t="shared" si="391"/>
        <v>0.2505796003179212</v>
      </c>
      <c r="DZ104" s="4">
        <f t="shared" si="392"/>
        <v>4.5848242309933201E-2</v>
      </c>
      <c r="EA104" s="4">
        <f t="shared" si="393"/>
        <v>3.6552871011759996E-2</v>
      </c>
      <c r="EB104" s="4">
        <f t="shared" si="394"/>
        <v>0.11106272762660174</v>
      </c>
      <c r="EC104" s="4">
        <f t="shared" si="395"/>
        <v>4.0731995607771784E-2</v>
      </c>
      <c r="ED104" s="4">
        <f t="shared" si="396"/>
        <v>0.40553504079043734</v>
      </c>
      <c r="EE104" s="4">
        <f t="shared" si="397"/>
        <v>1.1697232775971416</v>
      </c>
      <c r="EF104" s="4">
        <f t="shared" si="398"/>
        <v>3.0262453245455331E-3</v>
      </c>
      <c r="EG104" s="4">
        <f t="shared" si="399"/>
        <v>2.4126978358358754E-3</v>
      </c>
      <c r="EH104" s="4">
        <f t="shared" si="400"/>
        <v>7.3307730738994877E-3</v>
      </c>
      <c r="EI104" s="4">
        <f t="shared" si="401"/>
        <v>2.6885438799193117E-3</v>
      </c>
      <c r="EJ104" s="4">
        <f t="shared" si="402"/>
        <v>2.6767624216328025E-2</v>
      </c>
      <c r="EK104" s="4">
        <f t="shared" si="403"/>
        <v>7.7208403670330009E-2</v>
      </c>
      <c r="EL104" s="4">
        <f t="shared" si="404"/>
        <v>1.4126726977572151E-2</v>
      </c>
      <c r="EM104" s="4">
        <f t="shared" si="405"/>
        <v>1.12626439534776E-2</v>
      </c>
      <c r="EN104" s="4">
        <f t="shared" si="406"/>
        <v>3.4220566624111194E-2</v>
      </c>
      <c r="EO104" s="4">
        <f t="shared" si="407"/>
        <v>1.2550312775632738E-2</v>
      </c>
      <c r="EP104" s="4">
        <f t="shared" si="408"/>
        <v>0.12495316095997663</v>
      </c>
      <c r="EQ104" s="4">
        <f t="shared" si="409"/>
        <v>0.36041428306501494</v>
      </c>
      <c r="ER104" s="4">
        <f t="shared" si="410"/>
        <v>1.5988272502639116</v>
      </c>
      <c r="ET104" s="4">
        <f t="shared" si="411"/>
        <v>0.85744656983264966</v>
      </c>
      <c r="EU104" s="4">
        <f t="shared" si="412"/>
        <v>0.88296568119849561</v>
      </c>
      <c r="EV104" s="4">
        <f t="shared" si="413"/>
        <v>0.71289449951947925</v>
      </c>
      <c r="EW104" s="4">
        <f t="shared" si="414"/>
        <v>0.87130703090451378</v>
      </c>
      <c r="EX104" s="4">
        <f t="shared" si="415"/>
        <v>0.40477010830034554</v>
      </c>
      <c r="EY104" s="4">
        <f t="shared" si="416"/>
        <v>0.19078096586702595</v>
      </c>
      <c r="EZ104" s="4">
        <f t="shared" si="417"/>
        <v>0.56303683238535229</v>
      </c>
      <c r="FA104" s="4">
        <f t="shared" si="418"/>
        <v>0.61776517618720461</v>
      </c>
      <c r="FB104" s="4">
        <f t="shared" si="419"/>
        <v>0.34722440368955343</v>
      </c>
      <c r="FC104" s="4">
        <f t="shared" si="420"/>
        <v>0.59189846064038831</v>
      </c>
      <c r="FD104" s="4">
        <f t="shared" si="421"/>
        <v>0.12715243579834362</v>
      </c>
      <c r="FE104" s="4">
        <f t="shared" si="422"/>
        <v>4.8076577813679744E-2</v>
      </c>
      <c r="FF104" s="4">
        <f t="shared" si="423"/>
        <v>0.55675445769222787</v>
      </c>
      <c r="FG104" s="4">
        <f t="shared" si="424"/>
        <v>0.61172703551045871</v>
      </c>
      <c r="FH104" s="4">
        <f t="shared" si="425"/>
        <v>0.34146828703160526</v>
      </c>
      <c r="FI104" s="4">
        <f t="shared" si="426"/>
        <v>0.58572572282413948</v>
      </c>
      <c r="FJ104" s="4">
        <f t="shared" si="427"/>
        <v>0.12434959720938442</v>
      </c>
      <c r="FK104" s="4">
        <f t="shared" si="428"/>
        <v>4.6923113571635394E-2</v>
      </c>
      <c r="FL104" s="4">
        <f t="shared" si="429"/>
        <v>0.21202779789669238</v>
      </c>
      <c r="FM104" s="4">
        <f t="shared" si="430"/>
        <v>0.25234049979885725</v>
      </c>
      <c r="FN104" s="4">
        <f t="shared" si="431"/>
        <v>9.9974880178597222E-2</v>
      </c>
      <c r="FO104" s="4">
        <f t="shared" si="432"/>
        <v>0.23246891222519303</v>
      </c>
      <c r="FP104" s="4">
        <f t="shared" si="433"/>
        <v>2.9523064088374934E-2</v>
      </c>
      <c r="FQ104" s="4">
        <f t="shared" si="434"/>
        <v>1.0436743862595904E-2</v>
      </c>
      <c r="FR104" s="4">
        <f t="shared" si="435"/>
        <v>0.85677386442067271</v>
      </c>
      <c r="FS104" s="4">
        <f t="shared" si="436"/>
        <v>0.88239688296797547</v>
      </c>
      <c r="FT104" s="4">
        <f t="shared" si="437"/>
        <v>0.71176895780332616</v>
      </c>
      <c r="FU104" s="4">
        <f t="shared" si="438"/>
        <v>0.87068986865774944</v>
      </c>
      <c r="FV104" s="4">
        <f t="shared" si="439"/>
        <v>0.40344743456197424</v>
      </c>
      <c r="FW104" s="4">
        <f t="shared" si="440"/>
        <v>0.18993441939769051</v>
      </c>
      <c r="FX104" s="4">
        <f t="shared" si="441"/>
        <v>0.56168501288557626</v>
      </c>
      <c r="FY104" s="4">
        <f t="shared" si="442"/>
        <v>0.61646733557277456</v>
      </c>
      <c r="FZ104" s="4">
        <f t="shared" si="443"/>
        <v>0.3459804719859042</v>
      </c>
      <c r="GA104" s="4">
        <f t="shared" si="444"/>
        <v>0.59057100080278513</v>
      </c>
      <c r="GB104" s="4">
        <f t="shared" si="445"/>
        <v>0.12654407494640105</v>
      </c>
      <c r="GC104" s="4">
        <f t="shared" si="446"/>
        <v>4.782582516771848E-2</v>
      </c>
      <c r="GD104" s="4">
        <f t="shared" si="447"/>
        <v>0.96181263603194989</v>
      </c>
      <c r="GE104" s="4">
        <f t="shared" si="448"/>
        <v>0.96931727291926129</v>
      </c>
      <c r="GF104" s="4">
        <f t="shared" si="449"/>
        <v>0.91226076498543596</v>
      </c>
      <c r="GG104" s="4">
        <f t="shared" si="450"/>
        <v>0.96592880871912268</v>
      </c>
      <c r="GH104" s="4">
        <f t="shared" si="451"/>
        <v>0.74009157491056399</v>
      </c>
      <c r="GI104" s="4">
        <f t="shared" si="452"/>
        <v>0.49678238674365771</v>
      </c>
      <c r="GJ104" s="4">
        <f t="shared" si="453"/>
        <v>0.84364056990916714</v>
      </c>
      <c r="GK104" s="4">
        <f t="shared" si="454"/>
        <v>0.8712600783573281</v>
      </c>
      <c r="GL104" s="4">
        <f t="shared" si="455"/>
        <v>0.69014790300562734</v>
      </c>
      <c r="GM104" s="4">
        <f t="shared" si="456"/>
        <v>0.85862205637579336</v>
      </c>
      <c r="GN104" s="4">
        <f t="shared" si="457"/>
        <v>0.37888082111610755</v>
      </c>
      <c r="GO104" s="4">
        <f t="shared" si="458"/>
        <v>0.17456454973182614</v>
      </c>
      <c r="GP104" s="4">
        <f t="shared" si="459"/>
        <v>0.99027385846837657</v>
      </c>
      <c r="GQ104" s="4">
        <f t="shared" si="460"/>
        <v>0.99223043653701204</v>
      </c>
      <c r="GR104" s="4">
        <f t="shared" si="461"/>
        <v>0.97676090645238678</v>
      </c>
      <c r="GS104" s="4">
        <f t="shared" si="462"/>
        <v>0.99134981890769003</v>
      </c>
      <c r="GT104" s="4">
        <f t="shared" si="463"/>
        <v>0.92006965744897373</v>
      </c>
      <c r="GU104" s="4">
        <f t="shared" si="464"/>
        <v>0.79962922771631717</v>
      </c>
      <c r="GV104" s="4">
        <f t="shared" si="465"/>
        <v>0.95616166815113679</v>
      </c>
      <c r="GW104" s="4">
        <f t="shared" si="466"/>
        <v>0.96473612486733895</v>
      </c>
      <c r="GX104" s="4">
        <f t="shared" si="467"/>
        <v>0.90003919232908802</v>
      </c>
      <c r="GY104" s="4">
        <f t="shared" si="468"/>
        <v>0.96086216645623068</v>
      </c>
      <c r="GZ104" s="4">
        <f t="shared" si="469"/>
        <v>0.71147283488402069</v>
      </c>
      <c r="HA104" s="4">
        <f t="shared" si="470"/>
        <v>0.46088826640946085</v>
      </c>
      <c r="HB104" s="4">
        <f t="shared" si="471"/>
        <v>0.99698288520499645</v>
      </c>
      <c r="HC104" s="4">
        <f t="shared" si="472"/>
        <v>0.99759310926423339</v>
      </c>
      <c r="HD104" s="4">
        <f t="shared" si="473"/>
        <v>0.99272257606949765</v>
      </c>
      <c r="HE104" s="4">
        <f t="shared" si="474"/>
        <v>0.9973186650068665</v>
      </c>
      <c r="HF104" s="4">
        <f t="shared" si="475"/>
        <v>0.97393020233106964</v>
      </c>
      <c r="HG104" s="4">
        <f t="shared" si="476"/>
        <v>0.92832547220457917</v>
      </c>
      <c r="HH104" s="4">
        <f t="shared" si="477"/>
        <v>0.98607005751670262</v>
      </c>
      <c r="HI104" s="4">
        <f t="shared" si="478"/>
        <v>0.98886279047207082</v>
      </c>
      <c r="HJ104" s="4">
        <f t="shared" si="479"/>
        <v>0.96691173263377128</v>
      </c>
      <c r="HK104" s="4">
        <f t="shared" si="480"/>
        <v>0.98760524527296867</v>
      </c>
      <c r="HL104" s="4">
        <f t="shared" si="481"/>
        <v>0.8889258990540122</v>
      </c>
      <c r="HM104" s="4">
        <f t="shared" si="482"/>
        <v>0.73507020063549966</v>
      </c>
      <c r="HN104" s="4">
        <f t="shared" si="483"/>
        <v>0.38478894659060148</v>
      </c>
      <c r="HP104" s="4">
        <f t="shared" ref="HP104:IU104" si="598">IF(B1=1,ET104,0)</f>
        <v>0.85744656983264966</v>
      </c>
      <c r="HQ104" s="4">
        <f t="shared" si="598"/>
        <v>0.88296568119849561</v>
      </c>
      <c r="HR104" s="4">
        <f t="shared" si="598"/>
        <v>0.71289449951947925</v>
      </c>
      <c r="HS104" s="4">
        <f t="shared" si="598"/>
        <v>0.87130703090451378</v>
      </c>
      <c r="HT104" s="4">
        <f t="shared" si="598"/>
        <v>0.40477010830034554</v>
      </c>
      <c r="HU104" s="4">
        <f t="shared" si="598"/>
        <v>0.19078096586702595</v>
      </c>
      <c r="HV104" s="4">
        <f t="shared" si="598"/>
        <v>0.56303683238535229</v>
      </c>
      <c r="HW104" s="4">
        <f t="shared" si="598"/>
        <v>0.61776517618720461</v>
      </c>
      <c r="HX104" s="4">
        <f t="shared" si="598"/>
        <v>0.34722440368955343</v>
      </c>
      <c r="HY104" s="4">
        <f t="shared" si="598"/>
        <v>0.59189846064038831</v>
      </c>
      <c r="HZ104" s="4">
        <f t="shared" si="598"/>
        <v>0.12715243579834362</v>
      </c>
      <c r="IA104" s="4">
        <f t="shared" si="598"/>
        <v>4.8076577813679744E-2</v>
      </c>
      <c r="IB104" s="4">
        <f t="shared" si="598"/>
        <v>0.55675445769222787</v>
      </c>
      <c r="IC104" s="4">
        <f t="shared" si="598"/>
        <v>0.61172703551045871</v>
      </c>
      <c r="ID104" s="4">
        <f t="shared" si="598"/>
        <v>0.34146828703160526</v>
      </c>
      <c r="IE104" s="4">
        <f t="shared" si="598"/>
        <v>0.58572572282413948</v>
      </c>
      <c r="IF104" s="4">
        <f t="shared" si="598"/>
        <v>0.12434959720938442</v>
      </c>
      <c r="IG104" s="4">
        <f t="shared" si="598"/>
        <v>4.6923113571635394E-2</v>
      </c>
      <c r="IH104" s="4">
        <f t="shared" si="598"/>
        <v>0.21202779789669238</v>
      </c>
      <c r="II104" s="4">
        <f t="shared" si="598"/>
        <v>0.25234049979885725</v>
      </c>
      <c r="IJ104" s="4">
        <f t="shared" si="598"/>
        <v>9.9974880178597222E-2</v>
      </c>
      <c r="IK104" s="4">
        <f t="shared" si="598"/>
        <v>0.23246891222519303</v>
      </c>
      <c r="IL104" s="4">
        <f t="shared" si="598"/>
        <v>2.9523064088374934E-2</v>
      </c>
      <c r="IM104" s="4">
        <f t="shared" si="598"/>
        <v>1.0436743862595904E-2</v>
      </c>
      <c r="IN104" s="4">
        <f t="shared" si="598"/>
        <v>0.85677386442067271</v>
      </c>
      <c r="IO104" s="4">
        <f t="shared" si="598"/>
        <v>0.88239688296797547</v>
      </c>
      <c r="IP104" s="4">
        <f t="shared" si="598"/>
        <v>0.71176895780332616</v>
      </c>
      <c r="IQ104" s="4">
        <f t="shared" si="598"/>
        <v>0.87068986865774944</v>
      </c>
      <c r="IR104" s="4">
        <f t="shared" si="598"/>
        <v>0.40344743456197424</v>
      </c>
      <c r="IS104" s="4">
        <f t="shared" si="598"/>
        <v>0.18993441939769051</v>
      </c>
      <c r="IT104" s="4">
        <f t="shared" si="598"/>
        <v>0.56168501288557626</v>
      </c>
      <c r="IU104" s="4">
        <f t="shared" si="598"/>
        <v>0.61646733557277456</v>
      </c>
      <c r="IV104" s="4">
        <f t="shared" ref="IV104:KA104" si="599">IF(AH1=1,FZ104,0)</f>
        <v>0.3459804719859042</v>
      </c>
      <c r="IW104" s="4">
        <f t="shared" si="599"/>
        <v>0.59057100080278513</v>
      </c>
      <c r="IX104" s="4">
        <f t="shared" si="599"/>
        <v>0.12654407494640105</v>
      </c>
      <c r="IY104" s="4">
        <f t="shared" si="599"/>
        <v>4.782582516771848E-2</v>
      </c>
      <c r="IZ104" s="4">
        <f t="shared" si="599"/>
        <v>0.96181263603194989</v>
      </c>
      <c r="JA104" s="4">
        <f t="shared" si="599"/>
        <v>0.96931727291926129</v>
      </c>
      <c r="JB104" s="4">
        <f t="shared" si="599"/>
        <v>0.91226076498543596</v>
      </c>
      <c r="JC104" s="4">
        <f t="shared" si="599"/>
        <v>0.96592880871912268</v>
      </c>
      <c r="JD104" s="4">
        <f t="shared" si="599"/>
        <v>0.74009157491056399</v>
      </c>
      <c r="JE104" s="4">
        <f t="shared" si="599"/>
        <v>0.49678238674365771</v>
      </c>
      <c r="JF104" s="4">
        <f t="shared" si="599"/>
        <v>0.84364056990916714</v>
      </c>
      <c r="JG104" s="4">
        <f t="shared" si="599"/>
        <v>0.8712600783573281</v>
      </c>
      <c r="JH104" s="4">
        <f t="shared" si="599"/>
        <v>0.69014790300562734</v>
      </c>
      <c r="JI104" s="4">
        <f t="shared" si="599"/>
        <v>0.85862205637579336</v>
      </c>
      <c r="JJ104" s="4">
        <f t="shared" si="599"/>
        <v>0.37888082111610755</v>
      </c>
      <c r="JK104" s="4">
        <f t="shared" si="599"/>
        <v>0.17456454973182614</v>
      </c>
      <c r="JL104" s="4">
        <f t="shared" si="599"/>
        <v>0.99027385846837657</v>
      </c>
      <c r="JM104" s="4">
        <f t="shared" si="599"/>
        <v>0.99223043653701204</v>
      </c>
      <c r="JN104" s="4">
        <f t="shared" si="599"/>
        <v>0.97676090645238678</v>
      </c>
      <c r="JO104" s="4">
        <f t="shared" si="599"/>
        <v>0.99134981890769003</v>
      </c>
      <c r="JP104" s="4">
        <f t="shared" si="599"/>
        <v>0.92006965744897373</v>
      </c>
      <c r="JQ104" s="4">
        <f t="shared" si="599"/>
        <v>0.79962922771631717</v>
      </c>
      <c r="JR104" s="4">
        <f t="shared" si="599"/>
        <v>0.95616166815113679</v>
      </c>
      <c r="JS104" s="4">
        <f t="shared" si="599"/>
        <v>0.96473612486733895</v>
      </c>
      <c r="JT104" s="4">
        <f t="shared" si="599"/>
        <v>0.90003919232908802</v>
      </c>
      <c r="JU104" s="4">
        <f t="shared" si="599"/>
        <v>0.96086216645623068</v>
      </c>
      <c r="JV104" s="4">
        <f t="shared" si="599"/>
        <v>0.71147283488402069</v>
      </c>
      <c r="JW104" s="4">
        <f t="shared" si="599"/>
        <v>0.46088826640946085</v>
      </c>
      <c r="JX104" s="4">
        <f t="shared" si="599"/>
        <v>0.99698288520499645</v>
      </c>
      <c r="JY104" s="4">
        <f t="shared" si="599"/>
        <v>0.99759310926423339</v>
      </c>
      <c r="JZ104" s="4">
        <f t="shared" si="599"/>
        <v>0.99272257606949765</v>
      </c>
      <c r="KA104" s="4">
        <f t="shared" si="599"/>
        <v>0.9973186650068665</v>
      </c>
      <c r="KB104" s="4">
        <f t="shared" ref="KB104:KJ104" si="600">IF(BN1=1,HF104,0)</f>
        <v>0.97393020233106964</v>
      </c>
      <c r="KC104" s="4">
        <f t="shared" si="600"/>
        <v>0.92832547220457917</v>
      </c>
      <c r="KD104" s="4">
        <f t="shared" si="600"/>
        <v>0.98607005751670262</v>
      </c>
      <c r="KE104" s="4">
        <f t="shared" si="600"/>
        <v>0.98886279047207082</v>
      </c>
      <c r="KF104" s="4">
        <f t="shared" si="600"/>
        <v>0.96691173263377128</v>
      </c>
      <c r="KG104" s="4">
        <f t="shared" si="600"/>
        <v>0.98760524527296867</v>
      </c>
      <c r="KH104" s="4">
        <f t="shared" si="600"/>
        <v>0.8889258990540122</v>
      </c>
      <c r="KI104" s="4">
        <f t="shared" si="600"/>
        <v>0.73507020063549966</v>
      </c>
      <c r="KJ104" s="4">
        <f t="shared" si="600"/>
        <v>0</v>
      </c>
    </row>
    <row r="105" spans="1:296" x14ac:dyDescent="0.2">
      <c r="A105" s="4" t="str">
        <f>'Respondent Data'!A105</f>
        <v>867</v>
      </c>
      <c r="B105" s="4">
        <f>SUMPRODUCT('Respondent Data'!I105:Z105,'Product Coding'!A100:R100)</f>
        <v>1.490250286869808</v>
      </c>
      <c r="C105" s="4">
        <f>SUMPRODUCT('Respondent Data'!I105:Z105,'Product Coding'!A101:R101)</f>
        <v>-4.5978185431594376E-4</v>
      </c>
      <c r="D105" s="4">
        <f>SUMPRODUCT('Respondent Data'!I105:Z105,'Product Coding'!A102:R102)</f>
        <v>0.21952337349873785</v>
      </c>
      <c r="E105" s="4">
        <f>SUMPRODUCT('Respondent Data'!I105:Z105,'Product Coding'!A103:R103)</f>
        <v>-0.15552814198390008</v>
      </c>
      <c r="F105" s="4">
        <f>SUMPRODUCT('Respondent Data'!I105:Z105,'Product Coding'!A104:R104)</f>
        <v>-1.9234020062904018</v>
      </c>
      <c r="G105" s="4">
        <f>SUMPRODUCT('Respondent Data'!I105:Z105,'Product Coding'!A105:R105)</f>
        <v>-2.3073655500734618</v>
      </c>
      <c r="H105" s="4">
        <f>SUMPRODUCT('Respondent Data'!I105:Z105,'Product Coding'!A106:R106)</f>
        <v>-1.4990452148865718</v>
      </c>
      <c r="I105" s="4">
        <f>SUMPRODUCT('Respondent Data'!I105:Z105,'Product Coding'!A107:R107)</f>
        <v>-2.9897552836106955</v>
      </c>
      <c r="J105" s="4">
        <f>SUMPRODUCT('Respondent Data'!I105:Z105,'Product Coding'!A108:R108)</f>
        <v>-2.769772128257642</v>
      </c>
      <c r="K105" s="4">
        <f>SUMPRODUCT('Respondent Data'!I105:Z105,'Product Coding'!A109:R109)</f>
        <v>-3.1448236437402799</v>
      </c>
      <c r="L105" s="4">
        <f>SUMPRODUCT('Respondent Data'!I105:Z105,'Product Coding'!A110:R110)</f>
        <v>-4.9126975080467812</v>
      </c>
      <c r="M105" s="4">
        <f>SUMPRODUCT('Respondent Data'!I105:Z105,'Product Coding'!A111:R111)</f>
        <v>-5.296661051829842</v>
      </c>
      <c r="N105" s="4">
        <f>SUMPRODUCT('Respondent Data'!I105:Z105,'Product Coding'!A112:R112)</f>
        <v>1.0644762250933577</v>
      </c>
      <c r="O105" s="4">
        <f>SUMPRODUCT('Respondent Data'!I105:Z105,'Product Coding'!A113:R113)</f>
        <v>-0.42623384363076622</v>
      </c>
      <c r="P105" s="4">
        <f>SUMPRODUCT('Respondent Data'!I105:Z105,'Product Coding'!A114:R114)</f>
        <v>-0.20625068827771242</v>
      </c>
      <c r="Q105" s="4">
        <f>SUMPRODUCT('Respondent Data'!I105:Z105,'Product Coding'!A115:R115)</f>
        <v>-0.58130220376035036</v>
      </c>
      <c r="R105" s="4">
        <f>SUMPRODUCT('Respondent Data'!I105:Z105,'Product Coding'!A116:R116)</f>
        <v>-2.3491760680668521</v>
      </c>
      <c r="S105" s="4">
        <f>SUMPRODUCT('Respondent Data'!I105:Z105,'Product Coding'!A117:R117)</f>
        <v>-2.7331396118499121</v>
      </c>
      <c r="T105" s="4">
        <f>SUMPRODUCT('Respondent Data'!I105:Z105,'Product Coding'!A118:R118)</f>
        <v>-1.9248192766630221</v>
      </c>
      <c r="U105" s="4">
        <f>SUMPRODUCT('Respondent Data'!I105:Z105,'Product Coding'!A119:R119)</f>
        <v>-3.4155293453871458</v>
      </c>
      <c r="V105" s="4">
        <f>SUMPRODUCT('Respondent Data'!I105:Z105,'Product Coding'!A120:R120)</f>
        <v>-3.1955461900340922</v>
      </c>
      <c r="W105" s="4">
        <f>SUMPRODUCT('Respondent Data'!I105:Z105,'Product Coding'!A121:R121)</f>
        <v>-3.5705977055167302</v>
      </c>
      <c r="X105" s="4">
        <f>SUMPRODUCT('Respondent Data'!I105:Z105,'Product Coding'!A122:R122)</f>
        <v>-5.3384715698232323</v>
      </c>
      <c r="Y105" s="4">
        <f>SUMPRODUCT('Respondent Data'!I105:Z105,'Product Coding'!A123:R123)</f>
        <v>-5.7224351136062914</v>
      </c>
      <c r="Z105" s="4">
        <f>SUMPRODUCT('Respondent Data'!I105:Z105,'Product Coding'!A124:R124)</f>
        <v>2.4301349023719077</v>
      </c>
      <c r="AA105" s="4">
        <f>SUMPRODUCT('Respondent Data'!I105:Z105,'Product Coding'!A125:R125)</f>
        <v>0.93942483364778395</v>
      </c>
      <c r="AB105" s="4">
        <f>SUMPRODUCT('Respondent Data'!I105:Z105,'Product Coding'!A126:R126)</f>
        <v>1.1594079890008377</v>
      </c>
      <c r="AC105" s="4">
        <f>SUMPRODUCT('Respondent Data'!I105:Z105,'Product Coding'!A127:R127)</f>
        <v>0.78435647351819981</v>
      </c>
      <c r="AD105" s="4">
        <f>SUMPRODUCT('Respondent Data'!I105:Z105,'Product Coding'!A128:R128)</f>
        <v>-0.98351739078830214</v>
      </c>
      <c r="AE105" s="4">
        <f>SUMPRODUCT('Respondent Data'!I105:Z105,'Product Coding'!A129:R129)</f>
        <v>-1.3674809345713617</v>
      </c>
      <c r="AF105" s="4">
        <f>SUMPRODUCT('Respondent Data'!I105:Z105,'Product Coding'!A130:R130)</f>
        <v>-0.55916059938447193</v>
      </c>
      <c r="AG105" s="4">
        <f>SUMPRODUCT('Respondent Data'!I105:Z105,'Product Coding'!A131:R131)</f>
        <v>-2.0498706681085959</v>
      </c>
      <c r="AH105" s="4">
        <f>SUMPRODUCT('Respondent Data'!I105:Z105,'Product Coding'!A132:R132)</f>
        <v>-1.8298875127555421</v>
      </c>
      <c r="AI105" s="4">
        <f>SUMPRODUCT('Respondent Data'!I105:Z105,'Product Coding'!A133:R133)</f>
        <v>-2.2049390282381802</v>
      </c>
      <c r="AJ105" s="4">
        <f>SUMPRODUCT('Respondent Data'!I105:Z105,'Product Coding'!A134:R134)</f>
        <v>-3.972812892544682</v>
      </c>
      <c r="AK105" s="4">
        <f>SUMPRODUCT('Respondent Data'!I105:Z105,'Product Coding'!A135:R135)</f>
        <v>-4.3567764363277419</v>
      </c>
      <c r="AL105" s="4">
        <f>SUMPRODUCT('Respondent Data'!I105:Z105,'Product Coding'!A136:R136)</f>
        <v>5.5870618744959675</v>
      </c>
      <c r="AM105" s="4">
        <f>SUMPRODUCT('Respondent Data'!I105:Z105,'Product Coding'!A137:R137)</f>
        <v>4.0963518057718442</v>
      </c>
      <c r="AN105" s="4">
        <f>SUMPRODUCT('Respondent Data'!I105:Z105,'Product Coding'!A138:R138)</f>
        <v>4.3163349611248982</v>
      </c>
      <c r="AO105" s="4">
        <f>SUMPRODUCT('Respondent Data'!I105:Z105,'Product Coding'!A139:R139)</f>
        <v>3.9412834456422599</v>
      </c>
      <c r="AP105" s="4">
        <f>SUMPRODUCT('Respondent Data'!I105:Z105,'Product Coding'!A140:R140)</f>
        <v>2.1734095813357581</v>
      </c>
      <c r="AQ105" s="4">
        <f>SUMPRODUCT('Respondent Data'!I105:Z105,'Product Coding'!A141:R141)</f>
        <v>1.7894460375526982</v>
      </c>
      <c r="AR105" s="4">
        <f>SUMPRODUCT('Respondent Data'!I105:Z105,'Product Coding'!A142:R142)</f>
        <v>2.5977663727395881</v>
      </c>
      <c r="AS105" s="4">
        <f>SUMPRODUCT('Respondent Data'!I105:Z105,'Product Coding'!A143:R143)</f>
        <v>1.107056304015464</v>
      </c>
      <c r="AT105" s="4">
        <f>SUMPRODUCT('Respondent Data'!I105:Z105,'Product Coding'!A144:R144)</f>
        <v>1.327039459368518</v>
      </c>
      <c r="AU105" s="4">
        <f>SUMPRODUCT('Respondent Data'!I105:Z105,'Product Coding'!A145:R145)</f>
        <v>0.95198794388588004</v>
      </c>
      <c r="AV105" s="4">
        <f>SUMPRODUCT('Respondent Data'!I105:Z105,'Product Coding'!A146:R146)</f>
        <v>-0.8158859204206218</v>
      </c>
      <c r="AW105" s="4">
        <f>SUMPRODUCT('Respondent Data'!I105:Z105,'Product Coding'!A147:R147)</f>
        <v>-1.1998494642036817</v>
      </c>
      <c r="AX105" s="4">
        <f>SUMPRODUCT('Respondent Data'!I105:Z105,'Product Coding'!A148:R148)</f>
        <v>7.1340212218404382</v>
      </c>
      <c r="AY105" s="4">
        <f>SUMPRODUCT('Respondent Data'!I105:Z105,'Product Coding'!A149:R149)</f>
        <v>5.6433111531163132</v>
      </c>
      <c r="AZ105" s="4">
        <f>SUMPRODUCT('Respondent Data'!I105:Z105,'Product Coding'!A150:R150)</f>
        <v>5.8632943084693672</v>
      </c>
      <c r="BA105" s="4">
        <f>SUMPRODUCT('Respondent Data'!I105:Z105,'Product Coding'!A151:R151)</f>
        <v>5.4882427929867301</v>
      </c>
      <c r="BB105" s="4">
        <f>SUMPRODUCT('Respondent Data'!I105:Z105,'Product Coding'!A152:R152)</f>
        <v>3.7203689286802279</v>
      </c>
      <c r="BC105" s="4">
        <f>SUMPRODUCT('Respondent Data'!I105:Z105,'Product Coding'!A153:R153)</f>
        <v>3.336405384897168</v>
      </c>
      <c r="BD105" s="4">
        <f>SUMPRODUCT('Respondent Data'!I105:Z105,'Product Coding'!A154:R154)</f>
        <v>4.1447257200840575</v>
      </c>
      <c r="BE105" s="4">
        <f>SUMPRODUCT('Respondent Data'!I105:Z105,'Product Coding'!A155:R155)</f>
        <v>2.6540156513599338</v>
      </c>
      <c r="BF105" s="4">
        <f>SUMPRODUCT('Respondent Data'!I105:Z105,'Product Coding'!A156:R156)</f>
        <v>2.8739988067129878</v>
      </c>
      <c r="BG105" s="4">
        <f>SUMPRODUCT('Respondent Data'!I105:Z105,'Product Coding'!A157:R157)</f>
        <v>2.4989472912303499</v>
      </c>
      <c r="BH105" s="4">
        <f>SUMPRODUCT('Respondent Data'!I105:Z105,'Product Coding'!A158:R158)</f>
        <v>0.73107342692384814</v>
      </c>
      <c r="BI105" s="4">
        <f>SUMPRODUCT('Respondent Data'!I105:Z105,'Product Coding'!A159:R159)</f>
        <v>0.34710988314078817</v>
      </c>
      <c r="BJ105" s="4">
        <f>SUMPRODUCT('Respondent Data'!I105:Z105,'Product Coding'!A160:R160)</f>
        <v>7.3915976845983682</v>
      </c>
      <c r="BK105" s="4">
        <f>SUMPRODUCT('Respondent Data'!I105:Z105,'Product Coding'!A161:R161)</f>
        <v>5.9008876158742432</v>
      </c>
      <c r="BL105" s="4">
        <f>SUMPRODUCT('Respondent Data'!I105:Z105,'Product Coding'!A162:R162)</f>
        <v>6.1208707712272972</v>
      </c>
      <c r="BM105" s="4">
        <f>SUMPRODUCT('Respondent Data'!I105:Z105,'Product Coding'!A163:R163)</f>
        <v>5.7458192557446601</v>
      </c>
      <c r="BN105" s="4">
        <f>SUMPRODUCT('Respondent Data'!I105:Z105,'Product Coding'!A164:R164)</f>
        <v>3.977945391438158</v>
      </c>
      <c r="BO105" s="4">
        <f>SUMPRODUCT('Respondent Data'!I105:Z105,'Product Coding'!A165:R165)</f>
        <v>3.593981847655098</v>
      </c>
      <c r="BP105" s="4">
        <f>SUMPRODUCT('Respondent Data'!I105:Z105,'Product Coding'!A166:R166)</f>
        <v>4.4023021828419875</v>
      </c>
      <c r="BQ105" s="4">
        <f>SUMPRODUCT('Respondent Data'!I105:Z105,'Product Coding'!A167:R167)</f>
        <v>2.9115921141178638</v>
      </c>
      <c r="BR105" s="4">
        <f>SUMPRODUCT('Respondent Data'!I105:Z105,'Product Coding'!A168:R168)</f>
        <v>3.1315752694709178</v>
      </c>
      <c r="BS105" s="4">
        <f>SUMPRODUCT('Respondent Data'!I105:Z105,'Product Coding'!A169:R169)</f>
        <v>2.7565237539882799</v>
      </c>
      <c r="BT105" s="4">
        <f>SUMPRODUCT('Respondent Data'!I105:Z105,'Product Coding'!A170:R170)</f>
        <v>0.98864988968177814</v>
      </c>
      <c r="BU105" s="4">
        <f>SUMPRODUCT('Respondent Data'!I105:Z105,'Product Coding'!A171:R171)</f>
        <v>0.60468634589871817</v>
      </c>
      <c r="BV105" s="4">
        <f>SUMPRODUCT('Respondent Data'!I105:Z105,'Product Coding'!A172:R172)</f>
        <v>-4.3537071266004901</v>
      </c>
      <c r="BX105" s="4">
        <f t="shared" si="338"/>
        <v>0.22531625478142248</v>
      </c>
      <c r="BY105" s="4">
        <f t="shared" si="339"/>
        <v>1.0004598875701942</v>
      </c>
      <c r="BZ105" s="4">
        <f t="shared" si="340"/>
        <v>0.80290139085906242</v>
      </c>
      <c r="CA105" s="4">
        <f t="shared" si="341"/>
        <v>1.1682748131756195</v>
      </c>
      <c r="CB105" s="4">
        <f t="shared" si="342"/>
        <v>6.8442029293909918</v>
      </c>
      <c r="CC105" s="4">
        <f t="shared" si="343"/>
        <v>10.047919016939224</v>
      </c>
      <c r="CD105" s="4">
        <f t="shared" si="344"/>
        <v>4.4774120624673301</v>
      </c>
      <c r="CE105" s="4">
        <f t="shared" si="345"/>
        <v>19.880816734536065</v>
      </c>
      <c r="CF105" s="4">
        <f t="shared" si="346"/>
        <v>15.954997902355366</v>
      </c>
      <c r="CG105" s="4">
        <f t="shared" si="347"/>
        <v>23.215580899228463</v>
      </c>
      <c r="CH105" s="4">
        <f t="shared" si="348"/>
        <v>136.00579675779389</v>
      </c>
      <c r="CI105" s="4">
        <f t="shared" si="349"/>
        <v>199.66901124280508</v>
      </c>
      <c r="CJ105" s="4">
        <f t="shared" si="350"/>
        <v>0.34490846186177093</v>
      </c>
      <c r="CK105" s="4">
        <f t="shared" si="351"/>
        <v>1.5314788598407285</v>
      </c>
      <c r="CL105" s="4">
        <f t="shared" si="352"/>
        <v>1.2290612766332414</v>
      </c>
      <c r="CM105" s="4">
        <f t="shared" si="353"/>
        <v>1.7883657316918715</v>
      </c>
      <c r="CN105" s="4">
        <f t="shared" si="354"/>
        <v>10.476933887153843</v>
      </c>
      <c r="CO105" s="4">
        <f t="shared" si="355"/>
        <v>15.381101982216544</v>
      </c>
      <c r="CP105" s="4">
        <f t="shared" si="356"/>
        <v>6.8539098924977999</v>
      </c>
      <c r="CQ105" s="4">
        <f t="shared" si="357"/>
        <v>30.433054761701818</v>
      </c>
      <c r="CR105" s="4">
        <f t="shared" si="358"/>
        <v>24.423509927624181</v>
      </c>
      <c r="CS105" s="4">
        <f t="shared" si="359"/>
        <v>35.537827960739762</v>
      </c>
      <c r="CT105" s="4">
        <f t="shared" si="360"/>
        <v>208.19425659956028</v>
      </c>
      <c r="CU105" s="4">
        <f t="shared" si="361"/>
        <v>305.64830582695572</v>
      </c>
      <c r="CV105" s="4">
        <f t="shared" si="362"/>
        <v>8.8024957005881685E-2</v>
      </c>
      <c r="CW105" s="4">
        <f t="shared" si="363"/>
        <v>0.39085257597108181</v>
      </c>
      <c r="CX105" s="4">
        <f t="shared" si="364"/>
        <v>0.31367182309546721</v>
      </c>
      <c r="CY105" s="4">
        <f t="shared" si="365"/>
        <v>0.45641332135846147</v>
      </c>
      <c r="CZ105" s="4">
        <f t="shared" si="366"/>
        <v>2.6738446774894866</v>
      </c>
      <c r="DA105" s="4">
        <f t="shared" si="367"/>
        <v>3.9254497653650016</v>
      </c>
      <c r="DB105" s="4">
        <f t="shared" si="368"/>
        <v>1.7492036013053711</v>
      </c>
      <c r="DC105" s="4">
        <f t="shared" si="369"/>
        <v>7.7668965339274765</v>
      </c>
      <c r="DD105" s="4">
        <f t="shared" si="370"/>
        <v>6.2331854652306271</v>
      </c>
      <c r="DE105" s="4">
        <f t="shared" si="371"/>
        <v>9.0696985554974106</v>
      </c>
      <c r="DF105" s="4">
        <f t="shared" si="372"/>
        <v>53.133780444599289</v>
      </c>
      <c r="DG105" s="4">
        <f t="shared" si="373"/>
        <v>78.005273730051201</v>
      </c>
      <c r="DH105" s="4">
        <f t="shared" si="374"/>
        <v>3.7460179825823284E-3</v>
      </c>
      <c r="DI105" s="4">
        <f t="shared" si="375"/>
        <v>1.6633246160273226E-2</v>
      </c>
      <c r="DJ105" s="4">
        <f t="shared" si="376"/>
        <v>1.3348717567297297E-2</v>
      </c>
      <c r="DK105" s="4">
        <f t="shared" si="377"/>
        <v>1.9423270029938006E-2</v>
      </c>
      <c r="DL105" s="4">
        <f t="shared" si="378"/>
        <v>0.11378898195699644</v>
      </c>
      <c r="DM105" s="4">
        <f t="shared" si="379"/>
        <v>0.16705268495386286</v>
      </c>
      <c r="DN105" s="4">
        <f t="shared" si="380"/>
        <v>7.4439663120197341E-2</v>
      </c>
      <c r="DO105" s="4">
        <f t="shared" si="381"/>
        <v>0.3305305117388993</v>
      </c>
      <c r="DP105" s="4">
        <f t="shared" si="382"/>
        <v>0.26526141716791224</v>
      </c>
      <c r="DQ105" s="4">
        <f t="shared" si="383"/>
        <v>0.38597296768033729</v>
      </c>
      <c r="DR105" s="4">
        <f t="shared" si="384"/>
        <v>2.2611780090361258</v>
      </c>
      <c r="DS105" s="4">
        <f t="shared" si="385"/>
        <v>3.3196171639084535</v>
      </c>
      <c r="DT105" s="4">
        <f t="shared" si="386"/>
        <v>7.9750598244064544E-4</v>
      </c>
      <c r="DU105" s="4">
        <f t="shared" si="387"/>
        <v>3.5411237698014125E-3</v>
      </c>
      <c r="DV105" s="4">
        <f t="shared" si="388"/>
        <v>2.8418662610080483E-3</v>
      </c>
      <c r="DW105" s="4">
        <f t="shared" si="389"/>
        <v>4.1351040276527088E-3</v>
      </c>
      <c r="DX105" s="4">
        <f t="shared" si="390"/>
        <v>2.4225028888937267E-2</v>
      </c>
      <c r="DY105" s="4">
        <f t="shared" si="391"/>
        <v>3.5564569164624978E-2</v>
      </c>
      <c r="DZ105" s="4">
        <f t="shared" si="392"/>
        <v>1.584778208360323E-2</v>
      </c>
      <c r="EA105" s="4">
        <f t="shared" si="393"/>
        <v>7.0368071300401749E-2</v>
      </c>
      <c r="EB105" s="4">
        <f t="shared" si="394"/>
        <v>5.6472651248796989E-2</v>
      </c>
      <c r="EC105" s="4">
        <f t="shared" si="395"/>
        <v>8.2171455720894709E-2</v>
      </c>
      <c r="ED105" s="4">
        <f t="shared" si="396"/>
        <v>0.48139197354477925</v>
      </c>
      <c r="EE105" s="4">
        <f t="shared" si="397"/>
        <v>0.70672766653528984</v>
      </c>
      <c r="EF105" s="4">
        <f t="shared" si="398"/>
        <v>6.1641033706532993E-4</v>
      </c>
      <c r="EG105" s="4">
        <f t="shared" si="399"/>
        <v>2.7370143228935525E-3</v>
      </c>
      <c r="EH105" s="4">
        <f t="shared" si="400"/>
        <v>2.196542444084969E-3</v>
      </c>
      <c r="EI105" s="4">
        <f t="shared" si="401"/>
        <v>3.196115043156198E-3</v>
      </c>
      <c r="EJ105" s="4">
        <f t="shared" si="402"/>
        <v>1.872407047925629E-2</v>
      </c>
      <c r="EK105" s="4">
        <f t="shared" si="403"/>
        <v>2.7488656573157803E-2</v>
      </c>
      <c r="EL105" s="4">
        <f t="shared" si="404"/>
        <v>1.2249107732077488E-2</v>
      </c>
      <c r="EM105" s="4">
        <f t="shared" si="405"/>
        <v>5.4389067297242563E-2</v>
      </c>
      <c r="EN105" s="4">
        <f t="shared" si="406"/>
        <v>4.3648984155218597E-2</v>
      </c>
      <c r="EO105" s="4">
        <f t="shared" si="407"/>
        <v>6.3512168978412997E-2</v>
      </c>
      <c r="EP105" s="4">
        <f t="shared" si="408"/>
        <v>0.3720786993536645</v>
      </c>
      <c r="EQ105" s="4">
        <f t="shared" si="409"/>
        <v>0.54624573198713811</v>
      </c>
      <c r="ER105" s="4">
        <f t="shared" si="410"/>
        <v>77.76621843965026</v>
      </c>
      <c r="ET105" s="4">
        <f t="shared" si="411"/>
        <v>0.81611583629761331</v>
      </c>
      <c r="EU105" s="4">
        <f t="shared" si="412"/>
        <v>0.49988505453844589</v>
      </c>
      <c r="EV105" s="4">
        <f t="shared" si="413"/>
        <v>0.55466150565423389</v>
      </c>
      <c r="EW105" s="4">
        <f t="shared" si="414"/>
        <v>0.46119615185467033</v>
      </c>
      <c r="EX105" s="4">
        <f t="shared" si="415"/>
        <v>0.12748267848262285</v>
      </c>
      <c r="EY105" s="4">
        <f t="shared" si="416"/>
        <v>9.0514783686117706E-2</v>
      </c>
      <c r="EZ105" s="4">
        <f t="shared" si="417"/>
        <v>0.18256796979950868</v>
      </c>
      <c r="FA105" s="4">
        <f t="shared" si="418"/>
        <v>4.7890847025444105E-2</v>
      </c>
      <c r="FB105" s="4">
        <f t="shared" si="419"/>
        <v>5.8979659316919252E-2</v>
      </c>
      <c r="FC105" s="4">
        <f t="shared" si="420"/>
        <v>4.1295726258289395E-2</v>
      </c>
      <c r="FD105" s="4">
        <f t="shared" si="421"/>
        <v>7.2989612386098746E-3</v>
      </c>
      <c r="FE105" s="4">
        <f t="shared" si="422"/>
        <v>4.9833304794132966E-3</v>
      </c>
      <c r="FF105" s="4">
        <f t="shared" si="423"/>
        <v>0.74354502805022848</v>
      </c>
      <c r="FG105" s="4">
        <f t="shared" si="424"/>
        <v>0.39502601260628994</v>
      </c>
      <c r="FH105" s="4">
        <f t="shared" si="425"/>
        <v>0.4486193405640212</v>
      </c>
      <c r="FI105" s="4">
        <f t="shared" si="426"/>
        <v>0.35863301167212347</v>
      </c>
      <c r="FJ105" s="4">
        <f t="shared" si="427"/>
        <v>8.7131285222380006E-2</v>
      </c>
      <c r="FK105" s="4">
        <f t="shared" si="428"/>
        <v>6.1045954117470741E-2</v>
      </c>
      <c r="FL105" s="4">
        <f t="shared" si="429"/>
        <v>0.12732511751315334</v>
      </c>
      <c r="FM105" s="4">
        <f t="shared" si="430"/>
        <v>3.1813643553931792E-2</v>
      </c>
      <c r="FN105" s="4">
        <f t="shared" si="431"/>
        <v>3.9333671977111212E-2</v>
      </c>
      <c r="FO105" s="4">
        <f t="shared" si="432"/>
        <v>2.7368895629880062E-2</v>
      </c>
      <c r="FP105" s="4">
        <f t="shared" si="433"/>
        <v>4.780245960166107E-3</v>
      </c>
      <c r="FQ105" s="4">
        <f t="shared" si="434"/>
        <v>3.2610648126792804E-3</v>
      </c>
      <c r="FR105" s="4">
        <f t="shared" si="435"/>
        <v>0.91909656443165033</v>
      </c>
      <c r="FS105" s="4">
        <f t="shared" si="436"/>
        <v>0.71898346185382611</v>
      </c>
      <c r="FT105" s="4">
        <f t="shared" si="437"/>
        <v>0.76122512671669595</v>
      </c>
      <c r="FU105" s="4">
        <f t="shared" si="438"/>
        <v>0.68661827335337433</v>
      </c>
      <c r="FV105" s="4">
        <f t="shared" si="439"/>
        <v>0.27219441424054641</v>
      </c>
      <c r="FW105" s="4">
        <f t="shared" si="440"/>
        <v>0.20302714424819532</v>
      </c>
      <c r="FX105" s="4">
        <f t="shared" si="441"/>
        <v>0.36374170306090897</v>
      </c>
      <c r="FY105" s="4">
        <f t="shared" si="442"/>
        <v>0.11406545020008474</v>
      </c>
      <c r="FZ105" s="4">
        <f t="shared" si="443"/>
        <v>0.13825167414922845</v>
      </c>
      <c r="GA105" s="4">
        <f t="shared" si="444"/>
        <v>9.9307838709239621E-2</v>
      </c>
      <c r="GB105" s="4">
        <f t="shared" si="445"/>
        <v>1.8472753829254614E-2</v>
      </c>
      <c r="GC105" s="4">
        <f t="shared" si="446"/>
        <v>1.2657382890879478E-2</v>
      </c>
      <c r="GD105" s="4">
        <f t="shared" si="447"/>
        <v>0.99626796229776193</v>
      </c>
      <c r="GE105" s="4">
        <f t="shared" si="448"/>
        <v>0.98363889217365719</v>
      </c>
      <c r="GF105" s="4">
        <f t="shared" si="449"/>
        <v>0.98682712344143197</v>
      </c>
      <c r="GG105" s="4">
        <f t="shared" si="450"/>
        <v>0.98094680531535494</v>
      </c>
      <c r="GH105" s="4">
        <f t="shared" si="451"/>
        <v>0.89783613969940512</v>
      </c>
      <c r="GI105" s="4">
        <f t="shared" si="452"/>
        <v>0.85685934567686883</v>
      </c>
      <c r="GJ105" s="4">
        <f t="shared" si="453"/>
        <v>0.93071768878670869</v>
      </c>
      <c r="GK105" s="4">
        <f t="shared" si="454"/>
        <v>0.75157990829768961</v>
      </c>
      <c r="GL105" s="4">
        <f t="shared" si="455"/>
        <v>0.79035050498761117</v>
      </c>
      <c r="GM105" s="4">
        <f t="shared" si="456"/>
        <v>0.72151479380847583</v>
      </c>
      <c r="GN105" s="4">
        <f t="shared" si="457"/>
        <v>0.30663766198262821</v>
      </c>
      <c r="GO105" s="4">
        <f t="shared" si="458"/>
        <v>0.23150199706475494</v>
      </c>
      <c r="GP105" s="4">
        <f t="shared" si="459"/>
        <v>0.99920312952652923</v>
      </c>
      <c r="GQ105" s="4">
        <f t="shared" si="460"/>
        <v>0.99647137154031207</v>
      </c>
      <c r="GR105" s="4">
        <f t="shared" si="461"/>
        <v>0.99716618705638638</v>
      </c>
      <c r="GS105" s="4">
        <f t="shared" si="462"/>
        <v>0.99588192464234493</v>
      </c>
      <c r="GT105" s="4">
        <f t="shared" si="463"/>
        <v>0.9763479428781231</v>
      </c>
      <c r="GU105" s="4">
        <f t="shared" si="464"/>
        <v>0.96565683084994469</v>
      </c>
      <c r="GV105" s="4">
        <f t="shared" si="465"/>
        <v>0.9843994520014625</v>
      </c>
      <c r="GW105" s="4">
        <f t="shared" si="466"/>
        <v>0.93425806207493567</v>
      </c>
      <c r="GX105" s="4">
        <f t="shared" si="467"/>
        <v>0.9465460358277672</v>
      </c>
      <c r="GY105" s="4">
        <f t="shared" si="468"/>
        <v>0.924067988222665</v>
      </c>
      <c r="GZ105" s="4">
        <f t="shared" si="469"/>
        <v>0.67504078451777305</v>
      </c>
      <c r="HA105" s="4">
        <f t="shared" si="470"/>
        <v>0.58591655810562382</v>
      </c>
      <c r="HB105" s="4">
        <f t="shared" si="471"/>
        <v>0.99938396939057017</v>
      </c>
      <c r="HC105" s="4">
        <f t="shared" si="472"/>
        <v>0.99727045647682433</v>
      </c>
      <c r="HD105" s="4">
        <f t="shared" si="473"/>
        <v>0.99780827177997611</v>
      </c>
      <c r="HE105" s="4">
        <f t="shared" si="474"/>
        <v>0.99681406756343094</v>
      </c>
      <c r="HF105" s="4">
        <f t="shared" si="475"/>
        <v>0.98162007650369187</v>
      </c>
      <c r="HG105" s="4">
        <f t="shared" si="476"/>
        <v>0.97324675421251172</v>
      </c>
      <c r="HH105" s="4">
        <f t="shared" si="477"/>
        <v>0.98789911728396451</v>
      </c>
      <c r="HI105" s="4">
        <f t="shared" si="478"/>
        <v>0.94841651058023568</v>
      </c>
      <c r="HJ105" s="4">
        <f t="shared" si="479"/>
        <v>0.95817656624219283</v>
      </c>
      <c r="HK105" s="4">
        <f t="shared" si="480"/>
        <v>0.94028073130613876</v>
      </c>
      <c r="HL105" s="4">
        <f t="shared" si="481"/>
        <v>0.72882116781716899</v>
      </c>
      <c r="HM105" s="4">
        <f t="shared" si="482"/>
        <v>0.64672773499905656</v>
      </c>
      <c r="HN105" s="4">
        <f t="shared" si="483"/>
        <v>1.2695798018616167E-2</v>
      </c>
      <c r="HP105" s="4">
        <f t="shared" ref="HP105:IU105" si="601">IF(B1=1,ET105,0)</f>
        <v>0.81611583629761331</v>
      </c>
      <c r="HQ105" s="4">
        <f t="shared" si="601"/>
        <v>0.49988505453844589</v>
      </c>
      <c r="HR105" s="4">
        <f t="shared" si="601"/>
        <v>0.55466150565423389</v>
      </c>
      <c r="HS105" s="4">
        <f t="shared" si="601"/>
        <v>0.46119615185467033</v>
      </c>
      <c r="HT105" s="4">
        <f t="shared" si="601"/>
        <v>0.12748267848262285</v>
      </c>
      <c r="HU105" s="4">
        <f t="shared" si="601"/>
        <v>9.0514783686117706E-2</v>
      </c>
      <c r="HV105" s="4">
        <f t="shared" si="601"/>
        <v>0.18256796979950868</v>
      </c>
      <c r="HW105" s="4">
        <f t="shared" si="601"/>
        <v>4.7890847025444105E-2</v>
      </c>
      <c r="HX105" s="4">
        <f t="shared" si="601"/>
        <v>5.8979659316919252E-2</v>
      </c>
      <c r="HY105" s="4">
        <f t="shared" si="601"/>
        <v>4.1295726258289395E-2</v>
      </c>
      <c r="HZ105" s="4">
        <f t="shared" si="601"/>
        <v>7.2989612386098746E-3</v>
      </c>
      <c r="IA105" s="4">
        <f t="shared" si="601"/>
        <v>4.9833304794132966E-3</v>
      </c>
      <c r="IB105" s="4">
        <f t="shared" si="601"/>
        <v>0.74354502805022848</v>
      </c>
      <c r="IC105" s="4">
        <f t="shared" si="601"/>
        <v>0.39502601260628994</v>
      </c>
      <c r="ID105" s="4">
        <f t="shared" si="601"/>
        <v>0.4486193405640212</v>
      </c>
      <c r="IE105" s="4">
        <f t="shared" si="601"/>
        <v>0.35863301167212347</v>
      </c>
      <c r="IF105" s="4">
        <f t="shared" si="601"/>
        <v>8.7131285222380006E-2</v>
      </c>
      <c r="IG105" s="4">
        <f t="shared" si="601"/>
        <v>6.1045954117470741E-2</v>
      </c>
      <c r="IH105" s="4">
        <f t="shared" si="601"/>
        <v>0.12732511751315334</v>
      </c>
      <c r="II105" s="4">
        <f t="shared" si="601"/>
        <v>3.1813643553931792E-2</v>
      </c>
      <c r="IJ105" s="4">
        <f t="shared" si="601"/>
        <v>3.9333671977111212E-2</v>
      </c>
      <c r="IK105" s="4">
        <f t="shared" si="601"/>
        <v>2.7368895629880062E-2</v>
      </c>
      <c r="IL105" s="4">
        <f t="shared" si="601"/>
        <v>4.780245960166107E-3</v>
      </c>
      <c r="IM105" s="4">
        <f t="shared" si="601"/>
        <v>3.2610648126792804E-3</v>
      </c>
      <c r="IN105" s="4">
        <f t="shared" si="601"/>
        <v>0.91909656443165033</v>
      </c>
      <c r="IO105" s="4">
        <f t="shared" si="601"/>
        <v>0.71898346185382611</v>
      </c>
      <c r="IP105" s="4">
        <f t="shared" si="601"/>
        <v>0.76122512671669595</v>
      </c>
      <c r="IQ105" s="4">
        <f t="shared" si="601"/>
        <v>0.68661827335337433</v>
      </c>
      <c r="IR105" s="4">
        <f t="shared" si="601"/>
        <v>0.27219441424054641</v>
      </c>
      <c r="IS105" s="4">
        <f t="shared" si="601"/>
        <v>0.20302714424819532</v>
      </c>
      <c r="IT105" s="4">
        <f t="shared" si="601"/>
        <v>0.36374170306090897</v>
      </c>
      <c r="IU105" s="4">
        <f t="shared" si="601"/>
        <v>0.11406545020008474</v>
      </c>
      <c r="IV105" s="4">
        <f t="shared" ref="IV105:KA105" si="602">IF(AH1=1,FZ105,0)</f>
        <v>0.13825167414922845</v>
      </c>
      <c r="IW105" s="4">
        <f t="shared" si="602"/>
        <v>9.9307838709239621E-2</v>
      </c>
      <c r="IX105" s="4">
        <f t="shared" si="602"/>
        <v>1.8472753829254614E-2</v>
      </c>
      <c r="IY105" s="4">
        <f t="shared" si="602"/>
        <v>1.2657382890879478E-2</v>
      </c>
      <c r="IZ105" s="4">
        <f t="shared" si="602"/>
        <v>0.99626796229776193</v>
      </c>
      <c r="JA105" s="4">
        <f t="shared" si="602"/>
        <v>0.98363889217365719</v>
      </c>
      <c r="JB105" s="4">
        <f t="shared" si="602"/>
        <v>0.98682712344143197</v>
      </c>
      <c r="JC105" s="4">
        <f t="shared" si="602"/>
        <v>0.98094680531535494</v>
      </c>
      <c r="JD105" s="4">
        <f t="shared" si="602"/>
        <v>0.89783613969940512</v>
      </c>
      <c r="JE105" s="4">
        <f t="shared" si="602"/>
        <v>0.85685934567686883</v>
      </c>
      <c r="JF105" s="4">
        <f t="shared" si="602"/>
        <v>0.93071768878670869</v>
      </c>
      <c r="JG105" s="4">
        <f t="shared" si="602"/>
        <v>0.75157990829768961</v>
      </c>
      <c r="JH105" s="4">
        <f t="shared" si="602"/>
        <v>0.79035050498761117</v>
      </c>
      <c r="JI105" s="4">
        <f t="shared" si="602"/>
        <v>0.72151479380847583</v>
      </c>
      <c r="JJ105" s="4">
        <f t="shared" si="602"/>
        <v>0.30663766198262821</v>
      </c>
      <c r="JK105" s="4">
        <f t="shared" si="602"/>
        <v>0.23150199706475494</v>
      </c>
      <c r="JL105" s="4">
        <f t="shared" si="602"/>
        <v>0.99920312952652923</v>
      </c>
      <c r="JM105" s="4">
        <f t="shared" si="602"/>
        <v>0.99647137154031207</v>
      </c>
      <c r="JN105" s="4">
        <f t="shared" si="602"/>
        <v>0.99716618705638638</v>
      </c>
      <c r="JO105" s="4">
        <f t="shared" si="602"/>
        <v>0.99588192464234493</v>
      </c>
      <c r="JP105" s="4">
        <f t="shared" si="602"/>
        <v>0.9763479428781231</v>
      </c>
      <c r="JQ105" s="4">
        <f t="shared" si="602"/>
        <v>0.96565683084994469</v>
      </c>
      <c r="JR105" s="4">
        <f t="shared" si="602"/>
        <v>0.9843994520014625</v>
      </c>
      <c r="JS105" s="4">
        <f t="shared" si="602"/>
        <v>0.93425806207493567</v>
      </c>
      <c r="JT105" s="4">
        <f t="shared" si="602"/>
        <v>0.9465460358277672</v>
      </c>
      <c r="JU105" s="4">
        <f t="shared" si="602"/>
        <v>0.924067988222665</v>
      </c>
      <c r="JV105" s="4">
        <f t="shared" si="602"/>
        <v>0.67504078451777305</v>
      </c>
      <c r="JW105" s="4">
        <f t="shared" si="602"/>
        <v>0.58591655810562382</v>
      </c>
      <c r="JX105" s="4">
        <f t="shared" si="602"/>
        <v>0.99938396939057017</v>
      </c>
      <c r="JY105" s="4">
        <f t="shared" si="602"/>
        <v>0.99727045647682433</v>
      </c>
      <c r="JZ105" s="4">
        <f t="shared" si="602"/>
        <v>0.99780827177997611</v>
      </c>
      <c r="KA105" s="4">
        <f t="shared" si="602"/>
        <v>0.99681406756343094</v>
      </c>
      <c r="KB105" s="4">
        <f t="shared" ref="KB105:KJ105" si="603">IF(BN1=1,HF105,0)</f>
        <v>0.98162007650369187</v>
      </c>
      <c r="KC105" s="4">
        <f t="shared" si="603"/>
        <v>0.97324675421251172</v>
      </c>
      <c r="KD105" s="4">
        <f t="shared" si="603"/>
        <v>0.98789911728396451</v>
      </c>
      <c r="KE105" s="4">
        <f t="shared" si="603"/>
        <v>0.94841651058023568</v>
      </c>
      <c r="KF105" s="4">
        <f t="shared" si="603"/>
        <v>0.95817656624219283</v>
      </c>
      <c r="KG105" s="4">
        <f t="shared" si="603"/>
        <v>0.94028073130613876</v>
      </c>
      <c r="KH105" s="4">
        <f t="shared" si="603"/>
        <v>0.72882116781716899</v>
      </c>
      <c r="KI105" s="4">
        <f t="shared" si="603"/>
        <v>0.64672773499905656</v>
      </c>
      <c r="KJ105" s="4">
        <f t="shared" si="603"/>
        <v>0</v>
      </c>
    </row>
    <row r="106" spans="1:296" x14ac:dyDescent="0.2">
      <c r="A106" s="4" t="str">
        <f>'Respondent Data'!A106</f>
        <v>874</v>
      </c>
      <c r="B106" s="4">
        <f>SUMPRODUCT('Respondent Data'!I106:Z106,'Product Coding'!A100:R100)</f>
        <v>0.30434073000011397</v>
      </c>
      <c r="C106" s="4">
        <f>SUMPRODUCT('Respondent Data'!I106:Z106,'Product Coding'!A101:R101)</f>
        <v>-0.42966314178390808</v>
      </c>
      <c r="D106" s="4">
        <f>SUMPRODUCT('Respondent Data'!I106:Z106,'Product Coding'!A102:R102)</f>
        <v>-0.56125596829012903</v>
      </c>
      <c r="E106" s="4">
        <f>SUMPRODUCT('Respondent Data'!I106:Z106,'Product Coding'!A103:R103)</f>
        <v>-1.179525243721365</v>
      </c>
      <c r="F106" s="4">
        <f>SUMPRODUCT('Respondent Data'!I106:Z106,'Product Coding'!A104:R104)</f>
        <v>-2.0092196272722624</v>
      </c>
      <c r="G106" s="4">
        <f>SUMPRODUCT('Respondent Data'!I106:Z106,'Product Coding'!A105:R105)</f>
        <v>-2.2426592620709558</v>
      </c>
      <c r="H106" s="4">
        <f>SUMPRODUCT('Respondent Data'!I106:Z106,'Product Coding'!A106:R106)</f>
        <v>-1.1384968127899899</v>
      </c>
      <c r="I106" s="4">
        <f>SUMPRODUCT('Respondent Data'!I106:Z106,'Product Coding'!A107:R107)</f>
        <v>-1.872500684574012</v>
      </c>
      <c r="J106" s="4">
        <f>SUMPRODUCT('Respondent Data'!I106:Z106,'Product Coding'!A108:R108)</f>
        <v>-2.0040935110802329</v>
      </c>
      <c r="K106" s="4">
        <f>SUMPRODUCT('Respondent Data'!I106:Z106,'Product Coding'!A109:R109)</f>
        <v>-2.6223627865114691</v>
      </c>
      <c r="L106" s="4">
        <f>SUMPRODUCT('Respondent Data'!I106:Z106,'Product Coding'!A110:R110)</f>
        <v>-3.4520571700623659</v>
      </c>
      <c r="M106" s="4">
        <f>SUMPRODUCT('Respondent Data'!I106:Z106,'Product Coding'!A111:R111)</f>
        <v>-3.6854968048610601</v>
      </c>
      <c r="N106" s="4">
        <f>SUMPRODUCT('Respondent Data'!I106:Z106,'Product Coding'!A112:R112)</f>
        <v>-2.7475908980349564</v>
      </c>
      <c r="O106" s="4">
        <f>SUMPRODUCT('Respondent Data'!I106:Z106,'Product Coding'!A113:R113)</f>
        <v>-3.4815947698189786</v>
      </c>
      <c r="P106" s="4">
        <f>SUMPRODUCT('Respondent Data'!I106:Z106,'Product Coding'!A114:R114)</f>
        <v>-3.6131875963251998</v>
      </c>
      <c r="Q106" s="4">
        <f>SUMPRODUCT('Respondent Data'!I106:Z106,'Product Coding'!A115:R115)</f>
        <v>-4.2314568717564356</v>
      </c>
      <c r="R106" s="4">
        <f>SUMPRODUCT('Respondent Data'!I106:Z106,'Product Coding'!A116:R116)</f>
        <v>-5.0611512553073323</v>
      </c>
      <c r="S106" s="4">
        <f>SUMPRODUCT('Respondent Data'!I106:Z106,'Product Coding'!A117:R117)</f>
        <v>-5.2945908901060266</v>
      </c>
      <c r="T106" s="4">
        <f>SUMPRODUCT('Respondent Data'!I106:Z106,'Product Coding'!A118:R118)</f>
        <v>-4.1904284408250598</v>
      </c>
      <c r="U106" s="4">
        <f>SUMPRODUCT('Respondent Data'!I106:Z106,'Product Coding'!A119:R119)</f>
        <v>-4.9244323126090821</v>
      </c>
      <c r="V106" s="4">
        <f>SUMPRODUCT('Respondent Data'!I106:Z106,'Product Coding'!A120:R120)</f>
        <v>-5.0560251391153033</v>
      </c>
      <c r="W106" s="4">
        <f>SUMPRODUCT('Respondent Data'!I106:Z106,'Product Coding'!A121:R121)</f>
        <v>-5.674294414546539</v>
      </c>
      <c r="X106" s="4">
        <f>SUMPRODUCT('Respondent Data'!I106:Z106,'Product Coding'!A122:R122)</f>
        <v>-6.5039887980974358</v>
      </c>
      <c r="Y106" s="4">
        <f>SUMPRODUCT('Respondent Data'!I106:Z106,'Product Coding'!A123:R123)</f>
        <v>-6.73742843289613</v>
      </c>
      <c r="Z106" s="4">
        <f>SUMPRODUCT('Respondent Data'!I106:Z106,'Product Coding'!A124:R124)</f>
        <v>-0.27856568941196613</v>
      </c>
      <c r="AA106" s="4">
        <f>SUMPRODUCT('Respondent Data'!I106:Z106,'Product Coding'!A125:R125)</f>
        <v>-1.0125695611959882</v>
      </c>
      <c r="AB106" s="4">
        <f>SUMPRODUCT('Respondent Data'!I106:Z106,'Product Coding'!A126:R126)</f>
        <v>-1.1441623877022091</v>
      </c>
      <c r="AC106" s="4">
        <f>SUMPRODUCT('Respondent Data'!I106:Z106,'Product Coding'!A127:R127)</f>
        <v>-1.7624316631334451</v>
      </c>
      <c r="AD106" s="4">
        <f>SUMPRODUCT('Respondent Data'!I106:Z106,'Product Coding'!A128:R128)</f>
        <v>-2.5921260466843421</v>
      </c>
      <c r="AE106" s="4">
        <f>SUMPRODUCT('Respondent Data'!I106:Z106,'Product Coding'!A129:R129)</f>
        <v>-2.8255656814830363</v>
      </c>
      <c r="AF106" s="4">
        <f>SUMPRODUCT('Respondent Data'!I106:Z106,'Product Coding'!A130:R130)</f>
        <v>-1.72140323220207</v>
      </c>
      <c r="AG106" s="4">
        <f>SUMPRODUCT('Respondent Data'!I106:Z106,'Product Coding'!A131:R131)</f>
        <v>-2.4554071039860919</v>
      </c>
      <c r="AH106" s="4">
        <f>SUMPRODUCT('Respondent Data'!I106:Z106,'Product Coding'!A132:R132)</f>
        <v>-2.586999930492313</v>
      </c>
      <c r="AI106" s="4">
        <f>SUMPRODUCT('Respondent Data'!I106:Z106,'Product Coding'!A133:R133)</f>
        <v>-3.2052692059235488</v>
      </c>
      <c r="AJ106" s="4">
        <f>SUMPRODUCT('Respondent Data'!I106:Z106,'Product Coding'!A134:R134)</f>
        <v>-4.0349635894744456</v>
      </c>
      <c r="AK106" s="4">
        <f>SUMPRODUCT('Respondent Data'!I106:Z106,'Product Coding'!A135:R135)</f>
        <v>-4.2684032242731398</v>
      </c>
      <c r="AL106" s="4">
        <f>SUMPRODUCT('Respondent Data'!I106:Z106,'Product Coding'!A136:R136)</f>
        <v>2.7002512112621009</v>
      </c>
      <c r="AM106" s="4">
        <f>SUMPRODUCT('Respondent Data'!I106:Z106,'Product Coding'!A137:R137)</f>
        <v>1.9662473394780791</v>
      </c>
      <c r="AN106" s="4">
        <f>SUMPRODUCT('Respondent Data'!I106:Z106,'Product Coding'!A138:R138)</f>
        <v>1.8346545129718581</v>
      </c>
      <c r="AO106" s="4">
        <f>SUMPRODUCT('Respondent Data'!I106:Z106,'Product Coding'!A139:R139)</f>
        <v>1.2163852375406221</v>
      </c>
      <c r="AP106" s="4">
        <f>SUMPRODUCT('Respondent Data'!I106:Z106,'Product Coding'!A140:R140)</f>
        <v>0.38669085398972503</v>
      </c>
      <c r="AQ106" s="4">
        <f>SUMPRODUCT('Respondent Data'!I106:Z106,'Product Coding'!A141:R141)</f>
        <v>0.15325121919103102</v>
      </c>
      <c r="AR106" s="4">
        <f>SUMPRODUCT('Respondent Data'!I106:Z106,'Product Coding'!A142:R142)</f>
        <v>1.2574136684719972</v>
      </c>
      <c r="AS106" s="4">
        <f>SUMPRODUCT('Respondent Data'!I106:Z106,'Product Coding'!A143:R143)</f>
        <v>0.52340979668797516</v>
      </c>
      <c r="AT106" s="4">
        <f>SUMPRODUCT('Respondent Data'!I106:Z106,'Product Coding'!A144:R144)</f>
        <v>0.39181697018175421</v>
      </c>
      <c r="AU106" s="4">
        <f>SUMPRODUCT('Respondent Data'!I106:Z106,'Product Coding'!A145:R145)</f>
        <v>-0.2264523052494819</v>
      </c>
      <c r="AV106" s="4">
        <f>SUMPRODUCT('Respondent Data'!I106:Z106,'Product Coding'!A146:R146)</f>
        <v>-1.056146688800379</v>
      </c>
      <c r="AW106" s="4">
        <f>SUMPRODUCT('Respondent Data'!I106:Z106,'Product Coding'!A147:R147)</f>
        <v>-1.2895863235990728</v>
      </c>
      <c r="AX106" s="4">
        <f>SUMPRODUCT('Respondent Data'!I106:Z106,'Product Coding'!A148:R148)</f>
        <v>5.8853173346633536</v>
      </c>
      <c r="AY106" s="4">
        <f>SUMPRODUCT('Respondent Data'!I106:Z106,'Product Coding'!A149:R149)</f>
        <v>5.1513134628793322</v>
      </c>
      <c r="AZ106" s="4">
        <f>SUMPRODUCT('Respondent Data'!I106:Z106,'Product Coding'!A150:R150)</f>
        <v>5.0197206363731111</v>
      </c>
      <c r="BA106" s="4">
        <f>SUMPRODUCT('Respondent Data'!I106:Z106,'Product Coding'!A151:R151)</f>
        <v>4.4014513609418753</v>
      </c>
      <c r="BB106" s="4">
        <f>SUMPRODUCT('Respondent Data'!I106:Z106,'Product Coding'!A152:R152)</f>
        <v>3.5717569773909776</v>
      </c>
      <c r="BC106" s="4">
        <f>SUMPRODUCT('Respondent Data'!I106:Z106,'Product Coding'!A153:R153)</f>
        <v>3.3383173425922843</v>
      </c>
      <c r="BD106" s="4">
        <f>SUMPRODUCT('Respondent Data'!I106:Z106,'Product Coding'!A154:R154)</f>
        <v>4.4424797918732502</v>
      </c>
      <c r="BE106" s="4">
        <f>SUMPRODUCT('Respondent Data'!I106:Z106,'Product Coding'!A155:R155)</f>
        <v>3.7084759200892288</v>
      </c>
      <c r="BF106" s="4">
        <f>SUMPRODUCT('Respondent Data'!I106:Z106,'Product Coding'!A156:R156)</f>
        <v>3.5768830935830076</v>
      </c>
      <c r="BG106" s="4">
        <f>SUMPRODUCT('Respondent Data'!I106:Z106,'Product Coding'!A157:R157)</f>
        <v>2.9586138181517709</v>
      </c>
      <c r="BH106" s="4">
        <f>SUMPRODUCT('Respondent Data'!I106:Z106,'Product Coding'!A158:R158)</f>
        <v>2.1289194346008742</v>
      </c>
      <c r="BI106" s="4">
        <f>SUMPRODUCT('Respondent Data'!I106:Z106,'Product Coding'!A159:R159)</f>
        <v>1.8954797998021802</v>
      </c>
      <c r="BJ106" s="4">
        <f>SUMPRODUCT('Respondent Data'!I106:Z106,'Product Coding'!A160:R160)</f>
        <v>9.1042471145836448</v>
      </c>
      <c r="BK106" s="4">
        <f>SUMPRODUCT('Respondent Data'!I106:Z106,'Product Coding'!A161:R161)</f>
        <v>8.3702432427996225</v>
      </c>
      <c r="BL106" s="4">
        <f>SUMPRODUCT('Respondent Data'!I106:Z106,'Product Coding'!A162:R162)</f>
        <v>8.2386504162934013</v>
      </c>
      <c r="BM106" s="4">
        <f>SUMPRODUCT('Respondent Data'!I106:Z106,'Product Coding'!A163:R163)</f>
        <v>7.6203811408621647</v>
      </c>
      <c r="BN106" s="4">
        <f>SUMPRODUCT('Respondent Data'!I106:Z106,'Product Coding'!A164:R164)</f>
        <v>6.7906867573112679</v>
      </c>
      <c r="BO106" s="4">
        <f>SUMPRODUCT('Respondent Data'!I106:Z106,'Product Coding'!A165:R165)</f>
        <v>6.5572471225125737</v>
      </c>
      <c r="BP106" s="4">
        <f>SUMPRODUCT('Respondent Data'!I106:Z106,'Product Coding'!A166:R166)</f>
        <v>7.6614095717935404</v>
      </c>
      <c r="BQ106" s="4">
        <f>SUMPRODUCT('Respondent Data'!I106:Z106,'Product Coding'!A167:R167)</f>
        <v>6.9274057000095182</v>
      </c>
      <c r="BR106" s="4">
        <f>SUMPRODUCT('Respondent Data'!I106:Z106,'Product Coding'!A168:R168)</f>
        <v>6.795812873503297</v>
      </c>
      <c r="BS106" s="4">
        <f>SUMPRODUCT('Respondent Data'!I106:Z106,'Product Coding'!A169:R169)</f>
        <v>6.1775435980720612</v>
      </c>
      <c r="BT106" s="4">
        <f>SUMPRODUCT('Respondent Data'!I106:Z106,'Product Coding'!A170:R170)</f>
        <v>5.3478492145211645</v>
      </c>
      <c r="BU106" s="4">
        <f>SUMPRODUCT('Respondent Data'!I106:Z106,'Product Coding'!A171:R171)</f>
        <v>5.1144095797224702</v>
      </c>
      <c r="BV106" s="4">
        <f>SUMPRODUCT('Respondent Data'!I106:Z106,'Product Coding'!A172:R172)</f>
        <v>1.9082866802790099</v>
      </c>
      <c r="BX106" s="4">
        <f t="shared" si="338"/>
        <v>0.73760949794430886</v>
      </c>
      <c r="BY106" s="4">
        <f t="shared" si="339"/>
        <v>1.5367397729303958</v>
      </c>
      <c r="BZ106" s="4">
        <f t="shared" si="340"/>
        <v>1.7528726708258602</v>
      </c>
      <c r="CA106" s="4">
        <f t="shared" si="341"/>
        <v>3.2528295350032232</v>
      </c>
      <c r="CB106" s="4">
        <f t="shared" si="342"/>
        <v>7.4574954499233241</v>
      </c>
      <c r="CC106" s="4">
        <f t="shared" si="343"/>
        <v>9.4183438598078322</v>
      </c>
      <c r="CD106" s="4">
        <f t="shared" si="344"/>
        <v>3.1220717777803597</v>
      </c>
      <c r="CE106" s="4">
        <f t="shared" si="345"/>
        <v>6.5045418859571571</v>
      </c>
      <c r="CF106" s="4">
        <f t="shared" si="346"/>
        <v>7.4193652750945098</v>
      </c>
      <c r="CG106" s="4">
        <f t="shared" si="347"/>
        <v>13.768216539330332</v>
      </c>
      <c r="CH106" s="4">
        <f t="shared" si="348"/>
        <v>31.565260672509602</v>
      </c>
      <c r="CI106" s="4">
        <f t="shared" si="349"/>
        <v>39.864922618386764</v>
      </c>
      <c r="CJ106" s="4">
        <f t="shared" si="350"/>
        <v>15.604992545683874</v>
      </c>
      <c r="CK106" s="4">
        <f t="shared" si="351"/>
        <v>32.511529160170014</v>
      </c>
      <c r="CL106" s="4">
        <f t="shared" si="352"/>
        <v>37.084073670423095</v>
      </c>
      <c r="CM106" s="4">
        <f t="shared" si="353"/>
        <v>68.817417329322637</v>
      </c>
      <c r="CN106" s="4">
        <f t="shared" si="354"/>
        <v>157.77204771610917</v>
      </c>
      <c r="CO106" s="4">
        <f t="shared" si="355"/>
        <v>199.25609165093149</v>
      </c>
      <c r="CP106" s="4">
        <f t="shared" si="356"/>
        <v>66.051083879929848</v>
      </c>
      <c r="CQ106" s="4">
        <f t="shared" si="357"/>
        <v>137.61119932204787</v>
      </c>
      <c r="CR106" s="4">
        <f t="shared" si="358"/>
        <v>156.96535922358365</v>
      </c>
      <c r="CS106" s="4">
        <f t="shared" si="359"/>
        <v>291.28274115558236</v>
      </c>
      <c r="CT106" s="4">
        <f t="shared" si="360"/>
        <v>667.80004713858898</v>
      </c>
      <c r="CU106" s="4">
        <f t="shared" si="361"/>
        <v>843.38911311193408</v>
      </c>
      <c r="CV106" s="4">
        <f t="shared" si="362"/>
        <v>1.3212333935901193</v>
      </c>
      <c r="CW106" s="4">
        <f t="shared" si="363"/>
        <v>2.7526650767274079</v>
      </c>
      <c r="CX106" s="4">
        <f t="shared" si="364"/>
        <v>3.1398103113654412</v>
      </c>
      <c r="CY106" s="4">
        <f t="shared" si="365"/>
        <v>5.8265884824966925</v>
      </c>
      <c r="CZ106" s="4">
        <f t="shared" si="366"/>
        <v>13.358141467057127</v>
      </c>
      <c r="DA106" s="4">
        <f t="shared" si="367"/>
        <v>16.87048560867651</v>
      </c>
      <c r="DB106" s="4">
        <f t="shared" si="368"/>
        <v>5.5923703551606465</v>
      </c>
      <c r="DC106" s="4">
        <f t="shared" si="369"/>
        <v>11.651175823634953</v>
      </c>
      <c r="DD106" s="4">
        <f t="shared" si="370"/>
        <v>13.28984128867323</v>
      </c>
      <c r="DE106" s="4">
        <f t="shared" si="371"/>
        <v>24.662138316603503</v>
      </c>
      <c r="DF106" s="4">
        <f t="shared" si="372"/>
        <v>56.540861518360479</v>
      </c>
      <c r="DG106" s="4">
        <f t="shared" si="373"/>
        <v>71.407522738102529</v>
      </c>
      <c r="DH106" s="4">
        <f t="shared" si="374"/>
        <v>6.718863207846916E-2</v>
      </c>
      <c r="DI106" s="4">
        <f t="shared" si="375"/>
        <v>0.13998117363120816</v>
      </c>
      <c r="DJ106" s="4">
        <f t="shared" si="376"/>
        <v>0.15966865568942878</v>
      </c>
      <c r="DK106" s="4">
        <f t="shared" si="377"/>
        <v>0.29629928498807195</v>
      </c>
      <c r="DL106" s="4">
        <f t="shared" si="378"/>
        <v>0.67930106568338522</v>
      </c>
      <c r="DM106" s="4">
        <f t="shared" si="379"/>
        <v>0.85791417023336081</v>
      </c>
      <c r="DN106" s="4">
        <f t="shared" si="380"/>
        <v>0.2843885993665643</v>
      </c>
      <c r="DO106" s="4">
        <f t="shared" si="381"/>
        <v>0.59249680600989774</v>
      </c>
      <c r="DP106" s="4">
        <f t="shared" si="382"/>
        <v>0.67582779928049774</v>
      </c>
      <c r="DQ106" s="4">
        <f t="shared" si="383"/>
        <v>1.254142792379829</v>
      </c>
      <c r="DR106" s="4">
        <f t="shared" si="384"/>
        <v>2.8752703045403933</v>
      </c>
      <c r="DS106" s="4">
        <f t="shared" si="385"/>
        <v>3.631284068478279</v>
      </c>
      <c r="DT106" s="4">
        <f t="shared" si="386"/>
        <v>2.7799639064274499E-3</v>
      </c>
      <c r="DU106" s="4">
        <f t="shared" si="387"/>
        <v>5.7917924243439762E-3</v>
      </c>
      <c r="DV106" s="4">
        <f t="shared" si="388"/>
        <v>6.6063720315961685E-3</v>
      </c>
      <c r="DW106" s="4">
        <f t="shared" si="389"/>
        <v>1.2259533976002145E-2</v>
      </c>
      <c r="DX106" s="4">
        <f t="shared" si="390"/>
        <v>2.8106427914651181E-2</v>
      </c>
      <c r="DY106" s="4">
        <f t="shared" si="391"/>
        <v>3.5496636176131781E-2</v>
      </c>
      <c r="DZ106" s="4">
        <f t="shared" si="392"/>
        <v>1.1766723286093694E-2</v>
      </c>
      <c r="EA106" s="4">
        <f t="shared" si="393"/>
        <v>2.4514857416019432E-2</v>
      </c>
      <c r="EB106" s="4">
        <f t="shared" si="394"/>
        <v>2.7962719746487268E-2</v>
      </c>
      <c r="EC106" s="4">
        <f t="shared" si="395"/>
        <v>5.1890797423144917E-2</v>
      </c>
      <c r="ED106" s="4">
        <f t="shared" si="396"/>
        <v>0.11896577472376289</v>
      </c>
      <c r="EE106" s="4">
        <f t="shared" si="397"/>
        <v>0.15024622963844453</v>
      </c>
      <c r="EF106" s="4">
        <f t="shared" si="398"/>
        <v>1.1119255669505755E-4</v>
      </c>
      <c r="EG106" s="4">
        <f t="shared" si="399"/>
        <v>2.3165919745249037E-4</v>
      </c>
      <c r="EH106" s="4">
        <f t="shared" si="400"/>
        <v>2.6424062376259881E-4</v>
      </c>
      <c r="EI106" s="4">
        <f t="shared" si="401"/>
        <v>4.9035490120208889E-4</v>
      </c>
      <c r="EJ106" s="4">
        <f t="shared" si="402"/>
        <v>1.1241964588711696E-3</v>
      </c>
      <c r="EK106" s="4">
        <f t="shared" si="403"/>
        <v>1.4197888401977989E-3</v>
      </c>
      <c r="EL106" s="4">
        <f t="shared" si="404"/>
        <v>4.7064353716211581E-4</v>
      </c>
      <c r="EM106" s="4">
        <f t="shared" si="405"/>
        <v>9.8054139005172587E-4</v>
      </c>
      <c r="EN106" s="4">
        <f t="shared" si="406"/>
        <v>1.1184484422875152E-3</v>
      </c>
      <c r="EO106" s="4">
        <f t="shared" si="407"/>
        <v>2.0755199091198602E-3</v>
      </c>
      <c r="EP106" s="4">
        <f t="shared" si="408"/>
        <v>4.7583742436940468E-3</v>
      </c>
      <c r="EQ106" s="4">
        <f t="shared" si="409"/>
        <v>6.0095249325595483E-3</v>
      </c>
      <c r="ER106" s="4">
        <f t="shared" si="410"/>
        <v>0.14833431310864365</v>
      </c>
      <c r="ET106" s="4">
        <f t="shared" si="411"/>
        <v>0.5755032998973918</v>
      </c>
      <c r="EU106" s="4">
        <f t="shared" si="412"/>
        <v>0.39420677306794383</v>
      </c>
      <c r="EV106" s="4">
        <f t="shared" si="413"/>
        <v>0.3632569027248182</v>
      </c>
      <c r="EW106" s="4">
        <f t="shared" si="414"/>
        <v>0.23513756941570951</v>
      </c>
      <c r="EX106" s="4">
        <f t="shared" si="415"/>
        <v>0.11823831368529626</v>
      </c>
      <c r="EY106" s="4">
        <f t="shared" si="416"/>
        <v>9.598454547635224E-2</v>
      </c>
      <c r="EZ106" s="4">
        <f t="shared" si="417"/>
        <v>0.24259645486776968</v>
      </c>
      <c r="FA106" s="4">
        <f t="shared" si="418"/>
        <v>0.13325263756222694</v>
      </c>
      <c r="FB106" s="4">
        <f t="shared" si="419"/>
        <v>0.11877379913164235</v>
      </c>
      <c r="FC106" s="4">
        <f t="shared" si="420"/>
        <v>6.7712983306875668E-2</v>
      </c>
      <c r="FD106" s="4">
        <f t="shared" si="421"/>
        <v>3.0707569334587372E-2</v>
      </c>
      <c r="FE106" s="4">
        <f t="shared" si="422"/>
        <v>2.4470864886700163E-2</v>
      </c>
      <c r="FF106" s="4">
        <f t="shared" si="423"/>
        <v>6.0222851485707496E-2</v>
      </c>
      <c r="FG106" s="4">
        <f t="shared" si="424"/>
        <v>2.9840476548248528E-2</v>
      </c>
      <c r="FH106" s="4">
        <f t="shared" si="425"/>
        <v>2.6257695241688951E-2</v>
      </c>
      <c r="FI106" s="4">
        <f t="shared" si="426"/>
        <v>1.4323073500170992E-2</v>
      </c>
      <c r="FJ106" s="4">
        <f t="shared" si="427"/>
        <v>6.2983378647861266E-3</v>
      </c>
      <c r="FK106" s="4">
        <f t="shared" si="428"/>
        <v>4.9936058961098199E-3</v>
      </c>
      <c r="FL106" s="4">
        <f t="shared" si="429"/>
        <v>1.4914002013609899E-2</v>
      </c>
      <c r="FM106" s="4">
        <f t="shared" si="430"/>
        <v>7.2144242665169505E-3</v>
      </c>
      <c r="FN106" s="4">
        <f t="shared" si="431"/>
        <v>6.3305018575914689E-3</v>
      </c>
      <c r="FO106" s="4">
        <f t="shared" si="432"/>
        <v>3.4213446748390087E-3</v>
      </c>
      <c r="FP106" s="4">
        <f t="shared" si="433"/>
        <v>1.4952152056185181E-3</v>
      </c>
      <c r="FQ106" s="4">
        <f t="shared" si="434"/>
        <v>1.1842881255474428E-3</v>
      </c>
      <c r="FR106" s="4">
        <f t="shared" si="435"/>
        <v>0.4308054514300077</v>
      </c>
      <c r="FS106" s="4">
        <f t="shared" si="436"/>
        <v>0.2664772846907168</v>
      </c>
      <c r="FT106" s="4">
        <f t="shared" si="437"/>
        <v>0.24155696150004716</v>
      </c>
      <c r="FU106" s="4">
        <f t="shared" si="438"/>
        <v>0.14648605266949816</v>
      </c>
      <c r="FV106" s="4">
        <f t="shared" si="439"/>
        <v>6.9646897009224273E-2</v>
      </c>
      <c r="FW106" s="4">
        <f t="shared" si="440"/>
        <v>5.5958188372591186E-2</v>
      </c>
      <c r="FX106" s="4">
        <f t="shared" si="441"/>
        <v>0.15169050677154067</v>
      </c>
      <c r="FY106" s="4">
        <f t="shared" si="442"/>
        <v>7.9044036217708558E-2</v>
      </c>
      <c r="FZ106" s="4">
        <f t="shared" si="443"/>
        <v>6.9979783525842582E-2</v>
      </c>
      <c r="GA106" s="4">
        <f t="shared" si="444"/>
        <v>3.8967914039844301E-2</v>
      </c>
      <c r="GB106" s="4">
        <f t="shared" si="445"/>
        <v>1.737895425289929E-2</v>
      </c>
      <c r="GC106" s="4">
        <f t="shared" si="446"/>
        <v>1.3810719690231532E-2</v>
      </c>
      <c r="GD106" s="4">
        <f t="shared" si="447"/>
        <v>0.93704146571762881</v>
      </c>
      <c r="GE106" s="4">
        <f t="shared" si="448"/>
        <v>0.87720746897484025</v>
      </c>
      <c r="GF106" s="4">
        <f t="shared" si="449"/>
        <v>0.86231527867371294</v>
      </c>
      <c r="GG106" s="4">
        <f t="shared" si="450"/>
        <v>0.77142679285609705</v>
      </c>
      <c r="GH106" s="4">
        <f t="shared" si="451"/>
        <v>0.59548583659896259</v>
      </c>
      <c r="GI106" s="4">
        <f t="shared" si="452"/>
        <v>0.5382379961472582</v>
      </c>
      <c r="GJ106" s="4">
        <f t="shared" si="453"/>
        <v>0.7785805639299358</v>
      </c>
      <c r="GK106" s="4">
        <f t="shared" si="454"/>
        <v>0.62794474452075277</v>
      </c>
      <c r="GL106" s="4">
        <f t="shared" si="455"/>
        <v>0.59672002125119383</v>
      </c>
      <c r="GM106" s="4">
        <f t="shared" si="456"/>
        <v>0.44362761905790449</v>
      </c>
      <c r="GN106" s="4">
        <f t="shared" si="457"/>
        <v>0.25804651583358384</v>
      </c>
      <c r="GO106" s="4">
        <f t="shared" si="458"/>
        <v>0.21592283807556947</v>
      </c>
      <c r="GP106" s="4">
        <f t="shared" si="459"/>
        <v>0.99722774286833793</v>
      </c>
      <c r="GQ106" s="4">
        <f t="shared" si="460"/>
        <v>0.99424155926905744</v>
      </c>
      <c r="GR106" s="4">
        <f t="shared" si="461"/>
        <v>0.99343698568263317</v>
      </c>
      <c r="GS106" s="4">
        <f t="shared" si="462"/>
        <v>0.98788894195162724</v>
      </c>
      <c r="GT106" s="4">
        <f t="shared" si="463"/>
        <v>0.97266194709855025</v>
      </c>
      <c r="GU106" s="4">
        <f t="shared" si="464"/>
        <v>0.96572018204982946</v>
      </c>
      <c r="GV106" s="4">
        <f t="shared" si="465"/>
        <v>0.98837012226704124</v>
      </c>
      <c r="GW106" s="4">
        <f t="shared" si="466"/>
        <v>0.97607174045494116</v>
      </c>
      <c r="GX106" s="4">
        <f t="shared" si="467"/>
        <v>0.97279792427357348</v>
      </c>
      <c r="GY106" s="4">
        <f t="shared" si="468"/>
        <v>0.95066902614771076</v>
      </c>
      <c r="GZ106" s="4">
        <f t="shared" si="469"/>
        <v>0.89368238295480329</v>
      </c>
      <c r="HA106" s="4">
        <f t="shared" si="470"/>
        <v>0.86937907226553457</v>
      </c>
      <c r="HB106" s="4">
        <f t="shared" si="471"/>
        <v>0.99988881980571509</v>
      </c>
      <c r="HC106" s="4">
        <f t="shared" si="472"/>
        <v>0.99976839445610188</v>
      </c>
      <c r="HD106" s="4">
        <f t="shared" si="473"/>
        <v>0.99973582918089954</v>
      </c>
      <c r="HE106" s="4">
        <f t="shared" si="474"/>
        <v>0.99950988542887997</v>
      </c>
      <c r="HF106" s="4">
        <f t="shared" si="475"/>
        <v>0.99887706593962311</v>
      </c>
      <c r="HG106" s="4">
        <f t="shared" si="476"/>
        <v>0.99858222410219966</v>
      </c>
      <c r="HH106" s="4">
        <f t="shared" si="477"/>
        <v>0.99952957786397589</v>
      </c>
      <c r="HI106" s="4">
        <f t="shared" si="478"/>
        <v>0.99902041912953676</v>
      </c>
      <c r="HJ106" s="4">
        <f t="shared" si="479"/>
        <v>0.99888280108709637</v>
      </c>
      <c r="HK106" s="4">
        <f t="shared" si="480"/>
        <v>0.99792877895140275</v>
      </c>
      <c r="HL106" s="4">
        <f t="shared" si="481"/>
        <v>0.99526416065228041</v>
      </c>
      <c r="HM106" s="4">
        <f t="shared" si="482"/>
        <v>0.9940263737234869</v>
      </c>
      <c r="HN106" s="4">
        <f t="shared" si="483"/>
        <v>0.87082654291929207</v>
      </c>
      <c r="HP106" s="4">
        <f t="shared" ref="HP106:IU106" si="604">IF(B1=1,ET106,0)</f>
        <v>0.5755032998973918</v>
      </c>
      <c r="HQ106" s="4">
        <f t="shared" si="604"/>
        <v>0.39420677306794383</v>
      </c>
      <c r="HR106" s="4">
        <f t="shared" si="604"/>
        <v>0.3632569027248182</v>
      </c>
      <c r="HS106" s="4">
        <f t="shared" si="604"/>
        <v>0.23513756941570951</v>
      </c>
      <c r="HT106" s="4">
        <f t="shared" si="604"/>
        <v>0.11823831368529626</v>
      </c>
      <c r="HU106" s="4">
        <f t="shared" si="604"/>
        <v>9.598454547635224E-2</v>
      </c>
      <c r="HV106" s="4">
        <f t="shared" si="604"/>
        <v>0.24259645486776968</v>
      </c>
      <c r="HW106" s="4">
        <f t="shared" si="604"/>
        <v>0.13325263756222694</v>
      </c>
      <c r="HX106" s="4">
        <f t="shared" si="604"/>
        <v>0.11877379913164235</v>
      </c>
      <c r="HY106" s="4">
        <f t="shared" si="604"/>
        <v>6.7712983306875668E-2</v>
      </c>
      <c r="HZ106" s="4">
        <f t="shared" si="604"/>
        <v>3.0707569334587372E-2</v>
      </c>
      <c r="IA106" s="4">
        <f t="shared" si="604"/>
        <v>2.4470864886700163E-2</v>
      </c>
      <c r="IB106" s="4">
        <f t="shared" si="604"/>
        <v>6.0222851485707496E-2</v>
      </c>
      <c r="IC106" s="4">
        <f t="shared" si="604"/>
        <v>2.9840476548248528E-2</v>
      </c>
      <c r="ID106" s="4">
        <f t="shared" si="604"/>
        <v>2.6257695241688951E-2</v>
      </c>
      <c r="IE106" s="4">
        <f t="shared" si="604"/>
        <v>1.4323073500170992E-2</v>
      </c>
      <c r="IF106" s="4">
        <f t="shared" si="604"/>
        <v>6.2983378647861266E-3</v>
      </c>
      <c r="IG106" s="4">
        <f t="shared" si="604"/>
        <v>4.9936058961098199E-3</v>
      </c>
      <c r="IH106" s="4">
        <f t="shared" si="604"/>
        <v>1.4914002013609899E-2</v>
      </c>
      <c r="II106" s="4">
        <f t="shared" si="604"/>
        <v>7.2144242665169505E-3</v>
      </c>
      <c r="IJ106" s="4">
        <f t="shared" si="604"/>
        <v>6.3305018575914689E-3</v>
      </c>
      <c r="IK106" s="4">
        <f t="shared" si="604"/>
        <v>3.4213446748390087E-3</v>
      </c>
      <c r="IL106" s="4">
        <f t="shared" si="604"/>
        <v>1.4952152056185181E-3</v>
      </c>
      <c r="IM106" s="4">
        <f t="shared" si="604"/>
        <v>1.1842881255474428E-3</v>
      </c>
      <c r="IN106" s="4">
        <f t="shared" si="604"/>
        <v>0.4308054514300077</v>
      </c>
      <c r="IO106" s="4">
        <f t="shared" si="604"/>
        <v>0.2664772846907168</v>
      </c>
      <c r="IP106" s="4">
        <f t="shared" si="604"/>
        <v>0.24155696150004716</v>
      </c>
      <c r="IQ106" s="4">
        <f t="shared" si="604"/>
        <v>0.14648605266949816</v>
      </c>
      <c r="IR106" s="4">
        <f t="shared" si="604"/>
        <v>6.9646897009224273E-2</v>
      </c>
      <c r="IS106" s="4">
        <f t="shared" si="604"/>
        <v>5.5958188372591186E-2</v>
      </c>
      <c r="IT106" s="4">
        <f t="shared" si="604"/>
        <v>0.15169050677154067</v>
      </c>
      <c r="IU106" s="4">
        <f t="shared" si="604"/>
        <v>7.9044036217708558E-2</v>
      </c>
      <c r="IV106" s="4">
        <f t="shared" ref="IV106:KA106" si="605">IF(AH1=1,FZ106,0)</f>
        <v>6.9979783525842582E-2</v>
      </c>
      <c r="IW106" s="4">
        <f t="shared" si="605"/>
        <v>3.8967914039844301E-2</v>
      </c>
      <c r="IX106" s="4">
        <f t="shared" si="605"/>
        <v>1.737895425289929E-2</v>
      </c>
      <c r="IY106" s="4">
        <f t="shared" si="605"/>
        <v>1.3810719690231532E-2</v>
      </c>
      <c r="IZ106" s="4">
        <f t="shared" si="605"/>
        <v>0.93704146571762881</v>
      </c>
      <c r="JA106" s="4">
        <f t="shared" si="605"/>
        <v>0.87720746897484025</v>
      </c>
      <c r="JB106" s="4">
        <f t="shared" si="605"/>
        <v>0.86231527867371294</v>
      </c>
      <c r="JC106" s="4">
        <f t="shared" si="605"/>
        <v>0.77142679285609705</v>
      </c>
      <c r="JD106" s="4">
        <f t="shared" si="605"/>
        <v>0.59548583659896259</v>
      </c>
      <c r="JE106" s="4">
        <f t="shared" si="605"/>
        <v>0.5382379961472582</v>
      </c>
      <c r="JF106" s="4">
        <f t="shared" si="605"/>
        <v>0.7785805639299358</v>
      </c>
      <c r="JG106" s="4">
        <f t="shared" si="605"/>
        <v>0.62794474452075277</v>
      </c>
      <c r="JH106" s="4">
        <f t="shared" si="605"/>
        <v>0.59672002125119383</v>
      </c>
      <c r="JI106" s="4">
        <f t="shared" si="605"/>
        <v>0.44362761905790449</v>
      </c>
      <c r="JJ106" s="4">
        <f t="shared" si="605"/>
        <v>0.25804651583358384</v>
      </c>
      <c r="JK106" s="4">
        <f t="shared" si="605"/>
        <v>0.21592283807556947</v>
      </c>
      <c r="JL106" s="4">
        <f t="shared" si="605"/>
        <v>0.99722774286833793</v>
      </c>
      <c r="JM106" s="4">
        <f t="shared" si="605"/>
        <v>0.99424155926905744</v>
      </c>
      <c r="JN106" s="4">
        <f t="shared" si="605"/>
        <v>0.99343698568263317</v>
      </c>
      <c r="JO106" s="4">
        <f t="shared" si="605"/>
        <v>0.98788894195162724</v>
      </c>
      <c r="JP106" s="4">
        <f t="shared" si="605"/>
        <v>0.97266194709855025</v>
      </c>
      <c r="JQ106" s="4">
        <f t="shared" si="605"/>
        <v>0.96572018204982946</v>
      </c>
      <c r="JR106" s="4">
        <f t="shared" si="605"/>
        <v>0.98837012226704124</v>
      </c>
      <c r="JS106" s="4">
        <f t="shared" si="605"/>
        <v>0.97607174045494116</v>
      </c>
      <c r="JT106" s="4">
        <f t="shared" si="605"/>
        <v>0.97279792427357348</v>
      </c>
      <c r="JU106" s="4">
        <f t="shared" si="605"/>
        <v>0.95066902614771076</v>
      </c>
      <c r="JV106" s="4">
        <f t="shared" si="605"/>
        <v>0.89368238295480329</v>
      </c>
      <c r="JW106" s="4">
        <f t="shared" si="605"/>
        <v>0.86937907226553457</v>
      </c>
      <c r="JX106" s="4">
        <f t="shared" si="605"/>
        <v>0.99988881980571509</v>
      </c>
      <c r="JY106" s="4">
        <f t="shared" si="605"/>
        <v>0.99976839445610188</v>
      </c>
      <c r="JZ106" s="4">
        <f t="shared" si="605"/>
        <v>0.99973582918089954</v>
      </c>
      <c r="KA106" s="4">
        <f t="shared" si="605"/>
        <v>0.99950988542887997</v>
      </c>
      <c r="KB106" s="4">
        <f t="shared" ref="KB106:KJ106" si="606">IF(BN1=1,HF106,0)</f>
        <v>0.99887706593962311</v>
      </c>
      <c r="KC106" s="4">
        <f t="shared" si="606"/>
        <v>0.99858222410219966</v>
      </c>
      <c r="KD106" s="4">
        <f t="shared" si="606"/>
        <v>0.99952957786397589</v>
      </c>
      <c r="KE106" s="4">
        <f t="shared" si="606"/>
        <v>0.99902041912953676</v>
      </c>
      <c r="KF106" s="4">
        <f t="shared" si="606"/>
        <v>0.99888280108709637</v>
      </c>
      <c r="KG106" s="4">
        <f t="shared" si="606"/>
        <v>0.99792877895140275</v>
      </c>
      <c r="KH106" s="4">
        <f t="shared" si="606"/>
        <v>0.99526416065228041</v>
      </c>
      <c r="KI106" s="4">
        <f t="shared" si="606"/>
        <v>0.9940263737234869</v>
      </c>
      <c r="KJ106" s="4">
        <f t="shared" si="606"/>
        <v>0</v>
      </c>
    </row>
    <row r="107" spans="1:296" x14ac:dyDescent="0.2">
      <c r="A107" s="4" t="str">
        <f>'Respondent Data'!A107</f>
        <v>876</v>
      </c>
      <c r="B107" s="4">
        <f>SUMPRODUCT('Respondent Data'!I107:Z107,'Product Coding'!A100:R100)</f>
        <v>2.7131136109628993</v>
      </c>
      <c r="C107" s="4">
        <f>SUMPRODUCT('Respondent Data'!I107:Z107,'Product Coding'!A101:R101)</f>
        <v>1.29108661428051</v>
      </c>
      <c r="D107" s="4">
        <f>SUMPRODUCT('Respondent Data'!I107:Z107,'Product Coding'!A102:R102)</f>
        <v>-0.33083215768919344</v>
      </c>
      <c r="E107" s="4">
        <f>SUMPRODUCT('Respondent Data'!I107:Z107,'Product Coding'!A103:R103)</f>
        <v>-2.0722635171637203</v>
      </c>
      <c r="F107" s="4">
        <f>SUMPRODUCT('Respondent Data'!I107:Z107,'Product Coding'!A104:R104)</f>
        <v>-2.9944499043431105</v>
      </c>
      <c r="G107" s="4">
        <f>SUMPRODUCT('Respondent Data'!I107:Z107,'Product Coding'!A105:R105)</f>
        <v>-3.8540013941481504</v>
      </c>
      <c r="H107" s="4">
        <f>SUMPRODUCT('Respondent Data'!I107:Z107,'Product Coding'!A106:R106)</f>
        <v>2.9089981338032644</v>
      </c>
      <c r="I107" s="4">
        <f>SUMPRODUCT('Respondent Data'!I107:Z107,'Product Coding'!A107:R107)</f>
        <v>1.4869711371208747</v>
      </c>
      <c r="J107" s="4">
        <f>SUMPRODUCT('Respondent Data'!I107:Z107,'Product Coding'!A108:R108)</f>
        <v>-0.1349476348488286</v>
      </c>
      <c r="K107" s="4">
        <f>SUMPRODUCT('Respondent Data'!I107:Z107,'Product Coding'!A109:R109)</f>
        <v>-1.8763789943233555</v>
      </c>
      <c r="L107" s="4">
        <f>SUMPRODUCT('Respondent Data'!I107:Z107,'Product Coding'!A110:R110)</f>
        <v>-2.7985653815027454</v>
      </c>
      <c r="M107" s="4">
        <f>SUMPRODUCT('Respondent Data'!I107:Z107,'Product Coding'!A111:R111)</f>
        <v>-3.6581168713077852</v>
      </c>
      <c r="N107" s="4">
        <f>SUMPRODUCT('Respondent Data'!I107:Z107,'Product Coding'!A112:R112)</f>
        <v>2.3442684334516644</v>
      </c>
      <c r="O107" s="4">
        <f>SUMPRODUCT('Respondent Data'!I107:Z107,'Product Coding'!A113:R113)</f>
        <v>0.92224143676927484</v>
      </c>
      <c r="P107" s="4">
        <f>SUMPRODUCT('Respondent Data'!I107:Z107,'Product Coding'!A114:R114)</f>
        <v>-0.69967733520042852</v>
      </c>
      <c r="Q107" s="4">
        <f>SUMPRODUCT('Respondent Data'!I107:Z107,'Product Coding'!A115:R115)</f>
        <v>-2.4411086946749556</v>
      </c>
      <c r="R107" s="4">
        <f>SUMPRODUCT('Respondent Data'!I107:Z107,'Product Coding'!A116:R116)</f>
        <v>-3.3632950818543459</v>
      </c>
      <c r="S107" s="4">
        <f>SUMPRODUCT('Respondent Data'!I107:Z107,'Product Coding'!A117:R117)</f>
        <v>-4.2228465716593844</v>
      </c>
      <c r="T107" s="4">
        <f>SUMPRODUCT('Respondent Data'!I107:Z107,'Product Coding'!A118:R118)</f>
        <v>2.5401529562920295</v>
      </c>
      <c r="U107" s="4">
        <f>SUMPRODUCT('Respondent Data'!I107:Z107,'Product Coding'!A119:R119)</f>
        <v>1.1181259596096396</v>
      </c>
      <c r="V107" s="4">
        <f>SUMPRODUCT('Respondent Data'!I107:Z107,'Product Coding'!A120:R120)</f>
        <v>-0.50379281236006379</v>
      </c>
      <c r="W107" s="4">
        <f>SUMPRODUCT('Respondent Data'!I107:Z107,'Product Coding'!A121:R121)</f>
        <v>-2.2452241718345904</v>
      </c>
      <c r="X107" s="4">
        <f>SUMPRODUCT('Respondent Data'!I107:Z107,'Product Coding'!A122:R122)</f>
        <v>-3.1674105590139807</v>
      </c>
      <c r="Y107" s="4">
        <f>SUMPRODUCT('Respondent Data'!I107:Z107,'Product Coding'!A123:R123)</f>
        <v>-4.0269620488190201</v>
      </c>
      <c r="Z107" s="4">
        <f>SUMPRODUCT('Respondent Data'!I107:Z107,'Product Coding'!A124:R124)</f>
        <v>4.3602680524119357</v>
      </c>
      <c r="AA107" s="4">
        <f>SUMPRODUCT('Respondent Data'!I107:Z107,'Product Coding'!A125:R125)</f>
        <v>2.9382410557295455</v>
      </c>
      <c r="AB107" s="4">
        <f>SUMPRODUCT('Respondent Data'!I107:Z107,'Product Coding'!A126:R126)</f>
        <v>1.3163222837598425</v>
      </c>
      <c r="AC107" s="4">
        <f>SUMPRODUCT('Respondent Data'!I107:Z107,'Product Coding'!A127:R127)</f>
        <v>-0.42510907571468431</v>
      </c>
      <c r="AD107" s="4">
        <f>SUMPRODUCT('Respondent Data'!I107:Z107,'Product Coding'!A128:R128)</f>
        <v>-1.3472954628940743</v>
      </c>
      <c r="AE107" s="4">
        <f>SUMPRODUCT('Respondent Data'!I107:Z107,'Product Coding'!A129:R129)</f>
        <v>-2.2068469526991144</v>
      </c>
      <c r="AF107" s="4">
        <f>SUMPRODUCT('Respondent Data'!I107:Z107,'Product Coding'!A130:R130)</f>
        <v>4.5561525752523</v>
      </c>
      <c r="AG107" s="4">
        <f>SUMPRODUCT('Respondent Data'!I107:Z107,'Product Coding'!A131:R131)</f>
        <v>3.1341255785699107</v>
      </c>
      <c r="AH107" s="4">
        <f>SUMPRODUCT('Respondent Data'!I107:Z107,'Product Coding'!A132:R132)</f>
        <v>1.5122068066002072</v>
      </c>
      <c r="AI107" s="4">
        <f>SUMPRODUCT('Respondent Data'!I107:Z107,'Product Coding'!A133:R133)</f>
        <v>-0.22922455287431948</v>
      </c>
      <c r="AJ107" s="4">
        <f>SUMPRODUCT('Respondent Data'!I107:Z107,'Product Coding'!A134:R134)</f>
        <v>-1.1514109400537096</v>
      </c>
      <c r="AK107" s="4">
        <f>SUMPRODUCT('Respondent Data'!I107:Z107,'Product Coding'!A135:R135)</f>
        <v>-2.0109624298587492</v>
      </c>
      <c r="AL107" s="4">
        <f>SUMPRODUCT('Respondent Data'!I107:Z107,'Product Coding'!A136:R136)</f>
        <v>3.7137027947966517</v>
      </c>
      <c r="AM107" s="4">
        <f>SUMPRODUCT('Respondent Data'!I107:Z107,'Product Coding'!A137:R137)</f>
        <v>2.2916757981142619</v>
      </c>
      <c r="AN107" s="4">
        <f>SUMPRODUCT('Respondent Data'!I107:Z107,'Product Coding'!A138:R138)</f>
        <v>0.66975702614455868</v>
      </c>
      <c r="AO107" s="4">
        <f>SUMPRODUCT('Respondent Data'!I107:Z107,'Product Coding'!A139:R139)</f>
        <v>-1.0716743333299683</v>
      </c>
      <c r="AP107" s="4">
        <f>SUMPRODUCT('Respondent Data'!I107:Z107,'Product Coding'!A140:R140)</f>
        <v>-1.9938607205093584</v>
      </c>
      <c r="AQ107" s="4">
        <f>SUMPRODUCT('Respondent Data'!I107:Z107,'Product Coding'!A141:R141)</f>
        <v>-2.853412210314398</v>
      </c>
      <c r="AR107" s="4">
        <f>SUMPRODUCT('Respondent Data'!I107:Z107,'Product Coding'!A142:R142)</f>
        <v>3.9095873176370168</v>
      </c>
      <c r="AS107" s="4">
        <f>SUMPRODUCT('Respondent Data'!I107:Z107,'Product Coding'!A143:R143)</f>
        <v>2.4875603209546271</v>
      </c>
      <c r="AT107" s="4">
        <f>SUMPRODUCT('Respondent Data'!I107:Z107,'Product Coding'!A144:R144)</f>
        <v>0.8656415489849234</v>
      </c>
      <c r="AU107" s="4">
        <f>SUMPRODUCT('Respondent Data'!I107:Z107,'Product Coding'!A145:R145)</f>
        <v>-0.87578981048960347</v>
      </c>
      <c r="AV107" s="4">
        <f>SUMPRODUCT('Respondent Data'!I107:Z107,'Product Coding'!A146:R146)</f>
        <v>-1.7979761976689936</v>
      </c>
      <c r="AW107" s="4">
        <f>SUMPRODUCT('Respondent Data'!I107:Z107,'Product Coding'!A147:R147)</f>
        <v>-2.6575276874740328</v>
      </c>
      <c r="AX107" s="4">
        <f>SUMPRODUCT('Respondent Data'!I107:Z107,'Product Coding'!A148:R148)</f>
        <v>4.2838423084156121</v>
      </c>
      <c r="AY107" s="4">
        <f>SUMPRODUCT('Respondent Data'!I107:Z107,'Product Coding'!A149:R149)</f>
        <v>2.8618153117332219</v>
      </c>
      <c r="AZ107" s="4">
        <f>SUMPRODUCT('Respondent Data'!I107:Z107,'Product Coding'!A150:R150)</f>
        <v>1.2398965397635184</v>
      </c>
      <c r="BA107" s="4">
        <f>SUMPRODUCT('Respondent Data'!I107:Z107,'Product Coding'!A151:R151)</f>
        <v>-0.50153481971100833</v>
      </c>
      <c r="BB107" s="4">
        <f>SUMPRODUCT('Respondent Data'!I107:Z107,'Product Coding'!A152:R152)</f>
        <v>-1.4237212068903984</v>
      </c>
      <c r="BC107" s="4">
        <f>SUMPRODUCT('Respondent Data'!I107:Z107,'Product Coding'!A153:R153)</f>
        <v>-2.283272696695438</v>
      </c>
      <c r="BD107" s="4">
        <f>SUMPRODUCT('Respondent Data'!I107:Z107,'Product Coding'!A154:R154)</f>
        <v>4.4797268312559764</v>
      </c>
      <c r="BE107" s="4">
        <f>SUMPRODUCT('Respondent Data'!I107:Z107,'Product Coding'!A155:R155)</f>
        <v>3.0576998345735871</v>
      </c>
      <c r="BF107" s="4">
        <f>SUMPRODUCT('Respondent Data'!I107:Z107,'Product Coding'!A156:R156)</f>
        <v>1.4357810626038832</v>
      </c>
      <c r="BG107" s="4">
        <f>SUMPRODUCT('Respondent Data'!I107:Z107,'Product Coding'!A157:R157)</f>
        <v>-0.30565029687064355</v>
      </c>
      <c r="BH107" s="4">
        <f>SUMPRODUCT('Respondent Data'!I107:Z107,'Product Coding'!A158:R158)</f>
        <v>-1.2278366840500337</v>
      </c>
      <c r="BI107" s="4">
        <f>SUMPRODUCT('Respondent Data'!I107:Z107,'Product Coding'!A159:R159)</f>
        <v>-2.0873881738550728</v>
      </c>
      <c r="BJ107" s="4">
        <f>SUMPRODUCT('Respondent Data'!I107:Z107,'Product Coding'!A160:R160)</f>
        <v>4.4994851809103302</v>
      </c>
      <c r="BK107" s="4">
        <f>SUMPRODUCT('Respondent Data'!I107:Z107,'Product Coding'!A161:R161)</f>
        <v>3.0774581842279396</v>
      </c>
      <c r="BL107" s="4">
        <f>SUMPRODUCT('Respondent Data'!I107:Z107,'Product Coding'!A162:R162)</f>
        <v>1.4555394122582366</v>
      </c>
      <c r="BM107" s="4">
        <f>SUMPRODUCT('Respondent Data'!I107:Z107,'Product Coding'!A163:R163)</f>
        <v>-0.28589194721629035</v>
      </c>
      <c r="BN107" s="4">
        <f>SUMPRODUCT('Respondent Data'!I107:Z107,'Product Coding'!A164:R164)</f>
        <v>-1.2080783343956802</v>
      </c>
      <c r="BO107" s="4">
        <f>SUMPRODUCT('Respondent Data'!I107:Z107,'Product Coding'!A165:R165)</f>
        <v>-2.0676298242007203</v>
      </c>
      <c r="BP107" s="4">
        <f>SUMPRODUCT('Respondent Data'!I107:Z107,'Product Coding'!A166:R166)</f>
        <v>4.6953697037506945</v>
      </c>
      <c r="BQ107" s="4">
        <f>SUMPRODUCT('Respondent Data'!I107:Z107,'Product Coding'!A167:R167)</f>
        <v>3.2733427070683048</v>
      </c>
      <c r="BR107" s="4">
        <f>SUMPRODUCT('Respondent Data'!I107:Z107,'Product Coding'!A168:R168)</f>
        <v>1.6514239350986013</v>
      </c>
      <c r="BS107" s="4">
        <f>SUMPRODUCT('Respondent Data'!I107:Z107,'Product Coding'!A169:R169)</f>
        <v>-9.0007424375925529E-2</v>
      </c>
      <c r="BT107" s="4">
        <f>SUMPRODUCT('Respondent Data'!I107:Z107,'Product Coding'!A170:R170)</f>
        <v>-1.0121938115553155</v>
      </c>
      <c r="BU107" s="4">
        <f>SUMPRODUCT('Respondent Data'!I107:Z107,'Product Coding'!A171:R171)</f>
        <v>-1.8717453013603553</v>
      </c>
      <c r="BV107" s="4">
        <f>SUMPRODUCT('Respondent Data'!I107:Z107,'Product Coding'!A172:R172)</f>
        <v>-3.7452718166986498</v>
      </c>
      <c r="BX107" s="4">
        <f t="shared" si="338"/>
        <v>6.632995917268858E-2</v>
      </c>
      <c r="BY107" s="4">
        <f t="shared" si="339"/>
        <v>0.27497183237731154</v>
      </c>
      <c r="BZ107" s="4">
        <f t="shared" si="340"/>
        <v>1.3921261150341946</v>
      </c>
      <c r="CA107" s="4">
        <f t="shared" si="341"/>
        <v>7.9427814077774723</v>
      </c>
      <c r="CB107" s="4">
        <f t="shared" si="342"/>
        <v>19.974369053463178</v>
      </c>
      <c r="CC107" s="4">
        <f t="shared" si="343"/>
        <v>47.181477708696477</v>
      </c>
      <c r="CD107" s="4">
        <f t="shared" si="344"/>
        <v>5.4530334610243029E-2</v>
      </c>
      <c r="CE107" s="4">
        <f t="shared" si="345"/>
        <v>0.22605631323983058</v>
      </c>
      <c r="CF107" s="4">
        <f t="shared" si="346"/>
        <v>1.1444768520787756</v>
      </c>
      <c r="CG107" s="4">
        <f t="shared" si="347"/>
        <v>6.5298174958090671</v>
      </c>
      <c r="CH107" s="4">
        <f t="shared" si="348"/>
        <v>16.42107189118116</v>
      </c>
      <c r="CI107" s="4">
        <f t="shared" si="349"/>
        <v>38.788230822857244</v>
      </c>
      <c r="CJ107" s="4">
        <f t="shared" si="350"/>
        <v>9.5917346391798095E-2</v>
      </c>
      <c r="CK107" s="4">
        <f t="shared" si="351"/>
        <v>0.39762678619259256</v>
      </c>
      <c r="CL107" s="4">
        <f t="shared" si="352"/>
        <v>2.0131030451739478</v>
      </c>
      <c r="CM107" s="4">
        <f t="shared" si="353"/>
        <v>11.485767895931685</v>
      </c>
      <c r="CN107" s="4">
        <f t="shared" si="354"/>
        <v>28.884210081762113</v>
      </c>
      <c r="CO107" s="4">
        <f t="shared" si="355"/>
        <v>68.227422376061469</v>
      </c>
      <c r="CP107" s="4">
        <f t="shared" si="356"/>
        <v>7.8854337601114655E-2</v>
      </c>
      <c r="CQ107" s="4">
        <f t="shared" si="357"/>
        <v>0.32689182944658779</v>
      </c>
      <c r="CR107" s="4">
        <f t="shared" si="358"/>
        <v>1.6549864348994603</v>
      </c>
      <c r="CS107" s="4">
        <f t="shared" si="359"/>
        <v>9.4425320689573233</v>
      </c>
      <c r="CT107" s="4">
        <f t="shared" si="360"/>
        <v>23.745916028839918</v>
      </c>
      <c r="CU107" s="4">
        <f t="shared" si="361"/>
        <v>56.090252702777512</v>
      </c>
      <c r="CV107" s="4">
        <f t="shared" si="362"/>
        <v>1.2774962830941606E-2</v>
      </c>
      <c r="CW107" s="4">
        <f t="shared" si="363"/>
        <v>5.2958798437229303E-2</v>
      </c>
      <c r="CX107" s="4">
        <f t="shared" si="364"/>
        <v>0.2681195586031313</v>
      </c>
      <c r="CY107" s="4">
        <f t="shared" si="365"/>
        <v>1.5297572699310684</v>
      </c>
      <c r="CZ107" s="4">
        <f t="shared" si="366"/>
        <v>3.847007075116212</v>
      </c>
      <c r="DA107" s="4">
        <f t="shared" si="367"/>
        <v>9.087019373376565</v>
      </c>
      <c r="DB107" s="4">
        <f t="shared" si="368"/>
        <v>1.0502388460560053E-2</v>
      </c>
      <c r="DC107" s="4">
        <f t="shared" si="369"/>
        <v>4.3537807581338135E-2</v>
      </c>
      <c r="DD107" s="4">
        <f t="shared" si="370"/>
        <v>0.22042300988177735</v>
      </c>
      <c r="DE107" s="4">
        <f t="shared" si="371"/>
        <v>1.2576244104811778</v>
      </c>
      <c r="DF107" s="4">
        <f t="shared" si="372"/>
        <v>3.1626520756315495</v>
      </c>
      <c r="DG107" s="4">
        <f t="shared" si="373"/>
        <v>7.4705037244168109</v>
      </c>
      <c r="DH107" s="4">
        <f t="shared" si="374"/>
        <v>2.4387055620785386E-2</v>
      </c>
      <c r="DI107" s="4">
        <f t="shared" si="375"/>
        <v>0.10109690182194285</v>
      </c>
      <c r="DJ107" s="4">
        <f t="shared" si="376"/>
        <v>0.5118329246984622</v>
      </c>
      <c r="DK107" s="4">
        <f t="shared" si="377"/>
        <v>2.9202649058009063</v>
      </c>
      <c r="DL107" s="4">
        <f t="shared" si="378"/>
        <v>7.3438315833830856</v>
      </c>
      <c r="DM107" s="4">
        <f t="shared" si="379"/>
        <v>17.346872145017009</v>
      </c>
      <c r="DN107" s="4">
        <f t="shared" si="380"/>
        <v>2.0048773129768421E-2</v>
      </c>
      <c r="DO107" s="4">
        <f t="shared" si="381"/>
        <v>8.311248722552135E-2</v>
      </c>
      <c r="DP107" s="4">
        <f t="shared" si="382"/>
        <v>0.42078151406187847</v>
      </c>
      <c r="DQ107" s="4">
        <f t="shared" si="383"/>
        <v>2.4007706992444793</v>
      </c>
      <c r="DR107" s="4">
        <f t="shared" si="384"/>
        <v>6.0374165544193668</v>
      </c>
      <c r="DS107" s="4">
        <f t="shared" si="385"/>
        <v>14.260987859892571</v>
      </c>
      <c r="DT107" s="4">
        <f t="shared" si="386"/>
        <v>1.3789576360625925E-2</v>
      </c>
      <c r="DU107" s="4">
        <f t="shared" si="387"/>
        <v>5.7164893916434471E-2</v>
      </c>
      <c r="DV107" s="4">
        <f t="shared" si="388"/>
        <v>0.28941415924751335</v>
      </c>
      <c r="DW107" s="4">
        <f t="shared" si="389"/>
        <v>1.651253703521131</v>
      </c>
      <c r="DX107" s="4">
        <f t="shared" si="390"/>
        <v>4.1525442010443134</v>
      </c>
      <c r="DY107" s="4">
        <f t="shared" si="391"/>
        <v>9.8087289331414294</v>
      </c>
      <c r="DZ107" s="4">
        <f t="shared" si="392"/>
        <v>1.1336509511799094E-2</v>
      </c>
      <c r="EA107" s="4">
        <f t="shared" si="393"/>
        <v>4.6995668806407716E-2</v>
      </c>
      <c r="EB107" s="4">
        <f t="shared" si="394"/>
        <v>0.2379294536217243</v>
      </c>
      <c r="EC107" s="4">
        <f t="shared" si="395"/>
        <v>1.3575074989113789</v>
      </c>
      <c r="ED107" s="4">
        <f t="shared" si="396"/>
        <v>3.4138363356630492</v>
      </c>
      <c r="EE107" s="4">
        <f t="shared" si="397"/>
        <v>8.0638263236804288</v>
      </c>
      <c r="EF107" s="4">
        <f t="shared" si="398"/>
        <v>1.1114717134136906E-2</v>
      </c>
      <c r="EG107" s="4">
        <f t="shared" si="399"/>
        <v>4.6076225205751928E-2</v>
      </c>
      <c r="EH107" s="4">
        <f t="shared" si="400"/>
        <v>0.23327449883341825</v>
      </c>
      <c r="EI107" s="4">
        <f t="shared" si="401"/>
        <v>1.330948634777368</v>
      </c>
      <c r="EJ107" s="4">
        <f t="shared" si="402"/>
        <v>3.347046564345149</v>
      </c>
      <c r="EK107" s="4">
        <f t="shared" si="403"/>
        <v>7.9060621360773204</v>
      </c>
      <c r="EL107" s="4">
        <f t="shared" si="404"/>
        <v>9.1374885795534357E-3</v>
      </c>
      <c r="EM107" s="4">
        <f t="shared" si="405"/>
        <v>3.7879594822381742E-2</v>
      </c>
      <c r="EN107" s="4">
        <f t="shared" si="406"/>
        <v>0.19177663662215463</v>
      </c>
      <c r="EO107" s="4">
        <f t="shared" si="407"/>
        <v>1.0941824072965769</v>
      </c>
      <c r="EP107" s="4">
        <f t="shared" si="408"/>
        <v>2.7516309581109519</v>
      </c>
      <c r="EQ107" s="4">
        <f t="shared" si="409"/>
        <v>6.4996303194949547</v>
      </c>
      <c r="ER107" s="4">
        <f t="shared" si="410"/>
        <v>42.320509076630877</v>
      </c>
      <c r="ET107" s="4">
        <f t="shared" si="411"/>
        <v>0.93779602776597359</v>
      </c>
      <c r="EU107" s="4">
        <f t="shared" si="412"/>
        <v>0.78433105313032736</v>
      </c>
      <c r="EV107" s="4">
        <f t="shared" si="413"/>
        <v>0.4180381601601742</v>
      </c>
      <c r="EW107" s="4">
        <f t="shared" si="414"/>
        <v>0.11182203325805405</v>
      </c>
      <c r="EX107" s="4">
        <f t="shared" si="415"/>
        <v>4.767723870267674E-2</v>
      </c>
      <c r="EY107" s="4">
        <f t="shared" si="416"/>
        <v>2.0754863643783716E-2</v>
      </c>
      <c r="EZ107" s="4">
        <f t="shared" si="417"/>
        <v>0.94828945851956215</v>
      </c>
      <c r="FA107" s="4">
        <f t="shared" si="418"/>
        <v>0.81562322154479105</v>
      </c>
      <c r="FB107" s="4">
        <f t="shared" si="419"/>
        <v>0.4663141964114173</v>
      </c>
      <c r="FC107" s="4">
        <f t="shared" si="420"/>
        <v>0.13280534362971988</v>
      </c>
      <c r="FD107" s="4">
        <f t="shared" si="421"/>
        <v>5.7401749229116998E-2</v>
      </c>
      <c r="FE107" s="4">
        <f t="shared" si="422"/>
        <v>2.5133060186871326E-2</v>
      </c>
      <c r="FF107" s="4">
        <f t="shared" si="423"/>
        <v>0.91247757259468809</v>
      </c>
      <c r="FG107" s="4">
        <f t="shared" si="424"/>
        <v>0.7154985936726318</v>
      </c>
      <c r="FH107" s="4">
        <f t="shared" si="425"/>
        <v>0.33188377065354219</v>
      </c>
      <c r="FI107" s="4">
        <f t="shared" si="426"/>
        <v>8.0091189291275885E-2</v>
      </c>
      <c r="FJ107" s="4">
        <f t="shared" si="427"/>
        <v>3.34624872889073E-2</v>
      </c>
      <c r="FK107" s="4">
        <f t="shared" si="428"/>
        <v>1.4445142772581339E-2</v>
      </c>
      <c r="FL107" s="4">
        <f t="shared" si="429"/>
        <v>0.92690918982033188</v>
      </c>
      <c r="FM107" s="4">
        <f t="shared" si="430"/>
        <v>0.75364093576269453</v>
      </c>
      <c r="FN107" s="4">
        <f t="shared" si="431"/>
        <v>0.37664975867866091</v>
      </c>
      <c r="FO107" s="4">
        <f t="shared" si="432"/>
        <v>9.5762214891608091E-2</v>
      </c>
      <c r="FP107" s="4">
        <f t="shared" si="433"/>
        <v>4.0410708532048617E-2</v>
      </c>
      <c r="FQ107" s="4">
        <f t="shared" si="434"/>
        <v>1.7516124954047519E-2</v>
      </c>
      <c r="FR107" s="4">
        <f t="shared" si="435"/>
        <v>0.98738617827277964</v>
      </c>
      <c r="FS107" s="4">
        <f t="shared" si="436"/>
        <v>0.9497047761832379</v>
      </c>
      <c r="FT107" s="4">
        <f t="shared" si="437"/>
        <v>0.78856917962966178</v>
      </c>
      <c r="FU107" s="4">
        <f t="shared" si="438"/>
        <v>0.39529484187518443</v>
      </c>
      <c r="FV107" s="4">
        <f t="shared" si="439"/>
        <v>0.2063128822596208</v>
      </c>
      <c r="FW107" s="4">
        <f t="shared" si="440"/>
        <v>9.913731331173764E-2</v>
      </c>
      <c r="FX107" s="4">
        <f t="shared" si="441"/>
        <v>0.98960676532733416</v>
      </c>
      <c r="FY107" s="4">
        <f t="shared" si="442"/>
        <v>0.95827864858845124</v>
      </c>
      <c r="FZ107" s="4">
        <f t="shared" si="443"/>
        <v>0.81938802521993592</v>
      </c>
      <c r="GA107" s="4">
        <f t="shared" si="444"/>
        <v>0.44294347428094361</v>
      </c>
      <c r="GB107" s="4">
        <f t="shared" si="445"/>
        <v>0.24023146345909344</v>
      </c>
      <c r="GC107" s="4">
        <f t="shared" si="446"/>
        <v>0.11805673340505488</v>
      </c>
      <c r="GD107" s="4">
        <f t="shared" si="447"/>
        <v>0.97619351446606606</v>
      </c>
      <c r="GE107" s="4">
        <f t="shared" si="448"/>
        <v>0.90818528173618362</v>
      </c>
      <c r="GF107" s="4">
        <f t="shared" si="449"/>
        <v>0.66144875115711066</v>
      </c>
      <c r="GG107" s="4">
        <f t="shared" si="450"/>
        <v>0.25508480269286826</v>
      </c>
      <c r="GH107" s="4">
        <f t="shared" si="451"/>
        <v>0.11984901540816342</v>
      </c>
      <c r="GI107" s="4">
        <f t="shared" si="452"/>
        <v>5.4505203508032236E-2</v>
      </c>
      <c r="GJ107" s="4">
        <f t="shared" si="453"/>
        <v>0.98034527989455467</v>
      </c>
      <c r="GK107" s="4">
        <f t="shared" si="454"/>
        <v>0.92326513801126919</v>
      </c>
      <c r="GL107" s="4">
        <f t="shared" si="455"/>
        <v>0.70383798641994966</v>
      </c>
      <c r="GM107" s="4">
        <f t="shared" si="456"/>
        <v>0.29405099268297086</v>
      </c>
      <c r="GN107" s="4">
        <f t="shared" si="457"/>
        <v>0.14209759963292476</v>
      </c>
      <c r="GO107" s="4">
        <f t="shared" si="458"/>
        <v>6.5526557597762186E-2</v>
      </c>
      <c r="GP107" s="4">
        <f t="shared" si="459"/>
        <v>0.9863979896004369</v>
      </c>
      <c r="GQ107" s="4">
        <f t="shared" si="460"/>
        <v>0.94592622754936739</v>
      </c>
      <c r="GR107" s="4">
        <f t="shared" si="461"/>
        <v>0.77554600500399973</v>
      </c>
      <c r="GS107" s="4">
        <f t="shared" si="462"/>
        <v>0.37718004831898949</v>
      </c>
      <c r="GT107" s="4">
        <f t="shared" si="463"/>
        <v>0.19407887850769351</v>
      </c>
      <c r="GU107" s="4">
        <f t="shared" si="464"/>
        <v>9.2517816496797078E-2</v>
      </c>
      <c r="GV107" s="4">
        <f t="shared" si="465"/>
        <v>0.98879056633951501</v>
      </c>
      <c r="GW107" s="4">
        <f t="shared" si="466"/>
        <v>0.95511378871320118</v>
      </c>
      <c r="GX107" s="4">
        <f t="shared" si="467"/>
        <v>0.80780047447321768</v>
      </c>
      <c r="GY107" s="4">
        <f t="shared" si="468"/>
        <v>0.42417680557188803</v>
      </c>
      <c r="GZ107" s="4">
        <f t="shared" si="469"/>
        <v>0.22656028088766444</v>
      </c>
      <c r="HA107" s="4">
        <f t="shared" si="470"/>
        <v>0.11032868065745804</v>
      </c>
      <c r="HB107" s="4">
        <f t="shared" si="471"/>
        <v>0.98900746181833854</v>
      </c>
      <c r="HC107" s="4">
        <f t="shared" si="472"/>
        <v>0.95595328132355828</v>
      </c>
      <c r="HD107" s="4">
        <f t="shared" si="473"/>
        <v>0.8108494912899944</v>
      </c>
      <c r="HE107" s="4">
        <f t="shared" si="474"/>
        <v>0.42900988253458938</v>
      </c>
      <c r="HF107" s="4">
        <f t="shared" si="475"/>
        <v>0.2300412441408119</v>
      </c>
      <c r="HG107" s="4">
        <f t="shared" si="476"/>
        <v>0.11228307019654934</v>
      </c>
      <c r="HH107" s="4">
        <f t="shared" si="477"/>
        <v>0.99094524910335535</v>
      </c>
      <c r="HI107" s="4">
        <f t="shared" si="478"/>
        <v>0.96350290051818166</v>
      </c>
      <c r="HJ107" s="4">
        <f t="shared" si="479"/>
        <v>0.83908340646305501</v>
      </c>
      <c r="HK107" s="4">
        <f t="shared" si="480"/>
        <v>0.47751332286804976</v>
      </c>
      <c r="HL107" s="4">
        <f t="shared" si="481"/>
        <v>0.26655073784323585</v>
      </c>
      <c r="HM107" s="4">
        <f t="shared" si="482"/>
        <v>0.1333399057551603</v>
      </c>
      <c r="HN107" s="4">
        <f t="shared" si="483"/>
        <v>2.3083754584487262E-2</v>
      </c>
      <c r="HP107" s="4">
        <f t="shared" ref="HP107:IU107" si="607">IF(B1=1,ET107,0)</f>
        <v>0.93779602776597359</v>
      </c>
      <c r="HQ107" s="4">
        <f t="shared" si="607"/>
        <v>0.78433105313032736</v>
      </c>
      <c r="HR107" s="4">
        <f t="shared" si="607"/>
        <v>0.4180381601601742</v>
      </c>
      <c r="HS107" s="4">
        <f t="shared" si="607"/>
        <v>0.11182203325805405</v>
      </c>
      <c r="HT107" s="4">
        <f t="shared" si="607"/>
        <v>4.767723870267674E-2</v>
      </c>
      <c r="HU107" s="4">
        <f t="shared" si="607"/>
        <v>2.0754863643783716E-2</v>
      </c>
      <c r="HV107" s="4">
        <f t="shared" si="607"/>
        <v>0.94828945851956215</v>
      </c>
      <c r="HW107" s="4">
        <f t="shared" si="607"/>
        <v>0.81562322154479105</v>
      </c>
      <c r="HX107" s="4">
        <f t="shared" si="607"/>
        <v>0.4663141964114173</v>
      </c>
      <c r="HY107" s="4">
        <f t="shared" si="607"/>
        <v>0.13280534362971988</v>
      </c>
      <c r="HZ107" s="4">
        <f t="shared" si="607"/>
        <v>5.7401749229116998E-2</v>
      </c>
      <c r="IA107" s="4">
        <f t="shared" si="607"/>
        <v>2.5133060186871326E-2</v>
      </c>
      <c r="IB107" s="4">
        <f t="shared" si="607"/>
        <v>0.91247757259468809</v>
      </c>
      <c r="IC107" s="4">
        <f t="shared" si="607"/>
        <v>0.7154985936726318</v>
      </c>
      <c r="ID107" s="4">
        <f t="shared" si="607"/>
        <v>0.33188377065354219</v>
      </c>
      <c r="IE107" s="4">
        <f t="shared" si="607"/>
        <v>8.0091189291275885E-2</v>
      </c>
      <c r="IF107" s="4">
        <f t="shared" si="607"/>
        <v>3.34624872889073E-2</v>
      </c>
      <c r="IG107" s="4">
        <f t="shared" si="607"/>
        <v>1.4445142772581339E-2</v>
      </c>
      <c r="IH107" s="4">
        <f t="shared" si="607"/>
        <v>0.92690918982033188</v>
      </c>
      <c r="II107" s="4">
        <f t="shared" si="607"/>
        <v>0.75364093576269453</v>
      </c>
      <c r="IJ107" s="4">
        <f t="shared" si="607"/>
        <v>0.37664975867866091</v>
      </c>
      <c r="IK107" s="4">
        <f t="shared" si="607"/>
        <v>9.5762214891608091E-2</v>
      </c>
      <c r="IL107" s="4">
        <f t="shared" si="607"/>
        <v>4.0410708532048617E-2</v>
      </c>
      <c r="IM107" s="4">
        <f t="shared" si="607"/>
        <v>1.7516124954047519E-2</v>
      </c>
      <c r="IN107" s="4">
        <f t="shared" si="607"/>
        <v>0.98738617827277964</v>
      </c>
      <c r="IO107" s="4">
        <f t="shared" si="607"/>
        <v>0.9497047761832379</v>
      </c>
      <c r="IP107" s="4">
        <f t="shared" si="607"/>
        <v>0.78856917962966178</v>
      </c>
      <c r="IQ107" s="4">
        <f t="shared" si="607"/>
        <v>0.39529484187518443</v>
      </c>
      <c r="IR107" s="4">
        <f t="shared" si="607"/>
        <v>0.2063128822596208</v>
      </c>
      <c r="IS107" s="4">
        <f t="shared" si="607"/>
        <v>9.913731331173764E-2</v>
      </c>
      <c r="IT107" s="4">
        <f t="shared" si="607"/>
        <v>0.98960676532733416</v>
      </c>
      <c r="IU107" s="4">
        <f t="shared" si="607"/>
        <v>0.95827864858845124</v>
      </c>
      <c r="IV107" s="4">
        <f t="shared" ref="IV107:KA107" si="608">IF(AH1=1,FZ107,0)</f>
        <v>0.81938802521993592</v>
      </c>
      <c r="IW107" s="4">
        <f t="shared" si="608"/>
        <v>0.44294347428094361</v>
      </c>
      <c r="IX107" s="4">
        <f t="shared" si="608"/>
        <v>0.24023146345909344</v>
      </c>
      <c r="IY107" s="4">
        <f t="shared" si="608"/>
        <v>0.11805673340505488</v>
      </c>
      <c r="IZ107" s="4">
        <f t="shared" si="608"/>
        <v>0.97619351446606606</v>
      </c>
      <c r="JA107" s="4">
        <f t="shared" si="608"/>
        <v>0.90818528173618362</v>
      </c>
      <c r="JB107" s="4">
        <f t="shared" si="608"/>
        <v>0.66144875115711066</v>
      </c>
      <c r="JC107" s="4">
        <f t="shared" si="608"/>
        <v>0.25508480269286826</v>
      </c>
      <c r="JD107" s="4">
        <f t="shared" si="608"/>
        <v>0.11984901540816342</v>
      </c>
      <c r="JE107" s="4">
        <f t="shared" si="608"/>
        <v>5.4505203508032236E-2</v>
      </c>
      <c r="JF107" s="4">
        <f t="shared" si="608"/>
        <v>0.98034527989455467</v>
      </c>
      <c r="JG107" s="4">
        <f t="shared" si="608"/>
        <v>0.92326513801126919</v>
      </c>
      <c r="JH107" s="4">
        <f t="shared" si="608"/>
        <v>0.70383798641994966</v>
      </c>
      <c r="JI107" s="4">
        <f t="shared" si="608"/>
        <v>0.29405099268297086</v>
      </c>
      <c r="JJ107" s="4">
        <f t="shared" si="608"/>
        <v>0.14209759963292476</v>
      </c>
      <c r="JK107" s="4">
        <f t="shared" si="608"/>
        <v>6.5526557597762186E-2</v>
      </c>
      <c r="JL107" s="4">
        <f t="shared" si="608"/>
        <v>0.9863979896004369</v>
      </c>
      <c r="JM107" s="4">
        <f t="shared" si="608"/>
        <v>0.94592622754936739</v>
      </c>
      <c r="JN107" s="4">
        <f t="shared" si="608"/>
        <v>0.77554600500399973</v>
      </c>
      <c r="JO107" s="4">
        <f t="shared" si="608"/>
        <v>0.37718004831898949</v>
      </c>
      <c r="JP107" s="4">
        <f t="shared" si="608"/>
        <v>0.19407887850769351</v>
      </c>
      <c r="JQ107" s="4">
        <f t="shared" si="608"/>
        <v>9.2517816496797078E-2</v>
      </c>
      <c r="JR107" s="4">
        <f t="shared" si="608"/>
        <v>0.98879056633951501</v>
      </c>
      <c r="JS107" s="4">
        <f t="shared" si="608"/>
        <v>0.95511378871320118</v>
      </c>
      <c r="JT107" s="4">
        <f t="shared" si="608"/>
        <v>0.80780047447321768</v>
      </c>
      <c r="JU107" s="4">
        <f t="shared" si="608"/>
        <v>0.42417680557188803</v>
      </c>
      <c r="JV107" s="4">
        <f t="shared" si="608"/>
        <v>0.22656028088766444</v>
      </c>
      <c r="JW107" s="4">
        <f t="shared" si="608"/>
        <v>0.11032868065745804</v>
      </c>
      <c r="JX107" s="4">
        <f t="shared" si="608"/>
        <v>0.98900746181833854</v>
      </c>
      <c r="JY107" s="4">
        <f t="shared" si="608"/>
        <v>0.95595328132355828</v>
      </c>
      <c r="JZ107" s="4">
        <f t="shared" si="608"/>
        <v>0.8108494912899944</v>
      </c>
      <c r="KA107" s="4">
        <f t="shared" si="608"/>
        <v>0.42900988253458938</v>
      </c>
      <c r="KB107" s="4">
        <f t="shared" ref="KB107:KJ107" si="609">IF(BN1=1,HF107,0)</f>
        <v>0.2300412441408119</v>
      </c>
      <c r="KC107" s="4">
        <f t="shared" si="609"/>
        <v>0.11228307019654934</v>
      </c>
      <c r="KD107" s="4">
        <f t="shared" si="609"/>
        <v>0.99094524910335535</v>
      </c>
      <c r="KE107" s="4">
        <f t="shared" si="609"/>
        <v>0.96350290051818166</v>
      </c>
      <c r="KF107" s="4">
        <f t="shared" si="609"/>
        <v>0.83908340646305501</v>
      </c>
      <c r="KG107" s="4">
        <f t="shared" si="609"/>
        <v>0.47751332286804976</v>
      </c>
      <c r="KH107" s="4">
        <f t="shared" si="609"/>
        <v>0.26655073784323585</v>
      </c>
      <c r="KI107" s="4">
        <f t="shared" si="609"/>
        <v>0.1333399057551603</v>
      </c>
      <c r="KJ107" s="4">
        <f t="shared" si="609"/>
        <v>0</v>
      </c>
    </row>
    <row r="108" spans="1:296" x14ac:dyDescent="0.2">
      <c r="A108" s="4" t="str">
        <f>'Respondent Data'!A108</f>
        <v>890</v>
      </c>
      <c r="B108" s="4">
        <f>SUMPRODUCT('Respondent Data'!I108:Z108,'Product Coding'!A100:R100)</f>
        <v>4.8828769995835541</v>
      </c>
      <c r="C108" s="4">
        <f>SUMPRODUCT('Respondent Data'!I108:Z108,'Product Coding'!A101:R101)</f>
        <v>2.1050617325884544</v>
      </c>
      <c r="D108" s="4">
        <f>SUMPRODUCT('Respondent Data'!I108:Z108,'Product Coding'!A102:R102)</f>
        <v>0.91578549971176559</v>
      </c>
      <c r="E108" s="4">
        <f>SUMPRODUCT('Respondent Data'!I108:Z108,'Product Coding'!A103:R103)</f>
        <v>-1.0640621417810754</v>
      </c>
      <c r="F108" s="4">
        <f>SUMPRODUCT('Respondent Data'!I108:Z108,'Product Coding'!A104:R104)</f>
        <v>-2.2576248899114253</v>
      </c>
      <c r="G108" s="4">
        <f>SUMPRODUCT('Respondent Data'!I108:Z108,'Product Coding'!A105:R105)</f>
        <v>-3.3359735024998152</v>
      </c>
      <c r="H108" s="4">
        <f>SUMPRODUCT('Respondent Data'!I108:Z108,'Product Coding'!A106:R106)</f>
        <v>4.9609180096252752</v>
      </c>
      <c r="I108" s="4">
        <f>SUMPRODUCT('Respondent Data'!I108:Z108,'Product Coding'!A107:R107)</f>
        <v>2.1831027426301755</v>
      </c>
      <c r="J108" s="4">
        <f>SUMPRODUCT('Respondent Data'!I108:Z108,'Product Coding'!A108:R108)</f>
        <v>0.99382650975348641</v>
      </c>
      <c r="K108" s="4">
        <f>SUMPRODUCT('Respondent Data'!I108:Z108,'Product Coding'!A109:R109)</f>
        <v>-0.98602113173935468</v>
      </c>
      <c r="L108" s="4">
        <f>SUMPRODUCT('Respondent Data'!I108:Z108,'Product Coding'!A110:R110)</f>
        <v>-2.1795838798697043</v>
      </c>
      <c r="M108" s="4">
        <f>SUMPRODUCT('Respondent Data'!I108:Z108,'Product Coding'!A111:R111)</f>
        <v>-3.2579324924580941</v>
      </c>
      <c r="N108" s="4">
        <f>SUMPRODUCT('Respondent Data'!I108:Z108,'Product Coding'!A112:R112)</f>
        <v>3.7505208227560907</v>
      </c>
      <c r="O108" s="4">
        <f>SUMPRODUCT('Respondent Data'!I108:Z108,'Product Coding'!A113:R113)</f>
        <v>0.97270555576099038</v>
      </c>
      <c r="P108" s="4">
        <f>SUMPRODUCT('Respondent Data'!I108:Z108,'Product Coding'!A114:R114)</f>
        <v>-0.21657067711569844</v>
      </c>
      <c r="Q108" s="4">
        <f>SUMPRODUCT('Respondent Data'!I108:Z108,'Product Coding'!A115:R115)</f>
        <v>-2.1964183186085395</v>
      </c>
      <c r="R108" s="4">
        <f>SUMPRODUCT('Respondent Data'!I108:Z108,'Product Coding'!A116:R116)</f>
        <v>-3.3899810667388897</v>
      </c>
      <c r="S108" s="4">
        <f>SUMPRODUCT('Respondent Data'!I108:Z108,'Product Coding'!A117:R117)</f>
        <v>-4.4683296793272795</v>
      </c>
      <c r="T108" s="4">
        <f>SUMPRODUCT('Respondent Data'!I108:Z108,'Product Coding'!A118:R118)</f>
        <v>3.8285618327978117</v>
      </c>
      <c r="U108" s="4">
        <f>SUMPRODUCT('Respondent Data'!I108:Z108,'Product Coding'!A119:R119)</f>
        <v>1.0507465658027111</v>
      </c>
      <c r="V108" s="4">
        <f>SUMPRODUCT('Respondent Data'!I108:Z108,'Product Coding'!A120:R120)</f>
        <v>-0.13852966707397762</v>
      </c>
      <c r="W108" s="4">
        <f>SUMPRODUCT('Respondent Data'!I108:Z108,'Product Coding'!A121:R121)</f>
        <v>-2.1183773085668185</v>
      </c>
      <c r="X108" s="4">
        <f>SUMPRODUCT('Respondent Data'!I108:Z108,'Product Coding'!A122:R122)</f>
        <v>-3.3119400566971686</v>
      </c>
      <c r="Y108" s="4">
        <f>SUMPRODUCT('Respondent Data'!I108:Z108,'Product Coding'!A123:R123)</f>
        <v>-4.3902886692855585</v>
      </c>
      <c r="Z108" s="4">
        <f>SUMPRODUCT('Respondent Data'!I108:Z108,'Product Coding'!A124:R124)</f>
        <v>5.0642867081562937</v>
      </c>
      <c r="AA108" s="4">
        <f>SUMPRODUCT('Respondent Data'!I108:Z108,'Product Coding'!A125:R125)</f>
        <v>2.2864714411611935</v>
      </c>
      <c r="AB108" s="4">
        <f>SUMPRODUCT('Respondent Data'!I108:Z108,'Product Coding'!A126:R126)</f>
        <v>1.0971952082845049</v>
      </c>
      <c r="AC108" s="4">
        <f>SUMPRODUCT('Respondent Data'!I108:Z108,'Product Coding'!A127:R127)</f>
        <v>-0.8826524332083362</v>
      </c>
      <c r="AD108" s="4">
        <f>SUMPRODUCT('Respondent Data'!I108:Z108,'Product Coding'!A128:R128)</f>
        <v>-2.0762151813386862</v>
      </c>
      <c r="AE108" s="4">
        <f>SUMPRODUCT('Respondent Data'!I108:Z108,'Product Coding'!A129:R129)</f>
        <v>-3.1545637939270761</v>
      </c>
      <c r="AF108" s="4">
        <f>SUMPRODUCT('Respondent Data'!I108:Z108,'Product Coding'!A130:R130)</f>
        <v>5.1423277181980147</v>
      </c>
      <c r="AG108" s="4">
        <f>SUMPRODUCT('Respondent Data'!I108:Z108,'Product Coding'!A131:R131)</f>
        <v>2.3645124512029145</v>
      </c>
      <c r="AH108" s="4">
        <f>SUMPRODUCT('Respondent Data'!I108:Z108,'Product Coding'!A132:R132)</f>
        <v>1.1752362183262255</v>
      </c>
      <c r="AI108" s="4">
        <f>SUMPRODUCT('Respondent Data'!I108:Z108,'Product Coding'!A133:R133)</f>
        <v>-0.80461142316661538</v>
      </c>
      <c r="AJ108" s="4">
        <f>SUMPRODUCT('Respondent Data'!I108:Z108,'Product Coding'!A134:R134)</f>
        <v>-1.9981741712969654</v>
      </c>
      <c r="AK108" s="4">
        <f>SUMPRODUCT('Respondent Data'!I108:Z108,'Product Coding'!A135:R135)</f>
        <v>-3.0765227838853551</v>
      </c>
      <c r="AL108" s="4">
        <f>SUMPRODUCT('Respondent Data'!I108:Z108,'Product Coding'!A136:R136)</f>
        <v>5.7753088528772407</v>
      </c>
      <c r="AM108" s="4">
        <f>SUMPRODUCT('Respondent Data'!I108:Z108,'Product Coding'!A137:R137)</f>
        <v>2.9974935858821405</v>
      </c>
      <c r="AN108" s="4">
        <f>SUMPRODUCT('Respondent Data'!I108:Z108,'Product Coding'!A138:R138)</f>
        <v>1.8082173530054517</v>
      </c>
      <c r="AO108" s="4">
        <f>SUMPRODUCT('Respondent Data'!I108:Z108,'Product Coding'!A139:R139)</f>
        <v>-0.17163028848738937</v>
      </c>
      <c r="AP108" s="4">
        <f>SUMPRODUCT('Respondent Data'!I108:Z108,'Product Coding'!A140:R140)</f>
        <v>-1.3651930366177392</v>
      </c>
      <c r="AQ108" s="4">
        <f>SUMPRODUCT('Respondent Data'!I108:Z108,'Product Coding'!A141:R141)</f>
        <v>-2.4435416492061295</v>
      </c>
      <c r="AR108" s="4">
        <f>SUMPRODUCT('Respondent Data'!I108:Z108,'Product Coding'!A142:R142)</f>
        <v>5.8533498629189618</v>
      </c>
      <c r="AS108" s="4">
        <f>SUMPRODUCT('Respondent Data'!I108:Z108,'Product Coding'!A143:R143)</f>
        <v>3.0755345959238616</v>
      </c>
      <c r="AT108" s="4">
        <f>SUMPRODUCT('Respondent Data'!I108:Z108,'Product Coding'!A144:R144)</f>
        <v>1.8862583630471723</v>
      </c>
      <c r="AU108" s="4">
        <f>SUMPRODUCT('Respondent Data'!I108:Z108,'Product Coding'!A145:R145)</f>
        <v>-9.3589278445668556E-2</v>
      </c>
      <c r="AV108" s="4">
        <f>SUMPRODUCT('Respondent Data'!I108:Z108,'Product Coding'!A146:R146)</f>
        <v>-1.2871520265760186</v>
      </c>
      <c r="AW108" s="4">
        <f>SUMPRODUCT('Respondent Data'!I108:Z108,'Product Coding'!A147:R147)</f>
        <v>-2.3655006391644084</v>
      </c>
      <c r="AX108" s="4">
        <f>SUMPRODUCT('Respondent Data'!I108:Z108,'Product Coding'!A148:R148)</f>
        <v>5.4351769430852661</v>
      </c>
      <c r="AY108" s="4">
        <f>SUMPRODUCT('Respondent Data'!I108:Z108,'Product Coding'!A149:R149)</f>
        <v>2.6573616760901664</v>
      </c>
      <c r="AZ108" s="4">
        <f>SUMPRODUCT('Respondent Data'!I108:Z108,'Product Coding'!A150:R150)</f>
        <v>1.4680854432134776</v>
      </c>
      <c r="BA108" s="4">
        <f>SUMPRODUCT('Respondent Data'!I108:Z108,'Product Coding'!A151:R151)</f>
        <v>-0.51176219827936342</v>
      </c>
      <c r="BB108" s="4">
        <f>SUMPRODUCT('Respondent Data'!I108:Z108,'Product Coding'!A152:R152)</f>
        <v>-1.7053249464097131</v>
      </c>
      <c r="BC108" s="4">
        <f>SUMPRODUCT('Respondent Data'!I108:Z108,'Product Coding'!A153:R153)</f>
        <v>-2.7836735589981032</v>
      </c>
      <c r="BD108" s="4">
        <f>SUMPRODUCT('Respondent Data'!I108:Z108,'Product Coding'!A154:R154)</f>
        <v>5.5132179531269871</v>
      </c>
      <c r="BE108" s="4">
        <f>SUMPRODUCT('Respondent Data'!I108:Z108,'Product Coding'!A155:R155)</f>
        <v>2.7354026861318874</v>
      </c>
      <c r="BF108" s="4">
        <f>SUMPRODUCT('Respondent Data'!I108:Z108,'Product Coding'!A156:R156)</f>
        <v>1.5461264532551982</v>
      </c>
      <c r="BG108" s="4">
        <f>SUMPRODUCT('Respondent Data'!I108:Z108,'Product Coding'!A157:R157)</f>
        <v>-0.43372118823764261</v>
      </c>
      <c r="BH108" s="4">
        <f>SUMPRODUCT('Respondent Data'!I108:Z108,'Product Coding'!A158:R158)</f>
        <v>-1.6272839363679925</v>
      </c>
      <c r="BI108" s="4">
        <f>SUMPRODUCT('Respondent Data'!I108:Z108,'Product Coding'!A159:R159)</f>
        <v>-2.7056325489563822</v>
      </c>
      <c r="BJ108" s="4">
        <f>SUMPRODUCT('Respondent Data'!I108:Z108,'Product Coding'!A160:R160)</f>
        <v>5.5770099126776653</v>
      </c>
      <c r="BK108" s="4">
        <f>SUMPRODUCT('Respondent Data'!I108:Z108,'Product Coding'!A161:R161)</f>
        <v>2.7991946456825652</v>
      </c>
      <c r="BL108" s="4">
        <f>SUMPRODUCT('Respondent Data'!I108:Z108,'Product Coding'!A162:R162)</f>
        <v>1.6099184128058768</v>
      </c>
      <c r="BM108" s="4">
        <f>SUMPRODUCT('Respondent Data'!I108:Z108,'Product Coding'!A163:R163)</f>
        <v>-0.36992922868696443</v>
      </c>
      <c r="BN108" s="4">
        <f>SUMPRODUCT('Respondent Data'!I108:Z108,'Product Coding'!A164:R164)</f>
        <v>-1.5634919768173143</v>
      </c>
      <c r="BO108" s="4">
        <f>SUMPRODUCT('Respondent Data'!I108:Z108,'Product Coding'!A165:R165)</f>
        <v>-2.6418405894057044</v>
      </c>
      <c r="BP108" s="4">
        <f>SUMPRODUCT('Respondent Data'!I108:Z108,'Product Coding'!A166:R166)</f>
        <v>5.6550509227193864</v>
      </c>
      <c r="BQ108" s="4">
        <f>SUMPRODUCT('Respondent Data'!I108:Z108,'Product Coding'!A167:R167)</f>
        <v>2.8772356557242862</v>
      </c>
      <c r="BR108" s="4">
        <f>SUMPRODUCT('Respondent Data'!I108:Z108,'Product Coding'!A168:R168)</f>
        <v>1.6879594228475974</v>
      </c>
      <c r="BS108" s="4">
        <f>SUMPRODUCT('Respondent Data'!I108:Z108,'Product Coding'!A169:R169)</f>
        <v>-0.29188821864524361</v>
      </c>
      <c r="BT108" s="4">
        <f>SUMPRODUCT('Respondent Data'!I108:Z108,'Product Coding'!A170:R170)</f>
        <v>-1.4854509667755937</v>
      </c>
      <c r="BU108" s="4">
        <f>SUMPRODUCT('Respondent Data'!I108:Z108,'Product Coding'!A171:R171)</f>
        <v>-2.5637995793639834</v>
      </c>
      <c r="BV108" s="4">
        <f>SUMPRODUCT('Respondent Data'!I108:Z108,'Product Coding'!A172:R172)</f>
        <v>1.6278828199742399</v>
      </c>
      <c r="BX108" s="4">
        <f t="shared" si="338"/>
        <v>7.575188831977454E-3</v>
      </c>
      <c r="BY108" s="4">
        <f t="shared" si="339"/>
        <v>0.12183815265238257</v>
      </c>
      <c r="BZ108" s="4">
        <f t="shared" si="340"/>
        <v>0.40020214392546216</v>
      </c>
      <c r="CA108" s="4">
        <f t="shared" si="341"/>
        <v>2.898119683735056</v>
      </c>
      <c r="CB108" s="4">
        <f t="shared" si="342"/>
        <v>9.5603552834296135</v>
      </c>
      <c r="CC108" s="4">
        <f t="shared" si="343"/>
        <v>28.105730909420551</v>
      </c>
      <c r="CD108" s="4">
        <f t="shared" si="344"/>
        <v>7.006492851472969E-3</v>
      </c>
      <c r="CE108" s="4">
        <f t="shared" si="345"/>
        <v>0.11269133542810297</v>
      </c>
      <c r="CF108" s="4">
        <f t="shared" si="346"/>
        <v>0.37015756606900818</v>
      </c>
      <c r="CG108" s="4">
        <f t="shared" si="347"/>
        <v>2.680547679694226</v>
      </c>
      <c r="CH108" s="4">
        <f t="shared" si="348"/>
        <v>8.8426258983969817</v>
      </c>
      <c r="CI108" s="4">
        <f t="shared" si="349"/>
        <v>25.995735165175095</v>
      </c>
      <c r="CJ108" s="4">
        <f t="shared" si="350"/>
        <v>2.3505500467910535E-2</v>
      </c>
      <c r="CK108" s="4">
        <f t="shared" si="351"/>
        <v>0.37805879400531611</v>
      </c>
      <c r="CL108" s="4">
        <f t="shared" si="352"/>
        <v>1.2418108498614326</v>
      </c>
      <c r="CM108" s="4">
        <f t="shared" si="353"/>
        <v>8.9927465959039843</v>
      </c>
      <c r="CN108" s="4">
        <f t="shared" si="354"/>
        <v>29.66539060246555</v>
      </c>
      <c r="CO108" s="4">
        <f t="shared" si="355"/>
        <v>87.210931066638153</v>
      </c>
      <c r="CP108" s="4">
        <f t="shared" si="356"/>
        <v>2.1740860149055602E-2</v>
      </c>
      <c r="CQ108" s="4">
        <f t="shared" si="357"/>
        <v>0.3496765950510663</v>
      </c>
      <c r="CR108" s="4">
        <f t="shared" si="358"/>
        <v>1.1485837561839933</v>
      </c>
      <c r="CS108" s="4">
        <f t="shared" si="359"/>
        <v>8.3176295848009136</v>
      </c>
      <c r="CT108" s="4">
        <f t="shared" si="360"/>
        <v>27.438305737663079</v>
      </c>
      <c r="CU108" s="4">
        <f t="shared" si="361"/>
        <v>80.663700752815856</v>
      </c>
      <c r="CV108" s="4">
        <f t="shared" si="362"/>
        <v>6.3184161705476145E-3</v>
      </c>
      <c r="CW108" s="4">
        <f t="shared" si="363"/>
        <v>0.1016244176856388</v>
      </c>
      <c r="CX108" s="4">
        <f t="shared" si="364"/>
        <v>0.33380602830548561</v>
      </c>
      <c r="CY108" s="4">
        <f t="shared" si="365"/>
        <v>2.4173029451879442</v>
      </c>
      <c r="CZ108" s="4">
        <f t="shared" si="366"/>
        <v>7.9742307101317964</v>
      </c>
      <c r="DA108" s="4">
        <f t="shared" si="367"/>
        <v>23.442808965170801</v>
      </c>
      <c r="DB108" s="4">
        <f t="shared" si="368"/>
        <v>5.8440705193637654E-3</v>
      </c>
      <c r="DC108" s="4">
        <f t="shared" si="369"/>
        <v>9.3995116404730003E-2</v>
      </c>
      <c r="DD108" s="4">
        <f t="shared" si="370"/>
        <v>0.30874603960076313</v>
      </c>
      <c r="DE108" s="4">
        <f t="shared" si="371"/>
        <v>2.2358275392169524</v>
      </c>
      <c r="DF108" s="4">
        <f t="shared" si="372"/>
        <v>7.3755772569896179</v>
      </c>
      <c r="DG108" s="4">
        <f t="shared" si="373"/>
        <v>21.682875117192129</v>
      </c>
      <c r="DH108" s="4">
        <f t="shared" si="374"/>
        <v>3.1032390663105333E-3</v>
      </c>
      <c r="DI108" s="4">
        <f t="shared" si="375"/>
        <v>4.9912011893607326E-2</v>
      </c>
      <c r="DJ108" s="4">
        <f t="shared" si="376"/>
        <v>0.163946134544943</v>
      </c>
      <c r="DK108" s="4">
        <f t="shared" si="377"/>
        <v>1.1872388162055161</v>
      </c>
      <c r="DL108" s="4">
        <f t="shared" si="378"/>
        <v>3.9164790028874363</v>
      </c>
      <c r="DM108" s="4">
        <f t="shared" si="379"/>
        <v>11.513746268230978</v>
      </c>
      <c r="DN108" s="4">
        <f t="shared" si="380"/>
        <v>2.8702680311720468E-3</v>
      </c>
      <c r="DO108" s="4">
        <f t="shared" si="381"/>
        <v>4.6164942193778223E-2</v>
      </c>
      <c r="DP108" s="4">
        <f t="shared" si="382"/>
        <v>0.15163812351010553</v>
      </c>
      <c r="DQ108" s="4">
        <f t="shared" si="383"/>
        <v>1.0981086363973478</v>
      </c>
      <c r="DR108" s="4">
        <f t="shared" si="384"/>
        <v>3.6224551948907098</v>
      </c>
      <c r="DS108" s="4">
        <f t="shared" si="385"/>
        <v>10.64936897434084</v>
      </c>
      <c r="DT108" s="4">
        <f t="shared" si="386"/>
        <v>4.360463399040896E-3</v>
      </c>
      <c r="DU108" s="4">
        <f t="shared" si="387"/>
        <v>7.0133011470921561E-2</v>
      </c>
      <c r="DV108" s="4">
        <f t="shared" si="388"/>
        <v>0.23036611225295833</v>
      </c>
      <c r="DW108" s="4">
        <f t="shared" si="389"/>
        <v>1.6682283553937285</v>
      </c>
      <c r="DX108" s="4">
        <f t="shared" si="390"/>
        <v>5.5031736132100884</v>
      </c>
      <c r="DY108" s="4">
        <f t="shared" si="391"/>
        <v>16.178344019158761</v>
      </c>
      <c r="DZ108" s="4">
        <f t="shared" si="392"/>
        <v>4.0331081260339052E-3</v>
      </c>
      <c r="EA108" s="4">
        <f t="shared" si="393"/>
        <v>6.486788044793998E-2</v>
      </c>
      <c r="EB108" s="4">
        <f t="shared" si="394"/>
        <v>0.21307172065579166</v>
      </c>
      <c r="EC108" s="4">
        <f t="shared" si="395"/>
        <v>1.5429886047658405</v>
      </c>
      <c r="ED108" s="4">
        <f t="shared" si="396"/>
        <v>5.0900310786451861</v>
      </c>
      <c r="EE108" s="4">
        <f t="shared" si="397"/>
        <v>14.963779020319965</v>
      </c>
      <c r="EF108" s="4">
        <f t="shared" si="398"/>
        <v>3.7838627004855179E-3</v>
      </c>
      <c r="EG108" s="4">
        <f t="shared" si="399"/>
        <v>6.0859055997560564E-2</v>
      </c>
      <c r="EH108" s="4">
        <f t="shared" si="400"/>
        <v>0.19990392301000795</v>
      </c>
      <c r="EI108" s="4">
        <f t="shared" si="401"/>
        <v>1.4476321602091786</v>
      </c>
      <c r="EJ108" s="4">
        <f t="shared" si="402"/>
        <v>4.7754679867057135</v>
      </c>
      <c r="EK108" s="4">
        <f t="shared" si="403"/>
        <v>14.039019913154807</v>
      </c>
      <c r="EL108" s="4">
        <f t="shared" si="404"/>
        <v>3.499794863197661E-3</v>
      </c>
      <c r="EM108" s="4">
        <f t="shared" si="405"/>
        <v>5.6290153321892841E-2</v>
      </c>
      <c r="EN108" s="4">
        <f t="shared" si="406"/>
        <v>0.18489643474476924</v>
      </c>
      <c r="EO108" s="4">
        <f t="shared" si="407"/>
        <v>1.3389533392556057</v>
      </c>
      <c r="EP108" s="4">
        <f t="shared" si="408"/>
        <v>4.4169568645006674</v>
      </c>
      <c r="EQ108" s="4">
        <f t="shared" si="409"/>
        <v>12.98506147437231</v>
      </c>
      <c r="ER108" s="4">
        <f t="shared" si="410"/>
        <v>0.19634483174015435</v>
      </c>
      <c r="ET108" s="4">
        <f t="shared" si="411"/>
        <v>0.9924817632312295</v>
      </c>
      <c r="EU108" s="4">
        <f t="shared" si="412"/>
        <v>0.89139417984286018</v>
      </c>
      <c r="EV108" s="4">
        <f t="shared" si="413"/>
        <v>0.71418259451917654</v>
      </c>
      <c r="EW108" s="4">
        <f t="shared" si="414"/>
        <v>0.25653393972804633</v>
      </c>
      <c r="EX108" s="4">
        <f t="shared" si="415"/>
        <v>9.4693783794292663E-2</v>
      </c>
      <c r="EY108" s="4">
        <f t="shared" si="416"/>
        <v>3.4357494855981559E-2</v>
      </c>
      <c r="EZ108" s="4">
        <f t="shared" si="417"/>
        <v>0.99304225652842293</v>
      </c>
      <c r="FA108" s="4">
        <f t="shared" si="418"/>
        <v>0.89872183611033019</v>
      </c>
      <c r="FB108" s="4">
        <f t="shared" si="419"/>
        <v>0.7298430667861121</v>
      </c>
      <c r="FC108" s="4">
        <f t="shared" si="420"/>
        <v>0.27169869460380919</v>
      </c>
      <c r="FD108" s="4">
        <f t="shared" si="421"/>
        <v>0.10159890361807461</v>
      </c>
      <c r="FE108" s="4">
        <f t="shared" si="422"/>
        <v>3.7042888214802727E-2</v>
      </c>
      <c r="FF108" s="4">
        <f t="shared" si="423"/>
        <v>0.9770343193493688</v>
      </c>
      <c r="FG108" s="4">
        <f t="shared" si="424"/>
        <v>0.72565844385601896</v>
      </c>
      <c r="FH108" s="4">
        <f t="shared" si="425"/>
        <v>0.44606796334392368</v>
      </c>
      <c r="FI108" s="4">
        <f t="shared" si="426"/>
        <v>0.10007258669102036</v>
      </c>
      <c r="FJ108" s="4">
        <f t="shared" si="427"/>
        <v>3.2610052582196632E-2</v>
      </c>
      <c r="FK108" s="4">
        <f t="shared" si="428"/>
        <v>1.1336463496168734E-2</v>
      </c>
      <c r="FL108" s="4">
        <f t="shared" si="429"/>
        <v>0.97872174736568329</v>
      </c>
      <c r="FM108" s="4">
        <f t="shared" si="430"/>
        <v>0.74091823453615124</v>
      </c>
      <c r="FN108" s="4">
        <f t="shared" si="431"/>
        <v>0.46542286151136919</v>
      </c>
      <c r="FO108" s="4">
        <f t="shared" si="432"/>
        <v>0.10732343359422852</v>
      </c>
      <c r="FP108" s="4">
        <f t="shared" si="433"/>
        <v>3.5163838845561797E-2</v>
      </c>
      <c r="FQ108" s="4">
        <f t="shared" si="434"/>
        <v>1.2245342677119844E-2</v>
      </c>
      <c r="FR108" s="4">
        <f t="shared" si="435"/>
        <v>0.99372125554991653</v>
      </c>
      <c r="FS108" s="4">
        <f t="shared" si="436"/>
        <v>0.90775039473150221</v>
      </c>
      <c r="FT108" s="4">
        <f t="shared" si="437"/>
        <v>0.74973420330873408</v>
      </c>
      <c r="FU108" s="4">
        <f t="shared" si="438"/>
        <v>0.29262843126277238</v>
      </c>
      <c r="FV108" s="4">
        <f t="shared" si="439"/>
        <v>0.1114301640218601</v>
      </c>
      <c r="FW108" s="4">
        <f t="shared" si="440"/>
        <v>4.0911828154649749E-2</v>
      </c>
      <c r="FX108" s="4">
        <f t="shared" si="441"/>
        <v>0.99418988420705579</v>
      </c>
      <c r="FY108" s="4">
        <f t="shared" si="442"/>
        <v>0.91408086288937707</v>
      </c>
      <c r="FZ108" s="4">
        <f t="shared" si="443"/>
        <v>0.76409018231302772</v>
      </c>
      <c r="GA108" s="4">
        <f t="shared" si="444"/>
        <v>0.30903995589393896</v>
      </c>
      <c r="GB108" s="4">
        <f t="shared" si="445"/>
        <v>0.11939475564689898</v>
      </c>
      <c r="GC108" s="4">
        <f t="shared" si="446"/>
        <v>4.4086122012022437E-2</v>
      </c>
      <c r="GD108" s="4">
        <f t="shared" si="447"/>
        <v>0.99690636123436394</v>
      </c>
      <c r="GE108" s="4">
        <f t="shared" si="448"/>
        <v>0.95246076687551484</v>
      </c>
      <c r="GF108" s="4">
        <f t="shared" si="449"/>
        <v>0.85914628720422759</v>
      </c>
      <c r="GG108" s="4">
        <f t="shared" si="450"/>
        <v>0.45719744574340915</v>
      </c>
      <c r="GH108" s="4">
        <f t="shared" si="451"/>
        <v>0.2033975939717636</v>
      </c>
      <c r="GI108" s="4">
        <f t="shared" si="452"/>
        <v>7.9912120524509106E-2</v>
      </c>
      <c r="GJ108" s="4">
        <f t="shared" si="453"/>
        <v>0.9971379468285495</v>
      </c>
      <c r="GK108" s="4">
        <f t="shared" si="454"/>
        <v>0.9558722144741616</v>
      </c>
      <c r="GL108" s="4">
        <f t="shared" si="455"/>
        <v>0.86832832257417469</v>
      </c>
      <c r="GM108" s="4">
        <f t="shared" si="456"/>
        <v>0.47661974344526559</v>
      </c>
      <c r="GN108" s="4">
        <f t="shared" si="457"/>
        <v>0.21633524995662901</v>
      </c>
      <c r="GO108" s="4">
        <f t="shared" si="458"/>
        <v>8.5841559504435158E-2</v>
      </c>
      <c r="GP108" s="4">
        <f t="shared" si="459"/>
        <v>0.99565846769367661</v>
      </c>
      <c r="GQ108" s="4">
        <f t="shared" si="460"/>
        <v>0.93446327632251791</v>
      </c>
      <c r="GR108" s="4">
        <f t="shared" si="461"/>
        <v>0.81276620840025549</v>
      </c>
      <c r="GS108" s="4">
        <f t="shared" si="462"/>
        <v>0.37478051605985507</v>
      </c>
      <c r="GT108" s="4">
        <f t="shared" si="463"/>
        <v>0.15377107539750601</v>
      </c>
      <c r="GU108" s="4">
        <f t="shared" si="464"/>
        <v>5.8212828831738048E-2</v>
      </c>
      <c r="GV108" s="4">
        <f t="shared" si="465"/>
        <v>0.99598309249626105</v>
      </c>
      <c r="GW108" s="4">
        <f t="shared" si="466"/>
        <v>0.93908363503211967</v>
      </c>
      <c r="GX108" s="4">
        <f t="shared" si="467"/>
        <v>0.82435356704168794</v>
      </c>
      <c r="GY108" s="4">
        <f t="shared" si="468"/>
        <v>0.39323809714518188</v>
      </c>
      <c r="GZ108" s="4">
        <f t="shared" si="469"/>
        <v>0.16420277451563747</v>
      </c>
      <c r="HA108" s="4">
        <f t="shared" si="470"/>
        <v>6.2641809231205256E-2</v>
      </c>
      <c r="HB108" s="4">
        <f t="shared" si="471"/>
        <v>0.99623040094477522</v>
      </c>
      <c r="HC108" s="4">
        <f t="shared" si="472"/>
        <v>0.94263228875363392</v>
      </c>
      <c r="HD108" s="4">
        <f t="shared" si="473"/>
        <v>0.83340005880759116</v>
      </c>
      <c r="HE108" s="4">
        <f t="shared" si="474"/>
        <v>0.40855812252219231</v>
      </c>
      <c r="HF108" s="4">
        <f t="shared" si="475"/>
        <v>0.17314614197530909</v>
      </c>
      <c r="HG108" s="4">
        <f t="shared" si="476"/>
        <v>6.6493694786938104E-2</v>
      </c>
      <c r="HH108" s="4">
        <f t="shared" si="477"/>
        <v>0.99651241098292931</v>
      </c>
      <c r="HI108" s="4">
        <f t="shared" si="478"/>
        <v>0.94670957298535086</v>
      </c>
      <c r="HJ108" s="4">
        <f t="shared" si="479"/>
        <v>0.843955615593867</v>
      </c>
      <c r="HK108" s="4">
        <f t="shared" si="480"/>
        <v>0.4275416628526072</v>
      </c>
      <c r="HL108" s="4">
        <f t="shared" si="481"/>
        <v>0.18460549437884061</v>
      </c>
      <c r="HM108" s="4">
        <f t="shared" si="482"/>
        <v>7.150486980929649E-2</v>
      </c>
      <c r="HN108" s="4">
        <f t="shared" si="483"/>
        <v>0.83587939987623872</v>
      </c>
      <c r="HP108" s="4">
        <f t="shared" ref="HP108:IU108" si="610">IF(B1=1,ET108,0)</f>
        <v>0.9924817632312295</v>
      </c>
      <c r="HQ108" s="4">
        <f t="shared" si="610"/>
        <v>0.89139417984286018</v>
      </c>
      <c r="HR108" s="4">
        <f t="shared" si="610"/>
        <v>0.71418259451917654</v>
      </c>
      <c r="HS108" s="4">
        <f t="shared" si="610"/>
        <v>0.25653393972804633</v>
      </c>
      <c r="HT108" s="4">
        <f t="shared" si="610"/>
        <v>9.4693783794292663E-2</v>
      </c>
      <c r="HU108" s="4">
        <f t="shared" si="610"/>
        <v>3.4357494855981559E-2</v>
      </c>
      <c r="HV108" s="4">
        <f t="shared" si="610"/>
        <v>0.99304225652842293</v>
      </c>
      <c r="HW108" s="4">
        <f t="shared" si="610"/>
        <v>0.89872183611033019</v>
      </c>
      <c r="HX108" s="4">
        <f t="shared" si="610"/>
        <v>0.7298430667861121</v>
      </c>
      <c r="HY108" s="4">
        <f t="shared" si="610"/>
        <v>0.27169869460380919</v>
      </c>
      <c r="HZ108" s="4">
        <f t="shared" si="610"/>
        <v>0.10159890361807461</v>
      </c>
      <c r="IA108" s="4">
        <f t="shared" si="610"/>
        <v>3.7042888214802727E-2</v>
      </c>
      <c r="IB108" s="4">
        <f t="shared" si="610"/>
        <v>0.9770343193493688</v>
      </c>
      <c r="IC108" s="4">
        <f t="shared" si="610"/>
        <v>0.72565844385601896</v>
      </c>
      <c r="ID108" s="4">
        <f t="shared" si="610"/>
        <v>0.44606796334392368</v>
      </c>
      <c r="IE108" s="4">
        <f t="shared" si="610"/>
        <v>0.10007258669102036</v>
      </c>
      <c r="IF108" s="4">
        <f t="shared" si="610"/>
        <v>3.2610052582196632E-2</v>
      </c>
      <c r="IG108" s="4">
        <f t="shared" si="610"/>
        <v>1.1336463496168734E-2</v>
      </c>
      <c r="IH108" s="4">
        <f t="shared" si="610"/>
        <v>0.97872174736568329</v>
      </c>
      <c r="II108" s="4">
        <f t="shared" si="610"/>
        <v>0.74091823453615124</v>
      </c>
      <c r="IJ108" s="4">
        <f t="shared" si="610"/>
        <v>0.46542286151136919</v>
      </c>
      <c r="IK108" s="4">
        <f t="shared" si="610"/>
        <v>0.10732343359422852</v>
      </c>
      <c r="IL108" s="4">
        <f t="shared" si="610"/>
        <v>3.5163838845561797E-2</v>
      </c>
      <c r="IM108" s="4">
        <f t="shared" si="610"/>
        <v>1.2245342677119844E-2</v>
      </c>
      <c r="IN108" s="4">
        <f t="shared" si="610"/>
        <v>0.99372125554991653</v>
      </c>
      <c r="IO108" s="4">
        <f t="shared" si="610"/>
        <v>0.90775039473150221</v>
      </c>
      <c r="IP108" s="4">
        <f t="shared" si="610"/>
        <v>0.74973420330873408</v>
      </c>
      <c r="IQ108" s="4">
        <f t="shared" si="610"/>
        <v>0.29262843126277238</v>
      </c>
      <c r="IR108" s="4">
        <f t="shared" si="610"/>
        <v>0.1114301640218601</v>
      </c>
      <c r="IS108" s="4">
        <f t="shared" si="610"/>
        <v>4.0911828154649749E-2</v>
      </c>
      <c r="IT108" s="4">
        <f t="shared" si="610"/>
        <v>0.99418988420705579</v>
      </c>
      <c r="IU108" s="4">
        <f t="shared" si="610"/>
        <v>0.91408086288937707</v>
      </c>
      <c r="IV108" s="4">
        <f t="shared" ref="IV108:KA108" si="611">IF(AH1=1,FZ108,0)</f>
        <v>0.76409018231302772</v>
      </c>
      <c r="IW108" s="4">
        <f t="shared" si="611"/>
        <v>0.30903995589393896</v>
      </c>
      <c r="IX108" s="4">
        <f t="shared" si="611"/>
        <v>0.11939475564689898</v>
      </c>
      <c r="IY108" s="4">
        <f t="shared" si="611"/>
        <v>4.4086122012022437E-2</v>
      </c>
      <c r="IZ108" s="4">
        <f t="shared" si="611"/>
        <v>0.99690636123436394</v>
      </c>
      <c r="JA108" s="4">
        <f t="shared" si="611"/>
        <v>0.95246076687551484</v>
      </c>
      <c r="JB108" s="4">
        <f t="shared" si="611"/>
        <v>0.85914628720422759</v>
      </c>
      <c r="JC108" s="4">
        <f t="shared" si="611"/>
        <v>0.45719744574340915</v>
      </c>
      <c r="JD108" s="4">
        <f t="shared" si="611"/>
        <v>0.2033975939717636</v>
      </c>
      <c r="JE108" s="4">
        <f t="shared" si="611"/>
        <v>7.9912120524509106E-2</v>
      </c>
      <c r="JF108" s="4">
        <f t="shared" si="611"/>
        <v>0.9971379468285495</v>
      </c>
      <c r="JG108" s="4">
        <f t="shared" si="611"/>
        <v>0.9558722144741616</v>
      </c>
      <c r="JH108" s="4">
        <f t="shared" si="611"/>
        <v>0.86832832257417469</v>
      </c>
      <c r="JI108" s="4">
        <f t="shared" si="611"/>
        <v>0.47661974344526559</v>
      </c>
      <c r="JJ108" s="4">
        <f t="shared" si="611"/>
        <v>0.21633524995662901</v>
      </c>
      <c r="JK108" s="4">
        <f t="shared" si="611"/>
        <v>8.5841559504435158E-2</v>
      </c>
      <c r="JL108" s="4">
        <f t="shared" si="611"/>
        <v>0.99565846769367661</v>
      </c>
      <c r="JM108" s="4">
        <f t="shared" si="611"/>
        <v>0.93446327632251791</v>
      </c>
      <c r="JN108" s="4">
        <f t="shared" si="611"/>
        <v>0.81276620840025549</v>
      </c>
      <c r="JO108" s="4">
        <f t="shared" si="611"/>
        <v>0.37478051605985507</v>
      </c>
      <c r="JP108" s="4">
        <f t="shared" si="611"/>
        <v>0.15377107539750601</v>
      </c>
      <c r="JQ108" s="4">
        <f t="shared" si="611"/>
        <v>5.8212828831738048E-2</v>
      </c>
      <c r="JR108" s="4">
        <f t="shared" si="611"/>
        <v>0.99598309249626105</v>
      </c>
      <c r="JS108" s="4">
        <f t="shared" si="611"/>
        <v>0.93908363503211967</v>
      </c>
      <c r="JT108" s="4">
        <f t="shared" si="611"/>
        <v>0.82435356704168794</v>
      </c>
      <c r="JU108" s="4">
        <f t="shared" si="611"/>
        <v>0.39323809714518188</v>
      </c>
      <c r="JV108" s="4">
        <f t="shared" si="611"/>
        <v>0.16420277451563747</v>
      </c>
      <c r="JW108" s="4">
        <f t="shared" si="611"/>
        <v>6.2641809231205256E-2</v>
      </c>
      <c r="JX108" s="4">
        <f t="shared" si="611"/>
        <v>0.99623040094477522</v>
      </c>
      <c r="JY108" s="4">
        <f t="shared" si="611"/>
        <v>0.94263228875363392</v>
      </c>
      <c r="JZ108" s="4">
        <f t="shared" si="611"/>
        <v>0.83340005880759116</v>
      </c>
      <c r="KA108" s="4">
        <f t="shared" si="611"/>
        <v>0.40855812252219231</v>
      </c>
      <c r="KB108" s="4">
        <f t="shared" ref="KB108:KJ108" si="612">IF(BN1=1,HF108,0)</f>
        <v>0.17314614197530909</v>
      </c>
      <c r="KC108" s="4">
        <f t="shared" si="612"/>
        <v>6.6493694786938104E-2</v>
      </c>
      <c r="KD108" s="4">
        <f t="shared" si="612"/>
        <v>0.99651241098292931</v>
      </c>
      <c r="KE108" s="4">
        <f t="shared" si="612"/>
        <v>0.94670957298535086</v>
      </c>
      <c r="KF108" s="4">
        <f t="shared" si="612"/>
        <v>0.843955615593867</v>
      </c>
      <c r="KG108" s="4">
        <f t="shared" si="612"/>
        <v>0.4275416628526072</v>
      </c>
      <c r="KH108" s="4">
        <f t="shared" si="612"/>
        <v>0.18460549437884061</v>
      </c>
      <c r="KI108" s="4">
        <f t="shared" si="612"/>
        <v>7.150486980929649E-2</v>
      </c>
      <c r="KJ108" s="4">
        <f t="shared" si="612"/>
        <v>0</v>
      </c>
    </row>
    <row r="109" spans="1:296" x14ac:dyDescent="0.2">
      <c r="A109" s="4" t="str">
        <f>'Respondent Data'!A109</f>
        <v>899</v>
      </c>
      <c r="B109" s="4">
        <f>SUMPRODUCT('Respondent Data'!I109:Z109,'Product Coding'!A100:R100)</f>
        <v>1.513296890268738</v>
      </c>
      <c r="C109" s="4">
        <f>SUMPRODUCT('Respondent Data'!I109:Z109,'Product Coding'!A101:R101)</f>
        <v>4.8172892588216394E-2</v>
      </c>
      <c r="D109" s="4">
        <f>SUMPRODUCT('Respondent Data'!I109:Z109,'Product Coding'!A102:R102)</f>
        <v>-0.5100092955083535</v>
      </c>
      <c r="E109" s="4">
        <f>SUMPRODUCT('Respondent Data'!I109:Z109,'Product Coding'!A103:R103)</f>
        <v>-1.0856421426757206</v>
      </c>
      <c r="F109" s="4">
        <f>SUMPRODUCT('Respondent Data'!I109:Z109,'Product Coding'!A104:R104)</f>
        <v>-2.3055029405949714</v>
      </c>
      <c r="G109" s="4">
        <f>SUMPRODUCT('Respondent Data'!I109:Z109,'Product Coding'!A105:R105)</f>
        <v>-2.9890428541694916</v>
      </c>
      <c r="H109" s="4">
        <f>SUMPRODUCT('Respondent Data'!I109:Z109,'Product Coding'!A106:R106)</f>
        <v>1.5591736648286754</v>
      </c>
      <c r="I109" s="4">
        <f>SUMPRODUCT('Respondent Data'!I109:Z109,'Product Coding'!A107:R107)</f>
        <v>9.4049667148153604E-2</v>
      </c>
      <c r="J109" s="4">
        <f>SUMPRODUCT('Respondent Data'!I109:Z109,'Product Coding'!A108:R108)</f>
        <v>-0.46413252094841634</v>
      </c>
      <c r="K109" s="4">
        <f>SUMPRODUCT('Respondent Data'!I109:Z109,'Product Coding'!A109:R109)</f>
        <v>-1.0397653681157832</v>
      </c>
      <c r="L109" s="4">
        <f>SUMPRODUCT('Respondent Data'!I109:Z109,'Product Coding'!A110:R110)</f>
        <v>-2.2596261660350345</v>
      </c>
      <c r="M109" s="4">
        <f>SUMPRODUCT('Respondent Data'!I109:Z109,'Product Coding'!A111:R111)</f>
        <v>-2.9431660796095547</v>
      </c>
      <c r="N109" s="4">
        <f>SUMPRODUCT('Respondent Data'!I109:Z109,'Product Coding'!A112:R112)</f>
        <v>0.53599973868067818</v>
      </c>
      <c r="O109" s="4">
        <f>SUMPRODUCT('Respondent Data'!I109:Z109,'Product Coding'!A113:R113)</f>
        <v>-0.92912425899984352</v>
      </c>
      <c r="P109" s="4">
        <f>SUMPRODUCT('Respondent Data'!I109:Z109,'Product Coding'!A114:R114)</f>
        <v>-1.4873064470964137</v>
      </c>
      <c r="Q109" s="4">
        <f>SUMPRODUCT('Respondent Data'!I109:Z109,'Product Coding'!A115:R115)</f>
        <v>-2.0629392942637805</v>
      </c>
      <c r="R109" s="4">
        <f>SUMPRODUCT('Respondent Data'!I109:Z109,'Product Coding'!A116:R116)</f>
        <v>-3.2828000921830314</v>
      </c>
      <c r="S109" s="4">
        <f>SUMPRODUCT('Respondent Data'!I109:Z109,'Product Coding'!A117:R117)</f>
        <v>-3.9663400057575515</v>
      </c>
      <c r="T109" s="4">
        <f>SUMPRODUCT('Respondent Data'!I109:Z109,'Product Coding'!A118:R118)</f>
        <v>0.58187651324061529</v>
      </c>
      <c r="U109" s="4">
        <f>SUMPRODUCT('Respondent Data'!I109:Z109,'Product Coding'!A119:R119)</f>
        <v>-0.88324748443990642</v>
      </c>
      <c r="V109" s="4">
        <f>SUMPRODUCT('Respondent Data'!I109:Z109,'Product Coding'!A120:R120)</f>
        <v>-1.4414296725364764</v>
      </c>
      <c r="W109" s="4">
        <f>SUMPRODUCT('Respondent Data'!I109:Z109,'Product Coding'!A121:R121)</f>
        <v>-2.0170625197038436</v>
      </c>
      <c r="X109" s="4">
        <f>SUMPRODUCT('Respondent Data'!I109:Z109,'Product Coding'!A122:R122)</f>
        <v>-3.2369233176230945</v>
      </c>
      <c r="Y109" s="4">
        <f>SUMPRODUCT('Respondent Data'!I109:Z109,'Product Coding'!A123:R123)</f>
        <v>-3.9204632311976146</v>
      </c>
      <c r="Z109" s="4">
        <f>SUMPRODUCT('Respondent Data'!I109:Z109,'Product Coding'!A124:R124)</f>
        <v>1.2521350237467281</v>
      </c>
      <c r="AA109" s="4">
        <f>SUMPRODUCT('Respondent Data'!I109:Z109,'Product Coding'!A125:R125)</f>
        <v>-0.21298897393379351</v>
      </c>
      <c r="AB109" s="4">
        <f>SUMPRODUCT('Respondent Data'!I109:Z109,'Product Coding'!A126:R126)</f>
        <v>-0.7711711620303634</v>
      </c>
      <c r="AC109" s="4">
        <f>SUMPRODUCT('Respondent Data'!I109:Z109,'Product Coding'!A127:R127)</f>
        <v>-1.3468040091977305</v>
      </c>
      <c r="AD109" s="4">
        <f>SUMPRODUCT('Respondent Data'!I109:Z109,'Product Coding'!A128:R128)</f>
        <v>-2.5666648071169815</v>
      </c>
      <c r="AE109" s="4">
        <f>SUMPRODUCT('Respondent Data'!I109:Z109,'Product Coding'!A129:R129)</f>
        <v>-3.2502047206915017</v>
      </c>
      <c r="AF109" s="4">
        <f>SUMPRODUCT('Respondent Data'!I109:Z109,'Product Coding'!A130:R130)</f>
        <v>1.2980117983066655</v>
      </c>
      <c r="AG109" s="4">
        <f>SUMPRODUCT('Respondent Data'!I109:Z109,'Product Coding'!A131:R131)</f>
        <v>-0.1671121993738563</v>
      </c>
      <c r="AH109" s="4">
        <f>SUMPRODUCT('Respondent Data'!I109:Z109,'Product Coding'!A132:R132)</f>
        <v>-0.72529438747042629</v>
      </c>
      <c r="AI109" s="4">
        <f>SUMPRODUCT('Respondent Data'!I109:Z109,'Product Coding'!A133:R133)</f>
        <v>-1.3009272346377931</v>
      </c>
      <c r="AJ109" s="4">
        <f>SUMPRODUCT('Respondent Data'!I109:Z109,'Product Coding'!A134:R134)</f>
        <v>-2.5207880325570446</v>
      </c>
      <c r="AK109" s="4">
        <f>SUMPRODUCT('Respondent Data'!I109:Z109,'Product Coding'!A135:R135)</f>
        <v>-3.2043279461315648</v>
      </c>
      <c r="AL109" s="4">
        <f>SUMPRODUCT('Respondent Data'!I109:Z109,'Product Coding'!A136:R136)</f>
        <v>3.2609772452344474</v>
      </c>
      <c r="AM109" s="4">
        <f>SUMPRODUCT('Respondent Data'!I109:Z109,'Product Coding'!A137:R137)</f>
        <v>1.7958532475539253</v>
      </c>
      <c r="AN109" s="4">
        <f>SUMPRODUCT('Respondent Data'!I109:Z109,'Product Coding'!A138:R138)</f>
        <v>1.2376710594573554</v>
      </c>
      <c r="AO109" s="4">
        <f>SUMPRODUCT('Respondent Data'!I109:Z109,'Product Coding'!A139:R139)</f>
        <v>0.66203821228998849</v>
      </c>
      <c r="AP109" s="4">
        <f>SUMPRODUCT('Respondent Data'!I109:Z109,'Product Coding'!A140:R140)</f>
        <v>-0.55782258562926257</v>
      </c>
      <c r="AQ109" s="4">
        <f>SUMPRODUCT('Respondent Data'!I109:Z109,'Product Coding'!A141:R141)</f>
        <v>-1.2413624992037828</v>
      </c>
      <c r="AR109" s="4">
        <f>SUMPRODUCT('Respondent Data'!I109:Z109,'Product Coding'!A142:R142)</f>
        <v>3.3068540197943843</v>
      </c>
      <c r="AS109" s="4">
        <f>SUMPRODUCT('Respondent Data'!I109:Z109,'Product Coding'!A143:R143)</f>
        <v>1.8417300221138626</v>
      </c>
      <c r="AT109" s="4">
        <f>SUMPRODUCT('Respondent Data'!I109:Z109,'Product Coding'!A144:R144)</f>
        <v>1.2835478340172928</v>
      </c>
      <c r="AU109" s="4">
        <f>SUMPRODUCT('Respondent Data'!I109:Z109,'Product Coding'!A145:R145)</f>
        <v>0.7079149868499256</v>
      </c>
      <c r="AV109" s="4">
        <f>SUMPRODUCT('Respondent Data'!I109:Z109,'Product Coding'!A146:R146)</f>
        <v>-0.51194581106932546</v>
      </c>
      <c r="AW109" s="4">
        <f>SUMPRODUCT('Respondent Data'!I109:Z109,'Product Coding'!A147:R147)</f>
        <v>-1.1954857246438455</v>
      </c>
      <c r="AX109" s="4">
        <f>SUMPRODUCT('Respondent Data'!I109:Z109,'Product Coding'!A148:R148)</f>
        <v>4.4181299552797579</v>
      </c>
      <c r="AY109" s="4">
        <f>SUMPRODUCT('Respondent Data'!I109:Z109,'Product Coding'!A149:R149)</f>
        <v>2.9530059575992365</v>
      </c>
      <c r="AZ109" s="4">
        <f>SUMPRODUCT('Respondent Data'!I109:Z109,'Product Coding'!A150:R150)</f>
        <v>2.3948237695026666</v>
      </c>
      <c r="BA109" s="4">
        <f>SUMPRODUCT('Respondent Data'!I109:Z109,'Product Coding'!A151:R151)</f>
        <v>1.8191909223352993</v>
      </c>
      <c r="BB109" s="4">
        <f>SUMPRODUCT('Respondent Data'!I109:Z109,'Product Coding'!A152:R152)</f>
        <v>0.59933012441604827</v>
      </c>
      <c r="BC109" s="4">
        <f>SUMPRODUCT('Respondent Data'!I109:Z109,'Product Coding'!A153:R153)</f>
        <v>-8.4209789158471826E-2</v>
      </c>
      <c r="BD109" s="4">
        <f>SUMPRODUCT('Respondent Data'!I109:Z109,'Product Coding'!A154:R154)</f>
        <v>4.4640067298396957</v>
      </c>
      <c r="BE109" s="4">
        <f>SUMPRODUCT('Respondent Data'!I109:Z109,'Product Coding'!A155:R155)</f>
        <v>2.9988827321591733</v>
      </c>
      <c r="BF109" s="4">
        <f>SUMPRODUCT('Respondent Data'!I109:Z109,'Product Coding'!A156:R156)</f>
        <v>2.4407005440626035</v>
      </c>
      <c r="BG109" s="4">
        <f>SUMPRODUCT('Respondent Data'!I109:Z109,'Product Coding'!A157:R157)</f>
        <v>1.8650676968952367</v>
      </c>
      <c r="BH109" s="4">
        <f>SUMPRODUCT('Respondent Data'!I109:Z109,'Product Coding'!A158:R158)</f>
        <v>0.64520689897598538</v>
      </c>
      <c r="BI109" s="4">
        <f>SUMPRODUCT('Respondent Data'!I109:Z109,'Product Coding'!A159:R159)</f>
        <v>-3.8333014598534616E-2</v>
      </c>
      <c r="BJ109" s="4">
        <f>SUMPRODUCT('Respondent Data'!I109:Z109,'Product Coding'!A160:R160)</f>
        <v>6.1057886087203279</v>
      </c>
      <c r="BK109" s="4">
        <f>SUMPRODUCT('Respondent Data'!I109:Z109,'Product Coding'!A161:R161)</f>
        <v>4.6406646110398064</v>
      </c>
      <c r="BL109" s="4">
        <f>SUMPRODUCT('Respondent Data'!I109:Z109,'Product Coding'!A162:R162)</f>
        <v>4.0824824229432366</v>
      </c>
      <c r="BM109" s="4">
        <f>SUMPRODUCT('Respondent Data'!I109:Z109,'Product Coding'!A163:R163)</f>
        <v>3.5068495757758695</v>
      </c>
      <c r="BN109" s="4">
        <f>SUMPRODUCT('Respondent Data'!I109:Z109,'Product Coding'!A164:R164)</f>
        <v>2.2869887778566187</v>
      </c>
      <c r="BO109" s="4">
        <f>SUMPRODUCT('Respondent Data'!I109:Z109,'Product Coding'!A165:R165)</f>
        <v>1.6034488642820983</v>
      </c>
      <c r="BP109" s="4">
        <f>SUMPRODUCT('Respondent Data'!I109:Z109,'Product Coding'!A166:R166)</f>
        <v>6.1516653832802657</v>
      </c>
      <c r="BQ109" s="4">
        <f>SUMPRODUCT('Respondent Data'!I109:Z109,'Product Coding'!A167:R167)</f>
        <v>4.6865413855997442</v>
      </c>
      <c r="BR109" s="4">
        <f>SUMPRODUCT('Respondent Data'!I109:Z109,'Product Coding'!A168:R168)</f>
        <v>4.1283591975031744</v>
      </c>
      <c r="BS109" s="4">
        <f>SUMPRODUCT('Respondent Data'!I109:Z109,'Product Coding'!A169:R169)</f>
        <v>3.5527263503358064</v>
      </c>
      <c r="BT109" s="4">
        <f>SUMPRODUCT('Respondent Data'!I109:Z109,'Product Coding'!A170:R170)</f>
        <v>2.3328655524165556</v>
      </c>
      <c r="BU109" s="4">
        <f>SUMPRODUCT('Respondent Data'!I109:Z109,'Product Coding'!A171:R171)</f>
        <v>1.6493256388420356</v>
      </c>
      <c r="BV109" s="4">
        <f>SUMPRODUCT('Respondent Data'!I109:Z109,'Product Coding'!A172:R172)</f>
        <v>3.7048258641894298</v>
      </c>
      <c r="BX109" s="4">
        <f t="shared" si="338"/>
        <v>0.22018286127335521</v>
      </c>
      <c r="BY109" s="4">
        <f t="shared" si="339"/>
        <v>0.9529690115547842</v>
      </c>
      <c r="BZ109" s="4">
        <f t="shared" si="340"/>
        <v>1.6653066747460461</v>
      </c>
      <c r="CA109" s="4">
        <f t="shared" si="341"/>
        <v>2.9613408116323399</v>
      </c>
      <c r="CB109" s="4">
        <f t="shared" si="342"/>
        <v>10.029221086616042</v>
      </c>
      <c r="CC109" s="4">
        <f t="shared" si="343"/>
        <v>19.866658099492284</v>
      </c>
      <c r="CD109" s="4">
        <f t="shared" si="344"/>
        <v>0.21030978579051476</v>
      </c>
      <c r="CE109" s="4">
        <f t="shared" si="345"/>
        <v>0.91023755221468883</v>
      </c>
      <c r="CF109" s="4">
        <f t="shared" si="346"/>
        <v>1.5906337487664284</v>
      </c>
      <c r="CG109" s="4">
        <f t="shared" si="347"/>
        <v>2.8285532677037324</v>
      </c>
      <c r="CH109" s="4">
        <f t="shared" si="348"/>
        <v>9.5795073520882532</v>
      </c>
      <c r="CI109" s="4">
        <f t="shared" si="349"/>
        <v>18.97583029448635</v>
      </c>
      <c r="CJ109" s="4">
        <f t="shared" si="350"/>
        <v>0.58508406648545841</v>
      </c>
      <c r="CK109" s="4">
        <f t="shared" si="351"/>
        <v>2.5322905756179002</v>
      </c>
      <c r="CL109" s="4">
        <f t="shared" si="352"/>
        <v>4.4251600491109659</v>
      </c>
      <c r="CM109" s="4">
        <f t="shared" si="353"/>
        <v>7.8690653500416978</v>
      </c>
      <c r="CN109" s="4">
        <f t="shared" si="354"/>
        <v>26.650291594467138</v>
      </c>
      <c r="CO109" s="4">
        <f t="shared" si="355"/>
        <v>52.790962207982808</v>
      </c>
      <c r="CP109" s="4">
        <f t="shared" si="356"/>
        <v>0.55884869503642187</v>
      </c>
      <c r="CQ109" s="4">
        <f t="shared" si="357"/>
        <v>2.4187417923339836</v>
      </c>
      <c r="CR109" s="4">
        <f t="shared" si="358"/>
        <v>4.226734345421514</v>
      </c>
      <c r="CS109" s="4">
        <f t="shared" si="359"/>
        <v>7.5162137441943582</v>
      </c>
      <c r="CT109" s="4">
        <f t="shared" si="360"/>
        <v>25.455283322568906</v>
      </c>
      <c r="CU109" s="4">
        <f t="shared" si="361"/>
        <v>50.423797244838326</v>
      </c>
      <c r="CV109" s="4">
        <f t="shared" si="362"/>
        <v>0.28589375484206225</v>
      </c>
      <c r="CW109" s="4">
        <f t="shared" si="363"/>
        <v>1.2373710078337299</v>
      </c>
      <c r="CX109" s="4">
        <f t="shared" si="364"/>
        <v>2.1622971717840511</v>
      </c>
      <c r="CY109" s="4">
        <f t="shared" si="365"/>
        <v>3.8451169137707186</v>
      </c>
      <c r="CZ109" s="4">
        <f t="shared" si="366"/>
        <v>13.022319984452057</v>
      </c>
      <c r="DA109" s="4">
        <f t="shared" si="367"/>
        <v>25.795620273895668</v>
      </c>
      <c r="DB109" s="4">
        <f t="shared" si="368"/>
        <v>0.27307418021529756</v>
      </c>
      <c r="DC109" s="4">
        <f t="shared" si="369"/>
        <v>1.181886864835634</v>
      </c>
      <c r="DD109" s="4">
        <f t="shared" si="370"/>
        <v>2.0653390204098065</v>
      </c>
      <c r="DE109" s="4">
        <f t="shared" si="371"/>
        <v>3.6727005444381668</v>
      </c>
      <c r="DF109" s="4">
        <f t="shared" si="372"/>
        <v>12.438394662450829</v>
      </c>
      <c r="DG109" s="4">
        <f t="shared" si="373"/>
        <v>24.638935758952094</v>
      </c>
      <c r="DH109" s="4">
        <f t="shared" si="374"/>
        <v>3.8350901463180001E-2</v>
      </c>
      <c r="DI109" s="4">
        <f t="shared" si="375"/>
        <v>0.16598576496028233</v>
      </c>
      <c r="DJ109" s="4">
        <f t="shared" si="376"/>
        <v>0.29005896199101738</v>
      </c>
      <c r="DK109" s="4">
        <f t="shared" si="377"/>
        <v>0.51579895460078096</v>
      </c>
      <c r="DL109" s="4">
        <f t="shared" si="378"/>
        <v>1.7468647079108692</v>
      </c>
      <c r="DM109" s="4">
        <f t="shared" si="379"/>
        <v>3.4603249443217026</v>
      </c>
      <c r="DN109" s="4">
        <f t="shared" si="380"/>
        <v>3.6631233806981869E-2</v>
      </c>
      <c r="DO109" s="4">
        <f t="shared" si="381"/>
        <v>0.15854290597910425</v>
      </c>
      <c r="DP109" s="4">
        <f t="shared" si="382"/>
        <v>0.27705261803831382</v>
      </c>
      <c r="DQ109" s="4">
        <f t="shared" si="383"/>
        <v>0.49267035147839094</v>
      </c>
      <c r="DR109" s="4">
        <f t="shared" si="384"/>
        <v>1.6685346915791164</v>
      </c>
      <c r="DS109" s="4">
        <f t="shared" si="385"/>
        <v>3.3051627796878735</v>
      </c>
      <c r="DT109" s="4">
        <f t="shared" si="386"/>
        <v>1.2056757892652613E-2</v>
      </c>
      <c r="DU109" s="4">
        <f t="shared" si="387"/>
        <v>5.218261123990079E-2</v>
      </c>
      <c r="DV109" s="4">
        <f t="shared" si="388"/>
        <v>9.1188747745014301E-2</v>
      </c>
      <c r="DW109" s="4">
        <f t="shared" si="389"/>
        <v>0.16215689539594128</v>
      </c>
      <c r="DX109" s="4">
        <f t="shared" si="390"/>
        <v>0.54917939477176181</v>
      </c>
      <c r="DY109" s="4">
        <f t="shared" si="391"/>
        <v>1.0878570904949463</v>
      </c>
      <c r="DZ109" s="4">
        <f t="shared" si="392"/>
        <v>1.1516128708055412E-2</v>
      </c>
      <c r="EA109" s="4">
        <f t="shared" si="393"/>
        <v>4.9842724944102162E-2</v>
      </c>
      <c r="EB109" s="4">
        <f t="shared" si="394"/>
        <v>8.7099812827620873E-2</v>
      </c>
      <c r="EC109" s="4">
        <f t="shared" si="395"/>
        <v>0.15488572424734048</v>
      </c>
      <c r="ED109" s="4">
        <f t="shared" si="396"/>
        <v>0.52455400119278228</v>
      </c>
      <c r="EE109" s="4">
        <f t="shared" si="397"/>
        <v>1.0390772031463777</v>
      </c>
      <c r="EF109" s="4">
        <f t="shared" si="398"/>
        <v>2.2299221404404627E-3</v>
      </c>
      <c r="EG109" s="4">
        <f t="shared" si="399"/>
        <v>9.6512811475433051E-3</v>
      </c>
      <c r="EH109" s="4">
        <f t="shared" si="400"/>
        <v>1.6865546224459346E-2</v>
      </c>
      <c r="EI109" s="4">
        <f t="shared" si="401"/>
        <v>2.9991250922344122E-2</v>
      </c>
      <c r="EJ109" s="4">
        <f t="shared" si="402"/>
        <v>0.10157185724211415</v>
      </c>
      <c r="EK109" s="4">
        <f t="shared" si="403"/>
        <v>0.20120140367155659</v>
      </c>
      <c r="EL109" s="4">
        <f t="shared" si="404"/>
        <v>2.1299316621348277E-3</v>
      </c>
      <c r="EM109" s="4">
        <f t="shared" si="405"/>
        <v>9.2185143703075786E-3</v>
      </c>
      <c r="EN109" s="4">
        <f t="shared" si="406"/>
        <v>1.6109289311589562E-2</v>
      </c>
      <c r="EO109" s="4">
        <f t="shared" si="407"/>
        <v>2.8646432881245566E-2</v>
      </c>
      <c r="EP109" s="4">
        <f t="shared" si="408"/>
        <v>9.7017340111742789E-2</v>
      </c>
      <c r="EQ109" s="4">
        <f t="shared" si="409"/>
        <v>0.1921794632979299</v>
      </c>
      <c r="ER109" s="4">
        <f t="shared" si="410"/>
        <v>2.4604501519431117E-2</v>
      </c>
      <c r="ET109" s="4">
        <f t="shared" si="411"/>
        <v>0.81954929194499804</v>
      </c>
      <c r="EU109" s="4">
        <f t="shared" si="412"/>
        <v>0.51204089470108227</v>
      </c>
      <c r="EV109" s="4">
        <f t="shared" si="413"/>
        <v>0.37519134644994706</v>
      </c>
      <c r="EW109" s="4">
        <f t="shared" si="414"/>
        <v>0.2524397792443242</v>
      </c>
      <c r="EX109" s="4">
        <f t="shared" si="415"/>
        <v>9.0668234152409891E-2</v>
      </c>
      <c r="EY109" s="4">
        <f t="shared" si="416"/>
        <v>4.7923342359471134E-2</v>
      </c>
      <c r="EZ109" s="4">
        <f t="shared" si="417"/>
        <v>0.82623474728567059</v>
      </c>
      <c r="FA109" s="4">
        <f t="shared" si="418"/>
        <v>0.52349510082692141</v>
      </c>
      <c r="FB109" s="4">
        <f t="shared" si="419"/>
        <v>0.38600593406002143</v>
      </c>
      <c r="FC109" s="4">
        <f t="shared" si="420"/>
        <v>0.26119526883317318</v>
      </c>
      <c r="FD109" s="4">
        <f t="shared" si="421"/>
        <v>9.4522359758331606E-2</v>
      </c>
      <c r="FE109" s="4">
        <f t="shared" si="422"/>
        <v>5.0060497373969781E-2</v>
      </c>
      <c r="FF109" s="4">
        <f t="shared" si="423"/>
        <v>0.6308813653128561</v>
      </c>
      <c r="FG109" s="4">
        <f t="shared" si="424"/>
        <v>0.28310241714048989</v>
      </c>
      <c r="FH109" s="4">
        <f t="shared" si="425"/>
        <v>0.18432635921291804</v>
      </c>
      <c r="FI109" s="4">
        <f t="shared" si="426"/>
        <v>0.11275145243972055</v>
      </c>
      <c r="FJ109" s="4">
        <f t="shared" si="427"/>
        <v>3.6165983877005529E-2</v>
      </c>
      <c r="FK109" s="4">
        <f t="shared" si="428"/>
        <v>1.8590483585950723E-2</v>
      </c>
      <c r="FL109" s="4">
        <f t="shared" si="429"/>
        <v>0.64149907761037406</v>
      </c>
      <c r="FM109" s="4">
        <f t="shared" si="430"/>
        <v>0.29250527262466858</v>
      </c>
      <c r="FN109" s="4">
        <f t="shared" si="431"/>
        <v>0.19132405320656376</v>
      </c>
      <c r="FO109" s="4">
        <f t="shared" si="432"/>
        <v>0.11742307438933368</v>
      </c>
      <c r="FP109" s="4">
        <f t="shared" si="433"/>
        <v>3.7799632980944249E-2</v>
      </c>
      <c r="FQ109" s="4">
        <f t="shared" si="434"/>
        <v>1.9446249666060497E-2</v>
      </c>
      <c r="FR109" s="4">
        <f t="shared" si="435"/>
        <v>0.77766922518635551</v>
      </c>
      <c r="FS109" s="4">
        <f t="shared" si="436"/>
        <v>0.44695314120844953</v>
      </c>
      <c r="FT109" s="4">
        <f t="shared" si="437"/>
        <v>0.31622581486730955</v>
      </c>
      <c r="FU109" s="4">
        <f t="shared" si="438"/>
        <v>0.20639336837421096</v>
      </c>
      <c r="FV109" s="4">
        <f t="shared" si="439"/>
        <v>7.1314875220990503E-2</v>
      </c>
      <c r="FW109" s="4">
        <f t="shared" si="440"/>
        <v>3.731953169131156E-2</v>
      </c>
      <c r="FX109" s="4">
        <f t="shared" si="441"/>
        <v>0.78550018179685621</v>
      </c>
      <c r="FY109" s="4">
        <f t="shared" si="442"/>
        <v>0.45831890558419586</v>
      </c>
      <c r="FZ109" s="4">
        <f t="shared" si="443"/>
        <v>0.32622818988103625</v>
      </c>
      <c r="GA109" s="4">
        <f t="shared" si="444"/>
        <v>0.21400900624592401</v>
      </c>
      <c r="GB109" s="4">
        <f t="shared" si="445"/>
        <v>7.4413650225214095E-2</v>
      </c>
      <c r="GC109" s="4">
        <f t="shared" si="446"/>
        <v>3.9003178969737068E-2</v>
      </c>
      <c r="GD109" s="4">
        <f t="shared" si="447"/>
        <v>0.96306556732493975</v>
      </c>
      <c r="GE109" s="4">
        <f t="shared" si="448"/>
        <v>0.85764340359169278</v>
      </c>
      <c r="GF109" s="4">
        <f t="shared" si="449"/>
        <v>0.77515836830949658</v>
      </c>
      <c r="GG109" s="4">
        <f t="shared" si="450"/>
        <v>0.6597180958363783</v>
      </c>
      <c r="GH109" s="4">
        <f t="shared" si="451"/>
        <v>0.36405142092365778</v>
      </c>
      <c r="GI109" s="4">
        <f t="shared" si="452"/>
        <v>0.22419891207098444</v>
      </c>
      <c r="GJ109" s="4">
        <f t="shared" si="453"/>
        <v>0.96466319688974134</v>
      </c>
      <c r="GK109" s="4">
        <f t="shared" si="454"/>
        <v>0.86315318564303234</v>
      </c>
      <c r="GL109" s="4">
        <f t="shared" si="455"/>
        <v>0.78305309105908616</v>
      </c>
      <c r="GM109" s="4">
        <f t="shared" si="456"/>
        <v>0.66994028454411669</v>
      </c>
      <c r="GN109" s="4">
        <f t="shared" si="457"/>
        <v>0.37473749288537295</v>
      </c>
      <c r="GO109" s="4">
        <f t="shared" si="458"/>
        <v>0.23227925427537505</v>
      </c>
      <c r="GP109" s="4">
        <f t="shared" si="459"/>
        <v>0.98808687576202958</v>
      </c>
      <c r="GQ109" s="4">
        <f t="shared" si="460"/>
        <v>0.95040536625252869</v>
      </c>
      <c r="GR109" s="4">
        <f t="shared" si="461"/>
        <v>0.9164317374666302</v>
      </c>
      <c r="GS109" s="4">
        <f t="shared" si="462"/>
        <v>0.86046901581159119</v>
      </c>
      <c r="GT109" s="4">
        <f t="shared" si="463"/>
        <v>0.64550303429986455</v>
      </c>
      <c r="GU109" s="4">
        <f t="shared" si="464"/>
        <v>0.47895998464288597</v>
      </c>
      <c r="GV109" s="4">
        <f t="shared" si="465"/>
        <v>0.98861498261746528</v>
      </c>
      <c r="GW109" s="4">
        <f t="shared" si="466"/>
        <v>0.95252362686348468</v>
      </c>
      <c r="GX109" s="4">
        <f t="shared" si="467"/>
        <v>0.91987873440887802</v>
      </c>
      <c r="GY109" s="4">
        <f t="shared" si="468"/>
        <v>0.86588653665428039</v>
      </c>
      <c r="GZ109" s="4">
        <f t="shared" si="469"/>
        <v>0.6559295369121847</v>
      </c>
      <c r="HA109" s="4">
        <f t="shared" si="470"/>
        <v>0.49041791966334575</v>
      </c>
      <c r="HB109" s="4">
        <f t="shared" si="471"/>
        <v>0.9977750393485777</v>
      </c>
      <c r="HC109" s="4">
        <f t="shared" si="472"/>
        <v>0.99044097568363021</v>
      </c>
      <c r="HD109" s="4">
        <f t="shared" si="473"/>
        <v>0.98341418264481495</v>
      </c>
      <c r="HE109" s="4">
        <f t="shared" si="474"/>
        <v>0.97088203332262546</v>
      </c>
      <c r="HF109" s="4">
        <f t="shared" si="475"/>
        <v>0.90779370717003571</v>
      </c>
      <c r="HG109" s="4">
        <f t="shared" si="476"/>
        <v>0.83249985967667839</v>
      </c>
      <c r="HH109" s="4">
        <f t="shared" si="477"/>
        <v>0.99787459530462075</v>
      </c>
      <c r="HI109" s="4">
        <f t="shared" si="478"/>
        <v>0.99086569039405759</v>
      </c>
      <c r="HJ109" s="4">
        <f t="shared" si="479"/>
        <v>0.98414610565906402</v>
      </c>
      <c r="HK109" s="4">
        <f t="shared" si="480"/>
        <v>0.97215133211417781</v>
      </c>
      <c r="HL109" s="4">
        <f t="shared" si="481"/>
        <v>0.91156261932754801</v>
      </c>
      <c r="HM109" s="4">
        <f t="shared" si="482"/>
        <v>0.83879988775657721</v>
      </c>
      <c r="HN109" s="4">
        <f t="shared" si="483"/>
        <v>0.97598634255174166</v>
      </c>
      <c r="HP109" s="4">
        <f t="shared" ref="HP109:IU109" si="613">IF(B1=1,ET109,0)</f>
        <v>0.81954929194499804</v>
      </c>
      <c r="HQ109" s="4">
        <f t="shared" si="613"/>
        <v>0.51204089470108227</v>
      </c>
      <c r="HR109" s="4">
        <f t="shared" si="613"/>
        <v>0.37519134644994706</v>
      </c>
      <c r="HS109" s="4">
        <f t="shared" si="613"/>
        <v>0.2524397792443242</v>
      </c>
      <c r="HT109" s="4">
        <f t="shared" si="613"/>
        <v>9.0668234152409891E-2</v>
      </c>
      <c r="HU109" s="4">
        <f t="shared" si="613"/>
        <v>4.7923342359471134E-2</v>
      </c>
      <c r="HV109" s="4">
        <f t="shared" si="613"/>
        <v>0.82623474728567059</v>
      </c>
      <c r="HW109" s="4">
        <f t="shared" si="613"/>
        <v>0.52349510082692141</v>
      </c>
      <c r="HX109" s="4">
        <f t="shared" si="613"/>
        <v>0.38600593406002143</v>
      </c>
      <c r="HY109" s="4">
        <f t="shared" si="613"/>
        <v>0.26119526883317318</v>
      </c>
      <c r="HZ109" s="4">
        <f t="shared" si="613"/>
        <v>9.4522359758331606E-2</v>
      </c>
      <c r="IA109" s="4">
        <f t="shared" si="613"/>
        <v>5.0060497373969781E-2</v>
      </c>
      <c r="IB109" s="4">
        <f t="shared" si="613"/>
        <v>0.6308813653128561</v>
      </c>
      <c r="IC109" s="4">
        <f t="shared" si="613"/>
        <v>0.28310241714048989</v>
      </c>
      <c r="ID109" s="4">
        <f t="shared" si="613"/>
        <v>0.18432635921291804</v>
      </c>
      <c r="IE109" s="4">
        <f t="shared" si="613"/>
        <v>0.11275145243972055</v>
      </c>
      <c r="IF109" s="4">
        <f t="shared" si="613"/>
        <v>3.6165983877005529E-2</v>
      </c>
      <c r="IG109" s="4">
        <f t="shared" si="613"/>
        <v>1.8590483585950723E-2</v>
      </c>
      <c r="IH109" s="4">
        <f t="shared" si="613"/>
        <v>0.64149907761037406</v>
      </c>
      <c r="II109" s="4">
        <f t="shared" si="613"/>
        <v>0.29250527262466858</v>
      </c>
      <c r="IJ109" s="4">
        <f t="shared" si="613"/>
        <v>0.19132405320656376</v>
      </c>
      <c r="IK109" s="4">
        <f t="shared" si="613"/>
        <v>0.11742307438933368</v>
      </c>
      <c r="IL109" s="4">
        <f t="shared" si="613"/>
        <v>3.7799632980944249E-2</v>
      </c>
      <c r="IM109" s="4">
        <f t="shared" si="613"/>
        <v>1.9446249666060497E-2</v>
      </c>
      <c r="IN109" s="4">
        <f t="shared" si="613"/>
        <v>0.77766922518635551</v>
      </c>
      <c r="IO109" s="4">
        <f t="shared" si="613"/>
        <v>0.44695314120844953</v>
      </c>
      <c r="IP109" s="4">
        <f t="shared" si="613"/>
        <v>0.31622581486730955</v>
      </c>
      <c r="IQ109" s="4">
        <f t="shared" si="613"/>
        <v>0.20639336837421096</v>
      </c>
      <c r="IR109" s="4">
        <f t="shared" si="613"/>
        <v>7.1314875220990503E-2</v>
      </c>
      <c r="IS109" s="4">
        <f t="shared" si="613"/>
        <v>3.731953169131156E-2</v>
      </c>
      <c r="IT109" s="4">
        <f t="shared" si="613"/>
        <v>0.78550018179685621</v>
      </c>
      <c r="IU109" s="4">
        <f t="shared" si="613"/>
        <v>0.45831890558419586</v>
      </c>
      <c r="IV109" s="4">
        <f t="shared" ref="IV109:KA109" si="614">IF(AH1=1,FZ109,0)</f>
        <v>0.32622818988103625</v>
      </c>
      <c r="IW109" s="4">
        <f t="shared" si="614"/>
        <v>0.21400900624592401</v>
      </c>
      <c r="IX109" s="4">
        <f t="shared" si="614"/>
        <v>7.4413650225214095E-2</v>
      </c>
      <c r="IY109" s="4">
        <f t="shared" si="614"/>
        <v>3.9003178969737068E-2</v>
      </c>
      <c r="IZ109" s="4">
        <f t="shared" si="614"/>
        <v>0.96306556732493975</v>
      </c>
      <c r="JA109" s="4">
        <f t="shared" si="614"/>
        <v>0.85764340359169278</v>
      </c>
      <c r="JB109" s="4">
        <f t="shared" si="614"/>
        <v>0.77515836830949658</v>
      </c>
      <c r="JC109" s="4">
        <f t="shared" si="614"/>
        <v>0.6597180958363783</v>
      </c>
      <c r="JD109" s="4">
        <f t="shared" si="614"/>
        <v>0.36405142092365778</v>
      </c>
      <c r="JE109" s="4">
        <f t="shared" si="614"/>
        <v>0.22419891207098444</v>
      </c>
      <c r="JF109" s="4">
        <f t="shared" si="614"/>
        <v>0.96466319688974134</v>
      </c>
      <c r="JG109" s="4">
        <f t="shared" si="614"/>
        <v>0.86315318564303234</v>
      </c>
      <c r="JH109" s="4">
        <f t="shared" si="614"/>
        <v>0.78305309105908616</v>
      </c>
      <c r="JI109" s="4">
        <f t="shared" si="614"/>
        <v>0.66994028454411669</v>
      </c>
      <c r="JJ109" s="4">
        <f t="shared" si="614"/>
        <v>0.37473749288537295</v>
      </c>
      <c r="JK109" s="4">
        <f t="shared" si="614"/>
        <v>0.23227925427537505</v>
      </c>
      <c r="JL109" s="4">
        <f t="shared" si="614"/>
        <v>0.98808687576202958</v>
      </c>
      <c r="JM109" s="4">
        <f t="shared" si="614"/>
        <v>0.95040536625252869</v>
      </c>
      <c r="JN109" s="4">
        <f t="shared" si="614"/>
        <v>0.9164317374666302</v>
      </c>
      <c r="JO109" s="4">
        <f t="shared" si="614"/>
        <v>0.86046901581159119</v>
      </c>
      <c r="JP109" s="4">
        <f t="shared" si="614"/>
        <v>0.64550303429986455</v>
      </c>
      <c r="JQ109" s="4">
        <f t="shared" si="614"/>
        <v>0.47895998464288597</v>
      </c>
      <c r="JR109" s="4">
        <f t="shared" si="614"/>
        <v>0.98861498261746528</v>
      </c>
      <c r="JS109" s="4">
        <f t="shared" si="614"/>
        <v>0.95252362686348468</v>
      </c>
      <c r="JT109" s="4">
        <f t="shared" si="614"/>
        <v>0.91987873440887802</v>
      </c>
      <c r="JU109" s="4">
        <f t="shared" si="614"/>
        <v>0.86588653665428039</v>
      </c>
      <c r="JV109" s="4">
        <f t="shared" si="614"/>
        <v>0.6559295369121847</v>
      </c>
      <c r="JW109" s="4">
        <f t="shared" si="614"/>
        <v>0.49041791966334575</v>
      </c>
      <c r="JX109" s="4">
        <f t="shared" si="614"/>
        <v>0.9977750393485777</v>
      </c>
      <c r="JY109" s="4">
        <f t="shared" si="614"/>
        <v>0.99044097568363021</v>
      </c>
      <c r="JZ109" s="4">
        <f t="shared" si="614"/>
        <v>0.98341418264481495</v>
      </c>
      <c r="KA109" s="4">
        <f t="shared" si="614"/>
        <v>0.97088203332262546</v>
      </c>
      <c r="KB109" s="4">
        <f t="shared" ref="KB109:KJ109" si="615">IF(BN1=1,HF109,0)</f>
        <v>0.90779370717003571</v>
      </c>
      <c r="KC109" s="4">
        <f t="shared" si="615"/>
        <v>0.83249985967667839</v>
      </c>
      <c r="KD109" s="4">
        <f t="shared" si="615"/>
        <v>0.99787459530462075</v>
      </c>
      <c r="KE109" s="4">
        <f t="shared" si="615"/>
        <v>0.99086569039405759</v>
      </c>
      <c r="KF109" s="4">
        <f t="shared" si="615"/>
        <v>0.98414610565906402</v>
      </c>
      <c r="KG109" s="4">
        <f t="shared" si="615"/>
        <v>0.97215133211417781</v>
      </c>
      <c r="KH109" s="4">
        <f t="shared" si="615"/>
        <v>0.91156261932754801</v>
      </c>
      <c r="KI109" s="4">
        <f t="shared" si="615"/>
        <v>0.83879988775657721</v>
      </c>
      <c r="KJ109" s="4">
        <f t="shared" si="615"/>
        <v>0</v>
      </c>
    </row>
    <row r="110" spans="1:296" x14ac:dyDescent="0.2">
      <c r="A110" s="4" t="str">
        <f>'Respondent Data'!A110</f>
        <v>903</v>
      </c>
      <c r="B110" s="4">
        <f>SUMPRODUCT('Respondent Data'!I110:Z110,'Product Coding'!A100:R100)</f>
        <v>0.93238282584302601</v>
      </c>
      <c r="C110" s="4">
        <f>SUMPRODUCT('Respondent Data'!I110:Z110,'Product Coding'!A101:R101)</f>
        <v>1.2557394672271851</v>
      </c>
      <c r="D110" s="4">
        <f>SUMPRODUCT('Respondent Data'!I110:Z110,'Product Coding'!A102:R102)</f>
        <v>1.0727652626605242</v>
      </c>
      <c r="E110" s="4">
        <f>SUMPRODUCT('Respondent Data'!I110:Z110,'Product Coding'!A103:R103)</f>
        <v>0.20207558697076911</v>
      </c>
      <c r="F110" s="4">
        <f>SUMPRODUCT('Respondent Data'!I110:Z110,'Product Coding'!A104:R104)</f>
        <v>-7.5974309828660935E-2</v>
      </c>
      <c r="G110" s="4">
        <f>SUMPRODUCT('Respondent Data'!I110:Z110,'Product Coding'!A105:R105)</f>
        <v>-0.91860283333164006</v>
      </c>
      <c r="H110" s="4">
        <f>SUMPRODUCT('Respondent Data'!I110:Z110,'Product Coding'!A106:R106)</f>
        <v>-1.4115430416609942</v>
      </c>
      <c r="I110" s="4">
        <f>SUMPRODUCT('Respondent Data'!I110:Z110,'Product Coding'!A107:R107)</f>
        <v>-1.0881864002768351</v>
      </c>
      <c r="J110" s="4">
        <f>SUMPRODUCT('Respondent Data'!I110:Z110,'Product Coding'!A108:R108)</f>
        <v>-1.271160604843496</v>
      </c>
      <c r="K110" s="4">
        <f>SUMPRODUCT('Respondent Data'!I110:Z110,'Product Coding'!A109:R109)</f>
        <v>-2.1418502805332511</v>
      </c>
      <c r="L110" s="4">
        <f>SUMPRODUCT('Respondent Data'!I110:Z110,'Product Coding'!A110:R110)</f>
        <v>-2.4199001773326811</v>
      </c>
      <c r="M110" s="4">
        <f>SUMPRODUCT('Respondent Data'!I110:Z110,'Product Coding'!A111:R111)</f>
        <v>-3.2625287008356603</v>
      </c>
      <c r="N110" s="4">
        <f>SUMPRODUCT('Respondent Data'!I110:Z110,'Product Coding'!A112:R112)</f>
        <v>-0.85147229694052351</v>
      </c>
      <c r="O110" s="4">
        <f>SUMPRODUCT('Respondent Data'!I110:Z110,'Product Coding'!A113:R113)</f>
        <v>-0.52811565555636464</v>
      </c>
      <c r="P110" s="4">
        <f>SUMPRODUCT('Respondent Data'!I110:Z110,'Product Coding'!A114:R114)</f>
        <v>-0.71108986012302555</v>
      </c>
      <c r="Q110" s="4">
        <f>SUMPRODUCT('Respondent Data'!I110:Z110,'Product Coding'!A115:R115)</f>
        <v>-1.5817795358127804</v>
      </c>
      <c r="R110" s="4">
        <f>SUMPRODUCT('Respondent Data'!I110:Z110,'Product Coding'!A116:R116)</f>
        <v>-1.8598294326122109</v>
      </c>
      <c r="S110" s="4">
        <f>SUMPRODUCT('Respondent Data'!I110:Z110,'Product Coding'!A117:R117)</f>
        <v>-2.7024579561151896</v>
      </c>
      <c r="T110" s="4">
        <f>SUMPRODUCT('Respondent Data'!I110:Z110,'Product Coding'!A118:R118)</f>
        <v>-3.1953981644445437</v>
      </c>
      <c r="U110" s="4">
        <f>SUMPRODUCT('Respondent Data'!I110:Z110,'Product Coding'!A119:R119)</f>
        <v>-2.8720415230603846</v>
      </c>
      <c r="V110" s="4">
        <f>SUMPRODUCT('Respondent Data'!I110:Z110,'Product Coding'!A120:R120)</f>
        <v>-3.0550157276270458</v>
      </c>
      <c r="W110" s="4">
        <f>SUMPRODUCT('Respondent Data'!I110:Z110,'Product Coding'!A121:R121)</f>
        <v>-3.9257054033168006</v>
      </c>
      <c r="X110" s="4">
        <f>SUMPRODUCT('Respondent Data'!I110:Z110,'Product Coding'!A122:R122)</f>
        <v>-4.2037553001162316</v>
      </c>
      <c r="Y110" s="4">
        <f>SUMPRODUCT('Respondent Data'!I110:Z110,'Product Coding'!A123:R123)</f>
        <v>-5.0463838236192098</v>
      </c>
      <c r="Z110" s="4">
        <f>SUMPRODUCT('Respondent Data'!I110:Z110,'Product Coding'!A124:R124)</f>
        <v>1.1913527427272761</v>
      </c>
      <c r="AA110" s="4">
        <f>SUMPRODUCT('Respondent Data'!I110:Z110,'Product Coding'!A125:R125)</f>
        <v>1.5147093841114352</v>
      </c>
      <c r="AB110" s="4">
        <f>SUMPRODUCT('Respondent Data'!I110:Z110,'Product Coding'!A126:R126)</f>
        <v>1.3317351795447743</v>
      </c>
      <c r="AC110" s="4">
        <f>SUMPRODUCT('Respondent Data'!I110:Z110,'Product Coding'!A127:R127)</f>
        <v>0.46104550385501919</v>
      </c>
      <c r="AD110" s="4">
        <f>SUMPRODUCT('Respondent Data'!I110:Z110,'Product Coding'!A128:R128)</f>
        <v>0.18299560705558915</v>
      </c>
      <c r="AE110" s="4">
        <f>SUMPRODUCT('Respondent Data'!I110:Z110,'Product Coding'!A129:R129)</f>
        <v>-0.65963291644738975</v>
      </c>
      <c r="AF110" s="4">
        <f>SUMPRODUCT('Respondent Data'!I110:Z110,'Product Coding'!A130:R130)</f>
        <v>-1.1525731247767441</v>
      </c>
      <c r="AG110" s="4">
        <f>SUMPRODUCT('Respondent Data'!I110:Z110,'Product Coding'!A131:R131)</f>
        <v>-0.82921648339258502</v>
      </c>
      <c r="AH110" s="4">
        <f>SUMPRODUCT('Respondent Data'!I110:Z110,'Product Coding'!A132:R132)</f>
        <v>-1.0121906879592459</v>
      </c>
      <c r="AI110" s="4">
        <f>SUMPRODUCT('Respondent Data'!I110:Z110,'Product Coding'!A133:R133)</f>
        <v>-1.882880363649001</v>
      </c>
      <c r="AJ110" s="4">
        <f>SUMPRODUCT('Respondent Data'!I110:Z110,'Product Coding'!A134:R134)</f>
        <v>-2.1609302604484313</v>
      </c>
      <c r="AK110" s="4">
        <f>SUMPRODUCT('Respondent Data'!I110:Z110,'Product Coding'!A135:R135)</f>
        <v>-3.00355878395141</v>
      </c>
      <c r="AL110" s="4">
        <f>SUMPRODUCT('Respondent Data'!I110:Z110,'Product Coding'!A136:R136)</f>
        <v>3.5873737536683064</v>
      </c>
      <c r="AM110" s="4">
        <f>SUMPRODUCT('Respondent Data'!I110:Z110,'Product Coding'!A137:R137)</f>
        <v>3.910730395052465</v>
      </c>
      <c r="AN110" s="4">
        <f>SUMPRODUCT('Respondent Data'!I110:Z110,'Product Coding'!A138:R138)</f>
        <v>3.7277561904858043</v>
      </c>
      <c r="AO110" s="4">
        <f>SUMPRODUCT('Respondent Data'!I110:Z110,'Product Coding'!A139:R139)</f>
        <v>2.857066514796049</v>
      </c>
      <c r="AP110" s="4">
        <f>SUMPRODUCT('Respondent Data'!I110:Z110,'Product Coding'!A140:R140)</f>
        <v>2.5790166179966194</v>
      </c>
      <c r="AQ110" s="4">
        <f>SUMPRODUCT('Respondent Data'!I110:Z110,'Product Coding'!A141:R141)</f>
        <v>1.7363880944936403</v>
      </c>
      <c r="AR110" s="4">
        <f>SUMPRODUCT('Respondent Data'!I110:Z110,'Product Coding'!A142:R142)</f>
        <v>1.2434478861642861</v>
      </c>
      <c r="AS110" s="4">
        <f>SUMPRODUCT('Respondent Data'!I110:Z110,'Product Coding'!A143:R143)</f>
        <v>1.5668045275484448</v>
      </c>
      <c r="AT110" s="4">
        <f>SUMPRODUCT('Respondent Data'!I110:Z110,'Product Coding'!A144:R144)</f>
        <v>1.3838303229817841</v>
      </c>
      <c r="AU110" s="4">
        <f>SUMPRODUCT('Respondent Data'!I110:Z110,'Product Coding'!A145:R145)</f>
        <v>0.51314064729202902</v>
      </c>
      <c r="AV110" s="4">
        <f>SUMPRODUCT('Respondent Data'!I110:Z110,'Product Coding'!A146:R146)</f>
        <v>0.23509075049259898</v>
      </c>
      <c r="AW110" s="4">
        <f>SUMPRODUCT('Respondent Data'!I110:Z110,'Product Coding'!A147:R147)</f>
        <v>-0.60753777301038003</v>
      </c>
      <c r="AX110" s="4">
        <f>SUMPRODUCT('Respondent Data'!I110:Z110,'Product Coding'!A148:R148)</f>
        <v>4.3338858836565954</v>
      </c>
      <c r="AY110" s="4">
        <f>SUMPRODUCT('Respondent Data'!I110:Z110,'Product Coding'!A149:R149)</f>
        <v>4.6572425250407559</v>
      </c>
      <c r="AZ110" s="4">
        <f>SUMPRODUCT('Respondent Data'!I110:Z110,'Product Coding'!A150:R150)</f>
        <v>4.4742683204740938</v>
      </c>
      <c r="BA110" s="4">
        <f>SUMPRODUCT('Respondent Data'!I110:Z110,'Product Coding'!A151:R151)</f>
        <v>3.603578644784339</v>
      </c>
      <c r="BB110" s="4">
        <f>SUMPRODUCT('Respondent Data'!I110:Z110,'Product Coding'!A152:R152)</f>
        <v>3.3255287479849094</v>
      </c>
      <c r="BC110" s="4">
        <f>SUMPRODUCT('Respondent Data'!I110:Z110,'Product Coding'!A153:R153)</f>
        <v>2.4829002244819303</v>
      </c>
      <c r="BD110" s="4">
        <f>SUMPRODUCT('Respondent Data'!I110:Z110,'Product Coding'!A154:R154)</f>
        <v>1.9899600161525757</v>
      </c>
      <c r="BE110" s="4">
        <f>SUMPRODUCT('Respondent Data'!I110:Z110,'Product Coding'!A155:R155)</f>
        <v>2.3133166575367352</v>
      </c>
      <c r="BF110" s="4">
        <f>SUMPRODUCT('Respondent Data'!I110:Z110,'Product Coding'!A156:R156)</f>
        <v>2.1303424529700741</v>
      </c>
      <c r="BG110" s="4">
        <f>SUMPRODUCT('Respondent Data'!I110:Z110,'Product Coding'!A157:R157)</f>
        <v>1.2596527772803188</v>
      </c>
      <c r="BH110" s="4">
        <f>SUMPRODUCT('Respondent Data'!I110:Z110,'Product Coding'!A158:R158)</f>
        <v>0.98160288048088917</v>
      </c>
      <c r="BI110" s="4">
        <f>SUMPRODUCT('Respondent Data'!I110:Z110,'Product Coding'!A159:R159)</f>
        <v>0.13897435697791005</v>
      </c>
      <c r="BJ110" s="4">
        <f>SUMPRODUCT('Respondent Data'!I110:Z110,'Product Coding'!A160:R160)</f>
        <v>6.2379893128028261</v>
      </c>
      <c r="BK110" s="4">
        <f>SUMPRODUCT('Respondent Data'!I110:Z110,'Product Coding'!A161:R161)</f>
        <v>6.5613459541869847</v>
      </c>
      <c r="BL110" s="4">
        <f>SUMPRODUCT('Respondent Data'!I110:Z110,'Product Coding'!A162:R162)</f>
        <v>6.3783717496203245</v>
      </c>
      <c r="BM110" s="4">
        <f>SUMPRODUCT('Respondent Data'!I110:Z110,'Product Coding'!A163:R163)</f>
        <v>5.5076820739305692</v>
      </c>
      <c r="BN110" s="4">
        <f>SUMPRODUCT('Respondent Data'!I110:Z110,'Product Coding'!A164:R164)</f>
        <v>5.2296321771311387</v>
      </c>
      <c r="BO110" s="4">
        <f>SUMPRODUCT('Respondent Data'!I110:Z110,'Product Coding'!A165:R165)</f>
        <v>4.3870036536281596</v>
      </c>
      <c r="BP110" s="4">
        <f>SUMPRODUCT('Respondent Data'!I110:Z110,'Product Coding'!A166:R166)</f>
        <v>3.8940634452988054</v>
      </c>
      <c r="BQ110" s="4">
        <f>SUMPRODUCT('Respondent Data'!I110:Z110,'Product Coding'!A167:R167)</f>
        <v>4.2174200866829654</v>
      </c>
      <c r="BR110" s="4">
        <f>SUMPRODUCT('Respondent Data'!I110:Z110,'Product Coding'!A168:R168)</f>
        <v>4.0344458821163034</v>
      </c>
      <c r="BS110" s="4">
        <f>SUMPRODUCT('Respondent Data'!I110:Z110,'Product Coding'!A169:R169)</f>
        <v>3.1637562064265485</v>
      </c>
      <c r="BT110" s="4">
        <f>SUMPRODUCT('Respondent Data'!I110:Z110,'Product Coding'!A170:R170)</f>
        <v>2.8857063096271189</v>
      </c>
      <c r="BU110" s="4">
        <f>SUMPRODUCT('Respondent Data'!I110:Z110,'Product Coding'!A171:R171)</f>
        <v>2.0430777861241398</v>
      </c>
      <c r="BV110" s="4">
        <f>SUMPRODUCT('Respondent Data'!I110:Z110,'Product Coding'!A172:R172)</f>
        <v>2.6825421222851298</v>
      </c>
      <c r="BX110" s="4">
        <f t="shared" si="338"/>
        <v>0.39361467681508716</v>
      </c>
      <c r="BY110" s="4">
        <f t="shared" si="339"/>
        <v>0.28486512189963747</v>
      </c>
      <c r="BZ110" s="4">
        <f t="shared" si="340"/>
        <v>0.34206131900302911</v>
      </c>
      <c r="CA110" s="4">
        <f t="shared" si="341"/>
        <v>0.817033168545935</v>
      </c>
      <c r="CB110" s="4">
        <f t="shared" si="342"/>
        <v>1.0789348557799319</v>
      </c>
      <c r="CC110" s="4">
        <f t="shared" si="343"/>
        <v>2.5057869410631537</v>
      </c>
      <c r="CD110" s="4">
        <f t="shared" si="344"/>
        <v>4.1022805125992221</v>
      </c>
      <c r="CE110" s="4">
        <f t="shared" si="345"/>
        <v>2.9688848183805643</v>
      </c>
      <c r="CF110" s="4">
        <f t="shared" si="346"/>
        <v>3.5649877042550533</v>
      </c>
      <c r="CG110" s="4">
        <f t="shared" si="347"/>
        <v>8.5151785309259456</v>
      </c>
      <c r="CH110" s="4">
        <f t="shared" si="348"/>
        <v>11.244736779236925</v>
      </c>
      <c r="CI110" s="4">
        <f t="shared" si="349"/>
        <v>26.115491983745518</v>
      </c>
      <c r="CJ110" s="4">
        <f t="shared" si="350"/>
        <v>2.3430940438503542</v>
      </c>
      <c r="CK110" s="4">
        <f t="shared" si="351"/>
        <v>1.6957339493143666</v>
      </c>
      <c r="CL110" s="4">
        <f t="shared" si="352"/>
        <v>2.0362092330315087</v>
      </c>
      <c r="CM110" s="4">
        <f t="shared" si="353"/>
        <v>4.8636030707450111</v>
      </c>
      <c r="CN110" s="4">
        <f t="shared" si="354"/>
        <v>6.4226411848665119</v>
      </c>
      <c r="CO110" s="4">
        <f t="shared" si="355"/>
        <v>14.916350437616684</v>
      </c>
      <c r="CP110" s="4">
        <f t="shared" si="356"/>
        <v>24.419894890733882</v>
      </c>
      <c r="CQ110" s="4">
        <f t="shared" si="357"/>
        <v>17.673061358159718</v>
      </c>
      <c r="CR110" s="4">
        <f t="shared" si="358"/>
        <v>21.221519288428102</v>
      </c>
      <c r="CS110" s="4">
        <f t="shared" si="359"/>
        <v>50.688821513401052</v>
      </c>
      <c r="CT110" s="4">
        <f t="shared" si="360"/>
        <v>66.937229031407881</v>
      </c>
      <c r="CU110" s="4">
        <f t="shared" si="361"/>
        <v>155.4592786388456</v>
      </c>
      <c r="CV110" s="4">
        <f t="shared" si="362"/>
        <v>0.30381000918799156</v>
      </c>
      <c r="CW110" s="4">
        <f t="shared" si="363"/>
        <v>0.21987207388184959</v>
      </c>
      <c r="CX110" s="4">
        <f t="shared" si="364"/>
        <v>0.26401874368619455</v>
      </c>
      <c r="CY110" s="4">
        <f t="shared" si="365"/>
        <v>0.63062398092295946</v>
      </c>
      <c r="CZ110" s="4">
        <f t="shared" si="366"/>
        <v>0.83277181404934164</v>
      </c>
      <c r="DA110" s="4">
        <f t="shared" si="367"/>
        <v>1.9340822342993642</v>
      </c>
      <c r="DB110" s="4">
        <f t="shared" si="368"/>
        <v>3.1663297982406879</v>
      </c>
      <c r="DC110" s="4">
        <f t="shared" si="369"/>
        <v>2.2915225906934866</v>
      </c>
      <c r="DD110" s="4">
        <f t="shared" si="370"/>
        <v>2.7516223631407297</v>
      </c>
      <c r="DE110" s="4">
        <f t="shared" si="371"/>
        <v>6.5724085510493371</v>
      </c>
      <c r="DF110" s="4">
        <f t="shared" si="372"/>
        <v>8.6792078279677938</v>
      </c>
      <c r="DG110" s="4">
        <f t="shared" si="373"/>
        <v>20.157144351753832</v>
      </c>
      <c r="DH110" s="4">
        <f t="shared" si="374"/>
        <v>2.7670905695842261E-2</v>
      </c>
      <c r="DI110" s="4">
        <f t="shared" si="375"/>
        <v>2.0025868923130938E-2</v>
      </c>
      <c r="DJ110" s="4">
        <f t="shared" si="376"/>
        <v>2.4046731633370438E-2</v>
      </c>
      <c r="DK110" s="4">
        <f t="shared" si="377"/>
        <v>5.7437003975922912E-2</v>
      </c>
      <c r="DL110" s="4">
        <f t="shared" si="378"/>
        <v>7.5848555464991044E-2</v>
      </c>
      <c r="DM110" s="4">
        <f t="shared" si="379"/>
        <v>0.17615551000555044</v>
      </c>
      <c r="DN110" s="4">
        <f t="shared" si="380"/>
        <v>0.28838817221074103</v>
      </c>
      <c r="DO110" s="4">
        <f t="shared" si="381"/>
        <v>0.20871104831748885</v>
      </c>
      <c r="DP110" s="4">
        <f t="shared" si="382"/>
        <v>0.25061676909375274</v>
      </c>
      <c r="DQ110" s="4">
        <f t="shared" si="383"/>
        <v>0.5986125924445741</v>
      </c>
      <c r="DR110" s="4">
        <f t="shared" si="384"/>
        <v>0.790499108190032</v>
      </c>
      <c r="DS110" s="4">
        <f t="shared" si="385"/>
        <v>1.8359054132075197</v>
      </c>
      <c r="DT110" s="4">
        <f t="shared" si="386"/>
        <v>1.3116479219431031E-2</v>
      </c>
      <c r="DU110" s="4">
        <f t="shared" si="387"/>
        <v>9.492601957758251E-3</v>
      </c>
      <c r="DV110" s="4">
        <f t="shared" si="388"/>
        <v>1.1398559166486922E-2</v>
      </c>
      <c r="DW110" s="4">
        <f t="shared" si="389"/>
        <v>2.7226115305281417E-2</v>
      </c>
      <c r="DX110" s="4">
        <f t="shared" si="390"/>
        <v>3.5953503384238757E-2</v>
      </c>
      <c r="DY110" s="4">
        <f t="shared" si="391"/>
        <v>8.3500703293685447E-2</v>
      </c>
      <c r="DZ110" s="4">
        <f t="shared" si="392"/>
        <v>0.13670089116382797</v>
      </c>
      <c r="EA110" s="4">
        <f t="shared" si="393"/>
        <v>9.8932581326145047E-2</v>
      </c>
      <c r="EB110" s="4">
        <f t="shared" si="394"/>
        <v>0.11879660463564354</v>
      </c>
      <c r="EC110" s="4">
        <f t="shared" si="395"/>
        <v>0.28375253472345713</v>
      </c>
      <c r="ED110" s="4">
        <f t="shared" si="396"/>
        <v>0.37471000188877995</v>
      </c>
      <c r="EE110" s="4">
        <f t="shared" si="397"/>
        <v>0.8702503440209266</v>
      </c>
      <c r="EF110" s="4">
        <f t="shared" si="398"/>
        <v>1.9537800165236596E-3</v>
      </c>
      <c r="EG110" s="4">
        <f t="shared" si="399"/>
        <v>1.4139812749755557E-3</v>
      </c>
      <c r="EH110" s="4">
        <f t="shared" si="400"/>
        <v>1.6978852894954516E-3</v>
      </c>
      <c r="EI110" s="4">
        <f t="shared" si="401"/>
        <v>4.0554968388334979E-3</v>
      </c>
      <c r="EJ110" s="4">
        <f t="shared" si="402"/>
        <v>5.355494813888681E-3</v>
      </c>
      <c r="EK110" s="4">
        <f t="shared" si="403"/>
        <v>1.2437941823533872E-2</v>
      </c>
      <c r="EL110" s="4">
        <f t="shared" si="404"/>
        <v>2.036243605686501E-2</v>
      </c>
      <c r="EM110" s="4">
        <f t="shared" si="405"/>
        <v>1.4736614692437925E-2</v>
      </c>
      <c r="EN110" s="4">
        <f t="shared" si="406"/>
        <v>1.7695482780481296E-2</v>
      </c>
      <c r="EO110" s="4">
        <f t="shared" si="407"/>
        <v>4.2266680159058358E-2</v>
      </c>
      <c r="EP110" s="4">
        <f t="shared" si="408"/>
        <v>5.5815352689866031E-2</v>
      </c>
      <c r="EQ110" s="4">
        <f t="shared" si="409"/>
        <v>0.12962912555086431</v>
      </c>
      <c r="ER110" s="4">
        <f t="shared" si="410"/>
        <v>6.8389079585328777E-2</v>
      </c>
      <c r="ET110" s="4">
        <f t="shared" si="411"/>
        <v>0.71755845904648563</v>
      </c>
      <c r="EU110" s="4">
        <f t="shared" si="412"/>
        <v>0.77829180896554162</v>
      </c>
      <c r="EV110" s="4">
        <f t="shared" si="413"/>
        <v>0.74512243653879051</v>
      </c>
      <c r="EW110" s="4">
        <f t="shared" si="414"/>
        <v>0.55034768616812946</v>
      </c>
      <c r="EX110" s="4">
        <f t="shared" si="415"/>
        <v>0.4810155533348065</v>
      </c>
      <c r="EY110" s="4">
        <f t="shared" si="416"/>
        <v>0.28524266215012578</v>
      </c>
      <c r="EZ110" s="4">
        <f t="shared" si="417"/>
        <v>0.1959907922605722</v>
      </c>
      <c r="FA110" s="4">
        <f t="shared" si="418"/>
        <v>0.25195994486129558</v>
      </c>
      <c r="FB110" s="4">
        <f t="shared" si="419"/>
        <v>0.21905864041383813</v>
      </c>
      <c r="FC110" s="4">
        <f t="shared" si="420"/>
        <v>0.10509524301092515</v>
      </c>
      <c r="FD110" s="4">
        <f t="shared" si="421"/>
        <v>8.1667741661517246E-2</v>
      </c>
      <c r="FE110" s="4">
        <f t="shared" si="422"/>
        <v>3.6879286593783867E-2</v>
      </c>
      <c r="FF110" s="4">
        <f t="shared" si="423"/>
        <v>0.29912410087281488</v>
      </c>
      <c r="FG110" s="4">
        <f t="shared" si="424"/>
        <v>0.37095648858610109</v>
      </c>
      <c r="FH110" s="4">
        <f t="shared" si="425"/>
        <v>0.32935806568295961</v>
      </c>
      <c r="FI110" s="4">
        <f t="shared" si="426"/>
        <v>0.17054360398118543</v>
      </c>
      <c r="FJ110" s="4">
        <f t="shared" si="427"/>
        <v>0.13472293420822065</v>
      </c>
      <c r="FK110" s="4">
        <f t="shared" si="428"/>
        <v>6.282847339403895E-2</v>
      </c>
      <c r="FL110" s="4">
        <f t="shared" si="429"/>
        <v>3.9339265732547236E-2</v>
      </c>
      <c r="FM110" s="4">
        <f t="shared" si="430"/>
        <v>5.3553082744143714E-2</v>
      </c>
      <c r="FN110" s="4">
        <f t="shared" si="431"/>
        <v>4.5001423485960833E-2</v>
      </c>
      <c r="FO110" s="4">
        <f t="shared" si="432"/>
        <v>1.9346542844679404E-2</v>
      </c>
      <c r="FP110" s="4">
        <f t="shared" si="433"/>
        <v>1.4719469932129445E-2</v>
      </c>
      <c r="FQ110" s="4">
        <f t="shared" si="434"/>
        <v>6.3914394128602395E-3</v>
      </c>
      <c r="FR110" s="4">
        <f t="shared" si="435"/>
        <v>0.76698291388543383</v>
      </c>
      <c r="FS110" s="4">
        <f t="shared" si="436"/>
        <v>0.81975808890994806</v>
      </c>
      <c r="FT110" s="4">
        <f t="shared" si="437"/>
        <v>0.79112750898277828</v>
      </c>
      <c r="FU110" s="4">
        <f t="shared" si="438"/>
        <v>0.61326216938989442</v>
      </c>
      <c r="FV110" s="4">
        <f t="shared" si="439"/>
        <v>0.54562166022762626</v>
      </c>
      <c r="FW110" s="4">
        <f t="shared" si="440"/>
        <v>0.34082207659690639</v>
      </c>
      <c r="FX110" s="4">
        <f t="shared" si="441"/>
        <v>0.24001940519021539</v>
      </c>
      <c r="FY110" s="4">
        <f t="shared" si="442"/>
        <v>0.30381076612611407</v>
      </c>
      <c r="FZ110" s="4">
        <f t="shared" si="443"/>
        <v>0.26655134851121698</v>
      </c>
      <c r="GA110" s="4">
        <f t="shared" si="444"/>
        <v>0.13205837921428926</v>
      </c>
      <c r="GB110" s="4">
        <f t="shared" si="445"/>
        <v>0.10331423994332765</v>
      </c>
      <c r="GC110" s="4">
        <f t="shared" si="446"/>
        <v>4.7265357903421616E-2</v>
      </c>
      <c r="GD110" s="4">
        <f t="shared" si="447"/>
        <v>0.97307415677287656</v>
      </c>
      <c r="GE110" s="4">
        <f t="shared" si="448"/>
        <v>0.98036729309201465</v>
      </c>
      <c r="GF110" s="4">
        <f t="shared" si="449"/>
        <v>0.97651793527526287</v>
      </c>
      <c r="GG110" s="4">
        <f t="shared" si="450"/>
        <v>0.94568281253638564</v>
      </c>
      <c r="GH110" s="4">
        <f t="shared" si="451"/>
        <v>0.92949885457418435</v>
      </c>
      <c r="GI110" s="4">
        <f t="shared" si="452"/>
        <v>0.85022770500414591</v>
      </c>
      <c r="GJ110" s="4">
        <f t="shared" si="453"/>
        <v>0.77616359849384775</v>
      </c>
      <c r="GK110" s="4">
        <f t="shared" si="454"/>
        <v>0.82732759114925603</v>
      </c>
      <c r="GL110" s="4">
        <f t="shared" si="455"/>
        <v>0.79960546245085162</v>
      </c>
      <c r="GM110" s="4">
        <f t="shared" si="456"/>
        <v>0.62554242643041813</v>
      </c>
      <c r="GN110" s="4">
        <f t="shared" si="457"/>
        <v>0.55850348957217488</v>
      </c>
      <c r="GO110" s="4">
        <f t="shared" si="458"/>
        <v>0.35262106956838202</v>
      </c>
      <c r="GP110" s="4">
        <f t="shared" si="459"/>
        <v>0.98705333543726714</v>
      </c>
      <c r="GQ110" s="4">
        <f t="shared" si="460"/>
        <v>0.99059666020399884</v>
      </c>
      <c r="GR110" s="4">
        <f t="shared" si="461"/>
        <v>0.98872990369307956</v>
      </c>
      <c r="GS110" s="4">
        <f t="shared" si="462"/>
        <v>0.97349549928723322</v>
      </c>
      <c r="GT110" s="4">
        <f t="shared" si="463"/>
        <v>0.96529428853053112</v>
      </c>
      <c r="GU110" s="4">
        <f t="shared" si="464"/>
        <v>0.92293433401579217</v>
      </c>
      <c r="GV110" s="4">
        <f t="shared" si="465"/>
        <v>0.8797389073709051</v>
      </c>
      <c r="GW110" s="4">
        <f t="shared" si="466"/>
        <v>0.90997393015069461</v>
      </c>
      <c r="GX110" s="4">
        <f t="shared" si="467"/>
        <v>0.89381751415456634</v>
      </c>
      <c r="GY110" s="4">
        <f t="shared" si="468"/>
        <v>0.77896632953127343</v>
      </c>
      <c r="GZ110" s="4">
        <f t="shared" si="469"/>
        <v>0.72742614706087261</v>
      </c>
      <c r="HA110" s="4">
        <f t="shared" si="470"/>
        <v>0.53468777759990127</v>
      </c>
      <c r="HB110" s="4">
        <f t="shared" si="471"/>
        <v>0.99805002979629309</v>
      </c>
      <c r="HC110" s="4">
        <f t="shared" si="472"/>
        <v>0.99858801524502849</v>
      </c>
      <c r="HD110" s="4">
        <f t="shared" si="473"/>
        <v>0.99830499263856898</v>
      </c>
      <c r="HE110" s="4">
        <f t="shared" si="474"/>
        <v>0.99596088378421122</v>
      </c>
      <c r="HF110" s="4">
        <f t="shared" si="475"/>
        <v>0.99467303372636351</v>
      </c>
      <c r="HG110" s="4">
        <f t="shared" si="476"/>
        <v>0.98771486003267372</v>
      </c>
      <c r="HH110" s="4">
        <f t="shared" si="477"/>
        <v>0.98004391837908633</v>
      </c>
      <c r="HI110" s="4">
        <f t="shared" si="478"/>
        <v>0.98547739927872369</v>
      </c>
      <c r="HJ110" s="4">
        <f t="shared" si="479"/>
        <v>0.98261220268745331</v>
      </c>
      <c r="HK110" s="4">
        <f t="shared" si="480"/>
        <v>0.95944734590133107</v>
      </c>
      <c r="HL110" s="4">
        <f t="shared" si="481"/>
        <v>0.9471353086998906</v>
      </c>
      <c r="HM110" s="4">
        <f t="shared" si="482"/>
        <v>0.88524629666604016</v>
      </c>
      <c r="HN110" s="4">
        <f t="shared" si="483"/>
        <v>0.93598860107043358</v>
      </c>
      <c r="HP110" s="4">
        <f t="shared" ref="HP110:IU110" si="616">IF(B1=1,ET110,0)</f>
        <v>0.71755845904648563</v>
      </c>
      <c r="HQ110" s="4">
        <f t="shared" si="616"/>
        <v>0.77829180896554162</v>
      </c>
      <c r="HR110" s="4">
        <f t="shared" si="616"/>
        <v>0.74512243653879051</v>
      </c>
      <c r="HS110" s="4">
        <f t="shared" si="616"/>
        <v>0.55034768616812946</v>
      </c>
      <c r="HT110" s="4">
        <f t="shared" si="616"/>
        <v>0.4810155533348065</v>
      </c>
      <c r="HU110" s="4">
        <f t="shared" si="616"/>
        <v>0.28524266215012578</v>
      </c>
      <c r="HV110" s="4">
        <f t="shared" si="616"/>
        <v>0.1959907922605722</v>
      </c>
      <c r="HW110" s="4">
        <f t="shared" si="616"/>
        <v>0.25195994486129558</v>
      </c>
      <c r="HX110" s="4">
        <f t="shared" si="616"/>
        <v>0.21905864041383813</v>
      </c>
      <c r="HY110" s="4">
        <f t="shared" si="616"/>
        <v>0.10509524301092515</v>
      </c>
      <c r="HZ110" s="4">
        <f t="shared" si="616"/>
        <v>8.1667741661517246E-2</v>
      </c>
      <c r="IA110" s="4">
        <f t="shared" si="616"/>
        <v>3.6879286593783867E-2</v>
      </c>
      <c r="IB110" s="4">
        <f t="shared" si="616"/>
        <v>0.29912410087281488</v>
      </c>
      <c r="IC110" s="4">
        <f t="shared" si="616"/>
        <v>0.37095648858610109</v>
      </c>
      <c r="ID110" s="4">
        <f t="shared" si="616"/>
        <v>0.32935806568295961</v>
      </c>
      <c r="IE110" s="4">
        <f t="shared" si="616"/>
        <v>0.17054360398118543</v>
      </c>
      <c r="IF110" s="4">
        <f t="shared" si="616"/>
        <v>0.13472293420822065</v>
      </c>
      <c r="IG110" s="4">
        <f t="shared" si="616"/>
        <v>6.282847339403895E-2</v>
      </c>
      <c r="IH110" s="4">
        <f t="shared" si="616"/>
        <v>3.9339265732547236E-2</v>
      </c>
      <c r="II110" s="4">
        <f t="shared" si="616"/>
        <v>5.3553082744143714E-2</v>
      </c>
      <c r="IJ110" s="4">
        <f t="shared" si="616"/>
        <v>4.5001423485960833E-2</v>
      </c>
      <c r="IK110" s="4">
        <f t="shared" si="616"/>
        <v>1.9346542844679404E-2</v>
      </c>
      <c r="IL110" s="4">
        <f t="shared" si="616"/>
        <v>1.4719469932129445E-2</v>
      </c>
      <c r="IM110" s="4">
        <f t="shared" si="616"/>
        <v>6.3914394128602395E-3</v>
      </c>
      <c r="IN110" s="4">
        <f t="shared" si="616"/>
        <v>0.76698291388543383</v>
      </c>
      <c r="IO110" s="4">
        <f t="shared" si="616"/>
        <v>0.81975808890994806</v>
      </c>
      <c r="IP110" s="4">
        <f t="shared" si="616"/>
        <v>0.79112750898277828</v>
      </c>
      <c r="IQ110" s="4">
        <f t="shared" si="616"/>
        <v>0.61326216938989442</v>
      </c>
      <c r="IR110" s="4">
        <f t="shared" si="616"/>
        <v>0.54562166022762626</v>
      </c>
      <c r="IS110" s="4">
        <f t="shared" si="616"/>
        <v>0.34082207659690639</v>
      </c>
      <c r="IT110" s="4">
        <f t="shared" si="616"/>
        <v>0.24001940519021539</v>
      </c>
      <c r="IU110" s="4">
        <f t="shared" si="616"/>
        <v>0.30381076612611407</v>
      </c>
      <c r="IV110" s="4">
        <f t="shared" ref="IV110:KA110" si="617">IF(AH1=1,FZ110,0)</f>
        <v>0.26655134851121698</v>
      </c>
      <c r="IW110" s="4">
        <f t="shared" si="617"/>
        <v>0.13205837921428926</v>
      </c>
      <c r="IX110" s="4">
        <f t="shared" si="617"/>
        <v>0.10331423994332765</v>
      </c>
      <c r="IY110" s="4">
        <f t="shared" si="617"/>
        <v>4.7265357903421616E-2</v>
      </c>
      <c r="IZ110" s="4">
        <f t="shared" si="617"/>
        <v>0.97307415677287656</v>
      </c>
      <c r="JA110" s="4">
        <f t="shared" si="617"/>
        <v>0.98036729309201465</v>
      </c>
      <c r="JB110" s="4">
        <f t="shared" si="617"/>
        <v>0.97651793527526287</v>
      </c>
      <c r="JC110" s="4">
        <f t="shared" si="617"/>
        <v>0.94568281253638564</v>
      </c>
      <c r="JD110" s="4">
        <f t="shared" si="617"/>
        <v>0.92949885457418435</v>
      </c>
      <c r="JE110" s="4">
        <f t="shared" si="617"/>
        <v>0.85022770500414591</v>
      </c>
      <c r="JF110" s="4">
        <f t="shared" si="617"/>
        <v>0.77616359849384775</v>
      </c>
      <c r="JG110" s="4">
        <f t="shared" si="617"/>
        <v>0.82732759114925603</v>
      </c>
      <c r="JH110" s="4">
        <f t="shared" si="617"/>
        <v>0.79960546245085162</v>
      </c>
      <c r="JI110" s="4">
        <f t="shared" si="617"/>
        <v>0.62554242643041813</v>
      </c>
      <c r="JJ110" s="4">
        <f t="shared" si="617"/>
        <v>0.55850348957217488</v>
      </c>
      <c r="JK110" s="4">
        <f t="shared" si="617"/>
        <v>0.35262106956838202</v>
      </c>
      <c r="JL110" s="4">
        <f t="shared" si="617"/>
        <v>0.98705333543726714</v>
      </c>
      <c r="JM110" s="4">
        <f t="shared" si="617"/>
        <v>0.99059666020399884</v>
      </c>
      <c r="JN110" s="4">
        <f t="shared" si="617"/>
        <v>0.98872990369307956</v>
      </c>
      <c r="JO110" s="4">
        <f t="shared" si="617"/>
        <v>0.97349549928723322</v>
      </c>
      <c r="JP110" s="4">
        <f t="shared" si="617"/>
        <v>0.96529428853053112</v>
      </c>
      <c r="JQ110" s="4">
        <f t="shared" si="617"/>
        <v>0.92293433401579217</v>
      </c>
      <c r="JR110" s="4">
        <f t="shared" si="617"/>
        <v>0.8797389073709051</v>
      </c>
      <c r="JS110" s="4">
        <f t="shared" si="617"/>
        <v>0.90997393015069461</v>
      </c>
      <c r="JT110" s="4">
        <f t="shared" si="617"/>
        <v>0.89381751415456634</v>
      </c>
      <c r="JU110" s="4">
        <f t="shared" si="617"/>
        <v>0.77896632953127343</v>
      </c>
      <c r="JV110" s="4">
        <f t="shared" si="617"/>
        <v>0.72742614706087261</v>
      </c>
      <c r="JW110" s="4">
        <f t="shared" si="617"/>
        <v>0.53468777759990127</v>
      </c>
      <c r="JX110" s="4">
        <f t="shared" si="617"/>
        <v>0.99805002979629309</v>
      </c>
      <c r="JY110" s="4">
        <f t="shared" si="617"/>
        <v>0.99858801524502849</v>
      </c>
      <c r="JZ110" s="4">
        <f t="shared" si="617"/>
        <v>0.99830499263856898</v>
      </c>
      <c r="KA110" s="4">
        <f t="shared" si="617"/>
        <v>0.99596088378421122</v>
      </c>
      <c r="KB110" s="4">
        <f t="shared" ref="KB110:KJ110" si="618">IF(BN1=1,HF110,0)</f>
        <v>0.99467303372636351</v>
      </c>
      <c r="KC110" s="4">
        <f t="shared" si="618"/>
        <v>0.98771486003267372</v>
      </c>
      <c r="KD110" s="4">
        <f t="shared" si="618"/>
        <v>0.98004391837908633</v>
      </c>
      <c r="KE110" s="4">
        <f t="shared" si="618"/>
        <v>0.98547739927872369</v>
      </c>
      <c r="KF110" s="4">
        <f t="shared" si="618"/>
        <v>0.98261220268745331</v>
      </c>
      <c r="KG110" s="4">
        <f t="shared" si="618"/>
        <v>0.95944734590133107</v>
      </c>
      <c r="KH110" s="4">
        <f t="shared" si="618"/>
        <v>0.9471353086998906</v>
      </c>
      <c r="KI110" s="4">
        <f t="shared" si="618"/>
        <v>0.88524629666604016</v>
      </c>
      <c r="KJ110" s="4">
        <f t="shared" si="618"/>
        <v>0</v>
      </c>
    </row>
    <row r="111" spans="1:296" x14ac:dyDescent="0.2">
      <c r="A111" s="4" t="str">
        <f>'Respondent Data'!A111</f>
        <v>909</v>
      </c>
      <c r="B111" s="4">
        <f>SUMPRODUCT('Respondent Data'!I111:Z111,'Product Coding'!A100:R100)</f>
        <v>0.15696301051092446</v>
      </c>
      <c r="C111" s="4">
        <f>SUMPRODUCT('Respondent Data'!I111:Z111,'Product Coding'!A101:R101)</f>
        <v>0.64680929196696335</v>
      </c>
      <c r="D111" s="4">
        <f>SUMPRODUCT('Respondent Data'!I111:Z111,'Product Coding'!A102:R102)</f>
        <v>0.82790225435968734</v>
      </c>
      <c r="E111" s="4">
        <f>SUMPRODUCT('Respondent Data'!I111:Z111,'Product Coding'!A103:R103)</f>
        <v>2.5088064432335431</v>
      </c>
      <c r="F111" s="4">
        <f>SUMPRODUCT('Respondent Data'!I111:Z111,'Product Coding'!A104:R104)</f>
        <v>1.6724387888758054</v>
      </c>
      <c r="G111" s="4">
        <f>SUMPRODUCT('Respondent Data'!I111:Z111,'Product Coding'!A105:R105)</f>
        <v>0.63860220360834041</v>
      </c>
      <c r="H111" s="4">
        <f>SUMPRODUCT('Respondent Data'!I111:Z111,'Product Coding'!A106:R106)</f>
        <v>0.15918602530974138</v>
      </c>
      <c r="I111" s="4">
        <f>SUMPRODUCT('Respondent Data'!I111:Z111,'Product Coding'!A107:R107)</f>
        <v>0.64903230676578028</v>
      </c>
      <c r="J111" s="4">
        <f>SUMPRODUCT('Respondent Data'!I111:Z111,'Product Coding'!A108:R108)</f>
        <v>0.83012526915850426</v>
      </c>
      <c r="K111" s="4">
        <f>SUMPRODUCT('Respondent Data'!I111:Z111,'Product Coding'!A109:R109)</f>
        <v>2.5110294580323602</v>
      </c>
      <c r="L111" s="4">
        <f>SUMPRODUCT('Respondent Data'!I111:Z111,'Product Coding'!A110:R110)</f>
        <v>1.6746618036746221</v>
      </c>
      <c r="M111" s="4">
        <f>SUMPRODUCT('Respondent Data'!I111:Z111,'Product Coding'!A111:R111)</f>
        <v>0.64082521840715734</v>
      </c>
      <c r="N111" s="4">
        <f>SUMPRODUCT('Respondent Data'!I111:Z111,'Product Coding'!A112:R112)</f>
        <v>0.26515963530355657</v>
      </c>
      <c r="O111" s="4">
        <f>SUMPRODUCT('Respondent Data'!I111:Z111,'Product Coding'!A113:R113)</f>
        <v>0.7550059167595955</v>
      </c>
      <c r="P111" s="4">
        <f>SUMPRODUCT('Respondent Data'!I111:Z111,'Product Coding'!A114:R114)</f>
        <v>0.93609887915231949</v>
      </c>
      <c r="Q111" s="4">
        <f>SUMPRODUCT('Respondent Data'!I111:Z111,'Product Coding'!A115:R115)</f>
        <v>2.6170030680261753</v>
      </c>
      <c r="R111" s="4">
        <f>SUMPRODUCT('Respondent Data'!I111:Z111,'Product Coding'!A116:R116)</f>
        <v>1.7806354136684377</v>
      </c>
      <c r="S111" s="4">
        <f>SUMPRODUCT('Respondent Data'!I111:Z111,'Product Coding'!A117:R117)</f>
        <v>0.74679882840097256</v>
      </c>
      <c r="T111" s="4">
        <f>SUMPRODUCT('Respondent Data'!I111:Z111,'Product Coding'!A118:R118)</f>
        <v>0.2673826501023735</v>
      </c>
      <c r="U111" s="4">
        <f>SUMPRODUCT('Respondent Data'!I111:Z111,'Product Coding'!A119:R119)</f>
        <v>0.75722893155841242</v>
      </c>
      <c r="V111" s="4">
        <f>SUMPRODUCT('Respondent Data'!I111:Z111,'Product Coding'!A120:R120)</f>
        <v>0.93832189395113641</v>
      </c>
      <c r="W111" s="4">
        <f>SUMPRODUCT('Respondent Data'!I111:Z111,'Product Coding'!A121:R121)</f>
        <v>2.6192260828249925</v>
      </c>
      <c r="X111" s="4">
        <f>SUMPRODUCT('Respondent Data'!I111:Z111,'Product Coding'!A122:R122)</f>
        <v>1.7828584284672544</v>
      </c>
      <c r="Y111" s="4">
        <f>SUMPRODUCT('Respondent Data'!I111:Z111,'Product Coding'!A123:R123)</f>
        <v>0.74902184319978948</v>
      </c>
      <c r="Z111" s="4">
        <f>SUMPRODUCT('Respondent Data'!I111:Z111,'Product Coding'!A124:R124)</f>
        <v>0.47324327480754247</v>
      </c>
      <c r="AA111" s="4">
        <f>SUMPRODUCT('Respondent Data'!I111:Z111,'Product Coding'!A125:R125)</f>
        <v>0.96308955626358139</v>
      </c>
      <c r="AB111" s="4">
        <f>SUMPRODUCT('Respondent Data'!I111:Z111,'Product Coding'!A126:R126)</f>
        <v>1.1441825186563055</v>
      </c>
      <c r="AC111" s="4">
        <f>SUMPRODUCT('Respondent Data'!I111:Z111,'Product Coding'!A127:R127)</f>
        <v>2.8250867075301613</v>
      </c>
      <c r="AD111" s="4">
        <f>SUMPRODUCT('Respondent Data'!I111:Z111,'Product Coding'!A128:R128)</f>
        <v>1.9887190531724235</v>
      </c>
      <c r="AE111" s="4">
        <f>SUMPRODUCT('Respondent Data'!I111:Z111,'Product Coding'!A129:R129)</f>
        <v>0.95488246790495845</v>
      </c>
      <c r="AF111" s="4">
        <f>SUMPRODUCT('Respondent Data'!I111:Z111,'Product Coding'!A130:R130)</f>
        <v>0.47546628960635939</v>
      </c>
      <c r="AG111" s="4">
        <f>SUMPRODUCT('Respondent Data'!I111:Z111,'Product Coding'!A131:R131)</f>
        <v>0.96531257106239832</v>
      </c>
      <c r="AH111" s="4">
        <f>SUMPRODUCT('Respondent Data'!I111:Z111,'Product Coding'!A132:R132)</f>
        <v>1.1464055334551222</v>
      </c>
      <c r="AI111" s="4">
        <f>SUMPRODUCT('Respondent Data'!I111:Z111,'Product Coding'!A133:R133)</f>
        <v>2.8273097223289785</v>
      </c>
      <c r="AJ111" s="4">
        <f>SUMPRODUCT('Respondent Data'!I111:Z111,'Product Coding'!A134:R134)</f>
        <v>1.9909420679712402</v>
      </c>
      <c r="AK111" s="4">
        <f>SUMPRODUCT('Respondent Data'!I111:Z111,'Product Coding'!A135:R135)</f>
        <v>0.95710548270377538</v>
      </c>
      <c r="AL111" s="4">
        <f>SUMPRODUCT('Respondent Data'!I111:Z111,'Product Coding'!A136:R136)</f>
        <v>0.83841662381307747</v>
      </c>
      <c r="AM111" s="4">
        <f>SUMPRODUCT('Respondent Data'!I111:Z111,'Product Coding'!A137:R137)</f>
        <v>1.3282629052691164</v>
      </c>
      <c r="AN111" s="4">
        <f>SUMPRODUCT('Respondent Data'!I111:Z111,'Product Coding'!A138:R138)</f>
        <v>1.5093558676618406</v>
      </c>
      <c r="AO111" s="4">
        <f>SUMPRODUCT('Respondent Data'!I111:Z111,'Product Coding'!A139:R139)</f>
        <v>3.190260056535696</v>
      </c>
      <c r="AP111" s="4">
        <f>SUMPRODUCT('Respondent Data'!I111:Z111,'Product Coding'!A140:R140)</f>
        <v>2.3538924021779581</v>
      </c>
      <c r="AQ111" s="4">
        <f>SUMPRODUCT('Respondent Data'!I111:Z111,'Product Coding'!A141:R141)</f>
        <v>1.3200558169104937</v>
      </c>
      <c r="AR111" s="4">
        <f>SUMPRODUCT('Respondent Data'!I111:Z111,'Product Coding'!A142:R142)</f>
        <v>0.84063963861189439</v>
      </c>
      <c r="AS111" s="4">
        <f>SUMPRODUCT('Respondent Data'!I111:Z111,'Product Coding'!A143:R143)</f>
        <v>1.3304859200679331</v>
      </c>
      <c r="AT111" s="4">
        <f>SUMPRODUCT('Respondent Data'!I111:Z111,'Product Coding'!A144:R144)</f>
        <v>1.5115788824606573</v>
      </c>
      <c r="AU111" s="4">
        <f>SUMPRODUCT('Respondent Data'!I111:Z111,'Product Coding'!A145:R145)</f>
        <v>3.1924830713345131</v>
      </c>
      <c r="AV111" s="4">
        <f>SUMPRODUCT('Respondent Data'!I111:Z111,'Product Coding'!A146:R146)</f>
        <v>2.3561154169767753</v>
      </c>
      <c r="AW111" s="4">
        <f>SUMPRODUCT('Respondent Data'!I111:Z111,'Product Coding'!A147:R147)</f>
        <v>1.3222788317093104</v>
      </c>
      <c r="AX111" s="4">
        <f>SUMPRODUCT('Respondent Data'!I111:Z111,'Product Coding'!A148:R148)</f>
        <v>3.7979892237119464E-2</v>
      </c>
      <c r="AY111" s="4">
        <f>SUMPRODUCT('Respondent Data'!I111:Z111,'Product Coding'!A149:R149)</f>
        <v>0.52782617369315832</v>
      </c>
      <c r="AZ111" s="4">
        <f>SUMPRODUCT('Respondent Data'!I111:Z111,'Product Coding'!A150:R150)</f>
        <v>0.70891913608588231</v>
      </c>
      <c r="BA111" s="4">
        <f>SUMPRODUCT('Respondent Data'!I111:Z111,'Product Coding'!A151:R151)</f>
        <v>2.389823324959738</v>
      </c>
      <c r="BB111" s="4">
        <f>SUMPRODUCT('Respondent Data'!I111:Z111,'Product Coding'!A152:R152)</f>
        <v>1.5534556706020004</v>
      </c>
      <c r="BC111" s="4">
        <f>SUMPRODUCT('Respondent Data'!I111:Z111,'Product Coding'!A153:R153)</f>
        <v>0.51961908533453538</v>
      </c>
      <c r="BD111" s="4">
        <f>SUMPRODUCT('Respondent Data'!I111:Z111,'Product Coding'!A154:R154)</f>
        <v>4.0202907035936361E-2</v>
      </c>
      <c r="BE111" s="4">
        <f>SUMPRODUCT('Respondent Data'!I111:Z111,'Product Coding'!A155:R155)</f>
        <v>0.53004918849197524</v>
      </c>
      <c r="BF111" s="4">
        <f>SUMPRODUCT('Respondent Data'!I111:Z111,'Product Coding'!A156:R156)</f>
        <v>0.71114215088469923</v>
      </c>
      <c r="BG111" s="4">
        <f>SUMPRODUCT('Respondent Data'!I111:Z111,'Product Coding'!A157:R157)</f>
        <v>2.3920463397585552</v>
      </c>
      <c r="BH111" s="4">
        <f>SUMPRODUCT('Respondent Data'!I111:Z111,'Product Coding'!A158:R158)</f>
        <v>1.5556786854008171</v>
      </c>
      <c r="BI111" s="4">
        <f>SUMPRODUCT('Respondent Data'!I111:Z111,'Product Coding'!A159:R159)</f>
        <v>0.5218421001333523</v>
      </c>
      <c r="BJ111" s="4">
        <f>SUMPRODUCT('Respondent Data'!I111:Z111,'Product Coding'!A160:R160)</f>
        <v>0.20235230539322047</v>
      </c>
      <c r="BK111" s="4">
        <f>SUMPRODUCT('Respondent Data'!I111:Z111,'Product Coding'!A161:R161)</f>
        <v>0.69219858684925939</v>
      </c>
      <c r="BL111" s="4">
        <f>SUMPRODUCT('Respondent Data'!I111:Z111,'Product Coding'!A162:R162)</f>
        <v>0.87329154924198338</v>
      </c>
      <c r="BM111" s="4">
        <f>SUMPRODUCT('Respondent Data'!I111:Z111,'Product Coding'!A163:R163)</f>
        <v>2.5541957381158391</v>
      </c>
      <c r="BN111" s="4">
        <f>SUMPRODUCT('Respondent Data'!I111:Z111,'Product Coding'!A164:R164)</f>
        <v>1.7178280837581015</v>
      </c>
      <c r="BO111" s="4">
        <f>SUMPRODUCT('Respondent Data'!I111:Z111,'Product Coding'!A165:R165)</f>
        <v>0.68399149849063645</v>
      </c>
      <c r="BP111" s="4">
        <f>SUMPRODUCT('Respondent Data'!I111:Z111,'Product Coding'!A166:R166)</f>
        <v>0.20457532019203739</v>
      </c>
      <c r="BQ111" s="4">
        <f>SUMPRODUCT('Respondent Data'!I111:Z111,'Product Coding'!A167:R167)</f>
        <v>0.69442160164807631</v>
      </c>
      <c r="BR111" s="4">
        <f>SUMPRODUCT('Respondent Data'!I111:Z111,'Product Coding'!A168:R168)</f>
        <v>0.8755145640408003</v>
      </c>
      <c r="BS111" s="4">
        <f>SUMPRODUCT('Respondent Data'!I111:Z111,'Product Coding'!A169:R169)</f>
        <v>2.5564187529146563</v>
      </c>
      <c r="BT111" s="4">
        <f>SUMPRODUCT('Respondent Data'!I111:Z111,'Product Coding'!A170:R170)</f>
        <v>1.7200510985569182</v>
      </c>
      <c r="BU111" s="4">
        <f>SUMPRODUCT('Respondent Data'!I111:Z111,'Product Coding'!A171:R171)</f>
        <v>0.68621451328945338</v>
      </c>
      <c r="BV111" s="4">
        <f>SUMPRODUCT('Respondent Data'!I111:Z111,'Product Coding'!A172:R172)</f>
        <v>3.63137341876685</v>
      </c>
      <c r="BX111" s="4">
        <f t="shared" si="338"/>
        <v>0.85473567446885135</v>
      </c>
      <c r="BY111" s="4">
        <f t="shared" si="339"/>
        <v>0.52371413261734912</v>
      </c>
      <c r="BZ111" s="4">
        <f t="shared" si="340"/>
        <v>0.4369649669075662</v>
      </c>
      <c r="CA111" s="4">
        <f t="shared" si="341"/>
        <v>8.1365295407235722E-2</v>
      </c>
      <c r="CB111" s="4">
        <f t="shared" si="342"/>
        <v>0.18778853015205496</v>
      </c>
      <c r="CC111" s="4">
        <f t="shared" si="343"/>
        <v>0.52802998685195213</v>
      </c>
      <c r="CD111" s="4">
        <f t="shared" si="344"/>
        <v>0.85283769481547778</v>
      </c>
      <c r="CE111" s="4">
        <f t="shared" si="345"/>
        <v>0.52255120143571843</v>
      </c>
      <c r="CF111" s="4">
        <f t="shared" si="346"/>
        <v>0.4359946662155505</v>
      </c>
      <c r="CG111" s="4">
        <f t="shared" si="347"/>
        <v>8.1184620047839218E-2</v>
      </c>
      <c r="CH111" s="4">
        <f t="shared" si="348"/>
        <v>0.18737153713302954</v>
      </c>
      <c r="CI111" s="4">
        <f t="shared" si="349"/>
        <v>0.52685747211862377</v>
      </c>
      <c r="CJ111" s="4">
        <f t="shared" si="350"/>
        <v>0.76708348659614034</v>
      </c>
      <c r="CK111" s="4">
        <f t="shared" si="351"/>
        <v>0.47000783379895034</v>
      </c>
      <c r="CL111" s="4">
        <f t="shared" si="352"/>
        <v>0.39215469805225506</v>
      </c>
      <c r="CM111" s="4">
        <f t="shared" si="353"/>
        <v>7.3021375324824847E-2</v>
      </c>
      <c r="CN111" s="4">
        <f t="shared" si="354"/>
        <v>0.16853102632146222</v>
      </c>
      <c r="CO111" s="4">
        <f t="shared" si="355"/>
        <v>0.47388110200666533</v>
      </c>
      <c r="CP111" s="4">
        <f t="shared" si="356"/>
        <v>0.76538014263439091</v>
      </c>
      <c r="CQ111" s="4">
        <f t="shared" si="357"/>
        <v>0.46896415990990742</v>
      </c>
      <c r="CR111" s="4">
        <f t="shared" si="358"/>
        <v>0.39128390061146662</v>
      </c>
      <c r="CS111" s="4">
        <f t="shared" si="359"/>
        <v>7.2859228021550038E-2</v>
      </c>
      <c r="CT111" s="4">
        <f t="shared" si="360"/>
        <v>0.16815679547036425</v>
      </c>
      <c r="CU111" s="4">
        <f t="shared" si="361"/>
        <v>0.4728288273484374</v>
      </c>
      <c r="CV111" s="4">
        <f t="shared" si="362"/>
        <v>0.62297849776726189</v>
      </c>
      <c r="CW111" s="4">
        <f t="shared" si="363"/>
        <v>0.38171174240526046</v>
      </c>
      <c r="CX111" s="4">
        <f t="shared" si="364"/>
        <v>0.31848416626597376</v>
      </c>
      <c r="CY111" s="4">
        <f t="shared" si="365"/>
        <v>5.9303514545228468E-2</v>
      </c>
      <c r="CZ111" s="4">
        <f t="shared" si="366"/>
        <v>0.13687063721161283</v>
      </c>
      <c r="DA111" s="4">
        <f t="shared" si="367"/>
        <v>0.38485737498848716</v>
      </c>
      <c r="DB111" s="4">
        <f t="shared" si="368"/>
        <v>0.62159514552332251</v>
      </c>
      <c r="DC111" s="4">
        <f t="shared" si="369"/>
        <v>0.38086413402505659</v>
      </c>
      <c r="DD111" s="4">
        <f t="shared" si="370"/>
        <v>0.31777695761006963</v>
      </c>
      <c r="DE111" s="4">
        <f t="shared" si="371"/>
        <v>5.9171828379151054E-2</v>
      </c>
      <c r="DF111" s="4">
        <f t="shared" si="372"/>
        <v>0.13656670970240559</v>
      </c>
      <c r="DG111" s="4">
        <f t="shared" si="373"/>
        <v>0.38400278158727824</v>
      </c>
      <c r="DH111" s="4">
        <f t="shared" si="374"/>
        <v>0.43239462504369935</v>
      </c>
      <c r="DI111" s="4">
        <f t="shared" si="375"/>
        <v>0.26493708261783494</v>
      </c>
      <c r="DJ111" s="4">
        <f t="shared" si="376"/>
        <v>0.22105231905833483</v>
      </c>
      <c r="DK111" s="4">
        <f t="shared" si="377"/>
        <v>4.1161165317037021E-2</v>
      </c>
      <c r="DL111" s="4">
        <f t="shared" si="378"/>
        <v>9.4998668603675257E-2</v>
      </c>
      <c r="DM111" s="4">
        <f t="shared" si="379"/>
        <v>0.26712039171473678</v>
      </c>
      <c r="DN111" s="4">
        <f t="shared" si="380"/>
        <v>0.43143447300480031</v>
      </c>
      <c r="DO111" s="4">
        <f t="shared" si="381"/>
        <v>0.26434877770995185</v>
      </c>
      <c r="DP111" s="4">
        <f t="shared" si="382"/>
        <v>0.22056146227484508</v>
      </c>
      <c r="DQ111" s="4">
        <f t="shared" si="383"/>
        <v>4.1069765067094914E-2</v>
      </c>
      <c r="DR111" s="4">
        <f t="shared" si="384"/>
        <v>9.4787719715623497E-2</v>
      </c>
      <c r="DS111" s="4">
        <f t="shared" si="385"/>
        <v>0.2665272386691584</v>
      </c>
      <c r="DT111" s="4">
        <f t="shared" si="386"/>
        <v>0.96273229908936142</v>
      </c>
      <c r="DU111" s="4">
        <f t="shared" si="387"/>
        <v>0.5898858863865819</v>
      </c>
      <c r="DV111" s="4">
        <f t="shared" si="388"/>
        <v>0.49217588522188044</v>
      </c>
      <c r="DW111" s="4">
        <f t="shared" si="389"/>
        <v>9.1645873985745002E-2</v>
      </c>
      <c r="DX111" s="4">
        <f t="shared" si="390"/>
        <v>0.21151578058122597</v>
      </c>
      <c r="DY111" s="4">
        <f t="shared" si="391"/>
        <v>0.59474705270258466</v>
      </c>
      <c r="DZ111" s="4">
        <f t="shared" si="392"/>
        <v>0.9605945079921866</v>
      </c>
      <c r="EA111" s="4">
        <f t="shared" si="393"/>
        <v>0.58857601779958302</v>
      </c>
      <c r="EB111" s="4">
        <f t="shared" si="394"/>
        <v>0.49108298616087803</v>
      </c>
      <c r="EC111" s="4">
        <f t="shared" si="395"/>
        <v>9.1442370131470177E-2</v>
      </c>
      <c r="ED111" s="4">
        <f t="shared" si="396"/>
        <v>0.21104610011754341</v>
      </c>
      <c r="EE111" s="4">
        <f t="shared" si="397"/>
        <v>0.5934263896734735</v>
      </c>
      <c r="EF111" s="4">
        <f t="shared" si="398"/>
        <v>0.81680711169493458</v>
      </c>
      <c r="EG111" s="4">
        <f t="shared" si="399"/>
        <v>0.50047452188399788</v>
      </c>
      <c r="EH111" s="4">
        <f t="shared" si="400"/>
        <v>0.41757481662788454</v>
      </c>
      <c r="EI111" s="4">
        <f t="shared" si="401"/>
        <v>7.7754742102099178E-2</v>
      </c>
      <c r="EJ111" s="4">
        <f t="shared" si="402"/>
        <v>0.1794554872396717</v>
      </c>
      <c r="EK111" s="4">
        <f t="shared" si="403"/>
        <v>0.50459886176726432</v>
      </c>
      <c r="EL111" s="4">
        <f t="shared" si="404"/>
        <v>0.81499335414972474</v>
      </c>
      <c r="EM111" s="4">
        <f t="shared" si="405"/>
        <v>0.49936319532077944</v>
      </c>
      <c r="EN111" s="4">
        <f t="shared" si="406"/>
        <v>0.41664757265130259</v>
      </c>
      <c r="EO111" s="4">
        <f t="shared" si="407"/>
        <v>7.7582084141432195E-2</v>
      </c>
      <c r="EP111" s="4">
        <f t="shared" si="408"/>
        <v>0.17905699812351453</v>
      </c>
      <c r="EQ111" s="4">
        <f t="shared" si="409"/>
        <v>0.50347837691872332</v>
      </c>
      <c r="ER111" s="4">
        <f t="shared" si="410"/>
        <v>2.6479791580619E-2</v>
      </c>
      <c r="ET111" s="4">
        <f t="shared" si="411"/>
        <v>0.53916038482754391</v>
      </c>
      <c r="EU111" s="4">
        <f t="shared" si="412"/>
        <v>0.65629108413023451</v>
      </c>
      <c r="EV111" s="4">
        <f t="shared" si="413"/>
        <v>0.695911189924177</v>
      </c>
      <c r="EW111" s="4">
        <f t="shared" si="414"/>
        <v>0.92475688303220971</v>
      </c>
      <c r="EX111" s="4">
        <f t="shared" si="415"/>
        <v>0.84190070422045982</v>
      </c>
      <c r="EY111" s="4">
        <f t="shared" si="416"/>
        <v>0.65443741850917481</v>
      </c>
      <c r="EZ111" s="4">
        <f t="shared" si="417"/>
        <v>0.53971268114749205</v>
      </c>
      <c r="FA111" s="4">
        <f t="shared" si="418"/>
        <v>0.65679236209398484</v>
      </c>
      <c r="FB111" s="4">
        <f t="shared" si="419"/>
        <v>0.69638141667713871</v>
      </c>
      <c r="FC111" s="4">
        <f t="shared" si="420"/>
        <v>0.9249114179553839</v>
      </c>
      <c r="FD111" s="4">
        <f t="shared" si="421"/>
        <v>0.84219637133508529</v>
      </c>
      <c r="FE111" s="4">
        <f t="shared" si="422"/>
        <v>0.65493997852492969</v>
      </c>
      <c r="FF111" s="4">
        <f t="shared" si="423"/>
        <v>0.56590421877930541</v>
      </c>
      <c r="FG111" s="4">
        <f t="shared" si="424"/>
        <v>0.68026848361460346</v>
      </c>
      <c r="FH111" s="4">
        <f t="shared" si="425"/>
        <v>0.71831097607118422</v>
      </c>
      <c r="FI111" s="4">
        <f t="shared" si="426"/>
        <v>0.93194788379428162</v>
      </c>
      <c r="FJ111" s="4">
        <f t="shared" si="427"/>
        <v>0.85577530889188447</v>
      </c>
      <c r="FK111" s="4">
        <f t="shared" si="428"/>
        <v>0.67848078019218516</v>
      </c>
      <c r="FL111" s="4">
        <f t="shared" si="429"/>
        <v>0.56645023689217933</v>
      </c>
      <c r="FM111" s="4">
        <f t="shared" si="430"/>
        <v>0.68075180272698466</v>
      </c>
      <c r="FN111" s="4">
        <f t="shared" si="431"/>
        <v>0.71876056321826332</v>
      </c>
      <c r="FO111" s="4">
        <f t="shared" si="432"/>
        <v>0.93208873436647499</v>
      </c>
      <c r="FP111" s="4">
        <f t="shared" si="433"/>
        <v>0.85604946517247704</v>
      </c>
      <c r="FQ111" s="4">
        <f t="shared" si="434"/>
        <v>0.67896552636080576</v>
      </c>
      <c r="FR111" s="4">
        <f t="shared" si="435"/>
        <v>0.61615110820981556</v>
      </c>
      <c r="FS111" s="4">
        <f t="shared" si="436"/>
        <v>0.72373995914604938</v>
      </c>
      <c r="FT111" s="4">
        <f t="shared" si="437"/>
        <v>0.75844672661641444</v>
      </c>
      <c r="FU111" s="4">
        <f t="shared" si="438"/>
        <v>0.94401650355074274</v>
      </c>
      <c r="FV111" s="4">
        <f t="shared" si="439"/>
        <v>0.87960755363748899</v>
      </c>
      <c r="FW111" s="4">
        <f t="shared" si="440"/>
        <v>0.7220960209049061</v>
      </c>
      <c r="FX111" s="4">
        <f t="shared" si="441"/>
        <v>0.61667673510287879</v>
      </c>
      <c r="FY111" s="4">
        <f t="shared" si="442"/>
        <v>0.72418420853984922</v>
      </c>
      <c r="FZ111" s="4">
        <f t="shared" si="443"/>
        <v>0.75885376066493648</v>
      </c>
      <c r="GA111" s="4">
        <f t="shared" si="444"/>
        <v>0.94413387252783931</v>
      </c>
      <c r="GB111" s="4">
        <f t="shared" si="445"/>
        <v>0.87984276810451045</v>
      </c>
      <c r="GC111" s="4">
        <f t="shared" si="446"/>
        <v>0.72254190042387412</v>
      </c>
      <c r="GD111" s="4">
        <f t="shared" si="447"/>
        <v>0.69813163392001143</v>
      </c>
      <c r="GE111" s="4">
        <f t="shared" si="448"/>
        <v>0.79055315378252833</v>
      </c>
      <c r="GF111" s="4">
        <f t="shared" si="449"/>
        <v>0.8189657268504198</v>
      </c>
      <c r="GG111" s="4">
        <f t="shared" si="450"/>
        <v>0.96046609623160195</v>
      </c>
      <c r="GH111" s="4">
        <f t="shared" si="451"/>
        <v>0.91324311953290682</v>
      </c>
      <c r="GI111" s="4">
        <f t="shared" si="452"/>
        <v>0.78919099285170924</v>
      </c>
      <c r="GJ111" s="4">
        <f t="shared" si="453"/>
        <v>0.69859991418318068</v>
      </c>
      <c r="GK111" s="4">
        <f t="shared" si="454"/>
        <v>0.7909210003043996</v>
      </c>
      <c r="GL111" s="4">
        <f t="shared" si="455"/>
        <v>0.81929507927952328</v>
      </c>
      <c r="GM111" s="4">
        <f t="shared" si="456"/>
        <v>0.96055041991883416</v>
      </c>
      <c r="GN111" s="4">
        <f t="shared" si="457"/>
        <v>0.91341908754672085</v>
      </c>
      <c r="GO111" s="4">
        <f t="shared" si="458"/>
        <v>0.7895605948836758</v>
      </c>
      <c r="GP111" s="4">
        <f t="shared" si="459"/>
        <v>0.50949383187099162</v>
      </c>
      <c r="GQ111" s="4">
        <f t="shared" si="460"/>
        <v>0.62897595894303659</v>
      </c>
      <c r="GR111" s="4">
        <f t="shared" si="461"/>
        <v>0.67016228442219061</v>
      </c>
      <c r="GS111" s="4">
        <f t="shared" si="462"/>
        <v>0.91604798207029015</v>
      </c>
      <c r="GT111" s="4">
        <f t="shared" si="463"/>
        <v>0.8254122777668228</v>
      </c>
      <c r="GU111" s="4">
        <f t="shared" si="464"/>
        <v>0.62705869141148174</v>
      </c>
      <c r="GV111" s="4">
        <f t="shared" si="465"/>
        <v>0.51004937325060862</v>
      </c>
      <c r="GW111" s="4">
        <f t="shared" si="466"/>
        <v>0.62949458432914696</v>
      </c>
      <c r="GX111" s="4">
        <f t="shared" si="467"/>
        <v>0.67065348426697602</v>
      </c>
      <c r="GY111" s="4">
        <f t="shared" si="468"/>
        <v>0.91621878292991743</v>
      </c>
      <c r="GZ111" s="4">
        <f t="shared" si="469"/>
        <v>0.82573239772040108</v>
      </c>
      <c r="HA111" s="4">
        <f t="shared" si="470"/>
        <v>0.62757840994771086</v>
      </c>
      <c r="HB111" s="4">
        <f t="shared" si="471"/>
        <v>0.55041616336864774</v>
      </c>
      <c r="HC111" s="4">
        <f t="shared" si="472"/>
        <v>0.66645583474779602</v>
      </c>
      <c r="HD111" s="4">
        <f t="shared" si="473"/>
        <v>0.70543013904464802</v>
      </c>
      <c r="HE111" s="4">
        <f t="shared" si="474"/>
        <v>0.92785488287396167</v>
      </c>
      <c r="HF111" s="4">
        <f t="shared" si="475"/>
        <v>0.84784886824371919</v>
      </c>
      <c r="HG111" s="4">
        <f t="shared" si="476"/>
        <v>0.6646289754768423</v>
      </c>
      <c r="HH111" s="4">
        <f t="shared" si="477"/>
        <v>0.55096620475972646</v>
      </c>
      <c r="HI111" s="4">
        <f t="shared" si="478"/>
        <v>0.66694981117370722</v>
      </c>
      <c r="HJ111" s="4">
        <f t="shared" si="479"/>
        <v>0.7058918670424621</v>
      </c>
      <c r="HK111" s="4">
        <f t="shared" si="480"/>
        <v>0.9280035504643287</v>
      </c>
      <c r="HL111" s="4">
        <f t="shared" si="481"/>
        <v>0.84813541804299009</v>
      </c>
      <c r="HM111" s="4">
        <f t="shared" si="482"/>
        <v>0.66512429799584616</v>
      </c>
      <c r="HN111" s="4">
        <f t="shared" si="483"/>
        <v>0.9742032996676494</v>
      </c>
      <c r="HP111" s="4">
        <f t="shared" ref="HP111:IU111" si="619">IF(B1=1,ET111,0)</f>
        <v>0.53916038482754391</v>
      </c>
      <c r="HQ111" s="4">
        <f t="shared" si="619"/>
        <v>0.65629108413023451</v>
      </c>
      <c r="HR111" s="4">
        <f t="shared" si="619"/>
        <v>0.695911189924177</v>
      </c>
      <c r="HS111" s="4">
        <f t="shared" si="619"/>
        <v>0.92475688303220971</v>
      </c>
      <c r="HT111" s="4">
        <f t="shared" si="619"/>
        <v>0.84190070422045982</v>
      </c>
      <c r="HU111" s="4">
        <f t="shared" si="619"/>
        <v>0.65443741850917481</v>
      </c>
      <c r="HV111" s="4">
        <f t="shared" si="619"/>
        <v>0.53971268114749205</v>
      </c>
      <c r="HW111" s="4">
        <f t="shared" si="619"/>
        <v>0.65679236209398484</v>
      </c>
      <c r="HX111" s="4">
        <f t="shared" si="619"/>
        <v>0.69638141667713871</v>
      </c>
      <c r="HY111" s="4">
        <f t="shared" si="619"/>
        <v>0.9249114179553839</v>
      </c>
      <c r="HZ111" s="4">
        <f t="shared" si="619"/>
        <v>0.84219637133508529</v>
      </c>
      <c r="IA111" s="4">
        <f t="shared" si="619"/>
        <v>0.65493997852492969</v>
      </c>
      <c r="IB111" s="4">
        <f t="shared" si="619"/>
        <v>0.56590421877930541</v>
      </c>
      <c r="IC111" s="4">
        <f t="shared" si="619"/>
        <v>0.68026848361460346</v>
      </c>
      <c r="ID111" s="4">
        <f t="shared" si="619"/>
        <v>0.71831097607118422</v>
      </c>
      <c r="IE111" s="4">
        <f t="shared" si="619"/>
        <v>0.93194788379428162</v>
      </c>
      <c r="IF111" s="4">
        <f t="shared" si="619"/>
        <v>0.85577530889188447</v>
      </c>
      <c r="IG111" s="4">
        <f t="shared" si="619"/>
        <v>0.67848078019218516</v>
      </c>
      <c r="IH111" s="4">
        <f t="shared" si="619"/>
        <v>0.56645023689217933</v>
      </c>
      <c r="II111" s="4">
        <f t="shared" si="619"/>
        <v>0.68075180272698466</v>
      </c>
      <c r="IJ111" s="4">
        <f t="shared" si="619"/>
        <v>0.71876056321826332</v>
      </c>
      <c r="IK111" s="4">
        <f t="shared" si="619"/>
        <v>0.93208873436647499</v>
      </c>
      <c r="IL111" s="4">
        <f t="shared" si="619"/>
        <v>0.85604946517247704</v>
      </c>
      <c r="IM111" s="4">
        <f t="shared" si="619"/>
        <v>0.67896552636080576</v>
      </c>
      <c r="IN111" s="4">
        <f t="shared" si="619"/>
        <v>0.61615110820981556</v>
      </c>
      <c r="IO111" s="4">
        <f t="shared" si="619"/>
        <v>0.72373995914604938</v>
      </c>
      <c r="IP111" s="4">
        <f t="shared" si="619"/>
        <v>0.75844672661641444</v>
      </c>
      <c r="IQ111" s="4">
        <f t="shared" si="619"/>
        <v>0.94401650355074274</v>
      </c>
      <c r="IR111" s="4">
        <f t="shared" si="619"/>
        <v>0.87960755363748899</v>
      </c>
      <c r="IS111" s="4">
        <f t="shared" si="619"/>
        <v>0.7220960209049061</v>
      </c>
      <c r="IT111" s="4">
        <f t="shared" si="619"/>
        <v>0.61667673510287879</v>
      </c>
      <c r="IU111" s="4">
        <f t="shared" si="619"/>
        <v>0.72418420853984922</v>
      </c>
      <c r="IV111" s="4">
        <f t="shared" ref="IV111:KA111" si="620">IF(AH1=1,FZ111,0)</f>
        <v>0.75885376066493648</v>
      </c>
      <c r="IW111" s="4">
        <f t="shared" si="620"/>
        <v>0.94413387252783931</v>
      </c>
      <c r="IX111" s="4">
        <f t="shared" si="620"/>
        <v>0.87984276810451045</v>
      </c>
      <c r="IY111" s="4">
        <f t="shared" si="620"/>
        <v>0.72254190042387412</v>
      </c>
      <c r="IZ111" s="4">
        <f t="shared" si="620"/>
        <v>0.69813163392001143</v>
      </c>
      <c r="JA111" s="4">
        <f t="shared" si="620"/>
        <v>0.79055315378252833</v>
      </c>
      <c r="JB111" s="4">
        <f t="shared" si="620"/>
        <v>0.8189657268504198</v>
      </c>
      <c r="JC111" s="4">
        <f t="shared" si="620"/>
        <v>0.96046609623160195</v>
      </c>
      <c r="JD111" s="4">
        <f t="shared" si="620"/>
        <v>0.91324311953290682</v>
      </c>
      <c r="JE111" s="4">
        <f t="shared" si="620"/>
        <v>0.78919099285170924</v>
      </c>
      <c r="JF111" s="4">
        <f t="shared" si="620"/>
        <v>0.69859991418318068</v>
      </c>
      <c r="JG111" s="4">
        <f t="shared" si="620"/>
        <v>0.7909210003043996</v>
      </c>
      <c r="JH111" s="4">
        <f t="shared" si="620"/>
        <v>0.81929507927952328</v>
      </c>
      <c r="JI111" s="4">
        <f t="shared" si="620"/>
        <v>0.96055041991883416</v>
      </c>
      <c r="JJ111" s="4">
        <f t="shared" si="620"/>
        <v>0.91341908754672085</v>
      </c>
      <c r="JK111" s="4">
        <f t="shared" si="620"/>
        <v>0.7895605948836758</v>
      </c>
      <c r="JL111" s="4">
        <f t="shared" si="620"/>
        <v>0.50949383187099162</v>
      </c>
      <c r="JM111" s="4">
        <f t="shared" si="620"/>
        <v>0.62897595894303659</v>
      </c>
      <c r="JN111" s="4">
        <f t="shared" si="620"/>
        <v>0.67016228442219061</v>
      </c>
      <c r="JO111" s="4">
        <f t="shared" si="620"/>
        <v>0.91604798207029015</v>
      </c>
      <c r="JP111" s="4">
        <f t="shared" si="620"/>
        <v>0.8254122777668228</v>
      </c>
      <c r="JQ111" s="4">
        <f t="shared" si="620"/>
        <v>0.62705869141148174</v>
      </c>
      <c r="JR111" s="4">
        <f t="shared" si="620"/>
        <v>0.51004937325060862</v>
      </c>
      <c r="JS111" s="4">
        <f t="shared" si="620"/>
        <v>0.62949458432914696</v>
      </c>
      <c r="JT111" s="4">
        <f t="shared" si="620"/>
        <v>0.67065348426697602</v>
      </c>
      <c r="JU111" s="4">
        <f t="shared" si="620"/>
        <v>0.91621878292991743</v>
      </c>
      <c r="JV111" s="4">
        <f t="shared" si="620"/>
        <v>0.82573239772040108</v>
      </c>
      <c r="JW111" s="4">
        <f t="shared" si="620"/>
        <v>0.62757840994771086</v>
      </c>
      <c r="JX111" s="4">
        <f t="shared" si="620"/>
        <v>0.55041616336864774</v>
      </c>
      <c r="JY111" s="4">
        <f t="shared" si="620"/>
        <v>0.66645583474779602</v>
      </c>
      <c r="JZ111" s="4">
        <f t="shared" si="620"/>
        <v>0.70543013904464802</v>
      </c>
      <c r="KA111" s="4">
        <f t="shared" si="620"/>
        <v>0.92785488287396167</v>
      </c>
      <c r="KB111" s="4">
        <f t="shared" ref="KB111:KJ111" si="621">IF(BN1=1,HF111,0)</f>
        <v>0.84784886824371919</v>
      </c>
      <c r="KC111" s="4">
        <f t="shared" si="621"/>
        <v>0.6646289754768423</v>
      </c>
      <c r="KD111" s="4">
        <f t="shared" si="621"/>
        <v>0.55096620475972646</v>
      </c>
      <c r="KE111" s="4">
        <f t="shared" si="621"/>
        <v>0.66694981117370722</v>
      </c>
      <c r="KF111" s="4">
        <f t="shared" si="621"/>
        <v>0.7058918670424621</v>
      </c>
      <c r="KG111" s="4">
        <f t="shared" si="621"/>
        <v>0.9280035504643287</v>
      </c>
      <c r="KH111" s="4">
        <f t="shared" si="621"/>
        <v>0.84813541804299009</v>
      </c>
      <c r="KI111" s="4">
        <f t="shared" si="621"/>
        <v>0.66512429799584616</v>
      </c>
      <c r="KJ111" s="4">
        <f t="shared" si="621"/>
        <v>0</v>
      </c>
    </row>
    <row r="112" spans="1:296" x14ac:dyDescent="0.2">
      <c r="A112" s="4" t="str">
        <f>'Respondent Data'!A112</f>
        <v>917</v>
      </c>
      <c r="B112" s="4">
        <f>SUMPRODUCT('Respondent Data'!I112:Z112,'Product Coding'!A100:R100)</f>
        <v>1.3757063276373871</v>
      </c>
      <c r="C112" s="4">
        <f>SUMPRODUCT('Respondent Data'!I112:Z112,'Product Coding'!A101:R101)</f>
        <v>0.94001032933445394</v>
      </c>
      <c r="D112" s="4">
        <f>SUMPRODUCT('Respondent Data'!I112:Z112,'Product Coding'!A102:R102)</f>
        <v>1.1864784089430032</v>
      </c>
      <c r="E112" s="4">
        <f>SUMPRODUCT('Respondent Data'!I112:Z112,'Product Coding'!A103:R103)</f>
        <v>1.1310424589163661</v>
      </c>
      <c r="F112" s="4">
        <f>SUMPRODUCT('Respondent Data'!I112:Z112,'Product Coding'!A104:R104)</f>
        <v>0.78403827622957412</v>
      </c>
      <c r="G112" s="4">
        <f>SUMPRODUCT('Respondent Data'!I112:Z112,'Product Coding'!A105:R105)</f>
        <v>-0.1552059523418805</v>
      </c>
      <c r="H112" s="4">
        <f>SUMPRODUCT('Respondent Data'!I112:Z112,'Product Coding'!A106:R106)</f>
        <v>-3.2673763752646532</v>
      </c>
      <c r="I112" s="4">
        <f>SUMPRODUCT('Respondent Data'!I112:Z112,'Product Coding'!A107:R107)</f>
        <v>-3.7030723735675863</v>
      </c>
      <c r="J112" s="4">
        <f>SUMPRODUCT('Respondent Data'!I112:Z112,'Product Coding'!A108:R108)</f>
        <v>-3.4566042939590371</v>
      </c>
      <c r="K112" s="4">
        <f>SUMPRODUCT('Respondent Data'!I112:Z112,'Product Coding'!A109:R109)</f>
        <v>-3.5120402439856742</v>
      </c>
      <c r="L112" s="4">
        <f>SUMPRODUCT('Respondent Data'!I112:Z112,'Product Coding'!A110:R110)</f>
        <v>-3.8590444266724662</v>
      </c>
      <c r="M112" s="4">
        <f>SUMPRODUCT('Respondent Data'!I112:Z112,'Product Coding'!A111:R111)</f>
        <v>-4.7982886552439208</v>
      </c>
      <c r="N112" s="4">
        <f>SUMPRODUCT('Respondent Data'!I112:Z112,'Product Coding'!A112:R112)</f>
        <v>-5.3408093154152958E-2</v>
      </c>
      <c r="O112" s="4">
        <f>SUMPRODUCT('Respondent Data'!I112:Z112,'Product Coding'!A113:R113)</f>
        <v>-0.48910409145708655</v>
      </c>
      <c r="P112" s="4">
        <f>SUMPRODUCT('Respondent Data'!I112:Z112,'Product Coding'!A114:R114)</f>
        <v>-0.24263601184853689</v>
      </c>
      <c r="Q112" s="4">
        <f>SUMPRODUCT('Respondent Data'!I112:Z112,'Product Coding'!A115:R115)</f>
        <v>-0.29807196187517393</v>
      </c>
      <c r="R112" s="4">
        <f>SUMPRODUCT('Respondent Data'!I112:Z112,'Product Coding'!A116:R116)</f>
        <v>-0.64507614456196638</v>
      </c>
      <c r="S112" s="4">
        <f>SUMPRODUCT('Respondent Data'!I112:Z112,'Product Coding'!A117:R117)</f>
        <v>-1.584320373133421</v>
      </c>
      <c r="T112" s="4">
        <f>SUMPRODUCT('Respondent Data'!I112:Z112,'Product Coding'!A118:R118)</f>
        <v>-4.6964907960561932</v>
      </c>
      <c r="U112" s="4">
        <f>SUMPRODUCT('Respondent Data'!I112:Z112,'Product Coding'!A119:R119)</f>
        <v>-5.1321867943591268</v>
      </c>
      <c r="V112" s="4">
        <f>SUMPRODUCT('Respondent Data'!I112:Z112,'Product Coding'!A120:R120)</f>
        <v>-4.8857187147505776</v>
      </c>
      <c r="W112" s="4">
        <f>SUMPRODUCT('Respondent Data'!I112:Z112,'Product Coding'!A121:R121)</f>
        <v>-4.9411546647772138</v>
      </c>
      <c r="X112" s="4">
        <f>SUMPRODUCT('Respondent Data'!I112:Z112,'Product Coding'!A122:R122)</f>
        <v>-5.2881588474640067</v>
      </c>
      <c r="Y112" s="4">
        <f>SUMPRODUCT('Respondent Data'!I112:Z112,'Product Coding'!A123:R123)</f>
        <v>-6.2274030760354613</v>
      </c>
      <c r="Z112" s="4">
        <f>SUMPRODUCT('Respondent Data'!I112:Z112,'Product Coding'!A124:R124)</f>
        <v>2.2938916345488471</v>
      </c>
      <c r="AA112" s="4">
        <f>SUMPRODUCT('Respondent Data'!I112:Z112,'Product Coding'!A125:R125)</f>
        <v>1.858195636245914</v>
      </c>
      <c r="AB112" s="4">
        <f>SUMPRODUCT('Respondent Data'!I112:Z112,'Product Coding'!A126:R126)</f>
        <v>2.1046637158544632</v>
      </c>
      <c r="AC112" s="4">
        <f>SUMPRODUCT('Respondent Data'!I112:Z112,'Product Coding'!A127:R127)</f>
        <v>2.0492277658278262</v>
      </c>
      <c r="AD112" s="4">
        <f>SUMPRODUCT('Respondent Data'!I112:Z112,'Product Coding'!A128:R128)</f>
        <v>1.7022235831410339</v>
      </c>
      <c r="AE112" s="4">
        <f>SUMPRODUCT('Respondent Data'!I112:Z112,'Product Coding'!A129:R129)</f>
        <v>0.7629793545695791</v>
      </c>
      <c r="AF112" s="4">
        <f>SUMPRODUCT('Respondent Data'!I112:Z112,'Product Coding'!A130:R130)</f>
        <v>-2.3491910683531931</v>
      </c>
      <c r="AG112" s="4">
        <f>SUMPRODUCT('Respondent Data'!I112:Z112,'Product Coding'!A131:R131)</f>
        <v>-2.7848870666561263</v>
      </c>
      <c r="AH112" s="4">
        <f>SUMPRODUCT('Respondent Data'!I112:Z112,'Product Coding'!A132:R132)</f>
        <v>-2.5384189870475771</v>
      </c>
      <c r="AI112" s="4">
        <f>SUMPRODUCT('Respondent Data'!I112:Z112,'Product Coding'!A133:R133)</f>
        <v>-2.5938549370742141</v>
      </c>
      <c r="AJ112" s="4">
        <f>SUMPRODUCT('Respondent Data'!I112:Z112,'Product Coding'!A134:R134)</f>
        <v>-2.9408591197610061</v>
      </c>
      <c r="AK112" s="4">
        <f>SUMPRODUCT('Respondent Data'!I112:Z112,'Product Coding'!A135:R135)</f>
        <v>-3.8801033483324612</v>
      </c>
      <c r="AL112" s="4">
        <f>SUMPRODUCT('Respondent Data'!I112:Z112,'Product Coding'!A136:R136)</f>
        <v>3.4489830537240551</v>
      </c>
      <c r="AM112" s="4">
        <f>SUMPRODUCT('Respondent Data'!I112:Z112,'Product Coding'!A137:R137)</f>
        <v>3.013287055421122</v>
      </c>
      <c r="AN112" s="4">
        <f>SUMPRODUCT('Respondent Data'!I112:Z112,'Product Coding'!A138:R138)</f>
        <v>3.2597551350296712</v>
      </c>
      <c r="AO112" s="4">
        <f>SUMPRODUCT('Respondent Data'!I112:Z112,'Product Coding'!A139:R139)</f>
        <v>3.2043191850030341</v>
      </c>
      <c r="AP112" s="4">
        <f>SUMPRODUCT('Respondent Data'!I112:Z112,'Product Coding'!A140:R140)</f>
        <v>2.8573150023162421</v>
      </c>
      <c r="AQ112" s="4">
        <f>SUMPRODUCT('Respondent Data'!I112:Z112,'Product Coding'!A141:R141)</f>
        <v>1.9180707737447871</v>
      </c>
      <c r="AR112" s="4">
        <f>SUMPRODUCT('Respondent Data'!I112:Z112,'Product Coding'!A142:R142)</f>
        <v>-1.1940996491779852</v>
      </c>
      <c r="AS112" s="4">
        <f>SUMPRODUCT('Respondent Data'!I112:Z112,'Product Coding'!A143:R143)</f>
        <v>-1.6297956474809183</v>
      </c>
      <c r="AT112" s="4">
        <f>SUMPRODUCT('Respondent Data'!I112:Z112,'Product Coding'!A144:R144)</f>
        <v>-1.3833275678723691</v>
      </c>
      <c r="AU112" s="4">
        <f>SUMPRODUCT('Respondent Data'!I112:Z112,'Product Coding'!A145:R145)</f>
        <v>-1.4387635178990061</v>
      </c>
      <c r="AV112" s="4">
        <f>SUMPRODUCT('Respondent Data'!I112:Z112,'Product Coding'!A146:R146)</f>
        <v>-1.7857677005857984</v>
      </c>
      <c r="AW112" s="4">
        <f>SUMPRODUCT('Respondent Data'!I112:Z112,'Product Coding'!A147:R147)</f>
        <v>-2.7250119291572532</v>
      </c>
      <c r="AX112" s="4">
        <f>SUMPRODUCT('Respondent Data'!I112:Z112,'Product Coding'!A148:R148)</f>
        <v>5.363703795980677</v>
      </c>
      <c r="AY112" s="4">
        <f>SUMPRODUCT('Respondent Data'!I112:Z112,'Product Coding'!A149:R149)</f>
        <v>4.9280077976777434</v>
      </c>
      <c r="AZ112" s="4">
        <f>SUMPRODUCT('Respondent Data'!I112:Z112,'Product Coding'!A150:R150)</f>
        <v>5.1744758772862927</v>
      </c>
      <c r="BA112" s="4">
        <f>SUMPRODUCT('Respondent Data'!I112:Z112,'Product Coding'!A151:R151)</f>
        <v>5.1190399272596565</v>
      </c>
      <c r="BB112" s="4">
        <f>SUMPRODUCT('Respondent Data'!I112:Z112,'Product Coding'!A152:R152)</f>
        <v>4.7720357445728636</v>
      </c>
      <c r="BC112" s="4">
        <f>SUMPRODUCT('Respondent Data'!I112:Z112,'Product Coding'!A153:R153)</f>
        <v>3.832791516001409</v>
      </c>
      <c r="BD112" s="4">
        <f>SUMPRODUCT('Respondent Data'!I112:Z112,'Product Coding'!A154:R154)</f>
        <v>0.72062109307863675</v>
      </c>
      <c r="BE112" s="4">
        <f>SUMPRODUCT('Respondent Data'!I112:Z112,'Product Coding'!A155:R155)</f>
        <v>0.28492509477570316</v>
      </c>
      <c r="BF112" s="4">
        <f>SUMPRODUCT('Respondent Data'!I112:Z112,'Product Coding'!A156:R156)</f>
        <v>0.53139317438425282</v>
      </c>
      <c r="BG112" s="4">
        <f>SUMPRODUCT('Respondent Data'!I112:Z112,'Product Coding'!A157:R157)</f>
        <v>0.47595722435761578</v>
      </c>
      <c r="BH112" s="4">
        <f>SUMPRODUCT('Respondent Data'!I112:Z112,'Product Coding'!A158:R158)</f>
        <v>0.12895304167082333</v>
      </c>
      <c r="BI112" s="4">
        <f>SUMPRODUCT('Respondent Data'!I112:Z112,'Product Coding'!A159:R159)</f>
        <v>-0.81029118690063129</v>
      </c>
      <c r="BJ112" s="4">
        <f>SUMPRODUCT('Respondent Data'!I112:Z112,'Product Coding'!A160:R160)</f>
        <v>5.9081162678298771</v>
      </c>
      <c r="BK112" s="4">
        <f>SUMPRODUCT('Respondent Data'!I112:Z112,'Product Coding'!A161:R161)</f>
        <v>5.4724202695269435</v>
      </c>
      <c r="BL112" s="4">
        <f>SUMPRODUCT('Respondent Data'!I112:Z112,'Product Coding'!A162:R162)</f>
        <v>5.7188883491354936</v>
      </c>
      <c r="BM112" s="4">
        <f>SUMPRODUCT('Respondent Data'!I112:Z112,'Product Coding'!A163:R163)</f>
        <v>5.6634523991088557</v>
      </c>
      <c r="BN112" s="4">
        <f>SUMPRODUCT('Respondent Data'!I112:Z112,'Product Coding'!A164:R164)</f>
        <v>5.3164482164220637</v>
      </c>
      <c r="BO112" s="4">
        <f>SUMPRODUCT('Respondent Data'!I112:Z112,'Product Coding'!A165:R165)</f>
        <v>4.377203987850609</v>
      </c>
      <c r="BP112" s="4">
        <f>SUMPRODUCT('Respondent Data'!I112:Z112,'Product Coding'!A166:R166)</f>
        <v>1.2650335649278368</v>
      </c>
      <c r="BQ112" s="4">
        <f>SUMPRODUCT('Respondent Data'!I112:Z112,'Product Coding'!A167:R167)</f>
        <v>0.82933756662490321</v>
      </c>
      <c r="BR112" s="4">
        <f>SUMPRODUCT('Respondent Data'!I112:Z112,'Product Coding'!A168:R168)</f>
        <v>1.0758056462334529</v>
      </c>
      <c r="BS112" s="4">
        <f>SUMPRODUCT('Respondent Data'!I112:Z112,'Product Coding'!A169:R169)</f>
        <v>1.0203696962068158</v>
      </c>
      <c r="BT112" s="4">
        <f>SUMPRODUCT('Respondent Data'!I112:Z112,'Product Coding'!A170:R170)</f>
        <v>0.67336551352002338</v>
      </c>
      <c r="BU112" s="4">
        <f>SUMPRODUCT('Respondent Data'!I112:Z112,'Product Coding'!A171:R171)</f>
        <v>-0.26587871505143124</v>
      </c>
      <c r="BV112" s="4">
        <f>SUMPRODUCT('Respondent Data'!I112:Z112,'Product Coding'!A172:R172)</f>
        <v>-3.9684472955455998</v>
      </c>
      <c r="BX112" s="4">
        <f t="shared" si="338"/>
        <v>0.25266107126623372</v>
      </c>
      <c r="BY112" s="4">
        <f t="shared" si="339"/>
        <v>0.39062380045380163</v>
      </c>
      <c r="BZ112" s="4">
        <f t="shared" si="340"/>
        <v>0.30529449558169319</v>
      </c>
      <c r="CA112" s="4">
        <f t="shared" si="341"/>
        <v>0.32269668298628257</v>
      </c>
      <c r="CB112" s="4">
        <f t="shared" si="342"/>
        <v>0.45655857394807492</v>
      </c>
      <c r="CC112" s="4">
        <f t="shared" si="343"/>
        <v>1.1678984677623345</v>
      </c>
      <c r="CD112" s="4">
        <f t="shared" si="344"/>
        <v>26.242398739227323</v>
      </c>
      <c r="CE112" s="4">
        <f t="shared" si="345"/>
        <v>40.571764685266686</v>
      </c>
      <c r="CF112" s="4">
        <f t="shared" si="346"/>
        <v>31.709118645760949</v>
      </c>
      <c r="CG112" s="4">
        <f t="shared" si="347"/>
        <v>33.516580074295725</v>
      </c>
      <c r="CH112" s="4">
        <f t="shared" si="348"/>
        <v>47.420016408992346</v>
      </c>
      <c r="CI112" s="4">
        <f t="shared" si="349"/>
        <v>121.30264913527957</v>
      </c>
      <c r="CJ112" s="4">
        <f t="shared" si="350"/>
        <v>1.0548600384533786</v>
      </c>
      <c r="CK112" s="4">
        <f t="shared" si="351"/>
        <v>1.6308544688046296</v>
      </c>
      <c r="CL112" s="4">
        <f t="shared" si="352"/>
        <v>1.2746045987019781</v>
      </c>
      <c r="CM112" s="4">
        <f t="shared" si="353"/>
        <v>1.3472587356562027</v>
      </c>
      <c r="CN112" s="4">
        <f t="shared" si="354"/>
        <v>1.9061321653449714</v>
      </c>
      <c r="CO112" s="4">
        <f t="shared" si="355"/>
        <v>4.8759764076012706</v>
      </c>
      <c r="CP112" s="4">
        <f t="shared" si="356"/>
        <v>109.56202158266449</v>
      </c>
      <c r="CQ112" s="4">
        <f t="shared" si="357"/>
        <v>169.3871281457732</v>
      </c>
      <c r="CR112" s="4">
        <f t="shared" si="358"/>
        <v>132.38557861865729</v>
      </c>
      <c r="CS112" s="4">
        <f t="shared" si="359"/>
        <v>139.93173055433923</v>
      </c>
      <c r="CT112" s="4">
        <f t="shared" si="360"/>
        <v>197.97858087897109</v>
      </c>
      <c r="CU112" s="4">
        <f t="shared" si="361"/>
        <v>506.43859178649143</v>
      </c>
      <c r="CV112" s="4">
        <f t="shared" si="362"/>
        <v>0.10087313562965933</v>
      </c>
      <c r="CW112" s="4">
        <f t="shared" si="363"/>
        <v>0.15595377398613641</v>
      </c>
      <c r="CX112" s="4">
        <f t="shared" si="364"/>
        <v>0.12188665592789413</v>
      </c>
      <c r="CY112" s="4">
        <f t="shared" si="365"/>
        <v>0.12883435547463667</v>
      </c>
      <c r="CZ112" s="4">
        <f t="shared" si="366"/>
        <v>0.18227776333703397</v>
      </c>
      <c r="DA112" s="4">
        <f t="shared" si="367"/>
        <v>0.46627515647680917</v>
      </c>
      <c r="DB112" s="4">
        <f t="shared" si="368"/>
        <v>10.477091045340831</v>
      </c>
      <c r="DC112" s="4">
        <f t="shared" si="369"/>
        <v>16.197988480461554</v>
      </c>
      <c r="DD112" s="4">
        <f t="shared" si="370"/>
        <v>12.659640085513534</v>
      </c>
      <c r="DE112" s="4">
        <f t="shared" si="371"/>
        <v>13.38125620513272</v>
      </c>
      <c r="DF112" s="4">
        <f t="shared" si="372"/>
        <v>18.93210427238548</v>
      </c>
      <c r="DG112" s="4">
        <f t="shared" si="373"/>
        <v>48.429219891839011</v>
      </c>
      <c r="DH112" s="4">
        <f t="shared" si="374"/>
        <v>3.1777936405672842E-2</v>
      </c>
      <c r="DI112" s="4">
        <f t="shared" si="375"/>
        <v>4.9129920280766591E-2</v>
      </c>
      <c r="DJ112" s="4">
        <f t="shared" si="376"/>
        <v>3.8397799142449715E-2</v>
      </c>
      <c r="DK112" s="4">
        <f t="shared" si="377"/>
        <v>4.0586524148210221E-2</v>
      </c>
      <c r="DL112" s="4">
        <f t="shared" si="378"/>
        <v>5.7422733370344738E-2</v>
      </c>
      <c r="DM112" s="4">
        <f t="shared" si="379"/>
        <v>0.14689007313567176</v>
      </c>
      <c r="DN112" s="4">
        <f t="shared" si="380"/>
        <v>3.3005847481298303</v>
      </c>
      <c r="DO112" s="4">
        <f t="shared" si="381"/>
        <v>5.102831835442438</v>
      </c>
      <c r="DP112" s="4">
        <f t="shared" si="382"/>
        <v>3.9881504133382952</v>
      </c>
      <c r="DQ112" s="4">
        <f t="shared" si="383"/>
        <v>4.2154802273212413</v>
      </c>
      <c r="DR112" s="4">
        <f t="shared" si="384"/>
        <v>5.9641568772304545</v>
      </c>
      <c r="DS112" s="4">
        <f t="shared" si="385"/>
        <v>15.256595924105545</v>
      </c>
      <c r="DT112" s="4">
        <f t="shared" si="386"/>
        <v>4.6835271144262045E-3</v>
      </c>
      <c r="DU112" s="4">
        <f t="shared" si="387"/>
        <v>7.2409142880496087E-3</v>
      </c>
      <c r="DV112" s="4">
        <f t="shared" si="388"/>
        <v>5.6591822427415695E-3</v>
      </c>
      <c r="DW112" s="4">
        <f t="shared" si="389"/>
        <v>5.981763066733395E-3</v>
      </c>
      <c r="DX112" s="4">
        <f t="shared" si="390"/>
        <v>8.4631338325815934E-3</v>
      </c>
      <c r="DY112" s="4">
        <f t="shared" si="391"/>
        <v>2.1649097398538281E-2</v>
      </c>
      <c r="DZ112" s="4">
        <f t="shared" si="392"/>
        <v>0.48645003136730086</v>
      </c>
      <c r="EA112" s="4">
        <f t="shared" si="393"/>
        <v>0.75207058622552758</v>
      </c>
      <c r="EB112" s="4">
        <f t="shared" si="394"/>
        <v>0.58778551126893086</v>
      </c>
      <c r="EC112" s="4">
        <f t="shared" si="395"/>
        <v>0.62129005776039292</v>
      </c>
      <c r="ED112" s="4">
        <f t="shared" si="396"/>
        <v>0.87901524166351619</v>
      </c>
      <c r="EE112" s="4">
        <f t="shared" si="397"/>
        <v>2.2485626433451134</v>
      </c>
      <c r="EF112" s="4">
        <f t="shared" si="398"/>
        <v>2.7173007361263064E-3</v>
      </c>
      <c r="EG112" s="4">
        <f t="shared" si="399"/>
        <v>4.2010521652665264E-3</v>
      </c>
      <c r="EH112" s="4">
        <f t="shared" si="400"/>
        <v>3.2833588230349233E-3</v>
      </c>
      <c r="EI112" s="4">
        <f t="shared" si="401"/>
        <v>3.4705145902756639E-3</v>
      </c>
      <c r="EJ112" s="4">
        <f t="shared" si="402"/>
        <v>4.9101626255935189E-3</v>
      </c>
      <c r="EK112" s="4">
        <f t="shared" si="403"/>
        <v>1.2560428681264354E-2</v>
      </c>
      <c r="EL112" s="4">
        <f t="shared" si="404"/>
        <v>0.28222982295789989</v>
      </c>
      <c r="EM112" s="4">
        <f t="shared" si="405"/>
        <v>0.43633823561624402</v>
      </c>
      <c r="EN112" s="4">
        <f t="shared" si="406"/>
        <v>0.3410229007825698</v>
      </c>
      <c r="EO112" s="4">
        <f t="shared" si="407"/>
        <v>0.36046165423067106</v>
      </c>
      <c r="EP112" s="4">
        <f t="shared" si="408"/>
        <v>0.50998931038133755</v>
      </c>
      <c r="EQ112" s="4">
        <f t="shared" si="409"/>
        <v>1.3045768235584028</v>
      </c>
      <c r="ER112" s="4">
        <f t="shared" si="410"/>
        <v>52.902325359550382</v>
      </c>
      <c r="ET112" s="4">
        <f t="shared" si="411"/>
        <v>0.79830053231331366</v>
      </c>
      <c r="EU112" s="4">
        <f t="shared" si="412"/>
        <v>0.7191017438890881</v>
      </c>
      <c r="EV112" s="4">
        <f t="shared" si="413"/>
        <v>0.76611063892854203</v>
      </c>
      <c r="EW112" s="4">
        <f t="shared" si="414"/>
        <v>0.75603122988278548</v>
      </c>
      <c r="EX112" s="4">
        <f t="shared" si="415"/>
        <v>0.68654980162551926</v>
      </c>
      <c r="EY112" s="4">
        <f t="shared" si="416"/>
        <v>0.46127621513205908</v>
      </c>
      <c r="EZ112" s="4">
        <f t="shared" si="417"/>
        <v>3.6707487089235775E-2</v>
      </c>
      <c r="FA112" s="4">
        <f t="shared" si="418"/>
        <v>2.4054788329791705E-2</v>
      </c>
      <c r="FB112" s="4">
        <f t="shared" si="419"/>
        <v>3.0572514375271875E-2</v>
      </c>
      <c r="FC112" s="4">
        <f t="shared" si="420"/>
        <v>2.8971584028531654E-2</v>
      </c>
      <c r="FD112" s="4">
        <f t="shared" si="421"/>
        <v>2.065261588416737E-2</v>
      </c>
      <c r="FE112" s="4">
        <f t="shared" si="422"/>
        <v>8.17643777195615E-3</v>
      </c>
      <c r="FF112" s="4">
        <f t="shared" si="423"/>
        <v>0.48665114960952033</v>
      </c>
      <c r="FG112" s="4">
        <f t="shared" si="424"/>
        <v>0.3801046435131647</v>
      </c>
      <c r="FH112" s="4">
        <f t="shared" si="425"/>
        <v>0.43963684966198452</v>
      </c>
      <c r="FI112" s="4">
        <f t="shared" si="426"/>
        <v>0.42602887564520608</v>
      </c>
      <c r="FJ112" s="4">
        <f t="shared" si="427"/>
        <v>0.34409997312744217</v>
      </c>
      <c r="FK112" s="4">
        <f t="shared" si="428"/>
        <v>0.1701844818005705</v>
      </c>
      <c r="FL112" s="4">
        <f t="shared" si="429"/>
        <v>9.0446971363699682E-3</v>
      </c>
      <c r="FM112" s="4">
        <f t="shared" si="430"/>
        <v>5.8689879387159973E-3</v>
      </c>
      <c r="FN112" s="4">
        <f t="shared" si="431"/>
        <v>7.4970623537867617E-3</v>
      </c>
      <c r="FO112" s="4">
        <f t="shared" si="432"/>
        <v>7.0956341490068398E-3</v>
      </c>
      <c r="FP112" s="4">
        <f t="shared" si="433"/>
        <v>5.0256665595994525E-3</v>
      </c>
      <c r="FQ112" s="4">
        <f t="shared" si="434"/>
        <v>1.9706818050227396E-3</v>
      </c>
      <c r="FR112" s="4">
        <f t="shared" si="435"/>
        <v>0.90836988171941946</v>
      </c>
      <c r="FS112" s="4">
        <f t="shared" si="436"/>
        <v>0.86508649610757993</v>
      </c>
      <c r="FT112" s="4">
        <f t="shared" si="437"/>
        <v>0.89135564160259695</v>
      </c>
      <c r="FU112" s="4">
        <f t="shared" si="438"/>
        <v>0.88586956549487172</v>
      </c>
      <c r="FV112" s="4">
        <f t="shared" si="439"/>
        <v>0.84582492457394565</v>
      </c>
      <c r="FW112" s="4">
        <f t="shared" si="440"/>
        <v>0.68200023411896094</v>
      </c>
      <c r="FX112" s="4">
        <f t="shared" si="441"/>
        <v>8.713009211562836E-2</v>
      </c>
      <c r="FY112" s="4">
        <f t="shared" si="442"/>
        <v>5.8146335028430161E-2</v>
      </c>
      <c r="FZ112" s="4">
        <f t="shared" si="443"/>
        <v>7.3208371065393629E-2</v>
      </c>
      <c r="GA112" s="4">
        <f t="shared" si="444"/>
        <v>6.9534954786710249E-2</v>
      </c>
      <c r="GB112" s="4">
        <f t="shared" si="445"/>
        <v>5.0170317510601692E-2</v>
      </c>
      <c r="GC112" s="4">
        <f t="shared" si="446"/>
        <v>2.0230948458992461E-2</v>
      </c>
      <c r="GD112" s="4">
        <f t="shared" si="447"/>
        <v>0.96920079865598274</v>
      </c>
      <c r="GE112" s="4">
        <f t="shared" si="448"/>
        <v>0.95317079483576395</v>
      </c>
      <c r="GF112" s="4">
        <f t="shared" si="449"/>
        <v>0.96302207191294109</v>
      </c>
      <c r="GG112" s="4">
        <f t="shared" si="450"/>
        <v>0.9609964926449216</v>
      </c>
      <c r="GH112" s="4">
        <f t="shared" si="451"/>
        <v>0.94569557513926328</v>
      </c>
      <c r="GI112" s="4">
        <f t="shared" si="452"/>
        <v>0.87192314540305971</v>
      </c>
      <c r="GJ112" s="4">
        <f t="shared" si="453"/>
        <v>0.23252651873326388</v>
      </c>
      <c r="GK112" s="4">
        <f t="shared" si="454"/>
        <v>0.16385835739278615</v>
      </c>
      <c r="GL112" s="4">
        <f t="shared" si="455"/>
        <v>0.20047510943655664</v>
      </c>
      <c r="GM112" s="4">
        <f t="shared" si="456"/>
        <v>0.19173689792964987</v>
      </c>
      <c r="GN112" s="4">
        <f t="shared" si="457"/>
        <v>0.14359240000315526</v>
      </c>
      <c r="GO112" s="4">
        <f t="shared" si="458"/>
        <v>6.1513493025756004E-2</v>
      </c>
      <c r="GP112" s="4">
        <f t="shared" si="459"/>
        <v>0.99533830605556184</v>
      </c>
      <c r="GQ112" s="4">
        <f t="shared" si="460"/>
        <v>0.99281113963369161</v>
      </c>
      <c r="GR112" s="4">
        <f t="shared" si="461"/>
        <v>0.99437266387791445</v>
      </c>
      <c r="GS112" s="4">
        <f t="shared" si="462"/>
        <v>0.99405380565896351</v>
      </c>
      <c r="GT112" s="4">
        <f t="shared" si="463"/>
        <v>0.99160788971985703</v>
      </c>
      <c r="GU112" s="4">
        <f t="shared" si="464"/>
        <v>0.97880965445605128</v>
      </c>
      <c r="GV112" s="4">
        <f t="shared" si="465"/>
        <v>0.67274377133293672</v>
      </c>
      <c r="GW112" s="4">
        <f t="shared" si="466"/>
        <v>0.57075326066302645</v>
      </c>
      <c r="GX112" s="4">
        <f t="shared" si="467"/>
        <v>0.62980798911612257</v>
      </c>
      <c r="GY112" s="4">
        <f t="shared" si="468"/>
        <v>0.61679277882044958</v>
      </c>
      <c r="GZ112" s="4">
        <f t="shared" si="469"/>
        <v>0.53219366071490048</v>
      </c>
      <c r="HA112" s="4">
        <f t="shared" si="470"/>
        <v>0.30782844900607453</v>
      </c>
      <c r="HB112" s="4">
        <f t="shared" si="471"/>
        <v>0.99729006297773914</v>
      </c>
      <c r="HC112" s="4">
        <f t="shared" si="472"/>
        <v>0.99581652284051281</v>
      </c>
      <c r="HD112" s="4">
        <f t="shared" si="473"/>
        <v>0.99672738634189373</v>
      </c>
      <c r="HE112" s="4">
        <f t="shared" si="474"/>
        <v>0.9965414882252992</v>
      </c>
      <c r="HF112" s="4">
        <f t="shared" si="475"/>
        <v>0.99511382926732028</v>
      </c>
      <c r="HG112" s="4">
        <f t="shared" si="476"/>
        <v>0.9875953786801418</v>
      </c>
      <c r="HH112" s="4">
        <f t="shared" si="477"/>
        <v>0.77989139083753278</v>
      </c>
      <c r="HI112" s="4">
        <f t="shared" si="478"/>
        <v>0.69621484355386654</v>
      </c>
      <c r="HJ112" s="4">
        <f t="shared" si="479"/>
        <v>0.74569942050686688</v>
      </c>
      <c r="HK112" s="4">
        <f t="shared" si="480"/>
        <v>0.73504460555008522</v>
      </c>
      <c r="HL112" s="4">
        <f t="shared" si="481"/>
        <v>0.66225634388594234</v>
      </c>
      <c r="HM112" s="4">
        <f t="shared" si="482"/>
        <v>0.43391914288886274</v>
      </c>
      <c r="HN112" s="4">
        <f t="shared" si="483"/>
        <v>1.855207532012013E-2</v>
      </c>
      <c r="HP112" s="4">
        <f t="shared" ref="HP112:IU112" si="622">IF(B1=1,ET112,0)</f>
        <v>0.79830053231331366</v>
      </c>
      <c r="HQ112" s="4">
        <f t="shared" si="622"/>
        <v>0.7191017438890881</v>
      </c>
      <c r="HR112" s="4">
        <f t="shared" si="622"/>
        <v>0.76611063892854203</v>
      </c>
      <c r="HS112" s="4">
        <f t="shared" si="622"/>
        <v>0.75603122988278548</v>
      </c>
      <c r="HT112" s="4">
        <f t="shared" si="622"/>
        <v>0.68654980162551926</v>
      </c>
      <c r="HU112" s="4">
        <f t="shared" si="622"/>
        <v>0.46127621513205908</v>
      </c>
      <c r="HV112" s="4">
        <f t="shared" si="622"/>
        <v>3.6707487089235775E-2</v>
      </c>
      <c r="HW112" s="4">
        <f t="shared" si="622"/>
        <v>2.4054788329791705E-2</v>
      </c>
      <c r="HX112" s="4">
        <f t="shared" si="622"/>
        <v>3.0572514375271875E-2</v>
      </c>
      <c r="HY112" s="4">
        <f t="shared" si="622"/>
        <v>2.8971584028531654E-2</v>
      </c>
      <c r="HZ112" s="4">
        <f t="shared" si="622"/>
        <v>2.065261588416737E-2</v>
      </c>
      <c r="IA112" s="4">
        <f t="shared" si="622"/>
        <v>8.17643777195615E-3</v>
      </c>
      <c r="IB112" s="4">
        <f t="shared" si="622"/>
        <v>0.48665114960952033</v>
      </c>
      <c r="IC112" s="4">
        <f t="shared" si="622"/>
        <v>0.3801046435131647</v>
      </c>
      <c r="ID112" s="4">
        <f t="shared" si="622"/>
        <v>0.43963684966198452</v>
      </c>
      <c r="IE112" s="4">
        <f t="shared" si="622"/>
        <v>0.42602887564520608</v>
      </c>
      <c r="IF112" s="4">
        <f t="shared" si="622"/>
        <v>0.34409997312744217</v>
      </c>
      <c r="IG112" s="4">
        <f t="shared" si="622"/>
        <v>0.1701844818005705</v>
      </c>
      <c r="IH112" s="4">
        <f t="shared" si="622"/>
        <v>9.0446971363699682E-3</v>
      </c>
      <c r="II112" s="4">
        <f t="shared" si="622"/>
        <v>5.8689879387159973E-3</v>
      </c>
      <c r="IJ112" s="4">
        <f t="shared" si="622"/>
        <v>7.4970623537867617E-3</v>
      </c>
      <c r="IK112" s="4">
        <f t="shared" si="622"/>
        <v>7.0956341490068398E-3</v>
      </c>
      <c r="IL112" s="4">
        <f t="shared" si="622"/>
        <v>5.0256665595994525E-3</v>
      </c>
      <c r="IM112" s="4">
        <f t="shared" si="622"/>
        <v>1.9706818050227396E-3</v>
      </c>
      <c r="IN112" s="4">
        <f t="shared" si="622"/>
        <v>0.90836988171941946</v>
      </c>
      <c r="IO112" s="4">
        <f t="shared" si="622"/>
        <v>0.86508649610757993</v>
      </c>
      <c r="IP112" s="4">
        <f t="shared" si="622"/>
        <v>0.89135564160259695</v>
      </c>
      <c r="IQ112" s="4">
        <f t="shared" si="622"/>
        <v>0.88586956549487172</v>
      </c>
      <c r="IR112" s="4">
        <f t="shared" si="622"/>
        <v>0.84582492457394565</v>
      </c>
      <c r="IS112" s="4">
        <f t="shared" si="622"/>
        <v>0.68200023411896094</v>
      </c>
      <c r="IT112" s="4">
        <f t="shared" si="622"/>
        <v>8.713009211562836E-2</v>
      </c>
      <c r="IU112" s="4">
        <f t="shared" si="622"/>
        <v>5.8146335028430161E-2</v>
      </c>
      <c r="IV112" s="4">
        <f t="shared" ref="IV112:KA112" si="623">IF(AH1=1,FZ112,0)</f>
        <v>7.3208371065393629E-2</v>
      </c>
      <c r="IW112" s="4">
        <f t="shared" si="623"/>
        <v>6.9534954786710249E-2</v>
      </c>
      <c r="IX112" s="4">
        <f t="shared" si="623"/>
        <v>5.0170317510601692E-2</v>
      </c>
      <c r="IY112" s="4">
        <f t="shared" si="623"/>
        <v>2.0230948458992461E-2</v>
      </c>
      <c r="IZ112" s="4">
        <f t="shared" si="623"/>
        <v>0.96920079865598274</v>
      </c>
      <c r="JA112" s="4">
        <f t="shared" si="623"/>
        <v>0.95317079483576395</v>
      </c>
      <c r="JB112" s="4">
        <f t="shared" si="623"/>
        <v>0.96302207191294109</v>
      </c>
      <c r="JC112" s="4">
        <f t="shared" si="623"/>
        <v>0.9609964926449216</v>
      </c>
      <c r="JD112" s="4">
        <f t="shared" si="623"/>
        <v>0.94569557513926328</v>
      </c>
      <c r="JE112" s="4">
        <f t="shared" si="623"/>
        <v>0.87192314540305971</v>
      </c>
      <c r="JF112" s="4">
        <f t="shared" si="623"/>
        <v>0.23252651873326388</v>
      </c>
      <c r="JG112" s="4">
        <f t="shared" si="623"/>
        <v>0.16385835739278615</v>
      </c>
      <c r="JH112" s="4">
        <f t="shared" si="623"/>
        <v>0.20047510943655664</v>
      </c>
      <c r="JI112" s="4">
        <f t="shared" si="623"/>
        <v>0.19173689792964987</v>
      </c>
      <c r="JJ112" s="4">
        <f t="shared" si="623"/>
        <v>0.14359240000315526</v>
      </c>
      <c r="JK112" s="4">
        <f t="shared" si="623"/>
        <v>6.1513493025756004E-2</v>
      </c>
      <c r="JL112" s="4">
        <f t="shared" si="623"/>
        <v>0.99533830605556184</v>
      </c>
      <c r="JM112" s="4">
        <f t="shared" si="623"/>
        <v>0.99281113963369161</v>
      </c>
      <c r="JN112" s="4">
        <f t="shared" si="623"/>
        <v>0.99437266387791445</v>
      </c>
      <c r="JO112" s="4">
        <f t="shared" si="623"/>
        <v>0.99405380565896351</v>
      </c>
      <c r="JP112" s="4">
        <f t="shared" si="623"/>
        <v>0.99160788971985703</v>
      </c>
      <c r="JQ112" s="4">
        <f t="shared" si="623"/>
        <v>0.97880965445605128</v>
      </c>
      <c r="JR112" s="4">
        <f t="shared" si="623"/>
        <v>0.67274377133293672</v>
      </c>
      <c r="JS112" s="4">
        <f t="shared" si="623"/>
        <v>0.57075326066302645</v>
      </c>
      <c r="JT112" s="4">
        <f t="shared" si="623"/>
        <v>0.62980798911612257</v>
      </c>
      <c r="JU112" s="4">
        <f t="shared" si="623"/>
        <v>0.61679277882044958</v>
      </c>
      <c r="JV112" s="4">
        <f t="shared" si="623"/>
        <v>0.53219366071490048</v>
      </c>
      <c r="JW112" s="4">
        <f t="shared" si="623"/>
        <v>0.30782844900607453</v>
      </c>
      <c r="JX112" s="4">
        <f t="shared" si="623"/>
        <v>0.99729006297773914</v>
      </c>
      <c r="JY112" s="4">
        <f t="shared" si="623"/>
        <v>0.99581652284051281</v>
      </c>
      <c r="JZ112" s="4">
        <f t="shared" si="623"/>
        <v>0.99672738634189373</v>
      </c>
      <c r="KA112" s="4">
        <f t="shared" si="623"/>
        <v>0.9965414882252992</v>
      </c>
      <c r="KB112" s="4">
        <f t="shared" ref="KB112:KJ112" si="624">IF(BN1=1,HF112,0)</f>
        <v>0.99511382926732028</v>
      </c>
      <c r="KC112" s="4">
        <f t="shared" si="624"/>
        <v>0.9875953786801418</v>
      </c>
      <c r="KD112" s="4">
        <f t="shared" si="624"/>
        <v>0.77989139083753278</v>
      </c>
      <c r="KE112" s="4">
        <f t="shared" si="624"/>
        <v>0.69621484355386654</v>
      </c>
      <c r="KF112" s="4">
        <f t="shared" si="624"/>
        <v>0.74569942050686688</v>
      </c>
      <c r="KG112" s="4">
        <f t="shared" si="624"/>
        <v>0.73504460555008522</v>
      </c>
      <c r="KH112" s="4">
        <f t="shared" si="624"/>
        <v>0.66225634388594234</v>
      </c>
      <c r="KI112" s="4">
        <f t="shared" si="624"/>
        <v>0.43391914288886274</v>
      </c>
      <c r="KJ112" s="4">
        <f t="shared" si="624"/>
        <v>0</v>
      </c>
    </row>
    <row r="113" spans="1:296" x14ac:dyDescent="0.2">
      <c r="A113" s="4" t="str">
        <f>'Respondent Data'!A113</f>
        <v>920</v>
      </c>
      <c r="B113" s="4">
        <f>SUMPRODUCT('Respondent Data'!I113:Z113,'Product Coding'!A100:R100)</f>
        <v>-1.0981563736707503</v>
      </c>
      <c r="C113" s="4">
        <f>SUMPRODUCT('Respondent Data'!I113:Z113,'Product Coding'!A101:R101)</f>
        <v>-1.2756091801554006</v>
      </c>
      <c r="D113" s="4">
        <f>SUMPRODUCT('Respondent Data'!I113:Z113,'Product Coding'!A102:R102)</f>
        <v>-1.3394656826094402</v>
      </c>
      <c r="E113" s="4">
        <f>SUMPRODUCT('Respondent Data'!I113:Z113,'Product Coding'!A103:R103)</f>
        <v>-1.4860291765811731</v>
      </c>
      <c r="F113" s="4">
        <f>SUMPRODUCT('Respondent Data'!I113:Z113,'Product Coding'!A104:R104)</f>
        <v>-1.3340782633122283</v>
      </c>
      <c r="G113" s="4">
        <f>SUMPRODUCT('Respondent Data'!I113:Z113,'Product Coding'!A105:R105)</f>
        <v>-2.1586653094691362</v>
      </c>
      <c r="H113" s="4">
        <f>SUMPRODUCT('Respondent Data'!I113:Z113,'Product Coding'!A106:R106)</f>
        <v>-2.8154734856092181</v>
      </c>
      <c r="I113" s="4">
        <f>SUMPRODUCT('Respondent Data'!I113:Z113,'Product Coding'!A107:R107)</f>
        <v>-2.9929262920938684</v>
      </c>
      <c r="J113" s="4">
        <f>SUMPRODUCT('Respondent Data'!I113:Z113,'Product Coding'!A108:R108)</f>
        <v>-3.056782794547908</v>
      </c>
      <c r="K113" s="4">
        <f>SUMPRODUCT('Respondent Data'!I113:Z113,'Product Coding'!A109:R109)</f>
        <v>-3.2033462885196409</v>
      </c>
      <c r="L113" s="4">
        <f>SUMPRODUCT('Respondent Data'!I113:Z113,'Product Coding'!A110:R110)</f>
        <v>-3.0513953752506962</v>
      </c>
      <c r="M113" s="4">
        <f>SUMPRODUCT('Respondent Data'!I113:Z113,'Product Coding'!A111:R111)</f>
        <v>-3.875982421407604</v>
      </c>
      <c r="N113" s="4">
        <f>SUMPRODUCT('Respondent Data'!I113:Z113,'Product Coding'!A112:R112)</f>
        <v>-3.3587974877523901</v>
      </c>
      <c r="O113" s="4">
        <f>SUMPRODUCT('Respondent Data'!I113:Z113,'Product Coding'!A113:R113)</f>
        <v>-3.5362502942370404</v>
      </c>
      <c r="P113" s="4">
        <f>SUMPRODUCT('Respondent Data'!I113:Z113,'Product Coding'!A114:R114)</f>
        <v>-3.60010679669108</v>
      </c>
      <c r="Q113" s="4">
        <f>SUMPRODUCT('Respondent Data'!I113:Z113,'Product Coding'!A115:R115)</f>
        <v>-3.7466702906628124</v>
      </c>
      <c r="R113" s="4">
        <f>SUMPRODUCT('Respondent Data'!I113:Z113,'Product Coding'!A116:R116)</f>
        <v>-3.5947193773938682</v>
      </c>
      <c r="S113" s="4">
        <f>SUMPRODUCT('Respondent Data'!I113:Z113,'Product Coding'!A117:R117)</f>
        <v>-4.4193064235507755</v>
      </c>
      <c r="T113" s="4">
        <f>SUMPRODUCT('Respondent Data'!I113:Z113,'Product Coding'!A118:R118)</f>
        <v>-5.0761145996908583</v>
      </c>
      <c r="U113" s="4">
        <f>SUMPRODUCT('Respondent Data'!I113:Z113,'Product Coding'!A119:R119)</f>
        <v>-5.2535674061755087</v>
      </c>
      <c r="V113" s="4">
        <f>SUMPRODUCT('Respondent Data'!I113:Z113,'Product Coding'!A120:R120)</f>
        <v>-5.3174239086295483</v>
      </c>
      <c r="W113" s="4">
        <f>SUMPRODUCT('Respondent Data'!I113:Z113,'Product Coding'!A121:R121)</f>
        <v>-5.4639874026012807</v>
      </c>
      <c r="X113" s="4">
        <f>SUMPRODUCT('Respondent Data'!I113:Z113,'Product Coding'!A122:R122)</f>
        <v>-5.3120364893323364</v>
      </c>
      <c r="Y113" s="4">
        <f>SUMPRODUCT('Respondent Data'!I113:Z113,'Product Coding'!A123:R123)</f>
        <v>-6.1366235354892442</v>
      </c>
      <c r="Z113" s="4">
        <f>SUMPRODUCT('Respondent Data'!I113:Z113,'Product Coding'!A124:R124)</f>
        <v>-1.2943458410339801</v>
      </c>
      <c r="AA113" s="4">
        <f>SUMPRODUCT('Respondent Data'!I113:Z113,'Product Coding'!A125:R125)</f>
        <v>-1.47179864751863</v>
      </c>
      <c r="AB113" s="4">
        <f>SUMPRODUCT('Respondent Data'!I113:Z113,'Product Coding'!A126:R126)</f>
        <v>-1.5356551499726701</v>
      </c>
      <c r="AC113" s="4">
        <f>SUMPRODUCT('Respondent Data'!I113:Z113,'Product Coding'!A127:R127)</f>
        <v>-1.6822186439444029</v>
      </c>
      <c r="AD113" s="4">
        <f>SUMPRODUCT('Respondent Data'!I113:Z113,'Product Coding'!A128:R128)</f>
        <v>-1.5302677306754582</v>
      </c>
      <c r="AE113" s="4">
        <f>SUMPRODUCT('Respondent Data'!I113:Z113,'Product Coding'!A129:R129)</f>
        <v>-2.3548547768323664</v>
      </c>
      <c r="AF113" s="4">
        <f>SUMPRODUCT('Respondent Data'!I113:Z113,'Product Coding'!A130:R130)</f>
        <v>-3.0116629529724479</v>
      </c>
      <c r="AG113" s="4">
        <f>SUMPRODUCT('Respondent Data'!I113:Z113,'Product Coding'!A131:R131)</f>
        <v>-3.1891157594570978</v>
      </c>
      <c r="AH113" s="4">
        <f>SUMPRODUCT('Respondent Data'!I113:Z113,'Product Coding'!A132:R132)</f>
        <v>-3.2529722619111379</v>
      </c>
      <c r="AI113" s="4">
        <f>SUMPRODUCT('Respondent Data'!I113:Z113,'Product Coding'!A133:R133)</f>
        <v>-3.3995357558828707</v>
      </c>
      <c r="AJ113" s="4">
        <f>SUMPRODUCT('Respondent Data'!I113:Z113,'Product Coding'!A134:R134)</f>
        <v>-3.247584842613926</v>
      </c>
      <c r="AK113" s="4">
        <f>SUMPRODUCT('Respondent Data'!I113:Z113,'Product Coding'!A135:R135)</f>
        <v>-4.0721718887708347</v>
      </c>
      <c r="AL113" s="4">
        <f>SUMPRODUCT('Respondent Data'!I113:Z113,'Product Coding'!A136:R136)</f>
        <v>2.0670431971242338</v>
      </c>
      <c r="AM113" s="4">
        <f>SUMPRODUCT('Respondent Data'!I113:Z113,'Product Coding'!A137:R137)</f>
        <v>1.8895903906395839</v>
      </c>
      <c r="AN113" s="4">
        <f>SUMPRODUCT('Respondent Data'!I113:Z113,'Product Coding'!A138:R138)</f>
        <v>1.8257338881855438</v>
      </c>
      <c r="AO113" s="4">
        <f>SUMPRODUCT('Respondent Data'!I113:Z113,'Product Coding'!A139:R139)</f>
        <v>1.6791703942138114</v>
      </c>
      <c r="AP113" s="4">
        <f>SUMPRODUCT('Respondent Data'!I113:Z113,'Product Coding'!A140:R140)</f>
        <v>1.8311213074827561</v>
      </c>
      <c r="AQ113" s="4">
        <f>SUMPRODUCT('Respondent Data'!I113:Z113,'Product Coding'!A141:R141)</f>
        <v>1.0065342613258479</v>
      </c>
      <c r="AR113" s="4">
        <f>SUMPRODUCT('Respondent Data'!I113:Z113,'Product Coding'!A142:R142)</f>
        <v>0.34972608518576587</v>
      </c>
      <c r="AS113" s="4">
        <f>SUMPRODUCT('Respondent Data'!I113:Z113,'Product Coding'!A143:R143)</f>
        <v>0.17227327870111597</v>
      </c>
      <c r="AT113" s="4">
        <f>SUMPRODUCT('Respondent Data'!I113:Z113,'Product Coding'!A144:R144)</f>
        <v>0.10841677624707591</v>
      </c>
      <c r="AU113" s="4">
        <f>SUMPRODUCT('Respondent Data'!I113:Z113,'Product Coding'!A145:R145)</f>
        <v>-3.814671772465672E-2</v>
      </c>
      <c r="AV113" s="4">
        <f>SUMPRODUCT('Respondent Data'!I113:Z113,'Product Coding'!A146:R146)</f>
        <v>0.113804195544288</v>
      </c>
      <c r="AW113" s="4">
        <f>SUMPRODUCT('Respondent Data'!I113:Z113,'Product Coding'!A147:R147)</f>
        <v>-0.71078285061262014</v>
      </c>
      <c r="AX113" s="4">
        <f>SUMPRODUCT('Respondent Data'!I113:Z113,'Product Coding'!A148:R148)</f>
        <v>5.8571665981127907</v>
      </c>
      <c r="AY113" s="4">
        <f>SUMPRODUCT('Respondent Data'!I113:Z113,'Product Coding'!A149:R149)</f>
        <v>5.6797137916281404</v>
      </c>
      <c r="AZ113" s="4">
        <f>SUMPRODUCT('Respondent Data'!I113:Z113,'Product Coding'!A150:R150)</f>
        <v>5.6158572891741008</v>
      </c>
      <c r="BA113" s="4">
        <f>SUMPRODUCT('Respondent Data'!I113:Z113,'Product Coding'!A151:R151)</f>
        <v>5.4692937952023675</v>
      </c>
      <c r="BB113" s="4">
        <f>SUMPRODUCT('Respondent Data'!I113:Z113,'Product Coding'!A152:R152)</f>
        <v>5.6212447084713126</v>
      </c>
      <c r="BC113" s="4">
        <f>SUMPRODUCT('Respondent Data'!I113:Z113,'Product Coding'!A153:R153)</f>
        <v>4.7966576623144048</v>
      </c>
      <c r="BD113" s="4">
        <f>SUMPRODUCT('Respondent Data'!I113:Z113,'Product Coding'!A154:R154)</f>
        <v>4.139849486174322</v>
      </c>
      <c r="BE113" s="4">
        <f>SUMPRODUCT('Respondent Data'!I113:Z113,'Product Coding'!A155:R155)</f>
        <v>3.9623966796896721</v>
      </c>
      <c r="BF113" s="4">
        <f>SUMPRODUCT('Respondent Data'!I113:Z113,'Product Coding'!A156:R156)</f>
        <v>3.8985401772356325</v>
      </c>
      <c r="BG113" s="4">
        <f>SUMPRODUCT('Respondent Data'!I113:Z113,'Product Coding'!A157:R157)</f>
        <v>3.7519766832638992</v>
      </c>
      <c r="BH113" s="4">
        <f>SUMPRODUCT('Respondent Data'!I113:Z113,'Product Coding'!A158:R158)</f>
        <v>3.9039275965328444</v>
      </c>
      <c r="BI113" s="4">
        <f>SUMPRODUCT('Respondent Data'!I113:Z113,'Product Coding'!A159:R159)</f>
        <v>3.0793405503759366</v>
      </c>
      <c r="BJ113" s="4">
        <f>SUMPRODUCT('Respondent Data'!I113:Z113,'Product Coding'!A160:R160)</f>
        <v>8.7226389277440592</v>
      </c>
      <c r="BK113" s="4">
        <f>SUMPRODUCT('Respondent Data'!I113:Z113,'Product Coding'!A161:R161)</f>
        <v>8.5451861212594089</v>
      </c>
      <c r="BL113" s="4">
        <f>SUMPRODUCT('Respondent Data'!I113:Z113,'Product Coding'!A162:R162)</f>
        <v>8.4813296188053702</v>
      </c>
      <c r="BM113" s="4">
        <f>SUMPRODUCT('Respondent Data'!I113:Z113,'Product Coding'!A163:R163)</f>
        <v>8.3347661248336369</v>
      </c>
      <c r="BN113" s="4">
        <f>SUMPRODUCT('Respondent Data'!I113:Z113,'Product Coding'!A164:R164)</f>
        <v>8.4867170381025812</v>
      </c>
      <c r="BO113" s="4">
        <f>SUMPRODUCT('Respondent Data'!I113:Z113,'Product Coding'!A165:R165)</f>
        <v>7.6621299919456742</v>
      </c>
      <c r="BP113" s="4">
        <f>SUMPRODUCT('Respondent Data'!I113:Z113,'Product Coding'!A166:R166)</f>
        <v>7.0053218158055914</v>
      </c>
      <c r="BQ113" s="4">
        <f>SUMPRODUCT('Respondent Data'!I113:Z113,'Product Coding'!A167:R167)</f>
        <v>6.8278690093209411</v>
      </c>
      <c r="BR113" s="4">
        <f>SUMPRODUCT('Respondent Data'!I113:Z113,'Product Coding'!A168:R168)</f>
        <v>6.7640125068669015</v>
      </c>
      <c r="BS113" s="4">
        <f>SUMPRODUCT('Respondent Data'!I113:Z113,'Product Coding'!A169:R169)</f>
        <v>6.6174490128951691</v>
      </c>
      <c r="BT113" s="4">
        <f>SUMPRODUCT('Respondent Data'!I113:Z113,'Product Coding'!A170:R170)</f>
        <v>6.7693999261641133</v>
      </c>
      <c r="BU113" s="4">
        <f>SUMPRODUCT('Respondent Data'!I113:Z113,'Product Coding'!A171:R171)</f>
        <v>5.9448128800072055</v>
      </c>
      <c r="BV113" s="4">
        <f>SUMPRODUCT('Respondent Data'!I113:Z113,'Product Coding'!A172:R172)</f>
        <v>-3.1510260459188202</v>
      </c>
      <c r="BX113" s="4">
        <f t="shared" si="338"/>
        <v>2.9986325667482716</v>
      </c>
      <c r="BY113" s="4">
        <f t="shared" si="339"/>
        <v>3.5808821481464483</v>
      </c>
      <c r="BZ113" s="4">
        <f t="shared" si="340"/>
        <v>3.817003469068085</v>
      </c>
      <c r="CA113" s="4">
        <f t="shared" si="341"/>
        <v>4.4195115307659103</v>
      </c>
      <c r="CB113" s="4">
        <f t="shared" si="342"/>
        <v>3.7964949644816883</v>
      </c>
      <c r="CC113" s="4">
        <f t="shared" si="343"/>
        <v>8.6595720930810938</v>
      </c>
      <c r="CD113" s="4">
        <f t="shared" si="344"/>
        <v>16.701081630340852</v>
      </c>
      <c r="CE113" s="4">
        <f t="shared" si="345"/>
        <v>19.943959032525441</v>
      </c>
      <c r="CF113" s="4">
        <f t="shared" si="346"/>
        <v>21.259052285065046</v>
      </c>
      <c r="CG113" s="4">
        <f t="shared" si="347"/>
        <v>24.614760627906687</v>
      </c>
      <c r="CH113" s="4">
        <f t="shared" si="348"/>
        <v>21.144828817671353</v>
      </c>
      <c r="CI113" s="4">
        <f t="shared" si="349"/>
        <v>48.230057264801871</v>
      </c>
      <c r="CJ113" s="4">
        <f t="shared" si="350"/>
        <v>28.754592331369619</v>
      </c>
      <c r="CK113" s="4">
        <f t="shared" si="351"/>
        <v>34.337920390255697</v>
      </c>
      <c r="CL113" s="4">
        <f t="shared" si="352"/>
        <v>36.602143222734561</v>
      </c>
      <c r="CM113" s="4">
        <f t="shared" si="353"/>
        <v>42.379734609755268</v>
      </c>
      <c r="CN113" s="4">
        <f t="shared" si="354"/>
        <v>36.405482352961059</v>
      </c>
      <c r="CO113" s="4">
        <f t="shared" si="355"/>
        <v>83.038671713844252</v>
      </c>
      <c r="CP113" s="4">
        <f t="shared" si="356"/>
        <v>160.15059634136622</v>
      </c>
      <c r="CQ113" s="4">
        <f t="shared" si="357"/>
        <v>191.2473097948411</v>
      </c>
      <c r="CR113" s="4">
        <f t="shared" si="358"/>
        <v>203.85804802727412</v>
      </c>
      <c r="CS113" s="4">
        <f t="shared" si="359"/>
        <v>236.03672388485791</v>
      </c>
      <c r="CT113" s="4">
        <f t="shared" si="360"/>
        <v>202.76273235705756</v>
      </c>
      <c r="CU113" s="4">
        <f t="shared" si="361"/>
        <v>462.48935269581222</v>
      </c>
      <c r="CV113" s="4">
        <f t="shared" si="362"/>
        <v>3.6486084233938896</v>
      </c>
      <c r="CW113" s="4">
        <f t="shared" si="363"/>
        <v>4.3570649214538228</v>
      </c>
      <c r="CX113" s="4">
        <f t="shared" si="364"/>
        <v>4.6443672905439479</v>
      </c>
      <c r="CY113" s="4">
        <f t="shared" si="365"/>
        <v>5.3774734448125487</v>
      </c>
      <c r="CZ113" s="4">
        <f t="shared" si="366"/>
        <v>4.6194134154293707</v>
      </c>
      <c r="DA113" s="4">
        <f t="shared" si="367"/>
        <v>10.536598592359219</v>
      </c>
      <c r="DB113" s="4">
        <f t="shared" si="368"/>
        <v>20.321164984321339</v>
      </c>
      <c r="DC113" s="4">
        <f t="shared" si="369"/>
        <v>24.266960123362001</v>
      </c>
      <c r="DD113" s="4">
        <f t="shared" si="370"/>
        <v>25.867109595482138</v>
      </c>
      <c r="DE113" s="4">
        <f t="shared" si="371"/>
        <v>29.950192618695695</v>
      </c>
      <c r="DF113" s="4">
        <f t="shared" si="372"/>
        <v>25.728127344070849</v>
      </c>
      <c r="DG113" s="4">
        <f t="shared" si="373"/>
        <v>58.6842800109889</v>
      </c>
      <c r="DH113" s="4">
        <f t="shared" si="374"/>
        <v>0.12655944033248556</v>
      </c>
      <c r="DI113" s="4">
        <f t="shared" si="375"/>
        <v>0.15113370193849684</v>
      </c>
      <c r="DJ113" s="4">
        <f t="shared" si="376"/>
        <v>0.16109937181008613</v>
      </c>
      <c r="DK113" s="4">
        <f t="shared" si="377"/>
        <v>0.18652865712161609</v>
      </c>
      <c r="DL113" s="4">
        <f t="shared" si="378"/>
        <v>0.16023379565004148</v>
      </c>
      <c r="DM113" s="4">
        <f t="shared" si="379"/>
        <v>0.36548345728386683</v>
      </c>
      <c r="DN113" s="4">
        <f t="shared" si="380"/>
        <v>0.70488114066445162</v>
      </c>
      <c r="DO113" s="4">
        <f t="shared" si="381"/>
        <v>0.84174910963085392</v>
      </c>
      <c r="DP113" s="4">
        <f t="shared" si="382"/>
        <v>0.89725356451874527</v>
      </c>
      <c r="DQ113" s="4">
        <f t="shared" si="383"/>
        <v>1.0388836443419738</v>
      </c>
      <c r="DR113" s="4">
        <f t="shared" si="384"/>
        <v>0.89243268107124163</v>
      </c>
      <c r="DS113" s="4">
        <f t="shared" si="385"/>
        <v>2.0355841933832601</v>
      </c>
      <c r="DT113" s="4">
        <f t="shared" si="386"/>
        <v>2.8593338578574009E-3</v>
      </c>
      <c r="DU113" s="4">
        <f t="shared" si="387"/>
        <v>3.4145355722243168E-3</v>
      </c>
      <c r="DV113" s="4">
        <f t="shared" si="388"/>
        <v>3.6396880950642137E-3</v>
      </c>
      <c r="DW113" s="4">
        <f t="shared" si="389"/>
        <v>4.2142072007220347E-3</v>
      </c>
      <c r="DX113" s="4">
        <f t="shared" si="390"/>
        <v>3.6201322941340919E-3</v>
      </c>
      <c r="DY113" s="4">
        <f t="shared" si="391"/>
        <v>8.2572996621437852E-3</v>
      </c>
      <c r="DZ113" s="4">
        <f t="shared" si="392"/>
        <v>1.5925248294177803E-2</v>
      </c>
      <c r="EA113" s="4">
        <f t="shared" si="393"/>
        <v>1.9017480819018998E-2</v>
      </c>
      <c r="EB113" s="4">
        <f t="shared" si="394"/>
        <v>2.0271482628018214E-2</v>
      </c>
      <c r="EC113" s="4">
        <f t="shared" si="395"/>
        <v>2.3471304636283351E-2</v>
      </c>
      <c r="ED113" s="4">
        <f t="shared" si="396"/>
        <v>2.0162565306402241E-2</v>
      </c>
      <c r="EE113" s="4">
        <f t="shared" si="397"/>
        <v>4.5989574458999143E-2</v>
      </c>
      <c r="EF113" s="4">
        <f t="shared" si="398"/>
        <v>1.62856855884705E-4</v>
      </c>
      <c r="EG113" s="4">
        <f t="shared" si="399"/>
        <v>1.9447904835276039E-4</v>
      </c>
      <c r="EH113" s="4">
        <f t="shared" si="400"/>
        <v>2.0730288557745252E-4</v>
      </c>
      <c r="EI113" s="4">
        <f t="shared" si="401"/>
        <v>2.4002532368519987E-4</v>
      </c>
      <c r="EJ113" s="4">
        <f t="shared" si="402"/>
        <v>2.0618906102526374E-4</v>
      </c>
      <c r="EK113" s="4">
        <f t="shared" si="403"/>
        <v>4.7030459817736946E-4</v>
      </c>
      <c r="EL113" s="4">
        <f t="shared" si="404"/>
        <v>9.0704198785534064E-4</v>
      </c>
      <c r="EM113" s="4">
        <f t="shared" si="405"/>
        <v>1.0831638720754013E-3</v>
      </c>
      <c r="EN113" s="4">
        <f t="shared" si="406"/>
        <v>1.1545870783323917E-3</v>
      </c>
      <c r="EO113" s="4">
        <f t="shared" si="407"/>
        <v>1.3368368531268702E-3</v>
      </c>
      <c r="EP113" s="4">
        <f t="shared" si="408"/>
        <v>1.1483835591102423E-3</v>
      </c>
      <c r="EQ113" s="4">
        <f t="shared" si="409"/>
        <v>2.6193924432036902E-3</v>
      </c>
      <c r="ER113" s="4">
        <f t="shared" si="410"/>
        <v>23.360020742726633</v>
      </c>
      <c r="ET113" s="4">
        <f t="shared" si="411"/>
        <v>0.25008549380500095</v>
      </c>
      <c r="EU113" s="4">
        <f t="shared" si="412"/>
        <v>0.21829856513654855</v>
      </c>
      <c r="EV113" s="4">
        <f t="shared" si="413"/>
        <v>0.20759794059136594</v>
      </c>
      <c r="EW113" s="4">
        <f t="shared" si="414"/>
        <v>0.18451847446455666</v>
      </c>
      <c r="EX113" s="4">
        <f t="shared" si="415"/>
        <v>0.20848557277867599</v>
      </c>
      <c r="EY113" s="4">
        <f t="shared" si="416"/>
        <v>0.10352425452844589</v>
      </c>
      <c r="EZ113" s="4">
        <f t="shared" si="417"/>
        <v>5.6493722863010382E-2</v>
      </c>
      <c r="FA113" s="4">
        <f t="shared" si="418"/>
        <v>4.7746464670171726E-2</v>
      </c>
      <c r="FB113" s="4">
        <f t="shared" si="419"/>
        <v>4.4925542525049954E-2</v>
      </c>
      <c r="FC113" s="4">
        <f t="shared" si="420"/>
        <v>3.9039990048180394E-2</v>
      </c>
      <c r="FD113" s="4">
        <f t="shared" si="421"/>
        <v>4.515726936674308E-2</v>
      </c>
      <c r="FE113" s="4">
        <f t="shared" si="422"/>
        <v>2.0312793759737758E-2</v>
      </c>
      <c r="FF113" s="4">
        <f t="shared" si="423"/>
        <v>3.3608257470418165E-2</v>
      </c>
      <c r="FG113" s="4">
        <f t="shared" si="424"/>
        <v>2.8298213051488632E-2</v>
      </c>
      <c r="FH113" s="4">
        <f t="shared" si="425"/>
        <v>2.6594228793729819E-2</v>
      </c>
      <c r="FI113" s="4">
        <f t="shared" si="426"/>
        <v>2.3052238769923669E-2</v>
      </c>
      <c r="FJ113" s="4">
        <f t="shared" si="427"/>
        <v>2.6734049050989951E-2</v>
      </c>
      <c r="FK113" s="4">
        <f t="shared" si="428"/>
        <v>1.1899283741716534E-2</v>
      </c>
      <c r="FL113" s="4">
        <f t="shared" si="429"/>
        <v>6.2053757336503696E-3</v>
      </c>
      <c r="FM113" s="4">
        <f t="shared" si="430"/>
        <v>5.2016332559720151E-3</v>
      </c>
      <c r="FN113" s="4">
        <f t="shared" si="431"/>
        <v>4.8814289193405925E-3</v>
      </c>
      <c r="FO113" s="4">
        <f t="shared" si="432"/>
        <v>4.2187555734433634E-3</v>
      </c>
      <c r="FP113" s="4">
        <f t="shared" si="433"/>
        <v>4.9076687794295951E-3</v>
      </c>
      <c r="FQ113" s="4">
        <f t="shared" si="434"/>
        <v>2.1575468652810658E-3</v>
      </c>
      <c r="FR113" s="4">
        <f t="shared" si="435"/>
        <v>0.21511814051008252</v>
      </c>
      <c r="FS113" s="4">
        <f t="shared" si="436"/>
        <v>0.18666938233196095</v>
      </c>
      <c r="FT113" s="4">
        <f t="shared" si="437"/>
        <v>0.17716777603670614</v>
      </c>
      <c r="FU113" s="4">
        <f t="shared" si="438"/>
        <v>0.15680190731541221</v>
      </c>
      <c r="FV113" s="4">
        <f t="shared" si="439"/>
        <v>0.17795451697044995</v>
      </c>
      <c r="FW113" s="4">
        <f t="shared" si="440"/>
        <v>8.6680661721411367E-2</v>
      </c>
      <c r="FX113" s="4">
        <f t="shared" si="441"/>
        <v>4.6901752354308816E-2</v>
      </c>
      <c r="FY113" s="4">
        <f t="shared" si="442"/>
        <v>3.9577376744873764E-2</v>
      </c>
      <c r="FZ113" s="4">
        <f t="shared" si="443"/>
        <v>3.7220230052888006E-2</v>
      </c>
      <c r="GA113" s="4">
        <f t="shared" si="444"/>
        <v>3.2309976623406941E-2</v>
      </c>
      <c r="GB113" s="4">
        <f t="shared" si="445"/>
        <v>3.741376966395784E-2</v>
      </c>
      <c r="GC113" s="4">
        <f t="shared" si="446"/>
        <v>1.6754830582121169E-2</v>
      </c>
      <c r="GD113" s="4">
        <f t="shared" si="447"/>
        <v>0.88765844410736683</v>
      </c>
      <c r="GE113" s="4">
        <f t="shared" si="448"/>
        <v>0.86870882011013206</v>
      </c>
      <c r="GF113" s="4">
        <f t="shared" si="449"/>
        <v>0.86125272675073317</v>
      </c>
      <c r="GG113" s="4">
        <f t="shared" si="450"/>
        <v>0.84279464638122314</v>
      </c>
      <c r="GH113" s="4">
        <f t="shared" si="451"/>
        <v>0.86189525227519537</v>
      </c>
      <c r="GI113" s="4">
        <f t="shared" si="452"/>
        <v>0.73234135109123666</v>
      </c>
      <c r="GJ113" s="4">
        <f t="shared" si="453"/>
        <v>0.58655115371284194</v>
      </c>
      <c r="GK113" s="4">
        <f t="shared" si="454"/>
        <v>0.54296211941724914</v>
      </c>
      <c r="GL113" s="4">
        <f t="shared" si="455"/>
        <v>0.52707767622703539</v>
      </c>
      <c r="GM113" s="4">
        <f t="shared" si="456"/>
        <v>0.49046447685970745</v>
      </c>
      <c r="GN113" s="4">
        <f t="shared" si="457"/>
        <v>0.52842038187267737</v>
      </c>
      <c r="GO113" s="4">
        <f t="shared" si="458"/>
        <v>0.3294258819042889</v>
      </c>
      <c r="GP113" s="4">
        <f t="shared" si="459"/>
        <v>0.99714881862159288</v>
      </c>
      <c r="GQ113" s="4">
        <f t="shared" si="460"/>
        <v>0.99659708380616874</v>
      </c>
      <c r="GR113" s="4">
        <f t="shared" si="461"/>
        <v>0.99637351119307327</v>
      </c>
      <c r="GS113" s="4">
        <f t="shared" si="462"/>
        <v>0.99580347781329515</v>
      </c>
      <c r="GT113" s="4">
        <f t="shared" si="463"/>
        <v>0.99639292579169481</v>
      </c>
      <c r="GU113" s="4">
        <f t="shared" si="464"/>
        <v>0.99181032493897081</v>
      </c>
      <c r="GV113" s="4">
        <f t="shared" si="465"/>
        <v>0.98432438969213765</v>
      </c>
      <c r="GW113" s="4">
        <f t="shared" si="466"/>
        <v>0.98133743416871111</v>
      </c>
      <c r="GX113" s="4">
        <f t="shared" si="467"/>
        <v>0.98013128566937613</v>
      </c>
      <c r="GY113" s="4">
        <f t="shared" si="468"/>
        <v>0.97706696364621137</v>
      </c>
      <c r="GZ113" s="4">
        <f t="shared" si="469"/>
        <v>0.98023592906455415</v>
      </c>
      <c r="HA113" s="4">
        <f t="shared" si="470"/>
        <v>0.95603247338025754</v>
      </c>
      <c r="HB113" s="4">
        <f t="shared" si="471"/>
        <v>0.99983716966215219</v>
      </c>
      <c r="HC113" s="4">
        <f t="shared" si="472"/>
        <v>0.99980555876639332</v>
      </c>
      <c r="HD113" s="4">
        <f t="shared" si="473"/>
        <v>0.99979274008000207</v>
      </c>
      <c r="HE113" s="4">
        <f t="shared" si="474"/>
        <v>0.99976003227464583</v>
      </c>
      <c r="HF113" s="4">
        <f t="shared" si="475"/>
        <v>0.99979385344413962</v>
      </c>
      <c r="HG113" s="4">
        <f t="shared" si="476"/>
        <v>0.9995299164842617</v>
      </c>
      <c r="HH113" s="4">
        <f t="shared" si="477"/>
        <v>0.99909377999174231</v>
      </c>
      <c r="HI113" s="4">
        <f t="shared" si="478"/>
        <v>0.9989180081024579</v>
      </c>
      <c r="HJ113" s="4">
        <f t="shared" si="479"/>
        <v>0.99884674445561705</v>
      </c>
      <c r="HK113" s="4">
        <f t="shared" si="480"/>
        <v>0.99866494789372973</v>
      </c>
      <c r="HL113" s="4">
        <f t="shared" si="481"/>
        <v>0.99885293371295503</v>
      </c>
      <c r="HM113" s="4">
        <f t="shared" si="482"/>
        <v>0.99738745084830183</v>
      </c>
      <c r="HN113" s="4">
        <f t="shared" si="483"/>
        <v>4.1050868164739886E-2</v>
      </c>
      <c r="HP113" s="4">
        <f t="shared" ref="HP113:IU113" si="625">IF(B1=1,ET113,0)</f>
        <v>0.25008549380500095</v>
      </c>
      <c r="HQ113" s="4">
        <f t="shared" si="625"/>
        <v>0.21829856513654855</v>
      </c>
      <c r="HR113" s="4">
        <f t="shared" si="625"/>
        <v>0.20759794059136594</v>
      </c>
      <c r="HS113" s="4">
        <f t="shared" si="625"/>
        <v>0.18451847446455666</v>
      </c>
      <c r="HT113" s="4">
        <f t="shared" si="625"/>
        <v>0.20848557277867599</v>
      </c>
      <c r="HU113" s="4">
        <f t="shared" si="625"/>
        <v>0.10352425452844589</v>
      </c>
      <c r="HV113" s="4">
        <f t="shared" si="625"/>
        <v>5.6493722863010382E-2</v>
      </c>
      <c r="HW113" s="4">
        <f t="shared" si="625"/>
        <v>4.7746464670171726E-2</v>
      </c>
      <c r="HX113" s="4">
        <f t="shared" si="625"/>
        <v>4.4925542525049954E-2</v>
      </c>
      <c r="HY113" s="4">
        <f t="shared" si="625"/>
        <v>3.9039990048180394E-2</v>
      </c>
      <c r="HZ113" s="4">
        <f t="shared" si="625"/>
        <v>4.515726936674308E-2</v>
      </c>
      <c r="IA113" s="4">
        <f t="shared" si="625"/>
        <v>2.0312793759737758E-2</v>
      </c>
      <c r="IB113" s="4">
        <f t="shared" si="625"/>
        <v>3.3608257470418165E-2</v>
      </c>
      <c r="IC113" s="4">
        <f t="shared" si="625"/>
        <v>2.8298213051488632E-2</v>
      </c>
      <c r="ID113" s="4">
        <f t="shared" si="625"/>
        <v>2.6594228793729819E-2</v>
      </c>
      <c r="IE113" s="4">
        <f t="shared" si="625"/>
        <v>2.3052238769923669E-2</v>
      </c>
      <c r="IF113" s="4">
        <f t="shared" si="625"/>
        <v>2.6734049050989951E-2</v>
      </c>
      <c r="IG113" s="4">
        <f t="shared" si="625"/>
        <v>1.1899283741716534E-2</v>
      </c>
      <c r="IH113" s="4">
        <f t="shared" si="625"/>
        <v>6.2053757336503696E-3</v>
      </c>
      <c r="II113" s="4">
        <f t="shared" si="625"/>
        <v>5.2016332559720151E-3</v>
      </c>
      <c r="IJ113" s="4">
        <f t="shared" si="625"/>
        <v>4.8814289193405925E-3</v>
      </c>
      <c r="IK113" s="4">
        <f t="shared" si="625"/>
        <v>4.2187555734433634E-3</v>
      </c>
      <c r="IL113" s="4">
        <f t="shared" si="625"/>
        <v>4.9076687794295951E-3</v>
      </c>
      <c r="IM113" s="4">
        <f t="shared" si="625"/>
        <v>2.1575468652810658E-3</v>
      </c>
      <c r="IN113" s="4">
        <f t="shared" si="625"/>
        <v>0.21511814051008252</v>
      </c>
      <c r="IO113" s="4">
        <f t="shared" si="625"/>
        <v>0.18666938233196095</v>
      </c>
      <c r="IP113" s="4">
        <f t="shared" si="625"/>
        <v>0.17716777603670614</v>
      </c>
      <c r="IQ113" s="4">
        <f t="shared" si="625"/>
        <v>0.15680190731541221</v>
      </c>
      <c r="IR113" s="4">
        <f t="shared" si="625"/>
        <v>0.17795451697044995</v>
      </c>
      <c r="IS113" s="4">
        <f t="shared" si="625"/>
        <v>8.6680661721411367E-2</v>
      </c>
      <c r="IT113" s="4">
        <f t="shared" si="625"/>
        <v>4.6901752354308816E-2</v>
      </c>
      <c r="IU113" s="4">
        <f t="shared" si="625"/>
        <v>3.9577376744873764E-2</v>
      </c>
      <c r="IV113" s="4">
        <f t="shared" ref="IV113:KA113" si="626">IF(AH1=1,FZ113,0)</f>
        <v>3.7220230052888006E-2</v>
      </c>
      <c r="IW113" s="4">
        <f t="shared" si="626"/>
        <v>3.2309976623406941E-2</v>
      </c>
      <c r="IX113" s="4">
        <f t="shared" si="626"/>
        <v>3.741376966395784E-2</v>
      </c>
      <c r="IY113" s="4">
        <f t="shared" si="626"/>
        <v>1.6754830582121169E-2</v>
      </c>
      <c r="IZ113" s="4">
        <f t="shared" si="626"/>
        <v>0.88765844410736683</v>
      </c>
      <c r="JA113" s="4">
        <f t="shared" si="626"/>
        <v>0.86870882011013206</v>
      </c>
      <c r="JB113" s="4">
        <f t="shared" si="626"/>
        <v>0.86125272675073317</v>
      </c>
      <c r="JC113" s="4">
        <f t="shared" si="626"/>
        <v>0.84279464638122314</v>
      </c>
      <c r="JD113" s="4">
        <f t="shared" si="626"/>
        <v>0.86189525227519537</v>
      </c>
      <c r="JE113" s="4">
        <f t="shared" si="626"/>
        <v>0.73234135109123666</v>
      </c>
      <c r="JF113" s="4">
        <f t="shared" si="626"/>
        <v>0.58655115371284194</v>
      </c>
      <c r="JG113" s="4">
        <f t="shared" si="626"/>
        <v>0.54296211941724914</v>
      </c>
      <c r="JH113" s="4">
        <f t="shared" si="626"/>
        <v>0.52707767622703539</v>
      </c>
      <c r="JI113" s="4">
        <f t="shared" si="626"/>
        <v>0.49046447685970745</v>
      </c>
      <c r="JJ113" s="4">
        <f t="shared" si="626"/>
        <v>0.52842038187267737</v>
      </c>
      <c r="JK113" s="4">
        <f t="shared" si="626"/>
        <v>0.3294258819042889</v>
      </c>
      <c r="JL113" s="4">
        <f t="shared" si="626"/>
        <v>0.99714881862159288</v>
      </c>
      <c r="JM113" s="4">
        <f t="shared" si="626"/>
        <v>0.99659708380616874</v>
      </c>
      <c r="JN113" s="4">
        <f t="shared" si="626"/>
        <v>0.99637351119307327</v>
      </c>
      <c r="JO113" s="4">
        <f t="shared" si="626"/>
        <v>0.99580347781329515</v>
      </c>
      <c r="JP113" s="4">
        <f t="shared" si="626"/>
        <v>0.99639292579169481</v>
      </c>
      <c r="JQ113" s="4">
        <f t="shared" si="626"/>
        <v>0.99181032493897081</v>
      </c>
      <c r="JR113" s="4">
        <f t="shared" si="626"/>
        <v>0.98432438969213765</v>
      </c>
      <c r="JS113" s="4">
        <f t="shared" si="626"/>
        <v>0.98133743416871111</v>
      </c>
      <c r="JT113" s="4">
        <f t="shared" si="626"/>
        <v>0.98013128566937613</v>
      </c>
      <c r="JU113" s="4">
        <f t="shared" si="626"/>
        <v>0.97706696364621137</v>
      </c>
      <c r="JV113" s="4">
        <f t="shared" si="626"/>
        <v>0.98023592906455415</v>
      </c>
      <c r="JW113" s="4">
        <f t="shared" si="626"/>
        <v>0.95603247338025754</v>
      </c>
      <c r="JX113" s="4">
        <f t="shared" si="626"/>
        <v>0.99983716966215219</v>
      </c>
      <c r="JY113" s="4">
        <f t="shared" si="626"/>
        <v>0.99980555876639332</v>
      </c>
      <c r="JZ113" s="4">
        <f t="shared" si="626"/>
        <v>0.99979274008000207</v>
      </c>
      <c r="KA113" s="4">
        <f t="shared" si="626"/>
        <v>0.99976003227464583</v>
      </c>
      <c r="KB113" s="4">
        <f t="shared" ref="KB113:KJ113" si="627">IF(BN1=1,HF113,0)</f>
        <v>0.99979385344413962</v>
      </c>
      <c r="KC113" s="4">
        <f t="shared" si="627"/>
        <v>0.9995299164842617</v>
      </c>
      <c r="KD113" s="4">
        <f t="shared" si="627"/>
        <v>0.99909377999174231</v>
      </c>
      <c r="KE113" s="4">
        <f t="shared" si="627"/>
        <v>0.9989180081024579</v>
      </c>
      <c r="KF113" s="4">
        <f t="shared" si="627"/>
        <v>0.99884674445561705</v>
      </c>
      <c r="KG113" s="4">
        <f t="shared" si="627"/>
        <v>0.99866494789372973</v>
      </c>
      <c r="KH113" s="4">
        <f t="shared" si="627"/>
        <v>0.99885293371295503</v>
      </c>
      <c r="KI113" s="4">
        <f t="shared" si="627"/>
        <v>0.99738745084830183</v>
      </c>
      <c r="KJ113" s="4">
        <f t="shared" si="627"/>
        <v>0</v>
      </c>
    </row>
    <row r="114" spans="1:296" x14ac:dyDescent="0.2">
      <c r="A114" s="4" t="str">
        <f>'Respondent Data'!A114</f>
        <v>934</v>
      </c>
      <c r="B114" s="4">
        <f>SUMPRODUCT('Respondent Data'!I114:Z114,'Product Coding'!A100:R100)</f>
        <v>4.3210359777393492</v>
      </c>
      <c r="C114" s="4">
        <f>SUMPRODUCT('Respondent Data'!I114:Z114,'Product Coding'!A101:R101)</f>
        <v>2.92649438320292</v>
      </c>
      <c r="D114" s="4">
        <f>SUMPRODUCT('Respondent Data'!I114:Z114,'Product Coding'!A102:R102)</f>
        <v>1.7368574318174399</v>
      </c>
      <c r="E114" s="4">
        <f>SUMPRODUCT('Respondent Data'!I114:Z114,'Product Coding'!A103:R103)</f>
        <v>-0.73486051948618014</v>
      </c>
      <c r="F114" s="4">
        <f>SUMPRODUCT('Respondent Data'!I114:Z114,'Product Coding'!A104:R104)</f>
        <v>-2.0967544880043301</v>
      </c>
      <c r="G114" s="4">
        <f>SUMPRODUCT('Respondent Data'!I114:Z114,'Product Coding'!A105:R105)</f>
        <v>-2.8214131849197397</v>
      </c>
      <c r="H114" s="4">
        <f>SUMPRODUCT('Respondent Data'!I114:Z114,'Product Coding'!A106:R106)</f>
        <v>3.1877438978323713</v>
      </c>
      <c r="I114" s="4">
        <f>SUMPRODUCT('Respondent Data'!I114:Z114,'Product Coding'!A107:R107)</f>
        <v>1.7932023032959421</v>
      </c>
      <c r="J114" s="4">
        <f>SUMPRODUCT('Respondent Data'!I114:Z114,'Product Coding'!A108:R108)</f>
        <v>0.60356535191046201</v>
      </c>
      <c r="K114" s="4">
        <f>SUMPRODUCT('Respondent Data'!I114:Z114,'Product Coding'!A109:R109)</f>
        <v>-1.868152599393158</v>
      </c>
      <c r="L114" s="4">
        <f>SUMPRODUCT('Respondent Data'!I114:Z114,'Product Coding'!A110:R110)</f>
        <v>-3.230046567911308</v>
      </c>
      <c r="M114" s="4">
        <f>SUMPRODUCT('Respondent Data'!I114:Z114,'Product Coding'!A111:R111)</f>
        <v>-3.9547052648267176</v>
      </c>
      <c r="N114" s="4">
        <f>SUMPRODUCT('Respondent Data'!I114:Z114,'Product Coding'!A112:R112)</f>
        <v>1.0190316299696933</v>
      </c>
      <c r="O114" s="4">
        <f>SUMPRODUCT('Respondent Data'!I114:Z114,'Product Coding'!A113:R113)</f>
        <v>-0.37550996456673635</v>
      </c>
      <c r="P114" s="4">
        <f>SUMPRODUCT('Respondent Data'!I114:Z114,'Product Coding'!A114:R114)</f>
        <v>-1.5651469159522162</v>
      </c>
      <c r="Q114" s="4">
        <f>SUMPRODUCT('Respondent Data'!I114:Z114,'Product Coding'!A115:R115)</f>
        <v>-4.0368648672558365</v>
      </c>
      <c r="R114" s="4">
        <f>SUMPRODUCT('Respondent Data'!I114:Z114,'Product Coding'!A116:R116)</f>
        <v>-5.398758835773986</v>
      </c>
      <c r="S114" s="4">
        <f>SUMPRODUCT('Respondent Data'!I114:Z114,'Product Coding'!A117:R117)</f>
        <v>-6.1234175326893956</v>
      </c>
      <c r="T114" s="4">
        <f>SUMPRODUCT('Respondent Data'!I114:Z114,'Product Coding'!A118:R118)</f>
        <v>-0.11426044993728457</v>
      </c>
      <c r="U114" s="4">
        <f>SUMPRODUCT('Respondent Data'!I114:Z114,'Product Coding'!A119:R119)</f>
        <v>-1.5088020444737142</v>
      </c>
      <c r="V114" s="4">
        <f>SUMPRODUCT('Respondent Data'!I114:Z114,'Product Coding'!A120:R120)</f>
        <v>-2.6984389958591941</v>
      </c>
      <c r="W114" s="4">
        <f>SUMPRODUCT('Respondent Data'!I114:Z114,'Product Coding'!A121:R121)</f>
        <v>-5.1701569471628144</v>
      </c>
      <c r="X114" s="4">
        <f>SUMPRODUCT('Respondent Data'!I114:Z114,'Product Coding'!A122:R122)</f>
        <v>-6.5320509156809639</v>
      </c>
      <c r="Y114" s="4">
        <f>SUMPRODUCT('Respondent Data'!I114:Z114,'Product Coding'!A123:R123)</f>
        <v>-7.2567096125963735</v>
      </c>
      <c r="Z114" s="4">
        <f>SUMPRODUCT('Respondent Data'!I114:Z114,'Product Coding'!A124:R124)</f>
        <v>4.1091873265824876</v>
      </c>
      <c r="AA114" s="4">
        <f>SUMPRODUCT('Respondent Data'!I114:Z114,'Product Coding'!A125:R125)</f>
        <v>2.7146457320460575</v>
      </c>
      <c r="AB114" s="4">
        <f>SUMPRODUCT('Respondent Data'!I114:Z114,'Product Coding'!A126:R126)</f>
        <v>1.5250087806605779</v>
      </c>
      <c r="AC114" s="4">
        <f>SUMPRODUCT('Respondent Data'!I114:Z114,'Product Coding'!A127:R127)</f>
        <v>-0.94670917064304216</v>
      </c>
      <c r="AD114" s="4">
        <f>SUMPRODUCT('Respondent Data'!I114:Z114,'Product Coding'!A128:R128)</f>
        <v>-2.3086031391611916</v>
      </c>
      <c r="AE114" s="4">
        <f>SUMPRODUCT('Respondent Data'!I114:Z114,'Product Coding'!A129:R129)</f>
        <v>-3.0332618360766022</v>
      </c>
      <c r="AF114" s="4">
        <f>SUMPRODUCT('Respondent Data'!I114:Z114,'Product Coding'!A130:R130)</f>
        <v>2.9758952466755098</v>
      </c>
      <c r="AG114" s="4">
        <f>SUMPRODUCT('Respondent Data'!I114:Z114,'Product Coding'!A131:R131)</f>
        <v>1.5813536521390796</v>
      </c>
      <c r="AH114" s="4">
        <f>SUMPRODUCT('Respondent Data'!I114:Z114,'Product Coding'!A132:R132)</f>
        <v>0.39171670075359999</v>
      </c>
      <c r="AI114" s="4">
        <f>SUMPRODUCT('Respondent Data'!I114:Z114,'Product Coding'!A133:R133)</f>
        <v>-2.0800012505500201</v>
      </c>
      <c r="AJ114" s="4">
        <f>SUMPRODUCT('Respondent Data'!I114:Z114,'Product Coding'!A134:R134)</f>
        <v>-3.4418952190681695</v>
      </c>
      <c r="AK114" s="4">
        <f>SUMPRODUCT('Respondent Data'!I114:Z114,'Product Coding'!A135:R135)</f>
        <v>-4.16655391598358</v>
      </c>
      <c r="AL114" s="4">
        <f>SUMPRODUCT('Respondent Data'!I114:Z114,'Product Coding'!A136:R136)</f>
        <v>5.8539663482177602</v>
      </c>
      <c r="AM114" s="4">
        <f>SUMPRODUCT('Respondent Data'!I114:Z114,'Product Coding'!A137:R137)</f>
        <v>4.459424753681331</v>
      </c>
      <c r="AN114" s="4">
        <f>SUMPRODUCT('Respondent Data'!I114:Z114,'Product Coding'!A138:R138)</f>
        <v>3.2697878022958511</v>
      </c>
      <c r="AO114" s="4">
        <f>SUMPRODUCT('Respondent Data'!I114:Z114,'Product Coding'!A139:R139)</f>
        <v>0.79806985099223104</v>
      </c>
      <c r="AP114" s="4">
        <f>SUMPRODUCT('Respondent Data'!I114:Z114,'Product Coding'!A140:R140)</f>
        <v>-0.56382411752591866</v>
      </c>
      <c r="AQ114" s="4">
        <f>SUMPRODUCT('Respondent Data'!I114:Z114,'Product Coding'!A141:R141)</f>
        <v>-1.2884828144413287</v>
      </c>
      <c r="AR114" s="4">
        <f>SUMPRODUCT('Respondent Data'!I114:Z114,'Product Coding'!A142:R142)</f>
        <v>4.7206742683107823</v>
      </c>
      <c r="AS114" s="4">
        <f>SUMPRODUCT('Respondent Data'!I114:Z114,'Product Coding'!A143:R143)</f>
        <v>3.3261326737743531</v>
      </c>
      <c r="AT114" s="4">
        <f>SUMPRODUCT('Respondent Data'!I114:Z114,'Product Coding'!A144:R144)</f>
        <v>2.1364957223888732</v>
      </c>
      <c r="AU114" s="4">
        <f>SUMPRODUCT('Respondent Data'!I114:Z114,'Product Coding'!A145:R145)</f>
        <v>-0.33522222891474684</v>
      </c>
      <c r="AV114" s="4">
        <f>SUMPRODUCT('Respondent Data'!I114:Z114,'Product Coding'!A146:R146)</f>
        <v>-1.6971161974328965</v>
      </c>
      <c r="AW114" s="4">
        <f>SUMPRODUCT('Respondent Data'!I114:Z114,'Product Coding'!A147:R147)</f>
        <v>-2.4217748943483066</v>
      </c>
      <c r="AX114" s="4">
        <f>SUMPRODUCT('Respondent Data'!I114:Z114,'Product Coding'!A148:R148)</f>
        <v>6.8420520301942735</v>
      </c>
      <c r="AY114" s="4">
        <f>SUMPRODUCT('Respondent Data'!I114:Z114,'Product Coding'!A149:R149)</f>
        <v>5.4475104356578443</v>
      </c>
      <c r="AZ114" s="4">
        <f>SUMPRODUCT('Respondent Data'!I114:Z114,'Product Coding'!A150:R150)</f>
        <v>4.2578734842723645</v>
      </c>
      <c r="BA114" s="4">
        <f>SUMPRODUCT('Respondent Data'!I114:Z114,'Product Coding'!A151:R151)</f>
        <v>1.7861555329687442</v>
      </c>
      <c r="BB114" s="4">
        <f>SUMPRODUCT('Respondent Data'!I114:Z114,'Product Coding'!A152:R152)</f>
        <v>0.42426156445059426</v>
      </c>
      <c r="BC114" s="4">
        <f>SUMPRODUCT('Respondent Data'!I114:Z114,'Product Coding'!A153:R153)</f>
        <v>-0.30039713246481581</v>
      </c>
      <c r="BD114" s="4">
        <f>SUMPRODUCT('Respondent Data'!I114:Z114,'Product Coding'!A154:R154)</f>
        <v>5.7087599502872957</v>
      </c>
      <c r="BE114" s="4">
        <f>SUMPRODUCT('Respondent Data'!I114:Z114,'Product Coding'!A155:R155)</f>
        <v>4.3142183557508664</v>
      </c>
      <c r="BF114" s="4">
        <f>SUMPRODUCT('Respondent Data'!I114:Z114,'Product Coding'!A156:R156)</f>
        <v>3.1245814043653861</v>
      </c>
      <c r="BG114" s="4">
        <f>SUMPRODUCT('Respondent Data'!I114:Z114,'Product Coding'!A157:R157)</f>
        <v>0.6528634530617663</v>
      </c>
      <c r="BH114" s="4">
        <f>SUMPRODUCT('Respondent Data'!I114:Z114,'Product Coding'!A158:R158)</f>
        <v>-0.70903051545638363</v>
      </c>
      <c r="BI114" s="4">
        <f>SUMPRODUCT('Respondent Data'!I114:Z114,'Product Coding'!A159:R159)</f>
        <v>-1.4336892123717937</v>
      </c>
      <c r="BJ114" s="4">
        <f>SUMPRODUCT('Respondent Data'!I114:Z114,'Product Coding'!A160:R160)</f>
        <v>8.2064577862034227</v>
      </c>
      <c r="BK114" s="4">
        <f>SUMPRODUCT('Respondent Data'!I114:Z114,'Product Coding'!A161:R161)</f>
        <v>6.8119161916669944</v>
      </c>
      <c r="BL114" s="4">
        <f>SUMPRODUCT('Respondent Data'!I114:Z114,'Product Coding'!A162:R162)</f>
        <v>5.6222792402815136</v>
      </c>
      <c r="BM114" s="4">
        <f>SUMPRODUCT('Respondent Data'!I114:Z114,'Product Coding'!A163:R163)</f>
        <v>3.1505612889778942</v>
      </c>
      <c r="BN114" s="4">
        <f>SUMPRODUCT('Respondent Data'!I114:Z114,'Product Coding'!A164:R164)</f>
        <v>1.7886673204597443</v>
      </c>
      <c r="BO114" s="4">
        <f>SUMPRODUCT('Respondent Data'!I114:Z114,'Product Coding'!A165:R165)</f>
        <v>1.0640086235443342</v>
      </c>
      <c r="BP114" s="4">
        <f>SUMPRODUCT('Respondent Data'!I114:Z114,'Product Coding'!A166:R166)</f>
        <v>7.0731657062964457</v>
      </c>
      <c r="BQ114" s="4">
        <f>SUMPRODUCT('Respondent Data'!I114:Z114,'Product Coding'!A167:R167)</f>
        <v>5.6786241117600165</v>
      </c>
      <c r="BR114" s="4">
        <f>SUMPRODUCT('Respondent Data'!I114:Z114,'Product Coding'!A168:R168)</f>
        <v>4.4889871603745357</v>
      </c>
      <c r="BS114" s="4">
        <f>SUMPRODUCT('Respondent Data'!I114:Z114,'Product Coding'!A169:R169)</f>
        <v>2.0172692090709163</v>
      </c>
      <c r="BT114" s="4">
        <f>SUMPRODUCT('Respondent Data'!I114:Z114,'Product Coding'!A170:R170)</f>
        <v>0.65537524055276641</v>
      </c>
      <c r="BU114" s="4">
        <f>SUMPRODUCT('Respondent Data'!I114:Z114,'Product Coding'!A171:R171)</f>
        <v>-6.9283456362643658E-2</v>
      </c>
      <c r="BV114" s="4">
        <f>SUMPRODUCT('Respondent Data'!I114:Z114,'Product Coding'!A172:R172)</f>
        <v>0.49075393859275002</v>
      </c>
      <c r="BX114" s="4">
        <f t="shared" si="338"/>
        <v>1.3286112293743078E-2</v>
      </c>
      <c r="BY114" s="4">
        <f t="shared" si="339"/>
        <v>5.3584556190197849E-2</v>
      </c>
      <c r="BZ114" s="4">
        <f t="shared" si="340"/>
        <v>0.17607285304842668</v>
      </c>
      <c r="CA114" s="4">
        <f t="shared" si="341"/>
        <v>2.08519112869054</v>
      </c>
      <c r="CB114" s="4">
        <f t="shared" si="342"/>
        <v>8.1397094722224228</v>
      </c>
      <c r="CC114" s="4">
        <f t="shared" si="343"/>
        <v>16.800576224858617</v>
      </c>
      <c r="CD114" s="4">
        <f t="shared" si="344"/>
        <v>4.1264863747532646E-2</v>
      </c>
      <c r="CE114" s="4">
        <f t="shared" si="345"/>
        <v>0.16642636771945984</v>
      </c>
      <c r="CF114" s="4">
        <f t="shared" si="346"/>
        <v>0.54685841351079922</v>
      </c>
      <c r="CG114" s="4">
        <f t="shared" si="347"/>
        <v>6.4763209816840686</v>
      </c>
      <c r="CH114" s="4">
        <f t="shared" si="348"/>
        <v>25.280834219197395</v>
      </c>
      <c r="CI114" s="4">
        <f t="shared" si="349"/>
        <v>52.180312304398882</v>
      </c>
      <c r="CJ114" s="4">
        <f t="shared" si="350"/>
        <v>0.36094429863305272</v>
      </c>
      <c r="CK114" s="4">
        <f t="shared" si="351"/>
        <v>1.4557335979120687</v>
      </c>
      <c r="CL114" s="4">
        <f t="shared" si="352"/>
        <v>4.7833776387554821</v>
      </c>
      <c r="CM114" s="4">
        <f t="shared" si="353"/>
        <v>56.648463660473197</v>
      </c>
      <c r="CN114" s="4">
        <f t="shared" si="354"/>
        <v>221.13178494748558</v>
      </c>
      <c r="CO114" s="4">
        <f t="shared" si="355"/>
        <v>456.42186879366739</v>
      </c>
      <c r="CP114" s="4">
        <f t="shared" si="356"/>
        <v>1.1210440627207361</v>
      </c>
      <c r="CQ114" s="4">
        <f t="shared" si="357"/>
        <v>4.5213112189964315</v>
      </c>
      <c r="CR114" s="4">
        <f t="shared" si="358"/>
        <v>14.856522521580336</v>
      </c>
      <c r="CS114" s="4">
        <f t="shared" si="359"/>
        <v>175.94244898542212</v>
      </c>
      <c r="CT114" s="4">
        <f t="shared" si="360"/>
        <v>686.80534789729063</v>
      </c>
      <c r="CU114" s="4">
        <f t="shared" si="361"/>
        <v>1417.5844529053561</v>
      </c>
      <c r="CV114" s="4">
        <f t="shared" si="362"/>
        <v>1.6421114108118317E-2</v>
      </c>
      <c r="CW114" s="4">
        <f t="shared" si="363"/>
        <v>6.6228411455358793E-2</v>
      </c>
      <c r="CX114" s="4">
        <f t="shared" si="364"/>
        <v>0.2176191460169872</v>
      </c>
      <c r="CY114" s="4">
        <f t="shared" si="365"/>
        <v>2.5772145157608541</v>
      </c>
      <c r="CZ114" s="4">
        <f t="shared" si="366"/>
        <v>10.060361909875084</v>
      </c>
      <c r="DA114" s="4">
        <f t="shared" si="367"/>
        <v>20.764853794022748</v>
      </c>
      <c r="DB114" s="4">
        <f t="shared" si="368"/>
        <v>5.1001754408872668E-2</v>
      </c>
      <c r="DC114" s="4">
        <f t="shared" si="369"/>
        <v>0.2056964681991991</v>
      </c>
      <c r="DD114" s="4">
        <f t="shared" si="370"/>
        <v>0.67589556754494806</v>
      </c>
      <c r="DE114" s="4">
        <f t="shared" si="371"/>
        <v>8.004478924291373</v>
      </c>
      <c r="DF114" s="4">
        <f t="shared" si="372"/>
        <v>31.246120331029203</v>
      </c>
      <c r="DG114" s="4">
        <f t="shared" si="373"/>
        <v>64.492821045273843</v>
      </c>
      <c r="DH114" s="4">
        <f t="shared" si="374"/>
        <v>2.8684990984437528E-3</v>
      </c>
      <c r="DI114" s="4">
        <f t="shared" si="375"/>
        <v>1.1569016407792789E-2</v>
      </c>
      <c r="DJ114" s="4">
        <f t="shared" si="376"/>
        <v>3.8014492807477242E-2</v>
      </c>
      <c r="DK114" s="4">
        <f t="shared" si="377"/>
        <v>0.45019707349218868</v>
      </c>
      <c r="DL114" s="4">
        <f t="shared" si="378"/>
        <v>1.7573800948272791</v>
      </c>
      <c r="DM114" s="4">
        <f t="shared" si="379"/>
        <v>3.6272791234075368</v>
      </c>
      <c r="DN114" s="4">
        <f t="shared" si="380"/>
        <v>8.909169352192341E-3</v>
      </c>
      <c r="DO114" s="4">
        <f t="shared" si="381"/>
        <v>3.5931796691599655E-2</v>
      </c>
      <c r="DP114" s="4">
        <f t="shared" si="382"/>
        <v>0.11806786149706486</v>
      </c>
      <c r="DQ114" s="4">
        <f t="shared" si="383"/>
        <v>1.3982510825188386</v>
      </c>
      <c r="DR114" s="4">
        <f t="shared" si="384"/>
        <v>5.4581843478641314</v>
      </c>
      <c r="DS114" s="4">
        <f t="shared" si="385"/>
        <v>11.265837251140136</v>
      </c>
      <c r="DT114" s="4">
        <f t="shared" si="386"/>
        <v>1.0679097666228925E-3</v>
      </c>
      <c r="DU114" s="4">
        <f t="shared" si="387"/>
        <v>4.307013942868307E-3</v>
      </c>
      <c r="DV114" s="4">
        <f t="shared" si="388"/>
        <v>1.4152365662009527E-2</v>
      </c>
      <c r="DW114" s="4">
        <f t="shared" si="389"/>
        <v>0.16760327794705762</v>
      </c>
      <c r="DX114" s="4">
        <f t="shared" si="390"/>
        <v>0.65425273027029929</v>
      </c>
      <c r="DY114" s="4">
        <f t="shared" si="391"/>
        <v>1.3503949867914489</v>
      </c>
      <c r="DZ114" s="4">
        <f t="shared" si="392"/>
        <v>3.3167829715774646E-3</v>
      </c>
      <c r="EA114" s="4">
        <f t="shared" si="393"/>
        <v>1.3377001456993776E-2</v>
      </c>
      <c r="EB114" s="4">
        <f t="shared" si="394"/>
        <v>4.3955329281923063E-2</v>
      </c>
      <c r="EC114" s="4">
        <f t="shared" si="395"/>
        <v>0.52055306136334834</v>
      </c>
      <c r="ED114" s="4">
        <f t="shared" si="396"/>
        <v>2.032020291125292</v>
      </c>
      <c r="EE114" s="4">
        <f t="shared" si="397"/>
        <v>4.1941437723315582</v>
      </c>
      <c r="EF114" s="4">
        <f t="shared" si="398"/>
        <v>2.7288563056862721E-4</v>
      </c>
      <c r="EG114" s="4">
        <f t="shared" si="399"/>
        <v>1.1005819521477641E-3</v>
      </c>
      <c r="EH114" s="4">
        <f t="shared" si="400"/>
        <v>3.6163890886850782E-3</v>
      </c>
      <c r="EI114" s="4">
        <f t="shared" si="401"/>
        <v>4.282808118946857E-2</v>
      </c>
      <c r="EJ114" s="4">
        <f t="shared" si="402"/>
        <v>0.16718282239861032</v>
      </c>
      <c r="EK114" s="4">
        <f t="shared" si="403"/>
        <v>0.34506977930601285</v>
      </c>
      <c r="EL114" s="4">
        <f t="shared" si="404"/>
        <v>8.4754577675645202E-4</v>
      </c>
      <c r="EM114" s="4">
        <f t="shared" si="405"/>
        <v>3.4182583508464521E-3</v>
      </c>
      <c r="EN114" s="4">
        <f t="shared" si="406"/>
        <v>1.1232014279521885E-2</v>
      </c>
      <c r="EO114" s="4">
        <f t="shared" si="407"/>
        <v>0.13301821449183229</v>
      </c>
      <c r="EP114" s="4">
        <f t="shared" si="408"/>
        <v>0.51924718342592158</v>
      </c>
      <c r="EQ114" s="4">
        <f t="shared" si="409"/>
        <v>1.0717399576066788</v>
      </c>
      <c r="ER114" s="4">
        <f t="shared" si="410"/>
        <v>0.61216468557474335</v>
      </c>
      <c r="ET114" s="4">
        <f t="shared" si="411"/>
        <v>0.98688809396225929</v>
      </c>
      <c r="EU114" s="4">
        <f t="shared" si="412"/>
        <v>0.94914071597256366</v>
      </c>
      <c r="EV114" s="4">
        <f t="shared" si="413"/>
        <v>0.85028746085581441</v>
      </c>
      <c r="EW114" s="4">
        <f t="shared" si="414"/>
        <v>0.3241290274370891</v>
      </c>
      <c r="EX114" s="4">
        <f t="shared" si="415"/>
        <v>0.10941266820780451</v>
      </c>
      <c r="EY114" s="4">
        <f t="shared" si="416"/>
        <v>5.61779566778009E-2</v>
      </c>
      <c r="EZ114" s="4">
        <f t="shared" si="417"/>
        <v>0.96037044446211361</v>
      </c>
      <c r="FA114" s="4">
        <f t="shared" si="418"/>
        <v>0.85731943967894986</v>
      </c>
      <c r="FB114" s="4">
        <f t="shared" si="419"/>
        <v>0.64647157830713675</v>
      </c>
      <c r="FC114" s="4">
        <f t="shared" si="420"/>
        <v>0.13375562692530976</v>
      </c>
      <c r="FD114" s="4">
        <f t="shared" si="421"/>
        <v>3.8050542523095733E-2</v>
      </c>
      <c r="FE114" s="4">
        <f t="shared" si="422"/>
        <v>1.880395124940407E-2</v>
      </c>
      <c r="FF114" s="4">
        <f t="shared" si="423"/>
        <v>0.73478392980845064</v>
      </c>
      <c r="FG114" s="4">
        <f t="shared" si="424"/>
        <v>0.40721029384059704</v>
      </c>
      <c r="FH114" s="4">
        <f t="shared" si="425"/>
        <v>0.17290933818653226</v>
      </c>
      <c r="FI114" s="4">
        <f t="shared" si="426"/>
        <v>1.7346516047497939E-2</v>
      </c>
      <c r="FJ114" s="4">
        <f t="shared" si="427"/>
        <v>4.5018321004191772E-3</v>
      </c>
      <c r="FK114" s="4">
        <f t="shared" si="428"/>
        <v>2.1861657000292597E-3</v>
      </c>
      <c r="FL114" s="4">
        <f t="shared" si="429"/>
        <v>0.47146592453023611</v>
      </c>
      <c r="FM114" s="4">
        <f t="shared" si="430"/>
        <v>0.18111639795986048</v>
      </c>
      <c r="FN114" s="4">
        <f t="shared" si="431"/>
        <v>6.3065530203045755E-2</v>
      </c>
      <c r="FO114" s="4">
        <f t="shared" si="432"/>
        <v>5.6515551001692513E-3</v>
      </c>
      <c r="FP114" s="4">
        <f t="shared" si="433"/>
        <v>1.4538997160419421E-3</v>
      </c>
      <c r="FQ114" s="4">
        <f t="shared" si="434"/>
        <v>7.0492806963443945E-4</v>
      </c>
      <c r="FR114" s="4">
        <f t="shared" si="435"/>
        <v>0.98384418241593952</v>
      </c>
      <c r="FS114" s="4">
        <f t="shared" si="436"/>
        <v>0.93788534356821374</v>
      </c>
      <c r="FT114" s="4">
        <f t="shared" si="437"/>
        <v>0.82127486519175419</v>
      </c>
      <c r="FU114" s="4">
        <f t="shared" si="438"/>
        <v>0.27954711566614154</v>
      </c>
      <c r="FV114" s="4">
        <f t="shared" si="439"/>
        <v>9.0412954670783821E-2</v>
      </c>
      <c r="FW114" s="4">
        <f t="shared" si="440"/>
        <v>4.5945633702103188E-2</v>
      </c>
      <c r="FX114" s="4">
        <f t="shared" si="441"/>
        <v>0.9514731976469839</v>
      </c>
      <c r="FY114" s="4">
        <f t="shared" si="442"/>
        <v>0.82939614270710882</v>
      </c>
      <c r="FZ114" s="4">
        <f t="shared" si="443"/>
        <v>0.59669589165685266</v>
      </c>
      <c r="GA114" s="4">
        <f t="shared" si="444"/>
        <v>0.11105584325399454</v>
      </c>
      <c r="GB114" s="4">
        <f t="shared" si="445"/>
        <v>3.1011482613545246E-2</v>
      </c>
      <c r="GC114" s="4">
        <f t="shared" si="446"/>
        <v>1.5268849074446198E-2</v>
      </c>
      <c r="GD114" s="4">
        <f t="shared" si="447"/>
        <v>0.997139705653311</v>
      </c>
      <c r="GE114" s="4">
        <f t="shared" si="448"/>
        <v>0.98856329501977447</v>
      </c>
      <c r="GF114" s="4">
        <f t="shared" si="449"/>
        <v>0.96337768588889261</v>
      </c>
      <c r="GG114" s="4">
        <f t="shared" si="450"/>
        <v>0.68956145221829834</v>
      </c>
      <c r="GH114" s="4">
        <f t="shared" si="451"/>
        <v>0.36266309526058993</v>
      </c>
      <c r="GI114" s="4">
        <f t="shared" si="452"/>
        <v>0.21610972092463665</v>
      </c>
      <c r="GJ114" s="4">
        <f t="shared" si="453"/>
        <v>0.9911695030406823</v>
      </c>
      <c r="GK114" s="4">
        <f t="shared" si="454"/>
        <v>0.96531451509997745</v>
      </c>
      <c r="GL114" s="4">
        <f t="shared" si="455"/>
        <v>0.8944000936231411</v>
      </c>
      <c r="GM114" s="4">
        <f t="shared" si="456"/>
        <v>0.41697051959618781</v>
      </c>
      <c r="GN114" s="4">
        <f t="shared" si="457"/>
        <v>0.15484228169032102</v>
      </c>
      <c r="GO114" s="4">
        <f t="shared" si="458"/>
        <v>8.1527251627853445E-2</v>
      </c>
      <c r="GP114" s="4">
        <f t="shared" si="459"/>
        <v>0.99893322944806828</v>
      </c>
      <c r="GQ114" s="4">
        <f t="shared" si="460"/>
        <v>0.99571145687217788</v>
      </c>
      <c r="GR114" s="4">
        <f t="shared" si="461"/>
        <v>0.98604512877828643</v>
      </c>
      <c r="GS114" s="4">
        <f t="shared" si="462"/>
        <v>0.85645528655782244</v>
      </c>
      <c r="GT114" s="4">
        <f t="shared" si="463"/>
        <v>0.60450255375223305</v>
      </c>
      <c r="GU114" s="4">
        <f t="shared" si="464"/>
        <v>0.42546040372776295</v>
      </c>
      <c r="GV114" s="4">
        <f t="shared" si="465"/>
        <v>0.99669418171023316</v>
      </c>
      <c r="GW114" s="4">
        <f t="shared" si="466"/>
        <v>0.98679958057291517</v>
      </c>
      <c r="GX114" s="4">
        <f t="shared" si="467"/>
        <v>0.95789539260060352</v>
      </c>
      <c r="GY114" s="4">
        <f t="shared" si="468"/>
        <v>0.65765544485727223</v>
      </c>
      <c r="GZ114" s="4">
        <f t="shared" si="469"/>
        <v>0.32981309621409688</v>
      </c>
      <c r="HA114" s="4">
        <f t="shared" si="470"/>
        <v>0.19252451295762224</v>
      </c>
      <c r="HB114" s="4">
        <f t="shared" si="471"/>
        <v>0.99972718881568334</v>
      </c>
      <c r="HC114" s="4">
        <f t="shared" si="472"/>
        <v>0.99890062799683765</v>
      </c>
      <c r="HD114" s="4">
        <f t="shared" si="473"/>
        <v>0.99639664205566736</v>
      </c>
      <c r="HE114" s="4">
        <f t="shared" si="474"/>
        <v>0.95893083245263389</v>
      </c>
      <c r="HF114" s="4">
        <f t="shared" si="475"/>
        <v>0.85676380838518296</v>
      </c>
      <c r="HG114" s="4">
        <f t="shared" si="476"/>
        <v>0.74345585291192018</v>
      </c>
      <c r="HH114" s="4">
        <f t="shared" si="477"/>
        <v>0.99915317194878195</v>
      </c>
      <c r="HI114" s="4">
        <f t="shared" si="478"/>
        <v>0.99659338633476291</v>
      </c>
      <c r="HJ114" s="4">
        <f t="shared" si="479"/>
        <v>0.98889274259426563</v>
      </c>
      <c r="HK114" s="4">
        <f t="shared" si="480"/>
        <v>0.88259834414798699</v>
      </c>
      <c r="HL114" s="4">
        <f t="shared" si="481"/>
        <v>0.65822073649989421</v>
      </c>
      <c r="HM114" s="4">
        <f t="shared" si="482"/>
        <v>0.48268606121553148</v>
      </c>
      <c r="HN114" s="4">
        <f t="shared" si="483"/>
        <v>0.62028402491864276</v>
      </c>
      <c r="HP114" s="4">
        <f t="shared" ref="HP114:IU114" si="628">IF(B1=1,ET114,0)</f>
        <v>0.98688809396225929</v>
      </c>
      <c r="HQ114" s="4">
        <f t="shared" si="628"/>
        <v>0.94914071597256366</v>
      </c>
      <c r="HR114" s="4">
        <f t="shared" si="628"/>
        <v>0.85028746085581441</v>
      </c>
      <c r="HS114" s="4">
        <f t="shared" si="628"/>
        <v>0.3241290274370891</v>
      </c>
      <c r="HT114" s="4">
        <f t="shared" si="628"/>
        <v>0.10941266820780451</v>
      </c>
      <c r="HU114" s="4">
        <f t="shared" si="628"/>
        <v>5.61779566778009E-2</v>
      </c>
      <c r="HV114" s="4">
        <f t="shared" si="628"/>
        <v>0.96037044446211361</v>
      </c>
      <c r="HW114" s="4">
        <f t="shared" si="628"/>
        <v>0.85731943967894986</v>
      </c>
      <c r="HX114" s="4">
        <f t="shared" si="628"/>
        <v>0.64647157830713675</v>
      </c>
      <c r="HY114" s="4">
        <f t="shared" si="628"/>
        <v>0.13375562692530976</v>
      </c>
      <c r="HZ114" s="4">
        <f t="shared" si="628"/>
        <v>3.8050542523095733E-2</v>
      </c>
      <c r="IA114" s="4">
        <f t="shared" si="628"/>
        <v>1.880395124940407E-2</v>
      </c>
      <c r="IB114" s="4">
        <f t="shared" si="628"/>
        <v>0.73478392980845064</v>
      </c>
      <c r="IC114" s="4">
        <f t="shared" si="628"/>
        <v>0.40721029384059704</v>
      </c>
      <c r="ID114" s="4">
        <f t="shared" si="628"/>
        <v>0.17290933818653226</v>
      </c>
      <c r="IE114" s="4">
        <f t="shared" si="628"/>
        <v>1.7346516047497939E-2</v>
      </c>
      <c r="IF114" s="4">
        <f t="shared" si="628"/>
        <v>4.5018321004191772E-3</v>
      </c>
      <c r="IG114" s="4">
        <f t="shared" si="628"/>
        <v>2.1861657000292597E-3</v>
      </c>
      <c r="IH114" s="4">
        <f t="shared" si="628"/>
        <v>0.47146592453023611</v>
      </c>
      <c r="II114" s="4">
        <f t="shared" si="628"/>
        <v>0.18111639795986048</v>
      </c>
      <c r="IJ114" s="4">
        <f t="shared" si="628"/>
        <v>6.3065530203045755E-2</v>
      </c>
      <c r="IK114" s="4">
        <f t="shared" si="628"/>
        <v>5.6515551001692513E-3</v>
      </c>
      <c r="IL114" s="4">
        <f t="shared" si="628"/>
        <v>1.4538997160419421E-3</v>
      </c>
      <c r="IM114" s="4">
        <f t="shared" si="628"/>
        <v>7.0492806963443945E-4</v>
      </c>
      <c r="IN114" s="4">
        <f t="shared" si="628"/>
        <v>0.98384418241593952</v>
      </c>
      <c r="IO114" s="4">
        <f t="shared" si="628"/>
        <v>0.93788534356821374</v>
      </c>
      <c r="IP114" s="4">
        <f t="shared" si="628"/>
        <v>0.82127486519175419</v>
      </c>
      <c r="IQ114" s="4">
        <f t="shared" si="628"/>
        <v>0.27954711566614154</v>
      </c>
      <c r="IR114" s="4">
        <f t="shared" si="628"/>
        <v>9.0412954670783821E-2</v>
      </c>
      <c r="IS114" s="4">
        <f t="shared" si="628"/>
        <v>4.5945633702103188E-2</v>
      </c>
      <c r="IT114" s="4">
        <f t="shared" si="628"/>
        <v>0.9514731976469839</v>
      </c>
      <c r="IU114" s="4">
        <f t="shared" si="628"/>
        <v>0.82939614270710882</v>
      </c>
      <c r="IV114" s="4">
        <f t="shared" ref="IV114:KA114" si="629">IF(AH1=1,FZ114,0)</f>
        <v>0.59669589165685266</v>
      </c>
      <c r="IW114" s="4">
        <f t="shared" si="629"/>
        <v>0.11105584325399454</v>
      </c>
      <c r="IX114" s="4">
        <f t="shared" si="629"/>
        <v>3.1011482613545246E-2</v>
      </c>
      <c r="IY114" s="4">
        <f t="shared" si="629"/>
        <v>1.5268849074446198E-2</v>
      </c>
      <c r="IZ114" s="4">
        <f t="shared" si="629"/>
        <v>0.997139705653311</v>
      </c>
      <c r="JA114" s="4">
        <f t="shared" si="629"/>
        <v>0.98856329501977447</v>
      </c>
      <c r="JB114" s="4">
        <f t="shared" si="629"/>
        <v>0.96337768588889261</v>
      </c>
      <c r="JC114" s="4">
        <f t="shared" si="629"/>
        <v>0.68956145221829834</v>
      </c>
      <c r="JD114" s="4">
        <f t="shared" si="629"/>
        <v>0.36266309526058993</v>
      </c>
      <c r="JE114" s="4">
        <f t="shared" si="629"/>
        <v>0.21610972092463665</v>
      </c>
      <c r="JF114" s="4">
        <f t="shared" si="629"/>
        <v>0.9911695030406823</v>
      </c>
      <c r="JG114" s="4">
        <f t="shared" si="629"/>
        <v>0.96531451509997745</v>
      </c>
      <c r="JH114" s="4">
        <f t="shared" si="629"/>
        <v>0.8944000936231411</v>
      </c>
      <c r="JI114" s="4">
        <f t="shared" si="629"/>
        <v>0.41697051959618781</v>
      </c>
      <c r="JJ114" s="4">
        <f t="shared" si="629"/>
        <v>0.15484228169032102</v>
      </c>
      <c r="JK114" s="4">
        <f t="shared" si="629"/>
        <v>8.1527251627853445E-2</v>
      </c>
      <c r="JL114" s="4">
        <f t="shared" si="629"/>
        <v>0.99893322944806828</v>
      </c>
      <c r="JM114" s="4">
        <f t="shared" si="629"/>
        <v>0.99571145687217788</v>
      </c>
      <c r="JN114" s="4">
        <f t="shared" si="629"/>
        <v>0.98604512877828643</v>
      </c>
      <c r="JO114" s="4">
        <f t="shared" si="629"/>
        <v>0.85645528655782244</v>
      </c>
      <c r="JP114" s="4">
        <f t="shared" si="629"/>
        <v>0.60450255375223305</v>
      </c>
      <c r="JQ114" s="4">
        <f t="shared" si="629"/>
        <v>0.42546040372776295</v>
      </c>
      <c r="JR114" s="4">
        <f t="shared" si="629"/>
        <v>0.99669418171023316</v>
      </c>
      <c r="JS114" s="4">
        <f t="shared" si="629"/>
        <v>0.98679958057291517</v>
      </c>
      <c r="JT114" s="4">
        <f t="shared" si="629"/>
        <v>0.95789539260060352</v>
      </c>
      <c r="JU114" s="4">
        <f t="shared" si="629"/>
        <v>0.65765544485727223</v>
      </c>
      <c r="JV114" s="4">
        <f t="shared" si="629"/>
        <v>0.32981309621409688</v>
      </c>
      <c r="JW114" s="4">
        <f t="shared" si="629"/>
        <v>0.19252451295762224</v>
      </c>
      <c r="JX114" s="4">
        <f t="shared" si="629"/>
        <v>0.99972718881568334</v>
      </c>
      <c r="JY114" s="4">
        <f t="shared" si="629"/>
        <v>0.99890062799683765</v>
      </c>
      <c r="JZ114" s="4">
        <f t="shared" si="629"/>
        <v>0.99639664205566736</v>
      </c>
      <c r="KA114" s="4">
        <f t="shared" si="629"/>
        <v>0.95893083245263389</v>
      </c>
      <c r="KB114" s="4">
        <f t="shared" ref="KB114:KJ114" si="630">IF(BN1=1,HF114,0)</f>
        <v>0.85676380838518296</v>
      </c>
      <c r="KC114" s="4">
        <f t="shared" si="630"/>
        <v>0.74345585291192018</v>
      </c>
      <c r="KD114" s="4">
        <f t="shared" si="630"/>
        <v>0.99915317194878195</v>
      </c>
      <c r="KE114" s="4">
        <f t="shared" si="630"/>
        <v>0.99659338633476291</v>
      </c>
      <c r="KF114" s="4">
        <f t="shared" si="630"/>
        <v>0.98889274259426563</v>
      </c>
      <c r="KG114" s="4">
        <f t="shared" si="630"/>
        <v>0.88259834414798699</v>
      </c>
      <c r="KH114" s="4">
        <f t="shared" si="630"/>
        <v>0.65822073649989421</v>
      </c>
      <c r="KI114" s="4">
        <f t="shared" si="630"/>
        <v>0.48268606121553148</v>
      </c>
      <c r="KJ114" s="4">
        <f t="shared" si="630"/>
        <v>0</v>
      </c>
    </row>
    <row r="115" spans="1:296" x14ac:dyDescent="0.2">
      <c r="A115" s="4" t="str">
        <f>'Respondent Data'!A115</f>
        <v>954</v>
      </c>
      <c r="B115" s="4">
        <f>SUMPRODUCT('Respondent Data'!I115:Z115,'Product Coding'!A100:R100)</f>
        <v>-0.39616071692816091</v>
      </c>
      <c r="C115" s="4">
        <f>SUMPRODUCT('Respondent Data'!I115:Z115,'Product Coding'!A101:R101)</f>
        <v>-5.1814475857715925E-2</v>
      </c>
      <c r="D115" s="4">
        <f>SUMPRODUCT('Respondent Data'!I115:Z115,'Product Coding'!A102:R102)</f>
        <v>0.19041571524119982</v>
      </c>
      <c r="E115" s="4">
        <f>SUMPRODUCT('Respondent Data'!I115:Z115,'Product Coding'!A103:R103)</f>
        <v>-0.60827268256297806</v>
      </c>
      <c r="F115" s="4">
        <f>SUMPRODUCT('Respondent Data'!I115:Z115,'Product Coding'!A104:R104)</f>
        <v>-1.292032414744523</v>
      </c>
      <c r="G115" s="4">
        <f>SUMPRODUCT('Respondent Data'!I115:Z115,'Product Coding'!A105:R105)</f>
        <v>-1.0703717788782119</v>
      </c>
      <c r="H115" s="4">
        <f>SUMPRODUCT('Respondent Data'!I115:Z115,'Product Coding'!A106:R106)</f>
        <v>-1.6676226328807409</v>
      </c>
      <c r="I115" s="4">
        <f>SUMPRODUCT('Respondent Data'!I115:Z115,'Product Coding'!A107:R107)</f>
        <v>-1.3232763918102959</v>
      </c>
      <c r="J115" s="4">
        <f>SUMPRODUCT('Respondent Data'!I115:Z115,'Product Coding'!A108:R108)</f>
        <v>-1.0810462007113801</v>
      </c>
      <c r="K115" s="4">
        <f>SUMPRODUCT('Respondent Data'!I115:Z115,'Product Coding'!A109:R109)</f>
        <v>-1.879734598515558</v>
      </c>
      <c r="L115" s="4">
        <f>SUMPRODUCT('Respondent Data'!I115:Z115,'Product Coding'!A110:R110)</f>
        <v>-2.563494330697103</v>
      </c>
      <c r="M115" s="4">
        <f>SUMPRODUCT('Respondent Data'!I115:Z115,'Product Coding'!A111:R111)</f>
        <v>-2.3418336948307918</v>
      </c>
      <c r="N115" s="4">
        <f>SUMPRODUCT('Respondent Data'!I115:Z115,'Product Coding'!A112:R112)</f>
        <v>-2.5776744200921513</v>
      </c>
      <c r="O115" s="4">
        <f>SUMPRODUCT('Respondent Data'!I115:Z115,'Product Coding'!A113:R113)</f>
        <v>-2.2333281790217061</v>
      </c>
      <c r="P115" s="4">
        <f>SUMPRODUCT('Respondent Data'!I115:Z115,'Product Coding'!A114:R114)</f>
        <v>-1.9910979879227906</v>
      </c>
      <c r="Q115" s="4">
        <f>SUMPRODUCT('Respondent Data'!I115:Z115,'Product Coding'!A115:R115)</f>
        <v>-2.7897863857269685</v>
      </c>
      <c r="R115" s="4">
        <f>SUMPRODUCT('Respondent Data'!I115:Z115,'Product Coding'!A116:R116)</f>
        <v>-3.473546117908513</v>
      </c>
      <c r="S115" s="4">
        <f>SUMPRODUCT('Respondent Data'!I115:Z115,'Product Coding'!A117:R117)</f>
        <v>-3.2518854820422023</v>
      </c>
      <c r="T115" s="4">
        <f>SUMPRODUCT('Respondent Data'!I115:Z115,'Product Coding'!A118:R118)</f>
        <v>-3.8491363360447313</v>
      </c>
      <c r="U115" s="4">
        <f>SUMPRODUCT('Respondent Data'!I115:Z115,'Product Coding'!A119:R119)</f>
        <v>-3.5047900949742861</v>
      </c>
      <c r="V115" s="4">
        <f>SUMPRODUCT('Respondent Data'!I115:Z115,'Product Coding'!A120:R120)</f>
        <v>-3.2625599038753705</v>
      </c>
      <c r="W115" s="4">
        <f>SUMPRODUCT('Respondent Data'!I115:Z115,'Product Coding'!A121:R121)</f>
        <v>-4.061248301679548</v>
      </c>
      <c r="X115" s="4">
        <f>SUMPRODUCT('Respondent Data'!I115:Z115,'Product Coding'!A122:R122)</f>
        <v>-4.7450080338610929</v>
      </c>
      <c r="Y115" s="4">
        <f>SUMPRODUCT('Respondent Data'!I115:Z115,'Product Coding'!A123:R123)</f>
        <v>-4.5233473979947822</v>
      </c>
      <c r="Z115" s="4">
        <f>SUMPRODUCT('Respondent Data'!I115:Z115,'Product Coding'!A124:R124)</f>
        <v>-0.54269916850959099</v>
      </c>
      <c r="AA115" s="4">
        <f>SUMPRODUCT('Respondent Data'!I115:Z115,'Product Coding'!A125:R125)</f>
        <v>-0.19835292743914601</v>
      </c>
      <c r="AB115" s="4">
        <f>SUMPRODUCT('Respondent Data'!I115:Z115,'Product Coding'!A126:R126)</f>
        <v>4.3877263659769739E-2</v>
      </c>
      <c r="AC115" s="4">
        <f>SUMPRODUCT('Respondent Data'!I115:Z115,'Product Coding'!A127:R127)</f>
        <v>-0.75481113414440815</v>
      </c>
      <c r="AD115" s="4">
        <f>SUMPRODUCT('Respondent Data'!I115:Z115,'Product Coding'!A128:R128)</f>
        <v>-1.4385708663259531</v>
      </c>
      <c r="AE115" s="4">
        <f>SUMPRODUCT('Respondent Data'!I115:Z115,'Product Coding'!A129:R129)</f>
        <v>-1.216910230459642</v>
      </c>
      <c r="AF115" s="4">
        <f>SUMPRODUCT('Respondent Data'!I115:Z115,'Product Coding'!A130:R130)</f>
        <v>-1.8141610844621709</v>
      </c>
      <c r="AG115" s="4">
        <f>SUMPRODUCT('Respondent Data'!I115:Z115,'Product Coding'!A131:R131)</f>
        <v>-1.469814843391726</v>
      </c>
      <c r="AH115" s="4">
        <f>SUMPRODUCT('Respondent Data'!I115:Z115,'Product Coding'!A132:R132)</f>
        <v>-1.2275846522928102</v>
      </c>
      <c r="AI115" s="4">
        <f>SUMPRODUCT('Respondent Data'!I115:Z115,'Product Coding'!A133:R133)</f>
        <v>-2.0262730500969881</v>
      </c>
      <c r="AJ115" s="4">
        <f>SUMPRODUCT('Respondent Data'!I115:Z115,'Product Coding'!A134:R134)</f>
        <v>-2.7100327822785331</v>
      </c>
      <c r="AK115" s="4">
        <f>SUMPRODUCT('Respondent Data'!I115:Z115,'Product Coding'!A135:R135)</f>
        <v>-2.4883721464122219</v>
      </c>
      <c r="AL115" s="4">
        <f>SUMPRODUCT('Respondent Data'!I115:Z115,'Product Coding'!A136:R136)</f>
        <v>2.910989551210545</v>
      </c>
      <c r="AM115" s="4">
        <f>SUMPRODUCT('Respondent Data'!I115:Z115,'Product Coding'!A137:R137)</f>
        <v>3.2553357922809898</v>
      </c>
      <c r="AN115" s="4">
        <f>SUMPRODUCT('Respondent Data'!I115:Z115,'Product Coding'!A138:R138)</f>
        <v>3.4975659833799058</v>
      </c>
      <c r="AO115" s="4">
        <f>SUMPRODUCT('Respondent Data'!I115:Z115,'Product Coding'!A139:R139)</f>
        <v>2.6988775855757279</v>
      </c>
      <c r="AP115" s="4">
        <f>SUMPRODUCT('Respondent Data'!I115:Z115,'Product Coding'!A140:R140)</f>
        <v>2.0151178533941829</v>
      </c>
      <c r="AQ115" s="4">
        <f>SUMPRODUCT('Respondent Data'!I115:Z115,'Product Coding'!A141:R141)</f>
        <v>2.2367784892604941</v>
      </c>
      <c r="AR115" s="4">
        <f>SUMPRODUCT('Respondent Data'!I115:Z115,'Product Coding'!A142:R142)</f>
        <v>1.6395276352579651</v>
      </c>
      <c r="AS115" s="4">
        <f>SUMPRODUCT('Respondent Data'!I115:Z115,'Product Coding'!A143:R143)</f>
        <v>1.9838738763284098</v>
      </c>
      <c r="AT115" s="4">
        <f>SUMPRODUCT('Respondent Data'!I115:Z115,'Product Coding'!A144:R144)</f>
        <v>2.2261040674273258</v>
      </c>
      <c r="AU115" s="4">
        <f>SUMPRODUCT('Respondent Data'!I115:Z115,'Product Coding'!A145:R145)</f>
        <v>1.4274156696231479</v>
      </c>
      <c r="AV115" s="4">
        <f>SUMPRODUCT('Respondent Data'!I115:Z115,'Product Coding'!A146:R146)</f>
        <v>0.74365593744160297</v>
      </c>
      <c r="AW115" s="4">
        <f>SUMPRODUCT('Respondent Data'!I115:Z115,'Product Coding'!A147:R147)</f>
        <v>0.96531657330791409</v>
      </c>
      <c r="AX115" s="4">
        <f>SUMPRODUCT('Respondent Data'!I115:Z115,'Product Coding'!A148:R148)</f>
        <v>5.793878307678499</v>
      </c>
      <c r="AY115" s="4">
        <f>SUMPRODUCT('Respondent Data'!I115:Z115,'Product Coding'!A149:R149)</f>
        <v>6.1382245487489442</v>
      </c>
      <c r="AZ115" s="4">
        <f>SUMPRODUCT('Respondent Data'!I115:Z115,'Product Coding'!A150:R150)</f>
        <v>6.3804547398478597</v>
      </c>
      <c r="BA115" s="4">
        <f>SUMPRODUCT('Respondent Data'!I115:Z115,'Product Coding'!A151:R151)</f>
        <v>5.5817663420436814</v>
      </c>
      <c r="BB115" s="4">
        <f>SUMPRODUCT('Respondent Data'!I115:Z115,'Product Coding'!A152:R152)</f>
        <v>4.8980066098621373</v>
      </c>
      <c r="BC115" s="4">
        <f>SUMPRODUCT('Respondent Data'!I115:Z115,'Product Coding'!A153:R153)</f>
        <v>5.119667245728448</v>
      </c>
      <c r="BD115" s="4">
        <f>SUMPRODUCT('Respondent Data'!I115:Z115,'Product Coding'!A154:R154)</f>
        <v>4.522416391725919</v>
      </c>
      <c r="BE115" s="4">
        <f>SUMPRODUCT('Respondent Data'!I115:Z115,'Product Coding'!A155:R155)</f>
        <v>4.8667626327963642</v>
      </c>
      <c r="BF115" s="4">
        <f>SUMPRODUCT('Respondent Data'!I115:Z115,'Product Coding'!A156:R156)</f>
        <v>5.1089928238952798</v>
      </c>
      <c r="BG115" s="4">
        <f>SUMPRODUCT('Respondent Data'!I115:Z115,'Product Coding'!A157:R157)</f>
        <v>4.3103044260911014</v>
      </c>
      <c r="BH115" s="4">
        <f>SUMPRODUCT('Respondent Data'!I115:Z115,'Product Coding'!A158:R158)</f>
        <v>3.6265446939095574</v>
      </c>
      <c r="BI115" s="4">
        <f>SUMPRODUCT('Respondent Data'!I115:Z115,'Product Coding'!A159:R159)</f>
        <v>3.848205329775868</v>
      </c>
      <c r="BJ115" s="4">
        <f>SUMPRODUCT('Respondent Data'!I115:Z115,'Product Coding'!A160:R160)</f>
        <v>8.059836752677759</v>
      </c>
      <c r="BK115" s="4">
        <f>SUMPRODUCT('Respondent Data'!I115:Z115,'Product Coding'!A161:R161)</f>
        <v>8.4041829937482042</v>
      </c>
      <c r="BL115" s="4">
        <f>SUMPRODUCT('Respondent Data'!I115:Z115,'Product Coding'!A162:R162)</f>
        <v>8.6464131848471197</v>
      </c>
      <c r="BM115" s="4">
        <f>SUMPRODUCT('Respondent Data'!I115:Z115,'Product Coding'!A163:R163)</f>
        <v>7.8477247870429414</v>
      </c>
      <c r="BN115" s="4">
        <f>SUMPRODUCT('Respondent Data'!I115:Z115,'Product Coding'!A164:R164)</f>
        <v>7.1639650548613973</v>
      </c>
      <c r="BO115" s="4">
        <f>SUMPRODUCT('Respondent Data'!I115:Z115,'Product Coding'!A165:R165)</f>
        <v>7.385625690727708</v>
      </c>
      <c r="BP115" s="4">
        <f>SUMPRODUCT('Respondent Data'!I115:Z115,'Product Coding'!A166:R166)</f>
        <v>6.7883748367251791</v>
      </c>
      <c r="BQ115" s="4">
        <f>SUMPRODUCT('Respondent Data'!I115:Z115,'Product Coding'!A167:R167)</f>
        <v>7.1327210777956243</v>
      </c>
      <c r="BR115" s="4">
        <f>SUMPRODUCT('Respondent Data'!I115:Z115,'Product Coding'!A168:R168)</f>
        <v>7.3749512688945407</v>
      </c>
      <c r="BS115" s="4">
        <f>SUMPRODUCT('Respondent Data'!I115:Z115,'Product Coding'!A169:R169)</f>
        <v>6.5762628710903615</v>
      </c>
      <c r="BT115" s="4">
        <f>SUMPRODUCT('Respondent Data'!I115:Z115,'Product Coding'!A170:R170)</f>
        <v>5.8925031389088174</v>
      </c>
      <c r="BU115" s="4">
        <f>SUMPRODUCT('Respondent Data'!I115:Z115,'Product Coding'!A171:R171)</f>
        <v>6.1141637747751281</v>
      </c>
      <c r="BV115" s="4">
        <f>SUMPRODUCT('Respondent Data'!I115:Z115,'Product Coding'!A172:R172)</f>
        <v>5.2617081635873904</v>
      </c>
      <c r="BX115" s="4">
        <f t="shared" si="338"/>
        <v>1.4861081410947341</v>
      </c>
      <c r="BY115" s="4">
        <f t="shared" si="339"/>
        <v>1.0531803340092902</v>
      </c>
      <c r="BZ115" s="4">
        <f t="shared" si="340"/>
        <v>0.82661542587482395</v>
      </c>
      <c r="CA115" s="4">
        <f t="shared" si="341"/>
        <v>1.837255133533785</v>
      </c>
      <c r="CB115" s="4">
        <f t="shared" si="342"/>
        <v>3.6401773927913954</v>
      </c>
      <c r="CC115" s="4">
        <f t="shared" si="343"/>
        <v>2.9164635780032295</v>
      </c>
      <c r="CD115" s="4">
        <f t="shared" si="344"/>
        <v>5.2995538240916433</v>
      </c>
      <c r="CE115" s="4">
        <f t="shared" si="345"/>
        <v>3.7557064066990091</v>
      </c>
      <c r="CF115" s="4">
        <f t="shared" si="346"/>
        <v>2.9477618889975594</v>
      </c>
      <c r="CG115" s="4">
        <f t="shared" si="347"/>
        <v>6.5517657830597251</v>
      </c>
      <c r="CH115" s="4">
        <f t="shared" si="348"/>
        <v>12.981098406559253</v>
      </c>
      <c r="CI115" s="4">
        <f t="shared" si="349"/>
        <v>10.400290046352522</v>
      </c>
      <c r="CJ115" s="4">
        <f t="shared" si="350"/>
        <v>13.166482819850476</v>
      </c>
      <c r="CK115" s="4">
        <f t="shared" si="351"/>
        <v>9.3308692621271021</v>
      </c>
      <c r="CL115" s="4">
        <f t="shared" si="352"/>
        <v>7.3235705413651067</v>
      </c>
      <c r="CM115" s="4">
        <f t="shared" si="353"/>
        <v>16.277542315012884</v>
      </c>
      <c r="CN115" s="4">
        <f t="shared" si="354"/>
        <v>32.250905420711725</v>
      </c>
      <c r="CO115" s="4">
        <f t="shared" si="355"/>
        <v>25.839013011672435</v>
      </c>
      <c r="CP115" s="4">
        <f t="shared" si="356"/>
        <v>46.952494538099373</v>
      </c>
      <c r="CQ115" s="4">
        <f t="shared" si="357"/>
        <v>33.274458643217024</v>
      </c>
      <c r="CR115" s="4">
        <f t="shared" si="358"/>
        <v>26.116306879192482</v>
      </c>
      <c r="CS115" s="4">
        <f t="shared" si="359"/>
        <v>58.046725697091127</v>
      </c>
      <c r="CT115" s="4">
        <f t="shared" si="360"/>
        <v>115.00872946355487</v>
      </c>
      <c r="CU115" s="4">
        <f t="shared" si="361"/>
        <v>92.143523361556802</v>
      </c>
      <c r="CV115" s="4">
        <f t="shared" si="362"/>
        <v>1.7206449104905974</v>
      </c>
      <c r="CW115" s="4">
        <f t="shared" si="363"/>
        <v>1.2193926750222643</v>
      </c>
      <c r="CX115" s="4">
        <f t="shared" si="364"/>
        <v>0.95707141770772797</v>
      </c>
      <c r="CY115" s="4">
        <f t="shared" si="365"/>
        <v>2.1272097281284665</v>
      </c>
      <c r="CZ115" s="4">
        <f t="shared" si="366"/>
        <v>4.2146681866472422</v>
      </c>
      <c r="DA115" s="4">
        <f t="shared" si="367"/>
        <v>3.3767382556869809</v>
      </c>
      <c r="DB115" s="4">
        <f t="shared" si="368"/>
        <v>6.1359264935976059</v>
      </c>
      <c r="DC115" s="4">
        <f t="shared" si="369"/>
        <v>4.3484299259831829</v>
      </c>
      <c r="DD115" s="4">
        <f t="shared" si="370"/>
        <v>3.4129760489068439</v>
      </c>
      <c r="DE115" s="4">
        <f t="shared" si="371"/>
        <v>7.5857618551525912</v>
      </c>
      <c r="DF115" s="4">
        <f t="shared" si="372"/>
        <v>15.029768216847383</v>
      </c>
      <c r="DG115" s="4">
        <f t="shared" si="373"/>
        <v>12.041658100802861</v>
      </c>
      <c r="DH115" s="4">
        <f t="shared" si="374"/>
        <v>5.4421850007590269E-2</v>
      </c>
      <c r="DI115" s="4">
        <f t="shared" si="375"/>
        <v>3.8567867696475883E-2</v>
      </c>
      <c r="DJ115" s="4">
        <f t="shared" si="376"/>
        <v>3.027097387931766E-2</v>
      </c>
      <c r="DK115" s="4">
        <f t="shared" si="377"/>
        <v>6.728098752570999E-2</v>
      </c>
      <c r="DL115" s="4">
        <f t="shared" si="378"/>
        <v>0.13330469202973419</v>
      </c>
      <c r="DM115" s="4">
        <f t="shared" si="379"/>
        <v>0.10680201460828549</v>
      </c>
      <c r="DN115" s="4">
        <f t="shared" si="380"/>
        <v>0.19407169326816953</v>
      </c>
      <c r="DO115" s="4">
        <f t="shared" si="381"/>
        <v>0.13753540882116064</v>
      </c>
      <c r="DP115" s="4">
        <f t="shared" si="382"/>
        <v>0.10794817075892041</v>
      </c>
      <c r="DQ115" s="4">
        <f t="shared" si="383"/>
        <v>0.2399281753936702</v>
      </c>
      <c r="DR115" s="4">
        <f t="shared" si="384"/>
        <v>0.47537280153457062</v>
      </c>
      <c r="DS115" s="4">
        <f t="shared" si="385"/>
        <v>0.3808626097163344</v>
      </c>
      <c r="DT115" s="4">
        <f t="shared" si="386"/>
        <v>3.0461453489339825E-3</v>
      </c>
      <c r="DU115" s="4">
        <f t="shared" si="387"/>
        <v>2.1587529785469556E-3</v>
      </c>
      <c r="DV115" s="4">
        <f t="shared" si="388"/>
        <v>1.6943522919071101E-3</v>
      </c>
      <c r="DW115" s="4">
        <f t="shared" si="389"/>
        <v>3.7659077593750053E-3</v>
      </c>
      <c r="DX115" s="4">
        <f t="shared" si="390"/>
        <v>7.4614418209012967E-3</v>
      </c>
      <c r="DY115" s="4">
        <f t="shared" si="391"/>
        <v>5.9780117730366279E-3</v>
      </c>
      <c r="DZ115" s="4">
        <f t="shared" si="392"/>
        <v>1.0862743286494779E-2</v>
      </c>
      <c r="EA115" s="4">
        <f t="shared" si="393"/>
        <v>7.6982470429777803E-3</v>
      </c>
      <c r="EB115" s="4">
        <f t="shared" si="394"/>
        <v>6.0421653846268559E-3</v>
      </c>
      <c r="EC115" s="4">
        <f t="shared" si="395"/>
        <v>1.3429460693668304E-2</v>
      </c>
      <c r="ED115" s="4">
        <f t="shared" si="396"/>
        <v>2.6607964415070181E-2</v>
      </c>
      <c r="EE115" s="4">
        <f t="shared" si="397"/>
        <v>2.1317960837576481E-2</v>
      </c>
      <c r="EF115" s="4">
        <f t="shared" si="398"/>
        <v>3.1597838371644958E-4</v>
      </c>
      <c r="EG115" s="4">
        <f t="shared" si="399"/>
        <v>2.2392867012831487E-4</v>
      </c>
      <c r="EH115" s="4">
        <f t="shared" si="400"/>
        <v>1.7575612366311732E-4</v>
      </c>
      <c r="EI115" s="4">
        <f t="shared" si="401"/>
        <v>3.9063974654032156E-4</v>
      </c>
      <c r="EJ115" s="4">
        <f t="shared" si="402"/>
        <v>7.7397958951229623E-4</v>
      </c>
      <c r="EK115" s="4">
        <f t="shared" si="403"/>
        <v>6.2010254978248525E-4</v>
      </c>
      <c r="EL115" s="4">
        <f t="shared" si="404"/>
        <v>1.1267985185258874E-3</v>
      </c>
      <c r="EM115" s="4">
        <f t="shared" si="405"/>
        <v>7.985435294285343E-4</v>
      </c>
      <c r="EN115" s="4">
        <f t="shared" si="406"/>
        <v>6.2675724027745638E-4</v>
      </c>
      <c r="EO115" s="4">
        <f t="shared" si="407"/>
        <v>1.3930455700854561E-3</v>
      </c>
      <c r="EP115" s="4">
        <f t="shared" si="408"/>
        <v>2.760059231185719E-3</v>
      </c>
      <c r="EQ115" s="4">
        <f t="shared" si="409"/>
        <v>2.2113241615162246E-3</v>
      </c>
      <c r="ER115" s="4">
        <f t="shared" si="410"/>
        <v>5.186437863534901E-3</v>
      </c>
      <c r="ET115" s="4">
        <f t="shared" si="411"/>
        <v>0.40223511739906037</v>
      </c>
      <c r="EU115" s="4">
        <f t="shared" si="412"/>
        <v>0.48704927834920281</v>
      </c>
      <c r="EV115" s="4">
        <f t="shared" si="413"/>
        <v>0.54746061258136391</v>
      </c>
      <c r="EW115" s="4">
        <f t="shared" si="414"/>
        <v>0.3524533229954917</v>
      </c>
      <c r="EX115" s="4">
        <f t="shared" si="415"/>
        <v>0.21550900221045841</v>
      </c>
      <c r="EY115" s="4">
        <f t="shared" si="416"/>
        <v>0.25533238853962231</v>
      </c>
      <c r="EZ115" s="4">
        <f t="shared" si="417"/>
        <v>0.15874140104584214</v>
      </c>
      <c r="FA115" s="4">
        <f t="shared" si="418"/>
        <v>0.21027370373229404</v>
      </c>
      <c r="FB115" s="4">
        <f t="shared" si="419"/>
        <v>0.25330808395182269</v>
      </c>
      <c r="FC115" s="4">
        <f t="shared" si="420"/>
        <v>0.13241936107754035</v>
      </c>
      <c r="FD115" s="4">
        <f t="shared" si="421"/>
        <v>7.1525138506345717E-2</v>
      </c>
      <c r="FE115" s="4">
        <f t="shared" si="422"/>
        <v>8.7717066489895676E-2</v>
      </c>
      <c r="FF115" s="4">
        <f t="shared" si="423"/>
        <v>7.0589151359346E-2</v>
      </c>
      <c r="FG115" s="4">
        <f t="shared" si="424"/>
        <v>9.6797275681920911E-2</v>
      </c>
      <c r="FH115" s="4">
        <f t="shared" si="425"/>
        <v>0.12014074909684071</v>
      </c>
      <c r="FI115" s="4">
        <f t="shared" si="426"/>
        <v>5.7878602278466147E-2</v>
      </c>
      <c r="FJ115" s="4">
        <f t="shared" si="427"/>
        <v>3.0074369023861465E-2</v>
      </c>
      <c r="FK115" s="4">
        <f t="shared" si="428"/>
        <v>3.7259194276819882E-2</v>
      </c>
      <c r="FL115" s="4">
        <f t="shared" si="429"/>
        <v>2.0853972449868623E-2</v>
      </c>
      <c r="FM115" s="4">
        <f t="shared" si="430"/>
        <v>2.9176244923649633E-2</v>
      </c>
      <c r="FN115" s="4">
        <f t="shared" si="431"/>
        <v>3.6878178302641326E-2</v>
      </c>
      <c r="FO115" s="4">
        <f t="shared" si="432"/>
        <v>1.6935740097257651E-2</v>
      </c>
      <c r="FP115" s="4">
        <f t="shared" si="433"/>
        <v>8.6200409626428897E-3</v>
      </c>
      <c r="FQ115" s="4">
        <f t="shared" si="434"/>
        <v>1.0736119527262061E-2</v>
      </c>
      <c r="FR115" s="4">
        <f t="shared" si="435"/>
        <v>0.36755991057270165</v>
      </c>
      <c r="FS115" s="4">
        <f t="shared" si="436"/>
        <v>0.45057371381563577</v>
      </c>
      <c r="FT115" s="4">
        <f t="shared" si="437"/>
        <v>0.51096755639672908</v>
      </c>
      <c r="FU115" s="4">
        <f t="shared" si="438"/>
        <v>0.31977388372939974</v>
      </c>
      <c r="FV115" s="4">
        <f t="shared" si="439"/>
        <v>0.1917667556606219</v>
      </c>
      <c r="FW115" s="4">
        <f t="shared" si="440"/>
        <v>0.2284806496483163</v>
      </c>
      <c r="FX115" s="4">
        <f t="shared" si="441"/>
        <v>0.14013597265851963</v>
      </c>
      <c r="FY115" s="4">
        <f t="shared" si="442"/>
        <v>0.18697075849155367</v>
      </c>
      <c r="FZ115" s="4">
        <f t="shared" si="443"/>
        <v>0.2266044476374881</v>
      </c>
      <c r="GA115" s="4">
        <f t="shared" si="444"/>
        <v>0.11647190044059608</v>
      </c>
      <c r="GB115" s="4">
        <f t="shared" si="445"/>
        <v>6.2383933845593223E-2</v>
      </c>
      <c r="GC115" s="4">
        <f t="shared" si="446"/>
        <v>7.6677366656195248E-2</v>
      </c>
      <c r="GD115" s="4">
        <f t="shared" si="447"/>
        <v>0.94838702364978622</v>
      </c>
      <c r="GE115" s="4">
        <f t="shared" si="448"/>
        <v>0.96286437420597404</v>
      </c>
      <c r="GF115" s="4">
        <f t="shared" si="449"/>
        <v>0.9706184347159299</v>
      </c>
      <c r="GG115" s="4">
        <f t="shared" si="450"/>
        <v>0.93696038033836981</v>
      </c>
      <c r="GH115" s="4">
        <f t="shared" si="451"/>
        <v>0.88237524033277648</v>
      </c>
      <c r="GI115" s="4">
        <f t="shared" si="452"/>
        <v>0.90350395716790921</v>
      </c>
      <c r="GJ115" s="4">
        <f t="shared" si="453"/>
        <v>0.83747065242205332</v>
      </c>
      <c r="GK115" s="4">
        <f t="shared" si="454"/>
        <v>0.87909351414063674</v>
      </c>
      <c r="GL115" s="4">
        <f t="shared" si="455"/>
        <v>0.90256929556102039</v>
      </c>
      <c r="GM115" s="4">
        <f t="shared" si="456"/>
        <v>0.8064983277620138</v>
      </c>
      <c r="GN115" s="4">
        <f t="shared" si="457"/>
        <v>0.67779479122827535</v>
      </c>
      <c r="GO115" s="4">
        <f t="shared" si="458"/>
        <v>0.72418500795341723</v>
      </c>
      <c r="GP115" s="4">
        <f t="shared" si="459"/>
        <v>0.9969631054732041</v>
      </c>
      <c r="GQ115" s="4">
        <f t="shared" si="460"/>
        <v>0.99784589719729444</v>
      </c>
      <c r="GR115" s="4">
        <f t="shared" si="461"/>
        <v>0.99830851368181284</v>
      </c>
      <c r="GS115" s="4">
        <f t="shared" si="462"/>
        <v>0.99624822109391886</v>
      </c>
      <c r="GT115" s="4">
        <f t="shared" si="463"/>
        <v>0.99259381896798404</v>
      </c>
      <c r="GU115" s="4">
        <f t="shared" si="464"/>
        <v>0.99405751248727559</v>
      </c>
      <c r="GV115" s="4">
        <f t="shared" si="465"/>
        <v>0.98925398788446983</v>
      </c>
      <c r="GW115" s="4">
        <f t="shared" si="466"/>
        <v>0.99236056322855792</v>
      </c>
      <c r="GX115" s="4">
        <f t="shared" si="467"/>
        <v>0.99399412311678137</v>
      </c>
      <c r="GY115" s="4">
        <f t="shared" si="468"/>
        <v>0.98674849980730173</v>
      </c>
      <c r="GZ115" s="4">
        <f t="shared" si="469"/>
        <v>0.97408166959796527</v>
      </c>
      <c r="HA115" s="4">
        <f t="shared" si="470"/>
        <v>0.97912700877198544</v>
      </c>
      <c r="HB115" s="4">
        <f t="shared" si="471"/>
        <v>0.9996841214270844</v>
      </c>
      <c r="HC115" s="4">
        <f t="shared" si="472"/>
        <v>0.9997761214626949</v>
      </c>
      <c r="HD115" s="4">
        <f t="shared" si="473"/>
        <v>0.99982427476112379</v>
      </c>
      <c r="HE115" s="4">
        <f t="shared" si="474"/>
        <v>0.99960951279328314</v>
      </c>
      <c r="HF115" s="4">
        <f t="shared" si="475"/>
        <v>0.99922661899160314</v>
      </c>
      <c r="HG115" s="4">
        <f t="shared" si="476"/>
        <v>0.99938028173909121</v>
      </c>
      <c r="HH115" s="4">
        <f t="shared" si="477"/>
        <v>0.99887446972731786</v>
      </c>
      <c r="HI115" s="4">
        <f t="shared" si="478"/>
        <v>0.99920209363353762</v>
      </c>
      <c r="HJ115" s="4">
        <f t="shared" si="479"/>
        <v>0.99937363533830936</v>
      </c>
      <c r="HK115" s="4">
        <f t="shared" si="480"/>
        <v>0.99860889230632477</v>
      </c>
      <c r="HL115" s="4">
        <f t="shared" si="481"/>
        <v>0.99724753772771724</v>
      </c>
      <c r="HM115" s="4">
        <f t="shared" si="482"/>
        <v>0.99779355500361533</v>
      </c>
      <c r="HN115" s="4">
        <f t="shared" si="483"/>
        <v>0.99484032248330134</v>
      </c>
      <c r="HP115" s="4">
        <f t="shared" ref="HP115:IU115" si="631">IF(B1=1,ET115,0)</f>
        <v>0.40223511739906037</v>
      </c>
      <c r="HQ115" s="4">
        <f t="shared" si="631"/>
        <v>0.48704927834920281</v>
      </c>
      <c r="HR115" s="4">
        <f t="shared" si="631"/>
        <v>0.54746061258136391</v>
      </c>
      <c r="HS115" s="4">
        <f t="shared" si="631"/>
        <v>0.3524533229954917</v>
      </c>
      <c r="HT115" s="4">
        <f t="shared" si="631"/>
        <v>0.21550900221045841</v>
      </c>
      <c r="HU115" s="4">
        <f t="shared" si="631"/>
        <v>0.25533238853962231</v>
      </c>
      <c r="HV115" s="4">
        <f t="shared" si="631"/>
        <v>0.15874140104584214</v>
      </c>
      <c r="HW115" s="4">
        <f t="shared" si="631"/>
        <v>0.21027370373229404</v>
      </c>
      <c r="HX115" s="4">
        <f t="shared" si="631"/>
        <v>0.25330808395182269</v>
      </c>
      <c r="HY115" s="4">
        <f t="shared" si="631"/>
        <v>0.13241936107754035</v>
      </c>
      <c r="HZ115" s="4">
        <f t="shared" si="631"/>
        <v>7.1525138506345717E-2</v>
      </c>
      <c r="IA115" s="4">
        <f t="shared" si="631"/>
        <v>8.7717066489895676E-2</v>
      </c>
      <c r="IB115" s="4">
        <f t="shared" si="631"/>
        <v>7.0589151359346E-2</v>
      </c>
      <c r="IC115" s="4">
        <f t="shared" si="631"/>
        <v>9.6797275681920911E-2</v>
      </c>
      <c r="ID115" s="4">
        <f t="shared" si="631"/>
        <v>0.12014074909684071</v>
      </c>
      <c r="IE115" s="4">
        <f t="shared" si="631"/>
        <v>5.7878602278466147E-2</v>
      </c>
      <c r="IF115" s="4">
        <f t="shared" si="631"/>
        <v>3.0074369023861465E-2</v>
      </c>
      <c r="IG115" s="4">
        <f t="shared" si="631"/>
        <v>3.7259194276819882E-2</v>
      </c>
      <c r="IH115" s="4">
        <f t="shared" si="631"/>
        <v>2.0853972449868623E-2</v>
      </c>
      <c r="II115" s="4">
        <f t="shared" si="631"/>
        <v>2.9176244923649633E-2</v>
      </c>
      <c r="IJ115" s="4">
        <f t="shared" si="631"/>
        <v>3.6878178302641326E-2</v>
      </c>
      <c r="IK115" s="4">
        <f t="shared" si="631"/>
        <v>1.6935740097257651E-2</v>
      </c>
      <c r="IL115" s="4">
        <f t="shared" si="631"/>
        <v>8.6200409626428897E-3</v>
      </c>
      <c r="IM115" s="4">
        <f t="shared" si="631"/>
        <v>1.0736119527262061E-2</v>
      </c>
      <c r="IN115" s="4">
        <f t="shared" si="631"/>
        <v>0.36755991057270165</v>
      </c>
      <c r="IO115" s="4">
        <f t="shared" si="631"/>
        <v>0.45057371381563577</v>
      </c>
      <c r="IP115" s="4">
        <f t="shared" si="631"/>
        <v>0.51096755639672908</v>
      </c>
      <c r="IQ115" s="4">
        <f t="shared" si="631"/>
        <v>0.31977388372939974</v>
      </c>
      <c r="IR115" s="4">
        <f t="shared" si="631"/>
        <v>0.1917667556606219</v>
      </c>
      <c r="IS115" s="4">
        <f t="shared" si="631"/>
        <v>0.2284806496483163</v>
      </c>
      <c r="IT115" s="4">
        <f t="shared" si="631"/>
        <v>0.14013597265851963</v>
      </c>
      <c r="IU115" s="4">
        <f t="shared" si="631"/>
        <v>0.18697075849155367</v>
      </c>
      <c r="IV115" s="4">
        <f t="shared" ref="IV115:KA115" si="632">IF(AH1=1,FZ115,0)</f>
        <v>0.2266044476374881</v>
      </c>
      <c r="IW115" s="4">
        <f t="shared" si="632"/>
        <v>0.11647190044059608</v>
      </c>
      <c r="IX115" s="4">
        <f t="shared" si="632"/>
        <v>6.2383933845593223E-2</v>
      </c>
      <c r="IY115" s="4">
        <f t="shared" si="632"/>
        <v>7.6677366656195248E-2</v>
      </c>
      <c r="IZ115" s="4">
        <f t="shared" si="632"/>
        <v>0.94838702364978622</v>
      </c>
      <c r="JA115" s="4">
        <f t="shared" si="632"/>
        <v>0.96286437420597404</v>
      </c>
      <c r="JB115" s="4">
        <f t="shared" si="632"/>
        <v>0.9706184347159299</v>
      </c>
      <c r="JC115" s="4">
        <f t="shared" si="632"/>
        <v>0.93696038033836981</v>
      </c>
      <c r="JD115" s="4">
        <f t="shared" si="632"/>
        <v>0.88237524033277648</v>
      </c>
      <c r="JE115" s="4">
        <f t="shared" si="632"/>
        <v>0.90350395716790921</v>
      </c>
      <c r="JF115" s="4">
        <f t="shared" si="632"/>
        <v>0.83747065242205332</v>
      </c>
      <c r="JG115" s="4">
        <f t="shared" si="632"/>
        <v>0.87909351414063674</v>
      </c>
      <c r="JH115" s="4">
        <f t="shared" si="632"/>
        <v>0.90256929556102039</v>
      </c>
      <c r="JI115" s="4">
        <f t="shared" si="632"/>
        <v>0.8064983277620138</v>
      </c>
      <c r="JJ115" s="4">
        <f t="shared" si="632"/>
        <v>0.67779479122827535</v>
      </c>
      <c r="JK115" s="4">
        <f t="shared" si="632"/>
        <v>0.72418500795341723</v>
      </c>
      <c r="JL115" s="4">
        <f t="shared" si="632"/>
        <v>0.9969631054732041</v>
      </c>
      <c r="JM115" s="4">
        <f t="shared" si="632"/>
        <v>0.99784589719729444</v>
      </c>
      <c r="JN115" s="4">
        <f t="shared" si="632"/>
        <v>0.99830851368181284</v>
      </c>
      <c r="JO115" s="4">
        <f t="shared" si="632"/>
        <v>0.99624822109391886</v>
      </c>
      <c r="JP115" s="4">
        <f t="shared" si="632"/>
        <v>0.99259381896798404</v>
      </c>
      <c r="JQ115" s="4">
        <f t="shared" si="632"/>
        <v>0.99405751248727559</v>
      </c>
      <c r="JR115" s="4">
        <f t="shared" si="632"/>
        <v>0.98925398788446983</v>
      </c>
      <c r="JS115" s="4">
        <f t="shared" si="632"/>
        <v>0.99236056322855792</v>
      </c>
      <c r="JT115" s="4">
        <f t="shared" si="632"/>
        <v>0.99399412311678137</v>
      </c>
      <c r="JU115" s="4">
        <f t="shared" si="632"/>
        <v>0.98674849980730173</v>
      </c>
      <c r="JV115" s="4">
        <f t="shared" si="632"/>
        <v>0.97408166959796527</v>
      </c>
      <c r="JW115" s="4">
        <f t="shared" si="632"/>
        <v>0.97912700877198544</v>
      </c>
      <c r="JX115" s="4">
        <f t="shared" si="632"/>
        <v>0.9996841214270844</v>
      </c>
      <c r="JY115" s="4">
        <f t="shared" si="632"/>
        <v>0.9997761214626949</v>
      </c>
      <c r="JZ115" s="4">
        <f t="shared" si="632"/>
        <v>0.99982427476112379</v>
      </c>
      <c r="KA115" s="4">
        <f t="shared" si="632"/>
        <v>0.99960951279328314</v>
      </c>
      <c r="KB115" s="4">
        <f t="shared" ref="KB115:KJ115" si="633">IF(BN1=1,HF115,0)</f>
        <v>0.99922661899160314</v>
      </c>
      <c r="KC115" s="4">
        <f t="shared" si="633"/>
        <v>0.99938028173909121</v>
      </c>
      <c r="KD115" s="4">
        <f t="shared" si="633"/>
        <v>0.99887446972731786</v>
      </c>
      <c r="KE115" s="4">
        <f t="shared" si="633"/>
        <v>0.99920209363353762</v>
      </c>
      <c r="KF115" s="4">
        <f t="shared" si="633"/>
        <v>0.99937363533830936</v>
      </c>
      <c r="KG115" s="4">
        <f t="shared" si="633"/>
        <v>0.99860889230632477</v>
      </c>
      <c r="KH115" s="4">
        <f t="shared" si="633"/>
        <v>0.99724753772771724</v>
      </c>
      <c r="KI115" s="4">
        <f t="shared" si="633"/>
        <v>0.99779355500361533</v>
      </c>
      <c r="KJ115" s="4">
        <f t="shared" si="633"/>
        <v>0</v>
      </c>
    </row>
    <row r="116" spans="1:296" x14ac:dyDescent="0.2">
      <c r="A116" s="4" t="str">
        <f>'Respondent Data'!A116</f>
        <v>966</v>
      </c>
      <c r="B116" s="4">
        <f>SUMPRODUCT('Respondent Data'!I116:Z116,'Product Coding'!A100:R100)</f>
        <v>-1.6140410133608474</v>
      </c>
      <c r="C116" s="4">
        <f>SUMPRODUCT('Respondent Data'!I116:Z116,'Product Coding'!A101:R101)</f>
        <v>-1.3691720335316253</v>
      </c>
      <c r="D116" s="4">
        <f>SUMPRODUCT('Respondent Data'!I116:Z116,'Product Coding'!A102:R102)</f>
        <v>-1.425958779125942</v>
      </c>
      <c r="E116" s="4">
        <f>SUMPRODUCT('Respondent Data'!I116:Z116,'Product Coding'!A103:R103)</f>
        <v>-1.517485619230944</v>
      </c>
      <c r="F116" s="4">
        <f>SUMPRODUCT('Respondent Data'!I116:Z116,'Product Coding'!A104:R104)</f>
        <v>-2.0559995217717293</v>
      </c>
      <c r="G116" s="4">
        <f>SUMPRODUCT('Respondent Data'!I116:Z116,'Product Coding'!A105:R105)</f>
        <v>-2.7139361833328612</v>
      </c>
      <c r="H116" s="4">
        <f>SUMPRODUCT('Respondent Data'!I116:Z116,'Product Coding'!A106:R106)</f>
        <v>-3.6970052575067274</v>
      </c>
      <c r="I116" s="4">
        <f>SUMPRODUCT('Respondent Data'!I116:Z116,'Product Coding'!A107:R107)</f>
        <v>-3.4521362776775053</v>
      </c>
      <c r="J116" s="4">
        <f>SUMPRODUCT('Respondent Data'!I116:Z116,'Product Coding'!A108:R108)</f>
        <v>-3.508923023271822</v>
      </c>
      <c r="K116" s="4">
        <f>SUMPRODUCT('Respondent Data'!I116:Z116,'Product Coding'!A109:R109)</f>
        <v>-3.600449863376824</v>
      </c>
      <c r="L116" s="4">
        <f>SUMPRODUCT('Respondent Data'!I116:Z116,'Product Coding'!A110:R110)</f>
        <v>-4.1389637659176088</v>
      </c>
      <c r="M116" s="4">
        <f>SUMPRODUCT('Respondent Data'!I116:Z116,'Product Coding'!A111:R111)</f>
        <v>-4.7969004274787412</v>
      </c>
      <c r="N116" s="4">
        <f>SUMPRODUCT('Respondent Data'!I116:Z116,'Product Coding'!A112:R112)</f>
        <v>-3.8285141330050974</v>
      </c>
      <c r="O116" s="4">
        <f>SUMPRODUCT('Respondent Data'!I116:Z116,'Product Coding'!A113:R113)</f>
        <v>-3.5836451531758748</v>
      </c>
      <c r="P116" s="4">
        <f>SUMPRODUCT('Respondent Data'!I116:Z116,'Product Coding'!A114:R114)</f>
        <v>-3.6404318987701925</v>
      </c>
      <c r="Q116" s="4">
        <f>SUMPRODUCT('Respondent Data'!I116:Z116,'Product Coding'!A115:R115)</f>
        <v>-3.731958738875194</v>
      </c>
      <c r="R116" s="4">
        <f>SUMPRODUCT('Respondent Data'!I116:Z116,'Product Coding'!A116:R116)</f>
        <v>-4.2704726414159797</v>
      </c>
      <c r="S116" s="4">
        <f>SUMPRODUCT('Respondent Data'!I116:Z116,'Product Coding'!A117:R117)</f>
        <v>-4.9284093029771103</v>
      </c>
      <c r="T116" s="4">
        <f>SUMPRODUCT('Respondent Data'!I116:Z116,'Product Coding'!A118:R118)</f>
        <v>-5.9114783771509778</v>
      </c>
      <c r="U116" s="4">
        <f>SUMPRODUCT('Respondent Data'!I116:Z116,'Product Coding'!A119:R119)</f>
        <v>-5.6666093973217553</v>
      </c>
      <c r="V116" s="4">
        <f>SUMPRODUCT('Respondent Data'!I116:Z116,'Product Coding'!A120:R120)</f>
        <v>-5.7233961429160729</v>
      </c>
      <c r="W116" s="4">
        <f>SUMPRODUCT('Respondent Data'!I116:Z116,'Product Coding'!A121:R121)</f>
        <v>-5.8149229830210736</v>
      </c>
      <c r="X116" s="4">
        <f>SUMPRODUCT('Respondent Data'!I116:Z116,'Product Coding'!A122:R122)</f>
        <v>-6.3534368855618588</v>
      </c>
      <c r="Y116" s="4">
        <f>SUMPRODUCT('Respondent Data'!I116:Z116,'Product Coding'!A123:R123)</f>
        <v>-7.0113735471229912</v>
      </c>
      <c r="Z116" s="4">
        <f>SUMPRODUCT('Respondent Data'!I116:Z116,'Product Coding'!A124:R124)</f>
        <v>-1.9563259943611673</v>
      </c>
      <c r="AA116" s="4">
        <f>SUMPRODUCT('Respondent Data'!I116:Z116,'Product Coding'!A125:R125)</f>
        <v>-1.7114570145319452</v>
      </c>
      <c r="AB116" s="4">
        <f>SUMPRODUCT('Respondent Data'!I116:Z116,'Product Coding'!A126:R126)</f>
        <v>-1.7682437601262619</v>
      </c>
      <c r="AC116" s="4">
        <f>SUMPRODUCT('Respondent Data'!I116:Z116,'Product Coding'!A127:R127)</f>
        <v>-1.8597706002312639</v>
      </c>
      <c r="AD116" s="4">
        <f>SUMPRODUCT('Respondent Data'!I116:Z116,'Product Coding'!A128:R128)</f>
        <v>-2.3982845027720492</v>
      </c>
      <c r="AE116" s="4">
        <f>SUMPRODUCT('Respondent Data'!I116:Z116,'Product Coding'!A129:R129)</f>
        <v>-3.0562211643331811</v>
      </c>
      <c r="AF116" s="4">
        <f>SUMPRODUCT('Respondent Data'!I116:Z116,'Product Coding'!A130:R130)</f>
        <v>-4.0392902385070473</v>
      </c>
      <c r="AG116" s="4">
        <f>SUMPRODUCT('Respondent Data'!I116:Z116,'Product Coding'!A131:R131)</f>
        <v>-3.7944212586778252</v>
      </c>
      <c r="AH116" s="4">
        <f>SUMPRODUCT('Respondent Data'!I116:Z116,'Product Coding'!A132:R132)</f>
        <v>-3.8512080042721419</v>
      </c>
      <c r="AI116" s="4">
        <f>SUMPRODUCT('Respondent Data'!I116:Z116,'Product Coding'!A133:R133)</f>
        <v>-3.9427348443771439</v>
      </c>
      <c r="AJ116" s="4">
        <f>SUMPRODUCT('Respondent Data'!I116:Z116,'Product Coding'!A134:R134)</f>
        <v>-4.4812487469179292</v>
      </c>
      <c r="AK116" s="4">
        <f>SUMPRODUCT('Respondent Data'!I116:Z116,'Product Coding'!A135:R135)</f>
        <v>-5.1391854084790616</v>
      </c>
      <c r="AL116" s="4">
        <f>SUMPRODUCT('Respondent Data'!I116:Z116,'Product Coding'!A136:R136)</f>
        <v>1.7859095358923658</v>
      </c>
      <c r="AM116" s="4">
        <f>SUMPRODUCT('Respondent Data'!I116:Z116,'Product Coding'!A137:R137)</f>
        <v>2.0307785157215879</v>
      </c>
      <c r="AN116" s="4">
        <f>SUMPRODUCT('Respondent Data'!I116:Z116,'Product Coding'!A138:R138)</f>
        <v>1.9739917701272707</v>
      </c>
      <c r="AO116" s="4">
        <f>SUMPRODUCT('Respondent Data'!I116:Z116,'Product Coding'!A139:R139)</f>
        <v>1.8824649300222687</v>
      </c>
      <c r="AP116" s="4">
        <f>SUMPRODUCT('Respondent Data'!I116:Z116,'Product Coding'!A140:R140)</f>
        <v>1.3439510274814837</v>
      </c>
      <c r="AQ116" s="4">
        <f>SUMPRODUCT('Respondent Data'!I116:Z116,'Product Coding'!A141:R141)</f>
        <v>0.6860143659203517</v>
      </c>
      <c r="AR116" s="4">
        <f>SUMPRODUCT('Respondent Data'!I116:Z116,'Product Coding'!A142:R142)</f>
        <v>-0.29705470825351432</v>
      </c>
      <c r="AS116" s="4">
        <f>SUMPRODUCT('Respondent Data'!I116:Z116,'Product Coding'!A143:R143)</f>
        <v>-5.2185728424292255E-2</v>
      </c>
      <c r="AT116" s="4">
        <f>SUMPRODUCT('Respondent Data'!I116:Z116,'Product Coding'!A144:R144)</f>
        <v>-0.10897247401860932</v>
      </c>
      <c r="AU116" s="4">
        <f>SUMPRODUCT('Respondent Data'!I116:Z116,'Product Coding'!A145:R145)</f>
        <v>-0.20049931412361133</v>
      </c>
      <c r="AV116" s="4">
        <f>SUMPRODUCT('Respondent Data'!I116:Z116,'Product Coding'!A146:R146)</f>
        <v>-0.73901321666439634</v>
      </c>
      <c r="AW116" s="4">
        <f>SUMPRODUCT('Respondent Data'!I116:Z116,'Product Coding'!A147:R147)</f>
        <v>-1.3969498782255283</v>
      </c>
      <c r="AX116" s="4">
        <f>SUMPRODUCT('Respondent Data'!I116:Z116,'Product Coding'!A148:R148)</f>
        <v>5.6424276655874834</v>
      </c>
      <c r="AY116" s="4">
        <f>SUMPRODUCT('Respondent Data'!I116:Z116,'Product Coding'!A149:R149)</f>
        <v>5.8872966454167059</v>
      </c>
      <c r="AZ116" s="4">
        <f>SUMPRODUCT('Respondent Data'!I116:Z116,'Product Coding'!A150:R150)</f>
        <v>5.8305098998223883</v>
      </c>
      <c r="BA116" s="4">
        <f>SUMPRODUCT('Respondent Data'!I116:Z116,'Product Coding'!A151:R151)</f>
        <v>5.7389830597173859</v>
      </c>
      <c r="BB116" s="4">
        <f>SUMPRODUCT('Respondent Data'!I116:Z116,'Product Coding'!A152:R152)</f>
        <v>5.2004691571766006</v>
      </c>
      <c r="BC116" s="4">
        <f>SUMPRODUCT('Respondent Data'!I116:Z116,'Product Coding'!A153:R153)</f>
        <v>4.5425324956154691</v>
      </c>
      <c r="BD116" s="4">
        <f>SUMPRODUCT('Respondent Data'!I116:Z116,'Product Coding'!A154:R154)</f>
        <v>3.559463421441603</v>
      </c>
      <c r="BE116" s="4">
        <f>SUMPRODUCT('Respondent Data'!I116:Z116,'Product Coding'!A155:R155)</f>
        <v>3.8043324012708255</v>
      </c>
      <c r="BF116" s="4">
        <f>SUMPRODUCT('Respondent Data'!I116:Z116,'Product Coding'!A156:R156)</f>
        <v>3.7475456556765079</v>
      </c>
      <c r="BG116" s="4">
        <f>SUMPRODUCT('Respondent Data'!I116:Z116,'Product Coding'!A157:R157)</f>
        <v>3.6560188155715063</v>
      </c>
      <c r="BH116" s="4">
        <f>SUMPRODUCT('Respondent Data'!I116:Z116,'Product Coding'!A158:R158)</f>
        <v>3.1175049130307211</v>
      </c>
      <c r="BI116" s="4">
        <f>SUMPRODUCT('Respondent Data'!I116:Z116,'Product Coding'!A159:R159)</f>
        <v>2.4595682514695891</v>
      </c>
      <c r="BJ116" s="4">
        <f>SUMPRODUCT('Respondent Data'!I116:Z116,'Product Coding'!A160:R160)</f>
        <v>6.9354762691256617</v>
      </c>
      <c r="BK116" s="4">
        <f>SUMPRODUCT('Respondent Data'!I116:Z116,'Product Coding'!A161:R161)</f>
        <v>7.1803452489548842</v>
      </c>
      <c r="BL116" s="4">
        <f>SUMPRODUCT('Respondent Data'!I116:Z116,'Product Coding'!A162:R162)</f>
        <v>7.1235585033605666</v>
      </c>
      <c r="BM116" s="4">
        <f>SUMPRODUCT('Respondent Data'!I116:Z116,'Product Coding'!A163:R163)</f>
        <v>7.0320316632555659</v>
      </c>
      <c r="BN116" s="4">
        <f>SUMPRODUCT('Respondent Data'!I116:Z116,'Product Coding'!A164:R164)</f>
        <v>6.4935177607147807</v>
      </c>
      <c r="BO116" s="4">
        <f>SUMPRODUCT('Respondent Data'!I116:Z116,'Product Coding'!A165:R165)</f>
        <v>5.8355810991536483</v>
      </c>
      <c r="BP116" s="4">
        <f>SUMPRODUCT('Respondent Data'!I116:Z116,'Product Coding'!A166:R166)</f>
        <v>4.8525120249797826</v>
      </c>
      <c r="BQ116" s="4">
        <f>SUMPRODUCT('Respondent Data'!I116:Z116,'Product Coding'!A167:R167)</f>
        <v>5.0973810048090051</v>
      </c>
      <c r="BR116" s="4">
        <f>SUMPRODUCT('Respondent Data'!I116:Z116,'Product Coding'!A168:R168)</f>
        <v>5.0405942592146875</v>
      </c>
      <c r="BS116" s="4">
        <f>SUMPRODUCT('Respondent Data'!I116:Z116,'Product Coding'!A169:R169)</f>
        <v>4.9490674191096851</v>
      </c>
      <c r="BT116" s="4">
        <f>SUMPRODUCT('Respondent Data'!I116:Z116,'Product Coding'!A170:R170)</f>
        <v>4.4105535165688998</v>
      </c>
      <c r="BU116" s="4">
        <f>SUMPRODUCT('Respondent Data'!I116:Z116,'Product Coding'!A171:R171)</f>
        <v>3.7526168550077679</v>
      </c>
      <c r="BV116" s="4">
        <f>SUMPRODUCT('Respondent Data'!I116:Z116,'Product Coding'!A172:R172)</f>
        <v>-3.1092757611014101</v>
      </c>
      <c r="BX116" s="4">
        <f t="shared" si="338"/>
        <v>5.0230685573501912</v>
      </c>
      <c r="BY116" s="4">
        <f t="shared" si="339"/>
        <v>3.9320937055786009</v>
      </c>
      <c r="BZ116" s="4">
        <f t="shared" si="340"/>
        <v>4.1618462217460079</v>
      </c>
      <c r="CA116" s="4">
        <f t="shared" si="341"/>
        <v>4.5607433209906194</v>
      </c>
      <c r="CB116" s="4">
        <f t="shared" si="342"/>
        <v>7.8146448780439366</v>
      </c>
      <c r="CC116" s="4">
        <f t="shared" si="343"/>
        <v>15.08855007990846</v>
      </c>
      <c r="CD116" s="4">
        <f t="shared" si="344"/>
        <v>40.326356293512532</v>
      </c>
      <c r="CE116" s="4">
        <f t="shared" si="345"/>
        <v>31.567757823773196</v>
      </c>
      <c r="CF116" s="4">
        <f t="shared" si="346"/>
        <v>33.412264168951467</v>
      </c>
      <c r="CG116" s="4">
        <f t="shared" si="347"/>
        <v>36.614702352887512</v>
      </c>
      <c r="CH116" s="4">
        <f t="shared" si="348"/>
        <v>62.737776731742557</v>
      </c>
      <c r="CI116" s="4">
        <f t="shared" si="349"/>
        <v>121.13437026148785</v>
      </c>
      <c r="CJ116" s="4">
        <f t="shared" si="350"/>
        <v>45.994146252228177</v>
      </c>
      <c r="CK116" s="4">
        <f t="shared" si="351"/>
        <v>36.004544016666394</v>
      </c>
      <c r="CL116" s="4">
        <f t="shared" si="352"/>
        <v>38.108292096106481</v>
      </c>
      <c r="CM116" s="4">
        <f t="shared" si="353"/>
        <v>41.760826659943824</v>
      </c>
      <c r="CN116" s="4">
        <f t="shared" si="354"/>
        <v>71.555447696216007</v>
      </c>
      <c r="CO116" s="4">
        <f t="shared" si="355"/>
        <v>138.15956744087816</v>
      </c>
      <c r="CP116" s="4">
        <f t="shared" si="356"/>
        <v>369.25164528547162</v>
      </c>
      <c r="CQ116" s="4">
        <f t="shared" si="357"/>
        <v>289.05280778558188</v>
      </c>
      <c r="CR116" s="4">
        <f t="shared" si="358"/>
        <v>305.94218399748991</v>
      </c>
      <c r="CS116" s="4">
        <f t="shared" si="359"/>
        <v>335.26557636491839</v>
      </c>
      <c r="CT116" s="4">
        <f t="shared" si="360"/>
        <v>574.4636860106134</v>
      </c>
      <c r="CU116" s="4">
        <f t="shared" si="361"/>
        <v>1109.1769659057845</v>
      </c>
      <c r="CV116" s="4">
        <f t="shared" si="362"/>
        <v>7.0732919533469714</v>
      </c>
      <c r="CW116" s="4">
        <f t="shared" si="363"/>
        <v>5.537023126387</v>
      </c>
      <c r="CX116" s="4">
        <f t="shared" si="364"/>
        <v>5.8605517832854108</v>
      </c>
      <c r="CY116" s="4">
        <f t="shared" si="365"/>
        <v>6.4222633367086006</v>
      </c>
      <c r="CZ116" s="4">
        <f t="shared" si="366"/>
        <v>11.004282363068432</v>
      </c>
      <c r="DA116" s="4">
        <f t="shared" si="367"/>
        <v>21.247115911193159</v>
      </c>
      <c r="DB116" s="4">
        <f t="shared" si="368"/>
        <v>56.786023965632936</v>
      </c>
      <c r="DC116" s="4">
        <f t="shared" si="369"/>
        <v>44.452502459550644</v>
      </c>
      <c r="DD116" s="4">
        <f t="shared" si="370"/>
        <v>47.049865354420106</v>
      </c>
      <c r="DE116" s="4">
        <f t="shared" si="371"/>
        <v>51.559415638056969</v>
      </c>
      <c r="DF116" s="4">
        <f t="shared" si="372"/>
        <v>88.344924275055249</v>
      </c>
      <c r="DG116" s="4">
        <f t="shared" si="373"/>
        <v>170.57676132860325</v>
      </c>
      <c r="DH116" s="4">
        <f t="shared" si="374"/>
        <v>0.16764451293505936</v>
      </c>
      <c r="DI116" s="4">
        <f t="shared" si="375"/>
        <v>0.13123331417050785</v>
      </c>
      <c r="DJ116" s="4">
        <f t="shared" si="376"/>
        <v>0.13890128609418956</v>
      </c>
      <c r="DK116" s="4">
        <f t="shared" si="377"/>
        <v>0.15221444500304351</v>
      </c>
      <c r="DL116" s="4">
        <f t="shared" si="378"/>
        <v>0.26081315024520335</v>
      </c>
      <c r="DM116" s="4">
        <f t="shared" si="379"/>
        <v>0.50357915687634847</v>
      </c>
      <c r="DN116" s="4">
        <f t="shared" si="380"/>
        <v>1.3458889286667279</v>
      </c>
      <c r="DO116" s="4">
        <f t="shared" si="381"/>
        <v>1.0535714024994576</v>
      </c>
      <c r="DP116" s="4">
        <f t="shared" si="382"/>
        <v>1.1151316548258088</v>
      </c>
      <c r="DQ116" s="4">
        <f t="shared" si="383"/>
        <v>1.2220127740900479</v>
      </c>
      <c r="DR116" s="4">
        <f t="shared" si="384"/>
        <v>2.0938683003701306</v>
      </c>
      <c r="DS116" s="4">
        <f t="shared" si="385"/>
        <v>4.0428499572171983</v>
      </c>
      <c r="DT116" s="4">
        <f t="shared" si="386"/>
        <v>3.5442536909096188E-3</v>
      </c>
      <c r="DU116" s="4">
        <f t="shared" si="387"/>
        <v>2.7744669358745998E-3</v>
      </c>
      <c r="DV116" s="4">
        <f t="shared" si="388"/>
        <v>2.936579237175079E-3</v>
      </c>
      <c r="DW116" s="4">
        <f t="shared" si="389"/>
        <v>3.2180391655334283E-3</v>
      </c>
      <c r="DX116" s="4">
        <f t="shared" si="390"/>
        <v>5.5139768919988986E-3</v>
      </c>
      <c r="DY116" s="4">
        <f t="shared" si="391"/>
        <v>1.0646410396477082E-2</v>
      </c>
      <c r="DZ116" s="4">
        <f t="shared" si="392"/>
        <v>2.8454088472488637E-2</v>
      </c>
      <c r="EA116" s="4">
        <f t="shared" si="393"/>
        <v>2.2274062339230974E-2</v>
      </c>
      <c r="EB116" s="4">
        <f t="shared" si="394"/>
        <v>2.3575537393207353E-2</v>
      </c>
      <c r="EC116" s="4">
        <f t="shared" si="395"/>
        <v>2.5835162804195726E-2</v>
      </c>
      <c r="ED116" s="4">
        <f t="shared" si="396"/>
        <v>4.4267481958924874E-2</v>
      </c>
      <c r="EE116" s="4">
        <f t="shared" si="397"/>
        <v>8.5471845345820835E-2</v>
      </c>
      <c r="EF116" s="4">
        <f t="shared" si="398"/>
        <v>9.7265971059194213E-4</v>
      </c>
      <c r="EG116" s="4">
        <f t="shared" si="399"/>
        <v>7.6140492251335209E-4</v>
      </c>
      <c r="EH116" s="4">
        <f t="shared" si="400"/>
        <v>8.0589386653864565E-4</v>
      </c>
      <c r="EI116" s="4">
        <f t="shared" si="401"/>
        <v>8.8313572232408602E-4</v>
      </c>
      <c r="EJ116" s="4">
        <f t="shared" si="402"/>
        <v>1.513216500765171E-3</v>
      </c>
      <c r="EK116" s="4">
        <f t="shared" si="403"/>
        <v>2.9217249548586285E-3</v>
      </c>
      <c r="EL116" s="4">
        <f t="shared" si="404"/>
        <v>7.8087371481879745E-3</v>
      </c>
      <c r="EM116" s="4">
        <f t="shared" si="405"/>
        <v>6.1127348429234453E-3</v>
      </c>
      <c r="EN116" s="4">
        <f t="shared" si="406"/>
        <v>6.4699023765540323E-3</v>
      </c>
      <c r="EO116" s="4">
        <f t="shared" si="407"/>
        <v>7.0900178620609683E-3</v>
      </c>
      <c r="EP116" s="4">
        <f t="shared" si="408"/>
        <v>1.2148452099023252E-2</v>
      </c>
      <c r="EQ116" s="4">
        <f t="shared" si="409"/>
        <v>2.345628377874074E-2</v>
      </c>
      <c r="ER116" s="4">
        <f t="shared" si="410"/>
        <v>22.404812086990347</v>
      </c>
      <c r="ET116" s="4">
        <f t="shared" si="411"/>
        <v>0.16602832766690992</v>
      </c>
      <c r="EU116" s="4">
        <f t="shared" si="412"/>
        <v>0.20275364980777197</v>
      </c>
      <c r="EV116" s="4">
        <f t="shared" si="413"/>
        <v>0.19372913431383615</v>
      </c>
      <c r="EW116" s="4">
        <f t="shared" si="414"/>
        <v>0.17983207320956776</v>
      </c>
      <c r="EX116" s="4">
        <f t="shared" si="415"/>
        <v>0.11344756525482519</v>
      </c>
      <c r="EY116" s="4">
        <f t="shared" si="416"/>
        <v>6.2156005049131803E-2</v>
      </c>
      <c r="EZ116" s="4">
        <f t="shared" si="417"/>
        <v>2.4197632931819382E-2</v>
      </c>
      <c r="FA116" s="4">
        <f t="shared" si="418"/>
        <v>3.0705214814329005E-2</v>
      </c>
      <c r="FB116" s="4">
        <f t="shared" si="419"/>
        <v>2.9059407282542367E-2</v>
      </c>
      <c r="FC116" s="4">
        <f t="shared" si="420"/>
        <v>2.658534927694927E-2</v>
      </c>
      <c r="FD116" s="4">
        <f t="shared" si="421"/>
        <v>1.568928273430005E-2</v>
      </c>
      <c r="FE116" s="4">
        <f t="shared" si="422"/>
        <v>8.1877034110792481E-3</v>
      </c>
      <c r="FF116" s="4">
        <f t="shared" si="423"/>
        <v>2.12792460284899E-2</v>
      </c>
      <c r="FG116" s="4">
        <f t="shared" si="424"/>
        <v>2.7023708211337837E-2</v>
      </c>
      <c r="FH116" s="4">
        <f t="shared" si="425"/>
        <v>2.5570024831116502E-2</v>
      </c>
      <c r="FI116" s="4">
        <f t="shared" si="426"/>
        <v>2.3385890267101625E-2</v>
      </c>
      <c r="FJ116" s="4">
        <f t="shared" si="427"/>
        <v>1.3782562602148387E-2</v>
      </c>
      <c r="FK116" s="4">
        <f t="shared" si="428"/>
        <v>7.1859953173887903E-3</v>
      </c>
      <c r="FL116" s="4">
        <f t="shared" si="429"/>
        <v>2.7008657834024733E-3</v>
      </c>
      <c r="FM116" s="4">
        <f t="shared" si="430"/>
        <v>3.447648059794816E-3</v>
      </c>
      <c r="FN116" s="4">
        <f t="shared" si="431"/>
        <v>3.2579425446721188E-3</v>
      </c>
      <c r="FO116" s="4">
        <f t="shared" si="432"/>
        <v>2.9738399357143565E-3</v>
      </c>
      <c r="FP116" s="4">
        <f t="shared" si="433"/>
        <v>1.7377291118619025E-3</v>
      </c>
      <c r="FQ116" s="4">
        <f t="shared" si="434"/>
        <v>9.0075729429686733E-4</v>
      </c>
      <c r="FR116" s="4">
        <f t="shared" si="435"/>
        <v>0.12386520960454388</v>
      </c>
      <c r="FS116" s="4">
        <f t="shared" si="436"/>
        <v>0.15297482977587354</v>
      </c>
      <c r="FT116" s="4">
        <f t="shared" si="437"/>
        <v>0.14576087049387676</v>
      </c>
      <c r="FU116" s="4">
        <f t="shared" si="438"/>
        <v>0.13472979260305382</v>
      </c>
      <c r="FV116" s="4">
        <f t="shared" si="439"/>
        <v>8.3303605309762857E-2</v>
      </c>
      <c r="FW116" s="4">
        <f t="shared" si="440"/>
        <v>4.4949646686421561E-2</v>
      </c>
      <c r="FX116" s="4">
        <f t="shared" si="441"/>
        <v>1.7305222463388892E-2</v>
      </c>
      <c r="FY116" s="4">
        <f t="shared" si="442"/>
        <v>2.2000988854022411E-2</v>
      </c>
      <c r="FZ116" s="4">
        <f t="shared" si="443"/>
        <v>2.081171284506024E-2</v>
      </c>
      <c r="GA116" s="4">
        <f t="shared" si="444"/>
        <v>1.9026086722241348E-2</v>
      </c>
      <c r="GB116" s="4">
        <f t="shared" si="445"/>
        <v>1.1192577621101594E-2</v>
      </c>
      <c r="GC116" s="4">
        <f t="shared" si="446"/>
        <v>5.8282951155885455E-3</v>
      </c>
      <c r="GD116" s="4">
        <f t="shared" si="447"/>
        <v>0.85642504111661655</v>
      </c>
      <c r="GE116" s="4">
        <f t="shared" si="448"/>
        <v>0.88399093933444106</v>
      </c>
      <c r="GF116" s="4">
        <f t="shared" si="449"/>
        <v>0.87803922272267754</v>
      </c>
      <c r="GG116" s="4">
        <f t="shared" si="450"/>
        <v>0.86789399693505709</v>
      </c>
      <c r="GH116" s="4">
        <f t="shared" si="451"/>
        <v>0.79313893561906434</v>
      </c>
      <c r="GI116" s="4">
        <f t="shared" si="452"/>
        <v>0.66507971690527901</v>
      </c>
      <c r="GJ116" s="4">
        <f t="shared" si="453"/>
        <v>0.42627764161380993</v>
      </c>
      <c r="GK116" s="4">
        <f t="shared" si="454"/>
        <v>0.48695652792148975</v>
      </c>
      <c r="GL116" s="4">
        <f t="shared" si="455"/>
        <v>0.47278380885579196</v>
      </c>
      <c r="GM116" s="4">
        <f t="shared" si="456"/>
        <v>0.45004241724466099</v>
      </c>
      <c r="GN116" s="4">
        <f t="shared" si="457"/>
        <v>0.32321996378461437</v>
      </c>
      <c r="GO116" s="4">
        <f t="shared" si="458"/>
        <v>0.19830056584745803</v>
      </c>
      <c r="GP116" s="4">
        <f t="shared" si="459"/>
        <v>0.99646826367858288</v>
      </c>
      <c r="GQ116" s="4">
        <f t="shared" si="460"/>
        <v>0.9972332094330717</v>
      </c>
      <c r="GR116" s="4">
        <f t="shared" si="461"/>
        <v>0.99707201901100395</v>
      </c>
      <c r="GS116" s="4">
        <f t="shared" si="462"/>
        <v>0.99679228339214254</v>
      </c>
      <c r="GT116" s="4">
        <f t="shared" si="463"/>
        <v>0.99451626032186802</v>
      </c>
      <c r="GU116" s="4">
        <f t="shared" si="464"/>
        <v>0.9894657416412328</v>
      </c>
      <c r="GV116" s="4">
        <f t="shared" si="465"/>
        <v>0.9723331466213041</v>
      </c>
      <c r="GW116" s="4">
        <f t="shared" si="466"/>
        <v>0.97821126138301684</v>
      </c>
      <c r="GX116" s="4">
        <f t="shared" si="467"/>
        <v>0.97696746695095071</v>
      </c>
      <c r="GY116" s="4">
        <f t="shared" si="468"/>
        <v>0.97481548328527423</v>
      </c>
      <c r="GZ116" s="4">
        <f t="shared" si="469"/>
        <v>0.9576090582885104</v>
      </c>
      <c r="HA116" s="4">
        <f t="shared" si="470"/>
        <v>0.92125834888090508</v>
      </c>
      <c r="HB116" s="4">
        <f t="shared" si="471"/>
        <v>0.99902828543701372</v>
      </c>
      <c r="HC116" s="4">
        <f t="shared" si="472"/>
        <v>0.99923917437386356</v>
      </c>
      <c r="HD116" s="4">
        <f t="shared" si="473"/>
        <v>0.999194755075407</v>
      </c>
      <c r="HE116" s="4">
        <f t="shared" si="474"/>
        <v>0.99911764351820487</v>
      </c>
      <c r="HF116" s="4">
        <f t="shared" si="475"/>
        <v>0.9984890698636486</v>
      </c>
      <c r="HG116" s="4">
        <f t="shared" si="476"/>
        <v>0.99708678665327544</v>
      </c>
      <c r="HH116" s="4">
        <f t="shared" si="477"/>
        <v>0.9922517667684797</v>
      </c>
      <c r="HI116" s="4">
        <f t="shared" si="478"/>
        <v>0.99392440366647594</v>
      </c>
      <c r="HJ116" s="4">
        <f t="shared" si="479"/>
        <v>0.99357168817341013</v>
      </c>
      <c r="HK116" s="4">
        <f t="shared" si="480"/>
        <v>0.99295989659681838</v>
      </c>
      <c r="HL116" s="4">
        <f t="shared" si="481"/>
        <v>0.98799736138129801</v>
      </c>
      <c r="HM116" s="4">
        <f t="shared" si="482"/>
        <v>0.97708130366630142</v>
      </c>
      <c r="HN116" s="4">
        <f t="shared" si="483"/>
        <v>4.2726256305037964E-2</v>
      </c>
      <c r="HP116" s="4">
        <f t="shared" ref="HP116:IU116" si="634">IF(B1=1,ET116,0)</f>
        <v>0.16602832766690992</v>
      </c>
      <c r="HQ116" s="4">
        <f t="shared" si="634"/>
        <v>0.20275364980777197</v>
      </c>
      <c r="HR116" s="4">
        <f t="shared" si="634"/>
        <v>0.19372913431383615</v>
      </c>
      <c r="HS116" s="4">
        <f t="shared" si="634"/>
        <v>0.17983207320956776</v>
      </c>
      <c r="HT116" s="4">
        <f t="shared" si="634"/>
        <v>0.11344756525482519</v>
      </c>
      <c r="HU116" s="4">
        <f t="shared" si="634"/>
        <v>6.2156005049131803E-2</v>
      </c>
      <c r="HV116" s="4">
        <f t="shared" si="634"/>
        <v>2.4197632931819382E-2</v>
      </c>
      <c r="HW116" s="4">
        <f t="shared" si="634"/>
        <v>3.0705214814329005E-2</v>
      </c>
      <c r="HX116" s="4">
        <f t="shared" si="634"/>
        <v>2.9059407282542367E-2</v>
      </c>
      <c r="HY116" s="4">
        <f t="shared" si="634"/>
        <v>2.658534927694927E-2</v>
      </c>
      <c r="HZ116" s="4">
        <f t="shared" si="634"/>
        <v>1.568928273430005E-2</v>
      </c>
      <c r="IA116" s="4">
        <f t="shared" si="634"/>
        <v>8.1877034110792481E-3</v>
      </c>
      <c r="IB116" s="4">
        <f t="shared" si="634"/>
        <v>2.12792460284899E-2</v>
      </c>
      <c r="IC116" s="4">
        <f t="shared" si="634"/>
        <v>2.7023708211337837E-2</v>
      </c>
      <c r="ID116" s="4">
        <f t="shared" si="634"/>
        <v>2.5570024831116502E-2</v>
      </c>
      <c r="IE116" s="4">
        <f t="shared" si="634"/>
        <v>2.3385890267101625E-2</v>
      </c>
      <c r="IF116" s="4">
        <f t="shared" si="634"/>
        <v>1.3782562602148387E-2</v>
      </c>
      <c r="IG116" s="4">
        <f t="shared" si="634"/>
        <v>7.1859953173887903E-3</v>
      </c>
      <c r="IH116" s="4">
        <f t="shared" si="634"/>
        <v>2.7008657834024733E-3</v>
      </c>
      <c r="II116" s="4">
        <f t="shared" si="634"/>
        <v>3.447648059794816E-3</v>
      </c>
      <c r="IJ116" s="4">
        <f t="shared" si="634"/>
        <v>3.2579425446721188E-3</v>
      </c>
      <c r="IK116" s="4">
        <f t="shared" si="634"/>
        <v>2.9738399357143565E-3</v>
      </c>
      <c r="IL116" s="4">
        <f t="shared" si="634"/>
        <v>1.7377291118619025E-3</v>
      </c>
      <c r="IM116" s="4">
        <f t="shared" si="634"/>
        <v>9.0075729429686733E-4</v>
      </c>
      <c r="IN116" s="4">
        <f t="shared" si="634"/>
        <v>0.12386520960454388</v>
      </c>
      <c r="IO116" s="4">
        <f t="shared" si="634"/>
        <v>0.15297482977587354</v>
      </c>
      <c r="IP116" s="4">
        <f t="shared" si="634"/>
        <v>0.14576087049387676</v>
      </c>
      <c r="IQ116" s="4">
        <f t="shared" si="634"/>
        <v>0.13472979260305382</v>
      </c>
      <c r="IR116" s="4">
        <f t="shared" si="634"/>
        <v>8.3303605309762857E-2</v>
      </c>
      <c r="IS116" s="4">
        <f t="shared" si="634"/>
        <v>4.4949646686421561E-2</v>
      </c>
      <c r="IT116" s="4">
        <f t="shared" si="634"/>
        <v>1.7305222463388892E-2</v>
      </c>
      <c r="IU116" s="4">
        <f t="shared" si="634"/>
        <v>2.2000988854022411E-2</v>
      </c>
      <c r="IV116" s="4">
        <f t="shared" ref="IV116:KA116" si="635">IF(AH1=1,FZ116,0)</f>
        <v>2.081171284506024E-2</v>
      </c>
      <c r="IW116" s="4">
        <f t="shared" si="635"/>
        <v>1.9026086722241348E-2</v>
      </c>
      <c r="IX116" s="4">
        <f t="shared" si="635"/>
        <v>1.1192577621101594E-2</v>
      </c>
      <c r="IY116" s="4">
        <f t="shared" si="635"/>
        <v>5.8282951155885455E-3</v>
      </c>
      <c r="IZ116" s="4">
        <f t="shared" si="635"/>
        <v>0.85642504111661655</v>
      </c>
      <c r="JA116" s="4">
        <f t="shared" si="635"/>
        <v>0.88399093933444106</v>
      </c>
      <c r="JB116" s="4">
        <f t="shared" si="635"/>
        <v>0.87803922272267754</v>
      </c>
      <c r="JC116" s="4">
        <f t="shared" si="635"/>
        <v>0.86789399693505709</v>
      </c>
      <c r="JD116" s="4">
        <f t="shared" si="635"/>
        <v>0.79313893561906434</v>
      </c>
      <c r="JE116" s="4">
        <f t="shared" si="635"/>
        <v>0.66507971690527901</v>
      </c>
      <c r="JF116" s="4">
        <f t="shared" si="635"/>
        <v>0.42627764161380993</v>
      </c>
      <c r="JG116" s="4">
        <f t="shared" si="635"/>
        <v>0.48695652792148975</v>
      </c>
      <c r="JH116" s="4">
        <f t="shared" si="635"/>
        <v>0.47278380885579196</v>
      </c>
      <c r="JI116" s="4">
        <f t="shared" si="635"/>
        <v>0.45004241724466099</v>
      </c>
      <c r="JJ116" s="4">
        <f t="shared" si="635"/>
        <v>0.32321996378461437</v>
      </c>
      <c r="JK116" s="4">
        <f t="shared" si="635"/>
        <v>0.19830056584745803</v>
      </c>
      <c r="JL116" s="4">
        <f t="shared" si="635"/>
        <v>0.99646826367858288</v>
      </c>
      <c r="JM116" s="4">
        <f t="shared" si="635"/>
        <v>0.9972332094330717</v>
      </c>
      <c r="JN116" s="4">
        <f t="shared" si="635"/>
        <v>0.99707201901100395</v>
      </c>
      <c r="JO116" s="4">
        <f t="shared" si="635"/>
        <v>0.99679228339214254</v>
      </c>
      <c r="JP116" s="4">
        <f t="shared" si="635"/>
        <v>0.99451626032186802</v>
      </c>
      <c r="JQ116" s="4">
        <f t="shared" si="635"/>
        <v>0.9894657416412328</v>
      </c>
      <c r="JR116" s="4">
        <f t="shared" si="635"/>
        <v>0.9723331466213041</v>
      </c>
      <c r="JS116" s="4">
        <f t="shared" si="635"/>
        <v>0.97821126138301684</v>
      </c>
      <c r="JT116" s="4">
        <f t="shared" si="635"/>
        <v>0.97696746695095071</v>
      </c>
      <c r="JU116" s="4">
        <f t="shared" si="635"/>
        <v>0.97481548328527423</v>
      </c>
      <c r="JV116" s="4">
        <f t="shared" si="635"/>
        <v>0.9576090582885104</v>
      </c>
      <c r="JW116" s="4">
        <f t="shared" si="635"/>
        <v>0.92125834888090508</v>
      </c>
      <c r="JX116" s="4">
        <f t="shared" si="635"/>
        <v>0.99902828543701372</v>
      </c>
      <c r="JY116" s="4">
        <f t="shared" si="635"/>
        <v>0.99923917437386356</v>
      </c>
      <c r="JZ116" s="4">
        <f t="shared" si="635"/>
        <v>0.999194755075407</v>
      </c>
      <c r="KA116" s="4">
        <f t="shared" si="635"/>
        <v>0.99911764351820487</v>
      </c>
      <c r="KB116" s="4">
        <f t="shared" ref="KB116:KJ116" si="636">IF(BN1=1,HF116,0)</f>
        <v>0.9984890698636486</v>
      </c>
      <c r="KC116" s="4">
        <f t="shared" si="636"/>
        <v>0.99708678665327544</v>
      </c>
      <c r="KD116" s="4">
        <f t="shared" si="636"/>
        <v>0.9922517667684797</v>
      </c>
      <c r="KE116" s="4">
        <f t="shared" si="636"/>
        <v>0.99392440366647594</v>
      </c>
      <c r="KF116" s="4">
        <f t="shared" si="636"/>
        <v>0.99357168817341013</v>
      </c>
      <c r="KG116" s="4">
        <f t="shared" si="636"/>
        <v>0.99295989659681838</v>
      </c>
      <c r="KH116" s="4">
        <f t="shared" si="636"/>
        <v>0.98799736138129801</v>
      </c>
      <c r="KI116" s="4">
        <f t="shared" si="636"/>
        <v>0.97708130366630142</v>
      </c>
      <c r="KJ116" s="4">
        <f t="shared" si="636"/>
        <v>0</v>
      </c>
    </row>
    <row r="117" spans="1:296" x14ac:dyDescent="0.2">
      <c r="A117" s="4" t="str">
        <f>'Respondent Data'!A117</f>
        <v>980</v>
      </c>
      <c r="B117" s="4">
        <f>SUMPRODUCT('Respondent Data'!I117:Z117,'Product Coding'!A100:R100)</f>
        <v>0.49901001522763133</v>
      </c>
      <c r="C117" s="4">
        <f>SUMPRODUCT('Respondent Data'!I117:Z117,'Product Coding'!A101:R101)</f>
        <v>1.0790444523444853</v>
      </c>
      <c r="D117" s="4">
        <f>SUMPRODUCT('Respondent Data'!I117:Z117,'Product Coding'!A102:R102)</f>
        <v>1.5169547749104402</v>
      </c>
      <c r="E117" s="4">
        <f>SUMPRODUCT('Respondent Data'!I117:Z117,'Product Coding'!A103:R103)</f>
        <v>0.47273374112368316</v>
      </c>
      <c r="F117" s="4">
        <f>SUMPRODUCT('Respondent Data'!I117:Z117,'Product Coding'!A104:R104)</f>
        <v>-0.58810638061862552</v>
      </c>
      <c r="G117" s="4">
        <f>SUMPRODUCT('Respondent Data'!I117:Z117,'Product Coding'!A105:R105)</f>
        <v>-1.3802047336676699</v>
      </c>
      <c r="H117" s="4">
        <f>SUMPRODUCT('Respondent Data'!I117:Z117,'Product Coding'!A106:R106)</f>
        <v>-2.6808178047354287</v>
      </c>
      <c r="I117" s="4">
        <f>SUMPRODUCT('Respondent Data'!I117:Z117,'Product Coding'!A107:R107)</f>
        <v>-2.1007833676185745</v>
      </c>
      <c r="J117" s="4">
        <f>SUMPRODUCT('Respondent Data'!I117:Z117,'Product Coding'!A108:R108)</f>
        <v>-1.6628730450526199</v>
      </c>
      <c r="K117" s="4">
        <f>SUMPRODUCT('Respondent Data'!I117:Z117,'Product Coding'!A109:R109)</f>
        <v>-2.7070940788393769</v>
      </c>
      <c r="L117" s="4">
        <f>SUMPRODUCT('Respondent Data'!I117:Z117,'Product Coding'!A110:R110)</f>
        <v>-3.7679342005816858</v>
      </c>
      <c r="M117" s="4">
        <f>SUMPRODUCT('Respondent Data'!I117:Z117,'Product Coding'!A111:R111)</f>
        <v>-4.5600325536307302</v>
      </c>
      <c r="N117" s="4">
        <f>SUMPRODUCT('Respondent Data'!I117:Z117,'Product Coding'!A112:R112)</f>
        <v>-1.1467447589284492</v>
      </c>
      <c r="O117" s="4">
        <f>SUMPRODUCT('Respondent Data'!I117:Z117,'Product Coding'!A113:R113)</f>
        <v>-0.56671032181159497</v>
      </c>
      <c r="P117" s="4">
        <f>SUMPRODUCT('Respondent Data'!I117:Z117,'Product Coding'!A114:R114)</f>
        <v>-0.12879999924564012</v>
      </c>
      <c r="Q117" s="4">
        <f>SUMPRODUCT('Respondent Data'!I117:Z117,'Product Coding'!A115:R115)</f>
        <v>-1.1730210330323969</v>
      </c>
      <c r="R117" s="4">
        <f>SUMPRODUCT('Respondent Data'!I117:Z117,'Product Coding'!A116:R116)</f>
        <v>-2.233861154774706</v>
      </c>
      <c r="S117" s="4">
        <f>SUMPRODUCT('Respondent Data'!I117:Z117,'Product Coding'!A117:R117)</f>
        <v>-3.0259595078237496</v>
      </c>
      <c r="T117" s="4">
        <f>SUMPRODUCT('Respondent Data'!I117:Z117,'Product Coding'!A118:R118)</f>
        <v>-4.3265725788915095</v>
      </c>
      <c r="U117" s="4">
        <f>SUMPRODUCT('Respondent Data'!I117:Z117,'Product Coding'!A119:R119)</f>
        <v>-3.7465381417746553</v>
      </c>
      <c r="V117" s="4">
        <f>SUMPRODUCT('Respondent Data'!I117:Z117,'Product Coding'!A120:R120)</f>
        <v>-3.3086278192087004</v>
      </c>
      <c r="W117" s="4">
        <f>SUMPRODUCT('Respondent Data'!I117:Z117,'Product Coding'!A121:R121)</f>
        <v>-4.3528488529954572</v>
      </c>
      <c r="X117" s="4">
        <f>SUMPRODUCT('Respondent Data'!I117:Z117,'Product Coding'!A122:R122)</f>
        <v>-5.4136889747377666</v>
      </c>
      <c r="Y117" s="4">
        <f>SUMPRODUCT('Respondent Data'!I117:Z117,'Product Coding'!A123:R123)</f>
        <v>-6.2057873277868101</v>
      </c>
      <c r="Z117" s="4">
        <f>SUMPRODUCT('Respondent Data'!I117:Z117,'Product Coding'!A124:R124)</f>
        <v>1.4207158178177111</v>
      </c>
      <c r="AA117" s="4">
        <f>SUMPRODUCT('Respondent Data'!I117:Z117,'Product Coding'!A125:R125)</f>
        <v>2.000750254934565</v>
      </c>
      <c r="AB117" s="4">
        <f>SUMPRODUCT('Respondent Data'!I117:Z117,'Product Coding'!A126:R126)</f>
        <v>2.4386605775005199</v>
      </c>
      <c r="AC117" s="4">
        <f>SUMPRODUCT('Respondent Data'!I117:Z117,'Product Coding'!A127:R127)</f>
        <v>1.3944395437137629</v>
      </c>
      <c r="AD117" s="4">
        <f>SUMPRODUCT('Respondent Data'!I117:Z117,'Product Coding'!A128:R128)</f>
        <v>0.33359942197145398</v>
      </c>
      <c r="AE117" s="4">
        <f>SUMPRODUCT('Respondent Data'!I117:Z117,'Product Coding'!A129:R129)</f>
        <v>-0.45849893107758999</v>
      </c>
      <c r="AF117" s="4">
        <f>SUMPRODUCT('Respondent Data'!I117:Z117,'Product Coding'!A130:R130)</f>
        <v>-1.759112002145349</v>
      </c>
      <c r="AG117" s="4">
        <f>SUMPRODUCT('Respondent Data'!I117:Z117,'Product Coding'!A131:R131)</f>
        <v>-1.179077565028495</v>
      </c>
      <c r="AH117" s="4">
        <f>SUMPRODUCT('Respondent Data'!I117:Z117,'Product Coding'!A132:R132)</f>
        <v>-0.74116724246254018</v>
      </c>
      <c r="AI117" s="4">
        <f>SUMPRODUCT('Respondent Data'!I117:Z117,'Product Coding'!A133:R133)</f>
        <v>-1.7853882762492972</v>
      </c>
      <c r="AJ117" s="4">
        <f>SUMPRODUCT('Respondent Data'!I117:Z117,'Product Coding'!A134:R134)</f>
        <v>-2.8462283979916059</v>
      </c>
      <c r="AK117" s="4">
        <f>SUMPRODUCT('Respondent Data'!I117:Z117,'Product Coding'!A135:R135)</f>
        <v>-3.6383267510406503</v>
      </c>
      <c r="AL117" s="4">
        <f>SUMPRODUCT('Respondent Data'!I117:Z117,'Product Coding'!A136:R136)</f>
        <v>3.9952042511799739</v>
      </c>
      <c r="AM117" s="4">
        <f>SUMPRODUCT('Respondent Data'!I117:Z117,'Product Coding'!A137:R137)</f>
        <v>4.5752386882968281</v>
      </c>
      <c r="AN117" s="4">
        <f>SUMPRODUCT('Respondent Data'!I117:Z117,'Product Coding'!A138:R138)</f>
        <v>5.013149010862783</v>
      </c>
      <c r="AO117" s="4">
        <f>SUMPRODUCT('Respondent Data'!I117:Z117,'Product Coding'!A139:R139)</f>
        <v>3.9689279770760262</v>
      </c>
      <c r="AP117" s="4">
        <f>SUMPRODUCT('Respondent Data'!I117:Z117,'Product Coding'!A140:R140)</f>
        <v>2.9080878553337168</v>
      </c>
      <c r="AQ117" s="4">
        <f>SUMPRODUCT('Respondent Data'!I117:Z117,'Product Coding'!A141:R141)</f>
        <v>2.1159895022846733</v>
      </c>
      <c r="AR117" s="4">
        <f>SUMPRODUCT('Respondent Data'!I117:Z117,'Product Coding'!A142:R142)</f>
        <v>0.81537643121691405</v>
      </c>
      <c r="AS117" s="4">
        <f>SUMPRODUCT('Respondent Data'!I117:Z117,'Product Coding'!A143:R143)</f>
        <v>1.3954108683337678</v>
      </c>
      <c r="AT117" s="4">
        <f>SUMPRODUCT('Respondent Data'!I117:Z117,'Product Coding'!A144:R144)</f>
        <v>1.8333211908997227</v>
      </c>
      <c r="AU117" s="4">
        <f>SUMPRODUCT('Respondent Data'!I117:Z117,'Product Coding'!A145:R145)</f>
        <v>0.78910015711296588</v>
      </c>
      <c r="AV117" s="4">
        <f>SUMPRODUCT('Respondent Data'!I117:Z117,'Product Coding'!A146:R146)</f>
        <v>-0.27173996462934302</v>
      </c>
      <c r="AW117" s="4">
        <f>SUMPRODUCT('Respondent Data'!I117:Z117,'Product Coding'!A147:R147)</f>
        <v>-1.063838317678387</v>
      </c>
      <c r="AX117" s="4">
        <f>SUMPRODUCT('Respondent Data'!I117:Z117,'Product Coding'!A148:R148)</f>
        <v>6.4187847552991411</v>
      </c>
      <c r="AY117" s="4">
        <f>SUMPRODUCT('Respondent Data'!I117:Z117,'Product Coding'!A149:R149)</f>
        <v>6.9988191924159953</v>
      </c>
      <c r="AZ117" s="4">
        <f>SUMPRODUCT('Respondent Data'!I117:Z117,'Product Coding'!A150:R150)</f>
        <v>7.4367295149819501</v>
      </c>
      <c r="BA117" s="4">
        <f>SUMPRODUCT('Respondent Data'!I117:Z117,'Product Coding'!A151:R151)</f>
        <v>6.3925084811951933</v>
      </c>
      <c r="BB117" s="4">
        <f>SUMPRODUCT('Respondent Data'!I117:Z117,'Product Coding'!A152:R152)</f>
        <v>5.331668359452884</v>
      </c>
      <c r="BC117" s="4">
        <f>SUMPRODUCT('Respondent Data'!I117:Z117,'Product Coding'!A153:R153)</f>
        <v>4.5395700064038405</v>
      </c>
      <c r="BD117" s="4">
        <f>SUMPRODUCT('Respondent Data'!I117:Z117,'Product Coding'!A154:R154)</f>
        <v>3.2389569353360805</v>
      </c>
      <c r="BE117" s="4">
        <f>SUMPRODUCT('Respondent Data'!I117:Z117,'Product Coding'!A155:R155)</f>
        <v>3.8189913724529347</v>
      </c>
      <c r="BF117" s="4">
        <f>SUMPRODUCT('Respondent Data'!I117:Z117,'Product Coding'!A156:R156)</f>
        <v>4.2569016950188896</v>
      </c>
      <c r="BG117" s="4">
        <f>SUMPRODUCT('Respondent Data'!I117:Z117,'Product Coding'!A157:R157)</f>
        <v>3.2126806612321328</v>
      </c>
      <c r="BH117" s="4">
        <f>SUMPRODUCT('Respondent Data'!I117:Z117,'Product Coding'!A158:R158)</f>
        <v>2.1518405394898235</v>
      </c>
      <c r="BI117" s="4">
        <f>SUMPRODUCT('Respondent Data'!I117:Z117,'Product Coding'!A159:R159)</f>
        <v>1.3597421864407802</v>
      </c>
      <c r="BJ117" s="4">
        <f>SUMPRODUCT('Respondent Data'!I117:Z117,'Product Coding'!A160:R160)</f>
        <v>7.6604856447451315</v>
      </c>
      <c r="BK117" s="4">
        <f>SUMPRODUCT('Respondent Data'!I117:Z117,'Product Coding'!A161:R161)</f>
        <v>8.2405200818619857</v>
      </c>
      <c r="BL117" s="4">
        <f>SUMPRODUCT('Respondent Data'!I117:Z117,'Product Coding'!A162:R162)</f>
        <v>8.6784304044279406</v>
      </c>
      <c r="BM117" s="4">
        <f>SUMPRODUCT('Respondent Data'!I117:Z117,'Product Coding'!A163:R163)</f>
        <v>7.6342093706411838</v>
      </c>
      <c r="BN117" s="4">
        <f>SUMPRODUCT('Respondent Data'!I117:Z117,'Product Coding'!A164:R164)</f>
        <v>6.5733692488988744</v>
      </c>
      <c r="BO117" s="4">
        <f>SUMPRODUCT('Respondent Data'!I117:Z117,'Product Coding'!A165:R165)</f>
        <v>5.7812708958498309</v>
      </c>
      <c r="BP117" s="4">
        <f>SUMPRODUCT('Respondent Data'!I117:Z117,'Product Coding'!A166:R166)</f>
        <v>4.480657824782071</v>
      </c>
      <c r="BQ117" s="4">
        <f>SUMPRODUCT('Respondent Data'!I117:Z117,'Product Coding'!A167:R167)</f>
        <v>5.0606922618989252</v>
      </c>
      <c r="BR117" s="4">
        <f>SUMPRODUCT('Respondent Data'!I117:Z117,'Product Coding'!A168:R168)</f>
        <v>5.49860258446488</v>
      </c>
      <c r="BS117" s="4">
        <f>SUMPRODUCT('Respondent Data'!I117:Z117,'Product Coding'!A169:R169)</f>
        <v>4.4543815506781232</v>
      </c>
      <c r="BT117" s="4">
        <f>SUMPRODUCT('Respondent Data'!I117:Z117,'Product Coding'!A170:R170)</f>
        <v>3.3935414289358139</v>
      </c>
      <c r="BU117" s="4">
        <f>SUMPRODUCT('Respondent Data'!I117:Z117,'Product Coding'!A171:R171)</f>
        <v>2.6014430758867704</v>
      </c>
      <c r="BV117" s="4">
        <f>SUMPRODUCT('Respondent Data'!I117:Z117,'Product Coding'!A172:R172)</f>
        <v>-3.4736554136177702</v>
      </c>
      <c r="BX117" s="4">
        <f t="shared" si="338"/>
        <v>0.60713141314903563</v>
      </c>
      <c r="BY117" s="4">
        <f t="shared" si="339"/>
        <v>0.33992018044015393</v>
      </c>
      <c r="BZ117" s="4">
        <f t="shared" si="340"/>
        <v>0.21937892900887129</v>
      </c>
      <c r="CA117" s="4">
        <f t="shared" si="341"/>
        <v>0.62329600718019529</v>
      </c>
      <c r="CB117" s="4">
        <f t="shared" si="342"/>
        <v>1.8005755802958421</v>
      </c>
      <c r="CC117" s="4">
        <f t="shared" si="343"/>
        <v>3.9757155069949972</v>
      </c>
      <c r="CD117" s="4">
        <f t="shared" si="344"/>
        <v>14.597025932863296</v>
      </c>
      <c r="CE117" s="4">
        <f t="shared" si="345"/>
        <v>8.1725695319449603</v>
      </c>
      <c r="CF117" s="4">
        <f t="shared" si="346"/>
        <v>5.274442808447124</v>
      </c>
      <c r="CG117" s="4">
        <f t="shared" si="347"/>
        <v>14.985665020146241</v>
      </c>
      <c r="CH117" s="4">
        <f t="shared" si="348"/>
        <v>43.29054282224557</v>
      </c>
      <c r="CI117" s="4">
        <f t="shared" si="349"/>
        <v>95.586591470019897</v>
      </c>
      <c r="CJ117" s="4">
        <f t="shared" si="350"/>
        <v>3.1479289453210373</v>
      </c>
      <c r="CK117" s="4">
        <f t="shared" si="351"/>
        <v>1.7624595794776325</v>
      </c>
      <c r="CL117" s="4">
        <f t="shared" si="352"/>
        <v>1.137462608035128</v>
      </c>
      <c r="CM117" s="4">
        <f t="shared" si="353"/>
        <v>3.2317411025212768</v>
      </c>
      <c r="CN117" s="4">
        <f t="shared" si="354"/>
        <v>9.3358437147117801</v>
      </c>
      <c r="CO117" s="4">
        <f t="shared" si="355"/>
        <v>20.613774302860946</v>
      </c>
      <c r="CP117" s="4">
        <f t="shared" si="356"/>
        <v>75.684439076095899</v>
      </c>
      <c r="CQ117" s="4">
        <f t="shared" si="357"/>
        <v>42.374134544975512</v>
      </c>
      <c r="CR117" s="4">
        <f t="shared" si="358"/>
        <v>27.347573898429339</v>
      </c>
      <c r="CS117" s="4">
        <f t="shared" si="359"/>
        <v>77.699502381411634</v>
      </c>
      <c r="CT117" s="4">
        <f t="shared" si="360"/>
        <v>224.4580824800025</v>
      </c>
      <c r="CU117" s="4">
        <f t="shared" si="361"/>
        <v>495.60900911445509</v>
      </c>
      <c r="CV117" s="4">
        <f t="shared" si="362"/>
        <v>0.24154105560872238</v>
      </c>
      <c r="CW117" s="4">
        <f t="shared" si="363"/>
        <v>0.13523378535194902</v>
      </c>
      <c r="CX117" s="4">
        <f t="shared" si="364"/>
        <v>8.7277674888000339E-2</v>
      </c>
      <c r="CY117" s="4">
        <f t="shared" si="365"/>
        <v>0.24797197488124295</v>
      </c>
      <c r="CZ117" s="4">
        <f t="shared" si="366"/>
        <v>0.71634067509727983</v>
      </c>
      <c r="DA117" s="4">
        <f t="shared" si="367"/>
        <v>1.5816979644962119</v>
      </c>
      <c r="DB117" s="4">
        <f t="shared" si="368"/>
        <v>5.8072782534581275</v>
      </c>
      <c r="DC117" s="4">
        <f t="shared" si="369"/>
        <v>3.2513736384401146</v>
      </c>
      <c r="DD117" s="4">
        <f t="shared" si="370"/>
        <v>2.0983834077901991</v>
      </c>
      <c r="DE117" s="4">
        <f t="shared" si="371"/>
        <v>5.9618943602186736</v>
      </c>
      <c r="DF117" s="4">
        <f t="shared" si="372"/>
        <v>17.22270201260859</v>
      </c>
      <c r="DG117" s="4">
        <f t="shared" si="373"/>
        <v>38.028152893549503</v>
      </c>
      <c r="DH117" s="4">
        <f t="shared" si="374"/>
        <v>1.8403687052007317E-2</v>
      </c>
      <c r="DI117" s="4">
        <f t="shared" si="375"/>
        <v>1.0303839478565757E-2</v>
      </c>
      <c r="DJ117" s="4">
        <f t="shared" si="376"/>
        <v>6.6499295998257305E-3</v>
      </c>
      <c r="DK117" s="4">
        <f t="shared" si="377"/>
        <v>1.8893676736990359E-2</v>
      </c>
      <c r="DL117" s="4">
        <f t="shared" si="378"/>
        <v>5.4579994998738106E-2</v>
      </c>
      <c r="DM117" s="4">
        <f t="shared" si="379"/>
        <v>0.12051398167498148</v>
      </c>
      <c r="DN117" s="4">
        <f t="shared" si="380"/>
        <v>0.44247273545786209</v>
      </c>
      <c r="DO117" s="4">
        <f t="shared" si="381"/>
        <v>0.24773123053635215</v>
      </c>
      <c r="DP117" s="4">
        <f t="shared" si="382"/>
        <v>0.15988168742068265</v>
      </c>
      <c r="DQ117" s="4">
        <f t="shared" si="383"/>
        <v>0.45425336809130706</v>
      </c>
      <c r="DR117" s="4">
        <f t="shared" si="384"/>
        <v>1.312245726637369</v>
      </c>
      <c r="DS117" s="4">
        <f t="shared" si="385"/>
        <v>2.8974710872858274</v>
      </c>
      <c r="DT117" s="4">
        <f t="shared" si="386"/>
        <v>1.6306366537502256E-3</v>
      </c>
      <c r="DU117" s="4">
        <f t="shared" si="387"/>
        <v>9.1295935866695451E-4</v>
      </c>
      <c r="DV117" s="4">
        <f t="shared" si="388"/>
        <v>5.8920904923514639E-4</v>
      </c>
      <c r="DW117" s="4">
        <f t="shared" si="389"/>
        <v>1.6740516030500576E-3</v>
      </c>
      <c r="DX117" s="4">
        <f t="shared" si="390"/>
        <v>4.8359951000546365E-3</v>
      </c>
      <c r="DY117" s="4">
        <f t="shared" si="391"/>
        <v>1.0677997036858638E-2</v>
      </c>
      <c r="DZ117" s="4">
        <f t="shared" si="392"/>
        <v>3.920476688631918E-2</v>
      </c>
      <c r="EA117" s="4">
        <f t="shared" si="393"/>
        <v>2.1949929035940795E-2</v>
      </c>
      <c r="EB117" s="4">
        <f t="shared" si="394"/>
        <v>1.4166125463601905E-2</v>
      </c>
      <c r="EC117" s="4">
        <f t="shared" si="395"/>
        <v>4.0248575734088403E-2</v>
      </c>
      <c r="ED117" s="4">
        <f t="shared" si="396"/>
        <v>0.11626996126021406</v>
      </c>
      <c r="EE117" s="4">
        <f t="shared" si="397"/>
        <v>0.25672695611255009</v>
      </c>
      <c r="EF117" s="4">
        <f t="shared" si="398"/>
        <v>4.7107857839849408E-4</v>
      </c>
      <c r="EG117" s="4">
        <f t="shared" si="399"/>
        <v>2.637470437251112E-4</v>
      </c>
      <c r="EH117" s="4">
        <f t="shared" si="400"/>
        <v>1.702180315000678E-4</v>
      </c>
      <c r="EI117" s="4">
        <f t="shared" si="401"/>
        <v>4.8362082841499609E-4</v>
      </c>
      <c r="EJ117" s="4">
        <f t="shared" si="402"/>
        <v>1.3970823553097788E-3</v>
      </c>
      <c r="EK117" s="4">
        <f t="shared" si="403"/>
        <v>3.0847924659966591E-3</v>
      </c>
      <c r="EL117" s="4">
        <f t="shared" si="404"/>
        <v>1.1325960206264644E-2</v>
      </c>
      <c r="EM117" s="4">
        <f t="shared" si="405"/>
        <v>6.3411682439604225E-3</v>
      </c>
      <c r="EN117" s="4">
        <f t="shared" si="406"/>
        <v>4.09248634848269E-3</v>
      </c>
      <c r="EO117" s="4">
        <f t="shared" si="407"/>
        <v>1.1627508676303031E-2</v>
      </c>
      <c r="EP117" s="4">
        <f t="shared" si="408"/>
        <v>3.3589511148876344E-2</v>
      </c>
      <c r="EQ117" s="4">
        <f t="shared" si="409"/>
        <v>7.416647310357688E-2</v>
      </c>
      <c r="ER117" s="4">
        <f t="shared" si="410"/>
        <v>32.254430498928322</v>
      </c>
      <c r="ET117" s="4">
        <f t="shared" si="411"/>
        <v>0.62222665291607115</v>
      </c>
      <c r="EU117" s="4">
        <f t="shared" si="412"/>
        <v>0.74631311222695917</v>
      </c>
      <c r="EV117" s="4">
        <f t="shared" si="413"/>
        <v>0.82008961792772195</v>
      </c>
      <c r="EW117" s="4">
        <f t="shared" si="414"/>
        <v>0.61603059181860853</v>
      </c>
      <c r="EX117" s="4">
        <f t="shared" si="415"/>
        <v>0.35706945637737936</v>
      </c>
      <c r="EY117" s="4">
        <f t="shared" si="416"/>
        <v>0.20097612063916689</v>
      </c>
      <c r="EZ117" s="4">
        <f t="shared" si="417"/>
        <v>6.4114787287297942E-2</v>
      </c>
      <c r="FA117" s="4">
        <f t="shared" si="418"/>
        <v>0.10902070532333802</v>
      </c>
      <c r="FB117" s="4">
        <f t="shared" si="419"/>
        <v>0.15937670172939106</v>
      </c>
      <c r="FC117" s="4">
        <f t="shared" si="420"/>
        <v>6.2556046228901388E-2</v>
      </c>
      <c r="FD117" s="4">
        <f t="shared" si="421"/>
        <v>2.2578183428759772E-2</v>
      </c>
      <c r="FE117" s="4">
        <f t="shared" si="422"/>
        <v>1.0353403974405663E-2</v>
      </c>
      <c r="FF117" s="4">
        <f t="shared" si="423"/>
        <v>0.24108416831200152</v>
      </c>
      <c r="FG117" s="4">
        <f t="shared" si="424"/>
        <v>0.36199624690584431</v>
      </c>
      <c r="FH117" s="4">
        <f t="shared" si="425"/>
        <v>0.46784444146101545</v>
      </c>
      <c r="FI117" s="4">
        <f t="shared" si="426"/>
        <v>0.23630935252730817</v>
      </c>
      <c r="FJ117" s="4">
        <f t="shared" si="427"/>
        <v>9.6750688923113753E-2</v>
      </c>
      <c r="FK117" s="4">
        <f t="shared" si="428"/>
        <v>4.6266791999749583E-2</v>
      </c>
      <c r="FL117" s="4">
        <f t="shared" si="429"/>
        <v>1.304045530029469E-2</v>
      </c>
      <c r="FM117" s="4">
        <f t="shared" si="430"/>
        <v>2.3055215060558267E-2</v>
      </c>
      <c r="FN117" s="4">
        <f t="shared" si="431"/>
        <v>3.5276387446172501E-2</v>
      </c>
      <c r="FO117" s="4">
        <f t="shared" si="432"/>
        <v>1.2706560648294445E-2</v>
      </c>
      <c r="FP117" s="4">
        <f t="shared" si="433"/>
        <v>4.4354142863283564E-3</v>
      </c>
      <c r="FQ117" s="4">
        <f t="shared" si="434"/>
        <v>2.0136565822339455E-3</v>
      </c>
      <c r="FR117" s="4">
        <f t="shared" si="435"/>
        <v>0.8054506095327667</v>
      </c>
      <c r="FS117" s="4">
        <f t="shared" si="436"/>
        <v>0.88087582743141901</v>
      </c>
      <c r="FT117" s="4">
        <f t="shared" si="437"/>
        <v>0.91972825626444432</v>
      </c>
      <c r="FU117" s="4">
        <f t="shared" si="438"/>
        <v>0.80130004529561649</v>
      </c>
      <c r="FV117" s="4">
        <f t="shared" si="439"/>
        <v>0.58263491305030179</v>
      </c>
      <c r="FW117" s="4">
        <f t="shared" si="440"/>
        <v>0.38734197948486132</v>
      </c>
      <c r="FX117" s="4">
        <f t="shared" si="441"/>
        <v>0.1469015901461051</v>
      </c>
      <c r="FY117" s="4">
        <f t="shared" si="442"/>
        <v>0.23521809303190613</v>
      </c>
      <c r="FZ117" s="4">
        <f t="shared" si="443"/>
        <v>0.32274895272344972</v>
      </c>
      <c r="GA117" s="4">
        <f t="shared" si="444"/>
        <v>0.14363906549834374</v>
      </c>
      <c r="GB117" s="4">
        <f t="shared" si="445"/>
        <v>5.4876603881690182E-2</v>
      </c>
      <c r="GC117" s="4">
        <f t="shared" si="446"/>
        <v>2.5622529529581658E-2</v>
      </c>
      <c r="GD117" s="4">
        <f t="shared" si="447"/>
        <v>0.98192888803723721</v>
      </c>
      <c r="GE117" s="4">
        <f t="shared" si="448"/>
        <v>0.98980124683690829</v>
      </c>
      <c r="GF117" s="4">
        <f t="shared" si="449"/>
        <v>0.99339399983620003</v>
      </c>
      <c r="GG117" s="4">
        <f t="shared" si="450"/>
        <v>0.98145667485394816</v>
      </c>
      <c r="GH117" s="4">
        <f t="shared" si="451"/>
        <v>0.94824480337425388</v>
      </c>
      <c r="GI117" s="4">
        <f t="shared" si="452"/>
        <v>0.89244758776250777</v>
      </c>
      <c r="GJ117" s="4">
        <f t="shared" si="453"/>
        <v>0.69325400433484463</v>
      </c>
      <c r="GK117" s="4">
        <f t="shared" si="454"/>
        <v>0.80145465267398819</v>
      </c>
      <c r="GL117" s="4">
        <f t="shared" si="455"/>
        <v>0.86215690000570344</v>
      </c>
      <c r="GM117" s="4">
        <f t="shared" si="456"/>
        <v>0.68763808421670702</v>
      </c>
      <c r="GN117" s="4">
        <f t="shared" si="457"/>
        <v>0.43247998622286166</v>
      </c>
      <c r="GO117" s="4">
        <f t="shared" si="458"/>
        <v>0.25657663074452547</v>
      </c>
      <c r="GP117" s="4">
        <f t="shared" si="459"/>
        <v>0.99837201799338149</v>
      </c>
      <c r="GQ117" s="4">
        <f t="shared" si="460"/>
        <v>0.99908787337587079</v>
      </c>
      <c r="GR117" s="4">
        <f t="shared" si="461"/>
        <v>0.99941113791363478</v>
      </c>
      <c r="GS117" s="4">
        <f t="shared" si="462"/>
        <v>0.99832874616211642</v>
      </c>
      <c r="GT117" s="4">
        <f t="shared" si="463"/>
        <v>0.99518727919418015</v>
      </c>
      <c r="GU117" s="4">
        <f t="shared" si="464"/>
        <v>0.98943481794580979</v>
      </c>
      <c r="GV117" s="4">
        <f t="shared" si="465"/>
        <v>0.96227426188220344</v>
      </c>
      <c r="GW117" s="4">
        <f t="shared" si="466"/>
        <v>0.97852152203127274</v>
      </c>
      <c r="GX117" s="4">
        <f t="shared" si="467"/>
        <v>0.98603175051116387</v>
      </c>
      <c r="GY117" s="4">
        <f t="shared" si="468"/>
        <v>0.96130869421697052</v>
      </c>
      <c r="GZ117" s="4">
        <f t="shared" si="469"/>
        <v>0.89584064312816325</v>
      </c>
      <c r="HA117" s="4">
        <f t="shared" si="470"/>
        <v>0.79571779306247481</v>
      </c>
      <c r="HB117" s="4">
        <f t="shared" si="471"/>
        <v>0.99952914323213826</v>
      </c>
      <c r="HC117" s="4">
        <f t="shared" si="472"/>
        <v>0.99973632250043598</v>
      </c>
      <c r="HD117" s="4">
        <f t="shared" si="473"/>
        <v>0.99982981093774714</v>
      </c>
      <c r="HE117" s="4">
        <f t="shared" si="474"/>
        <v>0.99951661294763183</v>
      </c>
      <c r="HF117" s="4">
        <f t="shared" si="475"/>
        <v>0.99860486676072213</v>
      </c>
      <c r="HG117" s="4">
        <f t="shared" si="476"/>
        <v>0.99692469421412222</v>
      </c>
      <c r="HH117" s="4">
        <f t="shared" si="477"/>
        <v>0.98880088057469151</v>
      </c>
      <c r="HI117" s="4">
        <f t="shared" si="478"/>
        <v>0.99369878879642215</v>
      </c>
      <c r="HJ117" s="4">
        <f t="shared" si="479"/>
        <v>0.99592419383261654</v>
      </c>
      <c r="HK117" s="4">
        <f t="shared" si="480"/>
        <v>0.98850613632332174</v>
      </c>
      <c r="HL117" s="4">
        <f t="shared" si="481"/>
        <v>0.96750207815911338</v>
      </c>
      <c r="HM117" s="4">
        <f t="shared" si="482"/>
        <v>0.93095439584025685</v>
      </c>
      <c r="HN117" s="4">
        <f t="shared" si="483"/>
        <v>3.007118104254489E-2</v>
      </c>
      <c r="HP117" s="4">
        <f t="shared" ref="HP117:IU117" si="637">IF(B1=1,ET117,0)</f>
        <v>0.62222665291607115</v>
      </c>
      <c r="HQ117" s="4">
        <f t="shared" si="637"/>
        <v>0.74631311222695917</v>
      </c>
      <c r="HR117" s="4">
        <f t="shared" si="637"/>
        <v>0.82008961792772195</v>
      </c>
      <c r="HS117" s="4">
        <f t="shared" si="637"/>
        <v>0.61603059181860853</v>
      </c>
      <c r="HT117" s="4">
        <f t="shared" si="637"/>
        <v>0.35706945637737936</v>
      </c>
      <c r="HU117" s="4">
        <f t="shared" si="637"/>
        <v>0.20097612063916689</v>
      </c>
      <c r="HV117" s="4">
        <f t="shared" si="637"/>
        <v>6.4114787287297942E-2</v>
      </c>
      <c r="HW117" s="4">
        <f t="shared" si="637"/>
        <v>0.10902070532333802</v>
      </c>
      <c r="HX117" s="4">
        <f t="shared" si="637"/>
        <v>0.15937670172939106</v>
      </c>
      <c r="HY117" s="4">
        <f t="shared" si="637"/>
        <v>6.2556046228901388E-2</v>
      </c>
      <c r="HZ117" s="4">
        <f t="shared" si="637"/>
        <v>2.2578183428759772E-2</v>
      </c>
      <c r="IA117" s="4">
        <f t="shared" si="637"/>
        <v>1.0353403974405663E-2</v>
      </c>
      <c r="IB117" s="4">
        <f t="shared" si="637"/>
        <v>0.24108416831200152</v>
      </c>
      <c r="IC117" s="4">
        <f t="shared" si="637"/>
        <v>0.36199624690584431</v>
      </c>
      <c r="ID117" s="4">
        <f t="shared" si="637"/>
        <v>0.46784444146101545</v>
      </c>
      <c r="IE117" s="4">
        <f t="shared" si="637"/>
        <v>0.23630935252730817</v>
      </c>
      <c r="IF117" s="4">
        <f t="shared" si="637"/>
        <v>9.6750688923113753E-2</v>
      </c>
      <c r="IG117" s="4">
        <f t="shared" si="637"/>
        <v>4.6266791999749583E-2</v>
      </c>
      <c r="IH117" s="4">
        <f t="shared" si="637"/>
        <v>1.304045530029469E-2</v>
      </c>
      <c r="II117" s="4">
        <f t="shared" si="637"/>
        <v>2.3055215060558267E-2</v>
      </c>
      <c r="IJ117" s="4">
        <f t="shared" si="637"/>
        <v>3.5276387446172501E-2</v>
      </c>
      <c r="IK117" s="4">
        <f t="shared" si="637"/>
        <v>1.2706560648294445E-2</v>
      </c>
      <c r="IL117" s="4">
        <f t="shared" si="637"/>
        <v>4.4354142863283564E-3</v>
      </c>
      <c r="IM117" s="4">
        <f t="shared" si="637"/>
        <v>2.0136565822339455E-3</v>
      </c>
      <c r="IN117" s="4">
        <f t="shared" si="637"/>
        <v>0.8054506095327667</v>
      </c>
      <c r="IO117" s="4">
        <f t="shared" si="637"/>
        <v>0.88087582743141901</v>
      </c>
      <c r="IP117" s="4">
        <f t="shared" si="637"/>
        <v>0.91972825626444432</v>
      </c>
      <c r="IQ117" s="4">
        <f t="shared" si="637"/>
        <v>0.80130004529561649</v>
      </c>
      <c r="IR117" s="4">
        <f t="shared" si="637"/>
        <v>0.58263491305030179</v>
      </c>
      <c r="IS117" s="4">
        <f t="shared" si="637"/>
        <v>0.38734197948486132</v>
      </c>
      <c r="IT117" s="4">
        <f t="shared" si="637"/>
        <v>0.1469015901461051</v>
      </c>
      <c r="IU117" s="4">
        <f t="shared" si="637"/>
        <v>0.23521809303190613</v>
      </c>
      <c r="IV117" s="4">
        <f t="shared" ref="IV117:KA117" si="638">IF(AH1=1,FZ117,0)</f>
        <v>0.32274895272344972</v>
      </c>
      <c r="IW117" s="4">
        <f t="shared" si="638"/>
        <v>0.14363906549834374</v>
      </c>
      <c r="IX117" s="4">
        <f t="shared" si="638"/>
        <v>5.4876603881690182E-2</v>
      </c>
      <c r="IY117" s="4">
        <f t="shared" si="638"/>
        <v>2.5622529529581658E-2</v>
      </c>
      <c r="IZ117" s="4">
        <f t="shared" si="638"/>
        <v>0.98192888803723721</v>
      </c>
      <c r="JA117" s="4">
        <f t="shared" si="638"/>
        <v>0.98980124683690829</v>
      </c>
      <c r="JB117" s="4">
        <f t="shared" si="638"/>
        <v>0.99339399983620003</v>
      </c>
      <c r="JC117" s="4">
        <f t="shared" si="638"/>
        <v>0.98145667485394816</v>
      </c>
      <c r="JD117" s="4">
        <f t="shared" si="638"/>
        <v>0.94824480337425388</v>
      </c>
      <c r="JE117" s="4">
        <f t="shared" si="638"/>
        <v>0.89244758776250777</v>
      </c>
      <c r="JF117" s="4">
        <f t="shared" si="638"/>
        <v>0.69325400433484463</v>
      </c>
      <c r="JG117" s="4">
        <f t="shared" si="638"/>
        <v>0.80145465267398819</v>
      </c>
      <c r="JH117" s="4">
        <f t="shared" si="638"/>
        <v>0.86215690000570344</v>
      </c>
      <c r="JI117" s="4">
        <f t="shared" si="638"/>
        <v>0.68763808421670702</v>
      </c>
      <c r="JJ117" s="4">
        <f t="shared" si="638"/>
        <v>0.43247998622286166</v>
      </c>
      <c r="JK117" s="4">
        <f t="shared" si="638"/>
        <v>0.25657663074452547</v>
      </c>
      <c r="JL117" s="4">
        <f t="shared" si="638"/>
        <v>0.99837201799338149</v>
      </c>
      <c r="JM117" s="4">
        <f t="shared" si="638"/>
        <v>0.99908787337587079</v>
      </c>
      <c r="JN117" s="4">
        <f t="shared" si="638"/>
        <v>0.99941113791363478</v>
      </c>
      <c r="JO117" s="4">
        <f t="shared" si="638"/>
        <v>0.99832874616211642</v>
      </c>
      <c r="JP117" s="4">
        <f t="shared" si="638"/>
        <v>0.99518727919418015</v>
      </c>
      <c r="JQ117" s="4">
        <f t="shared" si="638"/>
        <v>0.98943481794580979</v>
      </c>
      <c r="JR117" s="4">
        <f t="shared" si="638"/>
        <v>0.96227426188220344</v>
      </c>
      <c r="JS117" s="4">
        <f t="shared" si="638"/>
        <v>0.97852152203127274</v>
      </c>
      <c r="JT117" s="4">
        <f t="shared" si="638"/>
        <v>0.98603175051116387</v>
      </c>
      <c r="JU117" s="4">
        <f t="shared" si="638"/>
        <v>0.96130869421697052</v>
      </c>
      <c r="JV117" s="4">
        <f t="shared" si="638"/>
        <v>0.89584064312816325</v>
      </c>
      <c r="JW117" s="4">
        <f t="shared" si="638"/>
        <v>0.79571779306247481</v>
      </c>
      <c r="JX117" s="4">
        <f t="shared" si="638"/>
        <v>0.99952914323213826</v>
      </c>
      <c r="JY117" s="4">
        <f t="shared" si="638"/>
        <v>0.99973632250043598</v>
      </c>
      <c r="JZ117" s="4">
        <f t="shared" si="638"/>
        <v>0.99982981093774714</v>
      </c>
      <c r="KA117" s="4">
        <f t="shared" si="638"/>
        <v>0.99951661294763183</v>
      </c>
      <c r="KB117" s="4">
        <f t="shared" ref="KB117:KJ117" si="639">IF(BN1=1,HF117,0)</f>
        <v>0.99860486676072213</v>
      </c>
      <c r="KC117" s="4">
        <f t="shared" si="639"/>
        <v>0.99692469421412222</v>
      </c>
      <c r="KD117" s="4">
        <f t="shared" si="639"/>
        <v>0.98880088057469151</v>
      </c>
      <c r="KE117" s="4">
        <f t="shared" si="639"/>
        <v>0.99369878879642215</v>
      </c>
      <c r="KF117" s="4">
        <f t="shared" si="639"/>
        <v>0.99592419383261654</v>
      </c>
      <c r="KG117" s="4">
        <f t="shared" si="639"/>
        <v>0.98850613632332174</v>
      </c>
      <c r="KH117" s="4">
        <f t="shared" si="639"/>
        <v>0.96750207815911338</v>
      </c>
      <c r="KI117" s="4">
        <f t="shared" si="639"/>
        <v>0.93095439584025685</v>
      </c>
      <c r="KJ117" s="4">
        <f t="shared" si="639"/>
        <v>0</v>
      </c>
    </row>
    <row r="118" spans="1:296" x14ac:dyDescent="0.2">
      <c r="A118" s="4" t="str">
        <f>'Respondent Data'!A118</f>
        <v>991</v>
      </c>
      <c r="B118" s="4">
        <f>SUMPRODUCT('Respondent Data'!I118:Z118,'Product Coding'!A100:R100)</f>
        <v>-0.3094418072258931</v>
      </c>
      <c r="C118" s="4">
        <f>SUMPRODUCT('Respondent Data'!I118:Z118,'Product Coding'!A101:R101)</f>
        <v>0.32097275359187472</v>
      </c>
      <c r="D118" s="4">
        <f>SUMPRODUCT('Respondent Data'!I118:Z118,'Product Coding'!A102:R102)</f>
        <v>-0.20704110745286841</v>
      </c>
      <c r="E118" s="4">
        <f>SUMPRODUCT('Respondent Data'!I118:Z118,'Product Coding'!A103:R103)</f>
        <v>-0.76274849269944323</v>
      </c>
      <c r="F118" s="4">
        <f>SUMPRODUCT('Respondent Data'!I118:Z118,'Product Coding'!A104:R104)</f>
        <v>-0.30474338405668466</v>
      </c>
      <c r="G118" s="4">
        <f>SUMPRODUCT('Respondent Data'!I118:Z118,'Product Coding'!A105:R105)</f>
        <v>-0.61138667257202628</v>
      </c>
      <c r="H118" s="4">
        <f>SUMPRODUCT('Respondent Data'!I118:Z118,'Product Coding'!A106:R106)</f>
        <v>-2.7557815309391129</v>
      </c>
      <c r="I118" s="4">
        <f>SUMPRODUCT('Respondent Data'!I118:Z118,'Product Coding'!A107:R107)</f>
        <v>-2.1253669701213456</v>
      </c>
      <c r="J118" s="4">
        <f>SUMPRODUCT('Respondent Data'!I118:Z118,'Product Coding'!A108:R108)</f>
        <v>-2.6533808311660882</v>
      </c>
      <c r="K118" s="4">
        <f>SUMPRODUCT('Respondent Data'!I118:Z118,'Product Coding'!A109:R109)</f>
        <v>-3.2090882164126633</v>
      </c>
      <c r="L118" s="4">
        <f>SUMPRODUCT('Respondent Data'!I118:Z118,'Product Coding'!A110:R110)</f>
        <v>-2.7510831077699045</v>
      </c>
      <c r="M118" s="4">
        <f>SUMPRODUCT('Respondent Data'!I118:Z118,'Product Coding'!A111:R111)</f>
        <v>-3.0577263962852461</v>
      </c>
      <c r="N118" s="4">
        <f>SUMPRODUCT('Respondent Data'!I118:Z118,'Product Coding'!A112:R112)</f>
        <v>-2.6705802401323959</v>
      </c>
      <c r="O118" s="4">
        <f>SUMPRODUCT('Respondent Data'!I118:Z118,'Product Coding'!A113:R113)</f>
        <v>-2.0401656793146281</v>
      </c>
      <c r="P118" s="4">
        <f>SUMPRODUCT('Respondent Data'!I118:Z118,'Product Coding'!A114:R114)</f>
        <v>-2.5681795403593712</v>
      </c>
      <c r="Q118" s="4">
        <f>SUMPRODUCT('Respondent Data'!I118:Z118,'Product Coding'!A115:R115)</f>
        <v>-3.1238869256059458</v>
      </c>
      <c r="R118" s="4">
        <f>SUMPRODUCT('Respondent Data'!I118:Z118,'Product Coding'!A116:R116)</f>
        <v>-2.6658818169631875</v>
      </c>
      <c r="S118" s="4">
        <f>SUMPRODUCT('Respondent Data'!I118:Z118,'Product Coding'!A117:R117)</f>
        <v>-2.9725251054785296</v>
      </c>
      <c r="T118" s="4">
        <f>SUMPRODUCT('Respondent Data'!I118:Z118,'Product Coding'!A118:R118)</f>
        <v>-5.116919963845616</v>
      </c>
      <c r="U118" s="4">
        <f>SUMPRODUCT('Respondent Data'!I118:Z118,'Product Coding'!A119:R119)</f>
        <v>-4.4865054030278486</v>
      </c>
      <c r="V118" s="4">
        <f>SUMPRODUCT('Respondent Data'!I118:Z118,'Product Coding'!A120:R120)</f>
        <v>-5.0145192640725913</v>
      </c>
      <c r="W118" s="4">
        <f>SUMPRODUCT('Respondent Data'!I118:Z118,'Product Coding'!A121:R121)</f>
        <v>-5.5702266493191654</v>
      </c>
      <c r="X118" s="4">
        <f>SUMPRODUCT('Respondent Data'!I118:Z118,'Product Coding'!A122:R122)</f>
        <v>-5.1122215406764075</v>
      </c>
      <c r="Y118" s="4">
        <f>SUMPRODUCT('Respondent Data'!I118:Z118,'Product Coding'!A123:R123)</f>
        <v>-5.4188648291917492</v>
      </c>
      <c r="Z118" s="4">
        <f>SUMPRODUCT('Respondent Data'!I118:Z118,'Product Coding'!A124:R124)</f>
        <v>-1.442768007448286</v>
      </c>
      <c r="AA118" s="4">
        <f>SUMPRODUCT('Respondent Data'!I118:Z118,'Product Coding'!A125:R125)</f>
        <v>-0.81235344663051778</v>
      </c>
      <c r="AB118" s="4">
        <f>SUMPRODUCT('Respondent Data'!I118:Z118,'Product Coding'!A126:R126)</f>
        <v>-1.3403673076752614</v>
      </c>
      <c r="AC118" s="4">
        <f>SUMPRODUCT('Respondent Data'!I118:Z118,'Product Coding'!A127:R127)</f>
        <v>-1.8960746929218359</v>
      </c>
      <c r="AD118" s="4">
        <f>SUMPRODUCT('Respondent Data'!I118:Z118,'Product Coding'!A128:R128)</f>
        <v>-1.4380695842790776</v>
      </c>
      <c r="AE118" s="4">
        <f>SUMPRODUCT('Respondent Data'!I118:Z118,'Product Coding'!A129:R129)</f>
        <v>-1.7447128727944192</v>
      </c>
      <c r="AF118" s="4">
        <f>SUMPRODUCT('Respondent Data'!I118:Z118,'Product Coding'!A130:R130)</f>
        <v>-3.8891077311615061</v>
      </c>
      <c r="AG118" s="4">
        <f>SUMPRODUCT('Respondent Data'!I118:Z118,'Product Coding'!A131:R131)</f>
        <v>-3.2586931703437378</v>
      </c>
      <c r="AH118" s="4">
        <f>SUMPRODUCT('Respondent Data'!I118:Z118,'Product Coding'!A132:R132)</f>
        <v>-3.7867070313884814</v>
      </c>
      <c r="AI118" s="4">
        <f>SUMPRODUCT('Respondent Data'!I118:Z118,'Product Coding'!A133:R133)</f>
        <v>-4.342414416635056</v>
      </c>
      <c r="AJ118" s="4">
        <f>SUMPRODUCT('Respondent Data'!I118:Z118,'Product Coding'!A134:R134)</f>
        <v>-3.8844093079922977</v>
      </c>
      <c r="AK118" s="4">
        <f>SUMPRODUCT('Respondent Data'!I118:Z118,'Product Coding'!A135:R135)</f>
        <v>-4.1910525965076388</v>
      </c>
      <c r="AL118" s="4">
        <f>SUMPRODUCT('Respondent Data'!I118:Z118,'Product Coding'!A136:R136)</f>
        <v>9.1263151254432628E-3</v>
      </c>
      <c r="AM118" s="4">
        <f>SUMPRODUCT('Respondent Data'!I118:Z118,'Product Coding'!A137:R137)</f>
        <v>0.63954087594321107</v>
      </c>
      <c r="AN118" s="4">
        <f>SUMPRODUCT('Respondent Data'!I118:Z118,'Product Coding'!A138:R138)</f>
        <v>0.11152701489846795</v>
      </c>
      <c r="AO118" s="4">
        <f>SUMPRODUCT('Respondent Data'!I118:Z118,'Product Coding'!A139:R139)</f>
        <v>-0.44418037034810687</v>
      </c>
      <c r="AP118" s="4">
        <f>SUMPRODUCT('Respondent Data'!I118:Z118,'Product Coding'!A140:R140)</f>
        <v>1.3824738294651695E-2</v>
      </c>
      <c r="AQ118" s="4">
        <f>SUMPRODUCT('Respondent Data'!I118:Z118,'Product Coding'!A141:R141)</f>
        <v>-0.29281855022068992</v>
      </c>
      <c r="AR118" s="4">
        <f>SUMPRODUCT('Respondent Data'!I118:Z118,'Product Coding'!A142:R142)</f>
        <v>-2.4372134085877768</v>
      </c>
      <c r="AS118" s="4">
        <f>SUMPRODUCT('Respondent Data'!I118:Z118,'Product Coding'!A143:R143)</f>
        <v>-1.806798847770009</v>
      </c>
      <c r="AT118" s="4">
        <f>SUMPRODUCT('Respondent Data'!I118:Z118,'Product Coding'!A144:R144)</f>
        <v>-2.3348127088147521</v>
      </c>
      <c r="AU118" s="4">
        <f>SUMPRODUCT('Respondent Data'!I118:Z118,'Product Coding'!A145:R145)</f>
        <v>-2.8905200940613271</v>
      </c>
      <c r="AV118" s="4">
        <f>SUMPRODUCT('Respondent Data'!I118:Z118,'Product Coding'!A146:R146)</f>
        <v>-2.4325149854185684</v>
      </c>
      <c r="AW118" s="4">
        <f>SUMPRODUCT('Respondent Data'!I118:Z118,'Product Coding'!A147:R147)</f>
        <v>-2.73915827393391</v>
      </c>
      <c r="AX118" s="4">
        <f>SUMPRODUCT('Respondent Data'!I118:Z118,'Product Coding'!A148:R148)</f>
        <v>0.96530650060465417</v>
      </c>
      <c r="AY118" s="4">
        <f>SUMPRODUCT('Respondent Data'!I118:Z118,'Product Coding'!A149:R149)</f>
        <v>1.595721061422422</v>
      </c>
      <c r="AZ118" s="4">
        <f>SUMPRODUCT('Respondent Data'!I118:Z118,'Product Coding'!A150:R150)</f>
        <v>1.0677072003776789</v>
      </c>
      <c r="BA118" s="4">
        <f>SUMPRODUCT('Respondent Data'!I118:Z118,'Product Coding'!A151:R151)</f>
        <v>0.51199981513110404</v>
      </c>
      <c r="BB118" s="4">
        <f>SUMPRODUCT('Respondent Data'!I118:Z118,'Product Coding'!A152:R152)</f>
        <v>0.9700049237738626</v>
      </c>
      <c r="BC118" s="4">
        <f>SUMPRODUCT('Respondent Data'!I118:Z118,'Product Coding'!A153:R153)</f>
        <v>0.66336163525852099</v>
      </c>
      <c r="BD118" s="4">
        <f>SUMPRODUCT('Respondent Data'!I118:Z118,'Product Coding'!A154:R154)</f>
        <v>-1.4810332231085659</v>
      </c>
      <c r="BE118" s="4">
        <f>SUMPRODUCT('Respondent Data'!I118:Z118,'Product Coding'!A155:R155)</f>
        <v>-0.85061866229079808</v>
      </c>
      <c r="BF118" s="4">
        <f>SUMPRODUCT('Respondent Data'!I118:Z118,'Product Coding'!A156:R156)</f>
        <v>-1.3786325233355412</v>
      </c>
      <c r="BG118" s="4">
        <f>SUMPRODUCT('Respondent Data'!I118:Z118,'Product Coding'!A157:R157)</f>
        <v>-1.934339908582116</v>
      </c>
      <c r="BH118" s="4">
        <f>SUMPRODUCT('Respondent Data'!I118:Z118,'Product Coding'!A158:R158)</f>
        <v>-1.4763347999393575</v>
      </c>
      <c r="BI118" s="4">
        <f>SUMPRODUCT('Respondent Data'!I118:Z118,'Product Coding'!A159:R159)</f>
        <v>-1.7829780884546991</v>
      </c>
      <c r="BJ118" s="4">
        <f>SUMPRODUCT('Respondent Data'!I118:Z118,'Product Coding'!A160:R160)</f>
        <v>1.6529151582594044</v>
      </c>
      <c r="BK118" s="4">
        <f>SUMPRODUCT('Respondent Data'!I118:Z118,'Product Coding'!A161:R161)</f>
        <v>2.2833297190771722</v>
      </c>
      <c r="BL118" s="4">
        <f>SUMPRODUCT('Respondent Data'!I118:Z118,'Product Coding'!A162:R162)</f>
        <v>1.7553158580324291</v>
      </c>
      <c r="BM118" s="4">
        <f>SUMPRODUCT('Respondent Data'!I118:Z118,'Product Coding'!A163:R163)</f>
        <v>1.1996084727858543</v>
      </c>
      <c r="BN118" s="4">
        <f>SUMPRODUCT('Respondent Data'!I118:Z118,'Product Coding'!A164:R164)</f>
        <v>1.6576135814286128</v>
      </c>
      <c r="BO118" s="4">
        <f>SUMPRODUCT('Respondent Data'!I118:Z118,'Product Coding'!A165:R165)</f>
        <v>1.3509702929132712</v>
      </c>
      <c r="BP118" s="4">
        <f>SUMPRODUCT('Respondent Data'!I118:Z118,'Product Coding'!A166:R166)</f>
        <v>-0.79342456545381568</v>
      </c>
      <c r="BQ118" s="4">
        <f>SUMPRODUCT('Respondent Data'!I118:Z118,'Product Coding'!A167:R167)</f>
        <v>-0.16301000463604787</v>
      </c>
      <c r="BR118" s="4">
        <f>SUMPRODUCT('Respondent Data'!I118:Z118,'Product Coding'!A168:R168)</f>
        <v>-0.69102386568079099</v>
      </c>
      <c r="BS118" s="4">
        <f>SUMPRODUCT('Respondent Data'!I118:Z118,'Product Coding'!A169:R169)</f>
        <v>-1.2467312509273658</v>
      </c>
      <c r="BT118" s="4">
        <f>SUMPRODUCT('Respondent Data'!I118:Z118,'Product Coding'!A170:R170)</f>
        <v>-0.78872614228460725</v>
      </c>
      <c r="BU118" s="4">
        <f>SUMPRODUCT('Respondent Data'!I118:Z118,'Product Coding'!A171:R171)</f>
        <v>-1.0953694307999489</v>
      </c>
      <c r="BV118" s="4">
        <f>SUMPRODUCT('Respondent Data'!I118:Z118,'Product Coding'!A172:R172)</f>
        <v>-3.0282133385574901</v>
      </c>
      <c r="BX118" s="4">
        <f t="shared" si="338"/>
        <v>1.3626642724533522</v>
      </c>
      <c r="BY118" s="4">
        <f t="shared" si="339"/>
        <v>0.72544301643736875</v>
      </c>
      <c r="BZ118" s="4">
        <f t="shared" si="340"/>
        <v>1.2300331342705917</v>
      </c>
      <c r="CA118" s="4">
        <f t="shared" si="341"/>
        <v>2.1441613409788003</v>
      </c>
      <c r="CB118" s="4">
        <f t="shared" si="342"/>
        <v>1.3562769160655919</v>
      </c>
      <c r="CC118" s="4">
        <f t="shared" si="343"/>
        <v>1.8429852447879047</v>
      </c>
      <c r="CD118" s="4">
        <f t="shared" si="344"/>
        <v>15.733332185047258</v>
      </c>
      <c r="CE118" s="4">
        <f t="shared" si="345"/>
        <v>8.375970655180252</v>
      </c>
      <c r="CF118" s="4">
        <f t="shared" si="346"/>
        <v>14.201972042058177</v>
      </c>
      <c r="CG118" s="4">
        <f t="shared" si="347"/>
        <v>24.756503357367279</v>
      </c>
      <c r="CH118" s="4">
        <f t="shared" si="348"/>
        <v>15.659583718998476</v>
      </c>
      <c r="CI118" s="4">
        <f t="shared" si="349"/>
        <v>21.2791218310755</v>
      </c>
      <c r="CJ118" s="4">
        <f t="shared" si="350"/>
        <v>14.448350273723713</v>
      </c>
      <c r="CK118" s="4">
        <f t="shared" si="351"/>
        <v>7.6918834792981796</v>
      </c>
      <c r="CL118" s="4">
        <f t="shared" si="352"/>
        <v>13.042060272286271</v>
      </c>
      <c r="CM118" s="4">
        <f t="shared" si="353"/>
        <v>22.734575730867974</v>
      </c>
      <c r="CN118" s="4">
        <f t="shared" si="354"/>
        <v>14.380625035542108</v>
      </c>
      <c r="CO118" s="4">
        <f t="shared" si="355"/>
        <v>19.541200943104389</v>
      </c>
      <c r="CP118" s="4">
        <f t="shared" si="356"/>
        <v>166.82076354225069</v>
      </c>
      <c r="CQ118" s="4">
        <f t="shared" si="357"/>
        <v>88.810545895205621</v>
      </c>
      <c r="CR118" s="4">
        <f t="shared" si="358"/>
        <v>150.58372835434579</v>
      </c>
      <c r="CS118" s="4">
        <f t="shared" si="359"/>
        <v>262.49358649131534</v>
      </c>
      <c r="CT118" s="4">
        <f t="shared" si="360"/>
        <v>166.03880742058305</v>
      </c>
      <c r="CU118" s="4">
        <f t="shared" si="361"/>
        <v>225.6228565962823</v>
      </c>
      <c r="CV118" s="4">
        <f t="shared" si="362"/>
        <v>4.2323949185853733</v>
      </c>
      <c r="CW118" s="4">
        <f t="shared" si="363"/>
        <v>2.253204548296301</v>
      </c>
      <c r="CX118" s="4">
        <f t="shared" si="364"/>
        <v>3.8204465270125496</v>
      </c>
      <c r="CY118" s="4">
        <f t="shared" si="365"/>
        <v>6.6597016944219707</v>
      </c>
      <c r="CZ118" s="4">
        <f t="shared" si="366"/>
        <v>4.2125559786019551</v>
      </c>
      <c r="DA118" s="4">
        <f t="shared" si="367"/>
        <v>5.7242576493361259</v>
      </c>
      <c r="DB118" s="4">
        <f t="shared" si="368"/>
        <v>48.867264328080701</v>
      </c>
      <c r="DC118" s="4">
        <f t="shared" si="369"/>
        <v>26.015517068910778</v>
      </c>
      <c r="DD118" s="4">
        <f t="shared" si="370"/>
        <v>44.110905026136038</v>
      </c>
      <c r="DE118" s="4">
        <f t="shared" si="371"/>
        <v>76.892967057114845</v>
      </c>
      <c r="DF118" s="4">
        <f t="shared" si="372"/>
        <v>48.638203774231755</v>
      </c>
      <c r="DG118" s="4">
        <f t="shared" si="373"/>
        <v>66.092322907721993</v>
      </c>
      <c r="DH118" s="4">
        <f t="shared" si="374"/>
        <v>0.99091520328906457</v>
      </c>
      <c r="DI118" s="4">
        <f t="shared" si="375"/>
        <v>0.52753457226367229</v>
      </c>
      <c r="DJ118" s="4">
        <f t="shared" si="376"/>
        <v>0.89446722713554772</v>
      </c>
      <c r="DK118" s="4">
        <f t="shared" si="377"/>
        <v>1.5592116958165092</v>
      </c>
      <c r="DL118" s="4">
        <f t="shared" si="378"/>
        <v>0.98627038454580818</v>
      </c>
      <c r="DM118" s="4">
        <f t="shared" si="379"/>
        <v>1.3401995894482295</v>
      </c>
      <c r="DN118" s="4">
        <f t="shared" si="380"/>
        <v>11.441114569248525</v>
      </c>
      <c r="DO118" s="4">
        <f t="shared" si="381"/>
        <v>6.0909182344511086</v>
      </c>
      <c r="DP118" s="4">
        <f t="shared" si="382"/>
        <v>10.327525493733416</v>
      </c>
      <c r="DQ118" s="4">
        <f t="shared" si="383"/>
        <v>18.002670249015278</v>
      </c>
      <c r="DR118" s="4">
        <f t="shared" si="384"/>
        <v>11.387485456264287</v>
      </c>
      <c r="DS118" s="4">
        <f t="shared" si="385"/>
        <v>15.473954782046128</v>
      </c>
      <c r="DT118" s="4">
        <f t="shared" si="386"/>
        <v>0.380866446051706</v>
      </c>
      <c r="DU118" s="4">
        <f t="shared" si="387"/>
        <v>0.20276227172675679</v>
      </c>
      <c r="DV118" s="4">
        <f t="shared" si="388"/>
        <v>0.34379586949324559</v>
      </c>
      <c r="DW118" s="4">
        <f t="shared" si="389"/>
        <v>0.5992958986366993</v>
      </c>
      <c r="DX118" s="4">
        <f t="shared" si="390"/>
        <v>0.37908117158883919</v>
      </c>
      <c r="DY118" s="4">
        <f t="shared" si="391"/>
        <v>0.51511678591553578</v>
      </c>
      <c r="DZ118" s="4">
        <f t="shared" si="392"/>
        <v>4.3974869195633115</v>
      </c>
      <c r="EA118" s="4">
        <f t="shared" si="393"/>
        <v>2.3410947510411728</v>
      </c>
      <c r="EB118" s="4">
        <f t="shared" si="394"/>
        <v>3.9694697571000974</v>
      </c>
      <c r="EC118" s="4">
        <f t="shared" si="395"/>
        <v>6.9194750614630074</v>
      </c>
      <c r="ED118" s="4">
        <f t="shared" si="396"/>
        <v>4.3768741268647879</v>
      </c>
      <c r="EE118" s="4">
        <f t="shared" si="397"/>
        <v>5.9475423776331802</v>
      </c>
      <c r="EF118" s="4">
        <f t="shared" si="398"/>
        <v>0.19149086798528414</v>
      </c>
      <c r="EG118" s="4">
        <f t="shared" si="399"/>
        <v>0.10194419542632426</v>
      </c>
      <c r="EH118" s="4">
        <f t="shared" si="400"/>
        <v>0.17285263677462295</v>
      </c>
      <c r="EI118" s="4">
        <f t="shared" si="401"/>
        <v>0.30131216073148848</v>
      </c>
      <c r="EJ118" s="4">
        <f t="shared" si="402"/>
        <v>0.19059327314585869</v>
      </c>
      <c r="EK118" s="4">
        <f t="shared" si="403"/>
        <v>0.25898884365194108</v>
      </c>
      <c r="EL118" s="4">
        <f t="shared" si="404"/>
        <v>2.2109550366292763</v>
      </c>
      <c r="EM118" s="4">
        <f t="shared" si="405"/>
        <v>1.1770484655710689</v>
      </c>
      <c r="EN118" s="4">
        <f t="shared" si="406"/>
        <v>1.9957578755184961</v>
      </c>
      <c r="EO118" s="4">
        <f t="shared" si="407"/>
        <v>3.4789525285254346</v>
      </c>
      <c r="EP118" s="4">
        <f t="shared" si="408"/>
        <v>2.2005913996999547</v>
      </c>
      <c r="EQ118" s="4">
        <f t="shared" si="409"/>
        <v>2.9902871835489089</v>
      </c>
      <c r="ER118" s="4">
        <f t="shared" si="410"/>
        <v>20.660286656720167</v>
      </c>
      <c r="ET118" s="4">
        <f t="shared" si="411"/>
        <v>0.4232509932363841</v>
      </c>
      <c r="EU118" s="4">
        <f t="shared" si="412"/>
        <v>0.57956130134321282</v>
      </c>
      <c r="EV118" s="4">
        <f t="shared" si="413"/>
        <v>0.44842383040514061</v>
      </c>
      <c r="EW118" s="4">
        <f t="shared" si="414"/>
        <v>0.3180498363638975</v>
      </c>
      <c r="EX118" s="4">
        <f t="shared" si="415"/>
        <v>0.42439833500968821</v>
      </c>
      <c r="EY118" s="4">
        <f t="shared" si="416"/>
        <v>0.3517429440878449</v>
      </c>
      <c r="EZ118" s="4">
        <f t="shared" si="417"/>
        <v>5.976096027625568E-2</v>
      </c>
      <c r="FA118" s="4">
        <f t="shared" si="418"/>
        <v>0.10665562391105576</v>
      </c>
      <c r="FB118" s="4">
        <f t="shared" si="419"/>
        <v>6.5780939290861318E-2</v>
      </c>
      <c r="FC118" s="4">
        <f t="shared" si="420"/>
        <v>3.8825145871905171E-2</v>
      </c>
      <c r="FD118" s="4">
        <f t="shared" si="421"/>
        <v>6.0025509452532523E-2</v>
      </c>
      <c r="FE118" s="4">
        <f t="shared" si="422"/>
        <v>4.4885072561754835E-2</v>
      </c>
      <c r="FF118" s="4">
        <f t="shared" si="423"/>
        <v>6.4731831055184721E-2</v>
      </c>
      <c r="FG118" s="4">
        <f t="shared" si="424"/>
        <v>0.11504986259672503</v>
      </c>
      <c r="FH118" s="4">
        <f t="shared" si="425"/>
        <v>7.1214620975073209E-2</v>
      </c>
      <c r="FI118" s="4">
        <f t="shared" si="426"/>
        <v>4.2132625893095327E-2</v>
      </c>
      <c r="FJ118" s="4">
        <f t="shared" si="427"/>
        <v>6.5016863598791566E-2</v>
      </c>
      <c r="FK118" s="4">
        <f t="shared" si="428"/>
        <v>4.8682645321947285E-2</v>
      </c>
      <c r="FL118" s="4">
        <f t="shared" si="429"/>
        <v>5.9587382329376612E-3</v>
      </c>
      <c r="FM118" s="4">
        <f t="shared" si="430"/>
        <v>1.1134549846371475E-2</v>
      </c>
      <c r="FN118" s="4">
        <f t="shared" si="431"/>
        <v>6.5970141443043003E-3</v>
      </c>
      <c r="FO118" s="4">
        <f t="shared" si="432"/>
        <v>3.7951587866559312E-3</v>
      </c>
      <c r="FP118" s="4">
        <f t="shared" si="433"/>
        <v>5.9866327797834648E-3</v>
      </c>
      <c r="FQ118" s="4">
        <f t="shared" si="434"/>
        <v>4.4126175753818678E-3</v>
      </c>
      <c r="FR118" s="4">
        <f t="shared" si="435"/>
        <v>0.19111707269036934</v>
      </c>
      <c r="FS118" s="4">
        <f t="shared" si="436"/>
        <v>0.30738921735606778</v>
      </c>
      <c r="FT118" s="4">
        <f t="shared" si="437"/>
        <v>0.20744966143618765</v>
      </c>
      <c r="FU118" s="4">
        <f t="shared" si="438"/>
        <v>0.13055338705007671</v>
      </c>
      <c r="FV118" s="4">
        <f t="shared" si="439"/>
        <v>0.19184446250651244</v>
      </c>
      <c r="FW118" s="4">
        <f t="shared" si="440"/>
        <v>0.14871530095202826</v>
      </c>
      <c r="FX118" s="4">
        <f t="shared" si="441"/>
        <v>2.0053235594014552E-2</v>
      </c>
      <c r="FY118" s="4">
        <f t="shared" si="442"/>
        <v>3.7015763845985802E-2</v>
      </c>
      <c r="FZ118" s="4">
        <f t="shared" si="443"/>
        <v>2.2167588954835355E-2</v>
      </c>
      <c r="GA118" s="4">
        <f t="shared" si="444"/>
        <v>1.2838129522871458E-2</v>
      </c>
      <c r="GB118" s="4">
        <f t="shared" si="445"/>
        <v>2.0145773294865298E-2</v>
      </c>
      <c r="GC118" s="4">
        <f t="shared" si="446"/>
        <v>1.4904834959662799E-2</v>
      </c>
      <c r="GD118" s="4">
        <f t="shared" si="447"/>
        <v>0.50228156294550541</v>
      </c>
      <c r="GE118" s="4">
        <f t="shared" si="448"/>
        <v>0.65464966761314458</v>
      </c>
      <c r="GF118" s="4">
        <f t="shared" si="449"/>
        <v>0.52785288954932696</v>
      </c>
      <c r="GG118" s="4">
        <f t="shared" si="450"/>
        <v>0.39074532272366502</v>
      </c>
      <c r="GH118" s="4">
        <f t="shared" si="451"/>
        <v>0.50345612952823926</v>
      </c>
      <c r="GI118" s="4">
        <f t="shared" si="452"/>
        <v>0.42731397976006791</v>
      </c>
      <c r="GJ118" s="4">
        <f t="shared" si="453"/>
        <v>8.0378650516711905E-2</v>
      </c>
      <c r="GK118" s="4">
        <f t="shared" si="454"/>
        <v>0.1410254591769958</v>
      </c>
      <c r="GL118" s="4">
        <f t="shared" si="455"/>
        <v>8.8280534045429196E-2</v>
      </c>
      <c r="GM118" s="4">
        <f t="shared" si="456"/>
        <v>5.2624183175089309E-2</v>
      </c>
      <c r="GN118" s="4">
        <f t="shared" si="457"/>
        <v>8.0726633627997937E-2</v>
      </c>
      <c r="GO118" s="4">
        <f t="shared" si="458"/>
        <v>6.0701878403225544E-2</v>
      </c>
      <c r="GP118" s="4">
        <f t="shared" si="459"/>
        <v>0.72418299601622405</v>
      </c>
      <c r="GQ118" s="4">
        <f t="shared" si="460"/>
        <v>0.83141949453098551</v>
      </c>
      <c r="GR118" s="4">
        <f t="shared" si="461"/>
        <v>0.74416064426296147</v>
      </c>
      <c r="GS118" s="4">
        <f t="shared" si="462"/>
        <v>0.6252751606831719</v>
      </c>
      <c r="GT118" s="4">
        <f t="shared" si="463"/>
        <v>0.72512047920130773</v>
      </c>
      <c r="GU118" s="4">
        <f t="shared" si="464"/>
        <v>0.6600151284019552</v>
      </c>
      <c r="GV118" s="4">
        <f t="shared" si="465"/>
        <v>0.18527140776858167</v>
      </c>
      <c r="GW118" s="4">
        <f t="shared" si="466"/>
        <v>0.29930309509731018</v>
      </c>
      <c r="GX118" s="4">
        <f t="shared" si="467"/>
        <v>0.20122871229294767</v>
      </c>
      <c r="GY118" s="4">
        <f t="shared" si="468"/>
        <v>0.12627099551914803</v>
      </c>
      <c r="GZ118" s="4">
        <f t="shared" si="469"/>
        <v>0.18598166451463724</v>
      </c>
      <c r="HA118" s="4">
        <f t="shared" si="470"/>
        <v>0.14393578990167599</v>
      </c>
      <c r="HB118" s="4">
        <f t="shared" si="471"/>
        <v>0.83928465326043178</v>
      </c>
      <c r="HC118" s="4">
        <f t="shared" si="472"/>
        <v>0.90748697089249264</v>
      </c>
      <c r="HD118" s="4">
        <f t="shared" si="473"/>
        <v>0.85262203336135001</v>
      </c>
      <c r="HE118" s="4">
        <f t="shared" si="474"/>
        <v>0.76845512566168905</v>
      </c>
      <c r="HF118" s="4">
        <f t="shared" si="475"/>
        <v>0.83991739459247794</v>
      </c>
      <c r="HG118" s="4">
        <f t="shared" si="476"/>
        <v>0.79428821394422067</v>
      </c>
      <c r="HH118" s="4">
        <f t="shared" si="477"/>
        <v>0.31143382220940641</v>
      </c>
      <c r="HI118" s="4">
        <f t="shared" si="478"/>
        <v>0.45933750020474928</v>
      </c>
      <c r="HJ118" s="4">
        <f t="shared" si="479"/>
        <v>0.33380534794619315</v>
      </c>
      <c r="HK118" s="4">
        <f t="shared" si="480"/>
        <v>0.22326648778508512</v>
      </c>
      <c r="HL118" s="4">
        <f t="shared" si="481"/>
        <v>0.31244225679471199</v>
      </c>
      <c r="HM118" s="4">
        <f t="shared" si="482"/>
        <v>0.25060852865998812</v>
      </c>
      <c r="HN118" s="4">
        <f t="shared" si="483"/>
        <v>4.6167440710658696E-2</v>
      </c>
      <c r="HP118" s="4">
        <f t="shared" ref="HP118:IU118" si="640">IF(B1=1,ET118,0)</f>
        <v>0.4232509932363841</v>
      </c>
      <c r="HQ118" s="4">
        <f t="shared" si="640"/>
        <v>0.57956130134321282</v>
      </c>
      <c r="HR118" s="4">
        <f t="shared" si="640"/>
        <v>0.44842383040514061</v>
      </c>
      <c r="HS118" s="4">
        <f t="shared" si="640"/>
        <v>0.3180498363638975</v>
      </c>
      <c r="HT118" s="4">
        <f t="shared" si="640"/>
        <v>0.42439833500968821</v>
      </c>
      <c r="HU118" s="4">
        <f t="shared" si="640"/>
        <v>0.3517429440878449</v>
      </c>
      <c r="HV118" s="4">
        <f t="shared" si="640"/>
        <v>5.976096027625568E-2</v>
      </c>
      <c r="HW118" s="4">
        <f t="shared" si="640"/>
        <v>0.10665562391105576</v>
      </c>
      <c r="HX118" s="4">
        <f t="shared" si="640"/>
        <v>6.5780939290861318E-2</v>
      </c>
      <c r="HY118" s="4">
        <f t="shared" si="640"/>
        <v>3.8825145871905171E-2</v>
      </c>
      <c r="HZ118" s="4">
        <f t="shared" si="640"/>
        <v>6.0025509452532523E-2</v>
      </c>
      <c r="IA118" s="4">
        <f t="shared" si="640"/>
        <v>4.4885072561754835E-2</v>
      </c>
      <c r="IB118" s="4">
        <f t="shared" si="640"/>
        <v>6.4731831055184721E-2</v>
      </c>
      <c r="IC118" s="4">
        <f t="shared" si="640"/>
        <v>0.11504986259672503</v>
      </c>
      <c r="ID118" s="4">
        <f t="shared" si="640"/>
        <v>7.1214620975073209E-2</v>
      </c>
      <c r="IE118" s="4">
        <f t="shared" si="640"/>
        <v>4.2132625893095327E-2</v>
      </c>
      <c r="IF118" s="4">
        <f t="shared" si="640"/>
        <v>6.5016863598791566E-2</v>
      </c>
      <c r="IG118" s="4">
        <f t="shared" si="640"/>
        <v>4.8682645321947285E-2</v>
      </c>
      <c r="IH118" s="4">
        <f t="shared" si="640"/>
        <v>5.9587382329376612E-3</v>
      </c>
      <c r="II118" s="4">
        <f t="shared" si="640"/>
        <v>1.1134549846371475E-2</v>
      </c>
      <c r="IJ118" s="4">
        <f t="shared" si="640"/>
        <v>6.5970141443043003E-3</v>
      </c>
      <c r="IK118" s="4">
        <f t="shared" si="640"/>
        <v>3.7951587866559312E-3</v>
      </c>
      <c r="IL118" s="4">
        <f t="shared" si="640"/>
        <v>5.9866327797834648E-3</v>
      </c>
      <c r="IM118" s="4">
        <f t="shared" si="640"/>
        <v>4.4126175753818678E-3</v>
      </c>
      <c r="IN118" s="4">
        <f t="shared" si="640"/>
        <v>0.19111707269036934</v>
      </c>
      <c r="IO118" s="4">
        <f t="shared" si="640"/>
        <v>0.30738921735606778</v>
      </c>
      <c r="IP118" s="4">
        <f t="shared" si="640"/>
        <v>0.20744966143618765</v>
      </c>
      <c r="IQ118" s="4">
        <f t="shared" si="640"/>
        <v>0.13055338705007671</v>
      </c>
      <c r="IR118" s="4">
        <f t="shared" si="640"/>
        <v>0.19184446250651244</v>
      </c>
      <c r="IS118" s="4">
        <f t="shared" si="640"/>
        <v>0.14871530095202826</v>
      </c>
      <c r="IT118" s="4">
        <f t="shared" si="640"/>
        <v>2.0053235594014552E-2</v>
      </c>
      <c r="IU118" s="4">
        <f t="shared" si="640"/>
        <v>3.7015763845985802E-2</v>
      </c>
      <c r="IV118" s="4">
        <f t="shared" ref="IV118:KA118" si="641">IF(AH1=1,FZ118,0)</f>
        <v>2.2167588954835355E-2</v>
      </c>
      <c r="IW118" s="4">
        <f t="shared" si="641"/>
        <v>1.2838129522871458E-2</v>
      </c>
      <c r="IX118" s="4">
        <f t="shared" si="641"/>
        <v>2.0145773294865298E-2</v>
      </c>
      <c r="IY118" s="4">
        <f t="shared" si="641"/>
        <v>1.4904834959662799E-2</v>
      </c>
      <c r="IZ118" s="4">
        <f t="shared" si="641"/>
        <v>0.50228156294550541</v>
      </c>
      <c r="JA118" s="4">
        <f t="shared" si="641"/>
        <v>0.65464966761314458</v>
      </c>
      <c r="JB118" s="4">
        <f t="shared" si="641"/>
        <v>0.52785288954932696</v>
      </c>
      <c r="JC118" s="4">
        <f t="shared" si="641"/>
        <v>0.39074532272366502</v>
      </c>
      <c r="JD118" s="4">
        <f t="shared" si="641"/>
        <v>0.50345612952823926</v>
      </c>
      <c r="JE118" s="4">
        <f t="shared" si="641"/>
        <v>0.42731397976006791</v>
      </c>
      <c r="JF118" s="4">
        <f t="shared" si="641"/>
        <v>8.0378650516711905E-2</v>
      </c>
      <c r="JG118" s="4">
        <f t="shared" si="641"/>
        <v>0.1410254591769958</v>
      </c>
      <c r="JH118" s="4">
        <f t="shared" si="641"/>
        <v>8.8280534045429196E-2</v>
      </c>
      <c r="JI118" s="4">
        <f t="shared" si="641"/>
        <v>5.2624183175089309E-2</v>
      </c>
      <c r="JJ118" s="4">
        <f t="shared" si="641"/>
        <v>8.0726633627997937E-2</v>
      </c>
      <c r="JK118" s="4">
        <f t="shared" si="641"/>
        <v>6.0701878403225544E-2</v>
      </c>
      <c r="JL118" s="4">
        <f t="shared" si="641"/>
        <v>0.72418299601622405</v>
      </c>
      <c r="JM118" s="4">
        <f t="shared" si="641"/>
        <v>0.83141949453098551</v>
      </c>
      <c r="JN118" s="4">
        <f t="shared" si="641"/>
        <v>0.74416064426296147</v>
      </c>
      <c r="JO118" s="4">
        <f t="shared" si="641"/>
        <v>0.6252751606831719</v>
      </c>
      <c r="JP118" s="4">
        <f t="shared" si="641"/>
        <v>0.72512047920130773</v>
      </c>
      <c r="JQ118" s="4">
        <f t="shared" si="641"/>
        <v>0.6600151284019552</v>
      </c>
      <c r="JR118" s="4">
        <f t="shared" si="641"/>
        <v>0.18527140776858167</v>
      </c>
      <c r="JS118" s="4">
        <f t="shared" si="641"/>
        <v>0.29930309509731018</v>
      </c>
      <c r="JT118" s="4">
        <f t="shared" si="641"/>
        <v>0.20122871229294767</v>
      </c>
      <c r="JU118" s="4">
        <f t="shared" si="641"/>
        <v>0.12627099551914803</v>
      </c>
      <c r="JV118" s="4">
        <f t="shared" si="641"/>
        <v>0.18598166451463724</v>
      </c>
      <c r="JW118" s="4">
        <f t="shared" si="641"/>
        <v>0.14393578990167599</v>
      </c>
      <c r="JX118" s="4">
        <f t="shared" si="641"/>
        <v>0.83928465326043178</v>
      </c>
      <c r="JY118" s="4">
        <f t="shared" si="641"/>
        <v>0.90748697089249264</v>
      </c>
      <c r="JZ118" s="4">
        <f t="shared" si="641"/>
        <v>0.85262203336135001</v>
      </c>
      <c r="KA118" s="4">
        <f t="shared" si="641"/>
        <v>0.76845512566168905</v>
      </c>
      <c r="KB118" s="4">
        <f t="shared" ref="KB118:KJ118" si="642">IF(BN1=1,HF118,0)</f>
        <v>0.83991739459247794</v>
      </c>
      <c r="KC118" s="4">
        <f t="shared" si="642"/>
        <v>0.79428821394422067</v>
      </c>
      <c r="KD118" s="4">
        <f t="shared" si="642"/>
        <v>0.31143382220940641</v>
      </c>
      <c r="KE118" s="4">
        <f t="shared" si="642"/>
        <v>0.45933750020474928</v>
      </c>
      <c r="KF118" s="4">
        <f t="shared" si="642"/>
        <v>0.33380534794619315</v>
      </c>
      <c r="KG118" s="4">
        <f t="shared" si="642"/>
        <v>0.22326648778508512</v>
      </c>
      <c r="KH118" s="4">
        <f t="shared" si="642"/>
        <v>0.31244225679471199</v>
      </c>
      <c r="KI118" s="4">
        <f t="shared" si="642"/>
        <v>0.25060852865998812</v>
      </c>
      <c r="KJ118" s="4">
        <f t="shared" si="642"/>
        <v>0</v>
      </c>
    </row>
    <row r="119" spans="1:296" x14ac:dyDescent="0.2">
      <c r="A119" s="4" t="str">
        <f>'Respondent Data'!A119</f>
        <v>1017</v>
      </c>
      <c r="B119" s="4">
        <f>SUMPRODUCT('Respondent Data'!I119:Z119,'Product Coding'!A100:R100)</f>
        <v>1.0674966357193576</v>
      </c>
      <c r="C119" s="4">
        <f>SUMPRODUCT('Respondent Data'!I119:Z119,'Product Coding'!A101:R101)</f>
        <v>0.90787274908049764</v>
      </c>
      <c r="D119" s="4">
        <f>SUMPRODUCT('Respondent Data'!I119:Z119,'Product Coding'!A102:R102)</f>
        <v>0.28197394649904384</v>
      </c>
      <c r="E119" s="4">
        <f>SUMPRODUCT('Respondent Data'!I119:Z119,'Product Coding'!A103:R103)</f>
        <v>-0.76060415296288109</v>
      </c>
      <c r="F119" s="4">
        <f>SUMPRODUCT('Respondent Data'!I119:Z119,'Product Coding'!A104:R104)</f>
        <v>-1.9392065164222323</v>
      </c>
      <c r="G119" s="4">
        <f>SUMPRODUCT('Respondent Data'!I119:Z119,'Product Coding'!A105:R105)</f>
        <v>-2.6573566480578918</v>
      </c>
      <c r="H119" s="4">
        <f>SUMPRODUCT('Respondent Data'!I119:Z119,'Product Coding'!A106:R106)</f>
        <v>-0.59150676670085844</v>
      </c>
      <c r="I119" s="4">
        <f>SUMPRODUCT('Respondent Data'!I119:Z119,'Product Coding'!A107:R107)</f>
        <v>-0.7511306533397184</v>
      </c>
      <c r="J119" s="4">
        <f>SUMPRODUCT('Respondent Data'!I119:Z119,'Product Coding'!A108:R108)</f>
        <v>-1.3770294559211722</v>
      </c>
      <c r="K119" s="4">
        <f>SUMPRODUCT('Respondent Data'!I119:Z119,'Product Coding'!A109:R109)</f>
        <v>-2.4196075553830969</v>
      </c>
      <c r="L119" s="4">
        <f>SUMPRODUCT('Respondent Data'!I119:Z119,'Product Coding'!A110:R110)</f>
        <v>-3.5982099188424481</v>
      </c>
      <c r="M119" s="4">
        <f>SUMPRODUCT('Respondent Data'!I119:Z119,'Product Coding'!A111:R111)</f>
        <v>-4.3163600504781083</v>
      </c>
      <c r="N119" s="4">
        <f>SUMPRODUCT('Respondent Data'!I119:Z119,'Product Coding'!A112:R112)</f>
        <v>-1.4936652869113021</v>
      </c>
      <c r="O119" s="4">
        <f>SUMPRODUCT('Respondent Data'!I119:Z119,'Product Coding'!A113:R113)</f>
        <v>-1.653289173550162</v>
      </c>
      <c r="P119" s="4">
        <f>SUMPRODUCT('Respondent Data'!I119:Z119,'Product Coding'!A114:R114)</f>
        <v>-2.2791879761316158</v>
      </c>
      <c r="Q119" s="4">
        <f>SUMPRODUCT('Respondent Data'!I119:Z119,'Product Coding'!A115:R115)</f>
        <v>-3.3217660755935405</v>
      </c>
      <c r="R119" s="4">
        <f>SUMPRODUCT('Respondent Data'!I119:Z119,'Product Coding'!A116:R116)</f>
        <v>-4.5003684390528917</v>
      </c>
      <c r="S119" s="4">
        <f>SUMPRODUCT('Respondent Data'!I119:Z119,'Product Coding'!A117:R117)</f>
        <v>-5.2185185706885511</v>
      </c>
      <c r="T119" s="4">
        <f>SUMPRODUCT('Respondent Data'!I119:Z119,'Product Coding'!A118:R118)</f>
        <v>-3.1526686893315183</v>
      </c>
      <c r="U119" s="4">
        <f>SUMPRODUCT('Respondent Data'!I119:Z119,'Product Coding'!A119:R119)</f>
        <v>-3.3122925759703783</v>
      </c>
      <c r="V119" s="4">
        <f>SUMPRODUCT('Respondent Data'!I119:Z119,'Product Coding'!A120:R120)</f>
        <v>-3.9381913785518323</v>
      </c>
      <c r="W119" s="4">
        <f>SUMPRODUCT('Respondent Data'!I119:Z119,'Product Coding'!A121:R121)</f>
        <v>-4.980769478013757</v>
      </c>
      <c r="X119" s="4">
        <f>SUMPRODUCT('Respondent Data'!I119:Z119,'Product Coding'!A122:R122)</f>
        <v>-6.1593718414731082</v>
      </c>
      <c r="Y119" s="4">
        <f>SUMPRODUCT('Respondent Data'!I119:Z119,'Product Coding'!A123:R123)</f>
        <v>-6.8775219731087676</v>
      </c>
      <c r="Z119" s="4">
        <f>SUMPRODUCT('Respondent Data'!I119:Z119,'Product Coding'!A124:R124)</f>
        <v>1.088398987430008</v>
      </c>
      <c r="AA119" s="4">
        <f>SUMPRODUCT('Respondent Data'!I119:Z119,'Product Coding'!A125:R125)</f>
        <v>0.928775100791148</v>
      </c>
      <c r="AB119" s="4">
        <f>SUMPRODUCT('Respondent Data'!I119:Z119,'Product Coding'!A126:R126)</f>
        <v>0.30287629820969419</v>
      </c>
      <c r="AC119" s="4">
        <f>SUMPRODUCT('Respondent Data'!I119:Z119,'Product Coding'!A127:R127)</f>
        <v>-0.73970180125223073</v>
      </c>
      <c r="AD119" s="4">
        <f>SUMPRODUCT('Respondent Data'!I119:Z119,'Product Coding'!A128:R128)</f>
        <v>-1.9183041647115819</v>
      </c>
      <c r="AE119" s="4">
        <f>SUMPRODUCT('Respondent Data'!I119:Z119,'Product Coding'!A129:R129)</f>
        <v>-2.6364542963472415</v>
      </c>
      <c r="AF119" s="4">
        <f>SUMPRODUCT('Respondent Data'!I119:Z119,'Product Coding'!A130:R130)</f>
        <v>-0.57060441499020809</v>
      </c>
      <c r="AG119" s="4">
        <f>SUMPRODUCT('Respondent Data'!I119:Z119,'Product Coding'!A131:R131)</f>
        <v>-0.73022830162906804</v>
      </c>
      <c r="AH119" s="4">
        <f>SUMPRODUCT('Respondent Data'!I119:Z119,'Product Coding'!A132:R132)</f>
        <v>-1.3561271042105218</v>
      </c>
      <c r="AI119" s="4">
        <f>SUMPRODUCT('Respondent Data'!I119:Z119,'Product Coding'!A133:R133)</f>
        <v>-2.3987052036724466</v>
      </c>
      <c r="AJ119" s="4">
        <f>SUMPRODUCT('Respondent Data'!I119:Z119,'Product Coding'!A134:R134)</f>
        <v>-3.5773075671317978</v>
      </c>
      <c r="AK119" s="4">
        <f>SUMPRODUCT('Respondent Data'!I119:Z119,'Product Coding'!A135:R135)</f>
        <v>-4.295457698767458</v>
      </c>
      <c r="AL119" s="4">
        <f>SUMPRODUCT('Respondent Data'!I119:Z119,'Product Coding'!A136:R136)</f>
        <v>4.1989171157185066</v>
      </c>
      <c r="AM119" s="4">
        <f>SUMPRODUCT('Respondent Data'!I119:Z119,'Product Coding'!A137:R137)</f>
        <v>4.0392932290796466</v>
      </c>
      <c r="AN119" s="4">
        <f>SUMPRODUCT('Respondent Data'!I119:Z119,'Product Coding'!A138:R138)</f>
        <v>3.4133944264981935</v>
      </c>
      <c r="AO119" s="4">
        <f>SUMPRODUCT('Respondent Data'!I119:Z119,'Product Coding'!A139:R139)</f>
        <v>2.3708163270362679</v>
      </c>
      <c r="AP119" s="4">
        <f>SUMPRODUCT('Respondent Data'!I119:Z119,'Product Coding'!A140:R140)</f>
        <v>1.1922139635769169</v>
      </c>
      <c r="AQ119" s="4">
        <f>SUMPRODUCT('Respondent Data'!I119:Z119,'Product Coding'!A141:R141)</f>
        <v>0.47406383194125712</v>
      </c>
      <c r="AR119" s="4">
        <f>SUMPRODUCT('Respondent Data'!I119:Z119,'Product Coding'!A142:R142)</f>
        <v>2.539913713298291</v>
      </c>
      <c r="AS119" s="4">
        <f>SUMPRODUCT('Respondent Data'!I119:Z119,'Product Coding'!A143:R143)</f>
        <v>2.380289826659431</v>
      </c>
      <c r="AT119" s="4">
        <f>SUMPRODUCT('Respondent Data'!I119:Z119,'Product Coding'!A144:R144)</f>
        <v>1.7543910240779772</v>
      </c>
      <c r="AU119" s="4">
        <f>SUMPRODUCT('Respondent Data'!I119:Z119,'Product Coding'!A145:R145)</f>
        <v>0.71181292461605206</v>
      </c>
      <c r="AV119" s="4">
        <f>SUMPRODUCT('Respondent Data'!I119:Z119,'Product Coding'!A146:R146)</f>
        <v>-0.46678943884329915</v>
      </c>
      <c r="AW119" s="4">
        <f>SUMPRODUCT('Respondent Data'!I119:Z119,'Product Coding'!A147:R147)</f>
        <v>-1.1849395704789589</v>
      </c>
      <c r="AX119" s="4">
        <f>SUMPRODUCT('Respondent Data'!I119:Z119,'Product Coding'!A148:R148)</f>
        <v>6.8178560416686782</v>
      </c>
      <c r="AY119" s="4">
        <f>SUMPRODUCT('Respondent Data'!I119:Z119,'Product Coding'!A149:R149)</f>
        <v>6.6582321550298182</v>
      </c>
      <c r="AZ119" s="4">
        <f>SUMPRODUCT('Respondent Data'!I119:Z119,'Product Coding'!A150:R150)</f>
        <v>6.0323333524483642</v>
      </c>
      <c r="BA119" s="4">
        <f>SUMPRODUCT('Respondent Data'!I119:Z119,'Product Coding'!A151:R151)</f>
        <v>4.9897552529864395</v>
      </c>
      <c r="BB119" s="4">
        <f>SUMPRODUCT('Respondent Data'!I119:Z119,'Product Coding'!A152:R152)</f>
        <v>3.8111528895270883</v>
      </c>
      <c r="BC119" s="4">
        <f>SUMPRODUCT('Respondent Data'!I119:Z119,'Product Coding'!A153:R153)</f>
        <v>3.0930027578914281</v>
      </c>
      <c r="BD119" s="4">
        <f>SUMPRODUCT('Respondent Data'!I119:Z119,'Product Coding'!A154:R154)</f>
        <v>5.1588526392484617</v>
      </c>
      <c r="BE119" s="4">
        <f>SUMPRODUCT('Respondent Data'!I119:Z119,'Product Coding'!A155:R155)</f>
        <v>4.9992287526096018</v>
      </c>
      <c r="BF119" s="4">
        <f>SUMPRODUCT('Respondent Data'!I119:Z119,'Product Coding'!A156:R156)</f>
        <v>4.3733299500281477</v>
      </c>
      <c r="BG119" s="4">
        <f>SUMPRODUCT('Respondent Data'!I119:Z119,'Product Coding'!A157:R157)</f>
        <v>3.330751850566223</v>
      </c>
      <c r="BH119" s="4">
        <f>SUMPRODUCT('Respondent Data'!I119:Z119,'Product Coding'!A158:R158)</f>
        <v>2.1521494871068718</v>
      </c>
      <c r="BI119" s="4">
        <f>SUMPRODUCT('Respondent Data'!I119:Z119,'Product Coding'!A159:R159)</f>
        <v>1.4339993554712123</v>
      </c>
      <c r="BJ119" s="4">
        <f>SUMPRODUCT('Respondent Data'!I119:Z119,'Product Coding'!A160:R160)</f>
        <v>9.2287068305133069</v>
      </c>
      <c r="BK119" s="4">
        <f>SUMPRODUCT('Respondent Data'!I119:Z119,'Product Coding'!A161:R161)</f>
        <v>9.0690829438744469</v>
      </c>
      <c r="BL119" s="4">
        <f>SUMPRODUCT('Respondent Data'!I119:Z119,'Product Coding'!A162:R162)</f>
        <v>8.4431841412929938</v>
      </c>
      <c r="BM119" s="4">
        <f>SUMPRODUCT('Respondent Data'!I119:Z119,'Product Coding'!A163:R163)</f>
        <v>7.4006060418310691</v>
      </c>
      <c r="BN119" s="4">
        <f>SUMPRODUCT('Respondent Data'!I119:Z119,'Product Coding'!A164:R164)</f>
        <v>6.2220036783717179</v>
      </c>
      <c r="BO119" s="4">
        <f>SUMPRODUCT('Respondent Data'!I119:Z119,'Product Coding'!A165:R165)</f>
        <v>5.5038535467360576</v>
      </c>
      <c r="BP119" s="4">
        <f>SUMPRODUCT('Respondent Data'!I119:Z119,'Product Coding'!A166:R166)</f>
        <v>7.5697034280930913</v>
      </c>
      <c r="BQ119" s="4">
        <f>SUMPRODUCT('Respondent Data'!I119:Z119,'Product Coding'!A167:R167)</f>
        <v>7.4100795414542313</v>
      </c>
      <c r="BR119" s="4">
        <f>SUMPRODUCT('Respondent Data'!I119:Z119,'Product Coding'!A168:R168)</f>
        <v>6.7841807388727773</v>
      </c>
      <c r="BS119" s="4">
        <f>SUMPRODUCT('Respondent Data'!I119:Z119,'Product Coding'!A169:R169)</f>
        <v>5.7416026394108526</v>
      </c>
      <c r="BT119" s="4">
        <f>SUMPRODUCT('Respondent Data'!I119:Z119,'Product Coding'!A170:R170)</f>
        <v>4.5630002759515014</v>
      </c>
      <c r="BU119" s="4">
        <f>SUMPRODUCT('Respondent Data'!I119:Z119,'Product Coding'!A171:R171)</f>
        <v>3.8448501443158412</v>
      </c>
      <c r="BV119" s="4">
        <f>SUMPRODUCT('Respondent Data'!I119:Z119,'Product Coding'!A172:R172)</f>
        <v>-2.2152156312500701</v>
      </c>
      <c r="BX119" s="4">
        <f t="shared" si="338"/>
        <v>0.3438682683750931</v>
      </c>
      <c r="BY119" s="4">
        <f t="shared" si="339"/>
        <v>0.4033814054560752</v>
      </c>
      <c r="BZ119" s="4">
        <f t="shared" si="340"/>
        <v>0.7542933362592471</v>
      </c>
      <c r="CA119" s="4">
        <f t="shared" si="341"/>
        <v>2.1395684567257574</v>
      </c>
      <c r="CB119" s="4">
        <f t="shared" si="342"/>
        <v>6.9532315061121208</v>
      </c>
      <c r="CC119" s="4">
        <f t="shared" si="343"/>
        <v>14.258548877442436</v>
      </c>
      <c r="CD119" s="4">
        <f t="shared" si="344"/>
        <v>1.8067086539386819</v>
      </c>
      <c r="CE119" s="4">
        <f t="shared" si="345"/>
        <v>2.1193949634238098</v>
      </c>
      <c r="CF119" s="4">
        <f t="shared" si="346"/>
        <v>3.963111527177396</v>
      </c>
      <c r="CG119" s="4">
        <f t="shared" si="347"/>
        <v>11.24144680382101</v>
      </c>
      <c r="CH119" s="4">
        <f t="shared" si="348"/>
        <v>36.532779236346016</v>
      </c>
      <c r="CI119" s="4">
        <f t="shared" si="349"/>
        <v>74.915442972431151</v>
      </c>
      <c r="CJ119" s="4">
        <f t="shared" si="350"/>
        <v>4.4533885882799149</v>
      </c>
      <c r="CK119" s="4">
        <f t="shared" si="351"/>
        <v>5.2241346846893757</v>
      </c>
      <c r="CL119" s="4">
        <f t="shared" si="352"/>
        <v>9.7687447340977887</v>
      </c>
      <c r="CM119" s="4">
        <f t="shared" si="353"/>
        <v>27.709243990587144</v>
      </c>
      <c r="CN119" s="4">
        <f t="shared" si="354"/>
        <v>90.050303237665517</v>
      </c>
      <c r="CO119" s="4">
        <f t="shared" si="355"/>
        <v>184.66041998085342</v>
      </c>
      <c r="CP119" s="4">
        <f t="shared" si="356"/>
        <v>23.398424460091519</v>
      </c>
      <c r="CQ119" s="4">
        <f t="shared" si="357"/>
        <v>27.44797997433708</v>
      </c>
      <c r="CR119" s="4">
        <f t="shared" si="358"/>
        <v>51.325688562692555</v>
      </c>
      <c r="CS119" s="4">
        <f t="shared" si="359"/>
        <v>145.58636407033578</v>
      </c>
      <c r="CT119" s="4">
        <f t="shared" si="360"/>
        <v>473.13078033656996</v>
      </c>
      <c r="CU119" s="4">
        <f t="shared" si="361"/>
        <v>970.21914931515869</v>
      </c>
      <c r="CV119" s="4">
        <f t="shared" si="362"/>
        <v>0.33675521167144107</v>
      </c>
      <c r="CW119" s="4">
        <f t="shared" si="363"/>
        <v>0.39503729501004214</v>
      </c>
      <c r="CX119" s="4">
        <f t="shared" si="364"/>
        <v>0.73869046805232563</v>
      </c>
      <c r="CY119" s="4">
        <f t="shared" si="365"/>
        <v>2.0953106023271806</v>
      </c>
      <c r="CZ119" s="4">
        <f t="shared" si="366"/>
        <v>6.8094010497274526</v>
      </c>
      <c r="DA119" s="4">
        <f t="shared" si="367"/>
        <v>13.96360492359552</v>
      </c>
      <c r="DB119" s="4">
        <f t="shared" si="368"/>
        <v>1.7693361416008277</v>
      </c>
      <c r="DC119" s="4">
        <f t="shared" si="369"/>
        <v>2.0755544060397138</v>
      </c>
      <c r="DD119" s="4">
        <f t="shared" si="370"/>
        <v>3.8811329336045799</v>
      </c>
      <c r="DE119" s="4">
        <f t="shared" si="371"/>
        <v>11.008912848523206</v>
      </c>
      <c r="DF119" s="4">
        <f t="shared" si="372"/>
        <v>35.777083657111369</v>
      </c>
      <c r="DG119" s="4">
        <f t="shared" si="373"/>
        <v>73.365786191477909</v>
      </c>
      <c r="DH119" s="4">
        <f t="shared" si="374"/>
        <v>1.501182409027739E-2</v>
      </c>
      <c r="DI119" s="4">
        <f t="shared" si="375"/>
        <v>1.7609914193624007E-2</v>
      </c>
      <c r="DJ119" s="4">
        <f t="shared" si="376"/>
        <v>3.2929234587126065E-2</v>
      </c>
      <c r="DK119" s="4">
        <f t="shared" si="377"/>
        <v>9.340444657265666E-2</v>
      </c>
      <c r="DL119" s="4">
        <f t="shared" si="378"/>
        <v>0.3035484743095595</v>
      </c>
      <c r="DM119" s="4">
        <f t="shared" si="379"/>
        <v>0.62246751798948985</v>
      </c>
      <c r="DN119" s="4">
        <f t="shared" si="380"/>
        <v>7.8873205205792746E-2</v>
      </c>
      <c r="DO119" s="4">
        <f t="shared" si="381"/>
        <v>9.2523757772360313E-2</v>
      </c>
      <c r="DP119" s="4">
        <f t="shared" si="382"/>
        <v>0.17301257070699472</v>
      </c>
      <c r="DQ119" s="4">
        <f t="shared" si="383"/>
        <v>0.49075369104744981</v>
      </c>
      <c r="DR119" s="4">
        <f t="shared" si="384"/>
        <v>1.5948655513242695</v>
      </c>
      <c r="DS119" s="4">
        <f t="shared" si="385"/>
        <v>3.2704891813995629</v>
      </c>
      <c r="DT119" s="4">
        <f t="shared" si="386"/>
        <v>1.0940640373192942E-3</v>
      </c>
      <c r="DU119" s="4">
        <f t="shared" si="387"/>
        <v>1.2834132416993051E-3</v>
      </c>
      <c r="DV119" s="4">
        <f t="shared" si="388"/>
        <v>2.3998876566611576E-3</v>
      </c>
      <c r="DW119" s="4">
        <f t="shared" si="389"/>
        <v>6.8073303621403397E-3</v>
      </c>
      <c r="DX119" s="4">
        <f t="shared" si="390"/>
        <v>2.2122659266991997E-2</v>
      </c>
      <c r="DY119" s="4">
        <f t="shared" si="391"/>
        <v>4.536552798222393E-2</v>
      </c>
      <c r="DZ119" s="4">
        <f t="shared" si="392"/>
        <v>5.7482912672585373E-3</v>
      </c>
      <c r="EA119" s="4">
        <f t="shared" si="393"/>
        <v>6.7431456275817954E-3</v>
      </c>
      <c r="EB119" s="4">
        <f t="shared" si="394"/>
        <v>1.2609182633393558E-2</v>
      </c>
      <c r="EC119" s="4">
        <f t="shared" si="395"/>
        <v>3.5766204115358621E-2</v>
      </c>
      <c r="ED119" s="4">
        <f t="shared" si="396"/>
        <v>0.11623404548108128</v>
      </c>
      <c r="EE119" s="4">
        <f t="shared" si="397"/>
        <v>0.23835375210188492</v>
      </c>
      <c r="EF119" s="4">
        <f t="shared" si="398"/>
        <v>9.8180117700322306E-5</v>
      </c>
      <c r="EG119" s="4">
        <f t="shared" si="399"/>
        <v>1.1517210952014518E-4</v>
      </c>
      <c r="EH119" s="4">
        <f t="shared" si="400"/>
        <v>2.1536331015492344E-4</v>
      </c>
      <c r="EI119" s="4">
        <f t="shared" si="401"/>
        <v>6.1088242861680349E-4</v>
      </c>
      <c r="EJ119" s="4">
        <f t="shared" si="402"/>
        <v>1.9852634001198918E-3</v>
      </c>
      <c r="EK119" s="4">
        <f t="shared" si="403"/>
        <v>4.0710531787017711E-3</v>
      </c>
      <c r="EL119" s="4">
        <f t="shared" si="404"/>
        <v>5.1584541118635733E-4</v>
      </c>
      <c r="EM119" s="4">
        <f t="shared" si="405"/>
        <v>6.0512256029231096E-4</v>
      </c>
      <c r="EN119" s="4">
        <f t="shared" si="406"/>
        <v>1.1315343460925275E-3</v>
      </c>
      <c r="EO119" s="4">
        <f t="shared" si="407"/>
        <v>3.2096202872582357E-3</v>
      </c>
      <c r="EP119" s="4">
        <f t="shared" si="408"/>
        <v>1.0430716920445395E-2</v>
      </c>
      <c r="EQ119" s="4">
        <f t="shared" si="409"/>
        <v>2.1389606675141011E-2</v>
      </c>
      <c r="ER119" s="4">
        <f t="shared" si="410"/>
        <v>9.1633848107115234</v>
      </c>
      <c r="ET119" s="4">
        <f t="shared" si="411"/>
        <v>0.74412055372743235</v>
      </c>
      <c r="EU119" s="4">
        <f t="shared" si="412"/>
        <v>0.71256466425463072</v>
      </c>
      <c r="EV119" s="4">
        <f t="shared" si="413"/>
        <v>0.57003009663842286</v>
      </c>
      <c r="EW119" s="4">
        <f t="shared" si="414"/>
        <v>0.31851511243774433</v>
      </c>
      <c r="EX119" s="4">
        <f t="shared" si="415"/>
        <v>0.1257350548932836</v>
      </c>
      <c r="EY119" s="4">
        <f t="shared" si="416"/>
        <v>6.5537031603205453E-2</v>
      </c>
      <c r="EZ119" s="4">
        <f t="shared" si="417"/>
        <v>0.35628920678913012</v>
      </c>
      <c r="FA119" s="4">
        <f t="shared" si="418"/>
        <v>0.32057498704890264</v>
      </c>
      <c r="FB119" s="4">
        <f t="shared" si="419"/>
        <v>0.20148650589939826</v>
      </c>
      <c r="FC119" s="4">
        <f t="shared" si="420"/>
        <v>8.1689690444748969E-2</v>
      </c>
      <c r="FD119" s="4">
        <f t="shared" si="421"/>
        <v>2.6643377344985404E-2</v>
      </c>
      <c r="FE119" s="4">
        <f t="shared" si="422"/>
        <v>1.3172550417220803E-2</v>
      </c>
      <c r="FF119" s="4">
        <f t="shared" si="423"/>
        <v>0.18337222514257248</v>
      </c>
      <c r="FG119" s="4">
        <f t="shared" si="424"/>
        <v>0.16066490374314682</v>
      </c>
      <c r="FH119" s="4">
        <f t="shared" si="425"/>
        <v>9.2861333859426895E-2</v>
      </c>
      <c r="FI119" s="4">
        <f t="shared" si="426"/>
        <v>3.4831986531162873E-2</v>
      </c>
      <c r="FJ119" s="4">
        <f t="shared" si="427"/>
        <v>1.0982939808445601E-2</v>
      </c>
      <c r="FK119" s="4">
        <f t="shared" si="428"/>
        <v>5.3861776252748265E-3</v>
      </c>
      <c r="FL119" s="4">
        <f t="shared" si="429"/>
        <v>4.0986253093338018E-2</v>
      </c>
      <c r="FM119" s="4">
        <f t="shared" si="430"/>
        <v>3.5151880762785262E-2</v>
      </c>
      <c r="FN119" s="4">
        <f t="shared" si="431"/>
        <v>1.91110719699728E-2</v>
      </c>
      <c r="FO119" s="4">
        <f t="shared" si="432"/>
        <v>6.8219169384689509E-3</v>
      </c>
      <c r="FP119" s="4">
        <f t="shared" si="433"/>
        <v>2.1091227177660403E-3</v>
      </c>
      <c r="FQ119" s="4">
        <f t="shared" si="434"/>
        <v>1.0296337347808018E-3</v>
      </c>
      <c r="FR119" s="4">
        <f t="shared" si="435"/>
        <v>0.74808012063003537</v>
      </c>
      <c r="FS119" s="4">
        <f t="shared" si="436"/>
        <v>0.71682671393584618</v>
      </c>
      <c r="FT119" s="4">
        <f t="shared" si="437"/>
        <v>0.57514550080912108</v>
      </c>
      <c r="FU119" s="4">
        <f t="shared" si="438"/>
        <v>0.32306935505863588</v>
      </c>
      <c r="FV119" s="4">
        <f t="shared" si="439"/>
        <v>0.12805079334924155</v>
      </c>
      <c r="FW119" s="4">
        <f t="shared" si="440"/>
        <v>6.6828815990934071E-2</v>
      </c>
      <c r="FX119" s="4">
        <f t="shared" si="441"/>
        <v>0.36109737094679495</v>
      </c>
      <c r="FY119" s="4">
        <f t="shared" si="442"/>
        <v>0.32514463019617518</v>
      </c>
      <c r="FZ119" s="4">
        <f t="shared" si="443"/>
        <v>0.204870470360562</v>
      </c>
      <c r="GA119" s="4">
        <f t="shared" si="444"/>
        <v>8.3271484489370315E-2</v>
      </c>
      <c r="GB119" s="4">
        <f t="shared" si="445"/>
        <v>2.7190845509215245E-2</v>
      </c>
      <c r="GC119" s="4">
        <f t="shared" si="446"/>
        <v>1.3447044013293804E-2</v>
      </c>
      <c r="GD119" s="4">
        <f t="shared" si="447"/>
        <v>0.98521019781840269</v>
      </c>
      <c r="GE119" s="4">
        <f t="shared" si="448"/>
        <v>0.982694828393473</v>
      </c>
      <c r="GF119" s="4">
        <f t="shared" si="449"/>
        <v>0.96812053189656466</v>
      </c>
      <c r="GG119" s="4">
        <f t="shared" si="450"/>
        <v>0.9145746600304776</v>
      </c>
      <c r="GH119" s="4">
        <f t="shared" si="451"/>
        <v>0.76713679599039253</v>
      </c>
      <c r="GI119" s="4">
        <f t="shared" si="452"/>
        <v>0.61634515878577845</v>
      </c>
      <c r="GJ119" s="4">
        <f t="shared" si="453"/>
        <v>0.92689297980039476</v>
      </c>
      <c r="GK119" s="4">
        <f t="shared" si="454"/>
        <v>0.9153119031836755</v>
      </c>
      <c r="GL119" s="4">
        <f t="shared" si="455"/>
        <v>0.8525057829493532</v>
      </c>
      <c r="GM119" s="4">
        <f t="shared" si="456"/>
        <v>0.67080162605357629</v>
      </c>
      <c r="GN119" s="4">
        <f t="shared" si="457"/>
        <v>0.38537642132928923</v>
      </c>
      <c r="GO119" s="4">
        <f t="shared" si="458"/>
        <v>0.2341652109448199</v>
      </c>
      <c r="GP119" s="4">
        <f t="shared" si="459"/>
        <v>0.99890713163066103</v>
      </c>
      <c r="GQ119" s="4">
        <f t="shared" si="460"/>
        <v>0.99871823179658581</v>
      </c>
      <c r="GR119" s="4">
        <f t="shared" si="461"/>
        <v>0.99760585801513668</v>
      </c>
      <c r="GS119" s="4">
        <f t="shared" si="462"/>
        <v>0.99323869606740767</v>
      </c>
      <c r="GT119" s="4">
        <f t="shared" si="463"/>
        <v>0.97835616002989578</v>
      </c>
      <c r="GU119" s="4">
        <f t="shared" si="464"/>
        <v>0.95660319116339232</v>
      </c>
      <c r="GV119" s="4">
        <f t="shared" si="465"/>
        <v>0.99428456273088406</v>
      </c>
      <c r="GW119" s="4">
        <f t="shared" si="466"/>
        <v>0.99330201982812782</v>
      </c>
      <c r="GX119" s="4">
        <f t="shared" si="467"/>
        <v>0.9875478290641192</v>
      </c>
      <c r="GY119" s="4">
        <f t="shared" si="468"/>
        <v>0.96546884424955126</v>
      </c>
      <c r="GZ119" s="4">
        <f t="shared" si="469"/>
        <v>0.89586946756225661</v>
      </c>
      <c r="HA119" s="4">
        <f t="shared" si="470"/>
        <v>0.80752369692640591</v>
      </c>
      <c r="HB119" s="4">
        <f t="shared" si="471"/>
        <v>0.99990182952068896</v>
      </c>
      <c r="HC119" s="4">
        <f t="shared" si="472"/>
        <v>0.99988484115356724</v>
      </c>
      <c r="HD119" s="4">
        <f t="shared" si="473"/>
        <v>0.99978468306121371</v>
      </c>
      <c r="HE119" s="4">
        <f t="shared" si="474"/>
        <v>0.99938949052089643</v>
      </c>
      <c r="HF119" s="4">
        <f t="shared" si="475"/>
        <v>0.99801867006169021</v>
      </c>
      <c r="HG119" s="4">
        <f t="shared" si="476"/>
        <v>0.99594545309735438</v>
      </c>
      <c r="HH119" s="4">
        <f t="shared" si="477"/>
        <v>0.99948442054810793</v>
      </c>
      <c r="HI119" s="4">
        <f t="shared" si="478"/>
        <v>0.99939524339157493</v>
      </c>
      <c r="HJ119" s="4">
        <f t="shared" si="479"/>
        <v>0.99886974457673883</v>
      </c>
      <c r="HK119" s="4">
        <f t="shared" si="480"/>
        <v>0.9968006484164903</v>
      </c>
      <c r="HL119" s="4">
        <f t="shared" si="481"/>
        <v>0.98967695978974612</v>
      </c>
      <c r="HM119" s="4">
        <f t="shared" si="482"/>
        <v>0.9790583274635335</v>
      </c>
      <c r="HN119" s="4">
        <f t="shared" si="483"/>
        <v>9.8392417351556669E-2</v>
      </c>
      <c r="HP119" s="4">
        <f t="shared" ref="HP119:IU119" si="643">IF(B1=1,ET119,0)</f>
        <v>0.74412055372743235</v>
      </c>
      <c r="HQ119" s="4">
        <f t="shared" si="643"/>
        <v>0.71256466425463072</v>
      </c>
      <c r="HR119" s="4">
        <f t="shared" si="643"/>
        <v>0.57003009663842286</v>
      </c>
      <c r="HS119" s="4">
        <f t="shared" si="643"/>
        <v>0.31851511243774433</v>
      </c>
      <c r="HT119" s="4">
        <f t="shared" si="643"/>
        <v>0.1257350548932836</v>
      </c>
      <c r="HU119" s="4">
        <f t="shared" si="643"/>
        <v>6.5537031603205453E-2</v>
      </c>
      <c r="HV119" s="4">
        <f t="shared" si="643"/>
        <v>0.35628920678913012</v>
      </c>
      <c r="HW119" s="4">
        <f t="shared" si="643"/>
        <v>0.32057498704890264</v>
      </c>
      <c r="HX119" s="4">
        <f t="shared" si="643"/>
        <v>0.20148650589939826</v>
      </c>
      <c r="HY119" s="4">
        <f t="shared" si="643"/>
        <v>8.1689690444748969E-2</v>
      </c>
      <c r="HZ119" s="4">
        <f t="shared" si="643"/>
        <v>2.6643377344985404E-2</v>
      </c>
      <c r="IA119" s="4">
        <f t="shared" si="643"/>
        <v>1.3172550417220803E-2</v>
      </c>
      <c r="IB119" s="4">
        <f t="shared" si="643"/>
        <v>0.18337222514257248</v>
      </c>
      <c r="IC119" s="4">
        <f t="shared" si="643"/>
        <v>0.16066490374314682</v>
      </c>
      <c r="ID119" s="4">
        <f t="shared" si="643"/>
        <v>9.2861333859426895E-2</v>
      </c>
      <c r="IE119" s="4">
        <f t="shared" si="643"/>
        <v>3.4831986531162873E-2</v>
      </c>
      <c r="IF119" s="4">
        <f t="shared" si="643"/>
        <v>1.0982939808445601E-2</v>
      </c>
      <c r="IG119" s="4">
        <f t="shared" si="643"/>
        <v>5.3861776252748265E-3</v>
      </c>
      <c r="IH119" s="4">
        <f t="shared" si="643"/>
        <v>4.0986253093338018E-2</v>
      </c>
      <c r="II119" s="4">
        <f t="shared" si="643"/>
        <v>3.5151880762785262E-2</v>
      </c>
      <c r="IJ119" s="4">
        <f t="shared" si="643"/>
        <v>1.91110719699728E-2</v>
      </c>
      <c r="IK119" s="4">
        <f t="shared" si="643"/>
        <v>6.8219169384689509E-3</v>
      </c>
      <c r="IL119" s="4">
        <f t="shared" si="643"/>
        <v>2.1091227177660403E-3</v>
      </c>
      <c r="IM119" s="4">
        <f t="shared" si="643"/>
        <v>1.0296337347808018E-3</v>
      </c>
      <c r="IN119" s="4">
        <f t="shared" si="643"/>
        <v>0.74808012063003537</v>
      </c>
      <c r="IO119" s="4">
        <f t="shared" si="643"/>
        <v>0.71682671393584618</v>
      </c>
      <c r="IP119" s="4">
        <f t="shared" si="643"/>
        <v>0.57514550080912108</v>
      </c>
      <c r="IQ119" s="4">
        <f t="shared" si="643"/>
        <v>0.32306935505863588</v>
      </c>
      <c r="IR119" s="4">
        <f t="shared" si="643"/>
        <v>0.12805079334924155</v>
      </c>
      <c r="IS119" s="4">
        <f t="shared" si="643"/>
        <v>6.6828815990934071E-2</v>
      </c>
      <c r="IT119" s="4">
        <f t="shared" si="643"/>
        <v>0.36109737094679495</v>
      </c>
      <c r="IU119" s="4">
        <f t="shared" si="643"/>
        <v>0.32514463019617518</v>
      </c>
      <c r="IV119" s="4">
        <f t="shared" ref="IV119:KA119" si="644">IF(AH1=1,FZ119,0)</f>
        <v>0.204870470360562</v>
      </c>
      <c r="IW119" s="4">
        <f t="shared" si="644"/>
        <v>8.3271484489370315E-2</v>
      </c>
      <c r="IX119" s="4">
        <f t="shared" si="644"/>
        <v>2.7190845509215245E-2</v>
      </c>
      <c r="IY119" s="4">
        <f t="shared" si="644"/>
        <v>1.3447044013293804E-2</v>
      </c>
      <c r="IZ119" s="4">
        <f t="shared" si="644"/>
        <v>0.98521019781840269</v>
      </c>
      <c r="JA119" s="4">
        <f t="shared" si="644"/>
        <v>0.982694828393473</v>
      </c>
      <c r="JB119" s="4">
        <f t="shared" si="644"/>
        <v>0.96812053189656466</v>
      </c>
      <c r="JC119" s="4">
        <f t="shared" si="644"/>
        <v>0.9145746600304776</v>
      </c>
      <c r="JD119" s="4">
        <f t="shared" si="644"/>
        <v>0.76713679599039253</v>
      </c>
      <c r="JE119" s="4">
        <f t="shared" si="644"/>
        <v>0.61634515878577845</v>
      </c>
      <c r="JF119" s="4">
        <f t="shared" si="644"/>
        <v>0.92689297980039476</v>
      </c>
      <c r="JG119" s="4">
        <f t="shared" si="644"/>
        <v>0.9153119031836755</v>
      </c>
      <c r="JH119" s="4">
        <f t="shared" si="644"/>
        <v>0.8525057829493532</v>
      </c>
      <c r="JI119" s="4">
        <f t="shared" si="644"/>
        <v>0.67080162605357629</v>
      </c>
      <c r="JJ119" s="4">
        <f t="shared" si="644"/>
        <v>0.38537642132928923</v>
      </c>
      <c r="JK119" s="4">
        <f t="shared" si="644"/>
        <v>0.2341652109448199</v>
      </c>
      <c r="JL119" s="4">
        <f t="shared" si="644"/>
        <v>0.99890713163066103</v>
      </c>
      <c r="JM119" s="4">
        <f t="shared" si="644"/>
        <v>0.99871823179658581</v>
      </c>
      <c r="JN119" s="4">
        <f t="shared" si="644"/>
        <v>0.99760585801513668</v>
      </c>
      <c r="JO119" s="4">
        <f t="shared" si="644"/>
        <v>0.99323869606740767</v>
      </c>
      <c r="JP119" s="4">
        <f t="shared" si="644"/>
        <v>0.97835616002989578</v>
      </c>
      <c r="JQ119" s="4">
        <f t="shared" si="644"/>
        <v>0.95660319116339232</v>
      </c>
      <c r="JR119" s="4">
        <f t="shared" si="644"/>
        <v>0.99428456273088406</v>
      </c>
      <c r="JS119" s="4">
        <f t="shared" si="644"/>
        <v>0.99330201982812782</v>
      </c>
      <c r="JT119" s="4">
        <f t="shared" si="644"/>
        <v>0.9875478290641192</v>
      </c>
      <c r="JU119" s="4">
        <f t="shared" si="644"/>
        <v>0.96546884424955126</v>
      </c>
      <c r="JV119" s="4">
        <f t="shared" si="644"/>
        <v>0.89586946756225661</v>
      </c>
      <c r="JW119" s="4">
        <f t="shared" si="644"/>
        <v>0.80752369692640591</v>
      </c>
      <c r="JX119" s="4">
        <f t="shared" si="644"/>
        <v>0.99990182952068896</v>
      </c>
      <c r="JY119" s="4">
        <f t="shared" si="644"/>
        <v>0.99988484115356724</v>
      </c>
      <c r="JZ119" s="4">
        <f t="shared" si="644"/>
        <v>0.99978468306121371</v>
      </c>
      <c r="KA119" s="4">
        <f t="shared" si="644"/>
        <v>0.99938949052089643</v>
      </c>
      <c r="KB119" s="4">
        <f t="shared" ref="KB119:KJ119" si="645">IF(BN1=1,HF119,0)</f>
        <v>0.99801867006169021</v>
      </c>
      <c r="KC119" s="4">
        <f t="shared" si="645"/>
        <v>0.99594545309735438</v>
      </c>
      <c r="KD119" s="4">
        <f t="shared" si="645"/>
        <v>0.99948442054810793</v>
      </c>
      <c r="KE119" s="4">
        <f t="shared" si="645"/>
        <v>0.99939524339157493</v>
      </c>
      <c r="KF119" s="4">
        <f t="shared" si="645"/>
        <v>0.99886974457673883</v>
      </c>
      <c r="KG119" s="4">
        <f t="shared" si="645"/>
        <v>0.9968006484164903</v>
      </c>
      <c r="KH119" s="4">
        <f t="shared" si="645"/>
        <v>0.98967695978974612</v>
      </c>
      <c r="KI119" s="4">
        <f t="shared" si="645"/>
        <v>0.9790583274635335</v>
      </c>
      <c r="KJ119" s="4">
        <f t="shared" si="645"/>
        <v>0</v>
      </c>
    </row>
    <row r="120" spans="1:296" x14ac:dyDescent="0.2">
      <c r="A120" s="4" t="str">
        <f>'Respondent Data'!A120</f>
        <v>1030</v>
      </c>
      <c r="B120" s="4">
        <f>SUMPRODUCT('Respondent Data'!I120:Z120,'Product Coding'!A100:R100)</f>
        <v>3.1713924988193276</v>
      </c>
      <c r="C120" s="4">
        <f>SUMPRODUCT('Respondent Data'!I120:Z120,'Product Coding'!A101:R101)</f>
        <v>3.5441718607717703</v>
      </c>
      <c r="D120" s="4">
        <f>SUMPRODUCT('Respondent Data'!I120:Z120,'Product Coding'!A102:R102)</f>
        <v>2.9193364439088225</v>
      </c>
      <c r="E120" s="4">
        <f>SUMPRODUCT('Respondent Data'!I120:Z120,'Product Coding'!A103:R103)</f>
        <v>2.5853610533252342</v>
      </c>
      <c r="F120" s="4">
        <f>SUMPRODUCT('Respondent Data'!I120:Z120,'Product Coding'!A104:R104)</f>
        <v>1.9324400539041062</v>
      </c>
      <c r="G120" s="4">
        <f>SUMPRODUCT('Respondent Data'!I120:Z120,'Product Coding'!A105:R105)</f>
        <v>1.5138978104649112</v>
      </c>
      <c r="H120" s="4">
        <f>SUMPRODUCT('Respondent Data'!I120:Z120,'Product Coding'!A106:R106)</f>
        <v>1.9131135557304675</v>
      </c>
      <c r="I120" s="4">
        <f>SUMPRODUCT('Respondent Data'!I120:Z120,'Product Coding'!A107:R107)</f>
        <v>2.2858929176829101</v>
      </c>
      <c r="J120" s="4">
        <f>SUMPRODUCT('Respondent Data'!I120:Z120,'Product Coding'!A108:R108)</f>
        <v>1.6610575008199624</v>
      </c>
      <c r="K120" s="4">
        <f>SUMPRODUCT('Respondent Data'!I120:Z120,'Product Coding'!A109:R109)</f>
        <v>1.3270821102363741</v>
      </c>
      <c r="L120" s="4">
        <f>SUMPRODUCT('Respondent Data'!I120:Z120,'Product Coding'!A110:R110)</f>
        <v>0.67416111081524621</v>
      </c>
      <c r="M120" s="4">
        <f>SUMPRODUCT('Respondent Data'!I120:Z120,'Product Coding'!A111:R111)</f>
        <v>0.25561886737605133</v>
      </c>
      <c r="N120" s="4">
        <f>SUMPRODUCT('Respondent Data'!I120:Z120,'Product Coding'!A112:R112)</f>
        <v>1.7943927692173864</v>
      </c>
      <c r="O120" s="4">
        <f>SUMPRODUCT('Respondent Data'!I120:Z120,'Product Coding'!A113:R113)</f>
        <v>2.1671721311698291</v>
      </c>
      <c r="P120" s="4">
        <f>SUMPRODUCT('Respondent Data'!I120:Z120,'Product Coding'!A114:R114)</f>
        <v>1.5423367143068814</v>
      </c>
      <c r="Q120" s="4">
        <f>SUMPRODUCT('Respondent Data'!I120:Z120,'Product Coding'!A115:R115)</f>
        <v>1.2083613237232931</v>
      </c>
      <c r="R120" s="4">
        <f>SUMPRODUCT('Respondent Data'!I120:Z120,'Product Coding'!A116:R116)</f>
        <v>0.55544032430216495</v>
      </c>
      <c r="S120" s="4">
        <f>SUMPRODUCT('Respondent Data'!I120:Z120,'Product Coding'!A117:R117)</f>
        <v>0.13689808086297017</v>
      </c>
      <c r="T120" s="4">
        <f>SUMPRODUCT('Respondent Data'!I120:Z120,'Product Coding'!A118:R118)</f>
        <v>0.53611382612852643</v>
      </c>
      <c r="U120" s="4">
        <f>SUMPRODUCT('Respondent Data'!I120:Z120,'Product Coding'!A119:R119)</f>
        <v>0.90889318808096908</v>
      </c>
      <c r="V120" s="4">
        <f>SUMPRODUCT('Respondent Data'!I120:Z120,'Product Coding'!A120:R120)</f>
        <v>0.28405777121802134</v>
      </c>
      <c r="W120" s="4">
        <f>SUMPRODUCT('Respondent Data'!I120:Z120,'Product Coding'!A121:R121)</f>
        <v>-4.9917619365566934E-2</v>
      </c>
      <c r="X120" s="4">
        <f>SUMPRODUCT('Respondent Data'!I120:Z120,'Product Coding'!A122:R122)</f>
        <v>-0.70283861878669496</v>
      </c>
      <c r="Y120" s="4">
        <f>SUMPRODUCT('Respondent Data'!I120:Z120,'Product Coding'!A123:R123)</f>
        <v>-1.1213808622258896</v>
      </c>
      <c r="Z120" s="4">
        <f>SUMPRODUCT('Respondent Data'!I120:Z120,'Product Coding'!A124:R124)</f>
        <v>2.3699218477035262</v>
      </c>
      <c r="AA120" s="4">
        <f>SUMPRODUCT('Respondent Data'!I120:Z120,'Product Coding'!A125:R125)</f>
        <v>2.7427012096559689</v>
      </c>
      <c r="AB120" s="4">
        <f>SUMPRODUCT('Respondent Data'!I120:Z120,'Product Coding'!A126:R126)</f>
        <v>2.1178657927930211</v>
      </c>
      <c r="AC120" s="4">
        <f>SUMPRODUCT('Respondent Data'!I120:Z120,'Product Coding'!A127:R127)</f>
        <v>1.7838904022094328</v>
      </c>
      <c r="AD120" s="4">
        <f>SUMPRODUCT('Respondent Data'!I120:Z120,'Product Coding'!A128:R128)</f>
        <v>1.1309694027883048</v>
      </c>
      <c r="AE120" s="4">
        <f>SUMPRODUCT('Respondent Data'!I120:Z120,'Product Coding'!A129:R129)</f>
        <v>0.71242715934911016</v>
      </c>
      <c r="AF120" s="4">
        <f>SUMPRODUCT('Respondent Data'!I120:Z120,'Product Coding'!A130:R130)</f>
        <v>1.1116429046146665</v>
      </c>
      <c r="AG120" s="4">
        <f>SUMPRODUCT('Respondent Data'!I120:Z120,'Product Coding'!A131:R131)</f>
        <v>1.4844222665671087</v>
      </c>
      <c r="AH120" s="4">
        <f>SUMPRODUCT('Respondent Data'!I120:Z120,'Product Coding'!A132:R132)</f>
        <v>0.85958684970416133</v>
      </c>
      <c r="AI120" s="4">
        <f>SUMPRODUCT('Respondent Data'!I120:Z120,'Product Coding'!A133:R133)</f>
        <v>0.52561145912057305</v>
      </c>
      <c r="AJ120" s="4">
        <f>SUMPRODUCT('Respondent Data'!I120:Z120,'Product Coding'!A134:R134)</f>
        <v>-0.12730954030055497</v>
      </c>
      <c r="AK120" s="4">
        <f>SUMPRODUCT('Respondent Data'!I120:Z120,'Product Coding'!A135:R135)</f>
        <v>-0.54585178373974974</v>
      </c>
      <c r="AL120" s="4">
        <f>SUMPRODUCT('Respondent Data'!I120:Z120,'Product Coding'!A136:R136)</f>
        <v>4.9540338587333199</v>
      </c>
      <c r="AM120" s="4">
        <f>SUMPRODUCT('Respondent Data'!I120:Z120,'Product Coding'!A137:R137)</f>
        <v>5.3268132206857626</v>
      </c>
      <c r="AN120" s="4">
        <f>SUMPRODUCT('Respondent Data'!I120:Z120,'Product Coding'!A138:R138)</f>
        <v>4.7019778038228148</v>
      </c>
      <c r="AO120" s="4">
        <f>SUMPRODUCT('Respondent Data'!I120:Z120,'Product Coding'!A139:R139)</f>
        <v>4.3680024132392266</v>
      </c>
      <c r="AP120" s="4">
        <f>SUMPRODUCT('Respondent Data'!I120:Z120,'Product Coding'!A140:R140)</f>
        <v>3.715081413818099</v>
      </c>
      <c r="AQ120" s="4">
        <f>SUMPRODUCT('Respondent Data'!I120:Z120,'Product Coding'!A141:R141)</f>
        <v>3.2965391703789044</v>
      </c>
      <c r="AR120" s="4">
        <f>SUMPRODUCT('Respondent Data'!I120:Z120,'Product Coding'!A142:R142)</f>
        <v>3.6957549156444602</v>
      </c>
      <c r="AS120" s="4">
        <f>SUMPRODUCT('Respondent Data'!I120:Z120,'Product Coding'!A143:R143)</f>
        <v>4.0685342775969033</v>
      </c>
      <c r="AT120" s="4">
        <f>SUMPRODUCT('Respondent Data'!I120:Z120,'Product Coding'!A144:R144)</f>
        <v>3.4436988607339551</v>
      </c>
      <c r="AU120" s="4">
        <f>SUMPRODUCT('Respondent Data'!I120:Z120,'Product Coding'!A145:R145)</f>
        <v>3.1097234701503669</v>
      </c>
      <c r="AV120" s="4">
        <f>SUMPRODUCT('Respondent Data'!I120:Z120,'Product Coding'!A146:R146)</f>
        <v>2.4568024707292389</v>
      </c>
      <c r="AW120" s="4">
        <f>SUMPRODUCT('Respondent Data'!I120:Z120,'Product Coding'!A147:R147)</f>
        <v>2.0382602272900443</v>
      </c>
      <c r="AX120" s="4">
        <f>SUMPRODUCT('Respondent Data'!I120:Z120,'Product Coding'!A148:R148)</f>
        <v>5.4427438309363856</v>
      </c>
      <c r="AY120" s="4">
        <f>SUMPRODUCT('Respondent Data'!I120:Z120,'Product Coding'!A149:R149)</f>
        <v>5.8155231928888282</v>
      </c>
      <c r="AZ120" s="4">
        <f>SUMPRODUCT('Respondent Data'!I120:Z120,'Product Coding'!A150:R150)</f>
        <v>5.1906877760258814</v>
      </c>
      <c r="BA120" s="4">
        <f>SUMPRODUCT('Respondent Data'!I120:Z120,'Product Coding'!A151:R151)</f>
        <v>4.8567123854422922</v>
      </c>
      <c r="BB120" s="4">
        <f>SUMPRODUCT('Respondent Data'!I120:Z120,'Product Coding'!A152:R152)</f>
        <v>4.2037913860211651</v>
      </c>
      <c r="BC120" s="4">
        <f>SUMPRODUCT('Respondent Data'!I120:Z120,'Product Coding'!A153:R153)</f>
        <v>3.7852491425819701</v>
      </c>
      <c r="BD120" s="4">
        <f>SUMPRODUCT('Respondent Data'!I120:Z120,'Product Coding'!A154:R154)</f>
        <v>4.1844648878475263</v>
      </c>
      <c r="BE120" s="4">
        <f>SUMPRODUCT('Respondent Data'!I120:Z120,'Product Coding'!A155:R155)</f>
        <v>4.557244249799969</v>
      </c>
      <c r="BF120" s="4">
        <f>SUMPRODUCT('Respondent Data'!I120:Z120,'Product Coding'!A156:R156)</f>
        <v>3.9324088329370217</v>
      </c>
      <c r="BG120" s="4">
        <f>SUMPRODUCT('Respondent Data'!I120:Z120,'Product Coding'!A157:R157)</f>
        <v>3.5984334423534325</v>
      </c>
      <c r="BH120" s="4">
        <f>SUMPRODUCT('Respondent Data'!I120:Z120,'Product Coding'!A158:R158)</f>
        <v>2.945512442932305</v>
      </c>
      <c r="BI120" s="4">
        <f>SUMPRODUCT('Respondent Data'!I120:Z120,'Product Coding'!A159:R159)</f>
        <v>2.52697019949311</v>
      </c>
      <c r="BJ120" s="4">
        <f>SUMPRODUCT('Respondent Data'!I120:Z120,'Product Coding'!A160:R160)</f>
        <v>6.1486354810798662</v>
      </c>
      <c r="BK120" s="4">
        <f>SUMPRODUCT('Respondent Data'!I120:Z120,'Product Coding'!A161:R161)</f>
        <v>6.5214148430323089</v>
      </c>
      <c r="BL120" s="4">
        <f>SUMPRODUCT('Respondent Data'!I120:Z120,'Product Coding'!A162:R162)</f>
        <v>5.8965794261693611</v>
      </c>
      <c r="BM120" s="4">
        <f>SUMPRODUCT('Respondent Data'!I120:Z120,'Product Coding'!A163:R163)</f>
        <v>5.5626040355857729</v>
      </c>
      <c r="BN120" s="4">
        <f>SUMPRODUCT('Respondent Data'!I120:Z120,'Product Coding'!A164:R164)</f>
        <v>4.9096830361646449</v>
      </c>
      <c r="BO120" s="4">
        <f>SUMPRODUCT('Respondent Data'!I120:Z120,'Product Coding'!A165:R165)</f>
        <v>4.4911407927254503</v>
      </c>
      <c r="BP120" s="4">
        <f>SUMPRODUCT('Respondent Data'!I120:Z120,'Product Coding'!A166:R166)</f>
        <v>4.890356537991007</v>
      </c>
      <c r="BQ120" s="4">
        <f>SUMPRODUCT('Respondent Data'!I120:Z120,'Product Coding'!A167:R167)</f>
        <v>5.2631358999434497</v>
      </c>
      <c r="BR120" s="4">
        <f>SUMPRODUCT('Respondent Data'!I120:Z120,'Product Coding'!A168:R168)</f>
        <v>4.6383004830805019</v>
      </c>
      <c r="BS120" s="4">
        <f>SUMPRODUCT('Respondent Data'!I120:Z120,'Product Coding'!A169:R169)</f>
        <v>4.3043250924969136</v>
      </c>
      <c r="BT120" s="4">
        <f>SUMPRODUCT('Respondent Data'!I120:Z120,'Product Coding'!A170:R170)</f>
        <v>3.6514040930757852</v>
      </c>
      <c r="BU120" s="4">
        <f>SUMPRODUCT('Respondent Data'!I120:Z120,'Product Coding'!A171:R171)</f>
        <v>3.2328618496365906</v>
      </c>
      <c r="BV120" s="4">
        <f>SUMPRODUCT('Respondent Data'!I120:Z120,'Product Coding'!A172:R172)</f>
        <v>0.25679640105703</v>
      </c>
      <c r="BX120" s="4">
        <f t="shared" si="338"/>
        <v>4.1945148647662009E-2</v>
      </c>
      <c r="BY120" s="4">
        <f t="shared" si="339"/>
        <v>2.8892539650444662E-2</v>
      </c>
      <c r="BZ120" s="4">
        <f t="shared" si="340"/>
        <v>5.3969487203392112E-2</v>
      </c>
      <c r="CA120" s="4">
        <f t="shared" si="341"/>
        <v>7.5368862509584522E-2</v>
      </c>
      <c r="CB120" s="4">
        <f t="shared" si="342"/>
        <v>0.14479446080025624</v>
      </c>
      <c r="CC120" s="4">
        <f t="shared" si="343"/>
        <v>0.22005058869177804</v>
      </c>
      <c r="CD120" s="4">
        <f t="shared" si="344"/>
        <v>0.14762004707746676</v>
      </c>
      <c r="CE120" s="4">
        <f t="shared" si="345"/>
        <v>0.10168322680682526</v>
      </c>
      <c r="CF120" s="4">
        <f t="shared" si="346"/>
        <v>0.18993801425365928</v>
      </c>
      <c r="CG120" s="4">
        <f t="shared" si="347"/>
        <v>0.2652501037795259</v>
      </c>
      <c r="CH120" s="4">
        <f t="shared" si="348"/>
        <v>0.50958372562786569</v>
      </c>
      <c r="CI120" s="4">
        <f t="shared" si="349"/>
        <v>0.77443707578600207</v>
      </c>
      <c r="CJ120" s="4">
        <f t="shared" si="350"/>
        <v>0.16622836068395883</v>
      </c>
      <c r="CK120" s="4">
        <f t="shared" si="351"/>
        <v>0.11450095319563014</v>
      </c>
      <c r="CL120" s="4">
        <f t="shared" si="352"/>
        <v>0.21388073886999601</v>
      </c>
      <c r="CM120" s="4">
        <f t="shared" si="353"/>
        <v>0.29868632882485313</v>
      </c>
      <c r="CN120" s="4">
        <f t="shared" si="354"/>
        <v>0.57381953887260617</v>
      </c>
      <c r="CO120" s="4">
        <f t="shared" si="355"/>
        <v>0.87205910111402629</v>
      </c>
      <c r="CP120" s="4">
        <f t="shared" si="356"/>
        <v>0.58501731954510283</v>
      </c>
      <c r="CQ120" s="4">
        <f t="shared" si="357"/>
        <v>0.40296998928613592</v>
      </c>
      <c r="CR120" s="4">
        <f t="shared" si="358"/>
        <v>0.75272315771640597</v>
      </c>
      <c r="CS120" s="4">
        <f t="shared" si="359"/>
        <v>1.0511844955633074</v>
      </c>
      <c r="CT120" s="4">
        <f t="shared" si="360"/>
        <v>2.0194771045844391</v>
      </c>
      <c r="CU120" s="4">
        <f t="shared" si="361"/>
        <v>3.0690892680377084</v>
      </c>
      <c r="CV120" s="4">
        <f t="shared" si="362"/>
        <v>9.3488032296980494E-2</v>
      </c>
      <c r="CW120" s="4">
        <f t="shared" si="363"/>
        <v>6.4396164206539722E-2</v>
      </c>
      <c r="CX120" s="4">
        <f t="shared" si="364"/>
        <v>0.12028807443512136</v>
      </c>
      <c r="CY120" s="4">
        <f t="shared" si="365"/>
        <v>0.1679833515830314</v>
      </c>
      <c r="CZ120" s="4">
        <f t="shared" si="366"/>
        <v>0.32272025881764876</v>
      </c>
      <c r="DA120" s="4">
        <f t="shared" si="367"/>
        <v>0.49045234564291346</v>
      </c>
      <c r="DB120" s="4">
        <f t="shared" si="368"/>
        <v>0.32901797165592428</v>
      </c>
      <c r="DC120" s="4">
        <f t="shared" si="369"/>
        <v>0.2266332364590998</v>
      </c>
      <c r="DD120" s="4">
        <f t="shared" si="370"/>
        <v>0.42333694797765831</v>
      </c>
      <c r="DE120" s="4">
        <f t="shared" si="371"/>
        <v>0.59119376300744009</v>
      </c>
      <c r="DF120" s="4">
        <f t="shared" si="372"/>
        <v>1.1357685295071416</v>
      </c>
      <c r="DG120" s="4">
        <f t="shared" si="373"/>
        <v>1.7260780015639885</v>
      </c>
      <c r="DH120" s="4">
        <f t="shared" si="374"/>
        <v>7.0548930113414473E-3</v>
      </c>
      <c r="DI120" s="4">
        <f t="shared" si="375"/>
        <v>4.8595316176377234E-3</v>
      </c>
      <c r="DJ120" s="4">
        <f t="shared" si="376"/>
        <v>9.0773062051865052E-3</v>
      </c>
      <c r="DK120" s="4">
        <f t="shared" si="377"/>
        <v>1.2676537776944078E-2</v>
      </c>
      <c r="DL120" s="4">
        <f t="shared" si="378"/>
        <v>2.4353458326285337E-2</v>
      </c>
      <c r="DM120" s="4">
        <f t="shared" si="379"/>
        <v>3.7011034895682186E-2</v>
      </c>
      <c r="DN120" s="4">
        <f t="shared" si="380"/>
        <v>2.4828703009466258E-2</v>
      </c>
      <c r="DO120" s="4">
        <f t="shared" si="381"/>
        <v>1.7102437571409192E-2</v>
      </c>
      <c r="DP120" s="4">
        <f t="shared" si="382"/>
        <v>3.1946301599789485E-2</v>
      </c>
      <c r="DQ120" s="4">
        <f t="shared" si="383"/>
        <v>4.461329054119529E-2</v>
      </c>
      <c r="DR120" s="4">
        <f t="shared" si="384"/>
        <v>8.5708568941398958E-2</v>
      </c>
      <c r="DS120" s="4">
        <f t="shared" si="385"/>
        <v>0.13025512818133508</v>
      </c>
      <c r="DT120" s="4">
        <f t="shared" si="386"/>
        <v>4.3275927824973593E-3</v>
      </c>
      <c r="DU120" s="4">
        <f t="shared" si="387"/>
        <v>2.9809203231004038E-3</v>
      </c>
      <c r="DV120" s="4">
        <f t="shared" si="388"/>
        <v>5.5681758397940848E-3</v>
      </c>
      <c r="DW120" s="4">
        <f t="shared" si="389"/>
        <v>7.7760064259468076E-3</v>
      </c>
      <c r="DX120" s="4">
        <f t="shared" si="390"/>
        <v>1.493883044183018E-2</v>
      </c>
      <c r="DY120" s="4">
        <f t="shared" si="391"/>
        <v>2.2703205736759571E-2</v>
      </c>
      <c r="DZ120" s="4">
        <f t="shared" si="392"/>
        <v>1.5230353709092733E-2</v>
      </c>
      <c r="EA120" s="4">
        <f t="shared" si="393"/>
        <v>1.0490929526239416E-2</v>
      </c>
      <c r="EB120" s="4">
        <f t="shared" si="394"/>
        <v>1.9596411172852803E-2</v>
      </c>
      <c r="EC120" s="4">
        <f t="shared" si="395"/>
        <v>2.7366560178752261E-2</v>
      </c>
      <c r="ED120" s="4">
        <f t="shared" si="396"/>
        <v>5.2575111167908209E-2</v>
      </c>
      <c r="EE120" s="4">
        <f t="shared" si="397"/>
        <v>7.9900737218073212E-2</v>
      </c>
      <c r="EF120" s="4">
        <f t="shared" si="398"/>
        <v>2.1363949333599165E-3</v>
      </c>
      <c r="EG120" s="4">
        <f t="shared" si="399"/>
        <v>1.4715855661784863E-3</v>
      </c>
      <c r="EH120" s="4">
        <f t="shared" si="400"/>
        <v>2.7488313365122978E-3</v>
      </c>
      <c r="EI120" s="4">
        <f t="shared" si="401"/>
        <v>3.8387670848688609E-3</v>
      </c>
      <c r="EJ120" s="4">
        <f t="shared" si="402"/>
        <v>7.3748255139272408E-3</v>
      </c>
      <c r="EK120" s="4">
        <f t="shared" si="403"/>
        <v>1.1207850679298647E-2</v>
      </c>
      <c r="EL120" s="4">
        <f t="shared" si="404"/>
        <v>7.5187412801368345E-3</v>
      </c>
      <c r="EM120" s="4">
        <f t="shared" si="405"/>
        <v>5.1790382812219957E-3</v>
      </c>
      <c r="EN120" s="4">
        <f t="shared" si="406"/>
        <v>9.6741250034067753E-3</v>
      </c>
      <c r="EO120" s="4">
        <f t="shared" si="407"/>
        <v>1.3510000466272204E-2</v>
      </c>
      <c r="EP120" s="4">
        <f t="shared" si="408"/>
        <v>2.5954660423279336E-2</v>
      </c>
      <c r="EQ120" s="4">
        <f t="shared" si="409"/>
        <v>3.9444453012029181E-2</v>
      </c>
      <c r="ER120" s="4">
        <f t="shared" si="410"/>
        <v>0.77352568674642064</v>
      </c>
      <c r="ET120" s="4">
        <f t="shared" si="411"/>
        <v>0.95974341960121168</v>
      </c>
      <c r="EU120" s="4">
        <f t="shared" si="412"/>
        <v>0.97191879760323596</v>
      </c>
      <c r="EV120" s="4">
        <f t="shared" si="413"/>
        <v>0.94879407055075671</v>
      </c>
      <c r="EW120" s="4">
        <f t="shared" si="414"/>
        <v>0.9299134788655713</v>
      </c>
      <c r="EX120" s="4">
        <f t="shared" si="415"/>
        <v>0.87351925104613171</v>
      </c>
      <c r="EY120" s="4">
        <f t="shared" si="416"/>
        <v>0.81963814391685885</v>
      </c>
      <c r="EZ120" s="4">
        <f t="shared" si="417"/>
        <v>0.87136853573323647</v>
      </c>
      <c r="FA120" s="4">
        <f t="shared" si="418"/>
        <v>0.90770193796854914</v>
      </c>
      <c r="FB120" s="4">
        <f t="shared" si="419"/>
        <v>0.84037990888727909</v>
      </c>
      <c r="FC120" s="4">
        <f t="shared" si="420"/>
        <v>0.79035757200321355</v>
      </c>
      <c r="FD120" s="4">
        <f t="shared" si="421"/>
        <v>0.66243427444481773</v>
      </c>
      <c r="FE120" s="4">
        <f t="shared" si="422"/>
        <v>0.56355900902095468</v>
      </c>
      <c r="FF120" s="4">
        <f t="shared" si="423"/>
        <v>0.85746499889055117</v>
      </c>
      <c r="FG120" s="4">
        <f t="shared" si="424"/>
        <v>0.89726257939275933</v>
      </c>
      <c r="FH120" s="4">
        <f t="shared" si="425"/>
        <v>0.82380415800229445</v>
      </c>
      <c r="FI120" s="4">
        <f t="shared" si="426"/>
        <v>0.77000887574205357</v>
      </c>
      <c r="FJ120" s="4">
        <f t="shared" si="427"/>
        <v>0.63539686431669451</v>
      </c>
      <c r="FK120" s="4">
        <f t="shared" si="428"/>
        <v>0.53417116981238433</v>
      </c>
      <c r="FL120" s="4">
        <f t="shared" si="429"/>
        <v>0.63090793246789134</v>
      </c>
      <c r="FM120" s="4">
        <f t="shared" si="430"/>
        <v>0.71277362141496947</v>
      </c>
      <c r="FN120" s="4">
        <f t="shared" si="431"/>
        <v>0.57054075858898534</v>
      </c>
      <c r="FO120" s="4">
        <f t="shared" si="432"/>
        <v>0.48752318582896398</v>
      </c>
      <c r="FP120" s="4">
        <f t="shared" si="433"/>
        <v>0.33118317025213106</v>
      </c>
      <c r="FQ120" s="4">
        <f t="shared" si="434"/>
        <v>0.24575523762894577</v>
      </c>
      <c r="FR120" s="4">
        <f t="shared" si="435"/>
        <v>0.91450475036237977</v>
      </c>
      <c r="FS120" s="4">
        <f t="shared" si="436"/>
        <v>0.93949981560245066</v>
      </c>
      <c r="FT120" s="4">
        <f t="shared" si="437"/>
        <v>0.89262755073441824</v>
      </c>
      <c r="FU120" s="4">
        <f t="shared" si="438"/>
        <v>0.8561765873157744</v>
      </c>
      <c r="FV120" s="4">
        <f t="shared" si="439"/>
        <v>0.75601775457335063</v>
      </c>
      <c r="FW120" s="4">
        <f t="shared" si="440"/>
        <v>0.67093725131389248</v>
      </c>
      <c r="FX120" s="4">
        <f t="shared" si="441"/>
        <v>0.75243527275558519</v>
      </c>
      <c r="FY120" s="4">
        <f t="shared" si="442"/>
        <v>0.8152396089369649</v>
      </c>
      <c r="FZ120" s="4">
        <f t="shared" si="443"/>
        <v>0.70257432818057974</v>
      </c>
      <c r="GA120" s="4">
        <f t="shared" si="444"/>
        <v>0.62845897416663288</v>
      </c>
      <c r="GB120" s="4">
        <f t="shared" si="445"/>
        <v>0.46821553280905581</v>
      </c>
      <c r="GC120" s="4">
        <f t="shared" si="446"/>
        <v>0.36682736129570992</v>
      </c>
      <c r="GD120" s="4">
        <f t="shared" si="447"/>
        <v>0.99299452983119363</v>
      </c>
      <c r="GE120" s="4">
        <f t="shared" si="448"/>
        <v>0.99516396922680861</v>
      </c>
      <c r="GF120" s="4">
        <f t="shared" si="449"/>
        <v>0.99100435006379906</v>
      </c>
      <c r="GG120" s="4">
        <f t="shared" si="450"/>
        <v>0.98748214528128408</v>
      </c>
      <c r="GH120" s="4">
        <f t="shared" si="451"/>
        <v>0.97622553218487973</v>
      </c>
      <c r="GI120" s="4">
        <f t="shared" si="452"/>
        <v>0.96430989290349711</v>
      </c>
      <c r="GJ120" s="4">
        <f t="shared" si="453"/>
        <v>0.97577282629130568</v>
      </c>
      <c r="GK120" s="4">
        <f t="shared" si="454"/>
        <v>0.98318513756367976</v>
      </c>
      <c r="GL120" s="4">
        <f t="shared" si="455"/>
        <v>0.96904267058250593</v>
      </c>
      <c r="GM120" s="4">
        <f t="shared" si="456"/>
        <v>0.95729205157050801</v>
      </c>
      <c r="GN120" s="4">
        <f t="shared" si="457"/>
        <v>0.92105748135987575</v>
      </c>
      <c r="GO120" s="4">
        <f t="shared" si="458"/>
        <v>0.8847559945240635</v>
      </c>
      <c r="GP120" s="4">
        <f t="shared" si="459"/>
        <v>0.99569105457860851</v>
      </c>
      <c r="GQ120" s="4">
        <f t="shared" si="460"/>
        <v>0.99702793915347854</v>
      </c>
      <c r="GR120" s="4">
        <f t="shared" si="461"/>
        <v>0.99446265705938452</v>
      </c>
      <c r="GS120" s="4">
        <f t="shared" si="462"/>
        <v>0.99228399329179873</v>
      </c>
      <c r="GT120" s="4">
        <f t="shared" si="463"/>
        <v>0.98528105340562566</v>
      </c>
      <c r="GU120" s="4">
        <f t="shared" si="464"/>
        <v>0.97780078755067157</v>
      </c>
      <c r="GV120" s="4">
        <f t="shared" si="465"/>
        <v>0.98499813007614534</v>
      </c>
      <c r="GW120" s="4">
        <f t="shared" si="466"/>
        <v>0.98961798743591101</v>
      </c>
      <c r="GX120" s="4">
        <f t="shared" si="467"/>
        <v>0.98078022739378723</v>
      </c>
      <c r="GY120" s="4">
        <f t="shared" si="468"/>
        <v>0.97336241879043561</v>
      </c>
      <c r="GZ120" s="4">
        <f t="shared" si="469"/>
        <v>0.95005096490494412</v>
      </c>
      <c r="HA120" s="4">
        <f t="shared" si="470"/>
        <v>0.92601103558471032</v>
      </c>
      <c r="HB120" s="4">
        <f t="shared" si="471"/>
        <v>0.99786815951984065</v>
      </c>
      <c r="HC120" s="4">
        <f t="shared" si="472"/>
        <v>0.99853057681577007</v>
      </c>
      <c r="HD120" s="4">
        <f t="shared" si="473"/>
        <v>0.99725870402376982</v>
      </c>
      <c r="HE120" s="4">
        <f t="shared" si="474"/>
        <v>0.99617591269560479</v>
      </c>
      <c r="HF120" s="4">
        <f t="shared" si="475"/>
        <v>0.99267916437144954</v>
      </c>
      <c r="HG120" s="4">
        <f t="shared" si="476"/>
        <v>0.98891637295757773</v>
      </c>
      <c r="HH120" s="4">
        <f t="shared" si="477"/>
        <v>0.99253736831675854</v>
      </c>
      <c r="HI120" s="4">
        <f t="shared" si="478"/>
        <v>0.994847645957602</v>
      </c>
      <c r="HJ120" s="4">
        <f t="shared" si="479"/>
        <v>0.99041856697736608</v>
      </c>
      <c r="HK120" s="4">
        <f t="shared" si="480"/>
        <v>0.98667008666904432</v>
      </c>
      <c r="HL120" s="4">
        <f t="shared" si="481"/>
        <v>0.97470194207941774</v>
      </c>
      <c r="HM120" s="4">
        <f t="shared" si="482"/>
        <v>0.96205237047758552</v>
      </c>
      <c r="HN120" s="4">
        <f t="shared" si="483"/>
        <v>0.5638486137939881</v>
      </c>
      <c r="HP120" s="4">
        <f t="shared" ref="HP120:IU120" si="646">IF(B1=1,ET120,0)</f>
        <v>0.95974341960121168</v>
      </c>
      <c r="HQ120" s="4">
        <f t="shared" si="646"/>
        <v>0.97191879760323596</v>
      </c>
      <c r="HR120" s="4">
        <f t="shared" si="646"/>
        <v>0.94879407055075671</v>
      </c>
      <c r="HS120" s="4">
        <f t="shared" si="646"/>
        <v>0.9299134788655713</v>
      </c>
      <c r="HT120" s="4">
        <f t="shared" si="646"/>
        <v>0.87351925104613171</v>
      </c>
      <c r="HU120" s="4">
        <f t="shared" si="646"/>
        <v>0.81963814391685885</v>
      </c>
      <c r="HV120" s="4">
        <f t="shared" si="646"/>
        <v>0.87136853573323647</v>
      </c>
      <c r="HW120" s="4">
        <f t="shared" si="646"/>
        <v>0.90770193796854914</v>
      </c>
      <c r="HX120" s="4">
        <f t="shared" si="646"/>
        <v>0.84037990888727909</v>
      </c>
      <c r="HY120" s="4">
        <f t="shared" si="646"/>
        <v>0.79035757200321355</v>
      </c>
      <c r="HZ120" s="4">
        <f t="shared" si="646"/>
        <v>0.66243427444481773</v>
      </c>
      <c r="IA120" s="4">
        <f t="shared" si="646"/>
        <v>0.56355900902095468</v>
      </c>
      <c r="IB120" s="4">
        <f t="shared" si="646"/>
        <v>0.85746499889055117</v>
      </c>
      <c r="IC120" s="4">
        <f t="shared" si="646"/>
        <v>0.89726257939275933</v>
      </c>
      <c r="ID120" s="4">
        <f t="shared" si="646"/>
        <v>0.82380415800229445</v>
      </c>
      <c r="IE120" s="4">
        <f t="shared" si="646"/>
        <v>0.77000887574205357</v>
      </c>
      <c r="IF120" s="4">
        <f t="shared" si="646"/>
        <v>0.63539686431669451</v>
      </c>
      <c r="IG120" s="4">
        <f t="shared" si="646"/>
        <v>0.53417116981238433</v>
      </c>
      <c r="IH120" s="4">
        <f t="shared" si="646"/>
        <v>0.63090793246789134</v>
      </c>
      <c r="II120" s="4">
        <f t="shared" si="646"/>
        <v>0.71277362141496947</v>
      </c>
      <c r="IJ120" s="4">
        <f t="shared" si="646"/>
        <v>0.57054075858898534</v>
      </c>
      <c r="IK120" s="4">
        <f t="shared" si="646"/>
        <v>0.48752318582896398</v>
      </c>
      <c r="IL120" s="4">
        <f t="shared" si="646"/>
        <v>0.33118317025213106</v>
      </c>
      <c r="IM120" s="4">
        <f t="shared" si="646"/>
        <v>0.24575523762894577</v>
      </c>
      <c r="IN120" s="4">
        <f t="shared" si="646"/>
        <v>0.91450475036237977</v>
      </c>
      <c r="IO120" s="4">
        <f t="shared" si="646"/>
        <v>0.93949981560245066</v>
      </c>
      <c r="IP120" s="4">
        <f t="shared" si="646"/>
        <v>0.89262755073441824</v>
      </c>
      <c r="IQ120" s="4">
        <f t="shared" si="646"/>
        <v>0.8561765873157744</v>
      </c>
      <c r="IR120" s="4">
        <f t="shared" si="646"/>
        <v>0.75601775457335063</v>
      </c>
      <c r="IS120" s="4">
        <f t="shared" si="646"/>
        <v>0.67093725131389248</v>
      </c>
      <c r="IT120" s="4">
        <f t="shared" si="646"/>
        <v>0.75243527275558519</v>
      </c>
      <c r="IU120" s="4">
        <f t="shared" si="646"/>
        <v>0.8152396089369649</v>
      </c>
      <c r="IV120" s="4">
        <f t="shared" ref="IV120:KA120" si="647">IF(AH1=1,FZ120,0)</f>
        <v>0.70257432818057974</v>
      </c>
      <c r="IW120" s="4">
        <f t="shared" si="647"/>
        <v>0.62845897416663288</v>
      </c>
      <c r="IX120" s="4">
        <f t="shared" si="647"/>
        <v>0.46821553280905581</v>
      </c>
      <c r="IY120" s="4">
        <f t="shared" si="647"/>
        <v>0.36682736129570992</v>
      </c>
      <c r="IZ120" s="4">
        <f t="shared" si="647"/>
        <v>0.99299452983119363</v>
      </c>
      <c r="JA120" s="4">
        <f t="shared" si="647"/>
        <v>0.99516396922680861</v>
      </c>
      <c r="JB120" s="4">
        <f t="shared" si="647"/>
        <v>0.99100435006379906</v>
      </c>
      <c r="JC120" s="4">
        <f t="shared" si="647"/>
        <v>0.98748214528128408</v>
      </c>
      <c r="JD120" s="4">
        <f t="shared" si="647"/>
        <v>0.97622553218487973</v>
      </c>
      <c r="JE120" s="4">
        <f t="shared" si="647"/>
        <v>0.96430989290349711</v>
      </c>
      <c r="JF120" s="4">
        <f t="shared" si="647"/>
        <v>0.97577282629130568</v>
      </c>
      <c r="JG120" s="4">
        <f t="shared" si="647"/>
        <v>0.98318513756367976</v>
      </c>
      <c r="JH120" s="4">
        <f t="shared" si="647"/>
        <v>0.96904267058250593</v>
      </c>
      <c r="JI120" s="4">
        <f t="shared" si="647"/>
        <v>0.95729205157050801</v>
      </c>
      <c r="JJ120" s="4">
        <f t="shared" si="647"/>
        <v>0.92105748135987575</v>
      </c>
      <c r="JK120" s="4">
        <f t="shared" si="647"/>
        <v>0.8847559945240635</v>
      </c>
      <c r="JL120" s="4">
        <f t="shared" si="647"/>
        <v>0.99569105457860851</v>
      </c>
      <c r="JM120" s="4">
        <f t="shared" si="647"/>
        <v>0.99702793915347854</v>
      </c>
      <c r="JN120" s="4">
        <f t="shared" si="647"/>
        <v>0.99446265705938452</v>
      </c>
      <c r="JO120" s="4">
        <f t="shared" si="647"/>
        <v>0.99228399329179873</v>
      </c>
      <c r="JP120" s="4">
        <f t="shared" si="647"/>
        <v>0.98528105340562566</v>
      </c>
      <c r="JQ120" s="4">
        <f t="shared" si="647"/>
        <v>0.97780078755067157</v>
      </c>
      <c r="JR120" s="4">
        <f t="shared" si="647"/>
        <v>0.98499813007614534</v>
      </c>
      <c r="JS120" s="4">
        <f t="shared" si="647"/>
        <v>0.98961798743591101</v>
      </c>
      <c r="JT120" s="4">
        <f t="shared" si="647"/>
        <v>0.98078022739378723</v>
      </c>
      <c r="JU120" s="4">
        <f t="shared" si="647"/>
        <v>0.97336241879043561</v>
      </c>
      <c r="JV120" s="4">
        <f t="shared" si="647"/>
        <v>0.95005096490494412</v>
      </c>
      <c r="JW120" s="4">
        <f t="shared" si="647"/>
        <v>0.92601103558471032</v>
      </c>
      <c r="JX120" s="4">
        <f t="shared" si="647"/>
        <v>0.99786815951984065</v>
      </c>
      <c r="JY120" s="4">
        <f t="shared" si="647"/>
        <v>0.99853057681577007</v>
      </c>
      <c r="JZ120" s="4">
        <f t="shared" si="647"/>
        <v>0.99725870402376982</v>
      </c>
      <c r="KA120" s="4">
        <f t="shared" si="647"/>
        <v>0.99617591269560479</v>
      </c>
      <c r="KB120" s="4">
        <f t="shared" ref="KB120:KJ120" si="648">IF(BN1=1,HF120,0)</f>
        <v>0.99267916437144954</v>
      </c>
      <c r="KC120" s="4">
        <f t="shared" si="648"/>
        <v>0.98891637295757773</v>
      </c>
      <c r="KD120" s="4">
        <f t="shared" si="648"/>
        <v>0.99253736831675854</v>
      </c>
      <c r="KE120" s="4">
        <f t="shared" si="648"/>
        <v>0.994847645957602</v>
      </c>
      <c r="KF120" s="4">
        <f t="shared" si="648"/>
        <v>0.99041856697736608</v>
      </c>
      <c r="KG120" s="4">
        <f t="shared" si="648"/>
        <v>0.98667008666904432</v>
      </c>
      <c r="KH120" s="4">
        <f t="shared" si="648"/>
        <v>0.97470194207941774</v>
      </c>
      <c r="KI120" s="4">
        <f t="shared" si="648"/>
        <v>0.96205237047758552</v>
      </c>
      <c r="KJ120" s="4">
        <f t="shared" si="648"/>
        <v>0</v>
      </c>
    </row>
    <row r="121" spans="1:296" x14ac:dyDescent="0.2">
      <c r="A121" s="4" t="str">
        <f>'Respondent Data'!A121</f>
        <v>1034</v>
      </c>
      <c r="B121" s="4">
        <f>SUMPRODUCT('Respondent Data'!I121:Z121,'Product Coding'!A100:R100)</f>
        <v>4.7821394885082604</v>
      </c>
      <c r="C121" s="4">
        <f>SUMPRODUCT('Respondent Data'!I121:Z121,'Product Coding'!A101:R101)</f>
        <v>3.0078240733071597</v>
      </c>
      <c r="D121" s="4">
        <f>SUMPRODUCT('Respondent Data'!I121:Z121,'Product Coding'!A102:R102)</f>
        <v>1.1219178135518839</v>
      </c>
      <c r="E121" s="4">
        <f>SUMPRODUCT('Respondent Data'!I121:Z121,'Product Coding'!A103:R103)</f>
        <v>-7.2909086171524917E-2</v>
      </c>
      <c r="F121" s="4">
        <f>SUMPRODUCT('Respondent Data'!I121:Z121,'Product Coding'!A104:R104)</f>
        <v>-1.4777744750763901</v>
      </c>
      <c r="G121" s="4">
        <f>SUMPRODUCT('Respondent Data'!I121:Z121,'Product Coding'!A105:R105)</f>
        <v>-2.5583382910268195</v>
      </c>
      <c r="H121" s="4">
        <f>SUMPRODUCT('Respondent Data'!I121:Z121,'Product Coding'!A106:R106)</f>
        <v>4.03191646779438</v>
      </c>
      <c r="I121" s="4">
        <f>SUMPRODUCT('Respondent Data'!I121:Z121,'Product Coding'!A107:R107)</f>
        <v>2.2576010525932801</v>
      </c>
      <c r="J121" s="4">
        <f>SUMPRODUCT('Respondent Data'!I121:Z121,'Product Coding'!A108:R108)</f>
        <v>0.371694792838004</v>
      </c>
      <c r="K121" s="4">
        <f>SUMPRODUCT('Respondent Data'!I121:Z121,'Product Coding'!A109:R109)</f>
        <v>-0.82313210688540495</v>
      </c>
      <c r="L121" s="4">
        <f>SUMPRODUCT('Respondent Data'!I121:Z121,'Product Coding'!A110:R110)</f>
        <v>-2.2279974957902704</v>
      </c>
      <c r="M121" s="4">
        <f>SUMPRODUCT('Respondent Data'!I121:Z121,'Product Coding'!A111:R111)</f>
        <v>-3.3085613117406991</v>
      </c>
      <c r="N121" s="4">
        <f>SUMPRODUCT('Respondent Data'!I121:Z121,'Product Coding'!A112:R112)</f>
        <v>4.1584106166371404</v>
      </c>
      <c r="O121" s="4">
        <f>SUMPRODUCT('Respondent Data'!I121:Z121,'Product Coding'!A113:R113)</f>
        <v>2.3840952014360397</v>
      </c>
      <c r="P121" s="4">
        <f>SUMPRODUCT('Respondent Data'!I121:Z121,'Product Coding'!A114:R114)</f>
        <v>0.49818894168076411</v>
      </c>
      <c r="Q121" s="4">
        <f>SUMPRODUCT('Respondent Data'!I121:Z121,'Product Coding'!A115:R115)</f>
        <v>-0.69663795804264494</v>
      </c>
      <c r="R121" s="4">
        <f>SUMPRODUCT('Respondent Data'!I121:Z121,'Product Coding'!A116:R116)</f>
        <v>-2.10150334694751</v>
      </c>
      <c r="S121" s="4">
        <f>SUMPRODUCT('Respondent Data'!I121:Z121,'Product Coding'!A117:R117)</f>
        <v>-3.1820671628979396</v>
      </c>
      <c r="T121" s="4">
        <f>SUMPRODUCT('Respondent Data'!I121:Z121,'Product Coding'!A118:R118)</f>
        <v>3.4081875959232608</v>
      </c>
      <c r="U121" s="4">
        <f>SUMPRODUCT('Respondent Data'!I121:Z121,'Product Coding'!A119:R119)</f>
        <v>1.6338721807221599</v>
      </c>
      <c r="V121" s="4">
        <f>SUMPRODUCT('Respondent Data'!I121:Z121,'Product Coding'!A120:R120)</f>
        <v>-0.25203407903311592</v>
      </c>
      <c r="W121" s="4">
        <f>SUMPRODUCT('Respondent Data'!I121:Z121,'Product Coding'!A121:R121)</f>
        <v>-1.446860978756525</v>
      </c>
      <c r="X121" s="4">
        <f>SUMPRODUCT('Respondent Data'!I121:Z121,'Product Coding'!A122:R122)</f>
        <v>-2.8517263676613904</v>
      </c>
      <c r="Y121" s="4">
        <f>SUMPRODUCT('Respondent Data'!I121:Z121,'Product Coding'!A123:R123)</f>
        <v>-3.9322901836118191</v>
      </c>
      <c r="Z121" s="4">
        <f>SUMPRODUCT('Respondent Data'!I121:Z121,'Product Coding'!A124:R124)</f>
        <v>4.8494108372121705</v>
      </c>
      <c r="AA121" s="4">
        <f>SUMPRODUCT('Respondent Data'!I121:Z121,'Product Coding'!A125:R125)</f>
        <v>3.0750954220110698</v>
      </c>
      <c r="AB121" s="4">
        <f>SUMPRODUCT('Respondent Data'!I121:Z121,'Product Coding'!A126:R126)</f>
        <v>1.189189162255794</v>
      </c>
      <c r="AC121" s="4">
        <f>SUMPRODUCT('Respondent Data'!I121:Z121,'Product Coding'!A127:R127)</f>
        <v>-5.6377374676149783E-3</v>
      </c>
      <c r="AD121" s="4">
        <f>SUMPRODUCT('Respondent Data'!I121:Z121,'Product Coding'!A128:R128)</f>
        <v>-1.4105031263724801</v>
      </c>
      <c r="AE121" s="4">
        <f>SUMPRODUCT('Respondent Data'!I121:Z121,'Product Coding'!A129:R129)</f>
        <v>-2.4910669423229095</v>
      </c>
      <c r="AF121" s="4">
        <f>SUMPRODUCT('Respondent Data'!I121:Z121,'Product Coding'!A130:R130)</f>
        <v>4.09918781649829</v>
      </c>
      <c r="AG121" s="4">
        <f>SUMPRODUCT('Respondent Data'!I121:Z121,'Product Coding'!A131:R131)</f>
        <v>2.3248724012971893</v>
      </c>
      <c r="AH121" s="4">
        <f>SUMPRODUCT('Respondent Data'!I121:Z121,'Product Coding'!A132:R132)</f>
        <v>0.43896614154191393</v>
      </c>
      <c r="AI121" s="4">
        <f>SUMPRODUCT('Respondent Data'!I121:Z121,'Product Coding'!A133:R133)</f>
        <v>-0.75586075818149501</v>
      </c>
      <c r="AJ121" s="4">
        <f>SUMPRODUCT('Respondent Data'!I121:Z121,'Product Coding'!A134:R134)</f>
        <v>-2.1607261470863603</v>
      </c>
      <c r="AK121" s="4">
        <f>SUMPRODUCT('Respondent Data'!I121:Z121,'Product Coding'!A135:R135)</f>
        <v>-3.24128996303679</v>
      </c>
      <c r="AL121" s="4">
        <f>SUMPRODUCT('Respondent Data'!I121:Z121,'Product Coding'!A136:R136)</f>
        <v>6.4490765328467328</v>
      </c>
      <c r="AM121" s="4">
        <f>SUMPRODUCT('Respondent Data'!I121:Z121,'Product Coding'!A137:R137)</f>
        <v>4.6747611176456321</v>
      </c>
      <c r="AN121" s="4">
        <f>SUMPRODUCT('Respondent Data'!I121:Z121,'Product Coding'!A138:R138)</f>
        <v>2.7888548578903558</v>
      </c>
      <c r="AO121" s="4">
        <f>SUMPRODUCT('Respondent Data'!I121:Z121,'Product Coding'!A139:R139)</f>
        <v>1.594027958166947</v>
      </c>
      <c r="AP121" s="4">
        <f>SUMPRODUCT('Respondent Data'!I121:Z121,'Product Coding'!A140:R140)</f>
        <v>0.18916256926208197</v>
      </c>
      <c r="AQ121" s="4">
        <f>SUMPRODUCT('Respondent Data'!I121:Z121,'Product Coding'!A141:R141)</f>
        <v>-0.89140124668834742</v>
      </c>
      <c r="AR121" s="4">
        <f>SUMPRODUCT('Respondent Data'!I121:Z121,'Product Coding'!A142:R142)</f>
        <v>5.6988535121328523</v>
      </c>
      <c r="AS121" s="4">
        <f>SUMPRODUCT('Respondent Data'!I121:Z121,'Product Coding'!A143:R143)</f>
        <v>3.9245380969317516</v>
      </c>
      <c r="AT121" s="4">
        <f>SUMPRODUCT('Respondent Data'!I121:Z121,'Product Coding'!A144:R144)</f>
        <v>2.0386318371764762</v>
      </c>
      <c r="AU121" s="4">
        <f>SUMPRODUCT('Respondent Data'!I121:Z121,'Product Coding'!A145:R145)</f>
        <v>0.84380493745306695</v>
      </c>
      <c r="AV121" s="4">
        <f>SUMPRODUCT('Respondent Data'!I121:Z121,'Product Coding'!A146:R146)</f>
        <v>-0.56106045145179806</v>
      </c>
      <c r="AW121" s="4">
        <f>SUMPRODUCT('Respondent Data'!I121:Z121,'Product Coding'!A147:R147)</f>
        <v>-1.6416242674022274</v>
      </c>
      <c r="AX121" s="4">
        <f>SUMPRODUCT('Respondent Data'!I121:Z121,'Product Coding'!A148:R148)</f>
        <v>6.787774891804621</v>
      </c>
      <c r="AY121" s="4">
        <f>SUMPRODUCT('Respondent Data'!I121:Z121,'Product Coding'!A149:R149)</f>
        <v>5.0134594766035203</v>
      </c>
      <c r="AZ121" s="4">
        <f>SUMPRODUCT('Respondent Data'!I121:Z121,'Product Coding'!A150:R150)</f>
        <v>3.1275532168482441</v>
      </c>
      <c r="BA121" s="4">
        <f>SUMPRODUCT('Respondent Data'!I121:Z121,'Product Coding'!A151:R151)</f>
        <v>1.9327263171248352</v>
      </c>
      <c r="BB121" s="4">
        <f>SUMPRODUCT('Respondent Data'!I121:Z121,'Product Coding'!A152:R152)</f>
        <v>0.52786092821996999</v>
      </c>
      <c r="BC121" s="4">
        <f>SUMPRODUCT('Respondent Data'!I121:Z121,'Product Coding'!A153:R153)</f>
        <v>-0.55270288773045939</v>
      </c>
      <c r="BD121" s="4">
        <f>SUMPRODUCT('Respondent Data'!I121:Z121,'Product Coding'!A154:R154)</f>
        <v>6.0375518710907405</v>
      </c>
      <c r="BE121" s="4">
        <f>SUMPRODUCT('Respondent Data'!I121:Z121,'Product Coding'!A155:R155)</f>
        <v>4.2632364558896398</v>
      </c>
      <c r="BF121" s="4">
        <f>SUMPRODUCT('Respondent Data'!I121:Z121,'Product Coding'!A156:R156)</f>
        <v>2.3773301961343636</v>
      </c>
      <c r="BG121" s="4">
        <f>SUMPRODUCT('Respondent Data'!I121:Z121,'Product Coding'!A157:R157)</f>
        <v>1.1825032964109552</v>
      </c>
      <c r="BH121" s="4">
        <f>SUMPRODUCT('Respondent Data'!I121:Z121,'Product Coding'!A158:R158)</f>
        <v>-0.22236209249391004</v>
      </c>
      <c r="BI121" s="4">
        <f>SUMPRODUCT('Respondent Data'!I121:Z121,'Product Coding'!A159:R159)</f>
        <v>-1.3029259084443394</v>
      </c>
      <c r="BJ121" s="4">
        <f>SUMPRODUCT('Respondent Data'!I121:Z121,'Product Coding'!A160:R160)</f>
        <v>6.0761967751375954</v>
      </c>
      <c r="BK121" s="4">
        <f>SUMPRODUCT('Respondent Data'!I121:Z121,'Product Coding'!A161:R161)</f>
        <v>4.3018813599364947</v>
      </c>
      <c r="BL121" s="4">
        <f>SUMPRODUCT('Respondent Data'!I121:Z121,'Product Coding'!A162:R162)</f>
        <v>2.4159751001812193</v>
      </c>
      <c r="BM121" s="4">
        <f>SUMPRODUCT('Respondent Data'!I121:Z121,'Product Coding'!A163:R163)</f>
        <v>1.22114820045781</v>
      </c>
      <c r="BN121" s="4">
        <f>SUMPRODUCT('Respondent Data'!I121:Z121,'Product Coding'!A164:R164)</f>
        <v>-0.18371718844705509</v>
      </c>
      <c r="BO121" s="4">
        <f>SUMPRODUCT('Respondent Data'!I121:Z121,'Product Coding'!A165:R165)</f>
        <v>-1.2642810043974844</v>
      </c>
      <c r="BP121" s="4">
        <f>SUMPRODUCT('Respondent Data'!I121:Z121,'Product Coding'!A166:R166)</f>
        <v>5.3259737544237149</v>
      </c>
      <c r="BQ121" s="4">
        <f>SUMPRODUCT('Respondent Data'!I121:Z121,'Product Coding'!A167:R167)</f>
        <v>3.5516583392226151</v>
      </c>
      <c r="BR121" s="4">
        <f>SUMPRODUCT('Respondent Data'!I121:Z121,'Product Coding'!A168:R168)</f>
        <v>1.6657520794673391</v>
      </c>
      <c r="BS121" s="4">
        <f>SUMPRODUCT('Respondent Data'!I121:Z121,'Product Coding'!A169:R169)</f>
        <v>0.47092517974393</v>
      </c>
      <c r="BT121" s="4">
        <f>SUMPRODUCT('Respondent Data'!I121:Z121,'Product Coding'!A170:R170)</f>
        <v>-0.93394020916093512</v>
      </c>
      <c r="BU121" s="4">
        <f>SUMPRODUCT('Respondent Data'!I121:Z121,'Product Coding'!A171:R171)</f>
        <v>-2.0145040251113642</v>
      </c>
      <c r="BV121" s="4">
        <f>SUMPRODUCT('Respondent Data'!I121:Z121,'Product Coding'!A172:R172)</f>
        <v>-4.4435504396791803</v>
      </c>
      <c r="BX121" s="4">
        <f t="shared" si="338"/>
        <v>8.3780550264577081E-3</v>
      </c>
      <c r="BY121" s="4">
        <f t="shared" si="339"/>
        <v>4.9399050614289286E-2</v>
      </c>
      <c r="BZ121" s="4">
        <f t="shared" si="340"/>
        <v>0.32565465045778863</v>
      </c>
      <c r="CA121" s="4">
        <f t="shared" si="341"/>
        <v>1.0756327425786811</v>
      </c>
      <c r="CB121" s="4">
        <f t="shared" si="342"/>
        <v>4.3831799417964916</v>
      </c>
      <c r="CC121" s="4">
        <f t="shared" si="343"/>
        <v>12.914339601631539</v>
      </c>
      <c r="CD121" s="4">
        <f t="shared" si="344"/>
        <v>1.7740298643107898E-2</v>
      </c>
      <c r="CE121" s="4">
        <f t="shared" si="345"/>
        <v>0.10460111658565002</v>
      </c>
      <c r="CF121" s="4">
        <f t="shared" si="346"/>
        <v>0.68956467048662029</v>
      </c>
      <c r="CG121" s="4">
        <f t="shared" si="347"/>
        <v>2.277622434251187</v>
      </c>
      <c r="CH121" s="4">
        <f t="shared" si="348"/>
        <v>9.2812616924082185</v>
      </c>
      <c r="CI121" s="4">
        <f t="shared" si="349"/>
        <v>27.345755141014521</v>
      </c>
      <c r="CJ121" s="4">
        <f t="shared" si="350"/>
        <v>1.5632384036758019E-2</v>
      </c>
      <c r="CK121" s="4">
        <f t="shared" si="351"/>
        <v>9.2172339261934716E-2</v>
      </c>
      <c r="CL121" s="4">
        <f t="shared" si="352"/>
        <v>0.60763011740026129</v>
      </c>
      <c r="CM121" s="4">
        <f t="shared" si="353"/>
        <v>2.0069937546842036</v>
      </c>
      <c r="CN121" s="4">
        <f t="shared" si="354"/>
        <v>8.1784557317890858</v>
      </c>
      <c r="CO121" s="4">
        <f t="shared" si="355"/>
        <v>24.096513522085768</v>
      </c>
      <c r="CP121" s="4">
        <f t="shared" si="356"/>
        <v>3.3101138681956535E-2</v>
      </c>
      <c r="CQ121" s="4">
        <f t="shared" si="357"/>
        <v>0.19517236637581956</v>
      </c>
      <c r="CR121" s="4">
        <f t="shared" si="358"/>
        <v>1.2866398839809243</v>
      </c>
      <c r="CS121" s="4">
        <f t="shared" si="359"/>
        <v>4.24975348938524</v>
      </c>
      <c r="CT121" s="4">
        <f t="shared" si="360"/>
        <v>17.317652684685235</v>
      </c>
      <c r="CU121" s="4">
        <f t="shared" si="361"/>
        <v>51.023697599206358</v>
      </c>
      <c r="CV121" s="4">
        <f t="shared" si="362"/>
        <v>7.8329910968987088E-3</v>
      </c>
      <c r="CW121" s="4">
        <f t="shared" si="363"/>
        <v>4.6185221084729278E-2</v>
      </c>
      <c r="CX121" s="4">
        <f t="shared" si="364"/>
        <v>0.30446803818356322</v>
      </c>
      <c r="CY121" s="4">
        <f t="shared" si="365"/>
        <v>1.0056536594166856</v>
      </c>
      <c r="CZ121" s="4">
        <f t="shared" si="366"/>
        <v>4.0980167057596049</v>
      </c>
      <c r="DA121" s="4">
        <f t="shared" si="367"/>
        <v>12.07415167392096</v>
      </c>
      <c r="DB121" s="4">
        <f t="shared" si="368"/>
        <v>1.6586140922798566E-2</v>
      </c>
      <c r="DC121" s="4">
        <f t="shared" si="369"/>
        <v>9.7795921888028339E-2</v>
      </c>
      <c r="DD121" s="4">
        <f t="shared" si="370"/>
        <v>0.64470260789649092</v>
      </c>
      <c r="DE121" s="4">
        <f t="shared" si="371"/>
        <v>2.1294436707858941</v>
      </c>
      <c r="DF121" s="4">
        <f t="shared" si="372"/>
        <v>8.677436466463341</v>
      </c>
      <c r="DG121" s="4">
        <f t="shared" si="373"/>
        <v>25.566680557850628</v>
      </c>
      <c r="DH121" s="4">
        <f t="shared" si="374"/>
        <v>1.5819824031795553E-3</v>
      </c>
      <c r="DI121" s="4">
        <f t="shared" si="375"/>
        <v>9.3277531072296482E-3</v>
      </c>
      <c r="DJ121" s="4">
        <f t="shared" si="376"/>
        <v>6.1491590221224884E-2</v>
      </c>
      <c r="DK121" s="4">
        <f t="shared" si="377"/>
        <v>0.20310585997221586</v>
      </c>
      <c r="DL121" s="4">
        <f t="shared" si="378"/>
        <v>0.82765194499127359</v>
      </c>
      <c r="DM121" s="4">
        <f t="shared" si="379"/>
        <v>2.4385442604456138</v>
      </c>
      <c r="DN121" s="4">
        <f t="shared" si="380"/>
        <v>3.3498037661388843E-3</v>
      </c>
      <c r="DO121" s="4">
        <f t="shared" si="381"/>
        <v>1.9751257931448121E-2</v>
      </c>
      <c r="DP121" s="4">
        <f t="shared" si="382"/>
        <v>0.13020673308055034</v>
      </c>
      <c r="DQ121" s="4">
        <f t="shared" si="383"/>
        <v>0.43007101298495526</v>
      </c>
      <c r="DR121" s="4">
        <f t="shared" si="384"/>
        <v>1.7525299882044667</v>
      </c>
      <c r="DS121" s="4">
        <f t="shared" si="385"/>
        <v>5.1635496900087388</v>
      </c>
      <c r="DT121" s="4">
        <f t="shared" si="386"/>
        <v>1.1274747384006261E-3</v>
      </c>
      <c r="DU121" s="4">
        <f t="shared" si="387"/>
        <v>6.6478653449634573E-3</v>
      </c>
      <c r="DV121" s="4">
        <f t="shared" si="388"/>
        <v>4.3824896193010957E-2</v>
      </c>
      <c r="DW121" s="4">
        <f t="shared" si="389"/>
        <v>0.14475301740370694</v>
      </c>
      <c r="DX121" s="4">
        <f t="shared" si="390"/>
        <v>0.58986538553797829</v>
      </c>
      <c r="DY121" s="4">
        <f t="shared" si="391"/>
        <v>1.7379441431196565</v>
      </c>
      <c r="DZ121" s="4">
        <f t="shared" si="392"/>
        <v>2.3873964194102357E-3</v>
      </c>
      <c r="EA121" s="4">
        <f t="shared" si="393"/>
        <v>1.4076670084689446E-2</v>
      </c>
      <c r="EB121" s="4">
        <f t="shared" si="394"/>
        <v>9.2797999537123421E-2</v>
      </c>
      <c r="EC121" s="4">
        <f t="shared" si="395"/>
        <v>0.30651049081477622</v>
      </c>
      <c r="ED121" s="4">
        <f t="shared" si="396"/>
        <v>1.249023558048904</v>
      </c>
      <c r="EE121" s="4">
        <f t="shared" si="397"/>
        <v>3.6800484153681614</v>
      </c>
      <c r="EF121" s="4">
        <f t="shared" si="398"/>
        <v>2.2968956729453004E-3</v>
      </c>
      <c r="EG121" s="4">
        <f t="shared" si="399"/>
        <v>1.3543055666887929E-2</v>
      </c>
      <c r="EH121" s="4">
        <f t="shared" si="400"/>
        <v>8.9280239285712285E-2</v>
      </c>
      <c r="EI121" s="4">
        <f t="shared" si="401"/>
        <v>0.29489137804718507</v>
      </c>
      <c r="EJ121" s="4">
        <f t="shared" si="402"/>
        <v>1.2016759272002158</v>
      </c>
      <c r="EK121" s="4">
        <f t="shared" si="403"/>
        <v>3.5405461836021459</v>
      </c>
      <c r="EL121" s="4">
        <f t="shared" si="404"/>
        <v>4.8636127432240385E-3</v>
      </c>
      <c r="EM121" s="4">
        <f t="shared" si="405"/>
        <v>2.8677043933478308E-2</v>
      </c>
      <c r="EN121" s="4">
        <f t="shared" si="406"/>
        <v>0.18904842506463396</v>
      </c>
      <c r="EO121" s="4">
        <f t="shared" si="407"/>
        <v>0.62442429624941087</v>
      </c>
      <c r="EP121" s="4">
        <f t="shared" si="408"/>
        <v>2.5445153742059894</v>
      </c>
      <c r="EQ121" s="4">
        <f t="shared" si="409"/>
        <v>7.4970081311789318</v>
      </c>
      <c r="ER121" s="4">
        <f t="shared" si="410"/>
        <v>85.076464943897449</v>
      </c>
      <c r="ET121" s="4">
        <f t="shared" si="411"/>
        <v>0.99169155359471028</v>
      </c>
      <c r="EU121" s="4">
        <f t="shared" si="412"/>
        <v>0.95292634333395621</v>
      </c>
      <c r="EV121" s="4">
        <f t="shared" si="413"/>
        <v>0.75434427786653924</v>
      </c>
      <c r="EW121" s="4">
        <f t="shared" si="414"/>
        <v>0.48178079844589511</v>
      </c>
      <c r="EX121" s="4">
        <f t="shared" si="415"/>
        <v>0.18576380704566917</v>
      </c>
      <c r="EY121" s="4">
        <f t="shared" si="416"/>
        <v>7.186830483012964E-2</v>
      </c>
      <c r="EZ121" s="4">
        <f t="shared" si="417"/>
        <v>0.98256893367909282</v>
      </c>
      <c r="FA121" s="4">
        <f t="shared" si="418"/>
        <v>0.90530417268726415</v>
      </c>
      <c r="FB121" s="4">
        <f t="shared" si="419"/>
        <v>0.59186843656714527</v>
      </c>
      <c r="FC121" s="4">
        <f t="shared" si="420"/>
        <v>0.3050992053111396</v>
      </c>
      <c r="FD121" s="4">
        <f t="shared" si="421"/>
        <v>9.7264327075577653E-2</v>
      </c>
      <c r="FE121" s="4">
        <f t="shared" si="422"/>
        <v>3.527865089588187E-2</v>
      </c>
      <c r="FF121" s="4">
        <f t="shared" si="423"/>
        <v>0.98460822608410226</v>
      </c>
      <c r="FG121" s="4">
        <f t="shared" si="424"/>
        <v>0.91560641489581884</v>
      </c>
      <c r="FH121" s="4">
        <f t="shared" si="425"/>
        <v>0.62203363147806967</v>
      </c>
      <c r="FI121" s="4">
        <f t="shared" si="426"/>
        <v>0.33255805684405909</v>
      </c>
      <c r="FJ121" s="4">
        <f t="shared" si="427"/>
        <v>0.10895078967767464</v>
      </c>
      <c r="FK121" s="4">
        <f t="shared" si="428"/>
        <v>3.9846172223084557E-2</v>
      </c>
      <c r="FL121" s="4">
        <f t="shared" si="429"/>
        <v>0.96795944032721959</v>
      </c>
      <c r="FM121" s="4">
        <f t="shared" si="430"/>
        <v>0.83669939845777186</v>
      </c>
      <c r="FN121" s="4">
        <f t="shared" si="431"/>
        <v>0.43732290642068689</v>
      </c>
      <c r="FO121" s="4">
        <f t="shared" si="432"/>
        <v>0.1904851345919297</v>
      </c>
      <c r="FP121" s="4">
        <f t="shared" si="433"/>
        <v>5.459214765197868E-2</v>
      </c>
      <c r="FQ121" s="4">
        <f t="shared" si="434"/>
        <v>1.9222009317831638E-2</v>
      </c>
      <c r="FR121" s="4">
        <f t="shared" si="435"/>
        <v>0.9922278877888554</v>
      </c>
      <c r="FS121" s="4">
        <f t="shared" si="436"/>
        <v>0.95585368617916189</v>
      </c>
      <c r="FT121" s="4">
        <f t="shared" si="437"/>
        <v>0.76659601517908649</v>
      </c>
      <c r="FU121" s="4">
        <f t="shared" si="438"/>
        <v>0.4985905693662161</v>
      </c>
      <c r="FV121" s="4">
        <f t="shared" si="439"/>
        <v>0.19615471225706779</v>
      </c>
      <c r="FW121" s="4">
        <f t="shared" si="440"/>
        <v>7.6486798144976567E-2</v>
      </c>
      <c r="FX121" s="4">
        <f t="shared" si="441"/>
        <v>0.98368447074466059</v>
      </c>
      <c r="FY121" s="4">
        <f t="shared" si="442"/>
        <v>0.9109161184349861</v>
      </c>
      <c r="FZ121" s="4">
        <f t="shared" si="443"/>
        <v>0.60801265541796645</v>
      </c>
      <c r="GA121" s="4">
        <f t="shared" si="444"/>
        <v>0.31954561423656203</v>
      </c>
      <c r="GB121" s="4">
        <f t="shared" si="445"/>
        <v>0.10333315061953117</v>
      </c>
      <c r="GC121" s="4">
        <f t="shared" si="446"/>
        <v>3.764113464692876E-2</v>
      </c>
      <c r="GD121" s="4">
        <f t="shared" si="447"/>
        <v>0.99842051631222062</v>
      </c>
      <c r="GE121" s="4">
        <f t="shared" si="448"/>
        <v>0.9907584497914439</v>
      </c>
      <c r="GF121" s="4">
        <f t="shared" si="449"/>
        <v>0.94207058182306513</v>
      </c>
      <c r="GG121" s="4">
        <f t="shared" si="450"/>
        <v>0.83118205410710377</v>
      </c>
      <c r="GH121" s="4">
        <f t="shared" si="451"/>
        <v>0.54715013038479521</v>
      </c>
      <c r="GI121" s="4">
        <f t="shared" si="452"/>
        <v>0.29082074397099844</v>
      </c>
      <c r="GJ121" s="4">
        <f t="shared" si="453"/>
        <v>0.99666137995585879</v>
      </c>
      <c r="GK121" s="4">
        <f t="shared" si="454"/>
        <v>0.98063129829178808</v>
      </c>
      <c r="GL121" s="4">
        <f t="shared" si="455"/>
        <v>0.88479387950056532</v>
      </c>
      <c r="GM121" s="4">
        <f t="shared" si="456"/>
        <v>0.69926597415097758</v>
      </c>
      <c r="GN121" s="4">
        <f t="shared" si="457"/>
        <v>0.36330212723761135</v>
      </c>
      <c r="GO121" s="4">
        <f t="shared" si="458"/>
        <v>0.16224416939819986</v>
      </c>
      <c r="GP121" s="4">
        <f t="shared" si="459"/>
        <v>0.99887379502925411</v>
      </c>
      <c r="GQ121" s="4">
        <f t="shared" si="460"/>
        <v>0.99339603691238598</v>
      </c>
      <c r="GR121" s="4">
        <f t="shared" si="461"/>
        <v>0.95801508820794834</v>
      </c>
      <c r="GS121" s="4">
        <f t="shared" si="462"/>
        <v>0.87355087498960604</v>
      </c>
      <c r="GT121" s="4">
        <f t="shared" si="463"/>
        <v>0.62898406940385099</v>
      </c>
      <c r="GU121" s="4">
        <f t="shared" si="464"/>
        <v>0.36523754602991437</v>
      </c>
      <c r="GV121" s="4">
        <f t="shared" si="465"/>
        <v>0.99761828966731003</v>
      </c>
      <c r="GW121" s="4">
        <f t="shared" si="466"/>
        <v>0.98611873194606292</v>
      </c>
      <c r="GX121" s="4">
        <f t="shared" si="467"/>
        <v>0.91508220222179237</v>
      </c>
      <c r="GY121" s="4">
        <f t="shared" si="468"/>
        <v>0.76539760455836237</v>
      </c>
      <c r="GZ121" s="4">
        <f t="shared" si="469"/>
        <v>0.4446374056070494</v>
      </c>
      <c r="HA121" s="4">
        <f t="shared" si="470"/>
        <v>0.21367300319292398</v>
      </c>
      <c r="HB121" s="4">
        <f t="shared" si="471"/>
        <v>0.99770836796675588</v>
      </c>
      <c r="HC121" s="4">
        <f t="shared" si="472"/>
        <v>0.98663790789037886</v>
      </c>
      <c r="HD121" s="4">
        <f t="shared" si="473"/>
        <v>0.91803740115192278</v>
      </c>
      <c r="HE121" s="4">
        <f t="shared" si="474"/>
        <v>0.77226554825632687</v>
      </c>
      <c r="HF121" s="4">
        <f t="shared" si="475"/>
        <v>0.45419945217444441</v>
      </c>
      <c r="HG121" s="4">
        <f t="shared" si="476"/>
        <v>0.22023782152275592</v>
      </c>
      <c r="HH121" s="4">
        <f t="shared" si="477"/>
        <v>0.99515992749508897</v>
      </c>
      <c r="HI121" s="4">
        <f t="shared" si="478"/>
        <v>0.97212240313653508</v>
      </c>
      <c r="HJ121" s="4">
        <f t="shared" si="479"/>
        <v>0.84100864096064232</v>
      </c>
      <c r="HK121" s="4">
        <f t="shared" si="480"/>
        <v>0.61560271063962346</v>
      </c>
      <c r="HL121" s="4">
        <f t="shared" si="481"/>
        <v>0.28212601566836509</v>
      </c>
      <c r="HM121" s="4">
        <f t="shared" si="482"/>
        <v>0.11768848335340516</v>
      </c>
      <c r="HN121" s="4">
        <f t="shared" si="483"/>
        <v>1.1617577471981172E-2</v>
      </c>
      <c r="HP121" s="4">
        <f t="shared" ref="HP121:IU121" si="649">IF(B1=1,ET121,0)</f>
        <v>0.99169155359471028</v>
      </c>
      <c r="HQ121" s="4">
        <f t="shared" si="649"/>
        <v>0.95292634333395621</v>
      </c>
      <c r="HR121" s="4">
        <f t="shared" si="649"/>
        <v>0.75434427786653924</v>
      </c>
      <c r="HS121" s="4">
        <f t="shared" si="649"/>
        <v>0.48178079844589511</v>
      </c>
      <c r="HT121" s="4">
        <f t="shared" si="649"/>
        <v>0.18576380704566917</v>
      </c>
      <c r="HU121" s="4">
        <f t="shared" si="649"/>
        <v>7.186830483012964E-2</v>
      </c>
      <c r="HV121" s="4">
        <f t="shared" si="649"/>
        <v>0.98256893367909282</v>
      </c>
      <c r="HW121" s="4">
        <f t="shared" si="649"/>
        <v>0.90530417268726415</v>
      </c>
      <c r="HX121" s="4">
        <f t="shared" si="649"/>
        <v>0.59186843656714527</v>
      </c>
      <c r="HY121" s="4">
        <f t="shared" si="649"/>
        <v>0.3050992053111396</v>
      </c>
      <c r="HZ121" s="4">
        <f t="shared" si="649"/>
        <v>9.7264327075577653E-2</v>
      </c>
      <c r="IA121" s="4">
        <f t="shared" si="649"/>
        <v>3.527865089588187E-2</v>
      </c>
      <c r="IB121" s="4">
        <f t="shared" si="649"/>
        <v>0.98460822608410226</v>
      </c>
      <c r="IC121" s="4">
        <f t="shared" si="649"/>
        <v>0.91560641489581884</v>
      </c>
      <c r="ID121" s="4">
        <f t="shared" si="649"/>
        <v>0.62203363147806967</v>
      </c>
      <c r="IE121" s="4">
        <f t="shared" si="649"/>
        <v>0.33255805684405909</v>
      </c>
      <c r="IF121" s="4">
        <f t="shared" si="649"/>
        <v>0.10895078967767464</v>
      </c>
      <c r="IG121" s="4">
        <f t="shared" si="649"/>
        <v>3.9846172223084557E-2</v>
      </c>
      <c r="IH121" s="4">
        <f t="shared" si="649"/>
        <v>0.96795944032721959</v>
      </c>
      <c r="II121" s="4">
        <f t="shared" si="649"/>
        <v>0.83669939845777186</v>
      </c>
      <c r="IJ121" s="4">
        <f t="shared" si="649"/>
        <v>0.43732290642068689</v>
      </c>
      <c r="IK121" s="4">
        <f t="shared" si="649"/>
        <v>0.1904851345919297</v>
      </c>
      <c r="IL121" s="4">
        <f t="shared" si="649"/>
        <v>5.459214765197868E-2</v>
      </c>
      <c r="IM121" s="4">
        <f t="shared" si="649"/>
        <v>1.9222009317831638E-2</v>
      </c>
      <c r="IN121" s="4">
        <f t="shared" si="649"/>
        <v>0.9922278877888554</v>
      </c>
      <c r="IO121" s="4">
        <f t="shared" si="649"/>
        <v>0.95585368617916189</v>
      </c>
      <c r="IP121" s="4">
        <f t="shared" si="649"/>
        <v>0.76659601517908649</v>
      </c>
      <c r="IQ121" s="4">
        <f t="shared" si="649"/>
        <v>0.4985905693662161</v>
      </c>
      <c r="IR121" s="4">
        <f t="shared" si="649"/>
        <v>0.19615471225706779</v>
      </c>
      <c r="IS121" s="4">
        <f t="shared" si="649"/>
        <v>7.6486798144976567E-2</v>
      </c>
      <c r="IT121" s="4">
        <f t="shared" si="649"/>
        <v>0.98368447074466059</v>
      </c>
      <c r="IU121" s="4">
        <f t="shared" si="649"/>
        <v>0.9109161184349861</v>
      </c>
      <c r="IV121" s="4">
        <f t="shared" ref="IV121:KA121" si="650">IF(AH1=1,FZ121,0)</f>
        <v>0.60801265541796645</v>
      </c>
      <c r="IW121" s="4">
        <f t="shared" si="650"/>
        <v>0.31954561423656203</v>
      </c>
      <c r="IX121" s="4">
        <f t="shared" si="650"/>
        <v>0.10333315061953117</v>
      </c>
      <c r="IY121" s="4">
        <f t="shared" si="650"/>
        <v>3.764113464692876E-2</v>
      </c>
      <c r="IZ121" s="4">
        <f t="shared" si="650"/>
        <v>0.99842051631222062</v>
      </c>
      <c r="JA121" s="4">
        <f t="shared" si="650"/>
        <v>0.9907584497914439</v>
      </c>
      <c r="JB121" s="4">
        <f t="shared" si="650"/>
        <v>0.94207058182306513</v>
      </c>
      <c r="JC121" s="4">
        <f t="shared" si="650"/>
        <v>0.83118205410710377</v>
      </c>
      <c r="JD121" s="4">
        <f t="shared" si="650"/>
        <v>0.54715013038479521</v>
      </c>
      <c r="JE121" s="4">
        <f t="shared" si="650"/>
        <v>0.29082074397099844</v>
      </c>
      <c r="JF121" s="4">
        <f t="shared" si="650"/>
        <v>0.99666137995585879</v>
      </c>
      <c r="JG121" s="4">
        <f t="shared" si="650"/>
        <v>0.98063129829178808</v>
      </c>
      <c r="JH121" s="4">
        <f t="shared" si="650"/>
        <v>0.88479387950056532</v>
      </c>
      <c r="JI121" s="4">
        <f t="shared" si="650"/>
        <v>0.69926597415097758</v>
      </c>
      <c r="JJ121" s="4">
        <f t="shared" si="650"/>
        <v>0.36330212723761135</v>
      </c>
      <c r="JK121" s="4">
        <f t="shared" si="650"/>
        <v>0.16224416939819986</v>
      </c>
      <c r="JL121" s="4">
        <f t="shared" si="650"/>
        <v>0.99887379502925411</v>
      </c>
      <c r="JM121" s="4">
        <f t="shared" si="650"/>
        <v>0.99339603691238598</v>
      </c>
      <c r="JN121" s="4">
        <f t="shared" si="650"/>
        <v>0.95801508820794834</v>
      </c>
      <c r="JO121" s="4">
        <f t="shared" si="650"/>
        <v>0.87355087498960604</v>
      </c>
      <c r="JP121" s="4">
        <f t="shared" si="650"/>
        <v>0.62898406940385099</v>
      </c>
      <c r="JQ121" s="4">
        <f t="shared" si="650"/>
        <v>0.36523754602991437</v>
      </c>
      <c r="JR121" s="4">
        <f t="shared" si="650"/>
        <v>0.99761828966731003</v>
      </c>
      <c r="JS121" s="4">
        <f t="shared" si="650"/>
        <v>0.98611873194606292</v>
      </c>
      <c r="JT121" s="4">
        <f t="shared" si="650"/>
        <v>0.91508220222179237</v>
      </c>
      <c r="JU121" s="4">
        <f t="shared" si="650"/>
        <v>0.76539760455836237</v>
      </c>
      <c r="JV121" s="4">
        <f t="shared" si="650"/>
        <v>0.4446374056070494</v>
      </c>
      <c r="JW121" s="4">
        <f t="shared" si="650"/>
        <v>0.21367300319292398</v>
      </c>
      <c r="JX121" s="4">
        <f t="shared" si="650"/>
        <v>0.99770836796675588</v>
      </c>
      <c r="JY121" s="4">
        <f t="shared" si="650"/>
        <v>0.98663790789037886</v>
      </c>
      <c r="JZ121" s="4">
        <f t="shared" si="650"/>
        <v>0.91803740115192278</v>
      </c>
      <c r="KA121" s="4">
        <f t="shared" si="650"/>
        <v>0.77226554825632687</v>
      </c>
      <c r="KB121" s="4">
        <f t="shared" ref="KB121:KJ121" si="651">IF(BN1=1,HF121,0)</f>
        <v>0.45419945217444441</v>
      </c>
      <c r="KC121" s="4">
        <f t="shared" si="651"/>
        <v>0.22023782152275592</v>
      </c>
      <c r="KD121" s="4">
        <f t="shared" si="651"/>
        <v>0.99515992749508897</v>
      </c>
      <c r="KE121" s="4">
        <f t="shared" si="651"/>
        <v>0.97212240313653508</v>
      </c>
      <c r="KF121" s="4">
        <f t="shared" si="651"/>
        <v>0.84100864096064232</v>
      </c>
      <c r="KG121" s="4">
        <f t="shared" si="651"/>
        <v>0.61560271063962346</v>
      </c>
      <c r="KH121" s="4">
        <f t="shared" si="651"/>
        <v>0.28212601566836509</v>
      </c>
      <c r="KI121" s="4">
        <f t="shared" si="651"/>
        <v>0.11768848335340516</v>
      </c>
      <c r="KJ121" s="4">
        <f t="shared" si="651"/>
        <v>0</v>
      </c>
    </row>
    <row r="122" spans="1:296" x14ac:dyDescent="0.2">
      <c r="A122" s="4" t="str">
        <f>'Respondent Data'!A122</f>
        <v>1035</v>
      </c>
      <c r="B122" s="4">
        <f>SUMPRODUCT('Respondent Data'!I122:Z122,'Product Coding'!A100:R100)</f>
        <v>3.4492893753481257</v>
      </c>
      <c r="C122" s="4">
        <f>SUMPRODUCT('Respondent Data'!I122:Z122,'Product Coding'!A101:R101)</f>
        <v>1.0793099559392949</v>
      </c>
      <c r="D122" s="4">
        <f>SUMPRODUCT('Respondent Data'!I122:Z122,'Product Coding'!A102:R102)</f>
        <v>-0.6334209467678551</v>
      </c>
      <c r="E122" s="4">
        <f>SUMPRODUCT('Respondent Data'!I122:Z122,'Product Coding'!A103:R103)</f>
        <v>-1.7073435453462231</v>
      </c>
      <c r="F122" s="4">
        <f>SUMPRODUCT('Respondent Data'!I122:Z122,'Product Coding'!A104:R104)</f>
        <v>-3.043808813670815</v>
      </c>
      <c r="G122" s="4">
        <f>SUMPRODUCT('Respondent Data'!I122:Z122,'Product Coding'!A105:R105)</f>
        <v>-3.9271717353130549</v>
      </c>
      <c r="H122" s="4">
        <f>SUMPRODUCT('Respondent Data'!I122:Z122,'Product Coding'!A106:R106)</f>
        <v>3.8019214276765276</v>
      </c>
      <c r="I122" s="4">
        <f>SUMPRODUCT('Respondent Data'!I122:Z122,'Product Coding'!A107:R107)</f>
        <v>1.4319420082676968</v>
      </c>
      <c r="J122" s="4">
        <f>SUMPRODUCT('Respondent Data'!I122:Z122,'Product Coding'!A108:R108)</f>
        <v>-0.28078889443945304</v>
      </c>
      <c r="K122" s="4">
        <f>SUMPRODUCT('Respondent Data'!I122:Z122,'Product Coding'!A109:R109)</f>
        <v>-1.3547114930178212</v>
      </c>
      <c r="L122" s="4">
        <f>SUMPRODUCT('Respondent Data'!I122:Z122,'Product Coding'!A110:R110)</f>
        <v>-2.6911767613424131</v>
      </c>
      <c r="M122" s="4">
        <f>SUMPRODUCT('Respondent Data'!I122:Z122,'Product Coding'!A111:R111)</f>
        <v>-3.574539682984653</v>
      </c>
      <c r="N122" s="4">
        <f>SUMPRODUCT('Respondent Data'!I122:Z122,'Product Coding'!A112:R112)</f>
        <v>2.3351904151824896</v>
      </c>
      <c r="O122" s="4">
        <f>SUMPRODUCT('Respondent Data'!I122:Z122,'Product Coding'!A113:R113)</f>
        <v>-3.4789004226341291E-2</v>
      </c>
      <c r="P122" s="4">
        <f>SUMPRODUCT('Respondent Data'!I122:Z122,'Product Coding'!A114:R114)</f>
        <v>-1.747519906933491</v>
      </c>
      <c r="Q122" s="4">
        <f>SUMPRODUCT('Respondent Data'!I122:Z122,'Product Coding'!A115:R115)</f>
        <v>-2.8214425055118593</v>
      </c>
      <c r="R122" s="4">
        <f>SUMPRODUCT('Respondent Data'!I122:Z122,'Product Coding'!A116:R116)</f>
        <v>-4.1579077738364516</v>
      </c>
      <c r="S122" s="4">
        <f>SUMPRODUCT('Respondent Data'!I122:Z122,'Product Coding'!A117:R117)</f>
        <v>-5.0412706954786914</v>
      </c>
      <c r="T122" s="4">
        <f>SUMPRODUCT('Respondent Data'!I122:Z122,'Product Coding'!A118:R118)</f>
        <v>2.6878224675108915</v>
      </c>
      <c r="U122" s="4">
        <f>SUMPRODUCT('Respondent Data'!I122:Z122,'Product Coding'!A119:R119)</f>
        <v>0.31784304810206071</v>
      </c>
      <c r="V122" s="4">
        <f>SUMPRODUCT('Respondent Data'!I122:Z122,'Product Coding'!A120:R120)</f>
        <v>-1.3948878546050891</v>
      </c>
      <c r="W122" s="4">
        <f>SUMPRODUCT('Respondent Data'!I122:Z122,'Product Coding'!A121:R121)</f>
        <v>-2.4688104531834574</v>
      </c>
      <c r="X122" s="4">
        <f>SUMPRODUCT('Respondent Data'!I122:Z122,'Product Coding'!A122:R122)</f>
        <v>-3.8052757215080493</v>
      </c>
      <c r="Y122" s="4">
        <f>SUMPRODUCT('Respondent Data'!I122:Z122,'Product Coding'!A123:R123)</f>
        <v>-4.6886386431502887</v>
      </c>
      <c r="Z122" s="4">
        <f>SUMPRODUCT('Respondent Data'!I122:Z122,'Product Coding'!A124:R124)</f>
        <v>3.5006808156511116</v>
      </c>
      <c r="AA122" s="4">
        <f>SUMPRODUCT('Respondent Data'!I122:Z122,'Product Coding'!A125:R125)</f>
        <v>1.1307013962422809</v>
      </c>
      <c r="AB122" s="4">
        <f>SUMPRODUCT('Respondent Data'!I122:Z122,'Product Coding'!A126:R126)</f>
        <v>-0.58202950646486906</v>
      </c>
      <c r="AC122" s="4">
        <f>SUMPRODUCT('Respondent Data'!I122:Z122,'Product Coding'!A127:R127)</f>
        <v>-1.6559521050432371</v>
      </c>
      <c r="AD122" s="4">
        <f>SUMPRODUCT('Respondent Data'!I122:Z122,'Product Coding'!A128:R128)</f>
        <v>-2.9924173733678292</v>
      </c>
      <c r="AE122" s="4">
        <f>SUMPRODUCT('Respondent Data'!I122:Z122,'Product Coding'!A129:R129)</f>
        <v>-3.875780295010069</v>
      </c>
      <c r="AF122" s="4">
        <f>SUMPRODUCT('Respondent Data'!I122:Z122,'Product Coding'!A130:R130)</f>
        <v>3.8533128679795134</v>
      </c>
      <c r="AG122" s="4">
        <f>SUMPRODUCT('Respondent Data'!I122:Z122,'Product Coding'!A131:R131)</f>
        <v>1.4833334485706828</v>
      </c>
      <c r="AH122" s="4">
        <f>SUMPRODUCT('Respondent Data'!I122:Z122,'Product Coding'!A132:R132)</f>
        <v>-0.22939745413646712</v>
      </c>
      <c r="AI122" s="4">
        <f>SUMPRODUCT('Respondent Data'!I122:Z122,'Product Coding'!A133:R133)</f>
        <v>-1.3033200527148352</v>
      </c>
      <c r="AJ122" s="4">
        <f>SUMPRODUCT('Respondent Data'!I122:Z122,'Product Coding'!A134:R134)</f>
        <v>-2.6397853210394273</v>
      </c>
      <c r="AK122" s="4">
        <f>SUMPRODUCT('Respondent Data'!I122:Z122,'Product Coding'!A135:R135)</f>
        <v>-3.5231482426816672</v>
      </c>
      <c r="AL122" s="4">
        <f>SUMPRODUCT('Respondent Data'!I122:Z122,'Product Coding'!A136:R136)</f>
        <v>4.4699085475039251</v>
      </c>
      <c r="AM122" s="4">
        <f>SUMPRODUCT('Respondent Data'!I122:Z122,'Product Coding'!A137:R137)</f>
        <v>2.0999291280950949</v>
      </c>
      <c r="AN122" s="4">
        <f>SUMPRODUCT('Respondent Data'!I122:Z122,'Product Coding'!A138:R138)</f>
        <v>0.38719822538794485</v>
      </c>
      <c r="AO122" s="4">
        <f>SUMPRODUCT('Respondent Data'!I122:Z122,'Product Coding'!A139:R139)</f>
        <v>-0.68672437319042312</v>
      </c>
      <c r="AP122" s="4">
        <f>SUMPRODUCT('Respondent Data'!I122:Z122,'Product Coding'!A140:R140)</f>
        <v>-2.0231896415150152</v>
      </c>
      <c r="AQ122" s="4">
        <f>SUMPRODUCT('Respondent Data'!I122:Z122,'Product Coding'!A141:R141)</f>
        <v>-2.9065525631572551</v>
      </c>
      <c r="AR122" s="4">
        <f>SUMPRODUCT('Respondent Data'!I122:Z122,'Product Coding'!A142:R142)</f>
        <v>4.8225405998323279</v>
      </c>
      <c r="AS122" s="4">
        <f>SUMPRODUCT('Respondent Data'!I122:Z122,'Product Coding'!A143:R143)</f>
        <v>2.4525611804234968</v>
      </c>
      <c r="AT122" s="4">
        <f>SUMPRODUCT('Respondent Data'!I122:Z122,'Product Coding'!A144:R144)</f>
        <v>0.7398302777163468</v>
      </c>
      <c r="AU122" s="4">
        <f>SUMPRODUCT('Respondent Data'!I122:Z122,'Product Coding'!A145:R145)</f>
        <v>-0.33409232086202117</v>
      </c>
      <c r="AV122" s="4">
        <f>SUMPRODUCT('Respondent Data'!I122:Z122,'Product Coding'!A146:R146)</f>
        <v>-1.6705575891866131</v>
      </c>
      <c r="AW122" s="4">
        <f>SUMPRODUCT('Respondent Data'!I122:Z122,'Product Coding'!A147:R147)</f>
        <v>-2.5539205108288532</v>
      </c>
      <c r="AX122" s="4">
        <f>SUMPRODUCT('Respondent Data'!I122:Z122,'Product Coding'!A148:R148)</f>
        <v>4.9382309360298411</v>
      </c>
      <c r="AY122" s="4">
        <f>SUMPRODUCT('Respondent Data'!I122:Z122,'Product Coding'!A149:R149)</f>
        <v>2.5682515166210109</v>
      </c>
      <c r="AZ122" s="4">
        <f>SUMPRODUCT('Respondent Data'!I122:Z122,'Product Coding'!A150:R150)</f>
        <v>0.85552061391386092</v>
      </c>
      <c r="BA122" s="4">
        <f>SUMPRODUCT('Respondent Data'!I122:Z122,'Product Coding'!A151:R151)</f>
        <v>-0.21840198466450716</v>
      </c>
      <c r="BB122" s="4">
        <f>SUMPRODUCT('Respondent Data'!I122:Z122,'Product Coding'!A152:R152)</f>
        <v>-1.5548672529890992</v>
      </c>
      <c r="BC122" s="4">
        <f>SUMPRODUCT('Respondent Data'!I122:Z122,'Product Coding'!A153:R153)</f>
        <v>-2.4382301746313391</v>
      </c>
      <c r="BD122" s="4">
        <f>SUMPRODUCT('Respondent Data'!I122:Z122,'Product Coding'!A154:R154)</f>
        <v>5.2908629883582439</v>
      </c>
      <c r="BE122" s="4">
        <f>SUMPRODUCT('Respondent Data'!I122:Z122,'Product Coding'!A155:R155)</f>
        <v>2.9208835689494128</v>
      </c>
      <c r="BF122" s="4">
        <f>SUMPRODUCT('Respondent Data'!I122:Z122,'Product Coding'!A156:R156)</f>
        <v>1.2081526662422628</v>
      </c>
      <c r="BG122" s="4">
        <f>SUMPRODUCT('Respondent Data'!I122:Z122,'Product Coding'!A157:R157)</f>
        <v>0.13423006766389484</v>
      </c>
      <c r="BH122" s="4">
        <f>SUMPRODUCT('Respondent Data'!I122:Z122,'Product Coding'!A158:R158)</f>
        <v>-1.2022352006606973</v>
      </c>
      <c r="BI122" s="4">
        <f>SUMPRODUCT('Respondent Data'!I122:Z122,'Product Coding'!A159:R159)</f>
        <v>-2.0855981223029372</v>
      </c>
      <c r="BJ122" s="4">
        <f>SUMPRODUCT('Respondent Data'!I122:Z122,'Product Coding'!A160:R160)</f>
        <v>5.3820580961032691</v>
      </c>
      <c r="BK122" s="4">
        <f>SUMPRODUCT('Respondent Data'!I122:Z122,'Product Coding'!A161:R161)</f>
        <v>3.012078676694439</v>
      </c>
      <c r="BL122" s="4">
        <f>SUMPRODUCT('Respondent Data'!I122:Z122,'Product Coding'!A162:R162)</f>
        <v>1.299347773987289</v>
      </c>
      <c r="BM122" s="4">
        <f>SUMPRODUCT('Respondent Data'!I122:Z122,'Product Coding'!A163:R163)</f>
        <v>0.22542517540892099</v>
      </c>
      <c r="BN122" s="4">
        <f>SUMPRODUCT('Respondent Data'!I122:Z122,'Product Coding'!A164:R164)</f>
        <v>-1.111040092915671</v>
      </c>
      <c r="BO122" s="4">
        <f>SUMPRODUCT('Respondent Data'!I122:Z122,'Product Coding'!A165:R165)</f>
        <v>-1.9944030145579108</v>
      </c>
      <c r="BP122" s="4">
        <f>SUMPRODUCT('Respondent Data'!I122:Z122,'Product Coding'!A166:R166)</f>
        <v>5.7346901484316719</v>
      </c>
      <c r="BQ122" s="4">
        <f>SUMPRODUCT('Respondent Data'!I122:Z122,'Product Coding'!A167:R167)</f>
        <v>3.3647107290228409</v>
      </c>
      <c r="BR122" s="4">
        <f>SUMPRODUCT('Respondent Data'!I122:Z122,'Product Coding'!A168:R168)</f>
        <v>1.6519798263156908</v>
      </c>
      <c r="BS122" s="4">
        <f>SUMPRODUCT('Respondent Data'!I122:Z122,'Product Coding'!A169:R169)</f>
        <v>0.57805722773732304</v>
      </c>
      <c r="BT122" s="4">
        <f>SUMPRODUCT('Respondent Data'!I122:Z122,'Product Coding'!A170:R170)</f>
        <v>-0.75840804058726907</v>
      </c>
      <c r="BU122" s="4">
        <f>SUMPRODUCT('Respondent Data'!I122:Z122,'Product Coding'!A171:R171)</f>
        <v>-1.6417709622295089</v>
      </c>
      <c r="BV122" s="4">
        <f>SUMPRODUCT('Respondent Data'!I122:Z122,'Product Coding'!A172:R172)</f>
        <v>-3.7279247615196001</v>
      </c>
      <c r="BX122" s="4">
        <f t="shared" si="338"/>
        <v>3.1768203627339779E-2</v>
      </c>
      <c r="BY122" s="4">
        <f t="shared" si="339"/>
        <v>0.33982994239009218</v>
      </c>
      <c r="BZ122" s="4">
        <f t="shared" si="340"/>
        <v>1.884044784368454</v>
      </c>
      <c r="CA122" s="4">
        <f t="shared" si="341"/>
        <v>5.5142935331665432</v>
      </c>
      <c r="CB122" s="4">
        <f t="shared" si="342"/>
        <v>20.985019240846018</v>
      </c>
      <c r="CC122" s="4">
        <f t="shared" si="343"/>
        <v>50.763202674649477</v>
      </c>
      <c r="CD122" s="4">
        <f t="shared" si="344"/>
        <v>2.2327829304690901E-2</v>
      </c>
      <c r="CE122" s="4">
        <f t="shared" si="345"/>
        <v>0.23884463331061503</v>
      </c>
      <c r="CF122" s="4">
        <f t="shared" si="346"/>
        <v>1.3241740339252102</v>
      </c>
      <c r="CG122" s="4">
        <f t="shared" si="347"/>
        <v>3.875642645357015</v>
      </c>
      <c r="CH122" s="4">
        <f t="shared" si="348"/>
        <v>14.749021791148088</v>
      </c>
      <c r="CI122" s="4">
        <f t="shared" si="349"/>
        <v>35.678193755455787</v>
      </c>
      <c r="CJ122" s="4">
        <f t="shared" si="350"/>
        <v>9.6792050095726043E-2</v>
      </c>
      <c r="CK122" s="4">
        <f t="shared" si="351"/>
        <v>1.0354012204688166</v>
      </c>
      <c r="CL122" s="4">
        <f t="shared" si="352"/>
        <v>5.7403484090690879</v>
      </c>
      <c r="CM122" s="4">
        <f t="shared" si="353"/>
        <v>16.801068834923253</v>
      </c>
      <c r="CN122" s="4">
        <f t="shared" si="354"/>
        <v>63.937610619937715</v>
      </c>
      <c r="CO122" s="4">
        <f t="shared" si="355"/>
        <v>154.66642413723457</v>
      </c>
      <c r="CP122" s="4">
        <f t="shared" si="356"/>
        <v>6.8028913373262515E-2</v>
      </c>
      <c r="CQ122" s="4">
        <f t="shared" si="357"/>
        <v>0.72771699601549844</v>
      </c>
      <c r="CR122" s="4">
        <f t="shared" si="358"/>
        <v>4.0345220941874604</v>
      </c>
      <c r="CS122" s="4">
        <f t="shared" si="359"/>
        <v>11.808391858823569</v>
      </c>
      <c r="CT122" s="4">
        <f t="shared" si="360"/>
        <v>44.937638678542584</v>
      </c>
      <c r="CU122" s="4">
        <f t="shared" si="361"/>
        <v>108.70509260810461</v>
      </c>
      <c r="CV122" s="4">
        <f t="shared" si="362"/>
        <v>3.0176831567867886E-2</v>
      </c>
      <c r="CW122" s="4">
        <f t="shared" si="363"/>
        <v>0.32280676155067795</v>
      </c>
      <c r="CX122" s="4">
        <f t="shared" si="364"/>
        <v>1.7896668880351074</v>
      </c>
      <c r="CY122" s="4">
        <f t="shared" si="365"/>
        <v>5.2380647366205588</v>
      </c>
      <c r="CZ122" s="4">
        <f t="shared" si="366"/>
        <v>19.933811760589794</v>
      </c>
      <c r="DA122" s="4">
        <f t="shared" si="367"/>
        <v>48.220309682229093</v>
      </c>
      <c r="DB122" s="4">
        <f t="shared" si="368"/>
        <v>2.1209356125629433E-2</v>
      </c>
      <c r="DC122" s="4">
        <f t="shared" si="369"/>
        <v>0.22688013319395695</v>
      </c>
      <c r="DD122" s="4">
        <f t="shared" si="370"/>
        <v>1.2578418741283854</v>
      </c>
      <c r="DE122" s="4">
        <f t="shared" si="371"/>
        <v>3.6814991712510041</v>
      </c>
      <c r="DF122" s="4">
        <f t="shared" si="372"/>
        <v>14.010195590639356</v>
      </c>
      <c r="DG122" s="4">
        <f t="shared" si="373"/>
        <v>33.890957645385207</v>
      </c>
      <c r="DH122" s="4">
        <f t="shared" si="374"/>
        <v>1.1448362783985205E-2</v>
      </c>
      <c r="DI122" s="4">
        <f t="shared" si="375"/>
        <v>0.12246510728086606</v>
      </c>
      <c r="DJ122" s="4">
        <f t="shared" si="376"/>
        <v>0.67895649517188017</v>
      </c>
      <c r="DK122" s="4">
        <f t="shared" si="377"/>
        <v>1.9871955495382372</v>
      </c>
      <c r="DL122" s="4">
        <f t="shared" si="378"/>
        <v>7.5624078753814183</v>
      </c>
      <c r="DM122" s="4">
        <f t="shared" si="379"/>
        <v>18.293623621708701</v>
      </c>
      <c r="DN122" s="4">
        <f t="shared" si="380"/>
        <v>8.0463186731469065E-3</v>
      </c>
      <c r="DO122" s="4">
        <f t="shared" si="381"/>
        <v>8.6072855841134915E-2</v>
      </c>
      <c r="DP122" s="4">
        <f t="shared" si="382"/>
        <v>0.4771948992565172</v>
      </c>
      <c r="DQ122" s="4">
        <f t="shared" si="383"/>
        <v>1.3966720795930205</v>
      </c>
      <c r="DR122" s="4">
        <f t="shared" si="384"/>
        <v>5.3151306304474817</v>
      </c>
      <c r="DS122" s="4">
        <f t="shared" si="385"/>
        <v>12.857412725668075</v>
      </c>
      <c r="DT122" s="4">
        <f t="shared" si="386"/>
        <v>7.1672665165909664E-3</v>
      </c>
      <c r="DU122" s="4">
        <f t="shared" si="387"/>
        <v>7.666948361321306E-2</v>
      </c>
      <c r="DV122" s="4">
        <f t="shared" si="388"/>
        <v>0.42506184035979805</v>
      </c>
      <c r="DW122" s="4">
        <f t="shared" si="389"/>
        <v>1.2440870710393448</v>
      </c>
      <c r="DX122" s="4">
        <f t="shared" si="390"/>
        <v>4.7344579982953059</v>
      </c>
      <c r="DY122" s="4">
        <f t="shared" si="391"/>
        <v>11.452753422035492</v>
      </c>
      <c r="DZ122" s="4">
        <f t="shared" si="392"/>
        <v>5.0374111561645807E-3</v>
      </c>
      <c r="EA122" s="4">
        <f t="shared" si="393"/>
        <v>5.3886054215586322E-2</v>
      </c>
      <c r="EB122" s="4">
        <f t="shared" si="394"/>
        <v>0.29874865846439053</v>
      </c>
      <c r="EC122" s="4">
        <f t="shared" si="395"/>
        <v>0.87438887285505029</v>
      </c>
      <c r="ED122" s="4">
        <f t="shared" si="396"/>
        <v>3.3275463503133613</v>
      </c>
      <c r="EE122" s="4">
        <f t="shared" si="397"/>
        <v>8.049404570545315</v>
      </c>
      <c r="EF122" s="4">
        <f t="shared" si="398"/>
        <v>4.5983483417555799E-3</v>
      </c>
      <c r="EG122" s="4">
        <f t="shared" si="399"/>
        <v>4.918932371497229E-2</v>
      </c>
      <c r="EH122" s="4">
        <f t="shared" si="400"/>
        <v>0.27270960333866984</v>
      </c>
      <c r="EI122" s="4">
        <f t="shared" si="401"/>
        <v>0.79817678146484472</v>
      </c>
      <c r="EJ122" s="4">
        <f t="shared" si="402"/>
        <v>3.0375160509487587</v>
      </c>
      <c r="EK122" s="4">
        <f t="shared" si="403"/>
        <v>7.3478151795869566</v>
      </c>
      <c r="EL122" s="4">
        <f t="shared" si="404"/>
        <v>3.2318836174251909E-3</v>
      </c>
      <c r="EM122" s="4">
        <f t="shared" si="405"/>
        <v>3.4572015352353574E-2</v>
      </c>
      <c r="EN122" s="4">
        <f t="shared" si="406"/>
        <v>0.19167005929965666</v>
      </c>
      <c r="EO122" s="4">
        <f t="shared" si="407"/>
        <v>0.56098717889661709</v>
      </c>
      <c r="EP122" s="4">
        <f t="shared" si="408"/>
        <v>2.1348748796572075</v>
      </c>
      <c r="EQ122" s="4">
        <f t="shared" si="409"/>
        <v>5.1643072115995654</v>
      </c>
      <c r="ER122" s="4">
        <f t="shared" si="410"/>
        <v>41.592703760818964</v>
      </c>
      <c r="ET122" s="4">
        <f t="shared" si="411"/>
        <v>0.96920994122938309</v>
      </c>
      <c r="EU122" s="4">
        <f t="shared" si="412"/>
        <v>0.74636337669549524</v>
      </c>
      <c r="EV122" s="4">
        <f t="shared" si="413"/>
        <v>0.34673525370341268</v>
      </c>
      <c r="EW122" s="4">
        <f t="shared" si="414"/>
        <v>0.15350858767856418</v>
      </c>
      <c r="EX122" s="4">
        <f t="shared" si="415"/>
        <v>4.5485518527184077E-2</v>
      </c>
      <c r="EY122" s="4">
        <f t="shared" si="416"/>
        <v>1.9318742819785767E-2</v>
      </c>
      <c r="EZ122" s="4">
        <f t="shared" si="417"/>
        <v>0.97815981462631552</v>
      </c>
      <c r="FA122" s="4">
        <f t="shared" si="418"/>
        <v>0.80720372281684682</v>
      </c>
      <c r="FB122" s="4">
        <f t="shared" si="419"/>
        <v>0.43026037869941153</v>
      </c>
      <c r="FC122" s="4">
        <f t="shared" si="420"/>
        <v>0.20510116773063375</v>
      </c>
      <c r="FD122" s="4">
        <f t="shared" si="421"/>
        <v>6.3496007133729479E-2</v>
      </c>
      <c r="FE122" s="4">
        <f t="shared" si="422"/>
        <v>2.7264156099596714E-2</v>
      </c>
      <c r="FF122" s="4">
        <f t="shared" si="423"/>
        <v>0.91174986171054195</v>
      </c>
      <c r="FG122" s="4">
        <f t="shared" si="424"/>
        <v>0.49130362600925859</v>
      </c>
      <c r="FH122" s="4">
        <f t="shared" si="425"/>
        <v>0.14836028337266774</v>
      </c>
      <c r="FI122" s="4">
        <f t="shared" si="426"/>
        <v>5.617640206177605E-2</v>
      </c>
      <c r="FJ122" s="4">
        <f t="shared" si="427"/>
        <v>1.5399396289043183E-2</v>
      </c>
      <c r="FK122" s="4">
        <f t="shared" si="428"/>
        <v>6.4239928779915067E-3</v>
      </c>
      <c r="FL122" s="4">
        <f t="shared" si="429"/>
        <v>0.9363042399681859</v>
      </c>
      <c r="FM122" s="4">
        <f t="shared" si="430"/>
        <v>0.57879849669027017</v>
      </c>
      <c r="FN122" s="4">
        <f t="shared" si="431"/>
        <v>0.19862858505567718</v>
      </c>
      <c r="FO122" s="4">
        <f t="shared" si="432"/>
        <v>7.8073813716989793E-2</v>
      </c>
      <c r="FP122" s="4">
        <f t="shared" si="433"/>
        <v>2.1768641766671801E-2</v>
      </c>
      <c r="FQ122" s="4">
        <f t="shared" si="434"/>
        <v>9.1153471204136576E-3</v>
      </c>
      <c r="FR122" s="4">
        <f t="shared" si="435"/>
        <v>0.97070713430631073</v>
      </c>
      <c r="FS122" s="4">
        <f t="shared" si="436"/>
        <v>0.75596831605830062</v>
      </c>
      <c r="FT122" s="4">
        <f t="shared" si="437"/>
        <v>0.35846573807396293</v>
      </c>
      <c r="FU122" s="4">
        <f t="shared" si="438"/>
        <v>0.16030612733617527</v>
      </c>
      <c r="FV122" s="4">
        <f t="shared" si="439"/>
        <v>4.7769608871835283E-2</v>
      </c>
      <c r="FW122" s="4">
        <f t="shared" si="440"/>
        <v>2.0316816502295356E-2</v>
      </c>
      <c r="FX122" s="4">
        <f t="shared" si="441"/>
        <v>0.9792311380635057</v>
      </c>
      <c r="FY122" s="4">
        <f t="shared" si="442"/>
        <v>0.8150755505321321</v>
      </c>
      <c r="FZ122" s="4">
        <f t="shared" si="443"/>
        <v>0.44290081225729711</v>
      </c>
      <c r="GA122" s="4">
        <f t="shared" si="444"/>
        <v>0.21360678778733544</v>
      </c>
      <c r="GB122" s="4">
        <f t="shared" si="445"/>
        <v>6.6621383709591309E-2</v>
      </c>
      <c r="GC122" s="4">
        <f t="shared" si="446"/>
        <v>2.866072092842838E-2</v>
      </c>
      <c r="GD122" s="4">
        <f t="shared" si="447"/>
        <v>0.98868121873026327</v>
      </c>
      <c r="GE122" s="4">
        <f t="shared" si="448"/>
        <v>0.89089629023967287</v>
      </c>
      <c r="GF122" s="4">
        <f t="shared" si="449"/>
        <v>0.59560804754361829</v>
      </c>
      <c r="GG122" s="4">
        <f t="shared" si="450"/>
        <v>0.33476214844876184</v>
      </c>
      <c r="GH122" s="4">
        <f t="shared" si="451"/>
        <v>0.1167895777162396</v>
      </c>
      <c r="GI122" s="4">
        <f t="shared" si="452"/>
        <v>5.183059541364874E-2</v>
      </c>
      <c r="GJ122" s="4">
        <f t="shared" si="453"/>
        <v>0.99201790778449739</v>
      </c>
      <c r="GK122" s="4">
        <f t="shared" si="454"/>
        <v>0.92074854336132561</v>
      </c>
      <c r="GL122" s="4">
        <f t="shared" si="455"/>
        <v>0.6769587415332311</v>
      </c>
      <c r="GM122" s="4">
        <f t="shared" si="456"/>
        <v>0.41724523288551441</v>
      </c>
      <c r="GN122" s="4">
        <f t="shared" si="457"/>
        <v>0.15834985189041786</v>
      </c>
      <c r="GO122" s="4">
        <f t="shared" si="458"/>
        <v>7.2163543065127927E-2</v>
      </c>
      <c r="GP122" s="4">
        <f t="shared" si="459"/>
        <v>0.99288373763239968</v>
      </c>
      <c r="GQ122" s="4">
        <f t="shared" si="460"/>
        <v>0.92879013961098189</v>
      </c>
      <c r="GR122" s="4">
        <f t="shared" si="461"/>
        <v>0.70172393343121242</v>
      </c>
      <c r="GS122" s="4">
        <f t="shared" si="462"/>
        <v>0.44561550792984694</v>
      </c>
      <c r="GT122" s="4">
        <f t="shared" si="463"/>
        <v>0.17438439697304819</v>
      </c>
      <c r="GU122" s="4">
        <f t="shared" si="464"/>
        <v>8.0303525341670401E-2</v>
      </c>
      <c r="GV122" s="4">
        <f t="shared" si="465"/>
        <v>0.9949878371687978</v>
      </c>
      <c r="GW122" s="4">
        <f t="shared" si="466"/>
        <v>0.94886918372243378</v>
      </c>
      <c r="GX122" s="4">
        <f t="shared" si="467"/>
        <v>0.76997192142040483</v>
      </c>
      <c r="GY122" s="4">
        <f t="shared" si="468"/>
        <v>0.53350722173078746</v>
      </c>
      <c r="GZ122" s="4">
        <f t="shared" si="469"/>
        <v>0.23107782541198874</v>
      </c>
      <c r="HA122" s="4">
        <f t="shared" si="470"/>
        <v>0.1105045080264038</v>
      </c>
      <c r="HB122" s="4">
        <f t="shared" si="471"/>
        <v>0.99542269967958252</v>
      </c>
      <c r="HC122" s="4">
        <f t="shared" si="472"/>
        <v>0.95311682781826013</v>
      </c>
      <c r="HD122" s="4">
        <f t="shared" si="473"/>
        <v>0.78572519400869067</v>
      </c>
      <c r="HE122" s="4">
        <f t="shared" si="474"/>
        <v>0.55611884788400634</v>
      </c>
      <c r="HF122" s="4">
        <f t="shared" si="475"/>
        <v>0.24767703394393054</v>
      </c>
      <c r="HG122" s="4">
        <f t="shared" si="476"/>
        <v>0.11979182318809786</v>
      </c>
      <c r="HH122" s="4">
        <f t="shared" si="477"/>
        <v>0.99677852780578324</v>
      </c>
      <c r="HI122" s="4">
        <f t="shared" si="478"/>
        <v>0.96658326840536168</v>
      </c>
      <c r="HJ122" s="4">
        <f t="shared" si="479"/>
        <v>0.83915845010631462</v>
      </c>
      <c r="HK122" s="4">
        <f t="shared" si="480"/>
        <v>0.64062025205540096</v>
      </c>
      <c r="HL122" s="4">
        <f t="shared" si="481"/>
        <v>0.31899199757195673</v>
      </c>
      <c r="HM122" s="4">
        <f t="shared" si="482"/>
        <v>0.16222423147864359</v>
      </c>
      <c r="HN122" s="4">
        <f t="shared" si="483"/>
        <v>2.3478199590604536E-2</v>
      </c>
      <c r="HP122" s="4">
        <f t="shared" ref="HP122:IU122" si="652">IF(B1=1,ET122,0)</f>
        <v>0.96920994122938309</v>
      </c>
      <c r="HQ122" s="4">
        <f t="shared" si="652"/>
        <v>0.74636337669549524</v>
      </c>
      <c r="HR122" s="4">
        <f t="shared" si="652"/>
        <v>0.34673525370341268</v>
      </c>
      <c r="HS122" s="4">
        <f t="shared" si="652"/>
        <v>0.15350858767856418</v>
      </c>
      <c r="HT122" s="4">
        <f t="shared" si="652"/>
        <v>4.5485518527184077E-2</v>
      </c>
      <c r="HU122" s="4">
        <f t="shared" si="652"/>
        <v>1.9318742819785767E-2</v>
      </c>
      <c r="HV122" s="4">
        <f t="shared" si="652"/>
        <v>0.97815981462631552</v>
      </c>
      <c r="HW122" s="4">
        <f t="shared" si="652"/>
        <v>0.80720372281684682</v>
      </c>
      <c r="HX122" s="4">
        <f t="shared" si="652"/>
        <v>0.43026037869941153</v>
      </c>
      <c r="HY122" s="4">
        <f t="shared" si="652"/>
        <v>0.20510116773063375</v>
      </c>
      <c r="HZ122" s="4">
        <f t="shared" si="652"/>
        <v>6.3496007133729479E-2</v>
      </c>
      <c r="IA122" s="4">
        <f t="shared" si="652"/>
        <v>2.7264156099596714E-2</v>
      </c>
      <c r="IB122" s="4">
        <f t="shared" si="652"/>
        <v>0.91174986171054195</v>
      </c>
      <c r="IC122" s="4">
        <f t="shared" si="652"/>
        <v>0.49130362600925859</v>
      </c>
      <c r="ID122" s="4">
        <f t="shared" si="652"/>
        <v>0.14836028337266774</v>
      </c>
      <c r="IE122" s="4">
        <f t="shared" si="652"/>
        <v>5.617640206177605E-2</v>
      </c>
      <c r="IF122" s="4">
        <f t="shared" si="652"/>
        <v>1.5399396289043183E-2</v>
      </c>
      <c r="IG122" s="4">
        <f t="shared" si="652"/>
        <v>6.4239928779915067E-3</v>
      </c>
      <c r="IH122" s="4">
        <f t="shared" si="652"/>
        <v>0.9363042399681859</v>
      </c>
      <c r="II122" s="4">
        <f t="shared" si="652"/>
        <v>0.57879849669027017</v>
      </c>
      <c r="IJ122" s="4">
        <f t="shared" si="652"/>
        <v>0.19862858505567718</v>
      </c>
      <c r="IK122" s="4">
        <f t="shared" si="652"/>
        <v>7.8073813716989793E-2</v>
      </c>
      <c r="IL122" s="4">
        <f t="shared" si="652"/>
        <v>2.1768641766671801E-2</v>
      </c>
      <c r="IM122" s="4">
        <f t="shared" si="652"/>
        <v>9.1153471204136576E-3</v>
      </c>
      <c r="IN122" s="4">
        <f t="shared" si="652"/>
        <v>0.97070713430631073</v>
      </c>
      <c r="IO122" s="4">
        <f t="shared" si="652"/>
        <v>0.75596831605830062</v>
      </c>
      <c r="IP122" s="4">
        <f t="shared" si="652"/>
        <v>0.35846573807396293</v>
      </c>
      <c r="IQ122" s="4">
        <f t="shared" si="652"/>
        <v>0.16030612733617527</v>
      </c>
      <c r="IR122" s="4">
        <f t="shared" si="652"/>
        <v>4.7769608871835283E-2</v>
      </c>
      <c r="IS122" s="4">
        <f t="shared" si="652"/>
        <v>2.0316816502295356E-2</v>
      </c>
      <c r="IT122" s="4">
        <f t="shared" si="652"/>
        <v>0.9792311380635057</v>
      </c>
      <c r="IU122" s="4">
        <f t="shared" si="652"/>
        <v>0.8150755505321321</v>
      </c>
      <c r="IV122" s="4">
        <f t="shared" ref="IV122:KA122" si="653">IF(AH1=1,FZ122,0)</f>
        <v>0.44290081225729711</v>
      </c>
      <c r="IW122" s="4">
        <f t="shared" si="653"/>
        <v>0.21360678778733544</v>
      </c>
      <c r="IX122" s="4">
        <f t="shared" si="653"/>
        <v>6.6621383709591309E-2</v>
      </c>
      <c r="IY122" s="4">
        <f t="shared" si="653"/>
        <v>2.866072092842838E-2</v>
      </c>
      <c r="IZ122" s="4">
        <f t="shared" si="653"/>
        <v>0.98868121873026327</v>
      </c>
      <c r="JA122" s="4">
        <f t="shared" si="653"/>
        <v>0.89089629023967287</v>
      </c>
      <c r="JB122" s="4">
        <f t="shared" si="653"/>
        <v>0.59560804754361829</v>
      </c>
      <c r="JC122" s="4">
        <f t="shared" si="653"/>
        <v>0.33476214844876184</v>
      </c>
      <c r="JD122" s="4">
        <f t="shared" si="653"/>
        <v>0.1167895777162396</v>
      </c>
      <c r="JE122" s="4">
        <f t="shared" si="653"/>
        <v>5.183059541364874E-2</v>
      </c>
      <c r="JF122" s="4">
        <f t="shared" si="653"/>
        <v>0.99201790778449739</v>
      </c>
      <c r="JG122" s="4">
        <f t="shared" si="653"/>
        <v>0.92074854336132561</v>
      </c>
      <c r="JH122" s="4">
        <f t="shared" si="653"/>
        <v>0.6769587415332311</v>
      </c>
      <c r="JI122" s="4">
        <f t="shared" si="653"/>
        <v>0.41724523288551441</v>
      </c>
      <c r="JJ122" s="4">
        <f t="shared" si="653"/>
        <v>0.15834985189041786</v>
      </c>
      <c r="JK122" s="4">
        <f t="shared" si="653"/>
        <v>7.2163543065127927E-2</v>
      </c>
      <c r="JL122" s="4">
        <f t="shared" si="653"/>
        <v>0.99288373763239968</v>
      </c>
      <c r="JM122" s="4">
        <f t="shared" si="653"/>
        <v>0.92879013961098189</v>
      </c>
      <c r="JN122" s="4">
        <f t="shared" si="653"/>
        <v>0.70172393343121242</v>
      </c>
      <c r="JO122" s="4">
        <f t="shared" si="653"/>
        <v>0.44561550792984694</v>
      </c>
      <c r="JP122" s="4">
        <f t="shared" si="653"/>
        <v>0.17438439697304819</v>
      </c>
      <c r="JQ122" s="4">
        <f t="shared" si="653"/>
        <v>8.0303525341670401E-2</v>
      </c>
      <c r="JR122" s="4">
        <f t="shared" si="653"/>
        <v>0.9949878371687978</v>
      </c>
      <c r="JS122" s="4">
        <f t="shared" si="653"/>
        <v>0.94886918372243378</v>
      </c>
      <c r="JT122" s="4">
        <f t="shared" si="653"/>
        <v>0.76997192142040483</v>
      </c>
      <c r="JU122" s="4">
        <f t="shared" si="653"/>
        <v>0.53350722173078746</v>
      </c>
      <c r="JV122" s="4">
        <f t="shared" si="653"/>
        <v>0.23107782541198874</v>
      </c>
      <c r="JW122" s="4">
        <f t="shared" si="653"/>
        <v>0.1105045080264038</v>
      </c>
      <c r="JX122" s="4">
        <f t="shared" si="653"/>
        <v>0.99542269967958252</v>
      </c>
      <c r="JY122" s="4">
        <f t="shared" si="653"/>
        <v>0.95311682781826013</v>
      </c>
      <c r="JZ122" s="4">
        <f t="shared" si="653"/>
        <v>0.78572519400869067</v>
      </c>
      <c r="KA122" s="4">
        <f t="shared" si="653"/>
        <v>0.55611884788400634</v>
      </c>
      <c r="KB122" s="4">
        <f t="shared" ref="KB122:KJ122" si="654">IF(BN1=1,HF122,0)</f>
        <v>0.24767703394393054</v>
      </c>
      <c r="KC122" s="4">
        <f t="shared" si="654"/>
        <v>0.11979182318809786</v>
      </c>
      <c r="KD122" s="4">
        <f t="shared" si="654"/>
        <v>0.99677852780578324</v>
      </c>
      <c r="KE122" s="4">
        <f t="shared" si="654"/>
        <v>0.96658326840536168</v>
      </c>
      <c r="KF122" s="4">
        <f t="shared" si="654"/>
        <v>0.83915845010631462</v>
      </c>
      <c r="KG122" s="4">
        <f t="shared" si="654"/>
        <v>0.64062025205540096</v>
      </c>
      <c r="KH122" s="4">
        <f t="shared" si="654"/>
        <v>0.31899199757195673</v>
      </c>
      <c r="KI122" s="4">
        <f t="shared" si="654"/>
        <v>0.16222423147864359</v>
      </c>
      <c r="KJ122" s="4">
        <f t="shared" si="654"/>
        <v>0</v>
      </c>
    </row>
    <row r="123" spans="1:296" x14ac:dyDescent="0.2">
      <c r="A123" s="4" t="str">
        <f>'Respondent Data'!A123</f>
        <v>1042</v>
      </c>
      <c r="B123" s="4">
        <f>SUMPRODUCT('Respondent Data'!I123:Z123,'Product Coding'!A100:R100)</f>
        <v>0.94566944174140422</v>
      </c>
      <c r="C123" s="4">
        <f>SUMPRODUCT('Respondent Data'!I123:Z123,'Product Coding'!A101:R101)</f>
        <v>0.64234674799763414</v>
      </c>
      <c r="D123" s="4">
        <f>SUMPRODUCT('Respondent Data'!I123:Z123,'Product Coding'!A102:R102)</f>
        <v>-0.18962895473634589</v>
      </c>
      <c r="E123" s="4">
        <f>SUMPRODUCT('Respondent Data'!I123:Z123,'Product Coding'!A103:R103)</f>
        <v>-0.70455300054127501</v>
      </c>
      <c r="F123" s="4">
        <f>SUMPRODUCT('Respondent Data'!I123:Z123,'Product Coding'!A104:R104)</f>
        <v>-1.8408928638938058</v>
      </c>
      <c r="G123" s="4">
        <f>SUMPRODUCT('Respondent Data'!I123:Z123,'Product Coding'!A105:R105)</f>
        <v>-2.0182400418737458</v>
      </c>
      <c r="H123" s="4">
        <f>SUMPRODUCT('Respondent Data'!I123:Z123,'Product Coding'!A106:R106)</f>
        <v>-0.94147022001782177</v>
      </c>
      <c r="I123" s="4">
        <f>SUMPRODUCT('Respondent Data'!I123:Z123,'Product Coding'!A107:R107)</f>
        <v>-1.2447929137615918</v>
      </c>
      <c r="J123" s="4">
        <f>SUMPRODUCT('Respondent Data'!I123:Z123,'Product Coding'!A108:R108)</f>
        <v>-2.0767686164955719</v>
      </c>
      <c r="K123" s="4">
        <f>SUMPRODUCT('Respondent Data'!I123:Z123,'Product Coding'!A109:R109)</f>
        <v>-2.5916926623005008</v>
      </c>
      <c r="L123" s="4">
        <f>SUMPRODUCT('Respondent Data'!I123:Z123,'Product Coding'!A110:R110)</f>
        <v>-3.728032525653032</v>
      </c>
      <c r="M123" s="4">
        <f>SUMPRODUCT('Respondent Data'!I123:Z123,'Product Coding'!A111:R111)</f>
        <v>-3.9053797036329723</v>
      </c>
      <c r="N123" s="4">
        <f>SUMPRODUCT('Respondent Data'!I123:Z123,'Product Coding'!A112:R112)</f>
        <v>-2.4182027432958657</v>
      </c>
      <c r="O123" s="4">
        <f>SUMPRODUCT('Respondent Data'!I123:Z123,'Product Coding'!A113:R113)</f>
        <v>-2.7215254370396362</v>
      </c>
      <c r="P123" s="4">
        <f>SUMPRODUCT('Respondent Data'!I123:Z123,'Product Coding'!A114:R114)</f>
        <v>-3.5535011397736156</v>
      </c>
      <c r="Q123" s="4">
        <f>SUMPRODUCT('Respondent Data'!I123:Z123,'Product Coding'!A115:R115)</f>
        <v>-4.0684251855785449</v>
      </c>
      <c r="R123" s="4">
        <f>SUMPRODUCT('Respondent Data'!I123:Z123,'Product Coding'!A116:R116)</f>
        <v>-5.2047650489310762</v>
      </c>
      <c r="S123" s="4">
        <f>SUMPRODUCT('Respondent Data'!I123:Z123,'Product Coding'!A117:R117)</f>
        <v>-5.3821122269110155</v>
      </c>
      <c r="T123" s="4">
        <f>SUMPRODUCT('Respondent Data'!I123:Z123,'Product Coding'!A118:R118)</f>
        <v>-4.3053424050550921</v>
      </c>
      <c r="U123" s="4">
        <f>SUMPRODUCT('Respondent Data'!I123:Z123,'Product Coding'!A119:R119)</f>
        <v>-4.6086650987988618</v>
      </c>
      <c r="V123" s="4">
        <f>SUMPRODUCT('Respondent Data'!I123:Z123,'Product Coding'!A120:R120)</f>
        <v>-5.440640801532842</v>
      </c>
      <c r="W123" s="4">
        <f>SUMPRODUCT('Respondent Data'!I123:Z123,'Product Coding'!A121:R121)</f>
        <v>-5.9555648473377714</v>
      </c>
      <c r="X123" s="4">
        <f>SUMPRODUCT('Respondent Data'!I123:Z123,'Product Coding'!A122:R122)</f>
        <v>-7.0919047106903026</v>
      </c>
      <c r="Y123" s="4">
        <f>SUMPRODUCT('Respondent Data'!I123:Z123,'Product Coding'!A123:R123)</f>
        <v>-7.269251888670242</v>
      </c>
      <c r="Z123" s="4">
        <f>SUMPRODUCT('Respondent Data'!I123:Z123,'Product Coding'!A124:R124)</f>
        <v>0.31096164332508436</v>
      </c>
      <c r="AA123" s="4">
        <f>SUMPRODUCT('Respondent Data'!I123:Z123,'Product Coding'!A125:R125)</f>
        <v>7.6389495813142805E-3</v>
      </c>
      <c r="AB123" s="4">
        <f>SUMPRODUCT('Respondent Data'!I123:Z123,'Product Coding'!A126:R126)</f>
        <v>-0.82433675315266575</v>
      </c>
      <c r="AC123" s="4">
        <f>SUMPRODUCT('Respondent Data'!I123:Z123,'Product Coding'!A127:R127)</f>
        <v>-1.3392607989575949</v>
      </c>
      <c r="AD123" s="4">
        <f>SUMPRODUCT('Respondent Data'!I123:Z123,'Product Coding'!A128:R128)</f>
        <v>-2.4756006623101259</v>
      </c>
      <c r="AE123" s="4">
        <f>SUMPRODUCT('Respondent Data'!I123:Z123,'Product Coding'!A129:R129)</f>
        <v>-2.6529478402900653</v>
      </c>
      <c r="AF123" s="4">
        <f>SUMPRODUCT('Respondent Data'!I123:Z123,'Product Coding'!A130:R130)</f>
        <v>-1.5761780184341416</v>
      </c>
      <c r="AG123" s="4">
        <f>SUMPRODUCT('Respondent Data'!I123:Z123,'Product Coding'!A131:R131)</f>
        <v>-1.8795007121779117</v>
      </c>
      <c r="AH123" s="4">
        <f>SUMPRODUCT('Respondent Data'!I123:Z123,'Product Coding'!A132:R132)</f>
        <v>-2.7114764149118917</v>
      </c>
      <c r="AI123" s="4">
        <f>SUMPRODUCT('Respondent Data'!I123:Z123,'Product Coding'!A133:R133)</f>
        <v>-3.2264004607168211</v>
      </c>
      <c r="AJ123" s="4">
        <f>SUMPRODUCT('Respondent Data'!I123:Z123,'Product Coding'!A134:R134)</f>
        <v>-4.3627403240693523</v>
      </c>
      <c r="AK123" s="4">
        <f>SUMPRODUCT('Respondent Data'!I123:Z123,'Product Coding'!A135:R135)</f>
        <v>-4.5400875020492917</v>
      </c>
      <c r="AL123" s="4">
        <f>SUMPRODUCT('Respondent Data'!I123:Z123,'Product Coding'!A136:R136)</f>
        <v>3.811928651203826</v>
      </c>
      <c r="AM123" s="4">
        <f>SUMPRODUCT('Respondent Data'!I123:Z123,'Product Coding'!A137:R137)</f>
        <v>3.5086059574600563</v>
      </c>
      <c r="AN123" s="4">
        <f>SUMPRODUCT('Respondent Data'!I123:Z123,'Product Coding'!A138:R138)</f>
        <v>2.6766302547260761</v>
      </c>
      <c r="AO123" s="4">
        <f>SUMPRODUCT('Respondent Data'!I123:Z123,'Product Coding'!A139:R139)</f>
        <v>2.1617062089211467</v>
      </c>
      <c r="AP123" s="4">
        <f>SUMPRODUCT('Respondent Data'!I123:Z123,'Product Coding'!A140:R140)</f>
        <v>1.0253663455686159</v>
      </c>
      <c r="AQ123" s="4">
        <f>SUMPRODUCT('Respondent Data'!I123:Z123,'Product Coding'!A141:R141)</f>
        <v>0.84801916758867613</v>
      </c>
      <c r="AR123" s="4">
        <f>SUMPRODUCT('Respondent Data'!I123:Z123,'Product Coding'!A142:R142)</f>
        <v>1.9247889894446002</v>
      </c>
      <c r="AS123" s="4">
        <f>SUMPRODUCT('Respondent Data'!I123:Z123,'Product Coding'!A143:R143)</f>
        <v>1.6214662957008301</v>
      </c>
      <c r="AT123" s="4">
        <f>SUMPRODUCT('Respondent Data'!I123:Z123,'Product Coding'!A144:R144)</f>
        <v>0.78949059296685009</v>
      </c>
      <c r="AU123" s="4">
        <f>SUMPRODUCT('Respondent Data'!I123:Z123,'Product Coding'!A145:R145)</f>
        <v>0.27456654716192097</v>
      </c>
      <c r="AV123" s="4">
        <f>SUMPRODUCT('Respondent Data'!I123:Z123,'Product Coding'!A146:R146)</f>
        <v>-0.86177331619061004</v>
      </c>
      <c r="AW123" s="4">
        <f>SUMPRODUCT('Respondent Data'!I123:Z123,'Product Coding'!A147:R147)</f>
        <v>-1.0391204941705499</v>
      </c>
      <c r="AX123" s="4">
        <f>SUMPRODUCT('Respondent Data'!I123:Z123,'Product Coding'!A148:R148)</f>
        <v>7.406473825257474</v>
      </c>
      <c r="AY123" s="4">
        <f>SUMPRODUCT('Respondent Data'!I123:Z123,'Product Coding'!A149:R149)</f>
        <v>7.1031511315137044</v>
      </c>
      <c r="AZ123" s="4">
        <f>SUMPRODUCT('Respondent Data'!I123:Z123,'Product Coding'!A150:R150)</f>
        <v>6.2711754287797241</v>
      </c>
      <c r="BA123" s="4">
        <f>SUMPRODUCT('Respondent Data'!I123:Z123,'Product Coding'!A151:R151)</f>
        <v>5.7562513829747948</v>
      </c>
      <c r="BB123" s="4">
        <f>SUMPRODUCT('Respondent Data'!I123:Z123,'Product Coding'!A152:R152)</f>
        <v>4.6199115196222635</v>
      </c>
      <c r="BC123" s="4">
        <f>SUMPRODUCT('Respondent Data'!I123:Z123,'Product Coding'!A153:R153)</f>
        <v>4.4425643416423242</v>
      </c>
      <c r="BD123" s="4">
        <f>SUMPRODUCT('Respondent Data'!I123:Z123,'Product Coding'!A154:R154)</f>
        <v>5.5193341634982476</v>
      </c>
      <c r="BE123" s="4">
        <f>SUMPRODUCT('Respondent Data'!I123:Z123,'Product Coding'!A155:R155)</f>
        <v>5.2160114697544779</v>
      </c>
      <c r="BF123" s="4">
        <f>SUMPRODUCT('Respondent Data'!I123:Z123,'Product Coding'!A156:R156)</f>
        <v>4.3840357670204977</v>
      </c>
      <c r="BG123" s="4">
        <f>SUMPRODUCT('Respondent Data'!I123:Z123,'Product Coding'!A157:R157)</f>
        <v>3.8691117212155683</v>
      </c>
      <c r="BH123" s="4">
        <f>SUMPRODUCT('Respondent Data'!I123:Z123,'Product Coding'!A158:R158)</f>
        <v>2.7327718578630371</v>
      </c>
      <c r="BI123" s="4">
        <f>SUMPRODUCT('Respondent Data'!I123:Z123,'Product Coding'!A159:R159)</f>
        <v>2.5554246798830977</v>
      </c>
      <c r="BJ123" s="4">
        <f>SUMPRODUCT('Respondent Data'!I123:Z123,'Product Coding'!A160:R160)</f>
        <v>9.8172816468928641</v>
      </c>
      <c r="BK123" s="4">
        <f>SUMPRODUCT('Respondent Data'!I123:Z123,'Product Coding'!A161:R161)</f>
        <v>9.5139589531490927</v>
      </c>
      <c r="BL123" s="4">
        <f>SUMPRODUCT('Respondent Data'!I123:Z123,'Product Coding'!A162:R162)</f>
        <v>8.6819832504151133</v>
      </c>
      <c r="BM123" s="4">
        <f>SUMPRODUCT('Respondent Data'!I123:Z123,'Product Coding'!A163:R163)</f>
        <v>8.1670592046101849</v>
      </c>
      <c r="BN123" s="4">
        <f>SUMPRODUCT('Respondent Data'!I123:Z123,'Product Coding'!A164:R164)</f>
        <v>7.0307193412576536</v>
      </c>
      <c r="BO123" s="4">
        <f>SUMPRODUCT('Respondent Data'!I123:Z123,'Product Coding'!A165:R165)</f>
        <v>6.8533721632777143</v>
      </c>
      <c r="BP123" s="4">
        <f>SUMPRODUCT('Respondent Data'!I123:Z123,'Product Coding'!A166:R166)</f>
        <v>7.9301419851336385</v>
      </c>
      <c r="BQ123" s="4">
        <f>SUMPRODUCT('Respondent Data'!I123:Z123,'Product Coding'!A167:R167)</f>
        <v>7.6268192913898671</v>
      </c>
      <c r="BR123" s="4">
        <f>SUMPRODUCT('Respondent Data'!I123:Z123,'Product Coding'!A168:R168)</f>
        <v>6.7948435886558878</v>
      </c>
      <c r="BS123" s="4">
        <f>SUMPRODUCT('Respondent Data'!I123:Z123,'Product Coding'!A169:R169)</f>
        <v>6.2799195428509584</v>
      </c>
      <c r="BT123" s="4">
        <f>SUMPRODUCT('Respondent Data'!I123:Z123,'Product Coding'!A170:R170)</f>
        <v>5.1435796794984272</v>
      </c>
      <c r="BU123" s="4">
        <f>SUMPRODUCT('Respondent Data'!I123:Z123,'Product Coding'!A171:R171)</f>
        <v>4.9662325015184878</v>
      </c>
      <c r="BV123" s="4">
        <f>SUMPRODUCT('Respondent Data'!I123:Z123,'Product Coding'!A172:R172)</f>
        <v>3.9517365489059002</v>
      </c>
      <c r="BX123" s="4">
        <f t="shared" si="338"/>
        <v>0.38841945964733998</v>
      </c>
      <c r="BY123" s="4">
        <f t="shared" si="339"/>
        <v>0.52605645242694676</v>
      </c>
      <c r="BZ123" s="4">
        <f t="shared" si="340"/>
        <v>1.2088009945526406</v>
      </c>
      <c r="CA123" s="4">
        <f t="shared" si="341"/>
        <v>2.0229422287104235</v>
      </c>
      <c r="CB123" s="4">
        <f t="shared" si="342"/>
        <v>6.3021627232618656</v>
      </c>
      <c r="CC123" s="4">
        <f t="shared" si="343"/>
        <v>7.5250694653926438</v>
      </c>
      <c r="CD123" s="4">
        <f t="shared" si="344"/>
        <v>2.5637479223721154</v>
      </c>
      <c r="CE123" s="4">
        <f t="shared" si="345"/>
        <v>3.4722156767957553</v>
      </c>
      <c r="CF123" s="4">
        <f t="shared" si="346"/>
        <v>7.978645151196667</v>
      </c>
      <c r="CG123" s="4">
        <f t="shared" si="347"/>
        <v>13.352353511443543</v>
      </c>
      <c r="CH123" s="4">
        <f t="shared" si="348"/>
        <v>41.597186204015806</v>
      </c>
      <c r="CI123" s="4">
        <f t="shared" si="349"/>
        <v>49.668935807496595</v>
      </c>
      <c r="CJ123" s="4">
        <f t="shared" si="350"/>
        <v>11.225665770761349</v>
      </c>
      <c r="CK123" s="4">
        <f t="shared" si="351"/>
        <v>15.203496541751512</v>
      </c>
      <c r="CL123" s="4">
        <f t="shared" si="352"/>
        <v>34.935417397810539</v>
      </c>
      <c r="CM123" s="4">
        <f t="shared" si="353"/>
        <v>58.464818816442623</v>
      </c>
      <c r="CN123" s="4">
        <f t="shared" si="354"/>
        <v>182.1380742059672</v>
      </c>
      <c r="CO123" s="4">
        <f t="shared" si="355"/>
        <v>217.4811601791437</v>
      </c>
      <c r="CP123" s="4">
        <f t="shared" si="356"/>
        <v>74.094581469124606</v>
      </c>
      <c r="CQ123" s="4">
        <f t="shared" si="357"/>
        <v>100.35010271394881</v>
      </c>
      <c r="CR123" s="4">
        <f t="shared" si="358"/>
        <v>230.58989848798845</v>
      </c>
      <c r="CS123" s="4">
        <f t="shared" si="359"/>
        <v>385.89482079143681</v>
      </c>
      <c r="CT123" s="4">
        <f t="shared" si="360"/>
        <v>1202.1954557950651</v>
      </c>
      <c r="CU123" s="4">
        <f t="shared" si="361"/>
        <v>1435.4761552641883</v>
      </c>
      <c r="CV123" s="4">
        <f t="shared" si="362"/>
        <v>0.73274198087627929</v>
      </c>
      <c r="CW123" s="4">
        <f t="shared" si="363"/>
        <v>0.99239015304239753</v>
      </c>
      <c r="CX123" s="4">
        <f t="shared" si="364"/>
        <v>2.2803678168903092</v>
      </c>
      <c r="CY123" s="4">
        <f t="shared" si="365"/>
        <v>3.8162215075665351</v>
      </c>
      <c r="CZ123" s="4">
        <f t="shared" si="366"/>
        <v>11.888846150602927</v>
      </c>
      <c r="DA123" s="4">
        <f t="shared" si="367"/>
        <v>14.195824048850968</v>
      </c>
      <c r="DB123" s="4">
        <f t="shared" si="368"/>
        <v>4.8364356739798939</v>
      </c>
      <c r="DC123" s="4">
        <f t="shared" si="369"/>
        <v>6.5502335937416669</v>
      </c>
      <c r="DD123" s="4">
        <f t="shared" si="370"/>
        <v>15.051481349839738</v>
      </c>
      <c r="DE123" s="4">
        <f t="shared" si="371"/>
        <v>25.188825426559678</v>
      </c>
      <c r="DF123" s="4">
        <f t="shared" si="372"/>
        <v>78.471878431847571</v>
      </c>
      <c r="DG123" s="4">
        <f t="shared" si="373"/>
        <v>93.698998615171561</v>
      </c>
      <c r="DH123" s="4">
        <f t="shared" si="374"/>
        <v>2.210550401080064E-2</v>
      </c>
      <c r="DI123" s="4">
        <f t="shared" si="375"/>
        <v>2.9938621071121347E-2</v>
      </c>
      <c r="DJ123" s="4">
        <f t="shared" si="376"/>
        <v>6.8794584230162645E-2</v>
      </c>
      <c r="DK123" s="4">
        <f t="shared" si="377"/>
        <v>0.11512852005658386</v>
      </c>
      <c r="DL123" s="4">
        <f t="shared" si="378"/>
        <v>0.35866504598474613</v>
      </c>
      <c r="DM123" s="4">
        <f t="shared" si="379"/>
        <v>0.42826240837629892</v>
      </c>
      <c r="DN123" s="4">
        <f t="shared" si="380"/>
        <v>0.14590654142852161</v>
      </c>
      <c r="DO123" s="4">
        <f t="shared" si="381"/>
        <v>0.19760873371139054</v>
      </c>
      <c r="DP123" s="4">
        <f t="shared" si="382"/>
        <v>0.45407604590837808</v>
      </c>
      <c r="DQ123" s="4">
        <f t="shared" si="383"/>
        <v>0.75990143328253967</v>
      </c>
      <c r="DR123" s="4">
        <f t="shared" si="384"/>
        <v>2.3673550426792818</v>
      </c>
      <c r="DS123" s="4">
        <f t="shared" si="385"/>
        <v>2.8267297954167621</v>
      </c>
      <c r="DT123" s="4">
        <f t="shared" si="386"/>
        <v>6.0730839889760351E-4</v>
      </c>
      <c r="DU123" s="4">
        <f t="shared" si="387"/>
        <v>8.2250900133383703E-4</v>
      </c>
      <c r="DV123" s="4">
        <f t="shared" si="388"/>
        <v>1.8900057099459542E-3</v>
      </c>
      <c r="DW123" s="4">
        <f t="shared" si="389"/>
        <v>3.1629460766356083E-3</v>
      </c>
      <c r="DX123" s="4">
        <f t="shared" si="390"/>
        <v>9.8536678788733213E-3</v>
      </c>
      <c r="DY123" s="4">
        <f t="shared" si="391"/>
        <v>1.1765728454414084E-2</v>
      </c>
      <c r="DZ123" s="4">
        <f t="shared" si="392"/>
        <v>4.0085160700406488E-3</v>
      </c>
      <c r="EA123" s="4">
        <f t="shared" si="393"/>
        <v>5.4289394903555008E-3</v>
      </c>
      <c r="EB123" s="4">
        <f t="shared" si="394"/>
        <v>1.2474911057609677E-2</v>
      </c>
      <c r="EC123" s="4">
        <f t="shared" si="395"/>
        <v>2.0876905703725628E-2</v>
      </c>
      <c r="ED123" s="4">
        <f t="shared" si="396"/>
        <v>6.5038761382199828E-2</v>
      </c>
      <c r="EE123" s="4">
        <f t="shared" si="397"/>
        <v>7.7659244744292449E-2</v>
      </c>
      <c r="EF123" s="4">
        <f t="shared" si="398"/>
        <v>5.4501537434105478E-5</v>
      </c>
      <c r="EG123" s="4">
        <f t="shared" si="399"/>
        <v>7.3814235415577096E-5</v>
      </c>
      <c r="EH123" s="4">
        <f t="shared" si="400"/>
        <v>1.696143460855718E-4</v>
      </c>
      <c r="EI123" s="4">
        <f t="shared" si="401"/>
        <v>2.8385153953202296E-4</v>
      </c>
      <c r="EJ123" s="4">
        <f t="shared" si="402"/>
        <v>8.8429544155572569E-4</v>
      </c>
      <c r="EK123" s="4">
        <f t="shared" si="403"/>
        <v>1.0558890523526062E-3</v>
      </c>
      <c r="EL123" s="4">
        <f t="shared" si="404"/>
        <v>3.5973533223499719E-4</v>
      </c>
      <c r="EM123" s="4">
        <f t="shared" si="405"/>
        <v>4.8720806331379668E-4</v>
      </c>
      <c r="EN123" s="4">
        <f t="shared" si="406"/>
        <v>1.1195330629835177E-3</v>
      </c>
      <c r="EO123" s="4">
        <f t="shared" si="407"/>
        <v>1.8735513287570019E-3</v>
      </c>
      <c r="EP123" s="4">
        <f t="shared" si="408"/>
        <v>5.8367585473447087E-3</v>
      </c>
      <c r="EQ123" s="4">
        <f t="shared" si="409"/>
        <v>6.969355672041432E-3</v>
      </c>
      <c r="ER123" s="4">
        <f t="shared" si="410"/>
        <v>1.9221294059547003E-2</v>
      </c>
      <c r="ET123" s="4">
        <f t="shared" si="411"/>
        <v>0.72024343439698046</v>
      </c>
      <c r="EU123" s="4">
        <f t="shared" si="412"/>
        <v>0.65528375336945188</v>
      </c>
      <c r="EV123" s="4">
        <f t="shared" si="413"/>
        <v>0.45273431262762315</v>
      </c>
      <c r="EW123" s="4">
        <f t="shared" si="414"/>
        <v>0.33080354315159921</v>
      </c>
      <c r="EX123" s="4">
        <f t="shared" si="415"/>
        <v>0.13694572935417981</v>
      </c>
      <c r="EY123" s="4">
        <f t="shared" si="416"/>
        <v>0.11730109696577616</v>
      </c>
      <c r="EZ123" s="4">
        <f t="shared" si="417"/>
        <v>0.28060346067753755</v>
      </c>
      <c r="FA123" s="4">
        <f t="shared" si="418"/>
        <v>0.22360281173122626</v>
      </c>
      <c r="FB123" s="4">
        <f t="shared" si="419"/>
        <v>0.11137537826257905</v>
      </c>
      <c r="FC123" s="4">
        <f t="shared" si="420"/>
        <v>6.9674983911361385E-2</v>
      </c>
      <c r="FD123" s="4">
        <f t="shared" si="421"/>
        <v>2.3475729012019251E-2</v>
      </c>
      <c r="FE123" s="4">
        <f t="shared" si="422"/>
        <v>1.9735958217066946E-2</v>
      </c>
      <c r="FF123" s="4">
        <f t="shared" si="423"/>
        <v>8.1795136457237322E-2</v>
      </c>
      <c r="FG123" s="4">
        <f t="shared" si="424"/>
        <v>6.1715074732376578E-2</v>
      </c>
      <c r="FH123" s="4">
        <f t="shared" si="425"/>
        <v>2.7827699590346977E-2</v>
      </c>
      <c r="FI123" s="4">
        <f t="shared" si="426"/>
        <v>1.6816666054038153E-2</v>
      </c>
      <c r="FJ123" s="4">
        <f t="shared" si="427"/>
        <v>5.4603610108695626E-3</v>
      </c>
      <c r="FK123" s="4">
        <f t="shared" si="428"/>
        <v>4.5770536881992461E-3</v>
      </c>
      <c r="FL123" s="4">
        <f t="shared" si="429"/>
        <v>1.3316540027740263E-2</v>
      </c>
      <c r="FM123" s="4">
        <f t="shared" si="430"/>
        <v>9.8667882244027564E-3</v>
      </c>
      <c r="FN123" s="4">
        <f t="shared" si="431"/>
        <v>4.3179776256599793E-3</v>
      </c>
      <c r="FO123" s="4">
        <f t="shared" si="432"/>
        <v>2.584681795311676E-3</v>
      </c>
      <c r="FP123" s="4">
        <f t="shared" si="433"/>
        <v>8.3112016022301657E-4</v>
      </c>
      <c r="FQ123" s="4">
        <f t="shared" si="434"/>
        <v>6.9614799823536637E-4</v>
      </c>
      <c r="FR123" s="4">
        <f t="shared" si="435"/>
        <v>0.57711996998784654</v>
      </c>
      <c r="FS123" s="4">
        <f t="shared" si="436"/>
        <v>0.50190972810871959</v>
      </c>
      <c r="FT123" s="4">
        <f t="shared" si="437"/>
        <v>0.30484386380426393</v>
      </c>
      <c r="FU123" s="4">
        <f t="shared" si="438"/>
        <v>0.20763164618341326</v>
      </c>
      <c r="FV123" s="4">
        <f t="shared" si="439"/>
        <v>7.7586464165624397E-2</v>
      </c>
      <c r="FW123" s="4">
        <f t="shared" si="440"/>
        <v>6.5807553232074642E-2</v>
      </c>
      <c r="FX123" s="4">
        <f t="shared" si="441"/>
        <v>0.17133744906299894</v>
      </c>
      <c r="FY123" s="4">
        <f t="shared" si="442"/>
        <v>0.13244623329652908</v>
      </c>
      <c r="FZ123" s="4">
        <f t="shared" si="443"/>
        <v>6.2299545954989641E-2</v>
      </c>
      <c r="GA123" s="4">
        <f t="shared" si="444"/>
        <v>3.8184224901733822E-2</v>
      </c>
      <c r="GB123" s="4">
        <f t="shared" si="445"/>
        <v>1.2583067365867872E-2</v>
      </c>
      <c r="GC123" s="4">
        <f t="shared" si="446"/>
        <v>1.0559773752874634E-2</v>
      </c>
      <c r="GD123" s="4">
        <f t="shared" si="447"/>
        <v>0.97837258098693591</v>
      </c>
      <c r="GE123" s="4">
        <f t="shared" si="448"/>
        <v>0.97093164538292032</v>
      </c>
      <c r="GF123" s="4">
        <f t="shared" si="449"/>
        <v>0.93563348351010367</v>
      </c>
      <c r="GG123" s="4">
        <f t="shared" si="450"/>
        <v>0.89675762211629018</v>
      </c>
      <c r="GH123" s="4">
        <f t="shared" si="451"/>
        <v>0.73601657962372224</v>
      </c>
      <c r="GI123" s="4">
        <f t="shared" si="452"/>
        <v>0.70015145265696421</v>
      </c>
      <c r="GJ123" s="4">
        <f t="shared" si="453"/>
        <v>0.87267151713207769</v>
      </c>
      <c r="GK123" s="4">
        <f t="shared" si="454"/>
        <v>0.83499725064712838</v>
      </c>
      <c r="GL123" s="4">
        <f t="shared" si="455"/>
        <v>0.6877219405504259</v>
      </c>
      <c r="GM123" s="4">
        <f t="shared" si="456"/>
        <v>0.5682136403143988</v>
      </c>
      <c r="GN123" s="4">
        <f t="shared" si="457"/>
        <v>0.29696898228003199</v>
      </c>
      <c r="GO123" s="4">
        <f t="shared" si="458"/>
        <v>0.26131973080453458</v>
      </c>
      <c r="GP123" s="4">
        <f t="shared" si="459"/>
        <v>0.99939306020074015</v>
      </c>
      <c r="GQ123" s="4">
        <f t="shared" si="460"/>
        <v>0.99917816696373607</v>
      </c>
      <c r="GR123" s="4">
        <f t="shared" si="461"/>
        <v>0.99811355967304338</v>
      </c>
      <c r="GS123" s="4">
        <f t="shared" si="462"/>
        <v>0.99684702660818381</v>
      </c>
      <c r="GT123" s="4">
        <f t="shared" si="463"/>
        <v>0.99024247948757727</v>
      </c>
      <c r="GU123" s="4">
        <f t="shared" si="464"/>
        <v>0.98837109409468971</v>
      </c>
      <c r="GV123" s="4">
        <f t="shared" si="465"/>
        <v>0.99600748797855709</v>
      </c>
      <c r="GW123" s="4">
        <f t="shared" si="466"/>
        <v>0.99460037474840601</v>
      </c>
      <c r="GX123" s="4">
        <f t="shared" si="467"/>
        <v>0.98767879488038013</v>
      </c>
      <c r="GY123" s="4">
        <f t="shared" si="468"/>
        <v>0.97955002646539979</v>
      </c>
      <c r="GZ123" s="4">
        <f t="shared" si="469"/>
        <v>0.93893296306155749</v>
      </c>
      <c r="HA123" s="4">
        <f t="shared" si="470"/>
        <v>0.92793710523708306</v>
      </c>
      <c r="HB123" s="4">
        <f t="shared" si="471"/>
        <v>0.99994550143282168</v>
      </c>
      <c r="HC123" s="4">
        <f t="shared" si="472"/>
        <v>0.99992619121272364</v>
      </c>
      <c r="HD123" s="4">
        <f t="shared" si="473"/>
        <v>0.99983041441806197</v>
      </c>
      <c r="HE123" s="4">
        <f t="shared" si="474"/>
        <v>0.99971622900930057</v>
      </c>
      <c r="HF123" s="4">
        <f t="shared" si="475"/>
        <v>0.99911648584598323</v>
      </c>
      <c r="HG123" s="4">
        <f t="shared" si="476"/>
        <v>0.99894522467336744</v>
      </c>
      <c r="HH123" s="4">
        <f t="shared" si="477"/>
        <v>0.99964039403073768</v>
      </c>
      <c r="HI123" s="4">
        <f t="shared" si="478"/>
        <v>0.99951302919279006</v>
      </c>
      <c r="HJ123" s="4">
        <f t="shared" si="479"/>
        <v>0.99888171888969313</v>
      </c>
      <c r="HK123" s="4">
        <f t="shared" si="480"/>
        <v>0.99812995230159307</v>
      </c>
      <c r="HL123" s="4">
        <f t="shared" si="481"/>
        <v>0.99419711151163903</v>
      </c>
      <c r="HM123" s="4">
        <f t="shared" si="482"/>
        <v>0.99307888007436917</v>
      </c>
      <c r="HN123" s="4">
        <f t="shared" si="483"/>
        <v>0.98114119654722975</v>
      </c>
      <c r="HP123" s="4">
        <f t="shared" ref="HP123:IU123" si="655">IF(B1=1,ET123,0)</f>
        <v>0.72024343439698046</v>
      </c>
      <c r="HQ123" s="4">
        <f t="shared" si="655"/>
        <v>0.65528375336945188</v>
      </c>
      <c r="HR123" s="4">
        <f t="shared" si="655"/>
        <v>0.45273431262762315</v>
      </c>
      <c r="HS123" s="4">
        <f t="shared" si="655"/>
        <v>0.33080354315159921</v>
      </c>
      <c r="HT123" s="4">
        <f t="shared" si="655"/>
        <v>0.13694572935417981</v>
      </c>
      <c r="HU123" s="4">
        <f t="shared" si="655"/>
        <v>0.11730109696577616</v>
      </c>
      <c r="HV123" s="4">
        <f t="shared" si="655"/>
        <v>0.28060346067753755</v>
      </c>
      <c r="HW123" s="4">
        <f t="shared" si="655"/>
        <v>0.22360281173122626</v>
      </c>
      <c r="HX123" s="4">
        <f t="shared" si="655"/>
        <v>0.11137537826257905</v>
      </c>
      <c r="HY123" s="4">
        <f t="shared" si="655"/>
        <v>6.9674983911361385E-2</v>
      </c>
      <c r="HZ123" s="4">
        <f t="shared" si="655"/>
        <v>2.3475729012019251E-2</v>
      </c>
      <c r="IA123" s="4">
        <f t="shared" si="655"/>
        <v>1.9735958217066946E-2</v>
      </c>
      <c r="IB123" s="4">
        <f t="shared" si="655"/>
        <v>8.1795136457237322E-2</v>
      </c>
      <c r="IC123" s="4">
        <f t="shared" si="655"/>
        <v>6.1715074732376578E-2</v>
      </c>
      <c r="ID123" s="4">
        <f t="shared" si="655"/>
        <v>2.7827699590346977E-2</v>
      </c>
      <c r="IE123" s="4">
        <f t="shared" si="655"/>
        <v>1.6816666054038153E-2</v>
      </c>
      <c r="IF123" s="4">
        <f t="shared" si="655"/>
        <v>5.4603610108695626E-3</v>
      </c>
      <c r="IG123" s="4">
        <f t="shared" si="655"/>
        <v>4.5770536881992461E-3</v>
      </c>
      <c r="IH123" s="4">
        <f t="shared" si="655"/>
        <v>1.3316540027740263E-2</v>
      </c>
      <c r="II123" s="4">
        <f t="shared" si="655"/>
        <v>9.8667882244027564E-3</v>
      </c>
      <c r="IJ123" s="4">
        <f t="shared" si="655"/>
        <v>4.3179776256599793E-3</v>
      </c>
      <c r="IK123" s="4">
        <f t="shared" si="655"/>
        <v>2.584681795311676E-3</v>
      </c>
      <c r="IL123" s="4">
        <f t="shared" si="655"/>
        <v>8.3112016022301657E-4</v>
      </c>
      <c r="IM123" s="4">
        <f t="shared" si="655"/>
        <v>6.9614799823536637E-4</v>
      </c>
      <c r="IN123" s="4">
        <f t="shared" si="655"/>
        <v>0.57711996998784654</v>
      </c>
      <c r="IO123" s="4">
        <f t="shared" si="655"/>
        <v>0.50190972810871959</v>
      </c>
      <c r="IP123" s="4">
        <f t="shared" si="655"/>
        <v>0.30484386380426393</v>
      </c>
      <c r="IQ123" s="4">
        <f t="shared" si="655"/>
        <v>0.20763164618341326</v>
      </c>
      <c r="IR123" s="4">
        <f t="shared" si="655"/>
        <v>7.7586464165624397E-2</v>
      </c>
      <c r="IS123" s="4">
        <f t="shared" si="655"/>
        <v>6.5807553232074642E-2</v>
      </c>
      <c r="IT123" s="4">
        <f t="shared" si="655"/>
        <v>0.17133744906299894</v>
      </c>
      <c r="IU123" s="4">
        <f t="shared" si="655"/>
        <v>0.13244623329652908</v>
      </c>
      <c r="IV123" s="4">
        <f t="shared" ref="IV123:KA123" si="656">IF(AH1=1,FZ123,0)</f>
        <v>6.2299545954989641E-2</v>
      </c>
      <c r="IW123" s="4">
        <f t="shared" si="656"/>
        <v>3.8184224901733822E-2</v>
      </c>
      <c r="IX123" s="4">
        <f t="shared" si="656"/>
        <v>1.2583067365867872E-2</v>
      </c>
      <c r="IY123" s="4">
        <f t="shared" si="656"/>
        <v>1.0559773752874634E-2</v>
      </c>
      <c r="IZ123" s="4">
        <f t="shared" si="656"/>
        <v>0.97837258098693591</v>
      </c>
      <c r="JA123" s="4">
        <f t="shared" si="656"/>
        <v>0.97093164538292032</v>
      </c>
      <c r="JB123" s="4">
        <f t="shared" si="656"/>
        <v>0.93563348351010367</v>
      </c>
      <c r="JC123" s="4">
        <f t="shared" si="656"/>
        <v>0.89675762211629018</v>
      </c>
      <c r="JD123" s="4">
        <f t="shared" si="656"/>
        <v>0.73601657962372224</v>
      </c>
      <c r="JE123" s="4">
        <f t="shared" si="656"/>
        <v>0.70015145265696421</v>
      </c>
      <c r="JF123" s="4">
        <f t="shared" si="656"/>
        <v>0.87267151713207769</v>
      </c>
      <c r="JG123" s="4">
        <f t="shared" si="656"/>
        <v>0.83499725064712838</v>
      </c>
      <c r="JH123" s="4">
        <f t="shared" si="656"/>
        <v>0.6877219405504259</v>
      </c>
      <c r="JI123" s="4">
        <f t="shared" si="656"/>
        <v>0.5682136403143988</v>
      </c>
      <c r="JJ123" s="4">
        <f t="shared" si="656"/>
        <v>0.29696898228003199</v>
      </c>
      <c r="JK123" s="4">
        <f t="shared" si="656"/>
        <v>0.26131973080453458</v>
      </c>
      <c r="JL123" s="4">
        <f t="shared" si="656"/>
        <v>0.99939306020074015</v>
      </c>
      <c r="JM123" s="4">
        <f t="shared" si="656"/>
        <v>0.99917816696373607</v>
      </c>
      <c r="JN123" s="4">
        <f t="shared" si="656"/>
        <v>0.99811355967304338</v>
      </c>
      <c r="JO123" s="4">
        <f t="shared" si="656"/>
        <v>0.99684702660818381</v>
      </c>
      <c r="JP123" s="4">
        <f t="shared" si="656"/>
        <v>0.99024247948757727</v>
      </c>
      <c r="JQ123" s="4">
        <f t="shared" si="656"/>
        <v>0.98837109409468971</v>
      </c>
      <c r="JR123" s="4">
        <f t="shared" si="656"/>
        <v>0.99600748797855709</v>
      </c>
      <c r="JS123" s="4">
        <f t="shared" si="656"/>
        <v>0.99460037474840601</v>
      </c>
      <c r="JT123" s="4">
        <f t="shared" si="656"/>
        <v>0.98767879488038013</v>
      </c>
      <c r="JU123" s="4">
        <f t="shared" si="656"/>
        <v>0.97955002646539979</v>
      </c>
      <c r="JV123" s="4">
        <f t="shared" si="656"/>
        <v>0.93893296306155749</v>
      </c>
      <c r="JW123" s="4">
        <f t="shared" si="656"/>
        <v>0.92793710523708306</v>
      </c>
      <c r="JX123" s="4">
        <f t="shared" si="656"/>
        <v>0.99994550143282168</v>
      </c>
      <c r="JY123" s="4">
        <f t="shared" si="656"/>
        <v>0.99992619121272364</v>
      </c>
      <c r="JZ123" s="4">
        <f t="shared" si="656"/>
        <v>0.99983041441806197</v>
      </c>
      <c r="KA123" s="4">
        <f t="shared" si="656"/>
        <v>0.99971622900930057</v>
      </c>
      <c r="KB123" s="4">
        <f t="shared" ref="KB123:KJ123" si="657">IF(BN1=1,HF123,0)</f>
        <v>0.99911648584598323</v>
      </c>
      <c r="KC123" s="4">
        <f t="shared" si="657"/>
        <v>0.99894522467336744</v>
      </c>
      <c r="KD123" s="4">
        <f t="shared" si="657"/>
        <v>0.99964039403073768</v>
      </c>
      <c r="KE123" s="4">
        <f t="shared" si="657"/>
        <v>0.99951302919279006</v>
      </c>
      <c r="KF123" s="4">
        <f t="shared" si="657"/>
        <v>0.99888171888969313</v>
      </c>
      <c r="KG123" s="4">
        <f t="shared" si="657"/>
        <v>0.99812995230159307</v>
      </c>
      <c r="KH123" s="4">
        <f t="shared" si="657"/>
        <v>0.99419711151163903</v>
      </c>
      <c r="KI123" s="4">
        <f t="shared" si="657"/>
        <v>0.99307888007436917</v>
      </c>
      <c r="KJ123" s="4">
        <f t="shared" si="657"/>
        <v>0</v>
      </c>
    </row>
    <row r="124" spans="1:296" x14ac:dyDescent="0.2">
      <c r="A124" s="4" t="str">
        <f>'Respondent Data'!A124</f>
        <v>1048</v>
      </c>
      <c r="B124" s="4">
        <f>SUMPRODUCT('Respondent Data'!I124:Z124,'Product Coding'!A100:R100)</f>
        <v>4.56359974929416</v>
      </c>
      <c r="C124" s="4">
        <f>SUMPRODUCT('Respondent Data'!I124:Z124,'Product Coding'!A101:R101)</f>
        <v>4.0276213063106399</v>
      </c>
      <c r="D124" s="4">
        <f>SUMPRODUCT('Respondent Data'!I124:Z124,'Product Coding'!A102:R102)</f>
        <v>3.2940576304922899</v>
      </c>
      <c r="E124" s="4">
        <f>SUMPRODUCT('Respondent Data'!I124:Z124,'Product Coding'!A103:R103)</f>
        <v>1.7140312326586371</v>
      </c>
      <c r="F124" s="4">
        <f>SUMPRODUCT('Respondent Data'!I124:Z124,'Product Coding'!A104:R104)</f>
        <v>0.2307499296595199</v>
      </c>
      <c r="G124" s="4">
        <f>SUMPRODUCT('Respondent Data'!I124:Z124,'Product Coding'!A105:R105)</f>
        <v>-0.17454512119864996</v>
      </c>
      <c r="H124" s="4">
        <f>SUMPRODUCT('Respondent Data'!I124:Z124,'Product Coding'!A106:R106)</f>
        <v>0.50110128103480012</v>
      </c>
      <c r="I124" s="4">
        <f>SUMPRODUCT('Respondent Data'!I124:Z124,'Product Coding'!A107:R107)</f>
        <v>-3.4877161948719815E-2</v>
      </c>
      <c r="J124" s="4">
        <f>SUMPRODUCT('Respondent Data'!I124:Z124,'Product Coding'!A108:R108)</f>
        <v>-0.76844083776706973</v>
      </c>
      <c r="K124" s="4">
        <f>SUMPRODUCT('Respondent Data'!I124:Z124,'Product Coding'!A109:R109)</f>
        <v>-2.3484672356007228</v>
      </c>
      <c r="L124" s="4">
        <f>SUMPRODUCT('Respondent Data'!I124:Z124,'Product Coding'!A110:R110)</f>
        <v>-3.83174853859984</v>
      </c>
      <c r="M124" s="4">
        <f>SUMPRODUCT('Respondent Data'!I124:Z124,'Product Coding'!A111:R111)</f>
        <v>-4.2370435894580094</v>
      </c>
      <c r="N124" s="4">
        <f>SUMPRODUCT('Respondent Data'!I124:Z124,'Product Coding'!A112:R112)</f>
        <v>1.6235099074076804</v>
      </c>
      <c r="O124" s="4">
        <f>SUMPRODUCT('Respondent Data'!I124:Z124,'Product Coding'!A113:R113)</f>
        <v>1.0875314644241603</v>
      </c>
      <c r="P124" s="4">
        <f>SUMPRODUCT('Respondent Data'!I124:Z124,'Product Coding'!A114:R114)</f>
        <v>0.35396778860581035</v>
      </c>
      <c r="Q124" s="4">
        <f>SUMPRODUCT('Respondent Data'!I124:Z124,'Product Coding'!A115:R115)</f>
        <v>-1.2260586092278425</v>
      </c>
      <c r="R124" s="4">
        <f>SUMPRODUCT('Respondent Data'!I124:Z124,'Product Coding'!A116:R116)</f>
        <v>-2.7093399122269597</v>
      </c>
      <c r="S124" s="4">
        <f>SUMPRODUCT('Respondent Data'!I124:Z124,'Product Coding'!A117:R117)</f>
        <v>-3.1146349630851295</v>
      </c>
      <c r="T124" s="4">
        <f>SUMPRODUCT('Respondent Data'!I124:Z124,'Product Coding'!A118:R118)</f>
        <v>-2.4389885608516795</v>
      </c>
      <c r="U124" s="4">
        <f>SUMPRODUCT('Respondent Data'!I124:Z124,'Product Coding'!A119:R119)</f>
        <v>-2.9749670038351996</v>
      </c>
      <c r="V124" s="4">
        <f>SUMPRODUCT('Respondent Data'!I124:Z124,'Product Coding'!A120:R120)</f>
        <v>-3.7085306796535495</v>
      </c>
      <c r="W124" s="4">
        <f>SUMPRODUCT('Respondent Data'!I124:Z124,'Product Coding'!A121:R121)</f>
        <v>-5.2885570774872024</v>
      </c>
      <c r="X124" s="4">
        <f>SUMPRODUCT('Respondent Data'!I124:Z124,'Product Coding'!A122:R122)</f>
        <v>-6.7718383804863196</v>
      </c>
      <c r="Y124" s="4">
        <f>SUMPRODUCT('Respondent Data'!I124:Z124,'Product Coding'!A123:R123)</f>
        <v>-7.1771334313444894</v>
      </c>
      <c r="Z124" s="4">
        <f>SUMPRODUCT('Respondent Data'!I124:Z124,'Product Coding'!A124:R124)</f>
        <v>3.9197579724810603</v>
      </c>
      <c r="AA124" s="4">
        <f>SUMPRODUCT('Respondent Data'!I124:Z124,'Product Coding'!A125:R125)</f>
        <v>3.3837795294975401</v>
      </c>
      <c r="AB124" s="4">
        <f>SUMPRODUCT('Respondent Data'!I124:Z124,'Product Coding'!A126:R126)</f>
        <v>2.6502158536791902</v>
      </c>
      <c r="AC124" s="4">
        <f>SUMPRODUCT('Respondent Data'!I124:Z124,'Product Coding'!A127:R127)</f>
        <v>1.0701894558455372</v>
      </c>
      <c r="AD124" s="4">
        <f>SUMPRODUCT('Respondent Data'!I124:Z124,'Product Coding'!A128:R128)</f>
        <v>-0.41309184715357983</v>
      </c>
      <c r="AE124" s="4">
        <f>SUMPRODUCT('Respondent Data'!I124:Z124,'Product Coding'!A129:R129)</f>
        <v>-0.81838689801174969</v>
      </c>
      <c r="AF124" s="4">
        <f>SUMPRODUCT('Respondent Data'!I124:Z124,'Product Coding'!A130:R130)</f>
        <v>-0.14274049577829961</v>
      </c>
      <c r="AG124" s="4">
        <f>SUMPRODUCT('Respondent Data'!I124:Z124,'Product Coding'!A131:R131)</f>
        <v>-0.67871893876181977</v>
      </c>
      <c r="AH124" s="4">
        <f>SUMPRODUCT('Respondent Data'!I124:Z124,'Product Coding'!A132:R132)</f>
        <v>-1.4122826145801697</v>
      </c>
      <c r="AI124" s="4">
        <f>SUMPRODUCT('Respondent Data'!I124:Z124,'Product Coding'!A133:R133)</f>
        <v>-2.9923090124138225</v>
      </c>
      <c r="AJ124" s="4">
        <f>SUMPRODUCT('Respondent Data'!I124:Z124,'Product Coding'!A134:R134)</f>
        <v>-4.4755903154129397</v>
      </c>
      <c r="AK124" s="4">
        <f>SUMPRODUCT('Respondent Data'!I124:Z124,'Product Coding'!A135:R135)</f>
        <v>-4.8808853662711096</v>
      </c>
      <c r="AL124" s="4">
        <f>SUMPRODUCT('Respondent Data'!I124:Z124,'Product Coding'!A136:R136)</f>
        <v>6.5004793905340303</v>
      </c>
      <c r="AM124" s="4">
        <f>SUMPRODUCT('Respondent Data'!I124:Z124,'Product Coding'!A137:R137)</f>
        <v>5.9645009475505102</v>
      </c>
      <c r="AN124" s="4">
        <f>SUMPRODUCT('Respondent Data'!I124:Z124,'Product Coding'!A138:R138)</f>
        <v>5.2309372717321603</v>
      </c>
      <c r="AO124" s="4">
        <f>SUMPRODUCT('Respondent Data'!I124:Z124,'Product Coding'!A139:R139)</f>
        <v>3.650910873898507</v>
      </c>
      <c r="AP124" s="4">
        <f>SUMPRODUCT('Respondent Data'!I124:Z124,'Product Coding'!A140:R140)</f>
        <v>2.1676295708993898</v>
      </c>
      <c r="AQ124" s="4">
        <f>SUMPRODUCT('Respondent Data'!I124:Z124,'Product Coding'!A141:R141)</f>
        <v>1.7623345200412199</v>
      </c>
      <c r="AR124" s="4">
        <f>SUMPRODUCT('Respondent Data'!I124:Z124,'Product Coding'!A142:R142)</f>
        <v>2.4379809222746704</v>
      </c>
      <c r="AS124" s="4">
        <f>SUMPRODUCT('Respondent Data'!I124:Z124,'Product Coding'!A143:R143)</f>
        <v>1.9020024792911503</v>
      </c>
      <c r="AT124" s="4">
        <f>SUMPRODUCT('Respondent Data'!I124:Z124,'Product Coding'!A144:R144)</f>
        <v>1.1684388034728004</v>
      </c>
      <c r="AU124" s="4">
        <f>SUMPRODUCT('Respondent Data'!I124:Z124,'Product Coding'!A145:R145)</f>
        <v>-0.4115875943608529</v>
      </c>
      <c r="AV124" s="4">
        <f>SUMPRODUCT('Respondent Data'!I124:Z124,'Product Coding'!A146:R146)</f>
        <v>-1.8948688973599701</v>
      </c>
      <c r="AW124" s="4">
        <f>SUMPRODUCT('Respondent Data'!I124:Z124,'Product Coding'!A147:R147)</f>
        <v>-2.30016394821814</v>
      </c>
      <c r="AX124" s="4">
        <f>SUMPRODUCT('Respondent Data'!I124:Z124,'Product Coding'!A148:R148)</f>
        <v>8.1803933380942802</v>
      </c>
      <c r="AY124" s="4">
        <f>SUMPRODUCT('Respondent Data'!I124:Z124,'Product Coding'!A149:R149)</f>
        <v>7.64441489511076</v>
      </c>
      <c r="AZ124" s="4">
        <f>SUMPRODUCT('Respondent Data'!I124:Z124,'Product Coding'!A150:R150)</f>
        <v>6.9108512192924101</v>
      </c>
      <c r="BA124" s="4">
        <f>SUMPRODUCT('Respondent Data'!I124:Z124,'Product Coding'!A151:R151)</f>
        <v>5.3308248214587568</v>
      </c>
      <c r="BB124" s="4">
        <f>SUMPRODUCT('Respondent Data'!I124:Z124,'Product Coding'!A152:R152)</f>
        <v>3.8475435184596396</v>
      </c>
      <c r="BC124" s="4">
        <f>SUMPRODUCT('Respondent Data'!I124:Z124,'Product Coding'!A153:R153)</f>
        <v>3.4422484676014697</v>
      </c>
      <c r="BD124" s="4">
        <f>SUMPRODUCT('Respondent Data'!I124:Z124,'Product Coding'!A154:R154)</f>
        <v>4.1178948698349203</v>
      </c>
      <c r="BE124" s="4">
        <f>SUMPRODUCT('Respondent Data'!I124:Z124,'Product Coding'!A155:R155)</f>
        <v>3.5819164268514001</v>
      </c>
      <c r="BF124" s="4">
        <f>SUMPRODUCT('Respondent Data'!I124:Z124,'Product Coding'!A156:R156)</f>
        <v>2.8483527510330502</v>
      </c>
      <c r="BG124" s="4">
        <f>SUMPRODUCT('Respondent Data'!I124:Z124,'Product Coding'!A157:R157)</f>
        <v>1.2683263531993969</v>
      </c>
      <c r="BH124" s="4">
        <f>SUMPRODUCT('Respondent Data'!I124:Z124,'Product Coding'!A158:R158)</f>
        <v>-0.21495494979972007</v>
      </c>
      <c r="BI124" s="4">
        <f>SUMPRODUCT('Respondent Data'!I124:Z124,'Product Coding'!A159:R159)</f>
        <v>-0.62025000065788993</v>
      </c>
      <c r="BJ124" s="4">
        <f>SUMPRODUCT('Respondent Data'!I124:Z124,'Product Coding'!A160:R160)</f>
        <v>7.7396198623680306</v>
      </c>
      <c r="BK124" s="4">
        <f>SUMPRODUCT('Respondent Data'!I124:Z124,'Product Coding'!A161:R161)</f>
        <v>7.2036414193845104</v>
      </c>
      <c r="BL124" s="4">
        <f>SUMPRODUCT('Respondent Data'!I124:Z124,'Product Coding'!A162:R162)</f>
        <v>6.4700777435661596</v>
      </c>
      <c r="BM124" s="4">
        <f>SUMPRODUCT('Respondent Data'!I124:Z124,'Product Coding'!A163:R163)</f>
        <v>4.8900513457325072</v>
      </c>
      <c r="BN124" s="4">
        <f>SUMPRODUCT('Respondent Data'!I124:Z124,'Product Coding'!A164:R164)</f>
        <v>3.40677004273339</v>
      </c>
      <c r="BO124" s="4">
        <f>SUMPRODUCT('Respondent Data'!I124:Z124,'Product Coding'!A165:R165)</f>
        <v>3.0014749918752202</v>
      </c>
      <c r="BP124" s="4">
        <f>SUMPRODUCT('Respondent Data'!I124:Z124,'Product Coding'!A166:R166)</f>
        <v>3.6771213941086707</v>
      </c>
      <c r="BQ124" s="4">
        <f>SUMPRODUCT('Respondent Data'!I124:Z124,'Product Coding'!A167:R167)</f>
        <v>3.1411429511251505</v>
      </c>
      <c r="BR124" s="4">
        <f>SUMPRODUCT('Respondent Data'!I124:Z124,'Product Coding'!A168:R168)</f>
        <v>2.4075792753067997</v>
      </c>
      <c r="BS124" s="4">
        <f>SUMPRODUCT('Respondent Data'!I124:Z124,'Product Coding'!A169:R169)</f>
        <v>0.82755287747314732</v>
      </c>
      <c r="BT124" s="4">
        <f>SUMPRODUCT('Respondent Data'!I124:Z124,'Product Coding'!A170:R170)</f>
        <v>-0.6557284255259701</v>
      </c>
      <c r="BU124" s="4">
        <f>SUMPRODUCT('Respondent Data'!I124:Z124,'Product Coding'!A171:R171)</f>
        <v>-1.06102347638414</v>
      </c>
      <c r="BV124" s="4">
        <f>SUMPRODUCT('Respondent Data'!I124:Z124,'Product Coding'!A172:R172)</f>
        <v>2.78113418746159</v>
      </c>
      <c r="BX124" s="4">
        <f t="shared" si="338"/>
        <v>1.0424465857566753E-2</v>
      </c>
      <c r="BY124" s="4">
        <f t="shared" si="339"/>
        <v>1.7816659965259305E-2</v>
      </c>
      <c r="BZ124" s="4">
        <f t="shared" si="340"/>
        <v>3.7102993307063278E-2</v>
      </c>
      <c r="CA124" s="4">
        <f t="shared" si="341"/>
        <v>0.18013814816453655</v>
      </c>
      <c r="CB124" s="4">
        <f t="shared" si="342"/>
        <v>0.79393798155415385</v>
      </c>
      <c r="CC124" s="4">
        <f t="shared" si="343"/>
        <v>1.190704467185739</v>
      </c>
      <c r="CD124" s="4">
        <f t="shared" si="344"/>
        <v>0.60586306667131729</v>
      </c>
      <c r="CE124" s="4">
        <f t="shared" si="345"/>
        <v>1.0354925031057367</v>
      </c>
      <c r="CF124" s="4">
        <f t="shared" si="346"/>
        <v>2.1564014516279277</v>
      </c>
      <c r="CG124" s="4">
        <f t="shared" si="347"/>
        <v>10.46951012768084</v>
      </c>
      <c r="CH124" s="4">
        <f t="shared" si="348"/>
        <v>46.143150816891172</v>
      </c>
      <c r="CI124" s="4">
        <f t="shared" si="349"/>
        <v>69.202956760105522</v>
      </c>
      <c r="CJ124" s="4">
        <f t="shared" si="350"/>
        <v>0.1972053105503524</v>
      </c>
      <c r="CK124" s="4">
        <f t="shared" si="351"/>
        <v>0.33704748132189788</v>
      </c>
      <c r="CL124" s="4">
        <f t="shared" si="352"/>
        <v>0.70189757609076686</v>
      </c>
      <c r="CM124" s="4">
        <f t="shared" si="353"/>
        <v>3.4077716725377405</v>
      </c>
      <c r="CN124" s="4">
        <f t="shared" si="354"/>
        <v>15.019358147396982</v>
      </c>
      <c r="CO124" s="4">
        <f t="shared" si="355"/>
        <v>22.525206320726053</v>
      </c>
      <c r="CP124" s="4">
        <f t="shared" si="356"/>
        <v>11.46144232677208</v>
      </c>
      <c r="CQ124" s="4">
        <f t="shared" si="357"/>
        <v>19.588976877822823</v>
      </c>
      <c r="CR124" s="4">
        <f t="shared" si="358"/>
        <v>40.793823275927323</v>
      </c>
      <c r="CS124" s="4">
        <f t="shared" si="359"/>
        <v>198.05743759434043</v>
      </c>
      <c r="CT124" s="4">
        <f t="shared" si="360"/>
        <v>872.91517003834178</v>
      </c>
      <c r="CU124" s="4">
        <f t="shared" si="361"/>
        <v>1309.1501056596785</v>
      </c>
      <c r="CV124" s="4">
        <f t="shared" si="362"/>
        <v>1.9845897416470276E-2</v>
      </c>
      <c r="CW124" s="4">
        <f t="shared" si="363"/>
        <v>3.3919014250309264E-2</v>
      </c>
      <c r="CX124" s="4">
        <f t="shared" si="364"/>
        <v>7.0635964381952118E-2</v>
      </c>
      <c r="CY124" s="4">
        <f t="shared" si="365"/>
        <v>0.34294353860551502</v>
      </c>
      <c r="CZ124" s="4">
        <f t="shared" si="366"/>
        <v>1.5114838450476755</v>
      </c>
      <c r="DA124" s="4">
        <f t="shared" si="367"/>
        <v>2.2668402421739868</v>
      </c>
      <c r="DB124" s="4">
        <f t="shared" si="368"/>
        <v>1.153430442755907</v>
      </c>
      <c r="DC124" s="4">
        <f t="shared" si="369"/>
        <v>1.9713506929703992</v>
      </c>
      <c r="DD124" s="4">
        <f t="shared" si="370"/>
        <v>4.1053155703581252</v>
      </c>
      <c r="DE124" s="4">
        <f t="shared" si="371"/>
        <v>19.931651830758572</v>
      </c>
      <c r="DF124" s="4">
        <f t="shared" si="372"/>
        <v>87.846442215552614</v>
      </c>
      <c r="DG124" s="4">
        <f t="shared" si="373"/>
        <v>131.74725684199774</v>
      </c>
      <c r="DH124" s="4">
        <f t="shared" si="374"/>
        <v>1.5027186311890187E-3</v>
      </c>
      <c r="DI124" s="4">
        <f t="shared" si="375"/>
        <v>2.5683260170036213E-3</v>
      </c>
      <c r="DJ124" s="4">
        <f t="shared" si="376"/>
        <v>5.3485099454697342E-3</v>
      </c>
      <c r="DK124" s="4">
        <f t="shared" si="377"/>
        <v>2.5967464916991194E-2</v>
      </c>
      <c r="DL124" s="4">
        <f t="shared" si="378"/>
        <v>0.11444858788846499</v>
      </c>
      <c r="DM124" s="4">
        <f t="shared" si="379"/>
        <v>0.1716436900967179</v>
      </c>
      <c r="DN124" s="4">
        <f t="shared" si="380"/>
        <v>8.7337013778547273E-2</v>
      </c>
      <c r="DO124" s="4">
        <f t="shared" si="381"/>
        <v>0.149269410839315</v>
      </c>
      <c r="DP124" s="4">
        <f t="shared" si="382"/>
        <v>0.31085186348729743</v>
      </c>
      <c r="DQ124" s="4">
        <f t="shared" si="383"/>
        <v>1.5092119004704969</v>
      </c>
      <c r="DR124" s="4">
        <f t="shared" si="384"/>
        <v>6.6516762951432753</v>
      </c>
      <c r="DS124" s="4">
        <f t="shared" si="385"/>
        <v>9.9758178383110323</v>
      </c>
      <c r="DT124" s="4">
        <f t="shared" si="386"/>
        <v>2.8009174770442789E-4</v>
      </c>
      <c r="DU124" s="4">
        <f t="shared" si="387"/>
        <v>4.7871032397335815E-4</v>
      </c>
      <c r="DV124" s="4">
        <f t="shared" si="388"/>
        <v>9.9690884717106953E-4</v>
      </c>
      <c r="DW124" s="4">
        <f t="shared" si="389"/>
        <v>4.8400761666863336E-3</v>
      </c>
      <c r="DX124" s="4">
        <f t="shared" si="390"/>
        <v>2.1332073974899574E-2</v>
      </c>
      <c r="DY124" s="4">
        <f t="shared" si="391"/>
        <v>3.1992669914252037E-2</v>
      </c>
      <c r="DZ124" s="4">
        <f t="shared" si="392"/>
        <v>1.6278747278965507E-2</v>
      </c>
      <c r="EA124" s="4">
        <f t="shared" si="393"/>
        <v>2.7822327675349805E-2</v>
      </c>
      <c r="EB124" s="4">
        <f t="shared" si="394"/>
        <v>5.7939683393985746E-2</v>
      </c>
      <c r="EC124" s="4">
        <f t="shared" si="395"/>
        <v>0.28130202826102529</v>
      </c>
      <c r="ED124" s="4">
        <f t="shared" si="396"/>
        <v>1.2398060421974277</v>
      </c>
      <c r="EE124" s="4">
        <f t="shared" si="397"/>
        <v>1.859392833176422</v>
      </c>
      <c r="EF124" s="4">
        <f t="shared" si="398"/>
        <v>4.3523699359592958E-4</v>
      </c>
      <c r="EG124" s="4">
        <f t="shared" si="399"/>
        <v>7.4387212017886981E-4</v>
      </c>
      <c r="EH124" s="4">
        <f t="shared" si="400"/>
        <v>1.5491052952755788E-3</v>
      </c>
      <c r="EI124" s="4">
        <f t="shared" si="401"/>
        <v>7.5210362919613024E-3</v>
      </c>
      <c r="EJ124" s="4">
        <f t="shared" si="402"/>
        <v>3.3148094580062085E-2</v>
      </c>
      <c r="EK124" s="4">
        <f t="shared" si="403"/>
        <v>4.9713686978311057E-2</v>
      </c>
      <c r="EL124" s="4">
        <f t="shared" si="404"/>
        <v>2.52956864430064E-2</v>
      </c>
      <c r="EM124" s="4">
        <f t="shared" si="405"/>
        <v>4.3233356039602606E-2</v>
      </c>
      <c r="EN124" s="4">
        <f t="shared" si="406"/>
        <v>9.0032976040799392E-2</v>
      </c>
      <c r="EO124" s="4">
        <f t="shared" si="407"/>
        <v>0.437117659039229</v>
      </c>
      <c r="EP124" s="4">
        <f t="shared" si="408"/>
        <v>1.9265453511951021</v>
      </c>
      <c r="EQ124" s="4">
        <f t="shared" si="409"/>
        <v>2.8893266340696639</v>
      </c>
      <c r="ER124" s="4">
        <f t="shared" si="410"/>
        <v>6.1968183967658477E-2</v>
      </c>
      <c r="ET124" s="4">
        <f t="shared" si="411"/>
        <v>0.98968308249670178</v>
      </c>
      <c r="EU124" s="4">
        <f t="shared" si="412"/>
        <v>0.98249521680469687</v>
      </c>
      <c r="EV124" s="4">
        <f t="shared" si="413"/>
        <v>0.96422438895027096</v>
      </c>
      <c r="EW124" s="4">
        <f t="shared" si="414"/>
        <v>0.84735842287218277</v>
      </c>
      <c r="EX124" s="4">
        <f t="shared" si="415"/>
        <v>0.55743287130453834</v>
      </c>
      <c r="EY124" s="4">
        <f t="shared" si="416"/>
        <v>0.45647416845990063</v>
      </c>
      <c r="EZ124" s="4">
        <f t="shared" si="417"/>
        <v>0.62271810140875272</v>
      </c>
      <c r="FA124" s="4">
        <f t="shared" si="418"/>
        <v>0.49128159326266674</v>
      </c>
      <c r="FB124" s="4">
        <f t="shared" si="419"/>
        <v>0.31681648083270447</v>
      </c>
      <c r="FC124" s="4">
        <f t="shared" si="420"/>
        <v>8.7187681851082E-2</v>
      </c>
      <c r="FD124" s="4">
        <f t="shared" si="421"/>
        <v>2.1211989073112707E-2</v>
      </c>
      <c r="FE124" s="4">
        <f t="shared" si="422"/>
        <v>1.4244414283249584E-2</v>
      </c>
      <c r="FF124" s="4">
        <f t="shared" si="423"/>
        <v>0.8352786202896999</v>
      </c>
      <c r="FG124" s="4">
        <f t="shared" si="424"/>
        <v>0.7479165953114324</v>
      </c>
      <c r="FH124" s="4">
        <f t="shared" si="425"/>
        <v>0.58757942548868591</v>
      </c>
      <c r="FI124" s="4">
        <f t="shared" si="426"/>
        <v>0.22687200569630633</v>
      </c>
      <c r="FJ124" s="4">
        <f t="shared" si="427"/>
        <v>6.242447361491147E-2</v>
      </c>
      <c r="FK124" s="4">
        <f t="shared" si="428"/>
        <v>4.2507597441089617E-2</v>
      </c>
      <c r="FL124" s="4">
        <f t="shared" si="429"/>
        <v>8.024753265130527E-2</v>
      </c>
      <c r="FM124" s="4">
        <f t="shared" si="430"/>
        <v>4.8569679102274305E-2</v>
      </c>
      <c r="FN124" s="4">
        <f t="shared" si="431"/>
        <v>2.3926980630556153E-2</v>
      </c>
      <c r="FO124" s="4">
        <f t="shared" si="432"/>
        <v>5.0236756389776408E-3</v>
      </c>
      <c r="FP124" s="4">
        <f t="shared" si="433"/>
        <v>1.1442758225104692E-3</v>
      </c>
      <c r="FQ124" s="4">
        <f t="shared" si="434"/>
        <v>7.6327131958401544E-4</v>
      </c>
      <c r="FR124" s="4">
        <f t="shared" si="435"/>
        <v>0.98054029783642305</v>
      </c>
      <c r="FS124" s="4">
        <f t="shared" si="436"/>
        <v>0.96719374169271499</v>
      </c>
      <c r="FT124" s="4">
        <f t="shared" si="437"/>
        <v>0.93402429328746839</v>
      </c>
      <c r="FU124" s="4">
        <f t="shared" si="438"/>
        <v>0.74463294342097164</v>
      </c>
      <c r="FV124" s="4">
        <f t="shared" si="439"/>
        <v>0.39817098643571686</v>
      </c>
      <c r="FW124" s="4">
        <f t="shared" si="440"/>
        <v>0.30610618391749977</v>
      </c>
      <c r="FX124" s="4">
        <f t="shared" si="441"/>
        <v>0.46437534277644227</v>
      </c>
      <c r="FY124" s="4">
        <f t="shared" si="442"/>
        <v>0.33654728213865598</v>
      </c>
      <c r="FZ124" s="4">
        <f t="shared" si="443"/>
        <v>0.19587427774417723</v>
      </c>
      <c r="GA124" s="4">
        <f t="shared" si="444"/>
        <v>4.7774538201066551E-2</v>
      </c>
      <c r="GB124" s="4">
        <f t="shared" si="445"/>
        <v>1.1255374723659442E-2</v>
      </c>
      <c r="GC124" s="4">
        <f t="shared" si="446"/>
        <v>7.5331123504137551E-3</v>
      </c>
      <c r="GD124" s="4">
        <f t="shared" si="447"/>
        <v>0.99849953614380305</v>
      </c>
      <c r="GE124" s="4">
        <f t="shared" si="448"/>
        <v>0.99743825338348069</v>
      </c>
      <c r="GF124" s="4">
        <f t="shared" si="449"/>
        <v>0.99467994442468521</v>
      </c>
      <c r="GG124" s="4">
        <f t="shared" si="450"/>
        <v>0.97468977740040497</v>
      </c>
      <c r="GH124" s="4">
        <f t="shared" si="451"/>
        <v>0.89730473964231083</v>
      </c>
      <c r="GI124" s="4">
        <f t="shared" si="452"/>
        <v>0.85350180131764375</v>
      </c>
      <c r="GJ124" s="4">
        <f t="shared" si="453"/>
        <v>0.91967806423231468</v>
      </c>
      <c r="GK124" s="4">
        <f t="shared" si="454"/>
        <v>0.87011799893786179</v>
      </c>
      <c r="GL124" s="4">
        <f t="shared" si="455"/>
        <v>0.76286270619448249</v>
      </c>
      <c r="GM124" s="4">
        <f t="shared" si="456"/>
        <v>0.39853150696937639</v>
      </c>
      <c r="GN124" s="4">
        <f t="shared" si="457"/>
        <v>0.13069031692241437</v>
      </c>
      <c r="GO124" s="4">
        <f t="shared" si="458"/>
        <v>9.110938380459499E-2</v>
      </c>
      <c r="GP124" s="4">
        <f t="shared" si="459"/>
        <v>0.99971998668171536</v>
      </c>
      <c r="GQ124" s="4">
        <f t="shared" si="460"/>
        <v>0.99952151872995043</v>
      </c>
      <c r="GR124" s="4">
        <f t="shared" si="461"/>
        <v>0.99900408399031004</v>
      </c>
      <c r="GS124" s="4">
        <f t="shared" si="462"/>
        <v>0.99518323733150615</v>
      </c>
      <c r="GT124" s="4">
        <f t="shared" si="463"/>
        <v>0.97911347883957289</v>
      </c>
      <c r="GU124" s="4">
        <f t="shared" si="464"/>
        <v>0.96899913066542387</v>
      </c>
      <c r="GV124" s="4">
        <f t="shared" si="465"/>
        <v>0.98398200560372717</v>
      </c>
      <c r="GW124" s="4">
        <f t="shared" si="466"/>
        <v>0.97293080046404889</v>
      </c>
      <c r="GX124" s="4">
        <f t="shared" si="467"/>
        <v>0.94523347190445772</v>
      </c>
      <c r="GY124" s="4">
        <f t="shared" si="468"/>
        <v>0.78045611256636616</v>
      </c>
      <c r="GZ124" s="4">
        <f t="shared" si="469"/>
        <v>0.44646723026915341</v>
      </c>
      <c r="HA124" s="4">
        <f t="shared" si="470"/>
        <v>0.34972459481516122</v>
      </c>
      <c r="HB124" s="4">
        <f t="shared" si="471"/>
        <v>0.99956495235523313</v>
      </c>
      <c r="HC124" s="4">
        <f t="shared" si="472"/>
        <v>0.99925668081423979</v>
      </c>
      <c r="HD124" s="4">
        <f t="shared" si="473"/>
        <v>0.9984532907202599</v>
      </c>
      <c r="HE124" s="4">
        <f t="shared" si="474"/>
        <v>0.99253510743592865</v>
      </c>
      <c r="HF124" s="4">
        <f t="shared" si="475"/>
        <v>0.9679154472103676</v>
      </c>
      <c r="HG124" s="4">
        <f t="shared" si="476"/>
        <v>0.95264071756421886</v>
      </c>
      <c r="HH124" s="4">
        <f t="shared" si="477"/>
        <v>0.97532839864881982</v>
      </c>
      <c r="HI124" s="4">
        <f t="shared" si="478"/>
        <v>0.95855830741098225</v>
      </c>
      <c r="HJ124" s="4">
        <f t="shared" si="479"/>
        <v>0.91740343822641424</v>
      </c>
      <c r="HK124" s="4">
        <f t="shared" si="480"/>
        <v>0.69583725014452913</v>
      </c>
      <c r="HL124" s="4">
        <f t="shared" si="481"/>
        <v>0.34169981325990173</v>
      </c>
      <c r="HM124" s="4">
        <f t="shared" si="482"/>
        <v>0.25711391561722158</v>
      </c>
      <c r="HN124" s="4">
        <f t="shared" si="483"/>
        <v>0.94164779613628646</v>
      </c>
      <c r="HP124" s="4">
        <f t="shared" ref="HP124:IU124" si="658">IF(B1=1,ET124,0)</f>
        <v>0.98968308249670178</v>
      </c>
      <c r="HQ124" s="4">
        <f t="shared" si="658"/>
        <v>0.98249521680469687</v>
      </c>
      <c r="HR124" s="4">
        <f t="shared" si="658"/>
        <v>0.96422438895027096</v>
      </c>
      <c r="HS124" s="4">
        <f t="shared" si="658"/>
        <v>0.84735842287218277</v>
      </c>
      <c r="HT124" s="4">
        <f t="shared" si="658"/>
        <v>0.55743287130453834</v>
      </c>
      <c r="HU124" s="4">
        <f t="shared" si="658"/>
        <v>0.45647416845990063</v>
      </c>
      <c r="HV124" s="4">
        <f t="shared" si="658"/>
        <v>0.62271810140875272</v>
      </c>
      <c r="HW124" s="4">
        <f t="shared" si="658"/>
        <v>0.49128159326266674</v>
      </c>
      <c r="HX124" s="4">
        <f t="shared" si="658"/>
        <v>0.31681648083270447</v>
      </c>
      <c r="HY124" s="4">
        <f t="shared" si="658"/>
        <v>8.7187681851082E-2</v>
      </c>
      <c r="HZ124" s="4">
        <f t="shared" si="658"/>
        <v>2.1211989073112707E-2</v>
      </c>
      <c r="IA124" s="4">
        <f t="shared" si="658"/>
        <v>1.4244414283249584E-2</v>
      </c>
      <c r="IB124" s="4">
        <f t="shared" si="658"/>
        <v>0.8352786202896999</v>
      </c>
      <c r="IC124" s="4">
        <f t="shared" si="658"/>
        <v>0.7479165953114324</v>
      </c>
      <c r="ID124" s="4">
        <f t="shared" si="658"/>
        <v>0.58757942548868591</v>
      </c>
      <c r="IE124" s="4">
        <f t="shared" si="658"/>
        <v>0.22687200569630633</v>
      </c>
      <c r="IF124" s="4">
        <f t="shared" si="658"/>
        <v>6.242447361491147E-2</v>
      </c>
      <c r="IG124" s="4">
        <f t="shared" si="658"/>
        <v>4.2507597441089617E-2</v>
      </c>
      <c r="IH124" s="4">
        <f t="shared" si="658"/>
        <v>8.024753265130527E-2</v>
      </c>
      <c r="II124" s="4">
        <f t="shared" si="658"/>
        <v>4.8569679102274305E-2</v>
      </c>
      <c r="IJ124" s="4">
        <f t="shared" si="658"/>
        <v>2.3926980630556153E-2</v>
      </c>
      <c r="IK124" s="4">
        <f t="shared" si="658"/>
        <v>5.0236756389776408E-3</v>
      </c>
      <c r="IL124" s="4">
        <f t="shared" si="658"/>
        <v>1.1442758225104692E-3</v>
      </c>
      <c r="IM124" s="4">
        <f t="shared" si="658"/>
        <v>7.6327131958401544E-4</v>
      </c>
      <c r="IN124" s="4">
        <f t="shared" si="658"/>
        <v>0.98054029783642305</v>
      </c>
      <c r="IO124" s="4">
        <f t="shared" si="658"/>
        <v>0.96719374169271499</v>
      </c>
      <c r="IP124" s="4">
        <f t="shared" si="658"/>
        <v>0.93402429328746839</v>
      </c>
      <c r="IQ124" s="4">
        <f t="shared" si="658"/>
        <v>0.74463294342097164</v>
      </c>
      <c r="IR124" s="4">
        <f t="shared" si="658"/>
        <v>0.39817098643571686</v>
      </c>
      <c r="IS124" s="4">
        <f t="shared" si="658"/>
        <v>0.30610618391749977</v>
      </c>
      <c r="IT124" s="4">
        <f t="shared" si="658"/>
        <v>0.46437534277644227</v>
      </c>
      <c r="IU124" s="4">
        <f t="shared" si="658"/>
        <v>0.33654728213865598</v>
      </c>
      <c r="IV124" s="4">
        <f t="shared" ref="IV124:KA124" si="659">IF(AH1=1,FZ124,0)</f>
        <v>0.19587427774417723</v>
      </c>
      <c r="IW124" s="4">
        <f t="shared" si="659"/>
        <v>4.7774538201066551E-2</v>
      </c>
      <c r="IX124" s="4">
        <f t="shared" si="659"/>
        <v>1.1255374723659442E-2</v>
      </c>
      <c r="IY124" s="4">
        <f t="shared" si="659"/>
        <v>7.5331123504137551E-3</v>
      </c>
      <c r="IZ124" s="4">
        <f t="shared" si="659"/>
        <v>0.99849953614380305</v>
      </c>
      <c r="JA124" s="4">
        <f t="shared" si="659"/>
        <v>0.99743825338348069</v>
      </c>
      <c r="JB124" s="4">
        <f t="shared" si="659"/>
        <v>0.99467994442468521</v>
      </c>
      <c r="JC124" s="4">
        <f t="shared" si="659"/>
        <v>0.97468977740040497</v>
      </c>
      <c r="JD124" s="4">
        <f t="shared" si="659"/>
        <v>0.89730473964231083</v>
      </c>
      <c r="JE124" s="4">
        <f t="shared" si="659"/>
        <v>0.85350180131764375</v>
      </c>
      <c r="JF124" s="4">
        <f t="shared" si="659"/>
        <v>0.91967806423231468</v>
      </c>
      <c r="JG124" s="4">
        <f t="shared" si="659"/>
        <v>0.87011799893786179</v>
      </c>
      <c r="JH124" s="4">
        <f t="shared" si="659"/>
        <v>0.76286270619448249</v>
      </c>
      <c r="JI124" s="4">
        <f t="shared" si="659"/>
        <v>0.39853150696937639</v>
      </c>
      <c r="JJ124" s="4">
        <f t="shared" si="659"/>
        <v>0.13069031692241437</v>
      </c>
      <c r="JK124" s="4">
        <f t="shared" si="659"/>
        <v>9.110938380459499E-2</v>
      </c>
      <c r="JL124" s="4">
        <f t="shared" si="659"/>
        <v>0.99971998668171536</v>
      </c>
      <c r="JM124" s="4">
        <f t="shared" si="659"/>
        <v>0.99952151872995043</v>
      </c>
      <c r="JN124" s="4">
        <f t="shared" si="659"/>
        <v>0.99900408399031004</v>
      </c>
      <c r="JO124" s="4">
        <f t="shared" si="659"/>
        <v>0.99518323733150615</v>
      </c>
      <c r="JP124" s="4">
        <f t="shared" si="659"/>
        <v>0.97911347883957289</v>
      </c>
      <c r="JQ124" s="4">
        <f t="shared" si="659"/>
        <v>0.96899913066542387</v>
      </c>
      <c r="JR124" s="4">
        <f t="shared" si="659"/>
        <v>0.98398200560372717</v>
      </c>
      <c r="JS124" s="4">
        <f t="shared" si="659"/>
        <v>0.97293080046404889</v>
      </c>
      <c r="JT124" s="4">
        <f t="shared" si="659"/>
        <v>0.94523347190445772</v>
      </c>
      <c r="JU124" s="4">
        <f t="shared" si="659"/>
        <v>0.78045611256636616</v>
      </c>
      <c r="JV124" s="4">
        <f t="shared" si="659"/>
        <v>0.44646723026915341</v>
      </c>
      <c r="JW124" s="4">
        <f t="shared" si="659"/>
        <v>0.34972459481516122</v>
      </c>
      <c r="JX124" s="4">
        <f t="shared" si="659"/>
        <v>0.99956495235523313</v>
      </c>
      <c r="JY124" s="4">
        <f t="shared" si="659"/>
        <v>0.99925668081423979</v>
      </c>
      <c r="JZ124" s="4">
        <f t="shared" si="659"/>
        <v>0.9984532907202599</v>
      </c>
      <c r="KA124" s="4">
        <f t="shared" si="659"/>
        <v>0.99253510743592865</v>
      </c>
      <c r="KB124" s="4">
        <f t="shared" ref="KB124:KJ124" si="660">IF(BN1=1,HF124,0)</f>
        <v>0.9679154472103676</v>
      </c>
      <c r="KC124" s="4">
        <f t="shared" si="660"/>
        <v>0.95264071756421886</v>
      </c>
      <c r="KD124" s="4">
        <f t="shared" si="660"/>
        <v>0.97532839864881982</v>
      </c>
      <c r="KE124" s="4">
        <f t="shared" si="660"/>
        <v>0.95855830741098225</v>
      </c>
      <c r="KF124" s="4">
        <f t="shared" si="660"/>
        <v>0.91740343822641424</v>
      </c>
      <c r="KG124" s="4">
        <f t="shared" si="660"/>
        <v>0.69583725014452913</v>
      </c>
      <c r="KH124" s="4">
        <f t="shared" si="660"/>
        <v>0.34169981325990173</v>
      </c>
      <c r="KI124" s="4">
        <f t="shared" si="660"/>
        <v>0.25711391561722158</v>
      </c>
      <c r="KJ124" s="4">
        <f t="shared" si="660"/>
        <v>0</v>
      </c>
    </row>
    <row r="125" spans="1:296" x14ac:dyDescent="0.2">
      <c r="A125" s="4" t="str">
        <f>'Respondent Data'!A125</f>
        <v>1051</v>
      </c>
      <c r="B125" s="4">
        <f>SUMPRODUCT('Respondent Data'!I125:Z125,'Product Coding'!A100:R100)</f>
        <v>2.1296275611407518</v>
      </c>
      <c r="C125" s="4">
        <f>SUMPRODUCT('Respondent Data'!I125:Z125,'Product Coding'!A101:R101)</f>
        <v>0.26652585416261187</v>
      </c>
      <c r="D125" s="4">
        <f>SUMPRODUCT('Respondent Data'!I125:Z125,'Product Coding'!A102:R102)</f>
        <v>1.4329108544643976E-2</v>
      </c>
      <c r="E125" s="4">
        <f>SUMPRODUCT('Respondent Data'!I125:Z125,'Product Coding'!A103:R103)</f>
        <v>-1.122685109973995</v>
      </c>
      <c r="F125" s="4">
        <f>SUMPRODUCT('Respondent Data'!I125:Z125,'Product Coding'!A104:R104)</f>
        <v>-2.3000986407503783</v>
      </c>
      <c r="G125" s="4">
        <f>SUMPRODUCT('Respondent Data'!I125:Z125,'Product Coding'!A105:R105)</f>
        <v>-3.6530807809881383</v>
      </c>
      <c r="H125" s="4">
        <f>SUMPRODUCT('Respondent Data'!I125:Z125,'Product Coding'!A106:R106)</f>
        <v>-9.8977870149608016E-2</v>
      </c>
      <c r="I125" s="4">
        <f>SUMPRODUCT('Respondent Data'!I125:Z125,'Product Coding'!A107:R107)</f>
        <v>-1.9620795771277479</v>
      </c>
      <c r="J125" s="4">
        <f>SUMPRODUCT('Respondent Data'!I125:Z125,'Product Coding'!A108:R108)</f>
        <v>-2.2142763227457158</v>
      </c>
      <c r="K125" s="4">
        <f>SUMPRODUCT('Respondent Data'!I125:Z125,'Product Coding'!A109:R109)</f>
        <v>-3.3512905412643548</v>
      </c>
      <c r="L125" s="4">
        <f>SUMPRODUCT('Respondent Data'!I125:Z125,'Product Coding'!A110:R110)</f>
        <v>-4.5287040720407381</v>
      </c>
      <c r="M125" s="4">
        <f>SUMPRODUCT('Respondent Data'!I125:Z125,'Product Coding'!A111:R111)</f>
        <v>-5.8816862122784981</v>
      </c>
      <c r="N125" s="4">
        <f>SUMPRODUCT('Respondent Data'!I125:Z125,'Product Coding'!A112:R112)</f>
        <v>-0.25945024693160823</v>
      </c>
      <c r="O125" s="4">
        <f>SUMPRODUCT('Respondent Data'!I125:Z125,'Product Coding'!A113:R113)</f>
        <v>-2.1225519539097482</v>
      </c>
      <c r="P125" s="4">
        <f>SUMPRODUCT('Respondent Data'!I125:Z125,'Product Coding'!A114:R114)</f>
        <v>-2.3747486995277161</v>
      </c>
      <c r="Q125" s="4">
        <f>SUMPRODUCT('Respondent Data'!I125:Z125,'Product Coding'!A115:R115)</f>
        <v>-3.5117629180463554</v>
      </c>
      <c r="R125" s="4">
        <f>SUMPRODUCT('Respondent Data'!I125:Z125,'Product Coding'!A116:R116)</f>
        <v>-4.6891764488227379</v>
      </c>
      <c r="S125" s="4">
        <f>SUMPRODUCT('Respondent Data'!I125:Z125,'Product Coding'!A117:R117)</f>
        <v>-6.0421585890604979</v>
      </c>
      <c r="T125" s="4">
        <f>SUMPRODUCT('Respondent Data'!I125:Z125,'Product Coding'!A118:R118)</f>
        <v>-2.488055678221968</v>
      </c>
      <c r="U125" s="4">
        <f>SUMPRODUCT('Respondent Data'!I125:Z125,'Product Coding'!A119:R119)</f>
        <v>-4.351157385200108</v>
      </c>
      <c r="V125" s="4">
        <f>SUMPRODUCT('Respondent Data'!I125:Z125,'Product Coding'!A120:R120)</f>
        <v>-4.6033541308180759</v>
      </c>
      <c r="W125" s="4">
        <f>SUMPRODUCT('Respondent Data'!I125:Z125,'Product Coding'!A121:R121)</f>
        <v>-5.7403683493367152</v>
      </c>
      <c r="X125" s="4">
        <f>SUMPRODUCT('Respondent Data'!I125:Z125,'Product Coding'!A122:R122)</f>
        <v>-6.9177818801130977</v>
      </c>
      <c r="Y125" s="4">
        <f>SUMPRODUCT('Respondent Data'!I125:Z125,'Product Coding'!A123:R123)</f>
        <v>-8.2707640203508568</v>
      </c>
      <c r="Z125" s="4">
        <f>SUMPRODUCT('Respondent Data'!I125:Z125,'Product Coding'!A124:R124)</f>
        <v>2.1417205146963418</v>
      </c>
      <c r="AA125" s="4">
        <f>SUMPRODUCT('Respondent Data'!I125:Z125,'Product Coding'!A125:R125)</f>
        <v>0.27861880771820191</v>
      </c>
      <c r="AB125" s="4">
        <f>SUMPRODUCT('Respondent Data'!I125:Z125,'Product Coding'!A126:R126)</f>
        <v>2.6422062100234012E-2</v>
      </c>
      <c r="AC125" s="4">
        <f>SUMPRODUCT('Respondent Data'!I125:Z125,'Product Coding'!A127:R127)</f>
        <v>-1.1105921564184049</v>
      </c>
      <c r="AD125" s="4">
        <f>SUMPRODUCT('Respondent Data'!I125:Z125,'Product Coding'!A128:R128)</f>
        <v>-2.2880056871947883</v>
      </c>
      <c r="AE125" s="4">
        <f>SUMPRODUCT('Respondent Data'!I125:Z125,'Product Coding'!A129:R129)</f>
        <v>-3.6409878274325482</v>
      </c>
      <c r="AF125" s="4">
        <f>SUMPRODUCT('Respondent Data'!I125:Z125,'Product Coding'!A130:R130)</f>
        <v>-8.688491659401798E-2</v>
      </c>
      <c r="AG125" s="4">
        <f>SUMPRODUCT('Respondent Data'!I125:Z125,'Product Coding'!A131:R131)</f>
        <v>-1.9499866235721579</v>
      </c>
      <c r="AH125" s="4">
        <f>SUMPRODUCT('Respondent Data'!I125:Z125,'Product Coding'!A132:R132)</f>
        <v>-2.2021833691901258</v>
      </c>
      <c r="AI125" s="4">
        <f>SUMPRODUCT('Respondent Data'!I125:Z125,'Product Coding'!A133:R133)</f>
        <v>-3.3391975877087647</v>
      </c>
      <c r="AJ125" s="4">
        <f>SUMPRODUCT('Respondent Data'!I125:Z125,'Product Coding'!A134:R134)</f>
        <v>-4.5166111184851481</v>
      </c>
      <c r="AK125" s="4">
        <f>SUMPRODUCT('Respondent Data'!I125:Z125,'Product Coding'!A135:R135)</f>
        <v>-5.869593258722908</v>
      </c>
      <c r="AL125" s="4">
        <f>SUMPRODUCT('Respondent Data'!I125:Z125,'Product Coding'!A136:R136)</f>
        <v>5.7746385485372818</v>
      </c>
      <c r="AM125" s="4">
        <f>SUMPRODUCT('Respondent Data'!I125:Z125,'Product Coding'!A137:R137)</f>
        <v>3.9115368415591418</v>
      </c>
      <c r="AN125" s="4">
        <f>SUMPRODUCT('Respondent Data'!I125:Z125,'Product Coding'!A138:R138)</f>
        <v>3.6593400959411739</v>
      </c>
      <c r="AO125" s="4">
        <f>SUMPRODUCT('Respondent Data'!I125:Z125,'Product Coding'!A139:R139)</f>
        <v>2.522325877422535</v>
      </c>
      <c r="AP125" s="4">
        <f>SUMPRODUCT('Respondent Data'!I125:Z125,'Product Coding'!A140:R140)</f>
        <v>1.3449123466461519</v>
      </c>
      <c r="AQ125" s="4">
        <f>SUMPRODUCT('Respondent Data'!I125:Z125,'Product Coding'!A141:R141)</f>
        <v>-8.0697935916083097E-3</v>
      </c>
      <c r="AR125" s="4">
        <f>SUMPRODUCT('Respondent Data'!I125:Z125,'Product Coding'!A142:R142)</f>
        <v>3.5460331172469219</v>
      </c>
      <c r="AS125" s="4">
        <f>SUMPRODUCT('Respondent Data'!I125:Z125,'Product Coding'!A143:R143)</f>
        <v>1.682931410268782</v>
      </c>
      <c r="AT125" s="4">
        <f>SUMPRODUCT('Respondent Data'!I125:Z125,'Product Coding'!A144:R144)</f>
        <v>1.4307346646508141</v>
      </c>
      <c r="AU125" s="4">
        <f>SUMPRODUCT('Respondent Data'!I125:Z125,'Product Coding'!A145:R145)</f>
        <v>0.29372044613217518</v>
      </c>
      <c r="AV125" s="4">
        <f>SUMPRODUCT('Respondent Data'!I125:Z125,'Product Coding'!A146:R146)</f>
        <v>-0.88369308464420793</v>
      </c>
      <c r="AW125" s="4">
        <f>SUMPRODUCT('Respondent Data'!I125:Z125,'Product Coding'!A147:R147)</f>
        <v>-2.2366752248819681</v>
      </c>
      <c r="AX125" s="4">
        <f>SUMPRODUCT('Respondent Data'!I125:Z125,'Product Coding'!A148:R148)</f>
        <v>8.0657494438515407</v>
      </c>
      <c r="AY125" s="4">
        <f>SUMPRODUCT('Respondent Data'!I125:Z125,'Product Coding'!A149:R149)</f>
        <v>6.2026477368734021</v>
      </c>
      <c r="AZ125" s="4">
        <f>SUMPRODUCT('Respondent Data'!I125:Z125,'Product Coding'!A150:R150)</f>
        <v>5.9504509912554342</v>
      </c>
      <c r="BA125" s="4">
        <f>SUMPRODUCT('Respondent Data'!I125:Z125,'Product Coding'!A151:R151)</f>
        <v>4.8134367727367948</v>
      </c>
      <c r="BB125" s="4">
        <f>SUMPRODUCT('Respondent Data'!I125:Z125,'Product Coding'!A152:R152)</f>
        <v>3.6360232419604124</v>
      </c>
      <c r="BC125" s="4">
        <f>SUMPRODUCT('Respondent Data'!I125:Z125,'Product Coding'!A153:R153)</f>
        <v>2.283041101722652</v>
      </c>
      <c r="BD125" s="4">
        <f>SUMPRODUCT('Respondent Data'!I125:Z125,'Product Coding'!A154:R154)</f>
        <v>5.8371440125611818</v>
      </c>
      <c r="BE125" s="4">
        <f>SUMPRODUCT('Respondent Data'!I125:Z125,'Product Coding'!A155:R155)</f>
        <v>3.9740423055830423</v>
      </c>
      <c r="BF125" s="4">
        <f>SUMPRODUCT('Respondent Data'!I125:Z125,'Product Coding'!A156:R156)</f>
        <v>3.7218455599650744</v>
      </c>
      <c r="BG125" s="4">
        <f>SUMPRODUCT('Respondent Data'!I125:Z125,'Product Coding'!A157:R157)</f>
        <v>2.5848313414464354</v>
      </c>
      <c r="BH125" s="4">
        <f>SUMPRODUCT('Respondent Data'!I125:Z125,'Product Coding'!A158:R158)</f>
        <v>1.4074178106700526</v>
      </c>
      <c r="BI125" s="4">
        <f>SUMPRODUCT('Respondent Data'!I125:Z125,'Product Coding'!A159:R159)</f>
        <v>5.4435670432292138E-2</v>
      </c>
      <c r="BJ125" s="4">
        <f>SUMPRODUCT('Respondent Data'!I125:Z125,'Product Coding'!A160:R160)</f>
        <v>9.712015485588843</v>
      </c>
      <c r="BK125" s="4">
        <f>SUMPRODUCT('Respondent Data'!I125:Z125,'Product Coding'!A161:R161)</f>
        <v>7.8489137786107017</v>
      </c>
      <c r="BL125" s="4">
        <f>SUMPRODUCT('Respondent Data'!I125:Z125,'Product Coding'!A162:R162)</f>
        <v>7.5967170329927338</v>
      </c>
      <c r="BM125" s="4">
        <f>SUMPRODUCT('Respondent Data'!I125:Z125,'Product Coding'!A163:R163)</f>
        <v>6.4597028144740944</v>
      </c>
      <c r="BN125" s="4">
        <f>SUMPRODUCT('Respondent Data'!I125:Z125,'Product Coding'!A164:R164)</f>
        <v>5.282289283697712</v>
      </c>
      <c r="BO125" s="4">
        <f>SUMPRODUCT('Respondent Data'!I125:Z125,'Product Coding'!A165:R165)</f>
        <v>3.9293071434599516</v>
      </c>
      <c r="BP125" s="4">
        <f>SUMPRODUCT('Respondent Data'!I125:Z125,'Product Coding'!A166:R166)</f>
        <v>7.4834100542984823</v>
      </c>
      <c r="BQ125" s="4">
        <f>SUMPRODUCT('Respondent Data'!I125:Z125,'Product Coding'!A167:R167)</f>
        <v>5.6203083473203419</v>
      </c>
      <c r="BR125" s="4">
        <f>SUMPRODUCT('Respondent Data'!I125:Z125,'Product Coding'!A168:R168)</f>
        <v>5.368111601702374</v>
      </c>
      <c r="BS125" s="4">
        <f>SUMPRODUCT('Respondent Data'!I125:Z125,'Product Coding'!A169:R169)</f>
        <v>4.2310973831837346</v>
      </c>
      <c r="BT125" s="4">
        <f>SUMPRODUCT('Respondent Data'!I125:Z125,'Product Coding'!A170:R170)</f>
        <v>3.0536838524073522</v>
      </c>
      <c r="BU125" s="4">
        <f>SUMPRODUCT('Respondent Data'!I125:Z125,'Product Coding'!A171:R171)</f>
        <v>1.7007017121695918</v>
      </c>
      <c r="BV125" s="4">
        <f>SUMPRODUCT('Respondent Data'!I125:Z125,'Product Coding'!A172:R172)</f>
        <v>-3.4366857792823802</v>
      </c>
      <c r="BX125" s="4">
        <f t="shared" si="338"/>
        <v>0.11888156172159382</v>
      </c>
      <c r="BY125" s="4">
        <f t="shared" si="339"/>
        <v>0.7660361982457321</v>
      </c>
      <c r="BZ125" s="4">
        <f t="shared" si="340"/>
        <v>0.98577306453264724</v>
      </c>
      <c r="CA125" s="4">
        <f t="shared" si="341"/>
        <v>3.0730947322953548</v>
      </c>
      <c r="CB125" s="4">
        <f t="shared" si="342"/>
        <v>9.9751663641824546</v>
      </c>
      <c r="CC125" s="4">
        <f t="shared" si="343"/>
        <v>38.593380841963906</v>
      </c>
      <c r="CD125" s="4">
        <f t="shared" si="344"/>
        <v>1.1040418670071952</v>
      </c>
      <c r="CE125" s="4">
        <f t="shared" si="345"/>
        <v>7.1141060250110355</v>
      </c>
      <c r="CF125" s="4">
        <f t="shared" si="346"/>
        <v>9.1547816065940975</v>
      </c>
      <c r="CG125" s="4">
        <f t="shared" si="347"/>
        <v>28.539541343500556</v>
      </c>
      <c r="CH125" s="4">
        <f t="shared" si="348"/>
        <v>92.638430526430028</v>
      </c>
      <c r="CI125" s="4">
        <f t="shared" si="349"/>
        <v>358.41309301324594</v>
      </c>
      <c r="CJ125" s="4">
        <f t="shared" si="350"/>
        <v>1.2962172913198042</v>
      </c>
      <c r="CK125" s="4">
        <f t="shared" si="351"/>
        <v>8.3524253177996624</v>
      </c>
      <c r="CL125" s="4">
        <f t="shared" si="352"/>
        <v>10.74831179083033</v>
      </c>
      <c r="CM125" s="4">
        <f t="shared" si="353"/>
        <v>33.507286345999397</v>
      </c>
      <c r="CN125" s="4">
        <f t="shared" si="354"/>
        <v>108.7635705470075</v>
      </c>
      <c r="CO125" s="4">
        <f t="shared" si="355"/>
        <v>420.80039034982968</v>
      </c>
      <c r="CP125" s="4">
        <f t="shared" si="356"/>
        <v>12.037847901991205</v>
      </c>
      <c r="CQ125" s="4">
        <f t="shared" si="357"/>
        <v>77.56818726437298</v>
      </c>
      <c r="CR125" s="4">
        <f t="shared" si="358"/>
        <v>99.818559286038578</v>
      </c>
      <c r="CS125" s="4">
        <f t="shared" si="359"/>
        <v>311.17901245624643</v>
      </c>
      <c r="CT125" s="4">
        <f t="shared" si="360"/>
        <v>1010.0770359183086</v>
      </c>
      <c r="CU125" s="4">
        <f t="shared" si="361"/>
        <v>3907.933592655646</v>
      </c>
      <c r="CV125" s="4">
        <f t="shared" si="362"/>
        <v>0.11745259017465427</v>
      </c>
      <c r="CW125" s="4">
        <f t="shared" si="363"/>
        <v>0.75682834535949206</v>
      </c>
      <c r="CX125" s="4">
        <f t="shared" si="364"/>
        <v>0.97392394646457014</v>
      </c>
      <c r="CY125" s="4">
        <f t="shared" si="365"/>
        <v>3.0361557413374136</v>
      </c>
      <c r="CZ125" s="4">
        <f t="shared" si="366"/>
        <v>9.8552635911705497</v>
      </c>
      <c r="DA125" s="4">
        <f t="shared" si="367"/>
        <v>38.129483477858606</v>
      </c>
      <c r="DB125" s="4">
        <f t="shared" si="368"/>
        <v>1.0907711428365459</v>
      </c>
      <c r="DC125" s="4">
        <f t="shared" si="369"/>
        <v>7.0285935624858613</v>
      </c>
      <c r="DD125" s="4">
        <f t="shared" si="370"/>
        <v>9.0447399630892384</v>
      </c>
      <c r="DE125" s="4">
        <f t="shared" si="371"/>
        <v>28.196492413523728</v>
      </c>
      <c r="DF125" s="4">
        <f t="shared" si="372"/>
        <v>91.524904766351128</v>
      </c>
      <c r="DG125" s="4">
        <f t="shared" si="373"/>
        <v>354.10492188435427</v>
      </c>
      <c r="DH125" s="4">
        <f t="shared" si="374"/>
        <v>3.105319878235333E-3</v>
      </c>
      <c r="DI125" s="4">
        <f t="shared" si="375"/>
        <v>2.0009725641316232E-2</v>
      </c>
      <c r="DJ125" s="4">
        <f t="shared" si="376"/>
        <v>2.5749499320096507E-2</v>
      </c>
      <c r="DK125" s="4">
        <f t="shared" si="377"/>
        <v>8.0272685029537758E-2</v>
      </c>
      <c r="DL125" s="4">
        <f t="shared" si="378"/>
        <v>0.26056254604008705</v>
      </c>
      <c r="DM125" s="4">
        <f t="shared" si="379"/>
        <v>1.0081024421391698</v>
      </c>
      <c r="DN125" s="4">
        <f t="shared" si="380"/>
        <v>2.8838813238762768E-2</v>
      </c>
      <c r="DO125" s="4">
        <f t="shared" si="381"/>
        <v>0.18582843744159672</v>
      </c>
      <c r="DP125" s="4">
        <f t="shared" si="382"/>
        <v>0.23913317500350476</v>
      </c>
      <c r="DQ125" s="4">
        <f t="shared" si="383"/>
        <v>0.74548486549359927</v>
      </c>
      <c r="DR125" s="4">
        <f t="shared" si="384"/>
        <v>2.4198198243386031</v>
      </c>
      <c r="DS125" s="4">
        <f t="shared" si="385"/>
        <v>9.3621524333632404</v>
      </c>
      <c r="DT125" s="4">
        <f t="shared" si="386"/>
        <v>3.1411561353520263E-4</v>
      </c>
      <c r="DU125" s="4">
        <f t="shared" si="387"/>
        <v>2.0240643453662221E-3</v>
      </c>
      <c r="DV125" s="4">
        <f t="shared" si="388"/>
        <v>2.6046655720868132E-3</v>
      </c>
      <c r="DW125" s="4">
        <f t="shared" si="389"/>
        <v>8.119905419373491E-3</v>
      </c>
      <c r="DX125" s="4">
        <f t="shared" si="390"/>
        <v>2.6356951046275966E-2</v>
      </c>
      <c r="DY125" s="4">
        <f t="shared" si="391"/>
        <v>0.10197362253669999</v>
      </c>
      <c r="DZ125" s="4">
        <f t="shared" si="392"/>
        <v>2.9171621183415419E-3</v>
      </c>
      <c r="EA125" s="4">
        <f t="shared" si="393"/>
        <v>1.8797294941616794E-2</v>
      </c>
      <c r="EB125" s="4">
        <f t="shared" si="394"/>
        <v>2.4189283851019181E-2</v>
      </c>
      <c r="EC125" s="4">
        <f t="shared" si="395"/>
        <v>7.540879686726544E-2</v>
      </c>
      <c r="ED125" s="4">
        <f t="shared" si="396"/>
        <v>0.24477452197250321</v>
      </c>
      <c r="EE125" s="4">
        <f t="shared" si="397"/>
        <v>0.94701942824877516</v>
      </c>
      <c r="EF125" s="4">
        <f t="shared" si="398"/>
        <v>6.0551550243731652E-5</v>
      </c>
      <c r="EG125" s="4">
        <f t="shared" si="399"/>
        <v>3.9017555519013934E-4</v>
      </c>
      <c r="EH125" s="4">
        <f t="shared" si="400"/>
        <v>5.0209709883987667E-4</v>
      </c>
      <c r="EI125" s="4">
        <f t="shared" si="401"/>
        <v>1.565260814137922E-3</v>
      </c>
      <c r="EJ125" s="4">
        <f t="shared" si="402"/>
        <v>5.0807861079828227E-3</v>
      </c>
      <c r="EK125" s="4">
        <f t="shared" si="403"/>
        <v>1.9657287516127699E-2</v>
      </c>
      <c r="EL125" s="4">
        <f t="shared" si="404"/>
        <v>5.6233654414658096E-4</v>
      </c>
      <c r="EM125" s="4">
        <f t="shared" si="405"/>
        <v>3.6235236328868367E-3</v>
      </c>
      <c r="EN125" s="4">
        <f t="shared" si="406"/>
        <v>4.6629284675807148E-3</v>
      </c>
      <c r="EO125" s="4">
        <f t="shared" si="407"/>
        <v>1.4536429758897899E-2</v>
      </c>
      <c r="EP125" s="4">
        <f t="shared" si="408"/>
        <v>4.7184782057777062E-2</v>
      </c>
      <c r="EQ125" s="4">
        <f t="shared" si="409"/>
        <v>0.18255537776688535</v>
      </c>
      <c r="ER125" s="4">
        <f t="shared" si="410"/>
        <v>31.083768796059346</v>
      </c>
      <c r="ET125" s="4">
        <f t="shared" si="411"/>
        <v>0.8937496462640121</v>
      </c>
      <c r="EU125" s="4">
        <f t="shared" si="412"/>
        <v>0.56623980923683015</v>
      </c>
      <c r="EV125" s="4">
        <f t="shared" si="413"/>
        <v>0.50358221584365714</v>
      </c>
      <c r="EW125" s="4">
        <f t="shared" si="414"/>
        <v>0.24551356296013754</v>
      </c>
      <c r="EX125" s="4">
        <f t="shared" si="415"/>
        <v>9.1114791960102595E-2</v>
      </c>
      <c r="EY125" s="4">
        <f t="shared" si="416"/>
        <v>2.5256746929277842E-2</v>
      </c>
      <c r="EZ125" s="4">
        <f t="shared" si="417"/>
        <v>0.47527571370165145</v>
      </c>
      <c r="FA125" s="4">
        <f t="shared" si="418"/>
        <v>0.12324216579344487</v>
      </c>
      <c r="FB125" s="4">
        <f t="shared" si="419"/>
        <v>9.8475776116213193E-2</v>
      </c>
      <c r="FC125" s="4">
        <f t="shared" si="420"/>
        <v>3.3852929142382408E-2</v>
      </c>
      <c r="FD125" s="4">
        <f t="shared" si="421"/>
        <v>1.0679375918392223E-2</v>
      </c>
      <c r="FE125" s="4">
        <f t="shared" si="422"/>
        <v>2.7823137760959243E-3</v>
      </c>
      <c r="FF125" s="4">
        <f t="shared" si="423"/>
        <v>0.43549885447697623</v>
      </c>
      <c r="FG125" s="4">
        <f t="shared" si="424"/>
        <v>0.10692413636244563</v>
      </c>
      <c r="FH125" s="4">
        <f t="shared" si="425"/>
        <v>8.5118612597642293E-2</v>
      </c>
      <c r="FI125" s="4">
        <f t="shared" si="426"/>
        <v>2.8979386845234646E-2</v>
      </c>
      <c r="FJ125" s="4">
        <f t="shared" si="427"/>
        <v>9.1104908032464058E-3</v>
      </c>
      <c r="FK125" s="4">
        <f t="shared" si="428"/>
        <v>2.3707896504567656E-3</v>
      </c>
      <c r="FL125" s="4">
        <f t="shared" si="429"/>
        <v>7.6699774956515254E-2</v>
      </c>
      <c r="FM125" s="4">
        <f t="shared" si="430"/>
        <v>1.2727797787100703E-2</v>
      </c>
      <c r="FN125" s="4">
        <f t="shared" si="431"/>
        <v>9.918808670562709E-3</v>
      </c>
      <c r="FO125" s="4">
        <f t="shared" si="432"/>
        <v>3.2032902921049359E-3</v>
      </c>
      <c r="FP125" s="4">
        <f t="shared" si="433"/>
        <v>9.8904432053661668E-4</v>
      </c>
      <c r="FQ125" s="4">
        <f t="shared" si="434"/>
        <v>2.5582424881273602E-4</v>
      </c>
      <c r="FR125" s="4">
        <f t="shared" si="435"/>
        <v>0.89489255185645333</v>
      </c>
      <c r="FS125" s="4">
        <f t="shared" si="436"/>
        <v>0.56920757377430309</v>
      </c>
      <c r="FT125" s="4">
        <f t="shared" si="437"/>
        <v>0.50660513126205642</v>
      </c>
      <c r="FU125" s="4">
        <f t="shared" si="438"/>
        <v>0.24776050878270661</v>
      </c>
      <c r="FV125" s="4">
        <f t="shared" si="439"/>
        <v>9.2121208444296054E-2</v>
      </c>
      <c r="FW125" s="4">
        <f t="shared" si="440"/>
        <v>2.555617685487337E-2</v>
      </c>
      <c r="FX125" s="4">
        <f t="shared" si="441"/>
        <v>0.47829242498693647</v>
      </c>
      <c r="FY125" s="4">
        <f t="shared" si="442"/>
        <v>0.12455481675801434</v>
      </c>
      <c r="FZ125" s="4">
        <f t="shared" si="443"/>
        <v>9.9554593117854306E-2</v>
      </c>
      <c r="GA125" s="4">
        <f t="shared" si="444"/>
        <v>3.4250689632046451E-2</v>
      </c>
      <c r="GB125" s="4">
        <f t="shared" si="445"/>
        <v>1.080790088382424E-2</v>
      </c>
      <c r="GC125" s="4">
        <f t="shared" si="446"/>
        <v>2.8160691062616879E-3</v>
      </c>
      <c r="GD125" s="4">
        <f t="shared" si="447"/>
        <v>0.9969042932813752</v>
      </c>
      <c r="GE125" s="4">
        <f t="shared" si="448"/>
        <v>0.98038280896906593</v>
      </c>
      <c r="GF125" s="4">
        <f t="shared" si="449"/>
        <v>0.97489689311360705</v>
      </c>
      <c r="GG125" s="4">
        <f t="shared" si="450"/>
        <v>0.92569220147657183</v>
      </c>
      <c r="GH125" s="4">
        <f t="shared" si="451"/>
        <v>0.79329661438965127</v>
      </c>
      <c r="GI125" s="4">
        <f t="shared" si="452"/>
        <v>0.49798256255031031</v>
      </c>
      <c r="GJ125" s="4">
        <f t="shared" si="453"/>
        <v>0.97196955162686882</v>
      </c>
      <c r="GK125" s="4">
        <f t="shared" si="454"/>
        <v>0.84329230808250977</v>
      </c>
      <c r="GL125" s="4">
        <f t="shared" si="455"/>
        <v>0.80701575921988489</v>
      </c>
      <c r="GM125" s="4">
        <f t="shared" si="456"/>
        <v>0.57290671478679001</v>
      </c>
      <c r="GN125" s="4">
        <f t="shared" si="457"/>
        <v>0.29241306599928873</v>
      </c>
      <c r="GO125" s="4">
        <f t="shared" si="458"/>
        <v>9.650504626628334E-2</v>
      </c>
      <c r="GP125" s="4">
        <f t="shared" si="459"/>
        <v>0.99968598302409994</v>
      </c>
      <c r="GQ125" s="4">
        <f t="shared" si="460"/>
        <v>0.99798002421559751</v>
      </c>
      <c r="GR125" s="4">
        <f t="shared" si="461"/>
        <v>0.99740210108577476</v>
      </c>
      <c r="GS125" s="4">
        <f t="shared" si="462"/>
        <v>0.99194549638815477</v>
      </c>
      <c r="GT125" s="4">
        <f t="shared" si="463"/>
        <v>0.97431989814127773</v>
      </c>
      <c r="GU125" s="4">
        <f t="shared" si="464"/>
        <v>0.90746273735485539</v>
      </c>
      <c r="GV125" s="4">
        <f t="shared" si="465"/>
        <v>0.99709132296412206</v>
      </c>
      <c r="GW125" s="4">
        <f t="shared" si="466"/>
        <v>0.98154952409576823</v>
      </c>
      <c r="GX125" s="4">
        <f t="shared" si="467"/>
        <v>0.97638201821438142</v>
      </c>
      <c r="GY125" s="4">
        <f t="shared" si="468"/>
        <v>0.92987894734826781</v>
      </c>
      <c r="GZ125" s="4">
        <f t="shared" si="469"/>
        <v>0.80335834510443949</v>
      </c>
      <c r="HA125" s="4">
        <f t="shared" si="470"/>
        <v>0.51360555806032138</v>
      </c>
      <c r="HB125" s="4">
        <f t="shared" si="471"/>
        <v>0.99993945211602464</v>
      </c>
      <c r="HC125" s="4">
        <f t="shared" si="472"/>
        <v>0.99960997662239781</v>
      </c>
      <c r="HD125" s="4">
        <f t="shared" si="473"/>
        <v>0.99949815487614091</v>
      </c>
      <c r="HE125" s="4">
        <f t="shared" si="474"/>
        <v>0.99843718539831794</v>
      </c>
      <c r="HF125" s="4">
        <f t="shared" si="475"/>
        <v>0.99494489778512485</v>
      </c>
      <c r="HG125" s="4">
        <f t="shared" si="476"/>
        <v>0.98072167211788142</v>
      </c>
      <c r="HH125" s="4">
        <f t="shared" si="477"/>
        <v>0.99943797950051894</v>
      </c>
      <c r="HI125" s="4">
        <f t="shared" si="478"/>
        <v>0.9963895588858156</v>
      </c>
      <c r="HJ125" s="4">
        <f t="shared" si="479"/>
        <v>0.99535871351927641</v>
      </c>
      <c r="HK125" s="4">
        <f t="shared" si="480"/>
        <v>0.98567185038160487</v>
      </c>
      <c r="HL125" s="4">
        <f t="shared" si="481"/>
        <v>0.95494130275169165</v>
      </c>
      <c r="HM125" s="4">
        <f t="shared" si="482"/>
        <v>0.84562636033872729</v>
      </c>
      <c r="HN125" s="4">
        <f t="shared" si="483"/>
        <v>3.116840812426076E-2</v>
      </c>
      <c r="HP125" s="4">
        <f t="shared" ref="HP125:IU125" si="661">IF(B1=1,ET125,0)</f>
        <v>0.8937496462640121</v>
      </c>
      <c r="HQ125" s="4">
        <f t="shared" si="661"/>
        <v>0.56623980923683015</v>
      </c>
      <c r="HR125" s="4">
        <f t="shared" si="661"/>
        <v>0.50358221584365714</v>
      </c>
      <c r="HS125" s="4">
        <f t="shared" si="661"/>
        <v>0.24551356296013754</v>
      </c>
      <c r="HT125" s="4">
        <f t="shared" si="661"/>
        <v>9.1114791960102595E-2</v>
      </c>
      <c r="HU125" s="4">
        <f t="shared" si="661"/>
        <v>2.5256746929277842E-2</v>
      </c>
      <c r="HV125" s="4">
        <f t="shared" si="661"/>
        <v>0.47527571370165145</v>
      </c>
      <c r="HW125" s="4">
        <f t="shared" si="661"/>
        <v>0.12324216579344487</v>
      </c>
      <c r="HX125" s="4">
        <f t="shared" si="661"/>
        <v>9.8475776116213193E-2</v>
      </c>
      <c r="HY125" s="4">
        <f t="shared" si="661"/>
        <v>3.3852929142382408E-2</v>
      </c>
      <c r="HZ125" s="4">
        <f t="shared" si="661"/>
        <v>1.0679375918392223E-2</v>
      </c>
      <c r="IA125" s="4">
        <f t="shared" si="661"/>
        <v>2.7823137760959243E-3</v>
      </c>
      <c r="IB125" s="4">
        <f t="shared" si="661"/>
        <v>0.43549885447697623</v>
      </c>
      <c r="IC125" s="4">
        <f t="shared" si="661"/>
        <v>0.10692413636244563</v>
      </c>
      <c r="ID125" s="4">
        <f t="shared" si="661"/>
        <v>8.5118612597642293E-2</v>
      </c>
      <c r="IE125" s="4">
        <f t="shared" si="661"/>
        <v>2.8979386845234646E-2</v>
      </c>
      <c r="IF125" s="4">
        <f t="shared" si="661"/>
        <v>9.1104908032464058E-3</v>
      </c>
      <c r="IG125" s="4">
        <f t="shared" si="661"/>
        <v>2.3707896504567656E-3</v>
      </c>
      <c r="IH125" s="4">
        <f t="shared" si="661"/>
        <v>7.6699774956515254E-2</v>
      </c>
      <c r="II125" s="4">
        <f t="shared" si="661"/>
        <v>1.2727797787100703E-2</v>
      </c>
      <c r="IJ125" s="4">
        <f t="shared" si="661"/>
        <v>9.918808670562709E-3</v>
      </c>
      <c r="IK125" s="4">
        <f t="shared" si="661"/>
        <v>3.2032902921049359E-3</v>
      </c>
      <c r="IL125" s="4">
        <f t="shared" si="661"/>
        <v>9.8904432053661668E-4</v>
      </c>
      <c r="IM125" s="4">
        <f t="shared" si="661"/>
        <v>2.5582424881273602E-4</v>
      </c>
      <c r="IN125" s="4">
        <f t="shared" si="661"/>
        <v>0.89489255185645333</v>
      </c>
      <c r="IO125" s="4">
        <f t="shared" si="661"/>
        <v>0.56920757377430309</v>
      </c>
      <c r="IP125" s="4">
        <f t="shared" si="661"/>
        <v>0.50660513126205642</v>
      </c>
      <c r="IQ125" s="4">
        <f t="shared" si="661"/>
        <v>0.24776050878270661</v>
      </c>
      <c r="IR125" s="4">
        <f t="shared" si="661"/>
        <v>9.2121208444296054E-2</v>
      </c>
      <c r="IS125" s="4">
        <f t="shared" si="661"/>
        <v>2.555617685487337E-2</v>
      </c>
      <c r="IT125" s="4">
        <f t="shared" si="661"/>
        <v>0.47829242498693647</v>
      </c>
      <c r="IU125" s="4">
        <f t="shared" si="661"/>
        <v>0.12455481675801434</v>
      </c>
      <c r="IV125" s="4">
        <f t="shared" ref="IV125:KA125" si="662">IF(AH1=1,FZ125,0)</f>
        <v>9.9554593117854306E-2</v>
      </c>
      <c r="IW125" s="4">
        <f t="shared" si="662"/>
        <v>3.4250689632046451E-2</v>
      </c>
      <c r="IX125" s="4">
        <f t="shared" si="662"/>
        <v>1.080790088382424E-2</v>
      </c>
      <c r="IY125" s="4">
        <f t="shared" si="662"/>
        <v>2.8160691062616879E-3</v>
      </c>
      <c r="IZ125" s="4">
        <f t="shared" si="662"/>
        <v>0.9969042932813752</v>
      </c>
      <c r="JA125" s="4">
        <f t="shared" si="662"/>
        <v>0.98038280896906593</v>
      </c>
      <c r="JB125" s="4">
        <f t="shared" si="662"/>
        <v>0.97489689311360705</v>
      </c>
      <c r="JC125" s="4">
        <f t="shared" si="662"/>
        <v>0.92569220147657183</v>
      </c>
      <c r="JD125" s="4">
        <f t="shared" si="662"/>
        <v>0.79329661438965127</v>
      </c>
      <c r="JE125" s="4">
        <f t="shared" si="662"/>
        <v>0.49798256255031031</v>
      </c>
      <c r="JF125" s="4">
        <f t="shared" si="662"/>
        <v>0.97196955162686882</v>
      </c>
      <c r="JG125" s="4">
        <f t="shared" si="662"/>
        <v>0.84329230808250977</v>
      </c>
      <c r="JH125" s="4">
        <f t="shared" si="662"/>
        <v>0.80701575921988489</v>
      </c>
      <c r="JI125" s="4">
        <f t="shared" si="662"/>
        <v>0.57290671478679001</v>
      </c>
      <c r="JJ125" s="4">
        <f t="shared" si="662"/>
        <v>0.29241306599928873</v>
      </c>
      <c r="JK125" s="4">
        <f t="shared" si="662"/>
        <v>9.650504626628334E-2</v>
      </c>
      <c r="JL125" s="4">
        <f t="shared" si="662"/>
        <v>0.99968598302409994</v>
      </c>
      <c r="JM125" s="4">
        <f t="shared" si="662"/>
        <v>0.99798002421559751</v>
      </c>
      <c r="JN125" s="4">
        <f t="shared" si="662"/>
        <v>0.99740210108577476</v>
      </c>
      <c r="JO125" s="4">
        <f t="shared" si="662"/>
        <v>0.99194549638815477</v>
      </c>
      <c r="JP125" s="4">
        <f t="shared" si="662"/>
        <v>0.97431989814127773</v>
      </c>
      <c r="JQ125" s="4">
        <f t="shared" si="662"/>
        <v>0.90746273735485539</v>
      </c>
      <c r="JR125" s="4">
        <f t="shared" si="662"/>
        <v>0.99709132296412206</v>
      </c>
      <c r="JS125" s="4">
        <f t="shared" si="662"/>
        <v>0.98154952409576823</v>
      </c>
      <c r="JT125" s="4">
        <f t="shared" si="662"/>
        <v>0.97638201821438142</v>
      </c>
      <c r="JU125" s="4">
        <f t="shared" si="662"/>
        <v>0.92987894734826781</v>
      </c>
      <c r="JV125" s="4">
        <f t="shared" si="662"/>
        <v>0.80335834510443949</v>
      </c>
      <c r="JW125" s="4">
        <f t="shared" si="662"/>
        <v>0.51360555806032138</v>
      </c>
      <c r="JX125" s="4">
        <f t="shared" si="662"/>
        <v>0.99993945211602464</v>
      </c>
      <c r="JY125" s="4">
        <f t="shared" si="662"/>
        <v>0.99960997662239781</v>
      </c>
      <c r="JZ125" s="4">
        <f t="shared" si="662"/>
        <v>0.99949815487614091</v>
      </c>
      <c r="KA125" s="4">
        <f t="shared" si="662"/>
        <v>0.99843718539831794</v>
      </c>
      <c r="KB125" s="4">
        <f t="shared" ref="KB125:KJ125" si="663">IF(BN1=1,HF125,0)</f>
        <v>0.99494489778512485</v>
      </c>
      <c r="KC125" s="4">
        <f t="shared" si="663"/>
        <v>0.98072167211788142</v>
      </c>
      <c r="KD125" s="4">
        <f t="shared" si="663"/>
        <v>0.99943797950051894</v>
      </c>
      <c r="KE125" s="4">
        <f t="shared" si="663"/>
        <v>0.9963895588858156</v>
      </c>
      <c r="KF125" s="4">
        <f t="shared" si="663"/>
        <v>0.99535871351927641</v>
      </c>
      <c r="KG125" s="4">
        <f t="shared" si="663"/>
        <v>0.98567185038160487</v>
      </c>
      <c r="KH125" s="4">
        <f t="shared" si="663"/>
        <v>0.95494130275169165</v>
      </c>
      <c r="KI125" s="4">
        <f t="shared" si="663"/>
        <v>0.84562636033872729</v>
      </c>
      <c r="KJ125" s="4">
        <f t="shared" si="663"/>
        <v>0</v>
      </c>
    </row>
    <row r="126" spans="1:296" x14ac:dyDescent="0.2">
      <c r="A126" s="4" t="str">
        <f>'Respondent Data'!A126</f>
        <v>1066</v>
      </c>
      <c r="B126" s="4">
        <f>SUMPRODUCT('Respondent Data'!I126:Z126,'Product Coding'!A100:R100)</f>
        <v>0.57559729514034075</v>
      </c>
      <c r="C126" s="4">
        <f>SUMPRODUCT('Respondent Data'!I126:Z126,'Product Coding'!A101:R101)</f>
        <v>0.74941823498486282</v>
      </c>
      <c r="D126" s="4">
        <f>SUMPRODUCT('Respondent Data'!I126:Z126,'Product Coding'!A102:R102)</f>
        <v>0.45651297104797384</v>
      </c>
      <c r="E126" s="4">
        <f>SUMPRODUCT('Respondent Data'!I126:Z126,'Product Coding'!A103:R103)</f>
        <v>0.36050109656011187</v>
      </c>
      <c r="F126" s="4">
        <f>SUMPRODUCT('Respondent Data'!I126:Z126,'Product Coding'!A104:R104)</f>
        <v>-0.72399745453326525</v>
      </c>
      <c r="G126" s="4">
        <f>SUMPRODUCT('Respondent Data'!I126:Z126,'Product Coding'!A105:R105)</f>
        <v>-1.0899783463864605</v>
      </c>
      <c r="H126" s="4">
        <f>SUMPRODUCT('Respondent Data'!I126:Z126,'Product Coding'!A106:R106)</f>
        <v>-2.1645942303965593</v>
      </c>
      <c r="I126" s="4">
        <f>SUMPRODUCT('Respondent Data'!I126:Z126,'Product Coding'!A107:R107)</f>
        <v>-1.9907732905520372</v>
      </c>
      <c r="J126" s="4">
        <f>SUMPRODUCT('Respondent Data'!I126:Z126,'Product Coding'!A108:R108)</f>
        <v>-2.283678554488926</v>
      </c>
      <c r="K126" s="4">
        <f>SUMPRODUCT('Respondent Data'!I126:Z126,'Product Coding'!A109:R109)</f>
        <v>-2.3796904289767884</v>
      </c>
      <c r="L126" s="4">
        <f>SUMPRODUCT('Respondent Data'!I126:Z126,'Product Coding'!A110:R110)</f>
        <v>-3.4641889800701655</v>
      </c>
      <c r="M126" s="4">
        <f>SUMPRODUCT('Respondent Data'!I126:Z126,'Product Coding'!A111:R111)</f>
        <v>-3.8301698719233608</v>
      </c>
      <c r="N126" s="4">
        <f>SUMPRODUCT('Respondent Data'!I126:Z126,'Product Coding'!A112:R112)</f>
        <v>-2.5496749876352585</v>
      </c>
      <c r="O126" s="4">
        <f>SUMPRODUCT('Respondent Data'!I126:Z126,'Product Coding'!A113:R113)</f>
        <v>-2.3758540477907371</v>
      </c>
      <c r="P126" s="4">
        <f>SUMPRODUCT('Respondent Data'!I126:Z126,'Product Coding'!A114:R114)</f>
        <v>-2.6687593117276256</v>
      </c>
      <c r="Q126" s="4">
        <f>SUMPRODUCT('Respondent Data'!I126:Z126,'Product Coding'!A115:R115)</f>
        <v>-2.7647711862154871</v>
      </c>
      <c r="R126" s="4">
        <f>SUMPRODUCT('Respondent Data'!I126:Z126,'Product Coding'!A116:R116)</f>
        <v>-3.8492697373088642</v>
      </c>
      <c r="S126" s="4">
        <f>SUMPRODUCT('Respondent Data'!I126:Z126,'Product Coding'!A117:R117)</f>
        <v>-4.2152506291620595</v>
      </c>
      <c r="T126" s="4">
        <f>SUMPRODUCT('Respondent Data'!I126:Z126,'Product Coding'!A118:R118)</f>
        <v>-5.2898665131721589</v>
      </c>
      <c r="U126" s="4">
        <f>SUMPRODUCT('Respondent Data'!I126:Z126,'Product Coding'!A119:R119)</f>
        <v>-5.1160455733276367</v>
      </c>
      <c r="V126" s="4">
        <f>SUMPRODUCT('Respondent Data'!I126:Z126,'Product Coding'!A120:R120)</f>
        <v>-5.4089508372645261</v>
      </c>
      <c r="W126" s="4">
        <f>SUMPRODUCT('Respondent Data'!I126:Z126,'Product Coding'!A121:R121)</f>
        <v>-5.5049627117523876</v>
      </c>
      <c r="X126" s="4">
        <f>SUMPRODUCT('Respondent Data'!I126:Z126,'Product Coding'!A122:R122)</f>
        <v>-6.5894612628457647</v>
      </c>
      <c r="Y126" s="4">
        <f>SUMPRODUCT('Respondent Data'!I126:Z126,'Product Coding'!A123:R123)</f>
        <v>-6.95544215469896</v>
      </c>
      <c r="Z126" s="4">
        <f>SUMPRODUCT('Respondent Data'!I126:Z126,'Product Coding'!A124:R124)</f>
        <v>0.38099952701734097</v>
      </c>
      <c r="AA126" s="4">
        <f>SUMPRODUCT('Respondent Data'!I126:Z126,'Product Coding'!A125:R125)</f>
        <v>0.55482046686186304</v>
      </c>
      <c r="AB126" s="4">
        <f>SUMPRODUCT('Respondent Data'!I126:Z126,'Product Coding'!A126:R126)</f>
        <v>0.26191520292497406</v>
      </c>
      <c r="AC126" s="4">
        <f>SUMPRODUCT('Respondent Data'!I126:Z126,'Product Coding'!A127:R127)</f>
        <v>0.16590332843711209</v>
      </c>
      <c r="AD126" s="4">
        <f>SUMPRODUCT('Respondent Data'!I126:Z126,'Product Coding'!A128:R128)</f>
        <v>-0.91859522265626503</v>
      </c>
      <c r="AE126" s="4">
        <f>SUMPRODUCT('Respondent Data'!I126:Z126,'Product Coding'!A129:R129)</f>
        <v>-1.2845761145094603</v>
      </c>
      <c r="AF126" s="4">
        <f>SUMPRODUCT('Respondent Data'!I126:Z126,'Product Coding'!A130:R130)</f>
        <v>-2.3591919985195591</v>
      </c>
      <c r="AG126" s="4">
        <f>SUMPRODUCT('Respondent Data'!I126:Z126,'Product Coding'!A131:R131)</f>
        <v>-2.1853710586750372</v>
      </c>
      <c r="AH126" s="4">
        <f>SUMPRODUCT('Respondent Data'!I126:Z126,'Product Coding'!A132:R132)</f>
        <v>-2.4782763226119258</v>
      </c>
      <c r="AI126" s="4">
        <f>SUMPRODUCT('Respondent Data'!I126:Z126,'Product Coding'!A133:R133)</f>
        <v>-2.5742881970997882</v>
      </c>
      <c r="AJ126" s="4">
        <f>SUMPRODUCT('Respondent Data'!I126:Z126,'Product Coding'!A134:R134)</f>
        <v>-3.6587867481931653</v>
      </c>
      <c r="AK126" s="4">
        <f>SUMPRODUCT('Respondent Data'!I126:Z126,'Product Coding'!A135:R135)</f>
        <v>-4.0247676400463606</v>
      </c>
      <c r="AL126" s="4">
        <f>SUMPRODUCT('Respondent Data'!I126:Z126,'Product Coding'!A136:R136)</f>
        <v>3.9886133840380644</v>
      </c>
      <c r="AM126" s="4">
        <f>SUMPRODUCT('Respondent Data'!I126:Z126,'Product Coding'!A137:R137)</f>
        <v>4.1624343238825858</v>
      </c>
      <c r="AN126" s="4">
        <f>SUMPRODUCT('Respondent Data'!I126:Z126,'Product Coding'!A138:R138)</f>
        <v>3.8695290599456973</v>
      </c>
      <c r="AO126" s="4">
        <f>SUMPRODUCT('Respondent Data'!I126:Z126,'Product Coding'!A139:R139)</f>
        <v>3.7735171854578349</v>
      </c>
      <c r="AP126" s="4">
        <f>SUMPRODUCT('Respondent Data'!I126:Z126,'Product Coding'!A140:R140)</f>
        <v>2.6890186343644578</v>
      </c>
      <c r="AQ126" s="4">
        <f>SUMPRODUCT('Respondent Data'!I126:Z126,'Product Coding'!A141:R141)</f>
        <v>2.3230377425112629</v>
      </c>
      <c r="AR126" s="4">
        <f>SUMPRODUCT('Respondent Data'!I126:Z126,'Product Coding'!A142:R142)</f>
        <v>1.2484218585011642</v>
      </c>
      <c r="AS126" s="4">
        <f>SUMPRODUCT('Respondent Data'!I126:Z126,'Product Coding'!A143:R143)</f>
        <v>1.422242798345686</v>
      </c>
      <c r="AT126" s="4">
        <f>SUMPRODUCT('Respondent Data'!I126:Z126,'Product Coding'!A144:R144)</f>
        <v>1.129337534408797</v>
      </c>
      <c r="AU126" s="4">
        <f>SUMPRODUCT('Respondent Data'!I126:Z126,'Product Coding'!A145:R145)</f>
        <v>1.0333256599209351</v>
      </c>
      <c r="AV126" s="4">
        <f>SUMPRODUCT('Respondent Data'!I126:Z126,'Product Coding'!A146:R146)</f>
        <v>-5.1172891172442059E-2</v>
      </c>
      <c r="AW126" s="4">
        <f>SUMPRODUCT('Respondent Data'!I126:Z126,'Product Coding'!A147:R147)</f>
        <v>-0.4171537830256371</v>
      </c>
      <c r="AX126" s="4">
        <f>SUMPRODUCT('Respondent Data'!I126:Z126,'Product Coding'!A148:R148)</f>
        <v>7.5305682841856516</v>
      </c>
      <c r="AY126" s="4">
        <f>SUMPRODUCT('Respondent Data'!I126:Z126,'Product Coding'!A149:R149)</f>
        <v>7.704389224030173</v>
      </c>
      <c r="AZ126" s="4">
        <f>SUMPRODUCT('Respondent Data'!I126:Z126,'Product Coding'!A150:R150)</f>
        <v>7.4114839600932845</v>
      </c>
      <c r="BA126" s="4">
        <f>SUMPRODUCT('Respondent Data'!I126:Z126,'Product Coding'!A151:R151)</f>
        <v>7.3154720856054229</v>
      </c>
      <c r="BB126" s="4">
        <f>SUMPRODUCT('Respondent Data'!I126:Z126,'Product Coding'!A152:R152)</f>
        <v>6.2309735345120458</v>
      </c>
      <c r="BC126" s="4">
        <f>SUMPRODUCT('Respondent Data'!I126:Z126,'Product Coding'!A153:R153)</f>
        <v>5.8649926426588506</v>
      </c>
      <c r="BD126" s="4">
        <f>SUMPRODUCT('Respondent Data'!I126:Z126,'Product Coding'!A154:R154)</f>
        <v>4.7903767586487511</v>
      </c>
      <c r="BE126" s="4">
        <f>SUMPRODUCT('Respondent Data'!I126:Z126,'Product Coding'!A155:R155)</f>
        <v>4.9641976984932725</v>
      </c>
      <c r="BF126" s="4">
        <f>SUMPRODUCT('Respondent Data'!I126:Z126,'Product Coding'!A156:R156)</f>
        <v>4.671292434556384</v>
      </c>
      <c r="BG126" s="4">
        <f>SUMPRODUCT('Respondent Data'!I126:Z126,'Product Coding'!A157:R157)</f>
        <v>4.5752805600685225</v>
      </c>
      <c r="BH126" s="4">
        <f>SUMPRODUCT('Respondent Data'!I126:Z126,'Product Coding'!A158:R158)</f>
        <v>3.4907820089751453</v>
      </c>
      <c r="BI126" s="4">
        <f>SUMPRODUCT('Respondent Data'!I126:Z126,'Product Coding'!A159:R159)</f>
        <v>3.1248011171219501</v>
      </c>
      <c r="BJ126" s="4">
        <f>SUMPRODUCT('Respondent Data'!I126:Z126,'Product Coding'!A160:R160)</f>
        <v>9.5385867018232915</v>
      </c>
      <c r="BK126" s="4">
        <f>SUMPRODUCT('Respondent Data'!I126:Z126,'Product Coding'!A161:R161)</f>
        <v>9.7124076416678129</v>
      </c>
      <c r="BL126" s="4">
        <f>SUMPRODUCT('Respondent Data'!I126:Z126,'Product Coding'!A162:R162)</f>
        <v>9.4195023777309252</v>
      </c>
      <c r="BM126" s="4">
        <f>SUMPRODUCT('Respondent Data'!I126:Z126,'Product Coding'!A163:R163)</f>
        <v>9.3234905032430628</v>
      </c>
      <c r="BN126" s="4">
        <f>SUMPRODUCT('Respondent Data'!I126:Z126,'Product Coding'!A164:R164)</f>
        <v>8.2389919521496857</v>
      </c>
      <c r="BO126" s="4">
        <f>SUMPRODUCT('Respondent Data'!I126:Z126,'Product Coding'!A165:R165)</f>
        <v>7.8730110602964904</v>
      </c>
      <c r="BP126" s="4">
        <f>SUMPRODUCT('Respondent Data'!I126:Z126,'Product Coding'!A166:R166)</f>
        <v>6.798395176286391</v>
      </c>
      <c r="BQ126" s="4">
        <f>SUMPRODUCT('Respondent Data'!I126:Z126,'Product Coding'!A167:R167)</f>
        <v>6.9722161161309124</v>
      </c>
      <c r="BR126" s="4">
        <f>SUMPRODUCT('Respondent Data'!I126:Z126,'Product Coding'!A168:R168)</f>
        <v>6.6793108521940248</v>
      </c>
      <c r="BS126" s="4">
        <f>SUMPRODUCT('Respondent Data'!I126:Z126,'Product Coding'!A169:R169)</f>
        <v>6.5832989777061623</v>
      </c>
      <c r="BT126" s="4">
        <f>SUMPRODUCT('Respondent Data'!I126:Z126,'Product Coding'!A170:R170)</f>
        <v>5.4988004266127852</v>
      </c>
      <c r="BU126" s="4">
        <f>SUMPRODUCT('Respondent Data'!I126:Z126,'Product Coding'!A171:R171)</f>
        <v>5.13281953475959</v>
      </c>
      <c r="BV126" s="4">
        <f>SUMPRODUCT('Respondent Data'!I126:Z126,'Product Coding'!A172:R172)</f>
        <v>4.7153618267079196</v>
      </c>
      <c r="BX126" s="4">
        <f t="shared" si="338"/>
        <v>0.56236886827910182</v>
      </c>
      <c r="BY126" s="4">
        <f t="shared" si="339"/>
        <v>0.47264143902757977</v>
      </c>
      <c r="BZ126" s="4">
        <f t="shared" si="340"/>
        <v>0.63348879232671851</v>
      </c>
      <c r="CA126" s="4">
        <f t="shared" si="341"/>
        <v>0.69732681044181866</v>
      </c>
      <c r="CB126" s="4">
        <f t="shared" si="342"/>
        <v>2.062662150443463</v>
      </c>
      <c r="CC126" s="4">
        <f t="shared" si="343"/>
        <v>2.9742096694790199</v>
      </c>
      <c r="CD126" s="4">
        <f t="shared" si="344"/>
        <v>8.7110665136153891</v>
      </c>
      <c r="CE126" s="4">
        <f t="shared" si="345"/>
        <v>7.3211929832801168</v>
      </c>
      <c r="CF126" s="4">
        <f t="shared" si="346"/>
        <v>9.8127106901820635</v>
      </c>
      <c r="CG126" s="4">
        <f t="shared" si="347"/>
        <v>10.801558496782258</v>
      </c>
      <c r="CH126" s="4">
        <f t="shared" si="348"/>
        <v>31.950536740437968</v>
      </c>
      <c r="CI126" s="4">
        <f t="shared" si="349"/>
        <v>46.070363630817965</v>
      </c>
      <c r="CJ126" s="4">
        <f t="shared" si="350"/>
        <v>12.802941991930497</v>
      </c>
      <c r="CK126" s="4">
        <f t="shared" si="351"/>
        <v>10.760198987134316</v>
      </c>
      <c r="CL126" s="4">
        <f t="shared" si="352"/>
        <v>14.422064801552743</v>
      </c>
      <c r="CM126" s="4">
        <f t="shared" si="353"/>
        <v>15.875407063026936</v>
      </c>
      <c r="CN126" s="4">
        <f t="shared" si="354"/>
        <v>46.958758478024414</v>
      </c>
      <c r="CO126" s="4">
        <f t="shared" si="355"/>
        <v>67.711134129281788</v>
      </c>
      <c r="CP126" s="4">
        <f t="shared" si="356"/>
        <v>198.31695094173583</v>
      </c>
      <c r="CQ126" s="4">
        <f t="shared" si="357"/>
        <v>166.67496080196364</v>
      </c>
      <c r="CR126" s="4">
        <f t="shared" si="358"/>
        <v>223.39708478963459</v>
      </c>
      <c r="CS126" s="4">
        <f t="shared" si="359"/>
        <v>245.90928598151618</v>
      </c>
      <c r="CT126" s="4">
        <f t="shared" si="360"/>
        <v>727.38889289983933</v>
      </c>
      <c r="CU126" s="4">
        <f t="shared" si="361"/>
        <v>1048.8421859436451</v>
      </c>
      <c r="CV126" s="4">
        <f t="shared" si="362"/>
        <v>0.68317821275127089</v>
      </c>
      <c r="CW126" s="4">
        <f t="shared" si="363"/>
        <v>0.57417533544335064</v>
      </c>
      <c r="CX126" s="4">
        <f t="shared" si="364"/>
        <v>0.76957627875826606</v>
      </c>
      <c r="CY126" s="4">
        <f t="shared" si="365"/>
        <v>0.84712812343081378</v>
      </c>
      <c r="CZ126" s="4">
        <f t="shared" si="366"/>
        <v>2.5057678704047568</v>
      </c>
      <c r="DA126" s="4">
        <f t="shared" si="367"/>
        <v>3.6131360766111831</v>
      </c>
      <c r="DB126" s="4">
        <f t="shared" si="368"/>
        <v>10.582397404288105</v>
      </c>
      <c r="DC126" s="4">
        <f t="shared" si="369"/>
        <v>8.893948117771945</v>
      </c>
      <c r="DD126" s="4">
        <f t="shared" si="370"/>
        <v>11.920699259328103</v>
      </c>
      <c r="DE126" s="4">
        <f t="shared" si="371"/>
        <v>13.121973574642546</v>
      </c>
      <c r="DF126" s="4">
        <f t="shared" si="372"/>
        <v>38.814222866873045</v>
      </c>
      <c r="DG126" s="4">
        <f t="shared" si="373"/>
        <v>55.967302710794435</v>
      </c>
      <c r="DH126" s="4">
        <f t="shared" si="374"/>
        <v>1.852538391166764E-2</v>
      </c>
      <c r="DI126" s="4">
        <f t="shared" si="375"/>
        <v>1.5569610276156802E-2</v>
      </c>
      <c r="DJ126" s="4">
        <f t="shared" si="376"/>
        <v>2.0868194780239518E-2</v>
      </c>
      <c r="DK126" s="4">
        <f t="shared" si="377"/>
        <v>2.2971127322293564E-2</v>
      </c>
      <c r="DL126" s="4">
        <f t="shared" si="378"/>
        <v>6.7947588091001571E-2</v>
      </c>
      <c r="DM126" s="4">
        <f t="shared" si="379"/>
        <v>9.7975508725258662E-2</v>
      </c>
      <c r="DN126" s="4">
        <f t="shared" si="380"/>
        <v>0.28695729893196542</v>
      </c>
      <c r="DO126" s="4">
        <f t="shared" si="381"/>
        <v>0.24117250857378517</v>
      </c>
      <c r="DP126" s="4">
        <f t="shared" si="382"/>
        <v>0.3232473257383961</v>
      </c>
      <c r="DQ126" s="4">
        <f t="shared" si="383"/>
        <v>0.35582164889311851</v>
      </c>
      <c r="DR126" s="4">
        <f t="shared" si="384"/>
        <v>1.0525048463505977</v>
      </c>
      <c r="DS126" s="4">
        <f t="shared" si="385"/>
        <v>1.5176358816282451</v>
      </c>
      <c r="DT126" s="4">
        <f t="shared" si="386"/>
        <v>5.3643332347491342E-4</v>
      </c>
      <c r="DU126" s="4">
        <f t="shared" si="387"/>
        <v>4.5084397848228519E-4</v>
      </c>
      <c r="DV126" s="4">
        <f t="shared" si="388"/>
        <v>6.0427331137981343E-4</v>
      </c>
      <c r="DW126" s="4">
        <f t="shared" si="389"/>
        <v>6.6516722310420702E-4</v>
      </c>
      <c r="DX126" s="4">
        <f t="shared" si="390"/>
        <v>1.9675355002388853E-3</v>
      </c>
      <c r="DY126" s="4">
        <f t="shared" si="391"/>
        <v>2.8370439185087144E-3</v>
      </c>
      <c r="DZ126" s="4">
        <f t="shared" si="392"/>
        <v>8.3093261816025443E-3</v>
      </c>
      <c r="EA126" s="4">
        <f t="shared" si="393"/>
        <v>6.983551375879242E-3</v>
      </c>
      <c r="EB126" s="4">
        <f t="shared" si="394"/>
        <v>9.36016430628543E-3</v>
      </c>
      <c r="EC126" s="4">
        <f t="shared" si="395"/>
        <v>1.0303408047583989E-2</v>
      </c>
      <c r="ED126" s="4">
        <f t="shared" si="396"/>
        <v>3.0477029539220997E-2</v>
      </c>
      <c r="EE126" s="4">
        <f t="shared" si="397"/>
        <v>4.3945672796226243E-2</v>
      </c>
      <c r="EF126" s="4">
        <f t="shared" si="398"/>
        <v>7.2018559464623555E-5</v>
      </c>
      <c r="EG126" s="4">
        <f t="shared" si="399"/>
        <v>6.0527809240606124E-5</v>
      </c>
      <c r="EH126" s="4">
        <f t="shared" si="400"/>
        <v>8.1126379559317633E-5</v>
      </c>
      <c r="EI126" s="4">
        <f t="shared" si="401"/>
        <v>8.9301658034093257E-5</v>
      </c>
      <c r="EJ126" s="4">
        <f t="shared" si="402"/>
        <v>2.641503915245464E-4</v>
      </c>
      <c r="EK126" s="4">
        <f t="shared" si="403"/>
        <v>3.8088576381743662E-4</v>
      </c>
      <c r="EL126" s="4">
        <f t="shared" si="404"/>
        <v>1.1155639956224343E-3</v>
      </c>
      <c r="EM126" s="4">
        <f t="shared" si="405"/>
        <v>9.3757283156838285E-4</v>
      </c>
      <c r="EN126" s="4">
        <f t="shared" si="406"/>
        <v>1.256643687465453E-3</v>
      </c>
      <c r="EO126" s="4">
        <f t="shared" si="407"/>
        <v>1.3832783548129257E-3</v>
      </c>
      <c r="EP126" s="4">
        <f t="shared" si="408"/>
        <v>4.0916767622810107E-3</v>
      </c>
      <c r="EQ126" s="4">
        <f t="shared" si="409"/>
        <v>5.8999020213477051E-3</v>
      </c>
      <c r="ER126" s="4">
        <f t="shared" si="410"/>
        <v>8.9566247344721895E-3</v>
      </c>
      <c r="ET126" s="4">
        <f t="shared" si="411"/>
        <v>0.64005371606096284</v>
      </c>
      <c r="EU126" s="4">
        <f t="shared" si="412"/>
        <v>0.67905192227941369</v>
      </c>
      <c r="EV126" s="4">
        <f t="shared" si="413"/>
        <v>0.61218663066283674</v>
      </c>
      <c r="EW126" s="4">
        <f t="shared" si="414"/>
        <v>0.58916172999099525</v>
      </c>
      <c r="EX126" s="4">
        <f t="shared" si="415"/>
        <v>0.32651332431662544</v>
      </c>
      <c r="EY126" s="4">
        <f t="shared" si="416"/>
        <v>0.25162235593148519</v>
      </c>
      <c r="EZ126" s="4">
        <f t="shared" si="417"/>
        <v>0.10297530128106436</v>
      </c>
      <c r="FA126" s="4">
        <f t="shared" si="418"/>
        <v>0.12017507609898163</v>
      </c>
      <c r="FB126" s="4">
        <f t="shared" si="419"/>
        <v>9.2483747013410764E-2</v>
      </c>
      <c r="FC126" s="4">
        <f t="shared" si="420"/>
        <v>8.473457130875163E-2</v>
      </c>
      <c r="FD126" s="4">
        <f t="shared" si="421"/>
        <v>3.0348519293549703E-2</v>
      </c>
      <c r="FE126" s="4">
        <f t="shared" si="422"/>
        <v>2.1244790200543061E-2</v>
      </c>
      <c r="FF126" s="4">
        <f t="shared" si="423"/>
        <v>7.2448323015819521E-2</v>
      </c>
      <c r="FG126" s="4">
        <f t="shared" si="424"/>
        <v>8.5032574796906263E-2</v>
      </c>
      <c r="FH126" s="4">
        <f t="shared" si="425"/>
        <v>6.484216042843477E-2</v>
      </c>
      <c r="FI126" s="4">
        <f t="shared" si="426"/>
        <v>5.9257829826869397E-2</v>
      </c>
      <c r="FJ126" s="4">
        <f t="shared" si="427"/>
        <v>2.0851248692315888E-2</v>
      </c>
      <c r="FK126" s="4">
        <f t="shared" si="428"/>
        <v>1.4553682058550715E-2</v>
      </c>
      <c r="FL126" s="4">
        <f t="shared" si="429"/>
        <v>5.017134745816572E-3</v>
      </c>
      <c r="FM126" s="4">
        <f t="shared" si="430"/>
        <v>5.9639196885280504E-3</v>
      </c>
      <c r="FN126" s="4">
        <f t="shared" si="431"/>
        <v>4.4563858792437943E-3</v>
      </c>
      <c r="FO126" s="4">
        <f t="shared" si="432"/>
        <v>4.0500704379132215E-3</v>
      </c>
      <c r="FP126" s="4">
        <f t="shared" si="433"/>
        <v>1.3728929830585841E-3</v>
      </c>
      <c r="FQ126" s="4">
        <f t="shared" si="434"/>
        <v>9.5252411589952951E-4</v>
      </c>
      <c r="FR126" s="4">
        <f t="shared" si="435"/>
        <v>0.59411415405943913</v>
      </c>
      <c r="FS126" s="4">
        <f t="shared" si="436"/>
        <v>0.63525325132753396</v>
      </c>
      <c r="FT126" s="4">
        <f t="shared" si="437"/>
        <v>0.56510703268565088</v>
      </c>
      <c r="FU126" s="4">
        <f t="shared" si="438"/>
        <v>0.54138096178332384</v>
      </c>
      <c r="FV126" s="4">
        <f t="shared" si="439"/>
        <v>0.28524421381172205</v>
      </c>
      <c r="FW126" s="4">
        <f t="shared" si="440"/>
        <v>0.21677227452059067</v>
      </c>
      <c r="FX126" s="4">
        <f t="shared" si="441"/>
        <v>8.6337911323071503E-2</v>
      </c>
      <c r="FY126" s="4">
        <f t="shared" si="442"/>
        <v>0.10107188637908419</v>
      </c>
      <c r="FZ126" s="4">
        <f t="shared" si="443"/>
        <v>7.7395192003873139E-2</v>
      </c>
      <c r="GA126" s="4">
        <f t="shared" si="444"/>
        <v>7.081163229165098E-2</v>
      </c>
      <c r="GB126" s="4">
        <f t="shared" si="445"/>
        <v>2.5116652492344342E-2</v>
      </c>
      <c r="GC126" s="4">
        <f t="shared" si="446"/>
        <v>1.7553929226326443E-2</v>
      </c>
      <c r="GD126" s="4">
        <f t="shared" si="447"/>
        <v>0.98181156385074997</v>
      </c>
      <c r="GE126" s="4">
        <f t="shared" si="448"/>
        <v>0.9846690860787739</v>
      </c>
      <c r="GF126" s="4">
        <f t="shared" si="449"/>
        <v>0.97955838482681712</v>
      </c>
      <c r="GG126" s="4">
        <f t="shared" si="450"/>
        <v>0.97754469631765428</v>
      </c>
      <c r="GH126" s="4">
        <f t="shared" si="451"/>
        <v>0.93637554047716831</v>
      </c>
      <c r="GI126" s="4">
        <f t="shared" si="452"/>
        <v>0.91076712736606702</v>
      </c>
      <c r="GJ126" s="4">
        <f t="shared" si="453"/>
        <v>0.77702655778081464</v>
      </c>
      <c r="GK126" s="4">
        <f t="shared" si="454"/>
        <v>0.80568977566952937</v>
      </c>
      <c r="GL126" s="4">
        <f t="shared" si="455"/>
        <v>0.75571662269710749</v>
      </c>
      <c r="GM126" s="4">
        <f t="shared" si="456"/>
        <v>0.73756013618486738</v>
      </c>
      <c r="GN126" s="4">
        <f t="shared" si="457"/>
        <v>0.4872095682395215</v>
      </c>
      <c r="GO126" s="4">
        <f t="shared" si="458"/>
        <v>0.39719802505883584</v>
      </c>
      <c r="GP126" s="4">
        <f t="shared" si="459"/>
        <v>0.99946385428295392</v>
      </c>
      <c r="GQ126" s="4">
        <f t="shared" si="460"/>
        <v>0.99954935919021326</v>
      </c>
      <c r="GR126" s="4">
        <f t="shared" si="461"/>
        <v>0.99939609161434018</v>
      </c>
      <c r="GS126" s="4">
        <f t="shared" si="462"/>
        <v>0.99933527493022467</v>
      </c>
      <c r="GT126" s="4">
        <f t="shared" si="463"/>
        <v>0.99803632809394716</v>
      </c>
      <c r="GU126" s="4">
        <f t="shared" si="464"/>
        <v>0.99717098212943622</v>
      </c>
      <c r="GV126" s="4">
        <f t="shared" si="465"/>
        <v>0.99175914973129387</v>
      </c>
      <c r="GW126" s="4">
        <f t="shared" si="466"/>
        <v>0.99306488038822749</v>
      </c>
      <c r="GX126" s="4">
        <f t="shared" si="467"/>
        <v>0.99072663590531274</v>
      </c>
      <c r="GY126" s="4">
        <f t="shared" si="468"/>
        <v>0.98980166951282955</v>
      </c>
      <c r="GZ126" s="4">
        <f t="shared" si="469"/>
        <v>0.97042434846621595</v>
      </c>
      <c r="HA126" s="4">
        <f t="shared" si="470"/>
        <v>0.95790425312217931</v>
      </c>
      <c r="HB126" s="4">
        <f t="shared" si="471"/>
        <v>0.99992798662683469</v>
      </c>
      <c r="HC126" s="4">
        <f t="shared" si="472"/>
        <v>0.99993947585415321</v>
      </c>
      <c r="HD126" s="4">
        <f t="shared" si="473"/>
        <v>0.9999188802013963</v>
      </c>
      <c r="HE126" s="4">
        <f t="shared" si="474"/>
        <v>0.99991070631603995</v>
      </c>
      <c r="HF126" s="4">
        <f t="shared" si="475"/>
        <v>0.99973591936547834</v>
      </c>
      <c r="HG126" s="4">
        <f t="shared" si="476"/>
        <v>0.99961925925491202</v>
      </c>
      <c r="HH126" s="4">
        <f t="shared" si="477"/>
        <v>0.99888567910065251</v>
      </c>
      <c r="HI126" s="4">
        <f t="shared" si="478"/>
        <v>0.99906330538785149</v>
      </c>
      <c r="HJ126" s="4">
        <f t="shared" si="479"/>
        <v>0.99874493348394922</v>
      </c>
      <c r="HK126" s="4">
        <f t="shared" si="480"/>
        <v>0.9986186324610038</v>
      </c>
      <c r="HL126" s="4">
        <f t="shared" si="481"/>
        <v>0.99592499683348168</v>
      </c>
      <c r="HM126" s="4">
        <f t="shared" si="482"/>
        <v>0.9941347026582944</v>
      </c>
      <c r="HN126" s="4">
        <f t="shared" si="483"/>
        <v>0.99112288425993611</v>
      </c>
      <c r="HP126" s="4">
        <f t="shared" ref="HP126:IU126" si="664">IF(B1=1,ET126,0)</f>
        <v>0.64005371606096284</v>
      </c>
      <c r="HQ126" s="4">
        <f t="shared" si="664"/>
        <v>0.67905192227941369</v>
      </c>
      <c r="HR126" s="4">
        <f t="shared" si="664"/>
        <v>0.61218663066283674</v>
      </c>
      <c r="HS126" s="4">
        <f t="shared" si="664"/>
        <v>0.58916172999099525</v>
      </c>
      <c r="HT126" s="4">
        <f t="shared" si="664"/>
        <v>0.32651332431662544</v>
      </c>
      <c r="HU126" s="4">
        <f t="shared" si="664"/>
        <v>0.25162235593148519</v>
      </c>
      <c r="HV126" s="4">
        <f t="shared" si="664"/>
        <v>0.10297530128106436</v>
      </c>
      <c r="HW126" s="4">
        <f t="shared" si="664"/>
        <v>0.12017507609898163</v>
      </c>
      <c r="HX126" s="4">
        <f t="shared" si="664"/>
        <v>9.2483747013410764E-2</v>
      </c>
      <c r="HY126" s="4">
        <f t="shared" si="664"/>
        <v>8.473457130875163E-2</v>
      </c>
      <c r="HZ126" s="4">
        <f t="shared" si="664"/>
        <v>3.0348519293549703E-2</v>
      </c>
      <c r="IA126" s="4">
        <f t="shared" si="664"/>
        <v>2.1244790200543061E-2</v>
      </c>
      <c r="IB126" s="4">
        <f t="shared" si="664"/>
        <v>7.2448323015819521E-2</v>
      </c>
      <c r="IC126" s="4">
        <f t="shared" si="664"/>
        <v>8.5032574796906263E-2</v>
      </c>
      <c r="ID126" s="4">
        <f t="shared" si="664"/>
        <v>6.484216042843477E-2</v>
      </c>
      <c r="IE126" s="4">
        <f t="shared" si="664"/>
        <v>5.9257829826869397E-2</v>
      </c>
      <c r="IF126" s="4">
        <f t="shared" si="664"/>
        <v>2.0851248692315888E-2</v>
      </c>
      <c r="IG126" s="4">
        <f t="shared" si="664"/>
        <v>1.4553682058550715E-2</v>
      </c>
      <c r="IH126" s="4">
        <f t="shared" si="664"/>
        <v>5.017134745816572E-3</v>
      </c>
      <c r="II126" s="4">
        <f t="shared" si="664"/>
        <v>5.9639196885280504E-3</v>
      </c>
      <c r="IJ126" s="4">
        <f t="shared" si="664"/>
        <v>4.4563858792437943E-3</v>
      </c>
      <c r="IK126" s="4">
        <f t="shared" si="664"/>
        <v>4.0500704379132215E-3</v>
      </c>
      <c r="IL126" s="4">
        <f t="shared" si="664"/>
        <v>1.3728929830585841E-3</v>
      </c>
      <c r="IM126" s="4">
        <f t="shared" si="664"/>
        <v>9.5252411589952951E-4</v>
      </c>
      <c r="IN126" s="4">
        <f t="shared" si="664"/>
        <v>0.59411415405943913</v>
      </c>
      <c r="IO126" s="4">
        <f t="shared" si="664"/>
        <v>0.63525325132753396</v>
      </c>
      <c r="IP126" s="4">
        <f t="shared" si="664"/>
        <v>0.56510703268565088</v>
      </c>
      <c r="IQ126" s="4">
        <f t="shared" si="664"/>
        <v>0.54138096178332384</v>
      </c>
      <c r="IR126" s="4">
        <f t="shared" si="664"/>
        <v>0.28524421381172205</v>
      </c>
      <c r="IS126" s="4">
        <f t="shared" si="664"/>
        <v>0.21677227452059067</v>
      </c>
      <c r="IT126" s="4">
        <f t="shared" si="664"/>
        <v>8.6337911323071503E-2</v>
      </c>
      <c r="IU126" s="4">
        <f t="shared" si="664"/>
        <v>0.10107188637908419</v>
      </c>
      <c r="IV126" s="4">
        <f t="shared" ref="IV126:KA126" si="665">IF(AH1=1,FZ126,0)</f>
        <v>7.7395192003873139E-2</v>
      </c>
      <c r="IW126" s="4">
        <f t="shared" si="665"/>
        <v>7.081163229165098E-2</v>
      </c>
      <c r="IX126" s="4">
        <f t="shared" si="665"/>
        <v>2.5116652492344342E-2</v>
      </c>
      <c r="IY126" s="4">
        <f t="shared" si="665"/>
        <v>1.7553929226326443E-2</v>
      </c>
      <c r="IZ126" s="4">
        <f t="shared" si="665"/>
        <v>0.98181156385074997</v>
      </c>
      <c r="JA126" s="4">
        <f t="shared" si="665"/>
        <v>0.9846690860787739</v>
      </c>
      <c r="JB126" s="4">
        <f t="shared" si="665"/>
        <v>0.97955838482681712</v>
      </c>
      <c r="JC126" s="4">
        <f t="shared" si="665"/>
        <v>0.97754469631765428</v>
      </c>
      <c r="JD126" s="4">
        <f t="shared" si="665"/>
        <v>0.93637554047716831</v>
      </c>
      <c r="JE126" s="4">
        <f t="shared" si="665"/>
        <v>0.91076712736606702</v>
      </c>
      <c r="JF126" s="4">
        <f t="shared" si="665"/>
        <v>0.77702655778081464</v>
      </c>
      <c r="JG126" s="4">
        <f t="shared" si="665"/>
        <v>0.80568977566952937</v>
      </c>
      <c r="JH126" s="4">
        <f t="shared" si="665"/>
        <v>0.75571662269710749</v>
      </c>
      <c r="JI126" s="4">
        <f t="shared" si="665"/>
        <v>0.73756013618486738</v>
      </c>
      <c r="JJ126" s="4">
        <f t="shared" si="665"/>
        <v>0.4872095682395215</v>
      </c>
      <c r="JK126" s="4">
        <f t="shared" si="665"/>
        <v>0.39719802505883584</v>
      </c>
      <c r="JL126" s="4">
        <f t="shared" si="665"/>
        <v>0.99946385428295392</v>
      </c>
      <c r="JM126" s="4">
        <f t="shared" si="665"/>
        <v>0.99954935919021326</v>
      </c>
      <c r="JN126" s="4">
        <f t="shared" si="665"/>
        <v>0.99939609161434018</v>
      </c>
      <c r="JO126" s="4">
        <f t="shared" si="665"/>
        <v>0.99933527493022467</v>
      </c>
      <c r="JP126" s="4">
        <f t="shared" si="665"/>
        <v>0.99803632809394716</v>
      </c>
      <c r="JQ126" s="4">
        <f t="shared" si="665"/>
        <v>0.99717098212943622</v>
      </c>
      <c r="JR126" s="4">
        <f t="shared" si="665"/>
        <v>0.99175914973129387</v>
      </c>
      <c r="JS126" s="4">
        <f t="shared" si="665"/>
        <v>0.99306488038822749</v>
      </c>
      <c r="JT126" s="4">
        <f t="shared" si="665"/>
        <v>0.99072663590531274</v>
      </c>
      <c r="JU126" s="4">
        <f t="shared" si="665"/>
        <v>0.98980166951282955</v>
      </c>
      <c r="JV126" s="4">
        <f t="shared" si="665"/>
        <v>0.97042434846621595</v>
      </c>
      <c r="JW126" s="4">
        <f t="shared" si="665"/>
        <v>0.95790425312217931</v>
      </c>
      <c r="JX126" s="4">
        <f t="shared" si="665"/>
        <v>0.99992798662683469</v>
      </c>
      <c r="JY126" s="4">
        <f t="shared" si="665"/>
        <v>0.99993947585415321</v>
      </c>
      <c r="JZ126" s="4">
        <f t="shared" si="665"/>
        <v>0.9999188802013963</v>
      </c>
      <c r="KA126" s="4">
        <f t="shared" si="665"/>
        <v>0.99991070631603995</v>
      </c>
      <c r="KB126" s="4">
        <f t="shared" ref="KB126:KJ126" si="666">IF(BN1=1,HF126,0)</f>
        <v>0.99973591936547834</v>
      </c>
      <c r="KC126" s="4">
        <f t="shared" si="666"/>
        <v>0.99961925925491202</v>
      </c>
      <c r="KD126" s="4">
        <f t="shared" si="666"/>
        <v>0.99888567910065251</v>
      </c>
      <c r="KE126" s="4">
        <f t="shared" si="666"/>
        <v>0.99906330538785149</v>
      </c>
      <c r="KF126" s="4">
        <f t="shared" si="666"/>
        <v>0.99874493348394922</v>
      </c>
      <c r="KG126" s="4">
        <f t="shared" si="666"/>
        <v>0.9986186324610038</v>
      </c>
      <c r="KH126" s="4">
        <f t="shared" si="666"/>
        <v>0.99592499683348168</v>
      </c>
      <c r="KI126" s="4">
        <f t="shared" si="666"/>
        <v>0.9941347026582944</v>
      </c>
      <c r="KJ126" s="4">
        <f t="shared" si="666"/>
        <v>0</v>
      </c>
    </row>
    <row r="127" spans="1:296" x14ac:dyDescent="0.2">
      <c r="A127" s="4" t="str">
        <f>'Respondent Data'!A127</f>
        <v>1069</v>
      </c>
      <c r="B127" s="4">
        <f>SUMPRODUCT('Respondent Data'!I127:Z127,'Product Coding'!A100:R100)</f>
        <v>0.81012126370198523</v>
      </c>
      <c r="C127" s="4">
        <f>SUMPRODUCT('Respondent Data'!I127:Z127,'Product Coding'!A101:R101)</f>
        <v>5.9357964144621134E-2</v>
      </c>
      <c r="D127" s="4">
        <f>SUMPRODUCT('Respondent Data'!I127:Z127,'Product Coding'!A102:R102)</f>
        <v>0.22767587759053809</v>
      </c>
      <c r="E127" s="4">
        <f>SUMPRODUCT('Respondent Data'!I127:Z127,'Product Coding'!A103:R103)</f>
        <v>-1.2496256319182826</v>
      </c>
      <c r="F127" s="4">
        <f>SUMPRODUCT('Respondent Data'!I127:Z127,'Product Coding'!A104:R104)</f>
        <v>-1.5666724849739917</v>
      </c>
      <c r="G127" s="4">
        <f>SUMPRODUCT('Respondent Data'!I127:Z127,'Product Coding'!A105:R105)</f>
        <v>-1.8607268346591948</v>
      </c>
      <c r="H127" s="4">
        <f>SUMPRODUCT('Respondent Data'!I127:Z127,'Product Coding'!A106:R106)</f>
        <v>-2.3404264611767749</v>
      </c>
      <c r="I127" s="4">
        <f>SUMPRODUCT('Respondent Data'!I127:Z127,'Product Coding'!A107:R107)</f>
        <v>-3.0911897607341388</v>
      </c>
      <c r="J127" s="4">
        <f>SUMPRODUCT('Respondent Data'!I127:Z127,'Product Coding'!A108:R108)</f>
        <v>-2.922871847288222</v>
      </c>
      <c r="K127" s="4">
        <f>SUMPRODUCT('Respondent Data'!I127:Z127,'Product Coding'!A109:R109)</f>
        <v>-4.4001733567970422</v>
      </c>
      <c r="L127" s="4">
        <f>SUMPRODUCT('Respondent Data'!I127:Z127,'Product Coding'!A110:R110)</f>
        <v>-4.7172202098527514</v>
      </c>
      <c r="M127" s="4">
        <f>SUMPRODUCT('Respondent Data'!I127:Z127,'Product Coding'!A111:R111)</f>
        <v>-5.0112745595379549</v>
      </c>
      <c r="N127" s="4">
        <f>SUMPRODUCT('Respondent Data'!I127:Z127,'Product Coding'!A112:R112)</f>
        <v>-0.81252092806674447</v>
      </c>
      <c r="O127" s="4">
        <f>SUMPRODUCT('Respondent Data'!I127:Z127,'Product Coding'!A113:R113)</f>
        <v>-1.5632842276241088</v>
      </c>
      <c r="P127" s="4">
        <f>SUMPRODUCT('Respondent Data'!I127:Z127,'Product Coding'!A114:R114)</f>
        <v>-1.3949663141781916</v>
      </c>
      <c r="Q127" s="4">
        <f>SUMPRODUCT('Respondent Data'!I127:Z127,'Product Coding'!A115:R115)</f>
        <v>-2.8722678236870123</v>
      </c>
      <c r="R127" s="4">
        <f>SUMPRODUCT('Respondent Data'!I127:Z127,'Product Coding'!A116:R116)</f>
        <v>-3.1893146767427214</v>
      </c>
      <c r="S127" s="4">
        <f>SUMPRODUCT('Respondent Data'!I127:Z127,'Product Coding'!A117:R117)</f>
        <v>-3.4833690264279249</v>
      </c>
      <c r="T127" s="4">
        <f>SUMPRODUCT('Respondent Data'!I127:Z127,'Product Coding'!A118:R118)</f>
        <v>-3.9630686529455046</v>
      </c>
      <c r="U127" s="4">
        <f>SUMPRODUCT('Respondent Data'!I127:Z127,'Product Coding'!A119:R119)</f>
        <v>-4.7138319525028685</v>
      </c>
      <c r="V127" s="4">
        <f>SUMPRODUCT('Respondent Data'!I127:Z127,'Product Coding'!A120:R120)</f>
        <v>-4.5455140390569522</v>
      </c>
      <c r="W127" s="4">
        <f>SUMPRODUCT('Respondent Data'!I127:Z127,'Product Coding'!A121:R121)</f>
        <v>-6.0228155485657719</v>
      </c>
      <c r="X127" s="4">
        <f>SUMPRODUCT('Respondent Data'!I127:Z127,'Product Coding'!A122:R122)</f>
        <v>-6.3398624016214811</v>
      </c>
      <c r="Y127" s="4">
        <f>SUMPRODUCT('Respondent Data'!I127:Z127,'Product Coding'!A123:R123)</f>
        <v>-6.6339167513066855</v>
      </c>
      <c r="Z127" s="4">
        <f>SUMPRODUCT('Respondent Data'!I127:Z127,'Product Coding'!A124:R124)</f>
        <v>0.95165183123442532</v>
      </c>
      <c r="AA127" s="4">
        <f>SUMPRODUCT('Respondent Data'!I127:Z127,'Product Coding'!A125:R125)</f>
        <v>0.20088853167706122</v>
      </c>
      <c r="AB127" s="4">
        <f>SUMPRODUCT('Respondent Data'!I127:Z127,'Product Coding'!A126:R126)</f>
        <v>0.36920644512297818</v>
      </c>
      <c r="AC127" s="4">
        <f>SUMPRODUCT('Respondent Data'!I127:Z127,'Product Coding'!A127:R127)</f>
        <v>-1.1080950643858425</v>
      </c>
      <c r="AD127" s="4">
        <f>SUMPRODUCT('Respondent Data'!I127:Z127,'Product Coding'!A128:R128)</f>
        <v>-1.4251419174415516</v>
      </c>
      <c r="AE127" s="4">
        <f>SUMPRODUCT('Respondent Data'!I127:Z127,'Product Coding'!A129:R129)</f>
        <v>-1.7191962671267547</v>
      </c>
      <c r="AF127" s="4">
        <f>SUMPRODUCT('Respondent Data'!I127:Z127,'Product Coding'!A130:R130)</f>
        <v>-2.1988958936443348</v>
      </c>
      <c r="AG127" s="4">
        <f>SUMPRODUCT('Respondent Data'!I127:Z127,'Product Coding'!A131:R131)</f>
        <v>-2.9496591932016987</v>
      </c>
      <c r="AH127" s="4">
        <f>SUMPRODUCT('Respondent Data'!I127:Z127,'Product Coding'!A132:R132)</f>
        <v>-2.7813412797557819</v>
      </c>
      <c r="AI127" s="4">
        <f>SUMPRODUCT('Respondent Data'!I127:Z127,'Product Coding'!A133:R133)</f>
        <v>-4.2586427892646022</v>
      </c>
      <c r="AJ127" s="4">
        <f>SUMPRODUCT('Respondent Data'!I127:Z127,'Product Coding'!A134:R134)</f>
        <v>-4.5756896423203113</v>
      </c>
      <c r="AK127" s="4">
        <f>SUMPRODUCT('Respondent Data'!I127:Z127,'Product Coding'!A135:R135)</f>
        <v>-4.8697439920055148</v>
      </c>
      <c r="AL127" s="4">
        <f>SUMPRODUCT('Respondent Data'!I127:Z127,'Product Coding'!A136:R136)</f>
        <v>4.8121348343284858</v>
      </c>
      <c r="AM127" s="4">
        <f>SUMPRODUCT('Respondent Data'!I127:Z127,'Product Coding'!A137:R137)</f>
        <v>4.061371534771121</v>
      </c>
      <c r="AN127" s="4">
        <f>SUMPRODUCT('Respondent Data'!I127:Z127,'Product Coding'!A138:R138)</f>
        <v>4.2296894482170373</v>
      </c>
      <c r="AO127" s="4">
        <f>SUMPRODUCT('Respondent Data'!I127:Z127,'Product Coding'!A139:R139)</f>
        <v>2.7523879387082171</v>
      </c>
      <c r="AP127" s="4">
        <f>SUMPRODUCT('Respondent Data'!I127:Z127,'Product Coding'!A140:R140)</f>
        <v>2.435341085652508</v>
      </c>
      <c r="AQ127" s="4">
        <f>SUMPRODUCT('Respondent Data'!I127:Z127,'Product Coding'!A141:R141)</f>
        <v>2.1412867359673049</v>
      </c>
      <c r="AR127" s="4">
        <f>SUMPRODUCT('Respondent Data'!I127:Z127,'Product Coding'!A142:R142)</f>
        <v>1.6615871094497252</v>
      </c>
      <c r="AS127" s="4">
        <f>SUMPRODUCT('Respondent Data'!I127:Z127,'Product Coding'!A143:R143)</f>
        <v>0.91082380989236089</v>
      </c>
      <c r="AT127" s="4">
        <f>SUMPRODUCT('Respondent Data'!I127:Z127,'Product Coding'!A144:R144)</f>
        <v>1.0791417233382776</v>
      </c>
      <c r="AU127" s="4">
        <f>SUMPRODUCT('Respondent Data'!I127:Z127,'Product Coding'!A145:R145)</f>
        <v>-0.39815978617054304</v>
      </c>
      <c r="AV127" s="4">
        <f>SUMPRODUCT('Respondent Data'!I127:Z127,'Product Coding'!A146:R146)</f>
        <v>-0.71520663922625205</v>
      </c>
      <c r="AW127" s="4">
        <f>SUMPRODUCT('Respondent Data'!I127:Z127,'Product Coding'!A147:R147)</f>
        <v>-1.0092609889114552</v>
      </c>
      <c r="AX127" s="4">
        <f>SUMPRODUCT('Respondent Data'!I127:Z127,'Product Coding'!A148:R148)</f>
        <v>6.9290146034580253</v>
      </c>
      <c r="AY127" s="4">
        <f>SUMPRODUCT('Respondent Data'!I127:Z127,'Product Coding'!A149:R149)</f>
        <v>6.1782513039006606</v>
      </c>
      <c r="AZ127" s="4">
        <f>SUMPRODUCT('Respondent Data'!I127:Z127,'Product Coding'!A150:R150)</f>
        <v>6.3465692173465786</v>
      </c>
      <c r="BA127" s="4">
        <f>SUMPRODUCT('Respondent Data'!I127:Z127,'Product Coding'!A151:R151)</f>
        <v>4.8692677078377571</v>
      </c>
      <c r="BB127" s="4">
        <f>SUMPRODUCT('Respondent Data'!I127:Z127,'Product Coding'!A152:R152)</f>
        <v>4.552220854782048</v>
      </c>
      <c r="BC127" s="4">
        <f>SUMPRODUCT('Respondent Data'!I127:Z127,'Product Coding'!A153:R153)</f>
        <v>4.2581665050968454</v>
      </c>
      <c r="BD127" s="4">
        <f>SUMPRODUCT('Respondent Data'!I127:Z127,'Product Coding'!A154:R154)</f>
        <v>3.7784668785792657</v>
      </c>
      <c r="BE127" s="4">
        <f>SUMPRODUCT('Respondent Data'!I127:Z127,'Product Coding'!A155:R155)</f>
        <v>3.0277035790219009</v>
      </c>
      <c r="BF127" s="4">
        <f>SUMPRODUCT('Respondent Data'!I127:Z127,'Product Coding'!A156:R156)</f>
        <v>3.1960214924678181</v>
      </c>
      <c r="BG127" s="4">
        <f>SUMPRODUCT('Respondent Data'!I127:Z127,'Product Coding'!A157:R157)</f>
        <v>1.7187199829589974</v>
      </c>
      <c r="BH127" s="4">
        <f>SUMPRODUCT('Respondent Data'!I127:Z127,'Product Coding'!A158:R158)</f>
        <v>1.4016731299032883</v>
      </c>
      <c r="BI127" s="4">
        <f>SUMPRODUCT('Respondent Data'!I127:Z127,'Product Coding'!A159:R159)</f>
        <v>1.1076187802180852</v>
      </c>
      <c r="BJ127" s="4">
        <f>SUMPRODUCT('Respondent Data'!I127:Z127,'Product Coding'!A160:R160)</f>
        <v>7.5236112535493653</v>
      </c>
      <c r="BK127" s="4">
        <f>SUMPRODUCT('Respondent Data'!I127:Z127,'Product Coding'!A161:R161)</f>
        <v>6.7728479539920006</v>
      </c>
      <c r="BL127" s="4">
        <f>SUMPRODUCT('Respondent Data'!I127:Z127,'Product Coding'!A162:R162)</f>
        <v>6.9411658674379186</v>
      </c>
      <c r="BM127" s="4">
        <f>SUMPRODUCT('Respondent Data'!I127:Z127,'Product Coding'!A163:R163)</f>
        <v>5.4638643579290971</v>
      </c>
      <c r="BN127" s="4">
        <f>SUMPRODUCT('Respondent Data'!I127:Z127,'Product Coding'!A164:R164)</f>
        <v>5.146817504873388</v>
      </c>
      <c r="BO127" s="4">
        <f>SUMPRODUCT('Respondent Data'!I127:Z127,'Product Coding'!A165:R165)</f>
        <v>4.8527631551881854</v>
      </c>
      <c r="BP127" s="4">
        <f>SUMPRODUCT('Respondent Data'!I127:Z127,'Product Coding'!A166:R166)</f>
        <v>4.3730635286706061</v>
      </c>
      <c r="BQ127" s="4">
        <f>SUMPRODUCT('Respondent Data'!I127:Z127,'Product Coding'!A167:R167)</f>
        <v>3.6223002291132409</v>
      </c>
      <c r="BR127" s="4">
        <f>SUMPRODUCT('Respondent Data'!I127:Z127,'Product Coding'!A168:R168)</f>
        <v>3.7906181425591581</v>
      </c>
      <c r="BS127" s="4">
        <f>SUMPRODUCT('Respondent Data'!I127:Z127,'Product Coding'!A169:R169)</f>
        <v>2.3133166330503374</v>
      </c>
      <c r="BT127" s="4">
        <f>SUMPRODUCT('Respondent Data'!I127:Z127,'Product Coding'!A170:R170)</f>
        <v>1.9962697799946283</v>
      </c>
      <c r="BU127" s="4">
        <f>SUMPRODUCT('Respondent Data'!I127:Z127,'Product Coding'!A171:R171)</f>
        <v>1.7022154303094252</v>
      </c>
      <c r="BV127" s="4">
        <f>SUMPRODUCT('Respondent Data'!I127:Z127,'Product Coding'!A172:R172)</f>
        <v>-3.9156021069564702</v>
      </c>
      <c r="BX127" s="4">
        <f t="shared" si="338"/>
        <v>0.44480412435763417</v>
      </c>
      <c r="BY127" s="4">
        <f t="shared" si="339"/>
        <v>0.9423693743260787</v>
      </c>
      <c r="BZ127" s="4">
        <f t="shared" si="340"/>
        <v>0.7963823433718521</v>
      </c>
      <c r="CA127" s="4">
        <f t="shared" si="341"/>
        <v>3.4890365290221332</v>
      </c>
      <c r="CB127" s="4">
        <f t="shared" si="342"/>
        <v>4.790680580655204</v>
      </c>
      <c r="CC127" s="4">
        <f t="shared" si="343"/>
        <v>6.4284074631608465</v>
      </c>
      <c r="CD127" s="4">
        <f t="shared" si="344"/>
        <v>10.385664701240234</v>
      </c>
      <c r="CE127" s="4">
        <f t="shared" si="345"/>
        <v>22.003241000973919</v>
      </c>
      <c r="CF127" s="4">
        <f t="shared" si="346"/>
        <v>18.59461173880203</v>
      </c>
      <c r="CG127" s="4">
        <f t="shared" si="347"/>
        <v>81.464989950651244</v>
      </c>
      <c r="CH127" s="4">
        <f t="shared" si="348"/>
        <v>111.85688143805059</v>
      </c>
      <c r="CI127" s="4">
        <f t="shared" si="349"/>
        <v>150.09592047230984</v>
      </c>
      <c r="CJ127" s="4">
        <f t="shared" si="350"/>
        <v>2.2535819498331557</v>
      </c>
      <c r="CK127" s="4">
        <f t="shared" si="351"/>
        <v>4.7744759901311076</v>
      </c>
      <c r="CL127" s="4">
        <f t="shared" si="352"/>
        <v>4.0348386534870349</v>
      </c>
      <c r="CM127" s="4">
        <f t="shared" si="353"/>
        <v>17.677061235589811</v>
      </c>
      <c r="CN127" s="4">
        <f t="shared" si="354"/>
        <v>24.271787721330501</v>
      </c>
      <c r="CO127" s="4">
        <f t="shared" si="355"/>
        <v>32.569264158855134</v>
      </c>
      <c r="CP127" s="4">
        <f t="shared" si="356"/>
        <v>52.618546515355945</v>
      </c>
      <c r="CQ127" s="4">
        <f t="shared" si="357"/>
        <v>111.47852288742519</v>
      </c>
      <c r="CR127" s="4">
        <f t="shared" si="358"/>
        <v>94.208841789038104</v>
      </c>
      <c r="CS127" s="4">
        <f t="shared" si="359"/>
        <v>412.73904814002464</v>
      </c>
      <c r="CT127" s="4">
        <f t="shared" si="360"/>
        <v>566.71832649361932</v>
      </c>
      <c r="CU127" s="4">
        <f t="shared" si="361"/>
        <v>760.45485776122428</v>
      </c>
      <c r="CV127" s="4">
        <f t="shared" si="362"/>
        <v>0.38610271988235095</v>
      </c>
      <c r="CW127" s="4">
        <f t="shared" si="363"/>
        <v>0.81800360796246174</v>
      </c>
      <c r="CX127" s="4">
        <f t="shared" si="364"/>
        <v>0.69128268377953728</v>
      </c>
      <c r="CY127" s="4">
        <f t="shared" si="365"/>
        <v>3.0285836390788443</v>
      </c>
      <c r="CZ127" s="4">
        <f t="shared" si="366"/>
        <v>4.1584479571761603</v>
      </c>
      <c r="DA127" s="4">
        <f t="shared" si="367"/>
        <v>5.5800417984496757</v>
      </c>
      <c r="DB127" s="4">
        <f t="shared" si="368"/>
        <v>9.0150544236206009</v>
      </c>
      <c r="DC127" s="4">
        <f t="shared" si="369"/>
        <v>19.099443398758321</v>
      </c>
      <c r="DD127" s="4">
        <f t="shared" si="370"/>
        <v>16.140655570305157</v>
      </c>
      <c r="DE127" s="4">
        <f t="shared" si="371"/>
        <v>70.713944571802372</v>
      </c>
      <c r="DF127" s="4">
        <f t="shared" si="372"/>
        <v>97.094976857868588</v>
      </c>
      <c r="DG127" s="4">
        <f t="shared" si="373"/>
        <v>130.28755797014281</v>
      </c>
      <c r="DH127" s="4">
        <f t="shared" si="374"/>
        <v>8.1304839208952758E-3</v>
      </c>
      <c r="DI127" s="4">
        <f t="shared" si="375"/>
        <v>1.7225377702078017E-2</v>
      </c>
      <c r="DJ127" s="4">
        <f t="shared" si="376"/>
        <v>1.4556910521053764E-2</v>
      </c>
      <c r="DK127" s="4">
        <f t="shared" si="377"/>
        <v>6.3775387513768822E-2</v>
      </c>
      <c r="DL127" s="4">
        <f t="shared" si="378"/>
        <v>8.7567873808303873E-2</v>
      </c>
      <c r="DM127" s="4">
        <f t="shared" si="379"/>
        <v>0.11750354966171403</v>
      </c>
      <c r="DN127" s="4">
        <f t="shared" si="380"/>
        <v>0.18983744807489922</v>
      </c>
      <c r="DO127" s="4">
        <f t="shared" si="381"/>
        <v>0.40219275714755826</v>
      </c>
      <c r="DP127" s="4">
        <f t="shared" si="382"/>
        <v>0.33988711767444252</v>
      </c>
      <c r="DQ127" s="4">
        <f t="shared" si="383"/>
        <v>1.489081945600665</v>
      </c>
      <c r="DR127" s="4">
        <f t="shared" si="384"/>
        <v>2.0446091350590501</v>
      </c>
      <c r="DS127" s="4">
        <f t="shared" si="385"/>
        <v>2.74357273497513</v>
      </c>
      <c r="DT127" s="4">
        <f t="shared" si="386"/>
        <v>9.7896506204768474E-4</v>
      </c>
      <c r="DU127" s="4">
        <f t="shared" si="387"/>
        <v>2.0740515712197316E-3</v>
      </c>
      <c r="DV127" s="4">
        <f t="shared" si="388"/>
        <v>1.7527501376445468E-3</v>
      </c>
      <c r="DW127" s="4">
        <f t="shared" si="389"/>
        <v>7.6789864910841625E-3</v>
      </c>
      <c r="DX127" s="4">
        <f t="shared" si="390"/>
        <v>1.0543762197944355E-2</v>
      </c>
      <c r="DY127" s="4">
        <f t="shared" si="391"/>
        <v>1.4148219331665124E-2</v>
      </c>
      <c r="DZ127" s="4">
        <f t="shared" si="392"/>
        <v>2.2857708217834314E-2</v>
      </c>
      <c r="EA127" s="4">
        <f t="shared" si="393"/>
        <v>4.8426718666056148E-2</v>
      </c>
      <c r="EB127" s="4">
        <f t="shared" si="394"/>
        <v>4.0924699744899103E-2</v>
      </c>
      <c r="EC127" s="4">
        <f t="shared" si="395"/>
        <v>0.17929550238979158</v>
      </c>
      <c r="ED127" s="4">
        <f t="shared" si="396"/>
        <v>0.2461847201520499</v>
      </c>
      <c r="EE127" s="4">
        <f t="shared" si="397"/>
        <v>0.33034464846853945</v>
      </c>
      <c r="EF127" s="4">
        <f t="shared" si="398"/>
        <v>5.4017831845818212E-4</v>
      </c>
      <c r="EG127" s="4">
        <f t="shared" si="399"/>
        <v>1.1444307193084009E-3</v>
      </c>
      <c r="EH127" s="4">
        <f t="shared" si="400"/>
        <v>9.6714138096999896E-4</v>
      </c>
      <c r="EI127" s="4">
        <f t="shared" si="401"/>
        <v>4.2371502018065804E-3</v>
      </c>
      <c r="EJ127" s="4">
        <f t="shared" si="402"/>
        <v>5.8178907042865467E-3</v>
      </c>
      <c r="EK127" s="4">
        <f t="shared" si="403"/>
        <v>7.8067763846143747E-3</v>
      </c>
      <c r="EL127" s="4">
        <f t="shared" si="404"/>
        <v>1.2612542436490015E-2</v>
      </c>
      <c r="EM127" s="4">
        <f t="shared" si="405"/>
        <v>2.6721141000436925E-2</v>
      </c>
      <c r="EN127" s="4">
        <f t="shared" si="406"/>
        <v>2.2581638863970806E-2</v>
      </c>
      <c r="EO127" s="4">
        <f t="shared" si="407"/>
        <v>9.8932583748647621E-2</v>
      </c>
      <c r="EP127" s="4">
        <f t="shared" si="408"/>
        <v>0.13584105635360755</v>
      </c>
      <c r="EQ127" s="4">
        <f t="shared" si="409"/>
        <v>0.18227924942300236</v>
      </c>
      <c r="ER127" s="4">
        <f t="shared" si="410"/>
        <v>50.179275708020192</v>
      </c>
      <c r="ET127" s="4">
        <f t="shared" si="411"/>
        <v>0.69213534425962697</v>
      </c>
      <c r="EU127" s="4">
        <f t="shared" si="412"/>
        <v>0.51483513548856186</v>
      </c>
      <c r="EV127" s="4">
        <f t="shared" si="413"/>
        <v>0.55667436483648369</v>
      </c>
      <c r="EW127" s="4">
        <f t="shared" si="414"/>
        <v>0.22276495045983385</v>
      </c>
      <c r="EX127" s="4">
        <f t="shared" si="415"/>
        <v>0.17269127282562907</v>
      </c>
      <c r="EY127" s="4">
        <f t="shared" si="416"/>
        <v>0.13461835594765451</v>
      </c>
      <c r="EZ127" s="4">
        <f t="shared" si="417"/>
        <v>8.782974259650124E-2</v>
      </c>
      <c r="FA127" s="4">
        <f t="shared" si="418"/>
        <v>4.3472135076864239E-2</v>
      </c>
      <c r="FB127" s="4">
        <f t="shared" si="419"/>
        <v>5.103443810625552E-2</v>
      </c>
      <c r="FC127" s="4">
        <f t="shared" si="420"/>
        <v>1.2126358113890763E-2</v>
      </c>
      <c r="FD127" s="4">
        <f t="shared" si="421"/>
        <v>8.8607800185309931E-3</v>
      </c>
      <c r="FE127" s="4">
        <f t="shared" si="422"/>
        <v>6.6183123731872176E-3</v>
      </c>
      <c r="FF127" s="4">
        <f t="shared" si="423"/>
        <v>0.3073535615266369</v>
      </c>
      <c r="FG127" s="4">
        <f t="shared" si="424"/>
        <v>0.17317588673137688</v>
      </c>
      <c r="FH127" s="4">
        <f t="shared" si="425"/>
        <v>0.19861609652722809</v>
      </c>
      <c r="FI127" s="4">
        <f t="shared" si="426"/>
        <v>5.3541613821689683E-2</v>
      </c>
      <c r="FJ127" s="4">
        <f t="shared" si="427"/>
        <v>3.9569816390787264E-2</v>
      </c>
      <c r="FK127" s="4">
        <f t="shared" si="428"/>
        <v>2.9789154604874264E-2</v>
      </c>
      <c r="FL127" s="4">
        <f t="shared" si="429"/>
        <v>1.8650263108374407E-2</v>
      </c>
      <c r="FM127" s="4">
        <f t="shared" si="430"/>
        <v>8.890586169955807E-3</v>
      </c>
      <c r="FN127" s="4">
        <f t="shared" si="431"/>
        <v>1.050322618371706E-2</v>
      </c>
      <c r="FO127" s="4">
        <f t="shared" si="432"/>
        <v>2.4169824059283931E-3</v>
      </c>
      <c r="FP127" s="4">
        <f t="shared" si="433"/>
        <v>1.7614368839848245E-3</v>
      </c>
      <c r="FQ127" s="4">
        <f t="shared" si="434"/>
        <v>1.3132754881098655E-3</v>
      </c>
      <c r="FR127" s="4">
        <f t="shared" si="435"/>
        <v>0.7214472532633639</v>
      </c>
      <c r="FS127" s="4">
        <f t="shared" si="436"/>
        <v>0.55005391387575731</v>
      </c>
      <c r="FT127" s="4">
        <f t="shared" si="437"/>
        <v>0.59126721368972079</v>
      </c>
      <c r="FU127" s="4">
        <f t="shared" si="438"/>
        <v>0.24822619798670853</v>
      </c>
      <c r="FV127" s="4">
        <f t="shared" si="439"/>
        <v>0.19385675852537251</v>
      </c>
      <c r="FW127" s="4">
        <f t="shared" si="440"/>
        <v>0.15197471849428223</v>
      </c>
      <c r="FX127" s="4">
        <f t="shared" si="441"/>
        <v>9.9849682058790468E-2</v>
      </c>
      <c r="FY127" s="4">
        <f t="shared" si="442"/>
        <v>4.9752621510990538E-2</v>
      </c>
      <c r="FZ127" s="4">
        <f t="shared" si="443"/>
        <v>5.8340825757704488E-2</v>
      </c>
      <c r="GA127" s="4">
        <f t="shared" si="444"/>
        <v>1.394428944009302E-2</v>
      </c>
      <c r="GB127" s="4">
        <f t="shared" si="445"/>
        <v>1.019420190545451E-2</v>
      </c>
      <c r="GC127" s="4">
        <f t="shared" si="446"/>
        <v>7.6168680068481303E-3</v>
      </c>
      <c r="GD127" s="4">
        <f t="shared" si="447"/>
        <v>0.99193508771873096</v>
      </c>
      <c r="GE127" s="4">
        <f t="shared" si="448"/>
        <v>0.98306631147859247</v>
      </c>
      <c r="GF127" s="4">
        <f t="shared" si="449"/>
        <v>0.98565195271936246</v>
      </c>
      <c r="GG127" s="4">
        <f t="shared" si="450"/>
        <v>0.94004807005093138</v>
      </c>
      <c r="GH127" s="4">
        <f t="shared" si="451"/>
        <v>0.91948284248074552</v>
      </c>
      <c r="GI127" s="4">
        <f t="shared" si="452"/>
        <v>0.89485174369487752</v>
      </c>
      <c r="GJ127" s="4">
        <f t="shared" si="453"/>
        <v>0.84045093858657138</v>
      </c>
      <c r="GK127" s="4">
        <f t="shared" si="454"/>
        <v>0.71316871015242733</v>
      </c>
      <c r="GL127" s="4">
        <f t="shared" si="455"/>
        <v>0.74633152808845338</v>
      </c>
      <c r="GM127" s="4">
        <f t="shared" si="456"/>
        <v>0.40175455121815207</v>
      </c>
      <c r="GN127" s="4">
        <f t="shared" si="457"/>
        <v>0.32844938566493692</v>
      </c>
      <c r="GO127" s="4">
        <f t="shared" si="458"/>
        <v>0.26712450132390531</v>
      </c>
      <c r="GP127" s="4">
        <f t="shared" si="459"/>
        <v>0.99902199237324929</v>
      </c>
      <c r="GQ127" s="4">
        <f t="shared" si="460"/>
        <v>0.99793024121523988</v>
      </c>
      <c r="GR127" s="4">
        <f t="shared" si="461"/>
        <v>0.99825031662014019</v>
      </c>
      <c r="GS127" s="4">
        <f t="shared" si="462"/>
        <v>0.9923795309875183</v>
      </c>
      <c r="GT127" s="4">
        <f t="shared" si="463"/>
        <v>0.98956624879360844</v>
      </c>
      <c r="GU127" s="4">
        <f t="shared" si="464"/>
        <v>0.98604916020955113</v>
      </c>
      <c r="GV127" s="4">
        <f t="shared" si="465"/>
        <v>0.97765309090972174</v>
      </c>
      <c r="GW127" s="4">
        <f t="shared" si="466"/>
        <v>0.95381010632038188</v>
      </c>
      <c r="GX127" s="4">
        <f t="shared" si="467"/>
        <v>0.96068428412263773</v>
      </c>
      <c r="GY127" s="4">
        <f t="shared" si="468"/>
        <v>0.84796388858733296</v>
      </c>
      <c r="GZ127" s="4">
        <f t="shared" si="469"/>
        <v>0.80244925477660134</v>
      </c>
      <c r="HA127" s="4">
        <f t="shared" si="470"/>
        <v>0.75168491198966803</v>
      </c>
      <c r="HB127" s="4">
        <f t="shared" si="471"/>
        <v>0.99946011331662254</v>
      </c>
      <c r="HC127" s="4">
        <f t="shared" si="472"/>
        <v>0.99885687750519048</v>
      </c>
      <c r="HD127" s="4">
        <f t="shared" si="473"/>
        <v>0.99903379307772711</v>
      </c>
      <c r="HE127" s="4">
        <f t="shared" si="474"/>
        <v>0.99578072748956248</v>
      </c>
      <c r="HF127" s="4">
        <f t="shared" si="475"/>
        <v>0.99421576136390577</v>
      </c>
      <c r="HG127" s="4">
        <f t="shared" si="476"/>
        <v>0.99225369726861712</v>
      </c>
      <c r="HH127" s="4">
        <f t="shared" si="477"/>
        <v>0.98754455242461991</v>
      </c>
      <c r="HI127" s="4">
        <f t="shared" si="478"/>
        <v>0.97397429551864512</v>
      </c>
      <c r="HJ127" s="4">
        <f t="shared" si="479"/>
        <v>0.97791703077217607</v>
      </c>
      <c r="HK127" s="4">
        <f t="shared" si="480"/>
        <v>0.9099739281447351</v>
      </c>
      <c r="HL127" s="4">
        <f t="shared" si="481"/>
        <v>0.88040487214848673</v>
      </c>
      <c r="HM127" s="4">
        <f t="shared" si="482"/>
        <v>0.84582386139995136</v>
      </c>
      <c r="HN127" s="4">
        <f t="shared" si="483"/>
        <v>1.9539158891287167E-2</v>
      </c>
      <c r="HP127" s="4">
        <f t="shared" ref="HP127:IU127" si="667">IF(B1=1,ET127,0)</f>
        <v>0.69213534425962697</v>
      </c>
      <c r="HQ127" s="4">
        <f t="shared" si="667"/>
        <v>0.51483513548856186</v>
      </c>
      <c r="HR127" s="4">
        <f t="shared" si="667"/>
        <v>0.55667436483648369</v>
      </c>
      <c r="HS127" s="4">
        <f t="shared" si="667"/>
        <v>0.22276495045983385</v>
      </c>
      <c r="HT127" s="4">
        <f t="shared" si="667"/>
        <v>0.17269127282562907</v>
      </c>
      <c r="HU127" s="4">
        <f t="shared" si="667"/>
        <v>0.13461835594765451</v>
      </c>
      <c r="HV127" s="4">
        <f t="shared" si="667"/>
        <v>8.782974259650124E-2</v>
      </c>
      <c r="HW127" s="4">
        <f t="shared" si="667"/>
        <v>4.3472135076864239E-2</v>
      </c>
      <c r="HX127" s="4">
        <f t="shared" si="667"/>
        <v>5.103443810625552E-2</v>
      </c>
      <c r="HY127" s="4">
        <f t="shared" si="667"/>
        <v>1.2126358113890763E-2</v>
      </c>
      <c r="HZ127" s="4">
        <f t="shared" si="667"/>
        <v>8.8607800185309931E-3</v>
      </c>
      <c r="IA127" s="4">
        <f t="shared" si="667"/>
        <v>6.6183123731872176E-3</v>
      </c>
      <c r="IB127" s="4">
        <f t="shared" si="667"/>
        <v>0.3073535615266369</v>
      </c>
      <c r="IC127" s="4">
        <f t="shared" si="667"/>
        <v>0.17317588673137688</v>
      </c>
      <c r="ID127" s="4">
        <f t="shared" si="667"/>
        <v>0.19861609652722809</v>
      </c>
      <c r="IE127" s="4">
        <f t="shared" si="667"/>
        <v>5.3541613821689683E-2</v>
      </c>
      <c r="IF127" s="4">
        <f t="shared" si="667"/>
        <v>3.9569816390787264E-2</v>
      </c>
      <c r="IG127" s="4">
        <f t="shared" si="667"/>
        <v>2.9789154604874264E-2</v>
      </c>
      <c r="IH127" s="4">
        <f t="shared" si="667"/>
        <v>1.8650263108374407E-2</v>
      </c>
      <c r="II127" s="4">
        <f t="shared" si="667"/>
        <v>8.890586169955807E-3</v>
      </c>
      <c r="IJ127" s="4">
        <f t="shared" si="667"/>
        <v>1.050322618371706E-2</v>
      </c>
      <c r="IK127" s="4">
        <f t="shared" si="667"/>
        <v>2.4169824059283931E-3</v>
      </c>
      <c r="IL127" s="4">
        <f t="shared" si="667"/>
        <v>1.7614368839848245E-3</v>
      </c>
      <c r="IM127" s="4">
        <f t="shared" si="667"/>
        <v>1.3132754881098655E-3</v>
      </c>
      <c r="IN127" s="4">
        <f t="shared" si="667"/>
        <v>0.7214472532633639</v>
      </c>
      <c r="IO127" s="4">
        <f t="shared" si="667"/>
        <v>0.55005391387575731</v>
      </c>
      <c r="IP127" s="4">
        <f t="shared" si="667"/>
        <v>0.59126721368972079</v>
      </c>
      <c r="IQ127" s="4">
        <f t="shared" si="667"/>
        <v>0.24822619798670853</v>
      </c>
      <c r="IR127" s="4">
        <f t="shared" si="667"/>
        <v>0.19385675852537251</v>
      </c>
      <c r="IS127" s="4">
        <f t="shared" si="667"/>
        <v>0.15197471849428223</v>
      </c>
      <c r="IT127" s="4">
        <f t="shared" si="667"/>
        <v>9.9849682058790468E-2</v>
      </c>
      <c r="IU127" s="4">
        <f t="shared" si="667"/>
        <v>4.9752621510990538E-2</v>
      </c>
      <c r="IV127" s="4">
        <f t="shared" ref="IV127:KA127" si="668">IF(AH1=1,FZ127,0)</f>
        <v>5.8340825757704488E-2</v>
      </c>
      <c r="IW127" s="4">
        <f t="shared" si="668"/>
        <v>1.394428944009302E-2</v>
      </c>
      <c r="IX127" s="4">
        <f t="shared" si="668"/>
        <v>1.019420190545451E-2</v>
      </c>
      <c r="IY127" s="4">
        <f t="shared" si="668"/>
        <v>7.6168680068481303E-3</v>
      </c>
      <c r="IZ127" s="4">
        <f t="shared" si="668"/>
        <v>0.99193508771873096</v>
      </c>
      <c r="JA127" s="4">
        <f t="shared" si="668"/>
        <v>0.98306631147859247</v>
      </c>
      <c r="JB127" s="4">
        <f t="shared" si="668"/>
        <v>0.98565195271936246</v>
      </c>
      <c r="JC127" s="4">
        <f t="shared" si="668"/>
        <v>0.94004807005093138</v>
      </c>
      <c r="JD127" s="4">
        <f t="shared" si="668"/>
        <v>0.91948284248074552</v>
      </c>
      <c r="JE127" s="4">
        <f t="shared" si="668"/>
        <v>0.89485174369487752</v>
      </c>
      <c r="JF127" s="4">
        <f t="shared" si="668"/>
        <v>0.84045093858657138</v>
      </c>
      <c r="JG127" s="4">
        <f t="shared" si="668"/>
        <v>0.71316871015242733</v>
      </c>
      <c r="JH127" s="4">
        <f t="shared" si="668"/>
        <v>0.74633152808845338</v>
      </c>
      <c r="JI127" s="4">
        <f t="shared" si="668"/>
        <v>0.40175455121815207</v>
      </c>
      <c r="JJ127" s="4">
        <f t="shared" si="668"/>
        <v>0.32844938566493692</v>
      </c>
      <c r="JK127" s="4">
        <f t="shared" si="668"/>
        <v>0.26712450132390531</v>
      </c>
      <c r="JL127" s="4">
        <f t="shared" si="668"/>
        <v>0.99902199237324929</v>
      </c>
      <c r="JM127" s="4">
        <f t="shared" si="668"/>
        <v>0.99793024121523988</v>
      </c>
      <c r="JN127" s="4">
        <f t="shared" si="668"/>
        <v>0.99825031662014019</v>
      </c>
      <c r="JO127" s="4">
        <f t="shared" si="668"/>
        <v>0.9923795309875183</v>
      </c>
      <c r="JP127" s="4">
        <f t="shared" si="668"/>
        <v>0.98956624879360844</v>
      </c>
      <c r="JQ127" s="4">
        <f t="shared" si="668"/>
        <v>0.98604916020955113</v>
      </c>
      <c r="JR127" s="4">
        <f t="shared" si="668"/>
        <v>0.97765309090972174</v>
      </c>
      <c r="JS127" s="4">
        <f t="shared" si="668"/>
        <v>0.95381010632038188</v>
      </c>
      <c r="JT127" s="4">
        <f t="shared" si="668"/>
        <v>0.96068428412263773</v>
      </c>
      <c r="JU127" s="4">
        <f t="shared" si="668"/>
        <v>0.84796388858733296</v>
      </c>
      <c r="JV127" s="4">
        <f t="shared" si="668"/>
        <v>0.80244925477660134</v>
      </c>
      <c r="JW127" s="4">
        <f t="shared" si="668"/>
        <v>0.75168491198966803</v>
      </c>
      <c r="JX127" s="4">
        <f t="shared" si="668"/>
        <v>0.99946011331662254</v>
      </c>
      <c r="JY127" s="4">
        <f t="shared" si="668"/>
        <v>0.99885687750519048</v>
      </c>
      <c r="JZ127" s="4">
        <f t="shared" si="668"/>
        <v>0.99903379307772711</v>
      </c>
      <c r="KA127" s="4">
        <f t="shared" si="668"/>
        <v>0.99578072748956248</v>
      </c>
      <c r="KB127" s="4">
        <f t="shared" ref="KB127:KJ127" si="669">IF(BN1=1,HF127,0)</f>
        <v>0.99421576136390577</v>
      </c>
      <c r="KC127" s="4">
        <f t="shared" si="669"/>
        <v>0.99225369726861712</v>
      </c>
      <c r="KD127" s="4">
        <f t="shared" si="669"/>
        <v>0.98754455242461991</v>
      </c>
      <c r="KE127" s="4">
        <f t="shared" si="669"/>
        <v>0.97397429551864512</v>
      </c>
      <c r="KF127" s="4">
        <f t="shared" si="669"/>
        <v>0.97791703077217607</v>
      </c>
      <c r="KG127" s="4">
        <f t="shared" si="669"/>
        <v>0.9099739281447351</v>
      </c>
      <c r="KH127" s="4">
        <f t="shared" si="669"/>
        <v>0.88040487214848673</v>
      </c>
      <c r="KI127" s="4">
        <f t="shared" si="669"/>
        <v>0.84582386139995136</v>
      </c>
      <c r="KJ127" s="4">
        <f t="shared" si="669"/>
        <v>0</v>
      </c>
    </row>
    <row r="128" spans="1:296" x14ac:dyDescent="0.2">
      <c r="A128" s="4" t="str">
        <f>'Respondent Data'!A128</f>
        <v>1074</v>
      </c>
      <c r="B128" s="4">
        <f>SUMPRODUCT('Respondent Data'!I128:Z128,'Product Coding'!A100:R100)</f>
        <v>3.7209293934412582</v>
      </c>
      <c r="C128" s="4">
        <f>SUMPRODUCT('Respondent Data'!I128:Z128,'Product Coding'!A101:R101)</f>
        <v>3.393511962771278</v>
      </c>
      <c r="D128" s="4">
        <f>SUMPRODUCT('Respondent Data'!I128:Z128,'Product Coding'!A102:R102)</f>
        <v>2.21817519473244</v>
      </c>
      <c r="E128" s="4">
        <f>SUMPRODUCT('Respondent Data'!I128:Z128,'Product Coding'!A103:R103)</f>
        <v>2.5165529076028057</v>
      </c>
      <c r="F128" s="4">
        <f>SUMPRODUCT('Respondent Data'!I128:Z128,'Product Coding'!A104:R104)</f>
        <v>1.8137009669597166</v>
      </c>
      <c r="G128" s="4">
        <f>SUMPRODUCT('Respondent Data'!I128:Z128,'Product Coding'!A105:R105)</f>
        <v>0.46769022628947787</v>
      </c>
      <c r="H128" s="4">
        <f>SUMPRODUCT('Respondent Data'!I128:Z128,'Product Coding'!A106:R106)</f>
        <v>2.5226762270001259</v>
      </c>
      <c r="I128" s="4">
        <f>SUMPRODUCT('Respondent Data'!I128:Z128,'Product Coding'!A107:R107)</f>
        <v>2.1952587963301458</v>
      </c>
      <c r="J128" s="4">
        <f>SUMPRODUCT('Respondent Data'!I128:Z128,'Product Coding'!A108:R108)</f>
        <v>1.0199220282913077</v>
      </c>
      <c r="K128" s="4">
        <f>SUMPRODUCT('Respondent Data'!I128:Z128,'Product Coding'!A109:R109)</f>
        <v>1.3182997411616739</v>
      </c>
      <c r="L128" s="4">
        <f>SUMPRODUCT('Respondent Data'!I128:Z128,'Product Coding'!A110:R110)</f>
        <v>0.61544780051858472</v>
      </c>
      <c r="M128" s="4">
        <f>SUMPRODUCT('Respondent Data'!I128:Z128,'Product Coding'!A111:R111)</f>
        <v>-0.73056294015165413</v>
      </c>
      <c r="N128" s="4">
        <f>SUMPRODUCT('Respondent Data'!I128:Z128,'Product Coding'!A112:R112)</f>
        <v>0.19251666384051569</v>
      </c>
      <c r="O128" s="4">
        <f>SUMPRODUCT('Respondent Data'!I128:Z128,'Product Coding'!A113:R113)</f>
        <v>-0.1349007668294645</v>
      </c>
      <c r="P128" s="4">
        <f>SUMPRODUCT('Respondent Data'!I128:Z128,'Product Coding'!A114:R114)</f>
        <v>-1.3102375348683024</v>
      </c>
      <c r="Q128" s="4">
        <f>SUMPRODUCT('Respondent Data'!I128:Z128,'Product Coding'!A115:R115)</f>
        <v>-1.0118598219979362</v>
      </c>
      <c r="R128" s="4">
        <f>SUMPRODUCT('Respondent Data'!I128:Z128,'Product Coding'!A116:R116)</f>
        <v>-1.7147117626410253</v>
      </c>
      <c r="S128" s="4">
        <f>SUMPRODUCT('Respondent Data'!I128:Z128,'Product Coding'!A117:R117)</f>
        <v>-3.0607225033112639</v>
      </c>
      <c r="T128" s="4">
        <f>SUMPRODUCT('Respondent Data'!I128:Z128,'Product Coding'!A118:R118)</f>
        <v>-1.0057365026006164</v>
      </c>
      <c r="U128" s="4">
        <f>SUMPRODUCT('Respondent Data'!I128:Z128,'Product Coding'!A119:R119)</f>
        <v>-1.3331539332705966</v>
      </c>
      <c r="V128" s="4">
        <f>SUMPRODUCT('Respondent Data'!I128:Z128,'Product Coding'!A120:R120)</f>
        <v>-2.5084907013094342</v>
      </c>
      <c r="W128" s="4">
        <f>SUMPRODUCT('Respondent Data'!I128:Z128,'Product Coding'!A121:R121)</f>
        <v>-2.2101129884390684</v>
      </c>
      <c r="X128" s="4">
        <f>SUMPRODUCT('Respondent Data'!I128:Z128,'Product Coding'!A122:R122)</f>
        <v>-2.9129649290821575</v>
      </c>
      <c r="Y128" s="4">
        <f>SUMPRODUCT('Respondent Data'!I128:Z128,'Product Coding'!A123:R123)</f>
        <v>-4.2589756697523962</v>
      </c>
      <c r="Z128" s="4">
        <f>SUMPRODUCT('Respondent Data'!I128:Z128,'Product Coding'!A124:R124)</f>
        <v>1.7062329349843557</v>
      </c>
      <c r="AA128" s="4">
        <f>SUMPRODUCT('Respondent Data'!I128:Z128,'Product Coding'!A125:R125)</f>
        <v>1.3788155043143755</v>
      </c>
      <c r="AB128" s="4">
        <f>SUMPRODUCT('Respondent Data'!I128:Z128,'Product Coding'!A126:R126)</f>
        <v>0.20347873627553781</v>
      </c>
      <c r="AC128" s="4">
        <f>SUMPRODUCT('Respondent Data'!I128:Z128,'Product Coding'!A127:R127)</f>
        <v>0.50185644914590377</v>
      </c>
      <c r="AD128" s="4">
        <f>SUMPRODUCT('Respondent Data'!I128:Z128,'Product Coding'!A128:R128)</f>
        <v>-0.20099549149718532</v>
      </c>
      <c r="AE128" s="4">
        <f>SUMPRODUCT('Respondent Data'!I128:Z128,'Product Coding'!A129:R129)</f>
        <v>-1.5470062321674241</v>
      </c>
      <c r="AF128" s="4">
        <f>SUMPRODUCT('Respondent Data'!I128:Z128,'Product Coding'!A130:R130)</f>
        <v>0.5079797685432238</v>
      </c>
      <c r="AG128" s="4">
        <f>SUMPRODUCT('Respondent Data'!I128:Z128,'Product Coding'!A131:R131)</f>
        <v>0.18056233787324361</v>
      </c>
      <c r="AH128" s="4">
        <f>SUMPRODUCT('Respondent Data'!I128:Z128,'Product Coding'!A132:R132)</f>
        <v>-0.99477443016559419</v>
      </c>
      <c r="AI128" s="4">
        <f>SUMPRODUCT('Respondent Data'!I128:Z128,'Product Coding'!A133:R133)</f>
        <v>-0.69639671729522823</v>
      </c>
      <c r="AJ128" s="4">
        <f>SUMPRODUCT('Respondent Data'!I128:Z128,'Product Coding'!A134:R134)</f>
        <v>-1.3992486579383172</v>
      </c>
      <c r="AK128" s="4">
        <f>SUMPRODUCT('Respondent Data'!I128:Z128,'Product Coding'!A135:R135)</f>
        <v>-2.7452593986085563</v>
      </c>
      <c r="AL128" s="4">
        <f>SUMPRODUCT('Respondent Data'!I128:Z128,'Product Coding'!A136:R136)</f>
        <v>4.0425578007278622</v>
      </c>
      <c r="AM128" s="4">
        <f>SUMPRODUCT('Respondent Data'!I128:Z128,'Product Coding'!A137:R137)</f>
        <v>3.715140370057882</v>
      </c>
      <c r="AN128" s="4">
        <f>SUMPRODUCT('Respondent Data'!I128:Z128,'Product Coding'!A138:R138)</f>
        <v>2.539803602019044</v>
      </c>
      <c r="AO128" s="4">
        <f>SUMPRODUCT('Respondent Data'!I128:Z128,'Product Coding'!A139:R139)</f>
        <v>2.8381813148894102</v>
      </c>
      <c r="AP128" s="4">
        <f>SUMPRODUCT('Respondent Data'!I128:Z128,'Product Coding'!A140:R140)</f>
        <v>2.1353293742463206</v>
      </c>
      <c r="AQ128" s="4">
        <f>SUMPRODUCT('Respondent Data'!I128:Z128,'Product Coding'!A141:R141)</f>
        <v>0.7893186335760819</v>
      </c>
      <c r="AR128" s="4">
        <f>SUMPRODUCT('Respondent Data'!I128:Z128,'Product Coding'!A142:R142)</f>
        <v>2.84430463428673</v>
      </c>
      <c r="AS128" s="4">
        <f>SUMPRODUCT('Respondent Data'!I128:Z128,'Product Coding'!A143:R143)</f>
        <v>2.5168872036167498</v>
      </c>
      <c r="AT128" s="4">
        <f>SUMPRODUCT('Respondent Data'!I128:Z128,'Product Coding'!A144:R144)</f>
        <v>1.3415504355779118</v>
      </c>
      <c r="AU128" s="4">
        <f>SUMPRODUCT('Respondent Data'!I128:Z128,'Product Coding'!A145:R145)</f>
        <v>1.6399281484482779</v>
      </c>
      <c r="AV128" s="4">
        <f>SUMPRODUCT('Respondent Data'!I128:Z128,'Product Coding'!A146:R146)</f>
        <v>0.93707620780518874</v>
      </c>
      <c r="AW128" s="4">
        <f>SUMPRODUCT('Respondent Data'!I128:Z128,'Product Coding'!A147:R147)</f>
        <v>-0.4089345328650501</v>
      </c>
      <c r="AX128" s="4">
        <f>SUMPRODUCT('Respondent Data'!I128:Z128,'Product Coding'!A148:R148)</f>
        <v>4.7681124636890759</v>
      </c>
      <c r="AY128" s="4">
        <f>SUMPRODUCT('Respondent Data'!I128:Z128,'Product Coding'!A149:R149)</f>
        <v>4.4406950330190957</v>
      </c>
      <c r="AZ128" s="4">
        <f>SUMPRODUCT('Respondent Data'!I128:Z128,'Product Coding'!A150:R150)</f>
        <v>3.2653582649802582</v>
      </c>
      <c r="BA128" s="4">
        <f>SUMPRODUCT('Respondent Data'!I128:Z128,'Product Coding'!A151:R151)</f>
        <v>3.5637359778506239</v>
      </c>
      <c r="BB128" s="4">
        <f>SUMPRODUCT('Respondent Data'!I128:Z128,'Product Coding'!A152:R152)</f>
        <v>2.8608840372075348</v>
      </c>
      <c r="BC128" s="4">
        <f>SUMPRODUCT('Respondent Data'!I128:Z128,'Product Coding'!A153:R153)</f>
        <v>1.5148732965372957</v>
      </c>
      <c r="BD128" s="4">
        <f>SUMPRODUCT('Respondent Data'!I128:Z128,'Product Coding'!A154:R154)</f>
        <v>3.5698592972479437</v>
      </c>
      <c r="BE128" s="4">
        <f>SUMPRODUCT('Respondent Data'!I128:Z128,'Product Coding'!A155:R155)</f>
        <v>3.2424418665779635</v>
      </c>
      <c r="BF128" s="4">
        <f>SUMPRODUCT('Respondent Data'!I128:Z128,'Product Coding'!A156:R156)</f>
        <v>2.0671050985391259</v>
      </c>
      <c r="BG128" s="4">
        <f>SUMPRODUCT('Respondent Data'!I128:Z128,'Product Coding'!A157:R157)</f>
        <v>2.3654828114094917</v>
      </c>
      <c r="BH128" s="4">
        <f>SUMPRODUCT('Respondent Data'!I128:Z128,'Product Coding'!A158:R158)</f>
        <v>1.6626308707664026</v>
      </c>
      <c r="BI128" s="4">
        <f>SUMPRODUCT('Respondent Data'!I128:Z128,'Product Coding'!A159:R159)</f>
        <v>0.31662013009616385</v>
      </c>
      <c r="BJ128" s="4">
        <f>SUMPRODUCT('Respondent Data'!I128:Z128,'Product Coding'!A160:R160)</f>
        <v>6.8323482211058755</v>
      </c>
      <c r="BK128" s="4">
        <f>SUMPRODUCT('Respondent Data'!I128:Z128,'Product Coding'!A161:R161)</f>
        <v>6.5049307904358953</v>
      </c>
      <c r="BL128" s="4">
        <f>SUMPRODUCT('Respondent Data'!I128:Z128,'Product Coding'!A162:R162)</f>
        <v>5.3295940223970577</v>
      </c>
      <c r="BM128" s="4">
        <f>SUMPRODUCT('Respondent Data'!I128:Z128,'Product Coding'!A163:R163)</f>
        <v>5.6279717352674234</v>
      </c>
      <c r="BN128" s="4">
        <f>SUMPRODUCT('Respondent Data'!I128:Z128,'Product Coding'!A164:R164)</f>
        <v>4.9251197946243348</v>
      </c>
      <c r="BO128" s="4">
        <f>SUMPRODUCT('Respondent Data'!I128:Z128,'Product Coding'!A165:R165)</f>
        <v>3.5791090539540962</v>
      </c>
      <c r="BP128" s="4">
        <f>SUMPRODUCT('Respondent Data'!I128:Z128,'Product Coding'!A166:R166)</f>
        <v>5.6340950546647433</v>
      </c>
      <c r="BQ128" s="4">
        <f>SUMPRODUCT('Respondent Data'!I128:Z128,'Product Coding'!A167:R167)</f>
        <v>5.3066776239947631</v>
      </c>
      <c r="BR128" s="4">
        <f>SUMPRODUCT('Respondent Data'!I128:Z128,'Product Coding'!A168:R168)</f>
        <v>4.1313408559559255</v>
      </c>
      <c r="BS128" s="4">
        <f>SUMPRODUCT('Respondent Data'!I128:Z128,'Product Coding'!A169:R169)</f>
        <v>4.4297185688262912</v>
      </c>
      <c r="BT128" s="4">
        <f>SUMPRODUCT('Respondent Data'!I128:Z128,'Product Coding'!A170:R170)</f>
        <v>3.7268666281832026</v>
      </c>
      <c r="BU128" s="4">
        <f>SUMPRODUCT('Respondent Data'!I128:Z128,'Product Coding'!A171:R171)</f>
        <v>2.380855887512964</v>
      </c>
      <c r="BV128" s="4">
        <f>SUMPRODUCT('Respondent Data'!I128:Z128,'Product Coding'!A172:R172)</f>
        <v>3.3316315107354901</v>
      </c>
      <c r="BX128" s="4">
        <f t="shared" si="338"/>
        <v>2.4211455417991464E-2</v>
      </c>
      <c r="BY128" s="4">
        <f t="shared" si="339"/>
        <v>3.3590500917520812E-2</v>
      </c>
      <c r="BZ128" s="4">
        <f t="shared" si="340"/>
        <v>0.10880748023840021</v>
      </c>
      <c r="CA128" s="4">
        <f t="shared" si="341"/>
        <v>8.0737437026449074E-2</v>
      </c>
      <c r="CB128" s="4">
        <f t="shared" si="342"/>
        <v>0.16304957766633238</v>
      </c>
      <c r="CC128" s="4">
        <f t="shared" si="343"/>
        <v>0.62644755058597612</v>
      </c>
      <c r="CD128" s="4">
        <f t="shared" si="344"/>
        <v>8.0244566454198682E-2</v>
      </c>
      <c r="CE128" s="4">
        <f t="shared" si="345"/>
        <v>0.11132974604669306</v>
      </c>
      <c r="CF128" s="4">
        <f t="shared" si="346"/>
        <v>0.3606230574728721</v>
      </c>
      <c r="CG128" s="4">
        <f t="shared" si="347"/>
        <v>0.26758988747104551</v>
      </c>
      <c r="CH128" s="4">
        <f t="shared" si="348"/>
        <v>0.54039885023402878</v>
      </c>
      <c r="CI128" s="4">
        <f t="shared" si="349"/>
        <v>2.0762490827260049</v>
      </c>
      <c r="CJ128" s="4">
        <f t="shared" si="350"/>
        <v>0.82488057241077173</v>
      </c>
      <c r="CK128" s="4">
        <f t="shared" si="351"/>
        <v>1.1444232139724764</v>
      </c>
      <c r="CL128" s="4">
        <f t="shared" si="352"/>
        <v>3.7070541622594879</v>
      </c>
      <c r="CM128" s="4">
        <f t="shared" si="353"/>
        <v>2.7507120955589714</v>
      </c>
      <c r="CN128" s="4">
        <f t="shared" si="354"/>
        <v>5.5550741016913356</v>
      </c>
      <c r="CO128" s="4">
        <f t="shared" si="355"/>
        <v>21.342971960648601</v>
      </c>
      <c r="CP128" s="4">
        <f t="shared" si="356"/>
        <v>2.7339200707614788</v>
      </c>
      <c r="CQ128" s="4">
        <f t="shared" si="357"/>
        <v>3.792987371469648</v>
      </c>
      <c r="CR128" s="4">
        <f t="shared" si="358"/>
        <v>12.286372253842094</v>
      </c>
      <c r="CS128" s="4">
        <f t="shared" si="359"/>
        <v>9.1167464217961207</v>
      </c>
      <c r="CT128" s="4">
        <f t="shared" si="360"/>
        <v>18.411305938259378</v>
      </c>
      <c r="CU128" s="4">
        <f t="shared" si="361"/>
        <v>70.737487782485601</v>
      </c>
      <c r="CV128" s="4">
        <f t="shared" si="362"/>
        <v>0.18154841074320768</v>
      </c>
      <c r="CW128" s="4">
        <f t="shared" si="363"/>
        <v>0.2518767233262868</v>
      </c>
      <c r="CX128" s="4">
        <f t="shared" si="364"/>
        <v>0.81588755294634274</v>
      </c>
      <c r="CY128" s="4">
        <f t="shared" si="365"/>
        <v>0.60540571091564777</v>
      </c>
      <c r="CZ128" s="4">
        <f t="shared" si="366"/>
        <v>1.2226192596285279</v>
      </c>
      <c r="DA128" s="4">
        <f t="shared" si="367"/>
        <v>4.6973862272792672</v>
      </c>
      <c r="DB128" s="4">
        <f t="shared" si="368"/>
        <v>0.60170994510771292</v>
      </c>
      <c r="DC128" s="4">
        <f t="shared" si="369"/>
        <v>0.83480063937844662</v>
      </c>
      <c r="DD128" s="4">
        <f t="shared" si="370"/>
        <v>2.7041143058630568</v>
      </c>
      <c r="DE128" s="4">
        <f t="shared" si="371"/>
        <v>2.0065096444066737</v>
      </c>
      <c r="DF128" s="4">
        <f t="shared" si="372"/>
        <v>4.052154268864828</v>
      </c>
      <c r="DG128" s="4">
        <f t="shared" si="373"/>
        <v>15.568651895079633</v>
      </c>
      <c r="DH128" s="4">
        <f t="shared" si="374"/>
        <v>1.755251910318615E-2</v>
      </c>
      <c r="DI128" s="4">
        <f t="shared" si="375"/>
        <v>2.4352022580280214E-2</v>
      </c>
      <c r="DJ128" s="4">
        <f t="shared" si="376"/>
        <v>7.8881890513482655E-2</v>
      </c>
      <c r="DK128" s="4">
        <f t="shared" si="377"/>
        <v>5.8532020536690196E-2</v>
      </c>
      <c r="DL128" s="4">
        <f t="shared" si="378"/>
        <v>0.11820565006711822</v>
      </c>
      <c r="DM128" s="4">
        <f t="shared" si="379"/>
        <v>0.45415413526250137</v>
      </c>
      <c r="DN128" s="4">
        <f t="shared" si="380"/>
        <v>5.8174705373868797E-2</v>
      </c>
      <c r="DO128" s="4">
        <f t="shared" si="381"/>
        <v>8.0710451333931107E-2</v>
      </c>
      <c r="DP128" s="4">
        <f t="shared" si="382"/>
        <v>0.26144000829616776</v>
      </c>
      <c r="DQ128" s="4">
        <f t="shared" si="383"/>
        <v>0.1939939805586707</v>
      </c>
      <c r="DR128" s="4">
        <f t="shared" si="384"/>
        <v>0.39177162125594794</v>
      </c>
      <c r="DS128" s="4">
        <f t="shared" si="385"/>
        <v>1.5052131752657849</v>
      </c>
      <c r="DT128" s="4">
        <f t="shared" si="386"/>
        <v>8.4964023018659716E-3</v>
      </c>
      <c r="DU128" s="4">
        <f t="shared" si="387"/>
        <v>1.1787742801466453E-2</v>
      </c>
      <c r="DV128" s="4">
        <f t="shared" si="388"/>
        <v>3.8183252910554341E-2</v>
      </c>
      <c r="DW128" s="4">
        <f t="shared" si="389"/>
        <v>2.8332776115909678E-2</v>
      </c>
      <c r="DX128" s="4">
        <f t="shared" si="390"/>
        <v>5.7218154922362152E-2</v>
      </c>
      <c r="DY128" s="4">
        <f t="shared" si="391"/>
        <v>0.21983603707036192</v>
      </c>
      <c r="DZ128" s="4">
        <f t="shared" si="392"/>
        <v>2.8159815565116927E-2</v>
      </c>
      <c r="EA128" s="4">
        <f t="shared" si="393"/>
        <v>3.9068378759022457E-2</v>
      </c>
      <c r="EB128" s="4">
        <f t="shared" si="394"/>
        <v>0.12655160636653032</v>
      </c>
      <c r="EC128" s="4">
        <f t="shared" si="395"/>
        <v>9.3903951522698537E-2</v>
      </c>
      <c r="ED128" s="4">
        <f t="shared" si="396"/>
        <v>0.18963940646220859</v>
      </c>
      <c r="EE128" s="4">
        <f t="shared" si="397"/>
        <v>0.72860747861574737</v>
      </c>
      <c r="EF128" s="4">
        <f t="shared" si="398"/>
        <v>1.0783230014306726E-3</v>
      </c>
      <c r="EG128" s="4">
        <f t="shared" si="399"/>
        <v>1.4960442957107311E-3</v>
      </c>
      <c r="EH128" s="4">
        <f t="shared" si="400"/>
        <v>4.8460369954295666E-3</v>
      </c>
      <c r="EI128" s="4">
        <f t="shared" si="401"/>
        <v>3.5958612945459546E-3</v>
      </c>
      <c r="EJ128" s="4">
        <f t="shared" si="402"/>
        <v>7.2618562963592641E-3</v>
      </c>
      <c r="EK128" s="4">
        <f t="shared" si="403"/>
        <v>2.7900545065324349E-2</v>
      </c>
      <c r="EL128" s="4">
        <f t="shared" si="404"/>
        <v>3.5739099634256072E-3</v>
      </c>
      <c r="EM128" s="4">
        <f t="shared" si="405"/>
        <v>4.9583729616013185E-3</v>
      </c>
      <c r="EN128" s="4">
        <f t="shared" si="406"/>
        <v>1.6061328449932275E-2</v>
      </c>
      <c r="EO128" s="4">
        <f t="shared" si="407"/>
        <v>1.1917843253481337E-2</v>
      </c>
      <c r="EP128" s="4">
        <f t="shared" si="408"/>
        <v>2.4068132216497038E-2</v>
      </c>
      <c r="EQ128" s="4">
        <f t="shared" si="409"/>
        <v>9.2471398515724473E-2</v>
      </c>
      <c r="ER128" s="4">
        <f t="shared" si="410"/>
        <v>3.5734755844116166E-2</v>
      </c>
      <c r="ET128" s="4">
        <f t="shared" si="411"/>
        <v>0.97636088203279214</v>
      </c>
      <c r="EU128" s="4">
        <f t="shared" si="412"/>
        <v>0.96750115167689488</v>
      </c>
      <c r="EV128" s="4">
        <f t="shared" si="413"/>
        <v>0.90186981763957252</v>
      </c>
      <c r="EW128" s="4">
        <f t="shared" si="414"/>
        <v>0.92529412393764132</v>
      </c>
      <c r="EX128" s="4">
        <f t="shared" si="415"/>
        <v>0.85980857497623397</v>
      </c>
      <c r="EY128" s="4">
        <f t="shared" si="416"/>
        <v>0.614836918435962</v>
      </c>
      <c r="EZ128" s="4">
        <f t="shared" si="417"/>
        <v>0.9257162970811379</v>
      </c>
      <c r="FA128" s="4">
        <f t="shared" si="418"/>
        <v>0.8998229405424234</v>
      </c>
      <c r="FB128" s="4">
        <f t="shared" si="419"/>
        <v>0.73495741124461855</v>
      </c>
      <c r="FC128" s="4">
        <f t="shared" si="420"/>
        <v>0.78889868867216095</v>
      </c>
      <c r="FD128" s="4">
        <f t="shared" si="421"/>
        <v>0.64918251519603032</v>
      </c>
      <c r="FE128" s="4">
        <f t="shared" si="422"/>
        <v>0.32507120623465713</v>
      </c>
      <c r="FF128" s="4">
        <f t="shared" si="423"/>
        <v>0.54798106523702139</v>
      </c>
      <c r="FG128" s="4">
        <f t="shared" si="424"/>
        <v>0.46632586025196565</v>
      </c>
      <c r="FH128" s="4">
        <f t="shared" si="425"/>
        <v>0.21244709865840558</v>
      </c>
      <c r="FI128" s="4">
        <f t="shared" si="426"/>
        <v>0.2666160383741662</v>
      </c>
      <c r="FJ128" s="4">
        <f t="shared" si="427"/>
        <v>0.15255357673866429</v>
      </c>
      <c r="FK128" s="4">
        <f t="shared" si="428"/>
        <v>4.4756803247179594E-2</v>
      </c>
      <c r="FL128" s="4">
        <f t="shared" si="429"/>
        <v>0.26781505255844013</v>
      </c>
      <c r="FM128" s="4">
        <f t="shared" si="430"/>
        <v>0.20863814621180096</v>
      </c>
      <c r="FN128" s="4">
        <f t="shared" si="431"/>
        <v>7.5265089739663463E-2</v>
      </c>
      <c r="FO128" s="4">
        <f t="shared" si="432"/>
        <v>9.8846008223112167E-2</v>
      </c>
      <c r="FP128" s="4">
        <f t="shared" si="433"/>
        <v>5.1516369026414432E-2</v>
      </c>
      <c r="FQ128" s="4">
        <f t="shared" si="434"/>
        <v>1.3939713125055177E-2</v>
      </c>
      <c r="FR128" s="4">
        <f t="shared" si="435"/>
        <v>0.84634703995834448</v>
      </c>
      <c r="FS128" s="4">
        <f t="shared" si="436"/>
        <v>0.7988006976780907</v>
      </c>
      <c r="FT128" s="4">
        <f t="shared" si="437"/>
        <v>0.55069489208043976</v>
      </c>
      <c r="FU128" s="4">
        <f t="shared" si="438"/>
        <v>0.62289550435799002</v>
      </c>
      <c r="FV128" s="4">
        <f t="shared" si="439"/>
        <v>0.44991961428748378</v>
      </c>
      <c r="FW128" s="4">
        <f t="shared" si="440"/>
        <v>0.17551908192777382</v>
      </c>
      <c r="FX128" s="4">
        <f t="shared" si="441"/>
        <v>0.62433276577598529</v>
      </c>
      <c r="FY128" s="4">
        <f t="shared" si="442"/>
        <v>0.5450183407058099</v>
      </c>
      <c r="FZ128" s="4">
        <f t="shared" si="443"/>
        <v>0.26997007042065363</v>
      </c>
      <c r="GA128" s="4">
        <f t="shared" si="444"/>
        <v>0.33261160557406</v>
      </c>
      <c r="GB128" s="4">
        <f t="shared" si="445"/>
        <v>0.1979353651496257</v>
      </c>
      <c r="GC128" s="4">
        <f t="shared" si="446"/>
        <v>6.0354940542686426E-2</v>
      </c>
      <c r="GD128" s="4">
        <f t="shared" si="447"/>
        <v>0.98275025733447541</v>
      </c>
      <c r="GE128" s="4">
        <f t="shared" si="448"/>
        <v>0.97622690047612837</v>
      </c>
      <c r="GF128" s="4">
        <f t="shared" si="449"/>
        <v>0.92688551804689234</v>
      </c>
      <c r="GG128" s="4">
        <f t="shared" si="450"/>
        <v>0.94470453476975258</v>
      </c>
      <c r="GH128" s="4">
        <f t="shared" si="451"/>
        <v>0.894289883028204</v>
      </c>
      <c r="GI128" s="4">
        <f t="shared" si="452"/>
        <v>0.68768500927825083</v>
      </c>
      <c r="GJ128" s="4">
        <f t="shared" si="453"/>
        <v>0.94502353431958586</v>
      </c>
      <c r="GK128" s="4">
        <f t="shared" si="454"/>
        <v>0.92531722883376444</v>
      </c>
      <c r="GL128" s="4">
        <f t="shared" si="455"/>
        <v>0.79274479438043532</v>
      </c>
      <c r="GM128" s="4">
        <f t="shared" si="456"/>
        <v>0.83752516032961832</v>
      </c>
      <c r="GN128" s="4">
        <f t="shared" si="457"/>
        <v>0.71850868686170688</v>
      </c>
      <c r="GO128" s="4">
        <f t="shared" si="458"/>
        <v>0.39916762767859354</v>
      </c>
      <c r="GP128" s="4">
        <f t="shared" si="459"/>
        <v>0.99157517837200704</v>
      </c>
      <c r="GQ128" s="4">
        <f t="shared" si="460"/>
        <v>0.98834958924405591</v>
      </c>
      <c r="GR128" s="4">
        <f t="shared" si="461"/>
        <v>0.96322108567682307</v>
      </c>
      <c r="GS128" s="4">
        <f t="shared" si="462"/>
        <v>0.97244785270491441</v>
      </c>
      <c r="GT128" s="4">
        <f t="shared" si="463"/>
        <v>0.94587857325760349</v>
      </c>
      <c r="GU128" s="4">
        <f t="shared" si="464"/>
        <v>0.81978230648248884</v>
      </c>
      <c r="GV128" s="4">
        <f t="shared" si="465"/>
        <v>0.97261144119930509</v>
      </c>
      <c r="GW128" s="4">
        <f t="shared" si="466"/>
        <v>0.9624005700128393</v>
      </c>
      <c r="GX128" s="4">
        <f t="shared" si="467"/>
        <v>0.88766461682594588</v>
      </c>
      <c r="GY128" s="4">
        <f t="shared" si="468"/>
        <v>0.9141570414916359</v>
      </c>
      <c r="GZ128" s="4">
        <f t="shared" si="469"/>
        <v>0.84059085010796253</v>
      </c>
      <c r="HA128" s="4">
        <f t="shared" si="470"/>
        <v>0.57850033183981753</v>
      </c>
      <c r="HB128" s="4">
        <f t="shared" si="471"/>
        <v>0.99892283852656238</v>
      </c>
      <c r="HC128" s="4">
        <f t="shared" si="472"/>
        <v>0.99850619050945644</v>
      </c>
      <c r="HD128" s="4">
        <f t="shared" si="473"/>
        <v>0.99517733382327944</v>
      </c>
      <c r="HE128" s="4">
        <f t="shared" si="474"/>
        <v>0.99641702259522313</v>
      </c>
      <c r="HF128" s="4">
        <f t="shared" si="475"/>
        <v>0.99279049807062014</v>
      </c>
      <c r="HG128" s="4">
        <f t="shared" si="476"/>
        <v>0.97285676595924842</v>
      </c>
      <c r="HH128" s="4">
        <f t="shared" si="477"/>
        <v>0.99643881738261231</v>
      </c>
      <c r="HI128" s="4">
        <f t="shared" si="478"/>
        <v>0.99506609119839551</v>
      </c>
      <c r="HJ128" s="4">
        <f t="shared" si="479"/>
        <v>0.98419256003529354</v>
      </c>
      <c r="HK128" s="4">
        <f t="shared" si="480"/>
        <v>0.98822251891995139</v>
      </c>
      <c r="HL128" s="4">
        <f t="shared" si="481"/>
        <v>0.9764975283779177</v>
      </c>
      <c r="HM128" s="4">
        <f t="shared" si="482"/>
        <v>0.91535577165556947</v>
      </c>
      <c r="HN128" s="4">
        <f t="shared" si="483"/>
        <v>0.96549815901949476</v>
      </c>
      <c r="HP128" s="4">
        <f t="shared" ref="HP128:IU128" si="670">IF(B1=1,ET128,0)</f>
        <v>0.97636088203279214</v>
      </c>
      <c r="HQ128" s="4">
        <f t="shared" si="670"/>
        <v>0.96750115167689488</v>
      </c>
      <c r="HR128" s="4">
        <f t="shared" si="670"/>
        <v>0.90186981763957252</v>
      </c>
      <c r="HS128" s="4">
        <f t="shared" si="670"/>
        <v>0.92529412393764132</v>
      </c>
      <c r="HT128" s="4">
        <f t="shared" si="670"/>
        <v>0.85980857497623397</v>
      </c>
      <c r="HU128" s="4">
        <f t="shared" si="670"/>
        <v>0.614836918435962</v>
      </c>
      <c r="HV128" s="4">
        <f t="shared" si="670"/>
        <v>0.9257162970811379</v>
      </c>
      <c r="HW128" s="4">
        <f t="shared" si="670"/>
        <v>0.8998229405424234</v>
      </c>
      <c r="HX128" s="4">
        <f t="shared" si="670"/>
        <v>0.73495741124461855</v>
      </c>
      <c r="HY128" s="4">
        <f t="shared" si="670"/>
        <v>0.78889868867216095</v>
      </c>
      <c r="HZ128" s="4">
        <f t="shared" si="670"/>
        <v>0.64918251519603032</v>
      </c>
      <c r="IA128" s="4">
        <f t="shared" si="670"/>
        <v>0.32507120623465713</v>
      </c>
      <c r="IB128" s="4">
        <f t="shared" si="670"/>
        <v>0.54798106523702139</v>
      </c>
      <c r="IC128" s="4">
        <f t="shared" si="670"/>
        <v>0.46632586025196565</v>
      </c>
      <c r="ID128" s="4">
        <f t="shared" si="670"/>
        <v>0.21244709865840558</v>
      </c>
      <c r="IE128" s="4">
        <f t="shared" si="670"/>
        <v>0.2666160383741662</v>
      </c>
      <c r="IF128" s="4">
        <f t="shared" si="670"/>
        <v>0.15255357673866429</v>
      </c>
      <c r="IG128" s="4">
        <f t="shared" si="670"/>
        <v>4.4756803247179594E-2</v>
      </c>
      <c r="IH128" s="4">
        <f t="shared" si="670"/>
        <v>0.26781505255844013</v>
      </c>
      <c r="II128" s="4">
        <f t="shared" si="670"/>
        <v>0.20863814621180096</v>
      </c>
      <c r="IJ128" s="4">
        <f t="shared" si="670"/>
        <v>7.5265089739663463E-2</v>
      </c>
      <c r="IK128" s="4">
        <f t="shared" si="670"/>
        <v>9.8846008223112167E-2</v>
      </c>
      <c r="IL128" s="4">
        <f t="shared" si="670"/>
        <v>5.1516369026414432E-2</v>
      </c>
      <c r="IM128" s="4">
        <f t="shared" si="670"/>
        <v>1.3939713125055177E-2</v>
      </c>
      <c r="IN128" s="4">
        <f t="shared" si="670"/>
        <v>0.84634703995834448</v>
      </c>
      <c r="IO128" s="4">
        <f t="shared" si="670"/>
        <v>0.7988006976780907</v>
      </c>
      <c r="IP128" s="4">
        <f t="shared" si="670"/>
        <v>0.55069489208043976</v>
      </c>
      <c r="IQ128" s="4">
        <f t="shared" si="670"/>
        <v>0.62289550435799002</v>
      </c>
      <c r="IR128" s="4">
        <f t="shared" si="670"/>
        <v>0.44991961428748378</v>
      </c>
      <c r="IS128" s="4">
        <f t="shared" si="670"/>
        <v>0.17551908192777382</v>
      </c>
      <c r="IT128" s="4">
        <f t="shared" si="670"/>
        <v>0.62433276577598529</v>
      </c>
      <c r="IU128" s="4">
        <f t="shared" si="670"/>
        <v>0.5450183407058099</v>
      </c>
      <c r="IV128" s="4">
        <f t="shared" ref="IV128:KA128" si="671">IF(AH1=1,FZ128,0)</f>
        <v>0.26997007042065363</v>
      </c>
      <c r="IW128" s="4">
        <f t="shared" si="671"/>
        <v>0.33261160557406</v>
      </c>
      <c r="IX128" s="4">
        <f t="shared" si="671"/>
        <v>0.1979353651496257</v>
      </c>
      <c r="IY128" s="4">
        <f t="shared" si="671"/>
        <v>6.0354940542686426E-2</v>
      </c>
      <c r="IZ128" s="4">
        <f t="shared" si="671"/>
        <v>0.98275025733447541</v>
      </c>
      <c r="JA128" s="4">
        <f t="shared" si="671"/>
        <v>0.97622690047612837</v>
      </c>
      <c r="JB128" s="4">
        <f t="shared" si="671"/>
        <v>0.92688551804689234</v>
      </c>
      <c r="JC128" s="4">
        <f t="shared" si="671"/>
        <v>0.94470453476975258</v>
      </c>
      <c r="JD128" s="4">
        <f t="shared" si="671"/>
        <v>0.894289883028204</v>
      </c>
      <c r="JE128" s="4">
        <f t="shared" si="671"/>
        <v>0.68768500927825083</v>
      </c>
      <c r="JF128" s="4">
        <f t="shared" si="671"/>
        <v>0.94502353431958586</v>
      </c>
      <c r="JG128" s="4">
        <f t="shared" si="671"/>
        <v>0.92531722883376444</v>
      </c>
      <c r="JH128" s="4">
        <f t="shared" si="671"/>
        <v>0.79274479438043532</v>
      </c>
      <c r="JI128" s="4">
        <f t="shared" si="671"/>
        <v>0.83752516032961832</v>
      </c>
      <c r="JJ128" s="4">
        <f t="shared" si="671"/>
        <v>0.71850868686170688</v>
      </c>
      <c r="JK128" s="4">
        <f t="shared" si="671"/>
        <v>0.39916762767859354</v>
      </c>
      <c r="JL128" s="4">
        <f t="shared" si="671"/>
        <v>0.99157517837200704</v>
      </c>
      <c r="JM128" s="4">
        <f t="shared" si="671"/>
        <v>0.98834958924405591</v>
      </c>
      <c r="JN128" s="4">
        <f t="shared" si="671"/>
        <v>0.96322108567682307</v>
      </c>
      <c r="JO128" s="4">
        <f t="shared" si="671"/>
        <v>0.97244785270491441</v>
      </c>
      <c r="JP128" s="4">
        <f t="shared" si="671"/>
        <v>0.94587857325760349</v>
      </c>
      <c r="JQ128" s="4">
        <f t="shared" si="671"/>
        <v>0.81978230648248884</v>
      </c>
      <c r="JR128" s="4">
        <f t="shared" si="671"/>
        <v>0.97261144119930509</v>
      </c>
      <c r="JS128" s="4">
        <f t="shared" si="671"/>
        <v>0.9624005700128393</v>
      </c>
      <c r="JT128" s="4">
        <f t="shared" si="671"/>
        <v>0.88766461682594588</v>
      </c>
      <c r="JU128" s="4">
        <f t="shared" si="671"/>
        <v>0.9141570414916359</v>
      </c>
      <c r="JV128" s="4">
        <f t="shared" si="671"/>
        <v>0.84059085010796253</v>
      </c>
      <c r="JW128" s="4">
        <f t="shared" si="671"/>
        <v>0.57850033183981753</v>
      </c>
      <c r="JX128" s="4">
        <f t="shared" si="671"/>
        <v>0.99892283852656238</v>
      </c>
      <c r="JY128" s="4">
        <f t="shared" si="671"/>
        <v>0.99850619050945644</v>
      </c>
      <c r="JZ128" s="4">
        <f t="shared" si="671"/>
        <v>0.99517733382327944</v>
      </c>
      <c r="KA128" s="4">
        <f t="shared" si="671"/>
        <v>0.99641702259522313</v>
      </c>
      <c r="KB128" s="4">
        <f t="shared" ref="KB128:KJ128" si="672">IF(BN1=1,HF128,0)</f>
        <v>0.99279049807062014</v>
      </c>
      <c r="KC128" s="4">
        <f t="shared" si="672"/>
        <v>0.97285676595924842</v>
      </c>
      <c r="KD128" s="4">
        <f t="shared" si="672"/>
        <v>0.99643881738261231</v>
      </c>
      <c r="KE128" s="4">
        <f t="shared" si="672"/>
        <v>0.99506609119839551</v>
      </c>
      <c r="KF128" s="4">
        <f t="shared" si="672"/>
        <v>0.98419256003529354</v>
      </c>
      <c r="KG128" s="4">
        <f t="shared" si="672"/>
        <v>0.98822251891995139</v>
      </c>
      <c r="KH128" s="4">
        <f t="shared" si="672"/>
        <v>0.9764975283779177</v>
      </c>
      <c r="KI128" s="4">
        <f t="shared" si="672"/>
        <v>0.91535577165556947</v>
      </c>
      <c r="KJ128" s="4">
        <f t="shared" si="672"/>
        <v>0</v>
      </c>
    </row>
    <row r="129" spans="1:296" x14ac:dyDescent="0.2">
      <c r="A129" s="4" t="str">
        <f>'Respondent Data'!A129</f>
        <v>1076</v>
      </c>
      <c r="B129" s="4">
        <f>SUMPRODUCT('Respondent Data'!I129:Z129,'Product Coding'!A100:R100)</f>
        <v>4.2921010858923978</v>
      </c>
      <c r="C129" s="4">
        <f>SUMPRODUCT('Respondent Data'!I129:Z129,'Product Coding'!A101:R101)</f>
        <v>4.6083234766629229</v>
      </c>
      <c r="D129" s="4">
        <f>SUMPRODUCT('Respondent Data'!I129:Z129,'Product Coding'!A102:R102)</f>
        <v>3.6210446112758583</v>
      </c>
      <c r="E129" s="4">
        <f>SUMPRODUCT('Respondent Data'!I129:Z129,'Product Coding'!A103:R103)</f>
        <v>3.5954589772866354</v>
      </c>
      <c r="F129" s="4">
        <f>SUMPRODUCT('Respondent Data'!I129:Z129,'Product Coding'!A104:R104)</f>
        <v>2.635377914452369</v>
      </c>
      <c r="G129" s="4">
        <f>SUMPRODUCT('Respondent Data'!I129:Z129,'Product Coding'!A105:R105)</f>
        <v>1.8409057769849433</v>
      </c>
      <c r="H129" s="4">
        <f>SUMPRODUCT('Respondent Data'!I129:Z129,'Product Coding'!A106:R106)</f>
        <v>0.17913044164369696</v>
      </c>
      <c r="I129" s="4">
        <f>SUMPRODUCT('Respondent Data'!I129:Z129,'Product Coding'!A107:R107)</f>
        <v>0.4953528324142229</v>
      </c>
      <c r="J129" s="4">
        <f>SUMPRODUCT('Respondent Data'!I129:Z129,'Product Coding'!A108:R108)</f>
        <v>-0.4919260329728421</v>
      </c>
      <c r="K129" s="4">
        <f>SUMPRODUCT('Respondent Data'!I129:Z129,'Product Coding'!A109:R109)</f>
        <v>-0.51751166696206496</v>
      </c>
      <c r="L129" s="4">
        <f>SUMPRODUCT('Respondent Data'!I129:Z129,'Product Coding'!A110:R110)</f>
        <v>-1.4775927297963312</v>
      </c>
      <c r="M129" s="4">
        <f>SUMPRODUCT('Respondent Data'!I129:Z129,'Product Coding'!A111:R111)</f>
        <v>-2.2720648672637571</v>
      </c>
      <c r="N129" s="4">
        <f>SUMPRODUCT('Respondent Data'!I129:Z129,'Product Coding'!A112:R112)</f>
        <v>1.6136022108418047</v>
      </c>
      <c r="O129" s="4">
        <f>SUMPRODUCT('Respondent Data'!I129:Z129,'Product Coding'!A113:R113)</f>
        <v>1.9298246016123306</v>
      </c>
      <c r="P129" s="4">
        <f>SUMPRODUCT('Respondent Data'!I129:Z129,'Product Coding'!A114:R114)</f>
        <v>0.94254573622526538</v>
      </c>
      <c r="Q129" s="4">
        <f>SUMPRODUCT('Respondent Data'!I129:Z129,'Product Coding'!A115:R115)</f>
        <v>0.91696010223604252</v>
      </c>
      <c r="R129" s="4">
        <f>SUMPRODUCT('Respondent Data'!I129:Z129,'Product Coding'!A116:R116)</f>
        <v>-4.3120960598223679E-2</v>
      </c>
      <c r="S129" s="4">
        <f>SUMPRODUCT('Respondent Data'!I129:Z129,'Product Coding'!A117:R117)</f>
        <v>-0.83759309806564941</v>
      </c>
      <c r="T129" s="4">
        <f>SUMPRODUCT('Respondent Data'!I129:Z129,'Product Coding'!A118:R118)</f>
        <v>-2.4993684334068957</v>
      </c>
      <c r="U129" s="4">
        <f>SUMPRODUCT('Respondent Data'!I129:Z129,'Product Coding'!A119:R119)</f>
        <v>-2.1831460426363698</v>
      </c>
      <c r="V129" s="4">
        <f>SUMPRODUCT('Respondent Data'!I129:Z129,'Product Coding'!A120:R120)</f>
        <v>-3.1704249080234348</v>
      </c>
      <c r="W129" s="4">
        <f>SUMPRODUCT('Respondent Data'!I129:Z129,'Product Coding'!A121:R121)</f>
        <v>-3.1960105420126581</v>
      </c>
      <c r="X129" s="4">
        <f>SUMPRODUCT('Respondent Data'!I129:Z129,'Product Coding'!A122:R122)</f>
        <v>-4.1560916048469245</v>
      </c>
      <c r="Y129" s="4">
        <f>SUMPRODUCT('Respondent Data'!I129:Z129,'Product Coding'!A123:R123)</f>
        <v>-4.9505637423143494</v>
      </c>
      <c r="Z129" s="4">
        <f>SUMPRODUCT('Respondent Data'!I129:Z129,'Product Coding'!A124:R124)</f>
        <v>3.2560749905715447</v>
      </c>
      <c r="AA129" s="4">
        <f>SUMPRODUCT('Respondent Data'!I129:Z129,'Product Coding'!A125:R125)</f>
        <v>3.5722973813420706</v>
      </c>
      <c r="AB129" s="4">
        <f>SUMPRODUCT('Respondent Data'!I129:Z129,'Product Coding'!A126:R126)</f>
        <v>2.5850185159550052</v>
      </c>
      <c r="AC129" s="4">
        <f>SUMPRODUCT('Respondent Data'!I129:Z129,'Product Coding'!A127:R127)</f>
        <v>2.5594328819657823</v>
      </c>
      <c r="AD129" s="4">
        <f>SUMPRODUCT('Respondent Data'!I129:Z129,'Product Coding'!A128:R128)</f>
        <v>1.5993518191315164</v>
      </c>
      <c r="AE129" s="4">
        <f>SUMPRODUCT('Respondent Data'!I129:Z129,'Product Coding'!A129:R129)</f>
        <v>0.80487968166409019</v>
      </c>
      <c r="AF129" s="4">
        <f>SUMPRODUCT('Respondent Data'!I129:Z129,'Product Coding'!A130:R130)</f>
        <v>-0.85689565367715592</v>
      </c>
      <c r="AG129" s="4">
        <f>SUMPRODUCT('Respondent Data'!I129:Z129,'Product Coding'!A131:R131)</f>
        <v>-0.54067326290662998</v>
      </c>
      <c r="AH129" s="4">
        <f>SUMPRODUCT('Respondent Data'!I129:Z129,'Product Coding'!A132:R132)</f>
        <v>-1.5279521282936952</v>
      </c>
      <c r="AI129" s="4">
        <f>SUMPRODUCT('Respondent Data'!I129:Z129,'Product Coding'!A133:R133)</f>
        <v>-1.5535377622829181</v>
      </c>
      <c r="AJ129" s="4">
        <f>SUMPRODUCT('Respondent Data'!I129:Z129,'Product Coding'!A134:R134)</f>
        <v>-2.513618825117184</v>
      </c>
      <c r="AK129" s="4">
        <f>SUMPRODUCT('Respondent Data'!I129:Z129,'Product Coding'!A135:R135)</f>
        <v>-3.3080909625846102</v>
      </c>
      <c r="AL129" s="4">
        <f>SUMPRODUCT('Respondent Data'!I129:Z129,'Product Coding'!A136:R136)</f>
        <v>4.5316699830973199</v>
      </c>
      <c r="AM129" s="4">
        <f>SUMPRODUCT('Respondent Data'!I129:Z129,'Product Coding'!A137:R137)</f>
        <v>4.8478923738678468</v>
      </c>
      <c r="AN129" s="4">
        <f>SUMPRODUCT('Respondent Data'!I129:Z129,'Product Coding'!A138:R138)</f>
        <v>3.8606135084807813</v>
      </c>
      <c r="AO129" s="4">
        <f>SUMPRODUCT('Respondent Data'!I129:Z129,'Product Coding'!A139:R139)</f>
        <v>3.8350278744915585</v>
      </c>
      <c r="AP129" s="4">
        <f>SUMPRODUCT('Respondent Data'!I129:Z129,'Product Coding'!A140:R140)</f>
        <v>2.874946811657292</v>
      </c>
      <c r="AQ129" s="4">
        <f>SUMPRODUCT('Respondent Data'!I129:Z129,'Product Coding'!A141:R141)</f>
        <v>2.0804746741898663</v>
      </c>
      <c r="AR129" s="4">
        <f>SUMPRODUCT('Respondent Data'!I129:Z129,'Product Coding'!A142:R142)</f>
        <v>0.41869933884861998</v>
      </c>
      <c r="AS129" s="4">
        <f>SUMPRODUCT('Respondent Data'!I129:Z129,'Product Coding'!A143:R143)</f>
        <v>0.73492172961914592</v>
      </c>
      <c r="AT129" s="4">
        <f>SUMPRODUCT('Respondent Data'!I129:Z129,'Product Coding'!A144:R144)</f>
        <v>-0.25235713576791907</v>
      </c>
      <c r="AU129" s="4">
        <f>SUMPRODUCT('Respondent Data'!I129:Z129,'Product Coding'!A145:R145)</f>
        <v>-0.27794276975714194</v>
      </c>
      <c r="AV129" s="4">
        <f>SUMPRODUCT('Respondent Data'!I129:Z129,'Product Coding'!A146:R146)</f>
        <v>-1.2380238325914081</v>
      </c>
      <c r="AW129" s="4">
        <f>SUMPRODUCT('Respondent Data'!I129:Z129,'Product Coding'!A147:R147)</f>
        <v>-2.0324959700588341</v>
      </c>
      <c r="AX129" s="4">
        <f>SUMPRODUCT('Respondent Data'!I129:Z129,'Product Coding'!A148:R148)</f>
        <v>6.0311916977696942</v>
      </c>
      <c r="AY129" s="4">
        <f>SUMPRODUCT('Respondent Data'!I129:Z129,'Product Coding'!A149:R149)</f>
        <v>6.347414088540221</v>
      </c>
      <c r="AZ129" s="4">
        <f>SUMPRODUCT('Respondent Data'!I129:Z129,'Product Coding'!A150:R150)</f>
        <v>5.3601352231531552</v>
      </c>
      <c r="BA129" s="4">
        <f>SUMPRODUCT('Respondent Data'!I129:Z129,'Product Coding'!A151:R151)</f>
        <v>5.3345495891639327</v>
      </c>
      <c r="BB129" s="4">
        <f>SUMPRODUCT('Respondent Data'!I129:Z129,'Product Coding'!A152:R152)</f>
        <v>4.3744685263296663</v>
      </c>
      <c r="BC129" s="4">
        <f>SUMPRODUCT('Respondent Data'!I129:Z129,'Product Coding'!A153:R153)</f>
        <v>3.5799963888622401</v>
      </c>
      <c r="BD129" s="4">
        <f>SUMPRODUCT('Respondent Data'!I129:Z129,'Product Coding'!A154:R154)</f>
        <v>1.9182210535209943</v>
      </c>
      <c r="BE129" s="4">
        <f>SUMPRODUCT('Respondent Data'!I129:Z129,'Product Coding'!A155:R155)</f>
        <v>2.2344434442915202</v>
      </c>
      <c r="BF129" s="4">
        <f>SUMPRODUCT('Respondent Data'!I129:Z129,'Product Coding'!A156:R156)</f>
        <v>1.2471645789044548</v>
      </c>
      <c r="BG129" s="4">
        <f>SUMPRODUCT('Respondent Data'!I129:Z129,'Product Coding'!A157:R157)</f>
        <v>1.2215789449152319</v>
      </c>
      <c r="BH129" s="4">
        <f>SUMPRODUCT('Respondent Data'!I129:Z129,'Product Coding'!A158:R158)</f>
        <v>0.26149788208096592</v>
      </c>
      <c r="BI129" s="4">
        <f>SUMPRODUCT('Respondent Data'!I129:Z129,'Product Coding'!A159:R159)</f>
        <v>-0.53297425538646026</v>
      </c>
      <c r="BJ129" s="4">
        <f>SUMPRODUCT('Respondent Data'!I129:Z129,'Product Coding'!A160:R160)</f>
        <v>6.751212930027565</v>
      </c>
      <c r="BK129" s="4">
        <f>SUMPRODUCT('Respondent Data'!I129:Z129,'Product Coding'!A161:R161)</f>
        <v>7.06743532079809</v>
      </c>
      <c r="BL129" s="4">
        <f>SUMPRODUCT('Respondent Data'!I129:Z129,'Product Coding'!A162:R162)</f>
        <v>6.080156455411025</v>
      </c>
      <c r="BM129" s="4">
        <f>SUMPRODUCT('Respondent Data'!I129:Z129,'Product Coding'!A163:R163)</f>
        <v>6.0545708214218017</v>
      </c>
      <c r="BN129" s="4">
        <f>SUMPRODUCT('Respondent Data'!I129:Z129,'Product Coding'!A164:R164)</f>
        <v>5.0944897585875362</v>
      </c>
      <c r="BO129" s="4">
        <f>SUMPRODUCT('Respondent Data'!I129:Z129,'Product Coding'!A165:R165)</f>
        <v>4.3000176211201104</v>
      </c>
      <c r="BP129" s="4">
        <f>SUMPRODUCT('Respondent Data'!I129:Z129,'Product Coding'!A166:R166)</f>
        <v>2.6382422857788641</v>
      </c>
      <c r="BQ129" s="4">
        <f>SUMPRODUCT('Respondent Data'!I129:Z129,'Product Coding'!A167:R167)</f>
        <v>2.95446467654939</v>
      </c>
      <c r="BR129" s="4">
        <f>SUMPRODUCT('Respondent Data'!I129:Z129,'Product Coding'!A168:R168)</f>
        <v>1.967185811162325</v>
      </c>
      <c r="BS129" s="4">
        <f>SUMPRODUCT('Respondent Data'!I129:Z129,'Product Coding'!A169:R169)</f>
        <v>1.9416001771731017</v>
      </c>
      <c r="BT129" s="4">
        <f>SUMPRODUCT('Respondent Data'!I129:Z129,'Product Coding'!A170:R170)</f>
        <v>0.98151911433883576</v>
      </c>
      <c r="BU129" s="4">
        <f>SUMPRODUCT('Respondent Data'!I129:Z129,'Product Coding'!A171:R171)</f>
        <v>0.18704697687140959</v>
      </c>
      <c r="BV129" s="4">
        <f>SUMPRODUCT('Respondent Data'!I129:Z129,'Product Coding'!A172:R172)</f>
        <v>-3.5243289887920999</v>
      </c>
      <c r="BX129" s="4">
        <f t="shared" si="338"/>
        <v>1.3676160301611742E-2</v>
      </c>
      <c r="BY129" s="4">
        <f t="shared" si="339"/>
        <v>9.9685167572466996E-3</v>
      </c>
      <c r="BZ129" s="4">
        <f t="shared" si="340"/>
        <v>2.6754713614488002E-2</v>
      </c>
      <c r="CA129" s="4">
        <f t="shared" si="341"/>
        <v>2.744808223815616E-2</v>
      </c>
      <c r="CB129" s="4">
        <f t="shared" si="342"/>
        <v>7.1691870894324869E-2</v>
      </c>
      <c r="CC129" s="4">
        <f t="shared" si="343"/>
        <v>0.15867363806732429</v>
      </c>
      <c r="CD129" s="4">
        <f t="shared" si="344"/>
        <v>0.83599684348208447</v>
      </c>
      <c r="CE129" s="4">
        <f t="shared" si="345"/>
        <v>0.60935586885994408</v>
      </c>
      <c r="CF129" s="4">
        <f t="shared" si="346"/>
        <v>1.6354631443844048</v>
      </c>
      <c r="CG129" s="4">
        <f t="shared" si="347"/>
        <v>1.6778474078013659</v>
      </c>
      <c r="CH129" s="4">
        <f t="shared" si="348"/>
        <v>4.3823833919172044</v>
      </c>
      <c r="CI129" s="4">
        <f t="shared" si="349"/>
        <v>9.6994081410751534</v>
      </c>
      <c r="CJ129" s="4">
        <f t="shared" si="350"/>
        <v>0.19916887205192971</v>
      </c>
      <c r="CK129" s="4">
        <f t="shared" si="351"/>
        <v>0.14517365947645414</v>
      </c>
      <c r="CL129" s="4">
        <f t="shared" si="352"/>
        <v>0.38963466463916707</v>
      </c>
      <c r="CM129" s="4">
        <f t="shared" si="353"/>
        <v>0.39973234144659026</v>
      </c>
      <c r="CN129" s="4">
        <f t="shared" si="354"/>
        <v>1.0440641778403612</v>
      </c>
      <c r="CO129" s="4">
        <f t="shared" si="355"/>
        <v>2.3107984128060193</v>
      </c>
      <c r="CP129" s="4">
        <f t="shared" si="356"/>
        <v>12.174802333640216</v>
      </c>
      <c r="CQ129" s="4">
        <f t="shared" si="357"/>
        <v>8.8741809398618798</v>
      </c>
      <c r="CR129" s="4">
        <f t="shared" si="358"/>
        <v>23.817602497036845</v>
      </c>
      <c r="CS129" s="4">
        <f t="shared" si="359"/>
        <v>24.434853666322521</v>
      </c>
      <c r="CT129" s="4">
        <f t="shared" si="360"/>
        <v>63.821594498595893</v>
      </c>
      <c r="CU129" s="4">
        <f t="shared" si="361"/>
        <v>141.25457265966494</v>
      </c>
      <c r="CV129" s="4">
        <f t="shared" si="362"/>
        <v>3.8539368929022072E-2</v>
      </c>
      <c r="CW129" s="4">
        <f t="shared" si="363"/>
        <v>2.8091243193266252E-2</v>
      </c>
      <c r="CX129" s="4">
        <f t="shared" si="364"/>
        <v>7.5394683583634645E-2</v>
      </c>
      <c r="CY129" s="4">
        <f t="shared" si="365"/>
        <v>7.7348593789572068E-2</v>
      </c>
      <c r="CZ129" s="4">
        <f t="shared" si="366"/>
        <v>0.20202742587644199</v>
      </c>
      <c r="DA129" s="4">
        <f t="shared" si="367"/>
        <v>0.44714172267094987</v>
      </c>
      <c r="DB129" s="4">
        <f t="shared" si="368"/>
        <v>2.3558359995719682</v>
      </c>
      <c r="DC129" s="4">
        <f t="shared" si="369"/>
        <v>1.7171625749583053</v>
      </c>
      <c r="DD129" s="4">
        <f t="shared" si="370"/>
        <v>4.6087290658490581</v>
      </c>
      <c r="DE129" s="4">
        <f t="shared" si="371"/>
        <v>4.7281677627191598</v>
      </c>
      <c r="DF129" s="4">
        <f t="shared" si="372"/>
        <v>12.349540119796046</v>
      </c>
      <c r="DG129" s="4">
        <f t="shared" si="373"/>
        <v>27.332896112514998</v>
      </c>
      <c r="DH129" s="4">
        <f t="shared" si="374"/>
        <v>1.0762687550368676E-2</v>
      </c>
      <c r="DI129" s="4">
        <f t="shared" si="375"/>
        <v>7.844894241713184E-3</v>
      </c>
      <c r="DJ129" s="4">
        <f t="shared" si="376"/>
        <v>2.1055078090770382E-2</v>
      </c>
      <c r="DK129" s="4">
        <f t="shared" si="377"/>
        <v>2.1600736352240898E-2</v>
      </c>
      <c r="DL129" s="4">
        <f t="shared" si="378"/>
        <v>5.6419140264541576E-2</v>
      </c>
      <c r="DM129" s="4">
        <f t="shared" si="379"/>
        <v>0.1248709251234526</v>
      </c>
      <c r="DN129" s="4">
        <f t="shared" si="380"/>
        <v>0.6579019710986983</v>
      </c>
      <c r="DO129" s="4">
        <f t="shared" si="381"/>
        <v>0.47954299151861374</v>
      </c>
      <c r="DP129" s="4">
        <f t="shared" si="382"/>
        <v>1.2870556088084477</v>
      </c>
      <c r="DQ129" s="4">
        <f t="shared" si="383"/>
        <v>1.3204106276257919</v>
      </c>
      <c r="DR129" s="4">
        <f t="shared" si="384"/>
        <v>3.4487913371102512</v>
      </c>
      <c r="DS129" s="4">
        <f t="shared" si="385"/>
        <v>7.6331146274727004</v>
      </c>
      <c r="DT129" s="4">
        <f t="shared" si="386"/>
        <v>2.4026290642052846E-3</v>
      </c>
      <c r="DU129" s="4">
        <f t="shared" si="387"/>
        <v>1.7512699149304133E-3</v>
      </c>
      <c r="DV129" s="4">
        <f t="shared" si="388"/>
        <v>4.7002704792135286E-3</v>
      </c>
      <c r="DW129" s="4">
        <f t="shared" si="389"/>
        <v>4.8220815409950124E-3</v>
      </c>
      <c r="DX129" s="4">
        <f t="shared" si="390"/>
        <v>1.2594834286759424E-2</v>
      </c>
      <c r="DY129" s="4">
        <f t="shared" si="391"/>
        <v>2.7875798918415323E-2</v>
      </c>
      <c r="DZ129" s="4">
        <f t="shared" si="392"/>
        <v>0.14686800018695431</v>
      </c>
      <c r="EA129" s="4">
        <f t="shared" si="393"/>
        <v>0.10705169350745504</v>
      </c>
      <c r="EB129" s="4">
        <f t="shared" si="394"/>
        <v>0.28731831138828123</v>
      </c>
      <c r="EC129" s="4">
        <f t="shared" si="395"/>
        <v>0.29476438257381143</v>
      </c>
      <c r="ED129" s="4">
        <f t="shared" si="396"/>
        <v>0.76989750600319662</v>
      </c>
      <c r="EE129" s="4">
        <f t="shared" si="397"/>
        <v>1.7039928891876257</v>
      </c>
      <c r="EF129" s="4">
        <f t="shared" si="398"/>
        <v>1.1694602866909379E-3</v>
      </c>
      <c r="EG129" s="4">
        <f t="shared" si="399"/>
        <v>8.5241648296848849E-4</v>
      </c>
      <c r="EH129" s="4">
        <f t="shared" si="400"/>
        <v>2.2878186833073105E-3</v>
      </c>
      <c r="EI129" s="4">
        <f t="shared" si="401"/>
        <v>2.3471092335447131E-3</v>
      </c>
      <c r="EJ129" s="4">
        <f t="shared" si="402"/>
        <v>6.1304338381882074E-3</v>
      </c>
      <c r="EK129" s="4">
        <f t="shared" si="403"/>
        <v>1.3568319921099385E-2</v>
      </c>
      <c r="EL129" s="4">
        <f t="shared" si="404"/>
        <v>7.1486812576777067E-2</v>
      </c>
      <c r="EM129" s="4">
        <f t="shared" si="405"/>
        <v>5.2106546967702137E-2</v>
      </c>
      <c r="EN129" s="4">
        <f t="shared" si="406"/>
        <v>0.13984986688689563</v>
      </c>
      <c r="EO129" s="4">
        <f t="shared" si="407"/>
        <v>0.14347418188128358</v>
      </c>
      <c r="EP129" s="4">
        <f t="shared" si="408"/>
        <v>0.37474139121469002</v>
      </c>
      <c r="EQ129" s="4">
        <f t="shared" si="409"/>
        <v>0.82940477262886314</v>
      </c>
      <c r="ER129" s="4">
        <f t="shared" si="410"/>
        <v>33.930997895836946</v>
      </c>
      <c r="ET129" s="4">
        <f t="shared" si="411"/>
        <v>0.98650835361705402</v>
      </c>
      <c r="EU129" s="4">
        <f t="shared" si="412"/>
        <v>0.99012987376155726</v>
      </c>
      <c r="EV129" s="4">
        <f t="shared" si="413"/>
        <v>0.97394244870782898</v>
      </c>
      <c r="EW129" s="4">
        <f t="shared" si="414"/>
        <v>0.97328518811542841</v>
      </c>
      <c r="EX129" s="4">
        <f t="shared" si="415"/>
        <v>0.93310402659441827</v>
      </c>
      <c r="EY129" s="4">
        <f t="shared" si="416"/>
        <v>0.86305579685752309</v>
      </c>
      <c r="EZ129" s="4">
        <f t="shared" si="417"/>
        <v>0.5446632457730356</v>
      </c>
      <c r="FA129" s="4">
        <f t="shared" si="418"/>
        <v>0.62136660967868629</v>
      </c>
      <c r="FB129" s="4">
        <f t="shared" si="419"/>
        <v>0.37943994858390689</v>
      </c>
      <c r="FC129" s="4">
        <f t="shared" si="420"/>
        <v>0.37343427302343762</v>
      </c>
      <c r="FD129" s="4">
        <f t="shared" si="421"/>
        <v>0.18579129860977817</v>
      </c>
      <c r="FE129" s="4">
        <f t="shared" si="422"/>
        <v>9.3463113736262496E-2</v>
      </c>
      <c r="FF129" s="4">
        <f t="shared" si="423"/>
        <v>0.83391090554983582</v>
      </c>
      <c r="FG129" s="4">
        <f t="shared" si="424"/>
        <v>0.87323000465901035</v>
      </c>
      <c r="FH129" s="4">
        <f t="shared" si="425"/>
        <v>0.71961359733326768</v>
      </c>
      <c r="FI129" s="4">
        <f t="shared" si="426"/>
        <v>0.71442230088541325</v>
      </c>
      <c r="FJ129" s="4">
        <f t="shared" si="427"/>
        <v>0.48922142995360429</v>
      </c>
      <c r="FK129" s="4">
        <f t="shared" si="428"/>
        <v>0.30204194738406454</v>
      </c>
      <c r="FL129" s="4">
        <f t="shared" si="429"/>
        <v>7.590246704852828E-2</v>
      </c>
      <c r="FM129" s="4">
        <f t="shared" si="430"/>
        <v>0.10127422275229118</v>
      </c>
      <c r="FN129" s="4">
        <f t="shared" si="431"/>
        <v>4.0293980859730398E-2</v>
      </c>
      <c r="FO129" s="4">
        <f t="shared" si="432"/>
        <v>3.9316129478034631E-2</v>
      </c>
      <c r="FP129" s="4">
        <f t="shared" si="433"/>
        <v>1.5426957755901256E-2</v>
      </c>
      <c r="FQ129" s="4">
        <f t="shared" si="434"/>
        <v>7.0296510073699818E-3</v>
      </c>
      <c r="FR129" s="4">
        <f t="shared" si="435"/>
        <v>0.9628907963606953</v>
      </c>
      <c r="FS129" s="4">
        <f t="shared" si="436"/>
        <v>0.97267631313927505</v>
      </c>
      <c r="FT129" s="4">
        <f t="shared" si="437"/>
        <v>0.92989115090992447</v>
      </c>
      <c r="FU129" s="4">
        <f t="shared" si="438"/>
        <v>0.92820467373749604</v>
      </c>
      <c r="FV129" s="4">
        <f t="shared" si="439"/>
        <v>0.83192777342069668</v>
      </c>
      <c r="FW129" s="4">
        <f t="shared" si="440"/>
        <v>0.69101732355164724</v>
      </c>
      <c r="FX129" s="4">
        <f t="shared" si="441"/>
        <v>0.2979883403502282</v>
      </c>
      <c r="FY129" s="4">
        <f t="shared" si="442"/>
        <v>0.36803097805634433</v>
      </c>
      <c r="FZ129" s="4">
        <f t="shared" si="443"/>
        <v>0.1782935114639235</v>
      </c>
      <c r="GA129" s="4">
        <f t="shared" si="444"/>
        <v>0.17457589257569164</v>
      </c>
      <c r="GB129" s="4">
        <f t="shared" si="445"/>
        <v>7.4908947501277523E-2</v>
      </c>
      <c r="GC129" s="4">
        <f t="shared" si="446"/>
        <v>3.5294662290392805E-2</v>
      </c>
      <c r="GD129" s="4">
        <f t="shared" si="447"/>
        <v>0.98935191446723025</v>
      </c>
      <c r="GE129" s="4">
        <f t="shared" si="448"/>
        <v>0.99221616908858234</v>
      </c>
      <c r="GF129" s="4">
        <f t="shared" si="449"/>
        <v>0.97937909663978129</v>
      </c>
      <c r="GG129" s="4">
        <f t="shared" si="450"/>
        <v>0.97885598983672517</v>
      </c>
      <c r="GH129" s="4">
        <f t="shared" si="451"/>
        <v>0.9465939813903661</v>
      </c>
      <c r="GI129" s="4">
        <f t="shared" si="452"/>
        <v>0.88899088567895179</v>
      </c>
      <c r="GJ129" s="4">
        <f t="shared" si="453"/>
        <v>0.60317197122173394</v>
      </c>
      <c r="GK129" s="4">
        <f t="shared" si="454"/>
        <v>0.67588438168572085</v>
      </c>
      <c r="GL129" s="4">
        <f t="shared" si="455"/>
        <v>0.43724341294919294</v>
      </c>
      <c r="GM129" s="4">
        <f t="shared" si="456"/>
        <v>0.43095820545486141</v>
      </c>
      <c r="GN129" s="4">
        <f t="shared" si="457"/>
        <v>0.22478015357977169</v>
      </c>
      <c r="GO129" s="4">
        <f t="shared" si="458"/>
        <v>0.11583305019694205</v>
      </c>
      <c r="GP129" s="4">
        <f t="shared" si="459"/>
        <v>0.99760312972597831</v>
      </c>
      <c r="GQ129" s="4">
        <f t="shared" si="460"/>
        <v>0.99825179166972333</v>
      </c>
      <c r="GR129" s="4">
        <f t="shared" si="461"/>
        <v>0.99532171870823549</v>
      </c>
      <c r="GS129" s="4">
        <f t="shared" si="462"/>
        <v>0.99520105934216752</v>
      </c>
      <c r="GT129" s="4">
        <f t="shared" si="463"/>
        <v>0.98756182249771118</v>
      </c>
      <c r="GU129" s="4">
        <f t="shared" si="464"/>
        <v>0.97288018752095562</v>
      </c>
      <c r="GV129" s="4">
        <f t="shared" si="465"/>
        <v>0.87193992668466391</v>
      </c>
      <c r="GW129" s="4">
        <f t="shared" si="466"/>
        <v>0.90330018540662294</v>
      </c>
      <c r="GX129" s="4">
        <f t="shared" si="467"/>
        <v>0.77680865031863877</v>
      </c>
      <c r="GY129" s="4">
        <f t="shared" si="468"/>
        <v>0.77234129503326243</v>
      </c>
      <c r="GZ129" s="4">
        <f t="shared" si="469"/>
        <v>0.56500446868147292</v>
      </c>
      <c r="HA129" s="4">
        <f t="shared" si="470"/>
        <v>0.36982345774601316</v>
      </c>
      <c r="HB129" s="4">
        <f t="shared" si="471"/>
        <v>0.99883190575314185</v>
      </c>
      <c r="HC129" s="4">
        <f t="shared" si="472"/>
        <v>0.99914830951204192</v>
      </c>
      <c r="HD129" s="4">
        <f t="shared" si="473"/>
        <v>0.99771740348364923</v>
      </c>
      <c r="HE129" s="4">
        <f t="shared" si="474"/>
        <v>0.99765838678844543</v>
      </c>
      <c r="HF129" s="4">
        <f t="shared" si="475"/>
        <v>0.99390691938936604</v>
      </c>
      <c r="HG129" s="4">
        <f t="shared" si="476"/>
        <v>0.98661331490495319</v>
      </c>
      <c r="HH129" s="4">
        <f t="shared" si="477"/>
        <v>0.93328260157970466</v>
      </c>
      <c r="HI129" s="4">
        <f t="shared" si="478"/>
        <v>0.95047407782236548</v>
      </c>
      <c r="HJ129" s="4">
        <f t="shared" si="479"/>
        <v>0.87730852022745143</v>
      </c>
      <c r="HK129" s="4">
        <f t="shared" si="480"/>
        <v>0.87452783442365534</v>
      </c>
      <c r="HL129" s="4">
        <f t="shared" si="481"/>
        <v>0.72740953781599815</v>
      </c>
      <c r="HM129" s="4">
        <f t="shared" si="482"/>
        <v>0.54662588343584306</v>
      </c>
      <c r="HN129" s="4">
        <f t="shared" si="483"/>
        <v>2.8627868089596702E-2</v>
      </c>
      <c r="HP129" s="4">
        <f t="shared" ref="HP129:IU129" si="673">IF(B1=1,ET129,0)</f>
        <v>0.98650835361705402</v>
      </c>
      <c r="HQ129" s="4">
        <f t="shared" si="673"/>
        <v>0.99012987376155726</v>
      </c>
      <c r="HR129" s="4">
        <f t="shared" si="673"/>
        <v>0.97394244870782898</v>
      </c>
      <c r="HS129" s="4">
        <f t="shared" si="673"/>
        <v>0.97328518811542841</v>
      </c>
      <c r="HT129" s="4">
        <f t="shared" si="673"/>
        <v>0.93310402659441827</v>
      </c>
      <c r="HU129" s="4">
        <f t="shared" si="673"/>
        <v>0.86305579685752309</v>
      </c>
      <c r="HV129" s="4">
        <f t="shared" si="673"/>
        <v>0.5446632457730356</v>
      </c>
      <c r="HW129" s="4">
        <f t="shared" si="673"/>
        <v>0.62136660967868629</v>
      </c>
      <c r="HX129" s="4">
        <f t="shared" si="673"/>
        <v>0.37943994858390689</v>
      </c>
      <c r="HY129" s="4">
        <f t="shared" si="673"/>
        <v>0.37343427302343762</v>
      </c>
      <c r="HZ129" s="4">
        <f t="shared" si="673"/>
        <v>0.18579129860977817</v>
      </c>
      <c r="IA129" s="4">
        <f t="shared" si="673"/>
        <v>9.3463113736262496E-2</v>
      </c>
      <c r="IB129" s="4">
        <f t="shared" si="673"/>
        <v>0.83391090554983582</v>
      </c>
      <c r="IC129" s="4">
        <f t="shared" si="673"/>
        <v>0.87323000465901035</v>
      </c>
      <c r="ID129" s="4">
        <f t="shared" si="673"/>
        <v>0.71961359733326768</v>
      </c>
      <c r="IE129" s="4">
        <f t="shared" si="673"/>
        <v>0.71442230088541325</v>
      </c>
      <c r="IF129" s="4">
        <f t="shared" si="673"/>
        <v>0.48922142995360429</v>
      </c>
      <c r="IG129" s="4">
        <f t="shared" si="673"/>
        <v>0.30204194738406454</v>
      </c>
      <c r="IH129" s="4">
        <f t="shared" si="673"/>
        <v>7.590246704852828E-2</v>
      </c>
      <c r="II129" s="4">
        <f t="shared" si="673"/>
        <v>0.10127422275229118</v>
      </c>
      <c r="IJ129" s="4">
        <f t="shared" si="673"/>
        <v>4.0293980859730398E-2</v>
      </c>
      <c r="IK129" s="4">
        <f t="shared" si="673"/>
        <v>3.9316129478034631E-2</v>
      </c>
      <c r="IL129" s="4">
        <f t="shared" si="673"/>
        <v>1.5426957755901256E-2</v>
      </c>
      <c r="IM129" s="4">
        <f t="shared" si="673"/>
        <v>7.0296510073699818E-3</v>
      </c>
      <c r="IN129" s="4">
        <f t="shared" si="673"/>
        <v>0.9628907963606953</v>
      </c>
      <c r="IO129" s="4">
        <f t="shared" si="673"/>
        <v>0.97267631313927505</v>
      </c>
      <c r="IP129" s="4">
        <f t="shared" si="673"/>
        <v>0.92989115090992447</v>
      </c>
      <c r="IQ129" s="4">
        <f t="shared" si="673"/>
        <v>0.92820467373749604</v>
      </c>
      <c r="IR129" s="4">
        <f t="shared" si="673"/>
        <v>0.83192777342069668</v>
      </c>
      <c r="IS129" s="4">
        <f t="shared" si="673"/>
        <v>0.69101732355164724</v>
      </c>
      <c r="IT129" s="4">
        <f t="shared" si="673"/>
        <v>0.2979883403502282</v>
      </c>
      <c r="IU129" s="4">
        <f t="shared" si="673"/>
        <v>0.36803097805634433</v>
      </c>
      <c r="IV129" s="4">
        <f t="shared" ref="IV129:KA129" si="674">IF(AH1=1,FZ129,0)</f>
        <v>0.1782935114639235</v>
      </c>
      <c r="IW129" s="4">
        <f t="shared" si="674"/>
        <v>0.17457589257569164</v>
      </c>
      <c r="IX129" s="4">
        <f t="shared" si="674"/>
        <v>7.4908947501277523E-2</v>
      </c>
      <c r="IY129" s="4">
        <f t="shared" si="674"/>
        <v>3.5294662290392805E-2</v>
      </c>
      <c r="IZ129" s="4">
        <f t="shared" si="674"/>
        <v>0.98935191446723025</v>
      </c>
      <c r="JA129" s="4">
        <f t="shared" si="674"/>
        <v>0.99221616908858234</v>
      </c>
      <c r="JB129" s="4">
        <f t="shared" si="674"/>
        <v>0.97937909663978129</v>
      </c>
      <c r="JC129" s="4">
        <f t="shared" si="674"/>
        <v>0.97885598983672517</v>
      </c>
      <c r="JD129" s="4">
        <f t="shared" si="674"/>
        <v>0.9465939813903661</v>
      </c>
      <c r="JE129" s="4">
        <f t="shared" si="674"/>
        <v>0.88899088567895179</v>
      </c>
      <c r="JF129" s="4">
        <f t="shared" si="674"/>
        <v>0.60317197122173394</v>
      </c>
      <c r="JG129" s="4">
        <f t="shared" si="674"/>
        <v>0.67588438168572085</v>
      </c>
      <c r="JH129" s="4">
        <f t="shared" si="674"/>
        <v>0.43724341294919294</v>
      </c>
      <c r="JI129" s="4">
        <f t="shared" si="674"/>
        <v>0.43095820545486141</v>
      </c>
      <c r="JJ129" s="4">
        <f t="shared" si="674"/>
        <v>0.22478015357977169</v>
      </c>
      <c r="JK129" s="4">
        <f t="shared" si="674"/>
        <v>0.11583305019694205</v>
      </c>
      <c r="JL129" s="4">
        <f t="shared" si="674"/>
        <v>0.99760312972597831</v>
      </c>
      <c r="JM129" s="4">
        <f t="shared" si="674"/>
        <v>0.99825179166972333</v>
      </c>
      <c r="JN129" s="4">
        <f t="shared" si="674"/>
        <v>0.99532171870823549</v>
      </c>
      <c r="JO129" s="4">
        <f t="shared" si="674"/>
        <v>0.99520105934216752</v>
      </c>
      <c r="JP129" s="4">
        <f t="shared" si="674"/>
        <v>0.98756182249771118</v>
      </c>
      <c r="JQ129" s="4">
        <f t="shared" si="674"/>
        <v>0.97288018752095562</v>
      </c>
      <c r="JR129" s="4">
        <f t="shared" si="674"/>
        <v>0.87193992668466391</v>
      </c>
      <c r="JS129" s="4">
        <f t="shared" si="674"/>
        <v>0.90330018540662294</v>
      </c>
      <c r="JT129" s="4">
        <f t="shared" si="674"/>
        <v>0.77680865031863877</v>
      </c>
      <c r="JU129" s="4">
        <f t="shared" si="674"/>
        <v>0.77234129503326243</v>
      </c>
      <c r="JV129" s="4">
        <f t="shared" si="674"/>
        <v>0.56500446868147292</v>
      </c>
      <c r="JW129" s="4">
        <f t="shared" si="674"/>
        <v>0.36982345774601316</v>
      </c>
      <c r="JX129" s="4">
        <f t="shared" si="674"/>
        <v>0.99883190575314185</v>
      </c>
      <c r="JY129" s="4">
        <f t="shared" si="674"/>
        <v>0.99914830951204192</v>
      </c>
      <c r="JZ129" s="4">
        <f t="shared" si="674"/>
        <v>0.99771740348364923</v>
      </c>
      <c r="KA129" s="4">
        <f t="shared" si="674"/>
        <v>0.99765838678844543</v>
      </c>
      <c r="KB129" s="4">
        <f t="shared" ref="KB129:KJ129" si="675">IF(BN1=1,HF129,0)</f>
        <v>0.99390691938936604</v>
      </c>
      <c r="KC129" s="4">
        <f t="shared" si="675"/>
        <v>0.98661331490495319</v>
      </c>
      <c r="KD129" s="4">
        <f t="shared" si="675"/>
        <v>0.93328260157970466</v>
      </c>
      <c r="KE129" s="4">
        <f t="shared" si="675"/>
        <v>0.95047407782236548</v>
      </c>
      <c r="KF129" s="4">
        <f t="shared" si="675"/>
        <v>0.87730852022745143</v>
      </c>
      <c r="KG129" s="4">
        <f t="shared" si="675"/>
        <v>0.87452783442365534</v>
      </c>
      <c r="KH129" s="4">
        <f t="shared" si="675"/>
        <v>0.72740953781599815</v>
      </c>
      <c r="KI129" s="4">
        <f t="shared" si="675"/>
        <v>0.54662588343584306</v>
      </c>
      <c r="KJ129" s="4">
        <f t="shared" si="675"/>
        <v>0</v>
      </c>
    </row>
    <row r="130" spans="1:296" x14ac:dyDescent="0.2">
      <c r="A130" s="4" t="str">
        <f>'Respondent Data'!A130</f>
        <v>1079</v>
      </c>
      <c r="B130" s="4">
        <f>SUMPRODUCT('Respondent Data'!I130:Z130,'Product Coding'!A100:R100)</f>
        <v>-0.6810409661843132</v>
      </c>
      <c r="C130" s="4">
        <f>SUMPRODUCT('Respondent Data'!I130:Z130,'Product Coding'!A101:R101)</f>
        <v>-0.72598781880369512</v>
      </c>
      <c r="D130" s="4">
        <f>SUMPRODUCT('Respondent Data'!I130:Z130,'Product Coding'!A102:R102)</f>
        <v>-0.87085926751059806</v>
      </c>
      <c r="E130" s="4">
        <f>SUMPRODUCT('Respondent Data'!I130:Z130,'Product Coding'!A103:R103)</f>
        <v>-1.2564380877785202</v>
      </c>
      <c r="F130" s="4">
        <f>SUMPRODUCT('Respondent Data'!I130:Z130,'Product Coding'!A104:R104)</f>
        <v>-1.1289998590814969</v>
      </c>
      <c r="G130" s="4">
        <f>SUMPRODUCT('Respondent Data'!I130:Z130,'Product Coding'!A105:R105)</f>
        <v>-1.567690843086742</v>
      </c>
      <c r="H130" s="4">
        <f>SUMPRODUCT('Respondent Data'!I130:Z130,'Product Coding'!A106:R106)</f>
        <v>-1.1327186479309412</v>
      </c>
      <c r="I130" s="4">
        <f>SUMPRODUCT('Respondent Data'!I130:Z130,'Product Coding'!A107:R107)</f>
        <v>-1.1776655005503232</v>
      </c>
      <c r="J130" s="4">
        <f>SUMPRODUCT('Respondent Data'!I130:Z130,'Product Coding'!A108:R108)</f>
        <v>-1.3225369492572261</v>
      </c>
      <c r="K130" s="4">
        <f>SUMPRODUCT('Respondent Data'!I130:Z130,'Product Coding'!A109:R109)</f>
        <v>-1.7081157695251483</v>
      </c>
      <c r="L130" s="4">
        <f>SUMPRODUCT('Respondent Data'!I130:Z130,'Product Coding'!A110:R110)</f>
        <v>-1.5806775408281251</v>
      </c>
      <c r="M130" s="4">
        <f>SUMPRODUCT('Respondent Data'!I130:Z130,'Product Coding'!A111:R111)</f>
        <v>-2.0193685248333701</v>
      </c>
      <c r="N130" s="4">
        <f>SUMPRODUCT('Respondent Data'!I130:Z130,'Product Coding'!A112:R112)</f>
        <v>-3.5953606798470132</v>
      </c>
      <c r="O130" s="4">
        <f>SUMPRODUCT('Respondent Data'!I130:Z130,'Product Coding'!A113:R113)</f>
        <v>-3.6403075324663954</v>
      </c>
      <c r="P130" s="4">
        <f>SUMPRODUCT('Respondent Data'!I130:Z130,'Product Coding'!A114:R114)</f>
        <v>-3.7851789811732988</v>
      </c>
      <c r="Q130" s="4">
        <f>SUMPRODUCT('Respondent Data'!I130:Z130,'Product Coding'!A115:R115)</f>
        <v>-4.170757801441221</v>
      </c>
      <c r="R130" s="4">
        <f>SUMPRODUCT('Respondent Data'!I130:Z130,'Product Coding'!A116:R116)</f>
        <v>-4.0433195727441973</v>
      </c>
      <c r="S130" s="4">
        <f>SUMPRODUCT('Respondent Data'!I130:Z130,'Product Coding'!A117:R117)</f>
        <v>-4.4820105567494428</v>
      </c>
      <c r="T130" s="4">
        <f>SUMPRODUCT('Respondent Data'!I130:Z130,'Product Coding'!A118:R118)</f>
        <v>-4.0470383615936409</v>
      </c>
      <c r="U130" s="4">
        <f>SUMPRODUCT('Respondent Data'!I130:Z130,'Product Coding'!A119:R119)</f>
        <v>-4.0919852142130235</v>
      </c>
      <c r="V130" s="4">
        <f>SUMPRODUCT('Respondent Data'!I130:Z130,'Product Coding'!A120:R120)</f>
        <v>-4.2368566629199265</v>
      </c>
      <c r="W130" s="4">
        <f>SUMPRODUCT('Respondent Data'!I130:Z130,'Product Coding'!A121:R121)</f>
        <v>-4.6224354831878482</v>
      </c>
      <c r="X130" s="4">
        <f>SUMPRODUCT('Respondent Data'!I130:Z130,'Product Coding'!A122:R122)</f>
        <v>-4.4949972544908245</v>
      </c>
      <c r="Y130" s="4">
        <f>SUMPRODUCT('Respondent Data'!I130:Z130,'Product Coding'!A123:R123)</f>
        <v>-4.9336882384960701</v>
      </c>
      <c r="Z130" s="4">
        <f>SUMPRODUCT('Respondent Data'!I130:Z130,'Product Coding'!A124:R124)</f>
        <v>-1.6061596930649229</v>
      </c>
      <c r="AA130" s="4">
        <f>SUMPRODUCT('Respondent Data'!I130:Z130,'Product Coding'!A125:R125)</f>
        <v>-1.6511065456843048</v>
      </c>
      <c r="AB130" s="4">
        <f>SUMPRODUCT('Respondent Data'!I130:Z130,'Product Coding'!A126:R126)</f>
        <v>-1.7959779943912078</v>
      </c>
      <c r="AC130" s="4">
        <f>SUMPRODUCT('Respondent Data'!I130:Z130,'Product Coding'!A127:R127)</f>
        <v>-2.18155681465913</v>
      </c>
      <c r="AD130" s="4">
        <f>SUMPRODUCT('Respondent Data'!I130:Z130,'Product Coding'!A128:R128)</f>
        <v>-2.0541185859621067</v>
      </c>
      <c r="AE130" s="4">
        <f>SUMPRODUCT('Respondent Data'!I130:Z130,'Product Coding'!A129:R129)</f>
        <v>-2.4928095699673518</v>
      </c>
      <c r="AF130" s="4">
        <f>SUMPRODUCT('Respondent Data'!I130:Z130,'Product Coding'!A130:R130)</f>
        <v>-2.0578373748115508</v>
      </c>
      <c r="AG130" s="4">
        <f>SUMPRODUCT('Respondent Data'!I130:Z130,'Product Coding'!A131:R131)</f>
        <v>-2.102784227430933</v>
      </c>
      <c r="AH130" s="4">
        <f>SUMPRODUCT('Respondent Data'!I130:Z130,'Product Coding'!A132:R132)</f>
        <v>-2.2476556761378359</v>
      </c>
      <c r="AI130" s="4">
        <f>SUMPRODUCT('Respondent Data'!I130:Z130,'Product Coding'!A133:R133)</f>
        <v>-2.6332344964057581</v>
      </c>
      <c r="AJ130" s="4">
        <f>SUMPRODUCT('Respondent Data'!I130:Z130,'Product Coding'!A134:R134)</f>
        <v>-2.5057962677087349</v>
      </c>
      <c r="AK130" s="4">
        <f>SUMPRODUCT('Respondent Data'!I130:Z130,'Product Coding'!A135:R135)</f>
        <v>-2.94448725171398</v>
      </c>
      <c r="AL130" s="4">
        <f>SUMPRODUCT('Respondent Data'!I130:Z130,'Product Coding'!A136:R136)</f>
        <v>1.4587401710577899</v>
      </c>
      <c r="AM130" s="4">
        <f>SUMPRODUCT('Respondent Data'!I130:Z130,'Product Coding'!A137:R137)</f>
        <v>1.4137933184384082</v>
      </c>
      <c r="AN130" s="4">
        <f>SUMPRODUCT('Respondent Data'!I130:Z130,'Product Coding'!A138:R138)</f>
        <v>1.268921869731505</v>
      </c>
      <c r="AO130" s="4">
        <f>SUMPRODUCT('Respondent Data'!I130:Z130,'Product Coding'!A139:R139)</f>
        <v>0.88334304946358289</v>
      </c>
      <c r="AP130" s="4">
        <f>SUMPRODUCT('Respondent Data'!I130:Z130,'Product Coding'!A140:R140)</f>
        <v>1.0107812781606063</v>
      </c>
      <c r="AQ130" s="4">
        <f>SUMPRODUCT('Respondent Data'!I130:Z130,'Product Coding'!A141:R141)</f>
        <v>0.57209029415536095</v>
      </c>
      <c r="AR130" s="4">
        <f>SUMPRODUCT('Respondent Data'!I130:Z130,'Product Coding'!A142:R142)</f>
        <v>1.0070624893111617</v>
      </c>
      <c r="AS130" s="4">
        <f>SUMPRODUCT('Respondent Data'!I130:Z130,'Product Coding'!A143:R143)</f>
        <v>0.96211563669178013</v>
      </c>
      <c r="AT130" s="4">
        <f>SUMPRODUCT('Respondent Data'!I130:Z130,'Product Coding'!A144:R144)</f>
        <v>0.81724418798487697</v>
      </c>
      <c r="AU130" s="4">
        <f>SUMPRODUCT('Respondent Data'!I130:Z130,'Product Coding'!A145:R145)</f>
        <v>0.43166536771695496</v>
      </c>
      <c r="AV130" s="4">
        <f>SUMPRODUCT('Respondent Data'!I130:Z130,'Product Coding'!A146:R146)</f>
        <v>0.55910359641397822</v>
      </c>
      <c r="AW130" s="4">
        <f>SUMPRODUCT('Respondent Data'!I130:Z130,'Product Coding'!A147:R147)</f>
        <v>0.12041261240873299</v>
      </c>
      <c r="AX130" s="4">
        <f>SUMPRODUCT('Respondent Data'!I130:Z130,'Product Coding'!A148:R148)</f>
        <v>4.5382686865284967</v>
      </c>
      <c r="AY130" s="4">
        <f>SUMPRODUCT('Respondent Data'!I130:Z130,'Product Coding'!A149:R149)</f>
        <v>4.4933218339091141</v>
      </c>
      <c r="AZ130" s="4">
        <f>SUMPRODUCT('Respondent Data'!I130:Z130,'Product Coding'!A150:R150)</f>
        <v>4.3484503852022112</v>
      </c>
      <c r="BA130" s="4">
        <f>SUMPRODUCT('Respondent Data'!I130:Z130,'Product Coding'!A151:R151)</f>
        <v>3.9628715649342898</v>
      </c>
      <c r="BB130" s="4">
        <f>SUMPRODUCT('Respondent Data'!I130:Z130,'Product Coding'!A152:R152)</f>
        <v>4.0903097936313131</v>
      </c>
      <c r="BC130" s="4">
        <f>SUMPRODUCT('Respondent Data'!I130:Z130,'Product Coding'!A153:R153)</f>
        <v>3.651618809626068</v>
      </c>
      <c r="BD130" s="4">
        <f>SUMPRODUCT('Respondent Data'!I130:Z130,'Product Coding'!A154:R154)</f>
        <v>4.0865910047818694</v>
      </c>
      <c r="BE130" s="4">
        <f>SUMPRODUCT('Respondent Data'!I130:Z130,'Product Coding'!A155:R155)</f>
        <v>4.0416441521624868</v>
      </c>
      <c r="BF130" s="4">
        <f>SUMPRODUCT('Respondent Data'!I130:Z130,'Product Coding'!A156:R156)</f>
        <v>3.8967727034555835</v>
      </c>
      <c r="BG130" s="4">
        <f>SUMPRODUCT('Respondent Data'!I130:Z130,'Product Coding'!A157:R157)</f>
        <v>3.5111938831876617</v>
      </c>
      <c r="BH130" s="4">
        <f>SUMPRODUCT('Respondent Data'!I130:Z130,'Product Coding'!A158:R158)</f>
        <v>3.6386321118846849</v>
      </c>
      <c r="BI130" s="4">
        <f>SUMPRODUCT('Respondent Data'!I130:Z130,'Product Coding'!A159:R159)</f>
        <v>3.1999411278794399</v>
      </c>
      <c r="BJ130" s="4">
        <f>SUMPRODUCT('Respondent Data'!I130:Z130,'Product Coding'!A160:R160)</f>
        <v>7.9509530290231769</v>
      </c>
      <c r="BK130" s="4">
        <f>SUMPRODUCT('Respondent Data'!I130:Z130,'Product Coding'!A161:R161)</f>
        <v>7.9060061764037943</v>
      </c>
      <c r="BL130" s="4">
        <f>SUMPRODUCT('Respondent Data'!I130:Z130,'Product Coding'!A162:R162)</f>
        <v>7.7611347276968914</v>
      </c>
      <c r="BM130" s="4">
        <f>SUMPRODUCT('Respondent Data'!I130:Z130,'Product Coding'!A163:R163)</f>
        <v>7.3755559074289696</v>
      </c>
      <c r="BN130" s="4">
        <f>SUMPRODUCT('Respondent Data'!I130:Z130,'Product Coding'!A164:R164)</f>
        <v>7.5029941361259933</v>
      </c>
      <c r="BO130" s="4">
        <f>SUMPRODUCT('Respondent Data'!I130:Z130,'Product Coding'!A165:R165)</f>
        <v>7.0643031521207478</v>
      </c>
      <c r="BP130" s="4">
        <f>SUMPRODUCT('Respondent Data'!I130:Z130,'Product Coding'!A166:R166)</f>
        <v>7.4992753472765497</v>
      </c>
      <c r="BQ130" s="4">
        <f>SUMPRODUCT('Respondent Data'!I130:Z130,'Product Coding'!A167:R167)</f>
        <v>7.4543284946571671</v>
      </c>
      <c r="BR130" s="4">
        <f>SUMPRODUCT('Respondent Data'!I130:Z130,'Product Coding'!A168:R168)</f>
        <v>7.3094570459502641</v>
      </c>
      <c r="BS130" s="4">
        <f>SUMPRODUCT('Respondent Data'!I130:Z130,'Product Coding'!A169:R169)</f>
        <v>6.9238782256823423</v>
      </c>
      <c r="BT130" s="4">
        <f>SUMPRODUCT('Respondent Data'!I130:Z130,'Product Coding'!A170:R170)</f>
        <v>7.051316454379366</v>
      </c>
      <c r="BU130" s="4">
        <f>SUMPRODUCT('Respondent Data'!I130:Z130,'Product Coding'!A171:R171)</f>
        <v>6.6126254703741205</v>
      </c>
      <c r="BV130" s="4">
        <f>SUMPRODUCT('Respondent Data'!I130:Z130,'Product Coding'!A172:R172)</f>
        <v>3.88165865483034</v>
      </c>
      <c r="BX130" s="4">
        <f t="shared" ref="BX130:BX193" si="676">EXP(-1*B130)</f>
        <v>1.9759335420302684</v>
      </c>
      <c r="BY130" s="4">
        <f t="shared" ref="BY130:BY193" si="677">EXP(-1*C130)</f>
        <v>2.0667716878712277</v>
      </c>
      <c r="BZ130" s="4">
        <f t="shared" ref="BZ130:BZ193" si="678">EXP(-1*D130)</f>
        <v>2.3889627299005083</v>
      </c>
      <c r="CA130" s="4">
        <f t="shared" ref="CA130:CA193" si="679">EXP(-1*E130)</f>
        <v>3.5128865828512135</v>
      </c>
      <c r="CB130" s="4">
        <f t="shared" ref="CB130:CB193" si="680">EXP(-1*F130)</f>
        <v>3.092561955137791</v>
      </c>
      <c r="CC130" s="4">
        <f t="shared" ref="CC130:CC193" si="681">EXP(-1*G130)</f>
        <v>4.7955616940289802</v>
      </c>
      <c r="CD130" s="4">
        <f t="shared" ref="CD130:CD193" si="682">EXP(-1*H130)</f>
        <v>3.1040839507085876</v>
      </c>
      <c r="CE130" s="4">
        <f t="shared" ref="CE130:CE193" si="683">EXP(-1*I130)</f>
        <v>3.2467857291941757</v>
      </c>
      <c r="CF130" s="4">
        <f t="shared" ref="CF130:CF193" si="684">EXP(-1*J130)</f>
        <v>3.7529303040757567</v>
      </c>
      <c r="CG130" s="4">
        <f t="shared" ref="CG130:CG193" si="685">EXP(-1*K130)</f>
        <v>5.518553448555684</v>
      </c>
      <c r="CH130" s="4">
        <f t="shared" ref="CH130:CH193" si="686">EXP(-1*L130)</f>
        <v>4.8582463566318355</v>
      </c>
      <c r="CI130" s="4">
        <f t="shared" ref="CI130:CI193" si="687">EXP(-1*M130)</f>
        <v>7.5335661713465747</v>
      </c>
      <c r="CJ130" s="4">
        <f t="shared" ref="CJ130:CJ193" si="688">EXP(-1*N130)</f>
        <v>36.428836765922696</v>
      </c>
      <c r="CK130" s="4">
        <f t="shared" ref="CK130:CK193" si="689">EXP(-1*O130)</f>
        <v>38.103553003372298</v>
      </c>
      <c r="CL130" s="4">
        <f t="shared" ref="CL130:CL193" si="690">EXP(-1*P130)</f>
        <v>44.043552820100672</v>
      </c>
      <c r="CM130" s="4">
        <f t="shared" ref="CM130:CM193" si="691">EXP(-1*Q130)</f>
        <v>64.764512156819592</v>
      </c>
      <c r="CN130" s="4">
        <f t="shared" ref="CN130:CN193" si="692">EXP(-1*R130)</f>
        <v>57.015295431677835</v>
      </c>
      <c r="CO130" s="4">
        <f t="shared" ref="CO130:CO193" si="693">EXP(-1*S130)</f>
        <v>88.412251949118186</v>
      </c>
      <c r="CP130" s="4">
        <f t="shared" ref="CP130:CP193" si="694">EXP(-1*T130)</f>
        <v>57.227718009126917</v>
      </c>
      <c r="CQ130" s="4">
        <f t="shared" ref="CQ130:CQ193" si="695">EXP(-1*U130)</f>
        <v>59.858605983889987</v>
      </c>
      <c r="CR130" s="4">
        <f t="shared" ref="CR130:CR193" si="696">EXP(-1*V130)</f>
        <v>69.190022099926551</v>
      </c>
      <c r="CS130" s="4">
        <f t="shared" ref="CS130:CS193" si="697">EXP(-1*W130)</f>
        <v>101.74152039288334</v>
      </c>
      <c r="CT130" s="4">
        <f t="shared" ref="CT130:CT193" si="698">EXP(-1*X130)</f>
        <v>89.567923075253205</v>
      </c>
      <c r="CU130" s="4">
        <f t="shared" ref="CU130:CU193" si="699">EXP(-1*Y130)</f>
        <v>138.89083133801955</v>
      </c>
      <c r="CV130" s="4">
        <f t="shared" ref="CV130:CV193" si="700">EXP(-1*Z130)</f>
        <v>4.9836357406253118</v>
      </c>
      <c r="CW130" s="4">
        <f t="shared" ref="CW130:CW193" si="701">EXP(-1*AA130)</f>
        <v>5.2127447772379423</v>
      </c>
      <c r="CX130" s="4">
        <f t="shared" ref="CX130:CX193" si="702">EXP(-1*AB130)</f>
        <v>6.0253646139944959</v>
      </c>
      <c r="CY130" s="4">
        <f t="shared" ref="CY130:CY193" si="703">EXP(-1*AC130)</f>
        <v>8.8600890438208104</v>
      </c>
      <c r="CZ130" s="4">
        <f t="shared" ref="CZ130:CZ193" si="704">EXP(-1*AD130)</f>
        <v>7.7999598477825201</v>
      </c>
      <c r="DA130" s="4">
        <f t="shared" ref="DA130:DA193" si="705">EXP(-1*AE130)</f>
        <v>12.095210768161753</v>
      </c>
      <c r="DB130" s="4">
        <f t="shared" ref="DB130:DB193" si="706">EXP(-1*AF130)</f>
        <v>7.8290202527549182</v>
      </c>
      <c r="DC130" s="4">
        <f t="shared" ref="DC130:DC193" si="707">EXP(-1*AG130)</f>
        <v>8.1889380679972508</v>
      </c>
      <c r="DD130" s="4">
        <f t="shared" ref="DD130:DD193" si="708">EXP(-1*AH130)</f>
        <v>9.4655195620851771</v>
      </c>
      <c r="DE130" s="4">
        <f t="shared" ref="DE130:DE193" si="709">EXP(-1*AI130)</f>
        <v>13.918717212783607</v>
      </c>
      <c r="DF130" s="4">
        <f t="shared" ref="DF130:DF193" si="710">EXP(-1*AJ130)</f>
        <v>12.253311998942843</v>
      </c>
      <c r="DG130" s="4">
        <f t="shared" ref="DG130:DG193" si="711">EXP(-1*AK130)</f>
        <v>19.000917200540876</v>
      </c>
      <c r="DH130" s="4">
        <f t="shared" ref="DH130:DH193" si="712">EXP(-1*AL130)</f>
        <v>0.23252903708661768</v>
      </c>
      <c r="DI130" s="4">
        <f t="shared" ref="DI130:DI193" si="713">EXP(-1*AM130)</f>
        <v>0.24321892423809977</v>
      </c>
      <c r="DJ130" s="4">
        <f t="shared" ref="DJ130:DJ193" si="714">EXP(-1*AN130)</f>
        <v>0.28113455812324745</v>
      </c>
      <c r="DK130" s="4">
        <f t="shared" ref="DK130:DK193" si="715">EXP(-1*AO130)</f>
        <v>0.41339858711319882</v>
      </c>
      <c r="DL130" s="4">
        <f t="shared" ref="DL130:DL193" si="716">EXP(-1*AP130)</f>
        <v>0.36393453436698758</v>
      </c>
      <c r="DM130" s="4">
        <f t="shared" ref="DM130:DM193" si="717">EXP(-1*AQ130)</f>
        <v>0.56434455880345913</v>
      </c>
      <c r="DN130" s="4">
        <f t="shared" ref="DN130:DN193" si="718">EXP(-1*AR130)</f>
        <v>0.36529044967405849</v>
      </c>
      <c r="DO130" s="4">
        <f t="shared" ref="DO130:DO193" si="719">EXP(-1*AS130)</f>
        <v>0.38208368003124282</v>
      </c>
      <c r="DP130" s="4">
        <f t="shared" ref="DP130:DP193" si="720">EXP(-1*AT130)</f>
        <v>0.44164707531775632</v>
      </c>
      <c r="DQ130" s="4">
        <f t="shared" ref="DQ130:DQ193" si="721">EXP(-1*AU130)</f>
        <v>0.64942665945392875</v>
      </c>
      <c r="DR130" s="4">
        <f t="shared" ref="DR130:DR193" si="722">EXP(-1*AV130)</f>
        <v>0.57172132726509683</v>
      </c>
      <c r="DS130" s="4">
        <f t="shared" ref="DS130:DS193" si="723">EXP(-1*AW130)</f>
        <v>0.886554557827685</v>
      </c>
      <c r="DT130" s="4">
        <f t="shared" ref="DT130:DT193" si="724">EXP(-1*AX130)</f>
        <v>1.0691901571793196E-2</v>
      </c>
      <c r="DU130" s="4">
        <f t="shared" ref="DU130:DU193" si="725">EXP(-1*AY130)</f>
        <v>1.1183432533557126E-2</v>
      </c>
      <c r="DV130" s="4">
        <f t="shared" ref="DV130:DV193" si="726">EXP(-1*AZ130)</f>
        <v>1.2926828672857943E-2</v>
      </c>
      <c r="DW130" s="4">
        <f t="shared" ref="DW130:DW193" si="727">EXP(-1*BA130)</f>
        <v>1.9008451842021903E-2</v>
      </c>
      <c r="DX130" s="4">
        <f t="shared" ref="DX130:DX193" si="728">EXP(-1*BB130)</f>
        <v>1.6734048653797826E-2</v>
      </c>
      <c r="DY130" s="4">
        <f t="shared" ref="DY130:DY193" si="729">EXP(-1*BC130)</f>
        <v>2.594908812638308E-2</v>
      </c>
      <c r="DZ130" s="4">
        <f t="shared" ref="DZ130:DZ193" si="730">EXP(-1*BD130)</f>
        <v>1.6796394901752599E-2</v>
      </c>
      <c r="EA130" s="4">
        <f t="shared" ref="EA130:EA193" si="731">EXP(-1*BE130)</f>
        <v>1.7568563265330284E-2</v>
      </c>
      <c r="EB130" s="4">
        <f t="shared" ref="EB130:EB193" si="732">EXP(-1*BF130)</f>
        <v>2.0307343624395666E-2</v>
      </c>
      <c r="EC130" s="4">
        <f t="shared" ref="EC130:EC193" si="733">EXP(-1*BG130)</f>
        <v>2.9861242311829447E-2</v>
      </c>
      <c r="ED130" s="4">
        <f t="shared" ref="ED130:ED193" si="734">EXP(-1*BH130)</f>
        <v>2.6288278806815651E-2</v>
      </c>
      <c r="EE130" s="4">
        <f t="shared" ref="EE130:EE193" si="735">EXP(-1*BI130)</f>
        <v>4.0764603806393913E-2</v>
      </c>
      <c r="EF130" s="4">
        <f t="shared" ref="EF130:EF193" si="736">EXP(-1*BJ130)</f>
        <v>3.5232622745435367E-4</v>
      </c>
      <c r="EG130" s="4">
        <f t="shared" ref="EG130:EG193" si="737">EXP(-1*BK130)</f>
        <v>3.685234631165457E-4</v>
      </c>
      <c r="EH130" s="4">
        <f t="shared" ref="EH130:EH193" si="738">EXP(-1*BL130)</f>
        <v>4.2597294304243721E-4</v>
      </c>
      <c r="EI130" s="4">
        <f t="shared" ref="EI130:EI193" si="739">EXP(-1*BM130)</f>
        <v>6.2637839324255205E-4</v>
      </c>
      <c r="EJ130" s="4">
        <f t="shared" ref="EJ130:EJ193" si="740">EXP(-1*BN130)</f>
        <v>5.514308369415124E-4</v>
      </c>
      <c r="EK130" s="4">
        <f t="shared" ref="EK130:EK193" si="741">EXP(-1*BO130)</f>
        <v>8.5509058085312805E-4</v>
      </c>
      <c r="EL130" s="4">
        <f t="shared" ref="EL130:EL193" si="742">EXP(-1*BP130)</f>
        <v>5.5348530949630927E-4</v>
      </c>
      <c r="EM130" s="4">
        <f t="shared" ref="EM130:EM193" si="743">EXP(-1*BQ130)</f>
        <v>5.7893028433751508E-4</v>
      </c>
      <c r="EN130" s="4">
        <f t="shared" ref="EN130:EN193" si="744">EXP(-1*BR130)</f>
        <v>6.6918028759991395E-4</v>
      </c>
      <c r="EO130" s="4">
        <f t="shared" ref="EO130:EO193" si="745">EXP(-1*BS130)</f>
        <v>9.8400633228637826E-4</v>
      </c>
      <c r="EP130" s="4">
        <f t="shared" ref="EP130:EP193" si="746">EXP(-1*BT130)</f>
        <v>8.6626780428920456E-4</v>
      </c>
      <c r="EQ130" s="4">
        <f t="shared" ref="EQ130:EQ193" si="747">EXP(-1*BU130)</f>
        <v>1.3433007193658019E-3</v>
      </c>
      <c r="ER130" s="4">
        <f t="shared" ref="ER130:ER193" si="748">EXP(-1*BV130)</f>
        <v>2.0616600981688035E-2</v>
      </c>
      <c r="ET130" s="4">
        <f t="shared" ref="ET130:ET193" si="749">1/(1+BX130)</f>
        <v>0.33602900934332391</v>
      </c>
      <c r="EU130" s="4">
        <f t="shared" ref="EU130:EU193" si="750">1/(1+BY130)</f>
        <v>0.32607578971558238</v>
      </c>
      <c r="EV130" s="4">
        <f t="shared" ref="EV130:EV193" si="751">1/(1+BZ130)</f>
        <v>0.29507553776767487</v>
      </c>
      <c r="EW130" s="4">
        <f t="shared" ref="EW130:EW193" si="752">1/(1+CA130)</f>
        <v>0.22158766493267515</v>
      </c>
      <c r="EX130" s="4">
        <f t="shared" ref="EX130:EX193" si="753">1/(1+CB130)</f>
        <v>0.24434572059308785</v>
      </c>
      <c r="EY130" s="4">
        <f t="shared" ref="EY130:EY193" si="754">1/(1+CC130)</f>
        <v>0.17254582951472583</v>
      </c>
      <c r="EZ130" s="4">
        <f t="shared" ref="EZ130:EZ193" si="755">1/(1+CD130)</f>
        <v>0.24365973308790279</v>
      </c>
      <c r="FA130" s="4">
        <f t="shared" ref="FA130:FA193" si="756">1/(1+CE130)</f>
        <v>0.23547220504335384</v>
      </c>
      <c r="FB130" s="4">
        <f t="shared" ref="FB130:FB193" si="757">1/(1+CF130)</f>
        <v>0.21039652088785626</v>
      </c>
      <c r="FC130" s="4">
        <f t="shared" ref="FC130:FC193" si="758">1/(1+CG130)</f>
        <v>0.15340826885780465</v>
      </c>
      <c r="FD130" s="4">
        <f t="shared" ref="FD130:FD193" si="759">1/(1+CH130)</f>
        <v>0.17069954712094834</v>
      </c>
      <c r="FE130" s="4">
        <f t="shared" ref="FE130:FE193" si="760">1/(1+CI130)</f>
        <v>0.11718430254372804</v>
      </c>
      <c r="FF130" s="4">
        <f t="shared" ref="FF130:FF193" si="761">1/(1+CJ130)</f>
        <v>2.6717367848056017E-2</v>
      </c>
      <c r="FG130" s="4">
        <f t="shared" ref="FG130:FG193" si="762">1/(1+CK130)</f>
        <v>2.5573123749490483E-2</v>
      </c>
      <c r="FH130" s="4">
        <f t="shared" ref="FH130:FH193" si="763">1/(1+CL130)</f>
        <v>2.220073545250521E-2</v>
      </c>
      <c r="FI130" s="4">
        <f t="shared" ref="FI130:FI193" si="764">1/(1+CM130)</f>
        <v>1.5205769300248704E-2</v>
      </c>
      <c r="FJ130" s="4">
        <f t="shared" ref="FJ130:FJ193" si="765">1/(1+CN130)</f>
        <v>1.7236833710131801E-2</v>
      </c>
      <c r="FK130" s="4">
        <f t="shared" ref="FK130:FK193" si="766">1/(1+CO130)</f>
        <v>1.118414957906518E-2</v>
      </c>
      <c r="FL130" s="4">
        <f t="shared" ref="FL130:FL193" si="767">1/(1+CP130)</f>
        <v>1.7173951413367337E-2</v>
      </c>
      <c r="FM130" s="4">
        <f t="shared" ref="FM130:FM193" si="768">1/(1+CQ130)</f>
        <v>1.6431529835972781E-2</v>
      </c>
      <c r="FN130" s="4">
        <f t="shared" ref="FN130:FN193" si="769">1/(1+CR130)</f>
        <v>1.4247039252621156E-2</v>
      </c>
      <c r="FO130" s="4">
        <f t="shared" ref="FO130:FO193" si="770">1/(1+CS130)</f>
        <v>9.7331633421035846E-3</v>
      </c>
      <c r="FP130" s="4">
        <f t="shared" ref="FP130:FP193" si="771">1/(1+CT130)</f>
        <v>1.104143681388273E-2</v>
      </c>
      <c r="FQ130" s="4">
        <f t="shared" ref="FQ130:FQ193" si="772">1/(1+CU130)</f>
        <v>7.1484313191597986E-3</v>
      </c>
      <c r="FR130" s="4">
        <f t="shared" ref="FR130:FR193" si="773">1/(1+CV130)</f>
        <v>0.16712247258144367</v>
      </c>
      <c r="FS130" s="4">
        <f t="shared" ref="FS130:FS193" si="774">1/(1+CW130)</f>
        <v>0.16095945284341445</v>
      </c>
      <c r="FT130" s="4">
        <f t="shared" ref="FT130:FT193" si="775">1/(1+CX130)</f>
        <v>0.14234136659725879</v>
      </c>
      <c r="FU130" s="4">
        <f t="shared" ref="FU130:FU193" si="776">1/(1+CY130)</f>
        <v>0.10141896240041433</v>
      </c>
      <c r="FV130" s="4">
        <f t="shared" ref="FV130:FV193" si="777">1/(1+CZ130)</f>
        <v>0.1136368821332733</v>
      </c>
      <c r="FW130" s="4">
        <f t="shared" ref="FW130:FW193" si="778">1/(1+DA130)</f>
        <v>7.6363795719217392E-2</v>
      </c>
      <c r="FX130" s="4">
        <f t="shared" ref="FX130:FX193" si="779">1/(1+DB130)</f>
        <v>0.11326285039248495</v>
      </c>
      <c r="FY130" s="4">
        <f t="shared" ref="FY130:FY193" si="780">1/(1+DC130)</f>
        <v>0.10882650341095967</v>
      </c>
      <c r="FZ130" s="4">
        <f t="shared" ref="FZ130:FZ193" si="781">1/(1+DD130)</f>
        <v>9.5551873375004939E-2</v>
      </c>
      <c r="GA130" s="4">
        <f t="shared" ref="GA130:GA193" si="782">1/(1+DE130)</f>
        <v>6.702989176194829E-2</v>
      </c>
      <c r="GB130" s="4">
        <f t="shared" ref="GB130:GB193" si="783">1/(1+DF130)</f>
        <v>7.5452837757065211E-2</v>
      </c>
      <c r="GC130" s="4">
        <f t="shared" ref="GC130:GC193" si="784">1/(1+DG130)</f>
        <v>4.9997707103800089E-2</v>
      </c>
      <c r="GD130" s="4">
        <f t="shared" ref="GD130:GD193" si="785">1/(1+DH130)</f>
        <v>0.81133991160463315</v>
      </c>
      <c r="GE130" s="4">
        <f t="shared" ref="GE130:GE193" si="786">1/(1+DI130)</f>
        <v>0.8043635601934267</v>
      </c>
      <c r="GF130" s="4">
        <f t="shared" ref="GF130:GF193" si="787">1/(1+DJ130)</f>
        <v>0.78055813392850359</v>
      </c>
      <c r="GG130" s="4">
        <f t="shared" ref="GG130:GG193" si="788">1/(1+DK130)</f>
        <v>0.70751450377664071</v>
      </c>
      <c r="GH130" s="4">
        <f t="shared" ref="GH130:GH193" si="789">1/(1+DL130)</f>
        <v>0.73317301879456231</v>
      </c>
      <c r="GI130" s="4">
        <f t="shared" ref="GI130:GI193" si="790">1/(1+DM130)</f>
        <v>0.63924535958042594</v>
      </c>
      <c r="GJ130" s="4">
        <f t="shared" ref="GJ130:GJ193" si="791">1/(1+DN130)</f>
        <v>0.73244488031007182</v>
      </c>
      <c r="GK130" s="4">
        <f t="shared" ref="GK130:GK193" si="792">1/(1+DO130)</f>
        <v>0.72354519082187152</v>
      </c>
      <c r="GL130" s="4">
        <f t="shared" ref="GL130:GL193" si="793">1/(1+DP130)</f>
        <v>0.69365104478125339</v>
      </c>
      <c r="GM130" s="4">
        <f t="shared" ref="GM130:GM193" si="794">1/(1+DQ130)</f>
        <v>0.60627127266820535</v>
      </c>
      <c r="GN130" s="4">
        <f t="shared" ref="GN130:GN193" si="795">1/(1+DR130)</f>
        <v>0.63624510442959292</v>
      </c>
      <c r="GO130" s="4">
        <f t="shared" ref="GO130:GO193" si="796">1/(1+DS130)</f>
        <v>0.53006683313281544</v>
      </c>
      <c r="GP130" s="4">
        <f t="shared" ref="GP130:GP193" si="797">1/(1+DT130)</f>
        <v>0.98942120585396443</v>
      </c>
      <c r="GQ130" s="4">
        <f t="shared" ref="GQ130:GQ193" si="798">1/(1+DU130)</f>
        <v>0.98894025339642222</v>
      </c>
      <c r="GR130" s="4">
        <f t="shared" ref="GR130:GR193" si="799">1/(1+DV130)</f>
        <v>0.98723814168315127</v>
      </c>
      <c r="GS130" s="4">
        <f t="shared" ref="GS130:GS193" si="800">1/(1+DW130)</f>
        <v>0.98134612935971133</v>
      </c>
      <c r="GT130" s="4">
        <f t="shared" ref="GT130:GT193" si="801">1/(1+DX130)</f>
        <v>0.98354137084721949</v>
      </c>
      <c r="GU130" s="4">
        <f t="shared" ref="GU130:GU193" si="802">1/(1+DY130)</f>
        <v>0.97470723603471199</v>
      </c>
      <c r="GV130" s="4">
        <f t="shared" ref="GV130:GV193" si="803">1/(1+DZ130)</f>
        <v>0.98348106367610044</v>
      </c>
      <c r="GW130" s="4">
        <f t="shared" ref="GW130:GW193" si="804">1/(1+EA130)</f>
        <v>0.98273476215798816</v>
      </c>
      <c r="GX130" s="4">
        <f t="shared" ref="GX130:GX193" si="805">1/(1+EB130)</f>
        <v>0.98009683675091597</v>
      </c>
      <c r="GY130" s="4">
        <f t="shared" ref="GY130:GY193" si="806">1/(1+EC130)</f>
        <v>0.97100459645923076</v>
      </c>
      <c r="GZ130" s="4">
        <f t="shared" ref="GZ130:GZ193" si="807">1/(1+ED130)</f>
        <v>0.97438509300975451</v>
      </c>
      <c r="HA130" s="4">
        <f t="shared" ref="HA130:HA193" si="808">1/(1+EE130)</f>
        <v>0.96083206168108959</v>
      </c>
      <c r="HB130" s="4">
        <f t="shared" ref="HB130:HB193" si="809">1/(1+EF130)</f>
        <v>0.99964779786259605</v>
      </c>
      <c r="HC130" s="4">
        <f t="shared" ref="HC130:HC193" si="810">1/(1+EG130)</f>
        <v>0.99963161229639574</v>
      </c>
      <c r="HD130" s="4">
        <f t="shared" ref="HD130:HD193" si="811">1/(1+EH130)</f>
        <v>0.99957420843264455</v>
      </c>
      <c r="HE130" s="4">
        <f t="shared" ref="HE130:HE193" si="812">1/(1+EI130)</f>
        <v>0.99937401371104329</v>
      </c>
      <c r="HF130" s="4">
        <f t="shared" ref="HF130:HF193" si="813">1/(1+EJ130)</f>
        <v>0.99944887307144203</v>
      </c>
      <c r="HG130" s="4">
        <f t="shared" ref="HG130:HG193" si="814">1/(1+EK130)</f>
        <v>0.99914563997435746</v>
      </c>
      <c r="HH130" s="4">
        <f t="shared" ref="HH130:HH193" si="815">1/(1+EL130)</f>
        <v>0.99944682086702719</v>
      </c>
      <c r="HI130" s="4">
        <f t="shared" ref="HI130:HI193" si="816">1/(1+EM130)</f>
        <v>0.99942140468201446</v>
      </c>
      <c r="HJ130" s="4">
        <f t="shared" ref="HJ130:HJ193" si="817">1/(1+EN130)</f>
        <v>0.99933126721519727</v>
      </c>
      <c r="HK130" s="4">
        <f t="shared" ref="HK130:HK193" si="818">1/(1+EO130)</f>
        <v>0.9990169609843299</v>
      </c>
      <c r="HL130" s="4">
        <f t="shared" ref="HL130:HL193" si="819">1/(1+EP130)</f>
        <v>0.99913448196611754</v>
      </c>
      <c r="HM130" s="4">
        <f t="shared" ref="HM130:HM193" si="820">1/(1+EQ130)</f>
        <v>0.99865850131678047</v>
      </c>
      <c r="HN130" s="4">
        <f t="shared" ref="HN130:HN193" si="821">1/(1+ER130)</f>
        <v>0.97979985730012842</v>
      </c>
      <c r="HP130" s="4">
        <f t="shared" ref="HP130:IU130" si="822">IF(B1=1,ET130,0)</f>
        <v>0.33602900934332391</v>
      </c>
      <c r="HQ130" s="4">
        <f t="shared" si="822"/>
        <v>0.32607578971558238</v>
      </c>
      <c r="HR130" s="4">
        <f t="shared" si="822"/>
        <v>0.29507553776767487</v>
      </c>
      <c r="HS130" s="4">
        <f t="shared" si="822"/>
        <v>0.22158766493267515</v>
      </c>
      <c r="HT130" s="4">
        <f t="shared" si="822"/>
        <v>0.24434572059308785</v>
      </c>
      <c r="HU130" s="4">
        <f t="shared" si="822"/>
        <v>0.17254582951472583</v>
      </c>
      <c r="HV130" s="4">
        <f t="shared" si="822"/>
        <v>0.24365973308790279</v>
      </c>
      <c r="HW130" s="4">
        <f t="shared" si="822"/>
        <v>0.23547220504335384</v>
      </c>
      <c r="HX130" s="4">
        <f t="shared" si="822"/>
        <v>0.21039652088785626</v>
      </c>
      <c r="HY130" s="4">
        <f t="shared" si="822"/>
        <v>0.15340826885780465</v>
      </c>
      <c r="HZ130" s="4">
        <f t="shared" si="822"/>
        <v>0.17069954712094834</v>
      </c>
      <c r="IA130" s="4">
        <f t="shared" si="822"/>
        <v>0.11718430254372804</v>
      </c>
      <c r="IB130" s="4">
        <f t="shared" si="822"/>
        <v>2.6717367848056017E-2</v>
      </c>
      <c r="IC130" s="4">
        <f t="shared" si="822"/>
        <v>2.5573123749490483E-2</v>
      </c>
      <c r="ID130" s="4">
        <f t="shared" si="822"/>
        <v>2.220073545250521E-2</v>
      </c>
      <c r="IE130" s="4">
        <f t="shared" si="822"/>
        <v>1.5205769300248704E-2</v>
      </c>
      <c r="IF130" s="4">
        <f t="shared" si="822"/>
        <v>1.7236833710131801E-2</v>
      </c>
      <c r="IG130" s="4">
        <f t="shared" si="822"/>
        <v>1.118414957906518E-2</v>
      </c>
      <c r="IH130" s="4">
        <f t="shared" si="822"/>
        <v>1.7173951413367337E-2</v>
      </c>
      <c r="II130" s="4">
        <f t="shared" si="822"/>
        <v>1.6431529835972781E-2</v>
      </c>
      <c r="IJ130" s="4">
        <f t="shared" si="822"/>
        <v>1.4247039252621156E-2</v>
      </c>
      <c r="IK130" s="4">
        <f t="shared" si="822"/>
        <v>9.7331633421035846E-3</v>
      </c>
      <c r="IL130" s="4">
        <f t="shared" si="822"/>
        <v>1.104143681388273E-2</v>
      </c>
      <c r="IM130" s="4">
        <f t="shared" si="822"/>
        <v>7.1484313191597986E-3</v>
      </c>
      <c r="IN130" s="4">
        <f t="shared" si="822"/>
        <v>0.16712247258144367</v>
      </c>
      <c r="IO130" s="4">
        <f t="shared" si="822"/>
        <v>0.16095945284341445</v>
      </c>
      <c r="IP130" s="4">
        <f t="shared" si="822"/>
        <v>0.14234136659725879</v>
      </c>
      <c r="IQ130" s="4">
        <f t="shared" si="822"/>
        <v>0.10141896240041433</v>
      </c>
      <c r="IR130" s="4">
        <f t="shared" si="822"/>
        <v>0.1136368821332733</v>
      </c>
      <c r="IS130" s="4">
        <f t="shared" si="822"/>
        <v>7.6363795719217392E-2</v>
      </c>
      <c r="IT130" s="4">
        <f t="shared" si="822"/>
        <v>0.11326285039248495</v>
      </c>
      <c r="IU130" s="4">
        <f t="shared" si="822"/>
        <v>0.10882650341095967</v>
      </c>
      <c r="IV130" s="4">
        <f t="shared" ref="IV130:KA130" si="823">IF(AH1=1,FZ130,0)</f>
        <v>9.5551873375004939E-2</v>
      </c>
      <c r="IW130" s="4">
        <f t="shared" si="823"/>
        <v>6.702989176194829E-2</v>
      </c>
      <c r="IX130" s="4">
        <f t="shared" si="823"/>
        <v>7.5452837757065211E-2</v>
      </c>
      <c r="IY130" s="4">
        <f t="shared" si="823"/>
        <v>4.9997707103800089E-2</v>
      </c>
      <c r="IZ130" s="4">
        <f t="shared" si="823"/>
        <v>0.81133991160463315</v>
      </c>
      <c r="JA130" s="4">
        <f t="shared" si="823"/>
        <v>0.8043635601934267</v>
      </c>
      <c r="JB130" s="4">
        <f t="shared" si="823"/>
        <v>0.78055813392850359</v>
      </c>
      <c r="JC130" s="4">
        <f t="shared" si="823"/>
        <v>0.70751450377664071</v>
      </c>
      <c r="JD130" s="4">
        <f t="shared" si="823"/>
        <v>0.73317301879456231</v>
      </c>
      <c r="JE130" s="4">
        <f t="shared" si="823"/>
        <v>0.63924535958042594</v>
      </c>
      <c r="JF130" s="4">
        <f t="shared" si="823"/>
        <v>0.73244488031007182</v>
      </c>
      <c r="JG130" s="4">
        <f t="shared" si="823"/>
        <v>0.72354519082187152</v>
      </c>
      <c r="JH130" s="4">
        <f t="shared" si="823"/>
        <v>0.69365104478125339</v>
      </c>
      <c r="JI130" s="4">
        <f t="shared" si="823"/>
        <v>0.60627127266820535</v>
      </c>
      <c r="JJ130" s="4">
        <f t="shared" si="823"/>
        <v>0.63624510442959292</v>
      </c>
      <c r="JK130" s="4">
        <f t="shared" si="823"/>
        <v>0.53006683313281544</v>
      </c>
      <c r="JL130" s="4">
        <f t="shared" si="823"/>
        <v>0.98942120585396443</v>
      </c>
      <c r="JM130" s="4">
        <f t="shared" si="823"/>
        <v>0.98894025339642222</v>
      </c>
      <c r="JN130" s="4">
        <f t="shared" si="823"/>
        <v>0.98723814168315127</v>
      </c>
      <c r="JO130" s="4">
        <f t="shared" si="823"/>
        <v>0.98134612935971133</v>
      </c>
      <c r="JP130" s="4">
        <f t="shared" si="823"/>
        <v>0.98354137084721949</v>
      </c>
      <c r="JQ130" s="4">
        <f t="shared" si="823"/>
        <v>0.97470723603471199</v>
      </c>
      <c r="JR130" s="4">
        <f t="shared" si="823"/>
        <v>0.98348106367610044</v>
      </c>
      <c r="JS130" s="4">
        <f t="shared" si="823"/>
        <v>0.98273476215798816</v>
      </c>
      <c r="JT130" s="4">
        <f t="shared" si="823"/>
        <v>0.98009683675091597</v>
      </c>
      <c r="JU130" s="4">
        <f t="shared" si="823"/>
        <v>0.97100459645923076</v>
      </c>
      <c r="JV130" s="4">
        <f t="shared" si="823"/>
        <v>0.97438509300975451</v>
      </c>
      <c r="JW130" s="4">
        <f t="shared" si="823"/>
        <v>0.96083206168108959</v>
      </c>
      <c r="JX130" s="4">
        <f t="shared" si="823"/>
        <v>0.99964779786259605</v>
      </c>
      <c r="JY130" s="4">
        <f t="shared" si="823"/>
        <v>0.99963161229639574</v>
      </c>
      <c r="JZ130" s="4">
        <f t="shared" si="823"/>
        <v>0.99957420843264455</v>
      </c>
      <c r="KA130" s="4">
        <f t="shared" si="823"/>
        <v>0.99937401371104329</v>
      </c>
      <c r="KB130" s="4">
        <f t="shared" ref="KB130:KJ130" si="824">IF(BN1=1,HF130,0)</f>
        <v>0.99944887307144203</v>
      </c>
      <c r="KC130" s="4">
        <f t="shared" si="824"/>
        <v>0.99914563997435746</v>
      </c>
      <c r="KD130" s="4">
        <f t="shared" si="824"/>
        <v>0.99944682086702719</v>
      </c>
      <c r="KE130" s="4">
        <f t="shared" si="824"/>
        <v>0.99942140468201446</v>
      </c>
      <c r="KF130" s="4">
        <f t="shared" si="824"/>
        <v>0.99933126721519727</v>
      </c>
      <c r="KG130" s="4">
        <f t="shared" si="824"/>
        <v>0.9990169609843299</v>
      </c>
      <c r="KH130" s="4">
        <f t="shared" si="824"/>
        <v>0.99913448196611754</v>
      </c>
      <c r="KI130" s="4">
        <f t="shared" si="824"/>
        <v>0.99865850131678047</v>
      </c>
      <c r="KJ130" s="4">
        <f t="shared" si="824"/>
        <v>0</v>
      </c>
    </row>
    <row r="131" spans="1:296" x14ac:dyDescent="0.2">
      <c r="A131" s="4" t="str">
        <f>'Respondent Data'!A131</f>
        <v>1083</v>
      </c>
      <c r="B131" s="4">
        <f>SUMPRODUCT('Respondent Data'!I131:Z131,'Product Coding'!A100:R100)</f>
        <v>4.4981143049456787</v>
      </c>
      <c r="C131" s="4">
        <f>SUMPRODUCT('Respondent Data'!I131:Z131,'Product Coding'!A101:R101)</f>
        <v>3.9566404462080285</v>
      </c>
      <c r="D131" s="4">
        <f>SUMPRODUCT('Respondent Data'!I131:Z131,'Product Coding'!A102:R102)</f>
        <v>1.7312279047728039</v>
      </c>
      <c r="E131" s="4">
        <f>SUMPRODUCT('Respondent Data'!I131:Z131,'Product Coding'!A103:R103)</f>
        <v>0.30245731368469109</v>
      </c>
      <c r="F131" s="4">
        <f>SUMPRODUCT('Respondent Data'!I131:Z131,'Product Coding'!A104:R104)</f>
        <v>-0.94266294345462209</v>
      </c>
      <c r="G131" s="4">
        <f>SUMPRODUCT('Respondent Data'!I131:Z131,'Product Coding'!A105:R105)</f>
        <v>-1.8450172317661315</v>
      </c>
      <c r="H131" s="4">
        <f>SUMPRODUCT('Respondent Data'!I131:Z131,'Product Coding'!A106:R106)</f>
        <v>3.9440204537621182</v>
      </c>
      <c r="I131" s="4">
        <f>SUMPRODUCT('Respondent Data'!I131:Z131,'Product Coding'!A107:R107)</f>
        <v>3.4025465950244684</v>
      </c>
      <c r="J131" s="4">
        <f>SUMPRODUCT('Respondent Data'!I131:Z131,'Product Coding'!A108:R108)</f>
        <v>1.1771340535892438</v>
      </c>
      <c r="K131" s="4">
        <f>SUMPRODUCT('Respondent Data'!I131:Z131,'Product Coding'!A109:R109)</f>
        <v>-0.25163653749886894</v>
      </c>
      <c r="L131" s="4">
        <f>SUMPRODUCT('Respondent Data'!I131:Z131,'Product Coding'!A110:R110)</f>
        <v>-1.4967567946381821</v>
      </c>
      <c r="M131" s="4">
        <f>SUMPRODUCT('Respondent Data'!I131:Z131,'Product Coding'!A111:R111)</f>
        <v>-2.3991110829496916</v>
      </c>
      <c r="N131" s="4">
        <f>SUMPRODUCT('Respondent Data'!I131:Z131,'Product Coding'!A112:R112)</f>
        <v>1.4274691017259191</v>
      </c>
      <c r="O131" s="4">
        <f>SUMPRODUCT('Respondent Data'!I131:Z131,'Product Coding'!A113:R113)</f>
        <v>0.88599524298826937</v>
      </c>
      <c r="P131" s="4">
        <f>SUMPRODUCT('Respondent Data'!I131:Z131,'Product Coding'!A114:R114)</f>
        <v>-1.3394172984469548</v>
      </c>
      <c r="Q131" s="4">
        <f>SUMPRODUCT('Respondent Data'!I131:Z131,'Product Coding'!A115:R115)</f>
        <v>-2.7681878895350676</v>
      </c>
      <c r="R131" s="4">
        <f>SUMPRODUCT('Respondent Data'!I131:Z131,'Product Coding'!A116:R116)</f>
        <v>-4.0133081466743814</v>
      </c>
      <c r="S131" s="4">
        <f>SUMPRODUCT('Respondent Data'!I131:Z131,'Product Coding'!A117:R117)</f>
        <v>-4.9156624349858902</v>
      </c>
      <c r="T131" s="4">
        <f>SUMPRODUCT('Respondent Data'!I131:Z131,'Product Coding'!A118:R118)</f>
        <v>0.87337525054235909</v>
      </c>
      <c r="U131" s="4">
        <f>SUMPRODUCT('Respondent Data'!I131:Z131,'Product Coding'!A119:R119)</f>
        <v>0.33190139180470934</v>
      </c>
      <c r="V131" s="4">
        <f>SUMPRODUCT('Respondent Data'!I131:Z131,'Product Coding'!A120:R120)</f>
        <v>-1.8935111496305148</v>
      </c>
      <c r="W131" s="4">
        <f>SUMPRODUCT('Respondent Data'!I131:Z131,'Product Coding'!A121:R121)</f>
        <v>-3.3222817407186276</v>
      </c>
      <c r="X131" s="4">
        <f>SUMPRODUCT('Respondent Data'!I131:Z131,'Product Coding'!A122:R122)</f>
        <v>-4.5674019978579405</v>
      </c>
      <c r="Y131" s="4">
        <f>SUMPRODUCT('Respondent Data'!I131:Z131,'Product Coding'!A123:R123)</f>
        <v>-5.4697562861694511</v>
      </c>
      <c r="Z131" s="4">
        <f>SUMPRODUCT('Respondent Data'!I131:Z131,'Product Coding'!A124:R124)</f>
        <v>4.0485786756633031</v>
      </c>
      <c r="AA131" s="4">
        <f>SUMPRODUCT('Respondent Data'!I131:Z131,'Product Coding'!A125:R125)</f>
        <v>3.5071048169256533</v>
      </c>
      <c r="AB131" s="4">
        <f>SUMPRODUCT('Respondent Data'!I131:Z131,'Product Coding'!A126:R126)</f>
        <v>1.281692275490429</v>
      </c>
      <c r="AC131" s="4">
        <f>SUMPRODUCT('Respondent Data'!I131:Z131,'Product Coding'!A127:R127)</f>
        <v>-0.14707831559768386</v>
      </c>
      <c r="AD131" s="4">
        <f>SUMPRODUCT('Respondent Data'!I131:Z131,'Product Coding'!A128:R128)</f>
        <v>-1.392198572736997</v>
      </c>
      <c r="AE131" s="4">
        <f>SUMPRODUCT('Respondent Data'!I131:Z131,'Product Coding'!A129:R129)</f>
        <v>-2.2945528610485066</v>
      </c>
      <c r="AF131" s="4">
        <f>SUMPRODUCT('Respondent Data'!I131:Z131,'Product Coding'!A130:R130)</f>
        <v>3.4944848244797431</v>
      </c>
      <c r="AG131" s="4">
        <f>SUMPRODUCT('Respondent Data'!I131:Z131,'Product Coding'!A131:R131)</f>
        <v>2.9530109657420933</v>
      </c>
      <c r="AH131" s="4">
        <f>SUMPRODUCT('Respondent Data'!I131:Z131,'Product Coding'!A132:R132)</f>
        <v>0.72759842430686894</v>
      </c>
      <c r="AI131" s="4">
        <f>SUMPRODUCT('Respondent Data'!I131:Z131,'Product Coding'!A133:R133)</f>
        <v>-0.70117216678124383</v>
      </c>
      <c r="AJ131" s="4">
        <f>SUMPRODUCT('Respondent Data'!I131:Z131,'Product Coding'!A134:R134)</f>
        <v>-1.946292423920557</v>
      </c>
      <c r="AK131" s="4">
        <f>SUMPRODUCT('Respondent Data'!I131:Z131,'Product Coding'!A135:R135)</f>
        <v>-2.8486467122320667</v>
      </c>
      <c r="AL131" s="4">
        <f>SUMPRODUCT('Respondent Data'!I131:Z131,'Product Coding'!A136:R136)</f>
        <v>4.2523320532839488</v>
      </c>
      <c r="AM131" s="4">
        <f>SUMPRODUCT('Respondent Data'!I131:Z131,'Product Coding'!A137:R137)</f>
        <v>3.7108581945462995</v>
      </c>
      <c r="AN131" s="4">
        <f>SUMPRODUCT('Respondent Data'!I131:Z131,'Product Coding'!A138:R138)</f>
        <v>1.4854456531110749</v>
      </c>
      <c r="AO131" s="4">
        <f>SUMPRODUCT('Respondent Data'!I131:Z131,'Product Coding'!A139:R139)</f>
        <v>5.667506202296213E-2</v>
      </c>
      <c r="AP131" s="4">
        <f>SUMPRODUCT('Respondent Data'!I131:Z131,'Product Coding'!A140:R140)</f>
        <v>-1.188445195116351</v>
      </c>
      <c r="AQ131" s="4">
        <f>SUMPRODUCT('Respondent Data'!I131:Z131,'Product Coding'!A141:R141)</f>
        <v>-2.0907994834278605</v>
      </c>
      <c r="AR131" s="4">
        <f>SUMPRODUCT('Respondent Data'!I131:Z131,'Product Coding'!A142:R142)</f>
        <v>3.6982382021003892</v>
      </c>
      <c r="AS131" s="4">
        <f>SUMPRODUCT('Respondent Data'!I131:Z131,'Product Coding'!A143:R143)</f>
        <v>3.1567643433627395</v>
      </c>
      <c r="AT131" s="4">
        <f>SUMPRODUCT('Respondent Data'!I131:Z131,'Product Coding'!A144:R144)</f>
        <v>0.93135180192751488</v>
      </c>
      <c r="AU131" s="4">
        <f>SUMPRODUCT('Respondent Data'!I131:Z131,'Product Coding'!A145:R145)</f>
        <v>-0.4974187891605979</v>
      </c>
      <c r="AV131" s="4">
        <f>SUMPRODUCT('Respondent Data'!I131:Z131,'Product Coding'!A146:R146)</f>
        <v>-1.7425390462999111</v>
      </c>
      <c r="AW131" s="4">
        <f>SUMPRODUCT('Respondent Data'!I131:Z131,'Product Coding'!A147:R147)</f>
        <v>-2.6448933346114205</v>
      </c>
      <c r="AX131" s="4">
        <f>SUMPRODUCT('Respondent Data'!I131:Z131,'Product Coding'!A148:R148)</f>
        <v>4.2246922393403334</v>
      </c>
      <c r="AY131" s="4">
        <f>SUMPRODUCT('Respondent Data'!I131:Z131,'Product Coding'!A149:R149)</f>
        <v>3.6832183806026833</v>
      </c>
      <c r="AZ131" s="4">
        <f>SUMPRODUCT('Respondent Data'!I131:Z131,'Product Coding'!A150:R150)</f>
        <v>1.4578058391674591</v>
      </c>
      <c r="BA131" s="4">
        <f>SUMPRODUCT('Respondent Data'!I131:Z131,'Product Coding'!A151:R151)</f>
        <v>2.9035248079346154E-2</v>
      </c>
      <c r="BB131" s="4">
        <f>SUMPRODUCT('Respondent Data'!I131:Z131,'Product Coding'!A152:R152)</f>
        <v>-1.2160850090599671</v>
      </c>
      <c r="BC131" s="4">
        <f>SUMPRODUCT('Respondent Data'!I131:Z131,'Product Coding'!A153:R153)</f>
        <v>-2.1184392973714767</v>
      </c>
      <c r="BD131" s="4">
        <f>SUMPRODUCT('Respondent Data'!I131:Z131,'Product Coding'!A154:R154)</f>
        <v>3.670598388156773</v>
      </c>
      <c r="BE131" s="4">
        <f>SUMPRODUCT('Respondent Data'!I131:Z131,'Product Coding'!A155:R155)</f>
        <v>3.1291245294191232</v>
      </c>
      <c r="BF131" s="4">
        <f>SUMPRODUCT('Respondent Data'!I131:Z131,'Product Coding'!A156:R156)</f>
        <v>0.90371198798389907</v>
      </c>
      <c r="BG131" s="4">
        <f>SUMPRODUCT('Respondent Data'!I131:Z131,'Product Coding'!A157:R157)</f>
        <v>-0.52505860310421393</v>
      </c>
      <c r="BH131" s="4">
        <f>SUMPRODUCT('Respondent Data'!I131:Z131,'Product Coding'!A158:R158)</f>
        <v>-1.7701788602435271</v>
      </c>
      <c r="BI131" s="4">
        <f>SUMPRODUCT('Respondent Data'!I131:Z131,'Product Coding'!A159:R159)</f>
        <v>-2.6725331485550368</v>
      </c>
      <c r="BJ131" s="4">
        <f>SUMPRODUCT('Respondent Data'!I131:Z131,'Product Coding'!A160:R160)</f>
        <v>4.2411304148752595</v>
      </c>
      <c r="BK131" s="4">
        <f>SUMPRODUCT('Respondent Data'!I131:Z131,'Product Coding'!A161:R161)</f>
        <v>3.6996565561376094</v>
      </c>
      <c r="BL131" s="4">
        <f>SUMPRODUCT('Respondent Data'!I131:Z131,'Product Coding'!A162:R162)</f>
        <v>1.474244014702385</v>
      </c>
      <c r="BM131" s="4">
        <f>SUMPRODUCT('Respondent Data'!I131:Z131,'Product Coding'!A163:R163)</f>
        <v>4.5473423614272146E-2</v>
      </c>
      <c r="BN131" s="4">
        <f>SUMPRODUCT('Respondent Data'!I131:Z131,'Product Coding'!A164:R164)</f>
        <v>-1.199646833525041</v>
      </c>
      <c r="BO131" s="4">
        <f>SUMPRODUCT('Respondent Data'!I131:Z131,'Product Coding'!A165:R165)</f>
        <v>-2.1020011218365506</v>
      </c>
      <c r="BP131" s="4">
        <f>SUMPRODUCT('Respondent Data'!I131:Z131,'Product Coding'!A166:R166)</f>
        <v>3.6870365636916991</v>
      </c>
      <c r="BQ131" s="4">
        <f>SUMPRODUCT('Respondent Data'!I131:Z131,'Product Coding'!A167:R167)</f>
        <v>3.1455627049540493</v>
      </c>
      <c r="BR131" s="4">
        <f>SUMPRODUCT('Respondent Data'!I131:Z131,'Product Coding'!A168:R168)</f>
        <v>0.92015016351882495</v>
      </c>
      <c r="BS131" s="4">
        <f>SUMPRODUCT('Respondent Data'!I131:Z131,'Product Coding'!A169:R169)</f>
        <v>-0.50862042756928783</v>
      </c>
      <c r="BT131" s="4">
        <f>SUMPRODUCT('Respondent Data'!I131:Z131,'Product Coding'!A170:R170)</f>
        <v>-1.753740684708601</v>
      </c>
      <c r="BU131" s="4">
        <f>SUMPRODUCT('Respondent Data'!I131:Z131,'Product Coding'!A171:R171)</f>
        <v>-2.6560949730201107</v>
      </c>
      <c r="BV131" s="4">
        <f>SUMPRODUCT('Respondent Data'!I131:Z131,'Product Coding'!A172:R172)</f>
        <v>8.3268004977012193</v>
      </c>
      <c r="BX131" s="4">
        <f t="shared" si="676"/>
        <v>1.1129964481433099E-2</v>
      </c>
      <c r="BY131" s="4">
        <f t="shared" si="677"/>
        <v>1.9127265548979318E-2</v>
      </c>
      <c r="BZ131" s="4">
        <f t="shared" si="678"/>
        <v>0.17706685519234178</v>
      </c>
      <c r="CA131" s="4">
        <f t="shared" si="679"/>
        <v>0.73900003277409221</v>
      </c>
      <c r="CB131" s="4">
        <f t="shared" si="680"/>
        <v>2.5668075889104505</v>
      </c>
      <c r="CC131" s="4">
        <f t="shared" si="681"/>
        <v>6.3282088356772332</v>
      </c>
      <c r="CD131" s="4">
        <f t="shared" si="682"/>
        <v>1.9370181067753876E-2</v>
      </c>
      <c r="CE131" s="4">
        <f t="shared" si="683"/>
        <v>3.328838988056091E-2</v>
      </c>
      <c r="CF131" s="4">
        <f t="shared" si="684"/>
        <v>0.30816064614536753</v>
      </c>
      <c r="CG131" s="4">
        <f t="shared" si="685"/>
        <v>1.2861284928437668</v>
      </c>
      <c r="CH131" s="4">
        <f t="shared" si="686"/>
        <v>4.4671775769115705</v>
      </c>
      <c r="CI131" s="4">
        <f t="shared" si="687"/>
        <v>11.013382045029189</v>
      </c>
      <c r="CJ131" s="4">
        <f t="shared" si="688"/>
        <v>0.23991535586923499</v>
      </c>
      <c r="CK131" s="4">
        <f t="shared" si="689"/>
        <v>0.41230362672261262</v>
      </c>
      <c r="CL131" s="4">
        <f t="shared" si="690"/>
        <v>3.8168187910198124</v>
      </c>
      <c r="CM131" s="4">
        <f t="shared" si="691"/>
        <v>15.929741388316055</v>
      </c>
      <c r="CN131" s="4">
        <f t="shared" si="692"/>
        <v>55.32960659206082</v>
      </c>
      <c r="CO131" s="4">
        <f t="shared" si="693"/>
        <v>136.40964239904301</v>
      </c>
      <c r="CP131" s="4">
        <f t="shared" si="694"/>
        <v>0.41753986653543312</v>
      </c>
      <c r="CQ131" s="4">
        <f t="shared" si="695"/>
        <v>0.71755807647287984</v>
      </c>
      <c r="CR131" s="4">
        <f t="shared" si="696"/>
        <v>6.6426511250950195</v>
      </c>
      <c r="CS131" s="4">
        <f t="shared" si="697"/>
        <v>27.723536366078708</v>
      </c>
      <c r="CT131" s="4">
        <f t="shared" si="698"/>
        <v>96.293613504668329</v>
      </c>
      <c r="CU131" s="4">
        <f t="shared" si="699"/>
        <v>237.40232747955721</v>
      </c>
      <c r="CV131" s="4">
        <f t="shared" si="700"/>
        <v>1.7447155090929312E-2</v>
      </c>
      <c r="CW131" s="4">
        <f t="shared" si="701"/>
        <v>2.9983596897827813E-2</v>
      </c>
      <c r="CX131" s="4">
        <f t="shared" si="702"/>
        <v>0.27756718264083136</v>
      </c>
      <c r="CY131" s="4">
        <f t="shared" si="703"/>
        <v>1.1584446837651774</v>
      </c>
      <c r="CZ131" s="4">
        <f t="shared" si="704"/>
        <v>4.0236867033135928</v>
      </c>
      <c r="DA131" s="4">
        <f t="shared" si="705"/>
        <v>9.9199994023371314</v>
      </c>
      <c r="DB131" s="4">
        <f t="shared" si="706"/>
        <v>3.0364387396946059E-2</v>
      </c>
      <c r="DC131" s="4">
        <f t="shared" si="707"/>
        <v>5.2182349902583462E-2</v>
      </c>
      <c r="DD131" s="4">
        <f t="shared" si="708"/>
        <v>0.48306772184118668</v>
      </c>
      <c r="DE131" s="4">
        <f t="shared" si="709"/>
        <v>2.0161145454634068</v>
      </c>
      <c r="DF131" s="4">
        <f t="shared" si="710"/>
        <v>7.0026764355911402</v>
      </c>
      <c r="DG131" s="4">
        <f t="shared" si="711"/>
        <v>17.26440232004575</v>
      </c>
      <c r="DH131" s="4">
        <f t="shared" si="712"/>
        <v>1.4231007713156635E-2</v>
      </c>
      <c r="DI131" s="4">
        <f t="shared" si="713"/>
        <v>2.4456525805918023E-2</v>
      </c>
      <c r="DJ131" s="4">
        <f t="shared" si="714"/>
        <v>0.22640142169278035</v>
      </c>
      <c r="DK131" s="4">
        <f t="shared" si="715"/>
        <v>0.94490105372528244</v>
      </c>
      <c r="DL131" s="4">
        <f t="shared" si="716"/>
        <v>3.2819744085355946</v>
      </c>
      <c r="DM131" s="4">
        <f t="shared" si="717"/>
        <v>8.0913815045160717</v>
      </c>
      <c r="DN131" s="4">
        <f t="shared" si="718"/>
        <v>2.4767122719959664E-2</v>
      </c>
      <c r="DO131" s="4">
        <f t="shared" si="719"/>
        <v>4.2563238538550111E-2</v>
      </c>
      <c r="DP131" s="4">
        <f t="shared" si="720"/>
        <v>0.39402071224052848</v>
      </c>
      <c r="DQ131" s="4">
        <f t="shared" si="721"/>
        <v>1.6444710611882793</v>
      </c>
      <c r="DR131" s="4">
        <f t="shared" si="722"/>
        <v>5.7118276216532236</v>
      </c>
      <c r="DS131" s="4">
        <f t="shared" si="723"/>
        <v>14.081942947096469</v>
      </c>
      <c r="DT131" s="4">
        <f t="shared" si="724"/>
        <v>1.4629836504954507E-2</v>
      </c>
      <c r="DU131" s="4">
        <f t="shared" si="725"/>
        <v>2.5141928191704837E-2</v>
      </c>
      <c r="DV131" s="4">
        <f t="shared" si="726"/>
        <v>0.23274639790915713</v>
      </c>
      <c r="DW131" s="4">
        <f t="shared" si="727"/>
        <v>0.9713822245054371</v>
      </c>
      <c r="DX131" s="4">
        <f t="shared" si="728"/>
        <v>3.3739528484641803</v>
      </c>
      <c r="DY131" s="4">
        <f t="shared" si="729"/>
        <v>8.3181452006975061</v>
      </c>
      <c r="DZ131" s="4">
        <f t="shared" si="730"/>
        <v>2.5461229689038134E-2</v>
      </c>
      <c r="EA131" s="4">
        <f t="shared" si="731"/>
        <v>4.3756087656721926E-2</v>
      </c>
      <c r="EB131" s="4">
        <f t="shared" si="732"/>
        <v>0.40506327561859101</v>
      </c>
      <c r="EC131" s="4">
        <f t="shared" si="733"/>
        <v>1.6905579174180005</v>
      </c>
      <c r="ED131" s="4">
        <f t="shared" si="734"/>
        <v>5.8719035175573246</v>
      </c>
      <c r="EE131" s="4">
        <f t="shared" si="735"/>
        <v>14.476594148540549</v>
      </c>
      <c r="EF131" s="4">
        <f t="shared" si="736"/>
        <v>1.4391314488791277E-2</v>
      </c>
      <c r="EG131" s="4">
        <f t="shared" si="737"/>
        <v>2.473201907204477E-2</v>
      </c>
      <c r="EH131" s="4">
        <f t="shared" si="738"/>
        <v>0.22895174579084945</v>
      </c>
      <c r="EI131" s="4">
        <f t="shared" si="739"/>
        <v>0.95554499716692975</v>
      </c>
      <c r="EJ131" s="4">
        <f t="shared" si="740"/>
        <v>3.3189445757754998</v>
      </c>
      <c r="EK131" s="4">
        <f t="shared" si="741"/>
        <v>8.1825277750798691</v>
      </c>
      <c r="EL131" s="4">
        <f t="shared" si="742"/>
        <v>2.5046114739710586E-2</v>
      </c>
      <c r="EM131" s="4">
        <f t="shared" si="743"/>
        <v>4.3042696892323304E-2</v>
      </c>
      <c r="EN131" s="4">
        <f t="shared" si="744"/>
        <v>0.39845920255588063</v>
      </c>
      <c r="EO131" s="4">
        <f t="shared" si="745"/>
        <v>1.6629953891035731</v>
      </c>
      <c r="EP131" s="4">
        <f t="shared" si="746"/>
        <v>5.7761691417664931</v>
      </c>
      <c r="EQ131" s="4">
        <f t="shared" si="747"/>
        <v>14.24057056602701</v>
      </c>
      <c r="ER131" s="4">
        <f t="shared" si="748"/>
        <v>2.4194491112490809E-4</v>
      </c>
      <c r="ET131" s="4">
        <f t="shared" si="749"/>
        <v>0.9889925480676055</v>
      </c>
      <c r="EU131" s="4">
        <f t="shared" si="750"/>
        <v>0.98123172032035078</v>
      </c>
      <c r="EV131" s="4">
        <f t="shared" si="751"/>
        <v>0.84956941535541952</v>
      </c>
      <c r="EW131" s="4">
        <f t="shared" si="752"/>
        <v>0.57504311739705805</v>
      </c>
      <c r="EX131" s="4">
        <f t="shared" si="753"/>
        <v>0.28036275438829295</v>
      </c>
      <c r="EY131" s="4">
        <f t="shared" si="754"/>
        <v>0.13645899324423189</v>
      </c>
      <c r="EZ131" s="4">
        <f t="shared" si="755"/>
        <v>0.98099789318198005</v>
      </c>
      <c r="FA131" s="4">
        <f t="shared" si="756"/>
        <v>0.96778402795718166</v>
      </c>
      <c r="FB131" s="4">
        <f t="shared" si="757"/>
        <v>0.76443210774349846</v>
      </c>
      <c r="FC131" s="4">
        <f t="shared" si="758"/>
        <v>0.43742073253112618</v>
      </c>
      <c r="FD131" s="4">
        <f t="shared" si="759"/>
        <v>0.1829097346724384</v>
      </c>
      <c r="FE131" s="4">
        <f t="shared" si="760"/>
        <v>8.324050598338982E-2</v>
      </c>
      <c r="FF131" s="4">
        <f t="shared" si="761"/>
        <v>0.80650666617396327</v>
      </c>
      <c r="FG131" s="4">
        <f t="shared" si="762"/>
        <v>0.70806304046715285</v>
      </c>
      <c r="FH131" s="4">
        <f t="shared" si="763"/>
        <v>0.20760589994880851</v>
      </c>
      <c r="FI131" s="4">
        <f t="shared" si="764"/>
        <v>5.9067647701349014E-2</v>
      </c>
      <c r="FJ131" s="4">
        <f t="shared" si="765"/>
        <v>1.7752653719774806E-2</v>
      </c>
      <c r="FK131" s="4">
        <f t="shared" si="766"/>
        <v>7.2775096604644433E-3</v>
      </c>
      <c r="FL131" s="4">
        <f t="shared" si="767"/>
        <v>0.7054475317467227</v>
      </c>
      <c r="FM131" s="4">
        <f t="shared" si="768"/>
        <v>0.58222194270924843</v>
      </c>
      <c r="FN131" s="4">
        <f t="shared" si="769"/>
        <v>0.13084464849068553</v>
      </c>
      <c r="FO131" s="4">
        <f t="shared" si="770"/>
        <v>3.4814654687887178E-2</v>
      </c>
      <c r="FP131" s="4">
        <f t="shared" si="771"/>
        <v>1.0278166921531988E-2</v>
      </c>
      <c r="FQ131" s="4">
        <f t="shared" si="772"/>
        <v>4.1945899210474322E-3</v>
      </c>
      <c r="FR131" s="4">
        <f t="shared" si="773"/>
        <v>0.98285202823200191</v>
      </c>
      <c r="FS131" s="4">
        <f t="shared" si="774"/>
        <v>0.9708892481510053</v>
      </c>
      <c r="FT131" s="4">
        <f t="shared" si="775"/>
        <v>0.78273770145920762</v>
      </c>
      <c r="FU131" s="4">
        <f t="shared" si="776"/>
        <v>0.46329656141829234</v>
      </c>
      <c r="FV131" s="4">
        <f t="shared" si="777"/>
        <v>0.19905699918356895</v>
      </c>
      <c r="FW131" s="4">
        <f t="shared" si="778"/>
        <v>9.1575096587091107E-2</v>
      </c>
      <c r="FX131" s="4">
        <f t="shared" si="779"/>
        <v>0.97053043780593296</v>
      </c>
      <c r="FY131" s="4">
        <f t="shared" si="780"/>
        <v>0.95040560231084015</v>
      </c>
      <c r="FZ131" s="4">
        <f t="shared" si="781"/>
        <v>0.67427804224511623</v>
      </c>
      <c r="GA131" s="4">
        <f t="shared" si="782"/>
        <v>0.33155239462112551</v>
      </c>
      <c r="GB131" s="4">
        <f t="shared" si="783"/>
        <v>0.1249581946800442</v>
      </c>
      <c r="GC131" s="4">
        <f t="shared" si="784"/>
        <v>5.4751312551983643E-2</v>
      </c>
      <c r="GD131" s="4">
        <f t="shared" si="785"/>
        <v>0.9859686722206964</v>
      </c>
      <c r="GE131" s="4">
        <f t="shared" si="786"/>
        <v>0.97612731707997225</v>
      </c>
      <c r="GF131" s="4">
        <f t="shared" si="787"/>
        <v>0.81539370577352854</v>
      </c>
      <c r="GG131" s="4">
        <f t="shared" si="788"/>
        <v>0.51416497414333251</v>
      </c>
      <c r="GH131" s="4">
        <f t="shared" si="789"/>
        <v>0.23353712670646087</v>
      </c>
      <c r="GI131" s="4">
        <f t="shared" si="790"/>
        <v>0.10999428409238551</v>
      </c>
      <c r="GJ131" s="4">
        <f t="shared" si="791"/>
        <v>0.97583146241633678</v>
      </c>
      <c r="GK131" s="4">
        <f t="shared" si="792"/>
        <v>0.95917442993845181</v>
      </c>
      <c r="GL131" s="4">
        <f t="shared" si="793"/>
        <v>0.71734945630238023</v>
      </c>
      <c r="GM131" s="4">
        <f t="shared" si="794"/>
        <v>0.37814745439137271</v>
      </c>
      <c r="GN131" s="4">
        <f t="shared" si="795"/>
        <v>0.1489907155502431</v>
      </c>
      <c r="GO131" s="4">
        <f t="shared" si="796"/>
        <v>6.6304454506142863E-2</v>
      </c>
      <c r="GP131" s="4">
        <f t="shared" si="797"/>
        <v>0.9855811095055621</v>
      </c>
      <c r="GQ131" s="4">
        <f t="shared" si="798"/>
        <v>0.97547468550422678</v>
      </c>
      <c r="GR131" s="4">
        <f t="shared" si="799"/>
        <v>0.81119685419165299</v>
      </c>
      <c r="GS131" s="4">
        <f t="shared" si="800"/>
        <v>0.50725830210367806</v>
      </c>
      <c r="GT131" s="4">
        <f t="shared" si="801"/>
        <v>0.22862614999407885</v>
      </c>
      <c r="GU131" s="4">
        <f t="shared" si="802"/>
        <v>0.10731749489427847</v>
      </c>
      <c r="GV131" s="4">
        <f t="shared" si="803"/>
        <v>0.97517094849430919</v>
      </c>
      <c r="GW131" s="4">
        <f t="shared" si="804"/>
        <v>0.95807824435787836</v>
      </c>
      <c r="GX131" s="4">
        <f t="shared" si="805"/>
        <v>0.7117117195734417</v>
      </c>
      <c r="GY131" s="4">
        <f t="shared" si="806"/>
        <v>0.37167012593419735</v>
      </c>
      <c r="GZ131" s="4">
        <f t="shared" si="807"/>
        <v>0.14552008733025087</v>
      </c>
      <c r="HA131" s="4">
        <f t="shared" si="808"/>
        <v>6.4613699267567895E-2</v>
      </c>
      <c r="HB131" s="4">
        <f t="shared" si="809"/>
        <v>0.98581285714572209</v>
      </c>
      <c r="HC131" s="4">
        <f t="shared" si="810"/>
        <v>0.97586489090636486</v>
      </c>
      <c r="HD131" s="4">
        <f t="shared" si="811"/>
        <v>0.81370159847609358</v>
      </c>
      <c r="HE131" s="4">
        <f t="shared" si="812"/>
        <v>0.5113663973208169</v>
      </c>
      <c r="HF131" s="4">
        <f t="shared" si="813"/>
        <v>0.23153804881148357</v>
      </c>
      <c r="HG131" s="4">
        <f t="shared" si="814"/>
        <v>0.10890247484073655</v>
      </c>
      <c r="HH131" s="4">
        <f t="shared" si="815"/>
        <v>0.97556586539906986</v>
      </c>
      <c r="HI131" s="4">
        <f t="shared" si="816"/>
        <v>0.9587335235455211</v>
      </c>
      <c r="HJ131" s="4">
        <f t="shared" si="817"/>
        <v>0.71507270156495062</v>
      </c>
      <c r="HK131" s="4">
        <f t="shared" si="818"/>
        <v>0.37551698515581117</v>
      </c>
      <c r="HL131" s="4">
        <f t="shared" si="819"/>
        <v>0.14757600925813194</v>
      </c>
      <c r="HM131" s="4">
        <f t="shared" si="820"/>
        <v>6.561434138359068E-2</v>
      </c>
      <c r="HN131" s="4">
        <f t="shared" si="821"/>
        <v>0.9997581136120558</v>
      </c>
      <c r="HP131" s="4">
        <f t="shared" ref="HP131:IU131" si="825">IF(B1=1,ET131,0)</f>
        <v>0.9889925480676055</v>
      </c>
      <c r="HQ131" s="4">
        <f t="shared" si="825"/>
        <v>0.98123172032035078</v>
      </c>
      <c r="HR131" s="4">
        <f t="shared" si="825"/>
        <v>0.84956941535541952</v>
      </c>
      <c r="HS131" s="4">
        <f t="shared" si="825"/>
        <v>0.57504311739705805</v>
      </c>
      <c r="HT131" s="4">
        <f t="shared" si="825"/>
        <v>0.28036275438829295</v>
      </c>
      <c r="HU131" s="4">
        <f t="shared" si="825"/>
        <v>0.13645899324423189</v>
      </c>
      <c r="HV131" s="4">
        <f t="shared" si="825"/>
        <v>0.98099789318198005</v>
      </c>
      <c r="HW131" s="4">
        <f t="shared" si="825"/>
        <v>0.96778402795718166</v>
      </c>
      <c r="HX131" s="4">
        <f t="shared" si="825"/>
        <v>0.76443210774349846</v>
      </c>
      <c r="HY131" s="4">
        <f t="shared" si="825"/>
        <v>0.43742073253112618</v>
      </c>
      <c r="HZ131" s="4">
        <f t="shared" si="825"/>
        <v>0.1829097346724384</v>
      </c>
      <c r="IA131" s="4">
        <f t="shared" si="825"/>
        <v>8.324050598338982E-2</v>
      </c>
      <c r="IB131" s="4">
        <f t="shared" si="825"/>
        <v>0.80650666617396327</v>
      </c>
      <c r="IC131" s="4">
        <f t="shared" si="825"/>
        <v>0.70806304046715285</v>
      </c>
      <c r="ID131" s="4">
        <f t="shared" si="825"/>
        <v>0.20760589994880851</v>
      </c>
      <c r="IE131" s="4">
        <f t="shared" si="825"/>
        <v>5.9067647701349014E-2</v>
      </c>
      <c r="IF131" s="4">
        <f t="shared" si="825"/>
        <v>1.7752653719774806E-2</v>
      </c>
      <c r="IG131" s="4">
        <f t="shared" si="825"/>
        <v>7.2775096604644433E-3</v>
      </c>
      <c r="IH131" s="4">
        <f t="shared" si="825"/>
        <v>0.7054475317467227</v>
      </c>
      <c r="II131" s="4">
        <f t="shared" si="825"/>
        <v>0.58222194270924843</v>
      </c>
      <c r="IJ131" s="4">
        <f t="shared" si="825"/>
        <v>0.13084464849068553</v>
      </c>
      <c r="IK131" s="4">
        <f t="shared" si="825"/>
        <v>3.4814654687887178E-2</v>
      </c>
      <c r="IL131" s="4">
        <f t="shared" si="825"/>
        <v>1.0278166921531988E-2</v>
      </c>
      <c r="IM131" s="4">
        <f t="shared" si="825"/>
        <v>4.1945899210474322E-3</v>
      </c>
      <c r="IN131" s="4">
        <f t="shared" si="825"/>
        <v>0.98285202823200191</v>
      </c>
      <c r="IO131" s="4">
        <f t="shared" si="825"/>
        <v>0.9708892481510053</v>
      </c>
      <c r="IP131" s="4">
        <f t="shared" si="825"/>
        <v>0.78273770145920762</v>
      </c>
      <c r="IQ131" s="4">
        <f t="shared" si="825"/>
        <v>0.46329656141829234</v>
      </c>
      <c r="IR131" s="4">
        <f t="shared" si="825"/>
        <v>0.19905699918356895</v>
      </c>
      <c r="IS131" s="4">
        <f t="shared" si="825"/>
        <v>9.1575096587091107E-2</v>
      </c>
      <c r="IT131" s="4">
        <f t="shared" si="825"/>
        <v>0.97053043780593296</v>
      </c>
      <c r="IU131" s="4">
        <f t="shared" si="825"/>
        <v>0.95040560231084015</v>
      </c>
      <c r="IV131" s="4">
        <f t="shared" ref="IV131:KA131" si="826">IF(AH1=1,FZ131,0)</f>
        <v>0.67427804224511623</v>
      </c>
      <c r="IW131" s="4">
        <f t="shared" si="826"/>
        <v>0.33155239462112551</v>
      </c>
      <c r="IX131" s="4">
        <f t="shared" si="826"/>
        <v>0.1249581946800442</v>
      </c>
      <c r="IY131" s="4">
        <f t="shared" si="826"/>
        <v>5.4751312551983643E-2</v>
      </c>
      <c r="IZ131" s="4">
        <f t="shared" si="826"/>
        <v>0.9859686722206964</v>
      </c>
      <c r="JA131" s="4">
        <f t="shared" si="826"/>
        <v>0.97612731707997225</v>
      </c>
      <c r="JB131" s="4">
        <f t="shared" si="826"/>
        <v>0.81539370577352854</v>
      </c>
      <c r="JC131" s="4">
        <f t="shared" si="826"/>
        <v>0.51416497414333251</v>
      </c>
      <c r="JD131" s="4">
        <f t="shared" si="826"/>
        <v>0.23353712670646087</v>
      </c>
      <c r="JE131" s="4">
        <f t="shared" si="826"/>
        <v>0.10999428409238551</v>
      </c>
      <c r="JF131" s="4">
        <f t="shared" si="826"/>
        <v>0.97583146241633678</v>
      </c>
      <c r="JG131" s="4">
        <f t="shared" si="826"/>
        <v>0.95917442993845181</v>
      </c>
      <c r="JH131" s="4">
        <f t="shared" si="826"/>
        <v>0.71734945630238023</v>
      </c>
      <c r="JI131" s="4">
        <f t="shared" si="826"/>
        <v>0.37814745439137271</v>
      </c>
      <c r="JJ131" s="4">
        <f t="shared" si="826"/>
        <v>0.1489907155502431</v>
      </c>
      <c r="JK131" s="4">
        <f t="shared" si="826"/>
        <v>6.6304454506142863E-2</v>
      </c>
      <c r="JL131" s="4">
        <f t="shared" si="826"/>
        <v>0.9855811095055621</v>
      </c>
      <c r="JM131" s="4">
        <f t="shared" si="826"/>
        <v>0.97547468550422678</v>
      </c>
      <c r="JN131" s="4">
        <f t="shared" si="826"/>
        <v>0.81119685419165299</v>
      </c>
      <c r="JO131" s="4">
        <f t="shared" si="826"/>
        <v>0.50725830210367806</v>
      </c>
      <c r="JP131" s="4">
        <f t="shared" si="826"/>
        <v>0.22862614999407885</v>
      </c>
      <c r="JQ131" s="4">
        <f t="shared" si="826"/>
        <v>0.10731749489427847</v>
      </c>
      <c r="JR131" s="4">
        <f t="shared" si="826"/>
        <v>0.97517094849430919</v>
      </c>
      <c r="JS131" s="4">
        <f t="shared" si="826"/>
        <v>0.95807824435787836</v>
      </c>
      <c r="JT131" s="4">
        <f t="shared" si="826"/>
        <v>0.7117117195734417</v>
      </c>
      <c r="JU131" s="4">
        <f t="shared" si="826"/>
        <v>0.37167012593419735</v>
      </c>
      <c r="JV131" s="4">
        <f t="shared" si="826"/>
        <v>0.14552008733025087</v>
      </c>
      <c r="JW131" s="4">
        <f t="shared" si="826"/>
        <v>6.4613699267567895E-2</v>
      </c>
      <c r="JX131" s="4">
        <f t="shared" si="826"/>
        <v>0.98581285714572209</v>
      </c>
      <c r="JY131" s="4">
        <f t="shared" si="826"/>
        <v>0.97586489090636486</v>
      </c>
      <c r="JZ131" s="4">
        <f t="shared" si="826"/>
        <v>0.81370159847609358</v>
      </c>
      <c r="KA131" s="4">
        <f t="shared" si="826"/>
        <v>0.5113663973208169</v>
      </c>
      <c r="KB131" s="4">
        <f t="shared" ref="KB131:KJ131" si="827">IF(BN1=1,HF131,0)</f>
        <v>0.23153804881148357</v>
      </c>
      <c r="KC131" s="4">
        <f t="shared" si="827"/>
        <v>0.10890247484073655</v>
      </c>
      <c r="KD131" s="4">
        <f t="shared" si="827"/>
        <v>0.97556586539906986</v>
      </c>
      <c r="KE131" s="4">
        <f t="shared" si="827"/>
        <v>0.9587335235455211</v>
      </c>
      <c r="KF131" s="4">
        <f t="shared" si="827"/>
        <v>0.71507270156495062</v>
      </c>
      <c r="KG131" s="4">
        <f t="shared" si="827"/>
        <v>0.37551698515581117</v>
      </c>
      <c r="KH131" s="4">
        <f t="shared" si="827"/>
        <v>0.14757600925813194</v>
      </c>
      <c r="KI131" s="4">
        <f t="shared" si="827"/>
        <v>6.561434138359068E-2</v>
      </c>
      <c r="KJ131" s="4">
        <f t="shared" si="827"/>
        <v>0</v>
      </c>
    </row>
    <row r="132" spans="1:296" x14ac:dyDescent="0.2">
      <c r="A132" s="4" t="str">
        <f>'Respondent Data'!A132</f>
        <v>1090</v>
      </c>
      <c r="B132" s="4">
        <f>SUMPRODUCT('Respondent Data'!I132:Z132,'Product Coding'!A100:R100)</f>
        <v>1.4130759737303851</v>
      </c>
      <c r="C132" s="4">
        <f>SUMPRODUCT('Respondent Data'!I132:Z132,'Product Coding'!A101:R101)</f>
        <v>1.959640060662865</v>
      </c>
      <c r="D132" s="4">
        <f>SUMPRODUCT('Respondent Data'!I132:Z132,'Product Coding'!A102:R102)</f>
        <v>1.4994251941523193</v>
      </c>
      <c r="E132" s="4">
        <f>SUMPRODUCT('Respondent Data'!I132:Z132,'Product Coding'!A103:R103)</f>
        <v>2.146091247453767</v>
      </c>
      <c r="F132" s="4">
        <f>SUMPRODUCT('Respondent Data'!I132:Z132,'Product Coding'!A104:R104)</f>
        <v>0.34053502489550613</v>
      </c>
      <c r="G132" s="4">
        <f>SUMPRODUCT('Respondent Data'!I132:Z132,'Product Coding'!A105:R105)</f>
        <v>-9.084808616051987E-2</v>
      </c>
      <c r="H132" s="4">
        <f>SUMPRODUCT('Respondent Data'!I132:Z132,'Product Coding'!A106:R106)</f>
        <v>-0.68328763743893473</v>
      </c>
      <c r="I132" s="4">
        <f>SUMPRODUCT('Respondent Data'!I132:Z132,'Product Coding'!A107:R107)</f>
        <v>-0.13672355050645479</v>
      </c>
      <c r="J132" s="4">
        <f>SUMPRODUCT('Respondent Data'!I132:Z132,'Product Coding'!A108:R108)</f>
        <v>-0.59693841701700046</v>
      </c>
      <c r="K132" s="4">
        <f>SUMPRODUCT('Respondent Data'!I132:Z132,'Product Coding'!A109:R109)</f>
        <v>4.972763628444743E-2</v>
      </c>
      <c r="L132" s="4">
        <f>SUMPRODUCT('Respondent Data'!I132:Z132,'Product Coding'!A110:R110)</f>
        <v>-1.7558285862738137</v>
      </c>
      <c r="M132" s="4">
        <f>SUMPRODUCT('Respondent Data'!I132:Z132,'Product Coding'!A111:R111)</f>
        <v>-2.1872116973298397</v>
      </c>
      <c r="N132" s="4">
        <f>SUMPRODUCT('Respondent Data'!I132:Z132,'Product Coding'!A112:R112)</f>
        <v>1.6658280850353751</v>
      </c>
      <c r="O132" s="4">
        <f>SUMPRODUCT('Respondent Data'!I132:Z132,'Product Coding'!A113:R113)</f>
        <v>2.212392171967855</v>
      </c>
      <c r="P132" s="4">
        <f>SUMPRODUCT('Respondent Data'!I132:Z132,'Product Coding'!A114:R114)</f>
        <v>1.7521773054573093</v>
      </c>
      <c r="Q132" s="4">
        <f>SUMPRODUCT('Respondent Data'!I132:Z132,'Product Coding'!A115:R115)</f>
        <v>2.3988433587587572</v>
      </c>
      <c r="R132" s="4">
        <f>SUMPRODUCT('Respondent Data'!I132:Z132,'Product Coding'!A116:R116)</f>
        <v>0.59328713620049611</v>
      </c>
      <c r="S132" s="4">
        <f>SUMPRODUCT('Respondent Data'!I132:Z132,'Product Coding'!A117:R117)</f>
        <v>0.16190402514447011</v>
      </c>
      <c r="T132" s="4">
        <f>SUMPRODUCT('Respondent Data'!I132:Z132,'Product Coding'!A118:R118)</f>
        <v>-0.43053552613394475</v>
      </c>
      <c r="U132" s="4">
        <f>SUMPRODUCT('Respondent Data'!I132:Z132,'Product Coding'!A119:R119)</f>
        <v>0.11602856079853519</v>
      </c>
      <c r="V132" s="4">
        <f>SUMPRODUCT('Respondent Data'!I132:Z132,'Product Coding'!A120:R120)</f>
        <v>-0.34418630571201048</v>
      </c>
      <c r="W132" s="4">
        <f>SUMPRODUCT('Respondent Data'!I132:Z132,'Product Coding'!A121:R121)</f>
        <v>0.30247974758943741</v>
      </c>
      <c r="X132" s="4">
        <f>SUMPRODUCT('Respondent Data'!I132:Z132,'Product Coding'!A122:R122)</f>
        <v>-1.5030764749688237</v>
      </c>
      <c r="Y132" s="4">
        <f>SUMPRODUCT('Respondent Data'!I132:Z132,'Product Coding'!A123:R123)</f>
        <v>-1.9344595860248497</v>
      </c>
      <c r="Z132" s="4">
        <f>SUMPRODUCT('Respondent Data'!I132:Z132,'Product Coding'!A124:R124)</f>
        <v>2.1617776151171153</v>
      </c>
      <c r="AA132" s="4">
        <f>SUMPRODUCT('Respondent Data'!I132:Z132,'Product Coding'!A125:R125)</f>
        <v>2.7083417020495952</v>
      </c>
      <c r="AB132" s="4">
        <f>SUMPRODUCT('Respondent Data'!I132:Z132,'Product Coding'!A126:R126)</f>
        <v>2.2481268355390496</v>
      </c>
      <c r="AC132" s="4">
        <f>SUMPRODUCT('Respondent Data'!I132:Z132,'Product Coding'!A127:R127)</f>
        <v>2.894792888840497</v>
      </c>
      <c r="AD132" s="4">
        <f>SUMPRODUCT('Respondent Data'!I132:Z132,'Product Coding'!A128:R128)</f>
        <v>1.0892366662822361</v>
      </c>
      <c r="AE132" s="4">
        <f>SUMPRODUCT('Respondent Data'!I132:Z132,'Product Coding'!A129:R129)</f>
        <v>0.65785355522621014</v>
      </c>
      <c r="AF132" s="4">
        <f>SUMPRODUCT('Respondent Data'!I132:Z132,'Product Coding'!A130:R130)</f>
        <v>6.5414003947795285E-2</v>
      </c>
      <c r="AG132" s="4">
        <f>SUMPRODUCT('Respondent Data'!I132:Z132,'Product Coding'!A131:R131)</f>
        <v>0.61197809088027522</v>
      </c>
      <c r="AH132" s="4">
        <f>SUMPRODUCT('Respondent Data'!I132:Z132,'Product Coding'!A132:R132)</f>
        <v>0.15176322436972955</v>
      </c>
      <c r="AI132" s="4">
        <f>SUMPRODUCT('Respondent Data'!I132:Z132,'Product Coding'!A133:R133)</f>
        <v>0.79842927767117744</v>
      </c>
      <c r="AJ132" s="4">
        <f>SUMPRODUCT('Respondent Data'!I132:Z132,'Product Coding'!A134:R134)</f>
        <v>-1.0071269448870837</v>
      </c>
      <c r="AK132" s="4">
        <f>SUMPRODUCT('Respondent Data'!I132:Z132,'Product Coding'!A135:R135)</f>
        <v>-1.4385100559431097</v>
      </c>
      <c r="AL132" s="4">
        <f>SUMPRODUCT('Respondent Data'!I132:Z132,'Product Coding'!A136:R136)</f>
        <v>3.9442648405664249</v>
      </c>
      <c r="AM132" s="4">
        <f>SUMPRODUCT('Respondent Data'!I132:Z132,'Product Coding'!A137:R137)</f>
        <v>4.4908289274989048</v>
      </c>
      <c r="AN132" s="4">
        <f>SUMPRODUCT('Respondent Data'!I132:Z132,'Product Coding'!A138:R138)</f>
        <v>4.0306140609883592</v>
      </c>
      <c r="AO132" s="4">
        <f>SUMPRODUCT('Respondent Data'!I132:Z132,'Product Coding'!A139:R139)</f>
        <v>4.6772801142898075</v>
      </c>
      <c r="AP132" s="4">
        <f>SUMPRODUCT('Respondent Data'!I132:Z132,'Product Coding'!A140:R140)</f>
        <v>2.8717238917315462</v>
      </c>
      <c r="AQ132" s="4">
        <f>SUMPRODUCT('Respondent Data'!I132:Z132,'Product Coding'!A141:R141)</f>
        <v>2.4403407806755202</v>
      </c>
      <c r="AR132" s="4">
        <f>SUMPRODUCT('Respondent Data'!I132:Z132,'Product Coding'!A142:R142)</f>
        <v>1.8479012293971051</v>
      </c>
      <c r="AS132" s="4">
        <f>SUMPRODUCT('Respondent Data'!I132:Z132,'Product Coding'!A143:R143)</f>
        <v>2.394465316329585</v>
      </c>
      <c r="AT132" s="4">
        <f>SUMPRODUCT('Respondent Data'!I132:Z132,'Product Coding'!A144:R144)</f>
        <v>1.9342504498190394</v>
      </c>
      <c r="AU132" s="4">
        <f>SUMPRODUCT('Respondent Data'!I132:Z132,'Product Coding'!A145:R145)</f>
        <v>2.5809165031204873</v>
      </c>
      <c r="AV132" s="4">
        <f>SUMPRODUCT('Respondent Data'!I132:Z132,'Product Coding'!A146:R146)</f>
        <v>0.77536028056222639</v>
      </c>
      <c r="AW132" s="4">
        <f>SUMPRODUCT('Respondent Data'!I132:Z132,'Product Coding'!A147:R147)</f>
        <v>0.34397716950620039</v>
      </c>
      <c r="AX132" s="4">
        <f>SUMPRODUCT('Respondent Data'!I132:Z132,'Product Coding'!A148:R148)</f>
        <v>5.5208541640755744</v>
      </c>
      <c r="AY132" s="4">
        <f>SUMPRODUCT('Respondent Data'!I132:Z132,'Product Coding'!A149:R149)</f>
        <v>6.0674182510080552</v>
      </c>
      <c r="AZ132" s="4">
        <f>SUMPRODUCT('Respondent Data'!I132:Z132,'Product Coding'!A150:R150)</f>
        <v>5.6072033844975095</v>
      </c>
      <c r="BA132" s="4">
        <f>SUMPRODUCT('Respondent Data'!I132:Z132,'Product Coding'!A151:R151)</f>
        <v>6.253869437798957</v>
      </c>
      <c r="BB132" s="4">
        <f>SUMPRODUCT('Respondent Data'!I132:Z132,'Product Coding'!A152:R152)</f>
        <v>4.4483132152406961</v>
      </c>
      <c r="BC132" s="4">
        <f>SUMPRODUCT('Respondent Data'!I132:Z132,'Product Coding'!A153:R153)</f>
        <v>4.0169301041846701</v>
      </c>
      <c r="BD132" s="4">
        <f>SUMPRODUCT('Respondent Data'!I132:Z132,'Product Coding'!A154:R154)</f>
        <v>3.4244905529062546</v>
      </c>
      <c r="BE132" s="4">
        <f>SUMPRODUCT('Respondent Data'!I132:Z132,'Product Coding'!A155:R155)</f>
        <v>3.9710546398387354</v>
      </c>
      <c r="BF132" s="4">
        <f>SUMPRODUCT('Respondent Data'!I132:Z132,'Product Coding'!A156:R156)</f>
        <v>3.5108397733281898</v>
      </c>
      <c r="BG132" s="4">
        <f>SUMPRODUCT('Respondent Data'!I132:Z132,'Product Coding'!A157:R157)</f>
        <v>4.1575058266296372</v>
      </c>
      <c r="BH132" s="4">
        <f>SUMPRODUCT('Respondent Data'!I132:Z132,'Product Coding'!A158:R158)</f>
        <v>2.3519496040713763</v>
      </c>
      <c r="BI132" s="4">
        <f>SUMPRODUCT('Respondent Data'!I132:Z132,'Product Coding'!A159:R159)</f>
        <v>1.9205664930153503</v>
      </c>
      <c r="BJ132" s="4">
        <f>SUMPRODUCT('Respondent Data'!I132:Z132,'Product Coding'!A160:R160)</f>
        <v>5.6700203106863549</v>
      </c>
      <c r="BK132" s="4">
        <f>SUMPRODUCT('Respondent Data'!I132:Z132,'Product Coding'!A161:R161)</f>
        <v>6.2165843976188349</v>
      </c>
      <c r="BL132" s="4">
        <f>SUMPRODUCT('Respondent Data'!I132:Z132,'Product Coding'!A162:R162)</f>
        <v>5.7563695311082892</v>
      </c>
      <c r="BM132" s="4">
        <f>SUMPRODUCT('Respondent Data'!I132:Z132,'Product Coding'!A163:R163)</f>
        <v>6.4030355844097375</v>
      </c>
      <c r="BN132" s="4">
        <f>SUMPRODUCT('Respondent Data'!I132:Z132,'Product Coding'!A164:R164)</f>
        <v>4.5974793618514758</v>
      </c>
      <c r="BO132" s="4">
        <f>SUMPRODUCT('Respondent Data'!I132:Z132,'Product Coding'!A165:R165)</f>
        <v>4.1660962507954498</v>
      </c>
      <c r="BP132" s="4">
        <f>SUMPRODUCT('Respondent Data'!I132:Z132,'Product Coding'!A166:R166)</f>
        <v>3.5736566995170351</v>
      </c>
      <c r="BQ132" s="4">
        <f>SUMPRODUCT('Respondent Data'!I132:Z132,'Product Coding'!A167:R167)</f>
        <v>4.1202207864495151</v>
      </c>
      <c r="BR132" s="4">
        <f>SUMPRODUCT('Respondent Data'!I132:Z132,'Product Coding'!A168:R168)</f>
        <v>3.6600059199389694</v>
      </c>
      <c r="BS132" s="4">
        <f>SUMPRODUCT('Respondent Data'!I132:Z132,'Product Coding'!A169:R169)</f>
        <v>4.3066719732404177</v>
      </c>
      <c r="BT132" s="4">
        <f>SUMPRODUCT('Respondent Data'!I132:Z132,'Product Coding'!A170:R170)</f>
        <v>2.501115750682156</v>
      </c>
      <c r="BU132" s="4">
        <f>SUMPRODUCT('Respondent Data'!I132:Z132,'Product Coding'!A171:R171)</f>
        <v>2.06973263962613</v>
      </c>
      <c r="BV132" s="4">
        <f>SUMPRODUCT('Respondent Data'!I132:Z132,'Product Coding'!A172:R172)</f>
        <v>-4.6165496828991301</v>
      </c>
      <c r="BX132" s="4">
        <f t="shared" si="676"/>
        <v>0.24339345863947326</v>
      </c>
      <c r="BY132" s="4">
        <f t="shared" si="677"/>
        <v>0.14090913053334583</v>
      </c>
      <c r="BZ132" s="4">
        <f t="shared" si="678"/>
        <v>0.22325845353763987</v>
      </c>
      <c r="CA132" s="4">
        <f t="shared" si="679"/>
        <v>0.11694035652497557</v>
      </c>
      <c r="CB132" s="4">
        <f t="shared" si="680"/>
        <v>0.7113896097745942</v>
      </c>
      <c r="CC132" s="4">
        <f t="shared" si="681"/>
        <v>1.0951026313761807</v>
      </c>
      <c r="CD132" s="4">
        <f t="shared" si="682"/>
        <v>1.9803778056504719</v>
      </c>
      <c r="CE132" s="4">
        <f t="shared" si="683"/>
        <v>1.1465111522783005</v>
      </c>
      <c r="CF132" s="4">
        <f t="shared" si="684"/>
        <v>1.8165487633942683</v>
      </c>
      <c r="CG132" s="4">
        <f t="shared" si="685"/>
        <v>0.95148854016636486</v>
      </c>
      <c r="CH132" s="4">
        <f t="shared" si="686"/>
        <v>5.7882418132476294</v>
      </c>
      <c r="CI132" s="4">
        <f t="shared" si="687"/>
        <v>8.910333737848033</v>
      </c>
      <c r="CJ132" s="4">
        <f t="shared" si="688"/>
        <v>0.18903405687773864</v>
      </c>
      <c r="CK132" s="4">
        <f t="shared" si="689"/>
        <v>0.10943853932939387</v>
      </c>
      <c r="CL132" s="4">
        <f t="shared" si="690"/>
        <v>0.17339599609775905</v>
      </c>
      <c r="CM132" s="4">
        <f t="shared" si="691"/>
        <v>9.0822942121009748E-2</v>
      </c>
      <c r="CN132" s="4">
        <f t="shared" si="692"/>
        <v>0.55250812699759899</v>
      </c>
      <c r="CO132" s="4">
        <f t="shared" si="693"/>
        <v>0.85052282942888124</v>
      </c>
      <c r="CP132" s="4">
        <f t="shared" si="694"/>
        <v>1.5380809855997892</v>
      </c>
      <c r="CQ132" s="4">
        <f t="shared" si="695"/>
        <v>0.89044979097720489</v>
      </c>
      <c r="CR132" s="4">
        <f t="shared" si="696"/>
        <v>1.410841458846698</v>
      </c>
      <c r="CS132" s="4">
        <f t="shared" si="697"/>
        <v>0.73898345430371004</v>
      </c>
      <c r="CT132" s="4">
        <f t="shared" si="698"/>
        <v>4.4954981052646312</v>
      </c>
      <c r="CU132" s="4">
        <f t="shared" si="699"/>
        <v>6.9203032160981488</v>
      </c>
      <c r="CV132" s="4">
        <f t="shared" si="700"/>
        <v>0.11512029946042338</v>
      </c>
      <c r="CW132" s="4">
        <f t="shared" si="701"/>
        <v>6.6647236102325869E-2</v>
      </c>
      <c r="CX132" s="4">
        <f t="shared" si="702"/>
        <v>0.105596839668541</v>
      </c>
      <c r="CY132" s="4">
        <f t="shared" si="703"/>
        <v>5.5310479326006752E-2</v>
      </c>
      <c r="CZ132" s="4">
        <f t="shared" si="704"/>
        <v>0.33647323707081478</v>
      </c>
      <c r="DA132" s="4">
        <f t="shared" si="705"/>
        <v>0.51796191881501097</v>
      </c>
      <c r="DB132" s="4">
        <f t="shared" si="706"/>
        <v>0.93667959404347245</v>
      </c>
      <c r="DC132" s="4">
        <f t="shared" si="707"/>
        <v>0.54227713399848787</v>
      </c>
      <c r="DD132" s="4">
        <f t="shared" si="708"/>
        <v>0.85919169231319215</v>
      </c>
      <c r="DE132" s="4">
        <f t="shared" si="709"/>
        <v>0.45003528972963397</v>
      </c>
      <c r="DF132" s="4">
        <f t="shared" si="710"/>
        <v>2.737724072845499</v>
      </c>
      <c r="DG132" s="4">
        <f t="shared" si="711"/>
        <v>4.214411898853812</v>
      </c>
      <c r="DH132" s="4">
        <f t="shared" si="712"/>
        <v>1.936544782949793E-2</v>
      </c>
      <c r="DI132" s="4">
        <f t="shared" si="713"/>
        <v>1.1211346563283826E-2</v>
      </c>
      <c r="DJ132" s="4">
        <f t="shared" si="714"/>
        <v>1.7763418781446133E-2</v>
      </c>
      <c r="DK132" s="4">
        <f t="shared" si="715"/>
        <v>9.3042860975230419E-3</v>
      </c>
      <c r="DL132" s="4">
        <f t="shared" si="716"/>
        <v>5.6601267969748778E-2</v>
      </c>
      <c r="DM132" s="4">
        <f t="shared" si="717"/>
        <v>8.7131153788625168E-2</v>
      </c>
      <c r="DN132" s="4">
        <f t="shared" si="718"/>
        <v>0.15756751760049192</v>
      </c>
      <c r="DO132" s="4">
        <f t="shared" si="719"/>
        <v>9.1221440500053666E-2</v>
      </c>
      <c r="DP132" s="4">
        <f t="shared" si="720"/>
        <v>0.14453256264112888</v>
      </c>
      <c r="DQ132" s="4">
        <f t="shared" si="721"/>
        <v>7.5704588726233646E-2</v>
      </c>
      <c r="DR132" s="4">
        <f t="shared" si="722"/>
        <v>0.46053782827829254</v>
      </c>
      <c r="DS132" s="4">
        <f t="shared" si="723"/>
        <v>0.70894511343176636</v>
      </c>
      <c r="DT132" s="4">
        <f t="shared" si="724"/>
        <v>4.0024277515959437E-3</v>
      </c>
      <c r="DU132" s="4">
        <f t="shared" si="725"/>
        <v>2.3171477888208653E-3</v>
      </c>
      <c r="DV132" s="4">
        <f t="shared" si="726"/>
        <v>3.6713222911263711E-3</v>
      </c>
      <c r="DW132" s="4">
        <f t="shared" si="727"/>
        <v>1.9229987973110574E-3</v>
      </c>
      <c r="DX132" s="4">
        <f t="shared" si="728"/>
        <v>1.1698282822696509E-2</v>
      </c>
      <c r="DY132" s="4">
        <f t="shared" si="729"/>
        <v>1.8008163354785098E-2</v>
      </c>
      <c r="DZ132" s="4">
        <f t="shared" si="730"/>
        <v>3.2565867350284848E-2</v>
      </c>
      <c r="EA132" s="4">
        <f t="shared" si="731"/>
        <v>1.8853538953115884E-2</v>
      </c>
      <c r="EB132" s="4">
        <f t="shared" si="732"/>
        <v>2.9871818344576365E-2</v>
      </c>
      <c r="EC132" s="4">
        <f t="shared" si="733"/>
        <v>1.5646534462244375E-2</v>
      </c>
      <c r="ED132" s="4">
        <f t="shared" si="734"/>
        <v>9.5183411237877533E-2</v>
      </c>
      <c r="EE132" s="4">
        <f t="shared" si="735"/>
        <v>0.14652393382999809</v>
      </c>
      <c r="EF132" s="4">
        <f t="shared" si="736"/>
        <v>3.4477952483040679E-3</v>
      </c>
      <c r="EG132" s="4">
        <f t="shared" si="737"/>
        <v>1.9960513047935168E-3</v>
      </c>
      <c r="EH132" s="4">
        <f t="shared" si="738"/>
        <v>3.1625724025351938E-3</v>
      </c>
      <c r="EI132" s="4">
        <f t="shared" si="739"/>
        <v>1.6565211235155431E-3</v>
      </c>
      <c r="EJ132" s="4">
        <f t="shared" si="740"/>
        <v>1.0077204744877033E-2</v>
      </c>
      <c r="EK132" s="4">
        <f t="shared" si="741"/>
        <v>1.5512699765924362E-2</v>
      </c>
      <c r="EL132" s="4">
        <f t="shared" si="742"/>
        <v>2.8053084196820677E-2</v>
      </c>
      <c r="EM132" s="4">
        <f t="shared" si="743"/>
        <v>1.6240928269185884E-2</v>
      </c>
      <c r="EN132" s="4">
        <f t="shared" si="744"/>
        <v>2.5732360391905983E-2</v>
      </c>
      <c r="EO132" s="4">
        <f t="shared" si="745"/>
        <v>1.3478331282767399E-2</v>
      </c>
      <c r="EP132" s="4">
        <f t="shared" si="746"/>
        <v>8.199346330548242E-2</v>
      </c>
      <c r="EQ132" s="4">
        <f t="shared" si="747"/>
        <v>0.1262195232931933</v>
      </c>
      <c r="ER132" s="4">
        <f t="shared" si="748"/>
        <v>101.14444896803944</v>
      </c>
      <c r="ET132" s="4">
        <f t="shared" si="749"/>
        <v>0.80425065215817082</v>
      </c>
      <c r="EU132" s="4">
        <f t="shared" si="750"/>
        <v>0.87649399346337564</v>
      </c>
      <c r="EV132" s="4">
        <f t="shared" si="751"/>
        <v>0.81748873029082225</v>
      </c>
      <c r="EW132" s="4">
        <f t="shared" si="752"/>
        <v>0.89530295342823818</v>
      </c>
      <c r="EX132" s="4">
        <f t="shared" si="753"/>
        <v>0.58432048102226664</v>
      </c>
      <c r="EY132" s="4">
        <f t="shared" si="754"/>
        <v>0.47730358648022131</v>
      </c>
      <c r="EZ132" s="4">
        <f t="shared" si="755"/>
        <v>0.33552793142671672</v>
      </c>
      <c r="FA132" s="4">
        <f t="shared" si="756"/>
        <v>0.46587225924198111</v>
      </c>
      <c r="FB132" s="4">
        <f t="shared" si="757"/>
        <v>0.35504444765759491</v>
      </c>
      <c r="FC132" s="4">
        <f t="shared" si="758"/>
        <v>0.51242934786322125</v>
      </c>
      <c r="FD132" s="4">
        <f t="shared" si="759"/>
        <v>0.14731355003418481</v>
      </c>
      <c r="FE132" s="4">
        <f t="shared" si="760"/>
        <v>0.10090477540437945</v>
      </c>
      <c r="FF132" s="4">
        <f t="shared" si="761"/>
        <v>0.84101880363787096</v>
      </c>
      <c r="FG132" s="4">
        <f t="shared" si="762"/>
        <v>0.9013568255925698</v>
      </c>
      <c r="FH132" s="4">
        <f t="shared" si="763"/>
        <v>0.85222721342632479</v>
      </c>
      <c r="FI132" s="4">
        <f t="shared" si="764"/>
        <v>0.91673906129585747</v>
      </c>
      <c r="FJ132" s="4">
        <f t="shared" si="765"/>
        <v>0.64411901143081518</v>
      </c>
      <c r="FK132" s="4">
        <f t="shared" si="766"/>
        <v>0.54038782126704465</v>
      </c>
      <c r="FL132" s="4">
        <f t="shared" si="767"/>
        <v>0.39399846012544948</v>
      </c>
      <c r="FM132" s="4">
        <f t="shared" si="768"/>
        <v>0.52897464125883153</v>
      </c>
      <c r="FN132" s="4">
        <f t="shared" si="769"/>
        <v>0.41479293311903698</v>
      </c>
      <c r="FO132" s="4">
        <f t="shared" si="770"/>
        <v>0.57504859952816556</v>
      </c>
      <c r="FP132" s="4">
        <f t="shared" si="771"/>
        <v>0.18196712669994558</v>
      </c>
      <c r="FQ132" s="4">
        <f t="shared" si="772"/>
        <v>0.1262577925006057</v>
      </c>
      <c r="FR132" s="4">
        <f t="shared" si="773"/>
        <v>0.89676423295663521</v>
      </c>
      <c r="FS132" s="4">
        <f t="shared" si="774"/>
        <v>0.93751707795553485</v>
      </c>
      <c r="FT132" s="4">
        <f t="shared" si="775"/>
        <v>0.90448883726892804</v>
      </c>
      <c r="FU132" s="4">
        <f t="shared" si="776"/>
        <v>0.9475884297469197</v>
      </c>
      <c r="FV132" s="4">
        <f t="shared" si="777"/>
        <v>0.74823795363963108</v>
      </c>
      <c r="FW132" s="4">
        <f t="shared" si="778"/>
        <v>0.65877805470946516</v>
      </c>
      <c r="FX132" s="4">
        <f t="shared" si="779"/>
        <v>0.51634767210623744</v>
      </c>
      <c r="FY132" s="4">
        <f t="shared" si="780"/>
        <v>0.64839189919610163</v>
      </c>
      <c r="FZ132" s="4">
        <f t="shared" si="781"/>
        <v>0.53786815213003003</v>
      </c>
      <c r="GA132" s="4">
        <f t="shared" si="782"/>
        <v>0.68963838817085255</v>
      </c>
      <c r="GB132" s="4">
        <f t="shared" si="783"/>
        <v>0.26754248856007934</v>
      </c>
      <c r="GC132" s="4">
        <f t="shared" si="784"/>
        <v>0.19177618097638424</v>
      </c>
      <c r="GD132" s="4">
        <f t="shared" si="785"/>
        <v>0.98100244826746652</v>
      </c>
      <c r="GE132" s="4">
        <f t="shared" si="786"/>
        <v>0.98891295415010227</v>
      </c>
      <c r="GF132" s="4">
        <f t="shared" si="787"/>
        <v>0.98254661304027413</v>
      </c>
      <c r="GG132" s="4">
        <f t="shared" si="788"/>
        <v>0.99078148559786861</v>
      </c>
      <c r="GH132" s="4">
        <f t="shared" si="789"/>
        <v>0.94643081578114363</v>
      </c>
      <c r="GI132" s="4">
        <f t="shared" si="790"/>
        <v>0.91985221517663684</v>
      </c>
      <c r="GJ132" s="4">
        <f t="shared" si="791"/>
        <v>0.86388049491306407</v>
      </c>
      <c r="GK132" s="4">
        <f t="shared" si="792"/>
        <v>0.9164042813727602</v>
      </c>
      <c r="GL132" s="4">
        <f t="shared" si="793"/>
        <v>0.87371913446690863</v>
      </c>
      <c r="GM132" s="4">
        <f t="shared" si="794"/>
        <v>0.92962325389363909</v>
      </c>
      <c r="GN132" s="4">
        <f t="shared" si="795"/>
        <v>0.68467928775170273</v>
      </c>
      <c r="GO132" s="4">
        <f t="shared" si="796"/>
        <v>0.58515630030497601</v>
      </c>
      <c r="GP132" s="4">
        <f t="shared" si="797"/>
        <v>0.99601352781530694</v>
      </c>
      <c r="GQ132" s="4">
        <f t="shared" si="798"/>
        <v>0.99768820897264643</v>
      </c>
      <c r="GR132" s="4">
        <f t="shared" si="799"/>
        <v>0.99634210701293557</v>
      </c>
      <c r="GS132" s="4">
        <f t="shared" si="800"/>
        <v>0.9980806920296077</v>
      </c>
      <c r="GT132" s="4">
        <f t="shared" si="801"/>
        <v>0.9884369846017157</v>
      </c>
      <c r="GU132" s="4">
        <f t="shared" si="802"/>
        <v>0.98231039396045683</v>
      </c>
      <c r="GV132" s="4">
        <f t="shared" si="803"/>
        <v>0.96846122036373949</v>
      </c>
      <c r="GW132" s="4">
        <f t="shared" si="804"/>
        <v>0.98149533938657352</v>
      </c>
      <c r="GX132" s="4">
        <f t="shared" si="805"/>
        <v>0.97099462494993549</v>
      </c>
      <c r="GY132" s="4">
        <f t="shared" si="806"/>
        <v>0.98459450809771265</v>
      </c>
      <c r="GZ132" s="4">
        <f t="shared" si="807"/>
        <v>0.91308906776601695</v>
      </c>
      <c r="HA132" s="4">
        <f t="shared" si="808"/>
        <v>0.87220159169243816</v>
      </c>
      <c r="HB132" s="4">
        <f t="shared" si="809"/>
        <v>0.9965640511996432</v>
      </c>
      <c r="HC132" s="4">
        <f t="shared" si="810"/>
        <v>0.99800792497915125</v>
      </c>
      <c r="HD132" s="4">
        <f t="shared" si="811"/>
        <v>0.99684739792976829</v>
      </c>
      <c r="HE132" s="4">
        <f t="shared" si="812"/>
        <v>0.99834621840063742</v>
      </c>
      <c r="HF132" s="4">
        <f t="shared" si="813"/>
        <v>0.99002333217942262</v>
      </c>
      <c r="HG132" s="4">
        <f t="shared" si="814"/>
        <v>0.98472426807710045</v>
      </c>
      <c r="HH132" s="4">
        <f t="shared" si="815"/>
        <v>0.97271241667570352</v>
      </c>
      <c r="HI132" s="4">
        <f t="shared" si="816"/>
        <v>0.98401862411028207</v>
      </c>
      <c r="HJ132" s="4">
        <f t="shared" si="817"/>
        <v>0.9749131826336509</v>
      </c>
      <c r="HK132" s="4">
        <f t="shared" si="818"/>
        <v>0.98670091814818806</v>
      </c>
      <c r="HL132" s="4">
        <f t="shared" si="819"/>
        <v>0.92422000124197334</v>
      </c>
      <c r="HM132" s="4">
        <f t="shared" si="820"/>
        <v>0.88792635833188793</v>
      </c>
      <c r="HN132" s="4">
        <f t="shared" si="821"/>
        <v>9.7900572189967526E-3</v>
      </c>
      <c r="HP132" s="4">
        <f t="shared" ref="HP132:IU132" si="828">IF(B1=1,ET132,0)</f>
        <v>0.80425065215817082</v>
      </c>
      <c r="HQ132" s="4">
        <f t="shared" si="828"/>
        <v>0.87649399346337564</v>
      </c>
      <c r="HR132" s="4">
        <f t="shared" si="828"/>
        <v>0.81748873029082225</v>
      </c>
      <c r="HS132" s="4">
        <f t="shared" si="828"/>
        <v>0.89530295342823818</v>
      </c>
      <c r="HT132" s="4">
        <f t="shared" si="828"/>
        <v>0.58432048102226664</v>
      </c>
      <c r="HU132" s="4">
        <f t="shared" si="828"/>
        <v>0.47730358648022131</v>
      </c>
      <c r="HV132" s="4">
        <f t="shared" si="828"/>
        <v>0.33552793142671672</v>
      </c>
      <c r="HW132" s="4">
        <f t="shared" si="828"/>
        <v>0.46587225924198111</v>
      </c>
      <c r="HX132" s="4">
        <f t="shared" si="828"/>
        <v>0.35504444765759491</v>
      </c>
      <c r="HY132" s="4">
        <f t="shared" si="828"/>
        <v>0.51242934786322125</v>
      </c>
      <c r="HZ132" s="4">
        <f t="shared" si="828"/>
        <v>0.14731355003418481</v>
      </c>
      <c r="IA132" s="4">
        <f t="shared" si="828"/>
        <v>0.10090477540437945</v>
      </c>
      <c r="IB132" s="4">
        <f t="shared" si="828"/>
        <v>0.84101880363787096</v>
      </c>
      <c r="IC132" s="4">
        <f t="shared" si="828"/>
        <v>0.9013568255925698</v>
      </c>
      <c r="ID132" s="4">
        <f t="shared" si="828"/>
        <v>0.85222721342632479</v>
      </c>
      <c r="IE132" s="4">
        <f t="shared" si="828"/>
        <v>0.91673906129585747</v>
      </c>
      <c r="IF132" s="4">
        <f t="shared" si="828"/>
        <v>0.64411901143081518</v>
      </c>
      <c r="IG132" s="4">
        <f t="shared" si="828"/>
        <v>0.54038782126704465</v>
      </c>
      <c r="IH132" s="4">
        <f t="shared" si="828"/>
        <v>0.39399846012544948</v>
      </c>
      <c r="II132" s="4">
        <f t="shared" si="828"/>
        <v>0.52897464125883153</v>
      </c>
      <c r="IJ132" s="4">
        <f t="shared" si="828"/>
        <v>0.41479293311903698</v>
      </c>
      <c r="IK132" s="4">
        <f t="shared" si="828"/>
        <v>0.57504859952816556</v>
      </c>
      <c r="IL132" s="4">
        <f t="shared" si="828"/>
        <v>0.18196712669994558</v>
      </c>
      <c r="IM132" s="4">
        <f t="shared" si="828"/>
        <v>0.1262577925006057</v>
      </c>
      <c r="IN132" s="4">
        <f t="shared" si="828"/>
        <v>0.89676423295663521</v>
      </c>
      <c r="IO132" s="4">
        <f t="shared" si="828"/>
        <v>0.93751707795553485</v>
      </c>
      <c r="IP132" s="4">
        <f t="shared" si="828"/>
        <v>0.90448883726892804</v>
      </c>
      <c r="IQ132" s="4">
        <f t="shared" si="828"/>
        <v>0.9475884297469197</v>
      </c>
      <c r="IR132" s="4">
        <f t="shared" si="828"/>
        <v>0.74823795363963108</v>
      </c>
      <c r="IS132" s="4">
        <f t="shared" si="828"/>
        <v>0.65877805470946516</v>
      </c>
      <c r="IT132" s="4">
        <f t="shared" si="828"/>
        <v>0.51634767210623744</v>
      </c>
      <c r="IU132" s="4">
        <f t="shared" si="828"/>
        <v>0.64839189919610163</v>
      </c>
      <c r="IV132" s="4">
        <f t="shared" ref="IV132:KA132" si="829">IF(AH1=1,FZ132,0)</f>
        <v>0.53786815213003003</v>
      </c>
      <c r="IW132" s="4">
        <f t="shared" si="829"/>
        <v>0.68963838817085255</v>
      </c>
      <c r="IX132" s="4">
        <f t="shared" si="829"/>
        <v>0.26754248856007934</v>
      </c>
      <c r="IY132" s="4">
        <f t="shared" si="829"/>
        <v>0.19177618097638424</v>
      </c>
      <c r="IZ132" s="4">
        <f t="shared" si="829"/>
        <v>0.98100244826746652</v>
      </c>
      <c r="JA132" s="4">
        <f t="shared" si="829"/>
        <v>0.98891295415010227</v>
      </c>
      <c r="JB132" s="4">
        <f t="shared" si="829"/>
        <v>0.98254661304027413</v>
      </c>
      <c r="JC132" s="4">
        <f t="shared" si="829"/>
        <v>0.99078148559786861</v>
      </c>
      <c r="JD132" s="4">
        <f t="shared" si="829"/>
        <v>0.94643081578114363</v>
      </c>
      <c r="JE132" s="4">
        <f t="shared" si="829"/>
        <v>0.91985221517663684</v>
      </c>
      <c r="JF132" s="4">
        <f t="shared" si="829"/>
        <v>0.86388049491306407</v>
      </c>
      <c r="JG132" s="4">
        <f t="shared" si="829"/>
        <v>0.9164042813727602</v>
      </c>
      <c r="JH132" s="4">
        <f t="shared" si="829"/>
        <v>0.87371913446690863</v>
      </c>
      <c r="JI132" s="4">
        <f t="shared" si="829"/>
        <v>0.92962325389363909</v>
      </c>
      <c r="JJ132" s="4">
        <f t="shared" si="829"/>
        <v>0.68467928775170273</v>
      </c>
      <c r="JK132" s="4">
        <f t="shared" si="829"/>
        <v>0.58515630030497601</v>
      </c>
      <c r="JL132" s="4">
        <f t="shared" si="829"/>
        <v>0.99601352781530694</v>
      </c>
      <c r="JM132" s="4">
        <f t="shared" si="829"/>
        <v>0.99768820897264643</v>
      </c>
      <c r="JN132" s="4">
        <f t="shared" si="829"/>
        <v>0.99634210701293557</v>
      </c>
      <c r="JO132" s="4">
        <f t="shared" si="829"/>
        <v>0.9980806920296077</v>
      </c>
      <c r="JP132" s="4">
        <f t="shared" si="829"/>
        <v>0.9884369846017157</v>
      </c>
      <c r="JQ132" s="4">
        <f t="shared" si="829"/>
        <v>0.98231039396045683</v>
      </c>
      <c r="JR132" s="4">
        <f t="shared" si="829"/>
        <v>0.96846122036373949</v>
      </c>
      <c r="JS132" s="4">
        <f t="shared" si="829"/>
        <v>0.98149533938657352</v>
      </c>
      <c r="JT132" s="4">
        <f t="shared" si="829"/>
        <v>0.97099462494993549</v>
      </c>
      <c r="JU132" s="4">
        <f t="shared" si="829"/>
        <v>0.98459450809771265</v>
      </c>
      <c r="JV132" s="4">
        <f t="shared" si="829"/>
        <v>0.91308906776601695</v>
      </c>
      <c r="JW132" s="4">
        <f t="shared" si="829"/>
        <v>0.87220159169243816</v>
      </c>
      <c r="JX132" s="4">
        <f t="shared" si="829"/>
        <v>0.9965640511996432</v>
      </c>
      <c r="JY132" s="4">
        <f t="shared" si="829"/>
        <v>0.99800792497915125</v>
      </c>
      <c r="JZ132" s="4">
        <f t="shared" si="829"/>
        <v>0.99684739792976829</v>
      </c>
      <c r="KA132" s="4">
        <f t="shared" si="829"/>
        <v>0.99834621840063742</v>
      </c>
      <c r="KB132" s="4">
        <f t="shared" ref="KB132:KJ132" si="830">IF(BN1=1,HF132,0)</f>
        <v>0.99002333217942262</v>
      </c>
      <c r="KC132" s="4">
        <f t="shared" si="830"/>
        <v>0.98472426807710045</v>
      </c>
      <c r="KD132" s="4">
        <f t="shared" si="830"/>
        <v>0.97271241667570352</v>
      </c>
      <c r="KE132" s="4">
        <f t="shared" si="830"/>
        <v>0.98401862411028207</v>
      </c>
      <c r="KF132" s="4">
        <f t="shared" si="830"/>
        <v>0.9749131826336509</v>
      </c>
      <c r="KG132" s="4">
        <f t="shared" si="830"/>
        <v>0.98670091814818806</v>
      </c>
      <c r="KH132" s="4">
        <f t="shared" si="830"/>
        <v>0.92422000124197334</v>
      </c>
      <c r="KI132" s="4">
        <f t="shared" si="830"/>
        <v>0.88792635833188793</v>
      </c>
      <c r="KJ132" s="4">
        <f t="shared" si="830"/>
        <v>0</v>
      </c>
    </row>
    <row r="133" spans="1:296" x14ac:dyDescent="0.2">
      <c r="A133" s="4" t="str">
        <f>'Respondent Data'!A133</f>
        <v>1094</v>
      </c>
      <c r="B133" s="4">
        <f>SUMPRODUCT('Respondent Data'!I133:Z133,'Product Coding'!A100:R100)</f>
        <v>4.473782370341377</v>
      </c>
      <c r="C133" s="4">
        <f>SUMPRODUCT('Respondent Data'!I133:Z133,'Product Coding'!A101:R101)</f>
        <v>3.0083971364997368</v>
      </c>
      <c r="D133" s="4">
        <f>SUMPRODUCT('Respondent Data'!I133:Z133,'Product Coding'!A102:R102)</f>
        <v>0.86601932921229352</v>
      </c>
      <c r="E133" s="4">
        <f>SUMPRODUCT('Respondent Data'!I133:Z133,'Product Coding'!A103:R103)</f>
        <v>-0.72265071748276344</v>
      </c>
      <c r="F133" s="4">
        <f>SUMPRODUCT('Respondent Data'!I133:Z133,'Product Coding'!A104:R104)</f>
        <v>-2.1485440788074435</v>
      </c>
      <c r="G133" s="4">
        <f>SUMPRODUCT('Respondent Data'!I133:Z133,'Product Coding'!A105:R105)</f>
        <v>-3.0537437026268934</v>
      </c>
      <c r="H133" s="4">
        <f>SUMPRODUCT('Respondent Data'!I133:Z133,'Product Coding'!A106:R106)</f>
        <v>3.4051338552420387</v>
      </c>
      <c r="I133" s="4">
        <f>SUMPRODUCT('Respondent Data'!I133:Z133,'Product Coding'!A107:R107)</f>
        <v>1.9397486214003989</v>
      </c>
      <c r="J133" s="4">
        <f>SUMPRODUCT('Respondent Data'!I133:Z133,'Product Coding'!A108:R108)</f>
        <v>-0.20262918588704437</v>
      </c>
      <c r="K133" s="4">
        <f>SUMPRODUCT('Respondent Data'!I133:Z133,'Product Coding'!A109:R109)</f>
        <v>-1.7912992325821013</v>
      </c>
      <c r="L133" s="4">
        <f>SUMPRODUCT('Respondent Data'!I133:Z133,'Product Coding'!A110:R110)</f>
        <v>-3.2171925939067814</v>
      </c>
      <c r="M133" s="4">
        <f>SUMPRODUCT('Respondent Data'!I133:Z133,'Product Coding'!A111:R111)</f>
        <v>-4.1223922177262313</v>
      </c>
      <c r="N133" s="4">
        <f>SUMPRODUCT('Respondent Data'!I133:Z133,'Product Coding'!A112:R112)</f>
        <v>3.5391079292640311</v>
      </c>
      <c r="O133" s="4">
        <f>SUMPRODUCT('Respondent Data'!I133:Z133,'Product Coding'!A113:R113)</f>
        <v>2.0737226954223913</v>
      </c>
      <c r="P133" s="4">
        <f>SUMPRODUCT('Respondent Data'!I133:Z133,'Product Coding'!A114:R114)</f>
        <v>-6.8655111865052021E-2</v>
      </c>
      <c r="Q133" s="4">
        <f>SUMPRODUCT('Respondent Data'!I133:Z133,'Product Coding'!A115:R115)</f>
        <v>-1.6573251585601088</v>
      </c>
      <c r="R133" s="4">
        <f>SUMPRODUCT('Respondent Data'!I133:Z133,'Product Coding'!A116:R116)</f>
        <v>-3.083218519884789</v>
      </c>
      <c r="S133" s="4">
        <f>SUMPRODUCT('Respondent Data'!I133:Z133,'Product Coding'!A117:R117)</f>
        <v>-3.9884181437042385</v>
      </c>
      <c r="T133" s="4">
        <f>SUMPRODUCT('Respondent Data'!I133:Z133,'Product Coding'!A118:R118)</f>
        <v>2.4704594141646932</v>
      </c>
      <c r="U133" s="4">
        <f>SUMPRODUCT('Respondent Data'!I133:Z133,'Product Coding'!A119:R119)</f>
        <v>1.0050741803230534</v>
      </c>
      <c r="V133" s="4">
        <f>SUMPRODUCT('Respondent Data'!I133:Z133,'Product Coding'!A120:R120)</f>
        <v>-1.1373036269643899</v>
      </c>
      <c r="W133" s="4">
        <f>SUMPRODUCT('Respondent Data'!I133:Z133,'Product Coding'!A121:R121)</f>
        <v>-2.7259736736594466</v>
      </c>
      <c r="X133" s="4">
        <f>SUMPRODUCT('Respondent Data'!I133:Z133,'Product Coding'!A122:R122)</f>
        <v>-4.1518670349841269</v>
      </c>
      <c r="Y133" s="4">
        <f>SUMPRODUCT('Respondent Data'!I133:Z133,'Product Coding'!A123:R123)</f>
        <v>-5.057066658803576</v>
      </c>
      <c r="Z133" s="4">
        <f>SUMPRODUCT('Respondent Data'!I133:Z133,'Product Coding'!A124:R124)</f>
        <v>5.3457914040088212</v>
      </c>
      <c r="AA133" s="4">
        <f>SUMPRODUCT('Respondent Data'!I133:Z133,'Product Coding'!A125:R125)</f>
        <v>3.8804061701671815</v>
      </c>
      <c r="AB133" s="4">
        <f>SUMPRODUCT('Respondent Data'!I133:Z133,'Product Coding'!A126:R126)</f>
        <v>1.7380283628797382</v>
      </c>
      <c r="AC133" s="4">
        <f>SUMPRODUCT('Respondent Data'!I133:Z133,'Product Coding'!A127:R127)</f>
        <v>0.14935831618468109</v>
      </c>
      <c r="AD133" s="4">
        <f>SUMPRODUCT('Respondent Data'!I133:Z133,'Product Coding'!A128:R128)</f>
        <v>-1.2765350451399988</v>
      </c>
      <c r="AE133" s="4">
        <f>SUMPRODUCT('Respondent Data'!I133:Z133,'Product Coding'!A129:R129)</f>
        <v>-2.1817346689594488</v>
      </c>
      <c r="AF133" s="4">
        <f>SUMPRODUCT('Respondent Data'!I133:Z133,'Product Coding'!A130:R130)</f>
        <v>4.2771428889094825</v>
      </c>
      <c r="AG133" s="4">
        <f>SUMPRODUCT('Respondent Data'!I133:Z133,'Product Coding'!A131:R131)</f>
        <v>2.8117576550678436</v>
      </c>
      <c r="AH133" s="4">
        <f>SUMPRODUCT('Respondent Data'!I133:Z133,'Product Coding'!A132:R132)</f>
        <v>0.66937984778040027</v>
      </c>
      <c r="AI133" s="4">
        <f>SUMPRODUCT('Respondent Data'!I133:Z133,'Product Coding'!A133:R133)</f>
        <v>-0.9192901989146568</v>
      </c>
      <c r="AJ133" s="4">
        <f>SUMPRODUCT('Respondent Data'!I133:Z133,'Product Coding'!A134:R134)</f>
        <v>-2.3451835602393367</v>
      </c>
      <c r="AK133" s="4">
        <f>SUMPRODUCT('Respondent Data'!I133:Z133,'Product Coding'!A135:R135)</f>
        <v>-3.2503831840587867</v>
      </c>
      <c r="AL133" s="4">
        <f>SUMPRODUCT('Respondent Data'!I133:Z133,'Product Coding'!A136:R136)</f>
        <v>5.0949544412498113</v>
      </c>
      <c r="AM133" s="4">
        <f>SUMPRODUCT('Respondent Data'!I133:Z133,'Product Coding'!A137:R137)</f>
        <v>3.6295692074081711</v>
      </c>
      <c r="AN133" s="4">
        <f>SUMPRODUCT('Respondent Data'!I133:Z133,'Product Coding'!A138:R138)</f>
        <v>1.487191400120728</v>
      </c>
      <c r="AO133" s="4">
        <f>SUMPRODUCT('Respondent Data'!I133:Z133,'Product Coding'!A139:R139)</f>
        <v>-0.10147864657432892</v>
      </c>
      <c r="AP133" s="4">
        <f>SUMPRODUCT('Respondent Data'!I133:Z133,'Product Coding'!A140:R140)</f>
        <v>-1.5273720078990087</v>
      </c>
      <c r="AQ133" s="4">
        <f>SUMPRODUCT('Respondent Data'!I133:Z133,'Product Coding'!A141:R141)</f>
        <v>-2.4325716317184587</v>
      </c>
      <c r="AR133" s="4">
        <f>SUMPRODUCT('Respondent Data'!I133:Z133,'Product Coding'!A142:R142)</f>
        <v>4.0263059261504726</v>
      </c>
      <c r="AS133" s="4">
        <f>SUMPRODUCT('Respondent Data'!I133:Z133,'Product Coding'!A143:R143)</f>
        <v>2.5609206923088332</v>
      </c>
      <c r="AT133" s="4">
        <f>SUMPRODUCT('Respondent Data'!I133:Z133,'Product Coding'!A144:R144)</f>
        <v>0.41854288502139014</v>
      </c>
      <c r="AU133" s="4">
        <f>SUMPRODUCT('Respondent Data'!I133:Z133,'Product Coding'!A145:R145)</f>
        <v>-1.1701271616736668</v>
      </c>
      <c r="AV133" s="4">
        <f>SUMPRODUCT('Respondent Data'!I133:Z133,'Product Coding'!A146:R146)</f>
        <v>-2.5960205229983466</v>
      </c>
      <c r="AW133" s="4">
        <f>SUMPRODUCT('Respondent Data'!I133:Z133,'Product Coding'!A147:R147)</f>
        <v>-3.5012201468177966</v>
      </c>
      <c r="AX133" s="4">
        <f>SUMPRODUCT('Respondent Data'!I133:Z133,'Product Coding'!A148:R148)</f>
        <v>4.4809305700814335</v>
      </c>
      <c r="AY133" s="4">
        <f>SUMPRODUCT('Respondent Data'!I133:Z133,'Product Coding'!A149:R149)</f>
        <v>3.0155453362397941</v>
      </c>
      <c r="AZ133" s="4">
        <f>SUMPRODUCT('Respondent Data'!I133:Z133,'Product Coding'!A150:R150)</f>
        <v>0.87316752895235106</v>
      </c>
      <c r="BA133" s="4">
        <f>SUMPRODUCT('Respondent Data'!I133:Z133,'Product Coding'!A151:R151)</f>
        <v>-0.7155025177427059</v>
      </c>
      <c r="BB133" s="4">
        <f>SUMPRODUCT('Respondent Data'!I133:Z133,'Product Coding'!A152:R152)</f>
        <v>-2.1413958790673862</v>
      </c>
      <c r="BC133" s="4">
        <f>SUMPRODUCT('Respondent Data'!I133:Z133,'Product Coding'!A153:R153)</f>
        <v>-3.0465955028868361</v>
      </c>
      <c r="BD133" s="4">
        <f>SUMPRODUCT('Respondent Data'!I133:Z133,'Product Coding'!A154:R154)</f>
        <v>3.412282054982096</v>
      </c>
      <c r="BE133" s="4">
        <f>SUMPRODUCT('Respondent Data'!I133:Z133,'Product Coding'!A155:R155)</f>
        <v>1.9468968211404563</v>
      </c>
      <c r="BF133" s="4">
        <f>SUMPRODUCT('Respondent Data'!I133:Z133,'Product Coding'!A156:R156)</f>
        <v>-0.19548098614698683</v>
      </c>
      <c r="BG133" s="4">
        <f>SUMPRODUCT('Respondent Data'!I133:Z133,'Product Coding'!A157:R157)</f>
        <v>-1.7841510328420438</v>
      </c>
      <c r="BH133" s="4">
        <f>SUMPRODUCT('Respondent Data'!I133:Z133,'Product Coding'!A158:R158)</f>
        <v>-3.210044394166724</v>
      </c>
      <c r="BI133" s="4">
        <f>SUMPRODUCT('Respondent Data'!I133:Z133,'Product Coding'!A159:R159)</f>
        <v>-4.115244017986174</v>
      </c>
      <c r="BJ133" s="4">
        <f>SUMPRODUCT('Respondent Data'!I133:Z133,'Product Coding'!A160:R160)</f>
        <v>4.3484813688122177</v>
      </c>
      <c r="BK133" s="4">
        <f>SUMPRODUCT('Respondent Data'!I133:Z133,'Product Coding'!A161:R161)</f>
        <v>2.8830961349705784</v>
      </c>
      <c r="BL133" s="4">
        <f>SUMPRODUCT('Respondent Data'!I133:Z133,'Product Coding'!A162:R162)</f>
        <v>0.74071832768313517</v>
      </c>
      <c r="BM133" s="4">
        <f>SUMPRODUCT('Respondent Data'!I133:Z133,'Product Coding'!A163:R163)</f>
        <v>-0.8479517190119219</v>
      </c>
      <c r="BN133" s="4">
        <f>SUMPRODUCT('Respondent Data'!I133:Z133,'Product Coding'!A164:R164)</f>
        <v>-2.2738450803366019</v>
      </c>
      <c r="BO133" s="4">
        <f>SUMPRODUCT('Respondent Data'!I133:Z133,'Product Coding'!A165:R165)</f>
        <v>-3.1790447041560519</v>
      </c>
      <c r="BP133" s="4">
        <f>SUMPRODUCT('Respondent Data'!I133:Z133,'Product Coding'!A166:R166)</f>
        <v>3.2798328537128802</v>
      </c>
      <c r="BQ133" s="4">
        <f>SUMPRODUCT('Respondent Data'!I133:Z133,'Product Coding'!A167:R167)</f>
        <v>1.8144476198712405</v>
      </c>
      <c r="BR133" s="4">
        <f>SUMPRODUCT('Respondent Data'!I133:Z133,'Product Coding'!A168:R168)</f>
        <v>-0.32793018741620272</v>
      </c>
      <c r="BS133" s="4">
        <f>SUMPRODUCT('Respondent Data'!I133:Z133,'Product Coding'!A169:R169)</f>
        <v>-1.9166002341112598</v>
      </c>
      <c r="BT133" s="4">
        <f>SUMPRODUCT('Respondent Data'!I133:Z133,'Product Coding'!A170:R170)</f>
        <v>-3.3424935954359398</v>
      </c>
      <c r="BU133" s="4">
        <f>SUMPRODUCT('Respondent Data'!I133:Z133,'Product Coding'!A171:R171)</f>
        <v>-4.2476932192553898</v>
      </c>
      <c r="BV133" s="4">
        <f>SUMPRODUCT('Respondent Data'!I133:Z133,'Product Coding'!A172:R172)</f>
        <v>-3.60054380264839</v>
      </c>
      <c r="BX133" s="4">
        <f t="shared" si="676"/>
        <v>1.1404099643915496E-2</v>
      </c>
      <c r="BY133" s="4">
        <f t="shared" si="677"/>
        <v>4.9370749946444019E-2</v>
      </c>
      <c r="BZ133" s="4">
        <f t="shared" si="678"/>
        <v>0.42062258114856926</v>
      </c>
      <c r="CA133" s="4">
        <f t="shared" si="679"/>
        <v>2.0598861565892492</v>
      </c>
      <c r="CB133" s="4">
        <f t="shared" si="680"/>
        <v>8.5723686141784476</v>
      </c>
      <c r="CC133" s="4">
        <f t="shared" si="681"/>
        <v>21.19454214678883</v>
      </c>
      <c r="CD133" s="4">
        <f t="shared" si="682"/>
        <v>3.3202375472525088E-2</v>
      </c>
      <c r="CE133" s="4">
        <f t="shared" si="683"/>
        <v>0.14374007841614819</v>
      </c>
      <c r="CF133" s="4">
        <f t="shared" si="684"/>
        <v>1.2246182783021049</v>
      </c>
      <c r="CG133" s="4">
        <f t="shared" si="685"/>
        <v>5.9972392154801133</v>
      </c>
      <c r="CH133" s="4">
        <f t="shared" si="686"/>
        <v>24.957954621932736</v>
      </c>
      <c r="CI133" s="4">
        <f t="shared" si="687"/>
        <v>61.70668165823988</v>
      </c>
      <c r="CJ133" s="4">
        <f t="shared" si="688"/>
        <v>2.9039220569934361E-2</v>
      </c>
      <c r="CK133" s="4">
        <f t="shared" si="689"/>
        <v>0.12571690375949907</v>
      </c>
      <c r="CL133" s="4">
        <f t="shared" si="690"/>
        <v>1.0710667472276358</v>
      </c>
      <c r="CM133" s="4">
        <f t="shared" si="691"/>
        <v>5.2452618196881788</v>
      </c>
      <c r="CN133" s="4">
        <f t="shared" si="692"/>
        <v>21.82854506420647</v>
      </c>
      <c r="CO133" s="4">
        <f t="shared" si="693"/>
        <v>53.969449890570509</v>
      </c>
      <c r="CP133" s="4">
        <f t="shared" si="694"/>
        <v>8.4546008444152318E-2</v>
      </c>
      <c r="CQ133" s="4">
        <f t="shared" si="695"/>
        <v>0.36601748250184934</v>
      </c>
      <c r="CR133" s="4">
        <f t="shared" si="696"/>
        <v>3.1183487875398974</v>
      </c>
      <c r="CS133" s="4">
        <f t="shared" si="697"/>
        <v>15.271275929433424</v>
      </c>
      <c r="CT133" s="4">
        <f t="shared" si="698"/>
        <v>63.552544424443255</v>
      </c>
      <c r="CU133" s="4">
        <f t="shared" si="699"/>
        <v>157.1289269002836</v>
      </c>
      <c r="CV133" s="4">
        <f t="shared" si="700"/>
        <v>4.7681761580166317E-3</v>
      </c>
      <c r="CW133" s="4">
        <f t="shared" si="701"/>
        <v>2.0642439135792199E-2</v>
      </c>
      <c r="CX133" s="4">
        <f t="shared" si="702"/>
        <v>0.1758668045334105</v>
      </c>
      <c r="CY133" s="4">
        <f t="shared" si="703"/>
        <v>0.8612604560429028</v>
      </c>
      <c r="CZ133" s="4">
        <f t="shared" si="704"/>
        <v>3.5841990968277622</v>
      </c>
      <c r="DA133" s="4">
        <f t="shared" si="705"/>
        <v>8.8616649888986121</v>
      </c>
      <c r="DB133" s="4">
        <f t="shared" si="706"/>
        <v>1.3882268663101088E-2</v>
      </c>
      <c r="DC133" s="4">
        <f t="shared" si="707"/>
        <v>6.0099265725110762E-2</v>
      </c>
      <c r="DD133" s="4">
        <f t="shared" si="708"/>
        <v>0.51202601341587661</v>
      </c>
      <c r="DE133" s="4">
        <f t="shared" si="709"/>
        <v>2.5075099248568549</v>
      </c>
      <c r="DF133" s="4">
        <f t="shared" si="710"/>
        <v>10.435188037369835</v>
      </c>
      <c r="DG133" s="4">
        <f t="shared" si="711"/>
        <v>25.800224257959982</v>
      </c>
      <c r="DH133" s="4">
        <f t="shared" si="712"/>
        <v>6.1275857936410856E-3</v>
      </c>
      <c r="DI133" s="4">
        <f t="shared" si="713"/>
        <v>2.6527609845521129E-2</v>
      </c>
      <c r="DJ133" s="4">
        <f t="shared" si="714"/>
        <v>0.2260065268813882</v>
      </c>
      <c r="DK133" s="4">
        <f t="shared" si="715"/>
        <v>1.106806284033881</v>
      </c>
      <c r="DL133" s="4">
        <f t="shared" si="716"/>
        <v>4.6060562234845186</v>
      </c>
      <c r="DM133" s="4">
        <f t="shared" si="717"/>
        <v>11.388130533450884</v>
      </c>
      <c r="DN133" s="4">
        <f t="shared" si="718"/>
        <v>1.7840111066473385E-2</v>
      </c>
      <c r="DO133" s="4">
        <f t="shared" si="719"/>
        <v>7.7233599317906118E-2</v>
      </c>
      <c r="DP133" s="4">
        <f t="shared" si="720"/>
        <v>0.65800491043243514</v>
      </c>
      <c r="DQ133" s="4">
        <f t="shared" si="721"/>
        <v>3.2224023785560192</v>
      </c>
      <c r="DR133" s="4">
        <f t="shared" si="722"/>
        <v>13.410265865336299</v>
      </c>
      <c r="DS133" s="4">
        <f t="shared" si="723"/>
        <v>33.155882332499658</v>
      </c>
      <c r="DT133" s="4">
        <f t="shared" si="724"/>
        <v>1.1322871525088402E-2</v>
      </c>
      <c r="DU133" s="4">
        <f t="shared" si="725"/>
        <v>4.9019096307099268E-2</v>
      </c>
      <c r="DV133" s="4">
        <f t="shared" si="726"/>
        <v>0.41762660758908449</v>
      </c>
      <c r="DW133" s="4">
        <f t="shared" si="727"/>
        <v>2.0452141804822164</v>
      </c>
      <c r="DX133" s="4">
        <f t="shared" si="728"/>
        <v>8.5113101002962281</v>
      </c>
      <c r="DY133" s="4">
        <f t="shared" si="729"/>
        <v>21.043579524421357</v>
      </c>
      <c r="DZ133" s="4">
        <f t="shared" si="730"/>
        <v>3.2965884510113744E-2</v>
      </c>
      <c r="EA133" s="4">
        <f t="shared" si="731"/>
        <v>0.14271625921652961</v>
      </c>
      <c r="EB133" s="4">
        <f t="shared" si="732"/>
        <v>1.2158956748407397</v>
      </c>
      <c r="EC133" s="4">
        <f t="shared" si="733"/>
        <v>5.9545226069936632</v>
      </c>
      <c r="ED133" s="4">
        <f t="shared" si="734"/>
        <v>24.780186295891014</v>
      </c>
      <c r="EE133" s="4">
        <f t="shared" si="735"/>
        <v>61.267162728498143</v>
      </c>
      <c r="EF133" s="4">
        <f t="shared" si="736"/>
        <v>1.2926428159244432E-2</v>
      </c>
      <c r="EG133" s="4">
        <f t="shared" si="737"/>
        <v>5.596123080976631E-2</v>
      </c>
      <c r="EH133" s="4">
        <f t="shared" si="738"/>
        <v>0.47677131445215432</v>
      </c>
      <c r="EI133" s="4">
        <f t="shared" si="739"/>
        <v>2.3348595023526904</v>
      </c>
      <c r="EJ133" s="4">
        <f t="shared" si="740"/>
        <v>9.7166905328524198</v>
      </c>
      <c r="EK133" s="4">
        <f t="shared" si="741"/>
        <v>24.023792757257841</v>
      </c>
      <c r="EL133" s="4">
        <f t="shared" si="742"/>
        <v>3.7634546756248492E-2</v>
      </c>
      <c r="EM133" s="4">
        <f t="shared" si="743"/>
        <v>0.16292788166243657</v>
      </c>
      <c r="EN133" s="4">
        <f t="shared" si="744"/>
        <v>1.3880920626132549</v>
      </c>
      <c r="EO133" s="4">
        <f t="shared" si="745"/>
        <v>6.7978081824344931</v>
      </c>
      <c r="EP133" s="4">
        <f t="shared" si="746"/>
        <v>28.289581597458575</v>
      </c>
      <c r="EQ133" s="4">
        <f t="shared" si="747"/>
        <v>69.94388091182428</v>
      </c>
      <c r="ER133" s="4">
        <f t="shared" si="748"/>
        <v>36.61814207291502</v>
      </c>
      <c r="ET133" s="4">
        <f t="shared" si="749"/>
        <v>0.98872448742502572</v>
      </c>
      <c r="EU133" s="4">
        <f t="shared" si="750"/>
        <v>0.95295204297531289</v>
      </c>
      <c r="EV133" s="4">
        <f t="shared" si="751"/>
        <v>0.70391672867222965</v>
      </c>
      <c r="EW133" s="4">
        <f t="shared" si="752"/>
        <v>0.32680954415463154</v>
      </c>
      <c r="EX133" s="4">
        <f t="shared" si="753"/>
        <v>0.10446735184422538</v>
      </c>
      <c r="EY133" s="4">
        <f t="shared" si="754"/>
        <v>4.5056122058579291E-2</v>
      </c>
      <c r="EZ133" s="4">
        <f t="shared" si="755"/>
        <v>0.96786459626814136</v>
      </c>
      <c r="FA133" s="4">
        <f t="shared" si="756"/>
        <v>0.87432452431395113</v>
      </c>
      <c r="FB133" s="4">
        <f t="shared" si="757"/>
        <v>0.44951532123669768</v>
      </c>
      <c r="FC133" s="4">
        <f t="shared" si="758"/>
        <v>0.14291350762850621</v>
      </c>
      <c r="FD133" s="4">
        <f t="shared" si="759"/>
        <v>3.8523836510410837E-2</v>
      </c>
      <c r="FE133" s="4">
        <f t="shared" si="760"/>
        <v>1.5947263888880913E-2</v>
      </c>
      <c r="FF133" s="4">
        <f t="shared" si="761"/>
        <v>0.97178025872147911</v>
      </c>
      <c r="FG133" s="4">
        <f t="shared" si="762"/>
        <v>0.88832280714658485</v>
      </c>
      <c r="FH133" s="4">
        <f t="shared" si="763"/>
        <v>0.48284296068130905</v>
      </c>
      <c r="FI133" s="4">
        <f t="shared" si="764"/>
        <v>0.16012138944239318</v>
      </c>
      <c r="FJ133" s="4">
        <f t="shared" si="765"/>
        <v>4.3804806534426442E-2</v>
      </c>
      <c r="FK133" s="4">
        <f t="shared" si="766"/>
        <v>1.8191923004336644E-2</v>
      </c>
      <c r="FL133" s="4">
        <f t="shared" si="767"/>
        <v>0.92204479313382126</v>
      </c>
      <c r="FM133" s="4">
        <f t="shared" si="768"/>
        <v>0.73205505259603887</v>
      </c>
      <c r="FN133" s="4">
        <f t="shared" si="769"/>
        <v>0.24281576223594983</v>
      </c>
      <c r="FO133" s="4">
        <f t="shared" si="770"/>
        <v>6.1457995324821511E-2</v>
      </c>
      <c r="FP133" s="4">
        <f t="shared" si="771"/>
        <v>1.5491256137400888E-2</v>
      </c>
      <c r="FQ133" s="4">
        <f t="shared" si="772"/>
        <v>6.3239536219113273E-3</v>
      </c>
      <c r="FR133" s="4">
        <f t="shared" si="773"/>
        <v>0.99525445145341984</v>
      </c>
      <c r="FS133" s="4">
        <f t="shared" si="774"/>
        <v>0.97977505309962343</v>
      </c>
      <c r="FT133" s="4">
        <f t="shared" si="775"/>
        <v>0.85043645772176113</v>
      </c>
      <c r="FU133" s="4">
        <f t="shared" si="776"/>
        <v>0.5372703195586237</v>
      </c>
      <c r="FV133" s="4">
        <f t="shared" si="777"/>
        <v>0.21814061276090604</v>
      </c>
      <c r="FW133" s="4">
        <f t="shared" si="778"/>
        <v>0.10140275512560114</v>
      </c>
      <c r="FX133" s="4">
        <f t="shared" si="779"/>
        <v>0.98630780999710532</v>
      </c>
      <c r="FY133" s="4">
        <f t="shared" si="780"/>
        <v>0.94330788854569891</v>
      </c>
      <c r="FZ133" s="4">
        <f t="shared" si="781"/>
        <v>0.66136428284118032</v>
      </c>
      <c r="GA133" s="4">
        <f t="shared" si="782"/>
        <v>0.2851025432353726</v>
      </c>
      <c r="GB133" s="4">
        <f t="shared" si="783"/>
        <v>8.7449370900769749E-2</v>
      </c>
      <c r="GC133" s="4">
        <f t="shared" si="784"/>
        <v>3.7313120605809415E-2</v>
      </c>
      <c r="GD133" s="4">
        <f t="shared" si="785"/>
        <v>0.99390973284088258</v>
      </c>
      <c r="GE133" s="4">
        <f t="shared" si="786"/>
        <v>0.97415791880209324</v>
      </c>
      <c r="GF133" s="4">
        <f t="shared" si="787"/>
        <v>0.81565634282854549</v>
      </c>
      <c r="GG133" s="4">
        <f t="shared" si="788"/>
        <v>0.47465208717970497</v>
      </c>
      <c r="GH133" s="4">
        <f t="shared" si="789"/>
        <v>0.17837851782700045</v>
      </c>
      <c r="GI133" s="4">
        <f t="shared" si="790"/>
        <v>8.0722430014743815E-2</v>
      </c>
      <c r="GJ133" s="4">
        <f t="shared" si="791"/>
        <v>0.98247258005210569</v>
      </c>
      <c r="GK133" s="4">
        <f t="shared" si="792"/>
        <v>0.92830375940110887</v>
      </c>
      <c r="GL133" s="4">
        <f t="shared" si="793"/>
        <v>0.6031345225263437</v>
      </c>
      <c r="GM133" s="4">
        <f t="shared" si="794"/>
        <v>0.2368319999720114</v>
      </c>
      <c r="GN133" s="4">
        <f t="shared" si="795"/>
        <v>6.939497226109384E-2</v>
      </c>
      <c r="GO133" s="4">
        <f t="shared" si="796"/>
        <v>2.9277533815851395E-2</v>
      </c>
      <c r="GP133" s="4">
        <f t="shared" si="797"/>
        <v>0.98880390047145539</v>
      </c>
      <c r="GQ133" s="4">
        <f t="shared" si="798"/>
        <v>0.95327149288352986</v>
      </c>
      <c r="GR133" s="4">
        <f t="shared" si="799"/>
        <v>0.70540436716313504</v>
      </c>
      <c r="GS133" s="4">
        <f t="shared" si="800"/>
        <v>0.32838412693902791</v>
      </c>
      <c r="GT133" s="4">
        <f t="shared" si="801"/>
        <v>0.1051379872441395</v>
      </c>
      <c r="GU133" s="4">
        <f t="shared" si="802"/>
        <v>4.5364683122000801E-2</v>
      </c>
      <c r="GV133" s="4">
        <f t="shared" si="803"/>
        <v>0.9680861827051066</v>
      </c>
      <c r="GW133" s="4">
        <f t="shared" si="804"/>
        <v>0.87510787733572737</v>
      </c>
      <c r="GX133" s="4">
        <f t="shared" si="805"/>
        <v>0.45128478355456508</v>
      </c>
      <c r="GY133" s="4">
        <f t="shared" si="806"/>
        <v>0.14379132206635895</v>
      </c>
      <c r="GZ133" s="4">
        <f t="shared" si="807"/>
        <v>3.8789479196253342E-2</v>
      </c>
      <c r="HA133" s="4">
        <f t="shared" si="808"/>
        <v>1.6059829229095816E-2</v>
      </c>
      <c r="HB133" s="4">
        <f t="shared" si="809"/>
        <v>0.9872385320395527</v>
      </c>
      <c r="HC133" s="4">
        <f t="shared" si="810"/>
        <v>0.94700446457977216</v>
      </c>
      <c r="HD133" s="4">
        <f t="shared" si="811"/>
        <v>0.67715291474968509</v>
      </c>
      <c r="HE133" s="4">
        <f t="shared" si="812"/>
        <v>0.29986270764765827</v>
      </c>
      <c r="HF133" s="4">
        <f t="shared" si="813"/>
        <v>9.3312389392458631E-2</v>
      </c>
      <c r="HG133" s="4">
        <f t="shared" si="814"/>
        <v>3.9961967784038752E-2</v>
      </c>
      <c r="HH133" s="4">
        <f t="shared" si="815"/>
        <v>0.96373044163390875</v>
      </c>
      <c r="HI133" s="4">
        <f t="shared" si="816"/>
        <v>0.85989855069127175</v>
      </c>
      <c r="HJ133" s="4">
        <f t="shared" si="817"/>
        <v>0.41874432550381424</v>
      </c>
      <c r="HK133" s="4">
        <f t="shared" si="818"/>
        <v>0.12824116426108315</v>
      </c>
      <c r="HL133" s="4">
        <f t="shared" si="819"/>
        <v>3.4141832879127539E-2</v>
      </c>
      <c r="HM133" s="4">
        <f t="shared" si="820"/>
        <v>1.4095648379356267E-2</v>
      </c>
      <c r="HN133" s="4">
        <f t="shared" si="821"/>
        <v>2.6582918371186592E-2</v>
      </c>
      <c r="HP133" s="4">
        <f t="shared" ref="HP133:IU133" si="831">IF(B1=1,ET133,0)</f>
        <v>0.98872448742502572</v>
      </c>
      <c r="HQ133" s="4">
        <f t="shared" si="831"/>
        <v>0.95295204297531289</v>
      </c>
      <c r="HR133" s="4">
        <f t="shared" si="831"/>
        <v>0.70391672867222965</v>
      </c>
      <c r="HS133" s="4">
        <f t="shared" si="831"/>
        <v>0.32680954415463154</v>
      </c>
      <c r="HT133" s="4">
        <f t="shared" si="831"/>
        <v>0.10446735184422538</v>
      </c>
      <c r="HU133" s="4">
        <f t="shared" si="831"/>
        <v>4.5056122058579291E-2</v>
      </c>
      <c r="HV133" s="4">
        <f t="shared" si="831"/>
        <v>0.96786459626814136</v>
      </c>
      <c r="HW133" s="4">
        <f t="shared" si="831"/>
        <v>0.87432452431395113</v>
      </c>
      <c r="HX133" s="4">
        <f t="shared" si="831"/>
        <v>0.44951532123669768</v>
      </c>
      <c r="HY133" s="4">
        <f t="shared" si="831"/>
        <v>0.14291350762850621</v>
      </c>
      <c r="HZ133" s="4">
        <f t="shared" si="831"/>
        <v>3.8523836510410837E-2</v>
      </c>
      <c r="IA133" s="4">
        <f t="shared" si="831"/>
        <v>1.5947263888880913E-2</v>
      </c>
      <c r="IB133" s="4">
        <f t="shared" si="831"/>
        <v>0.97178025872147911</v>
      </c>
      <c r="IC133" s="4">
        <f t="shared" si="831"/>
        <v>0.88832280714658485</v>
      </c>
      <c r="ID133" s="4">
        <f t="shared" si="831"/>
        <v>0.48284296068130905</v>
      </c>
      <c r="IE133" s="4">
        <f t="shared" si="831"/>
        <v>0.16012138944239318</v>
      </c>
      <c r="IF133" s="4">
        <f t="shared" si="831"/>
        <v>4.3804806534426442E-2</v>
      </c>
      <c r="IG133" s="4">
        <f t="shared" si="831"/>
        <v>1.8191923004336644E-2</v>
      </c>
      <c r="IH133" s="4">
        <f t="shared" si="831"/>
        <v>0.92204479313382126</v>
      </c>
      <c r="II133" s="4">
        <f t="shared" si="831"/>
        <v>0.73205505259603887</v>
      </c>
      <c r="IJ133" s="4">
        <f t="shared" si="831"/>
        <v>0.24281576223594983</v>
      </c>
      <c r="IK133" s="4">
        <f t="shared" si="831"/>
        <v>6.1457995324821511E-2</v>
      </c>
      <c r="IL133" s="4">
        <f t="shared" si="831"/>
        <v>1.5491256137400888E-2</v>
      </c>
      <c r="IM133" s="4">
        <f t="shared" si="831"/>
        <v>6.3239536219113273E-3</v>
      </c>
      <c r="IN133" s="4">
        <f t="shared" si="831"/>
        <v>0.99525445145341984</v>
      </c>
      <c r="IO133" s="4">
        <f t="shared" si="831"/>
        <v>0.97977505309962343</v>
      </c>
      <c r="IP133" s="4">
        <f t="shared" si="831"/>
        <v>0.85043645772176113</v>
      </c>
      <c r="IQ133" s="4">
        <f t="shared" si="831"/>
        <v>0.5372703195586237</v>
      </c>
      <c r="IR133" s="4">
        <f t="shared" si="831"/>
        <v>0.21814061276090604</v>
      </c>
      <c r="IS133" s="4">
        <f t="shared" si="831"/>
        <v>0.10140275512560114</v>
      </c>
      <c r="IT133" s="4">
        <f t="shared" si="831"/>
        <v>0.98630780999710532</v>
      </c>
      <c r="IU133" s="4">
        <f t="shared" si="831"/>
        <v>0.94330788854569891</v>
      </c>
      <c r="IV133" s="4">
        <f t="shared" ref="IV133:KA133" si="832">IF(AH1=1,FZ133,0)</f>
        <v>0.66136428284118032</v>
      </c>
      <c r="IW133" s="4">
        <f t="shared" si="832"/>
        <v>0.2851025432353726</v>
      </c>
      <c r="IX133" s="4">
        <f t="shared" si="832"/>
        <v>8.7449370900769749E-2</v>
      </c>
      <c r="IY133" s="4">
        <f t="shared" si="832"/>
        <v>3.7313120605809415E-2</v>
      </c>
      <c r="IZ133" s="4">
        <f t="shared" si="832"/>
        <v>0.99390973284088258</v>
      </c>
      <c r="JA133" s="4">
        <f t="shared" si="832"/>
        <v>0.97415791880209324</v>
      </c>
      <c r="JB133" s="4">
        <f t="shared" si="832"/>
        <v>0.81565634282854549</v>
      </c>
      <c r="JC133" s="4">
        <f t="shared" si="832"/>
        <v>0.47465208717970497</v>
      </c>
      <c r="JD133" s="4">
        <f t="shared" si="832"/>
        <v>0.17837851782700045</v>
      </c>
      <c r="JE133" s="4">
        <f t="shared" si="832"/>
        <v>8.0722430014743815E-2</v>
      </c>
      <c r="JF133" s="4">
        <f t="shared" si="832"/>
        <v>0.98247258005210569</v>
      </c>
      <c r="JG133" s="4">
        <f t="shared" si="832"/>
        <v>0.92830375940110887</v>
      </c>
      <c r="JH133" s="4">
        <f t="shared" si="832"/>
        <v>0.6031345225263437</v>
      </c>
      <c r="JI133" s="4">
        <f t="shared" si="832"/>
        <v>0.2368319999720114</v>
      </c>
      <c r="JJ133" s="4">
        <f t="shared" si="832"/>
        <v>6.939497226109384E-2</v>
      </c>
      <c r="JK133" s="4">
        <f t="shared" si="832"/>
        <v>2.9277533815851395E-2</v>
      </c>
      <c r="JL133" s="4">
        <f t="shared" si="832"/>
        <v>0.98880390047145539</v>
      </c>
      <c r="JM133" s="4">
        <f t="shared" si="832"/>
        <v>0.95327149288352986</v>
      </c>
      <c r="JN133" s="4">
        <f t="shared" si="832"/>
        <v>0.70540436716313504</v>
      </c>
      <c r="JO133" s="4">
        <f t="shared" si="832"/>
        <v>0.32838412693902791</v>
      </c>
      <c r="JP133" s="4">
        <f t="shared" si="832"/>
        <v>0.1051379872441395</v>
      </c>
      <c r="JQ133" s="4">
        <f t="shared" si="832"/>
        <v>4.5364683122000801E-2</v>
      </c>
      <c r="JR133" s="4">
        <f t="shared" si="832"/>
        <v>0.9680861827051066</v>
      </c>
      <c r="JS133" s="4">
        <f t="shared" si="832"/>
        <v>0.87510787733572737</v>
      </c>
      <c r="JT133" s="4">
        <f t="shared" si="832"/>
        <v>0.45128478355456508</v>
      </c>
      <c r="JU133" s="4">
        <f t="shared" si="832"/>
        <v>0.14379132206635895</v>
      </c>
      <c r="JV133" s="4">
        <f t="shared" si="832"/>
        <v>3.8789479196253342E-2</v>
      </c>
      <c r="JW133" s="4">
        <f t="shared" si="832"/>
        <v>1.6059829229095816E-2</v>
      </c>
      <c r="JX133" s="4">
        <f t="shared" si="832"/>
        <v>0.9872385320395527</v>
      </c>
      <c r="JY133" s="4">
        <f t="shared" si="832"/>
        <v>0.94700446457977216</v>
      </c>
      <c r="JZ133" s="4">
        <f t="shared" si="832"/>
        <v>0.67715291474968509</v>
      </c>
      <c r="KA133" s="4">
        <f t="shared" si="832"/>
        <v>0.29986270764765827</v>
      </c>
      <c r="KB133" s="4">
        <f t="shared" ref="KB133:KJ133" si="833">IF(BN1=1,HF133,0)</f>
        <v>9.3312389392458631E-2</v>
      </c>
      <c r="KC133" s="4">
        <f t="shared" si="833"/>
        <v>3.9961967784038752E-2</v>
      </c>
      <c r="KD133" s="4">
        <f t="shared" si="833"/>
        <v>0.96373044163390875</v>
      </c>
      <c r="KE133" s="4">
        <f t="shared" si="833"/>
        <v>0.85989855069127175</v>
      </c>
      <c r="KF133" s="4">
        <f t="shared" si="833"/>
        <v>0.41874432550381424</v>
      </c>
      <c r="KG133" s="4">
        <f t="shared" si="833"/>
        <v>0.12824116426108315</v>
      </c>
      <c r="KH133" s="4">
        <f t="shared" si="833"/>
        <v>3.4141832879127539E-2</v>
      </c>
      <c r="KI133" s="4">
        <f t="shared" si="833"/>
        <v>1.4095648379356267E-2</v>
      </c>
      <c r="KJ133" s="4">
        <f t="shared" si="833"/>
        <v>0</v>
      </c>
    </row>
    <row r="134" spans="1:296" x14ac:dyDescent="0.2">
      <c r="A134" s="4" t="str">
        <f>'Respondent Data'!A134</f>
        <v>1095</v>
      </c>
      <c r="B134" s="4">
        <f>SUMPRODUCT('Respondent Data'!I134:Z134,'Product Coding'!A100:R100)</f>
        <v>1.5326127428868159</v>
      </c>
      <c r="C134" s="4">
        <f>SUMPRODUCT('Respondent Data'!I134:Z134,'Product Coding'!A101:R101)</f>
        <v>0.47309331896864576</v>
      </c>
      <c r="D134" s="4">
        <f>SUMPRODUCT('Respondent Data'!I134:Z134,'Product Coding'!A102:R102)</f>
        <v>-0.78275613326176807</v>
      </c>
      <c r="E134" s="4">
        <f>SUMPRODUCT('Respondent Data'!I134:Z134,'Product Coding'!A103:R103)</f>
        <v>-2.0762606911070538</v>
      </c>
      <c r="F134" s="4">
        <f>SUMPRODUCT('Respondent Data'!I134:Z134,'Product Coding'!A104:R104)</f>
        <v>-2.981113834664574</v>
      </c>
      <c r="G134" s="4">
        <f>SUMPRODUCT('Respondent Data'!I134:Z134,'Product Coding'!A105:R105)</f>
        <v>-3.9729448250348041</v>
      </c>
      <c r="H134" s="4">
        <f>SUMPRODUCT('Respondent Data'!I134:Z134,'Product Coding'!A106:R106)</f>
        <v>0.70893163548068205</v>
      </c>
      <c r="I134" s="4">
        <f>SUMPRODUCT('Respondent Data'!I134:Z134,'Product Coding'!A107:R107)</f>
        <v>-0.35058778843748822</v>
      </c>
      <c r="J134" s="4">
        <f>SUMPRODUCT('Respondent Data'!I134:Z134,'Product Coding'!A108:R108)</f>
        <v>-1.6064372406679019</v>
      </c>
      <c r="K134" s="4">
        <f>SUMPRODUCT('Respondent Data'!I134:Z134,'Product Coding'!A109:R109)</f>
        <v>-2.8999417985131881</v>
      </c>
      <c r="L134" s="4">
        <f>SUMPRODUCT('Respondent Data'!I134:Z134,'Product Coding'!A110:R110)</f>
        <v>-3.8047949420707083</v>
      </c>
      <c r="M134" s="4">
        <f>SUMPRODUCT('Respondent Data'!I134:Z134,'Product Coding'!A111:R111)</f>
        <v>-4.7966259324409384</v>
      </c>
      <c r="N134" s="4">
        <f>SUMPRODUCT('Respondent Data'!I134:Z134,'Product Coding'!A112:R112)</f>
        <v>-0.87292638225827424</v>
      </c>
      <c r="O134" s="4">
        <f>SUMPRODUCT('Respondent Data'!I134:Z134,'Product Coding'!A113:R113)</f>
        <v>-1.9324458061764445</v>
      </c>
      <c r="P134" s="4">
        <f>SUMPRODUCT('Respondent Data'!I134:Z134,'Product Coding'!A114:R114)</f>
        <v>-3.1882952584068578</v>
      </c>
      <c r="Q134" s="4">
        <f>SUMPRODUCT('Respondent Data'!I134:Z134,'Product Coding'!A115:R115)</f>
        <v>-4.4817998162521437</v>
      </c>
      <c r="R134" s="4">
        <f>SUMPRODUCT('Respondent Data'!I134:Z134,'Product Coding'!A116:R116)</f>
        <v>-5.3866529598096644</v>
      </c>
      <c r="S134" s="4">
        <f>SUMPRODUCT('Respondent Data'!I134:Z134,'Product Coding'!A117:R117)</f>
        <v>-6.378483950179894</v>
      </c>
      <c r="T134" s="4">
        <f>SUMPRODUCT('Respondent Data'!I134:Z134,'Product Coding'!A118:R118)</f>
        <v>-1.6966074896644081</v>
      </c>
      <c r="U134" s="4">
        <f>SUMPRODUCT('Respondent Data'!I134:Z134,'Product Coding'!A119:R119)</f>
        <v>-2.7561269135825786</v>
      </c>
      <c r="V134" s="4">
        <f>SUMPRODUCT('Respondent Data'!I134:Z134,'Product Coding'!A120:R120)</f>
        <v>-4.0119763658129921</v>
      </c>
      <c r="W134" s="4">
        <f>SUMPRODUCT('Respondent Data'!I134:Z134,'Product Coding'!A121:R121)</f>
        <v>-5.3054809236582781</v>
      </c>
      <c r="X134" s="4">
        <f>SUMPRODUCT('Respondent Data'!I134:Z134,'Product Coding'!A122:R122)</f>
        <v>-6.2103340672157987</v>
      </c>
      <c r="Y134" s="4">
        <f>SUMPRODUCT('Respondent Data'!I134:Z134,'Product Coding'!A123:R123)</f>
        <v>-7.2021650575860283</v>
      </c>
      <c r="Z134" s="4">
        <f>SUMPRODUCT('Respondent Data'!I134:Z134,'Product Coding'!A124:R124)</f>
        <v>1.0911171503532262</v>
      </c>
      <c r="AA134" s="4">
        <f>SUMPRODUCT('Respondent Data'!I134:Z134,'Product Coding'!A125:R125)</f>
        <v>3.1597726435056039E-2</v>
      </c>
      <c r="AB134" s="4">
        <f>SUMPRODUCT('Respondent Data'!I134:Z134,'Product Coding'!A126:R126)</f>
        <v>-1.2242517257953578</v>
      </c>
      <c r="AC134" s="4">
        <f>SUMPRODUCT('Respondent Data'!I134:Z134,'Product Coding'!A127:R127)</f>
        <v>-2.5177562836406437</v>
      </c>
      <c r="AD134" s="4">
        <f>SUMPRODUCT('Respondent Data'!I134:Z134,'Product Coding'!A128:R128)</f>
        <v>-3.4226094271981635</v>
      </c>
      <c r="AE134" s="4">
        <f>SUMPRODUCT('Respondent Data'!I134:Z134,'Product Coding'!A129:R129)</f>
        <v>-4.4144404175683931</v>
      </c>
      <c r="AF134" s="4">
        <f>SUMPRODUCT('Respondent Data'!I134:Z134,'Product Coding'!A130:R130)</f>
        <v>0.26743604294709228</v>
      </c>
      <c r="AG134" s="4">
        <f>SUMPRODUCT('Respondent Data'!I134:Z134,'Product Coding'!A131:R131)</f>
        <v>-0.79208338097107789</v>
      </c>
      <c r="AH134" s="4">
        <f>SUMPRODUCT('Respondent Data'!I134:Z134,'Product Coding'!A132:R132)</f>
        <v>-2.0479328332014917</v>
      </c>
      <c r="AI134" s="4">
        <f>SUMPRODUCT('Respondent Data'!I134:Z134,'Product Coding'!A133:R133)</f>
        <v>-3.3414373910467781</v>
      </c>
      <c r="AJ134" s="4">
        <f>SUMPRODUCT('Respondent Data'!I134:Z134,'Product Coding'!A134:R134)</f>
        <v>-4.2462905346042978</v>
      </c>
      <c r="AK134" s="4">
        <f>SUMPRODUCT('Respondent Data'!I134:Z134,'Product Coding'!A135:R135)</f>
        <v>-5.2381215249745274</v>
      </c>
      <c r="AL134" s="4">
        <f>SUMPRODUCT('Respondent Data'!I134:Z134,'Product Coding'!A136:R136)</f>
        <v>4.4195800939003522</v>
      </c>
      <c r="AM134" s="4">
        <f>SUMPRODUCT('Respondent Data'!I134:Z134,'Product Coding'!A137:R137)</f>
        <v>3.360060669982182</v>
      </c>
      <c r="AN134" s="4">
        <f>SUMPRODUCT('Respondent Data'!I134:Z134,'Product Coding'!A138:R138)</f>
        <v>2.104211217751768</v>
      </c>
      <c r="AO134" s="4">
        <f>SUMPRODUCT('Respondent Data'!I134:Z134,'Product Coding'!A139:R139)</f>
        <v>0.81070665990648183</v>
      </c>
      <c r="AP134" s="4">
        <f>SUMPRODUCT('Respondent Data'!I134:Z134,'Product Coding'!A140:R140)</f>
        <v>-9.4146483651038115E-2</v>
      </c>
      <c r="AQ134" s="4">
        <f>SUMPRODUCT('Respondent Data'!I134:Z134,'Product Coding'!A141:R141)</f>
        <v>-1.085977474021268</v>
      </c>
      <c r="AR134" s="4">
        <f>SUMPRODUCT('Respondent Data'!I134:Z134,'Product Coding'!A142:R142)</f>
        <v>3.5958989864942179</v>
      </c>
      <c r="AS134" s="4">
        <f>SUMPRODUCT('Respondent Data'!I134:Z134,'Product Coding'!A143:R143)</f>
        <v>2.5363795625760477</v>
      </c>
      <c r="AT134" s="4">
        <f>SUMPRODUCT('Respondent Data'!I134:Z134,'Product Coding'!A144:R144)</f>
        <v>1.2805301103456341</v>
      </c>
      <c r="AU134" s="4">
        <f>SUMPRODUCT('Respondent Data'!I134:Z134,'Product Coding'!A145:R145)</f>
        <v>-1.2974447499652098E-2</v>
      </c>
      <c r="AV134" s="4">
        <f>SUMPRODUCT('Respondent Data'!I134:Z134,'Product Coding'!A146:R146)</f>
        <v>-0.91782759105717204</v>
      </c>
      <c r="AW134" s="4">
        <f>SUMPRODUCT('Respondent Data'!I134:Z134,'Product Coding'!A147:R147)</f>
        <v>-1.9096585814274019</v>
      </c>
      <c r="AX134" s="4">
        <f>SUMPRODUCT('Respondent Data'!I134:Z134,'Product Coding'!A148:R148)</f>
        <v>6.9759695978258165</v>
      </c>
      <c r="AY134" s="4">
        <f>SUMPRODUCT('Respondent Data'!I134:Z134,'Product Coding'!A149:R149)</f>
        <v>5.9164501739076458</v>
      </c>
      <c r="AZ134" s="4">
        <f>SUMPRODUCT('Respondent Data'!I134:Z134,'Product Coding'!A150:R150)</f>
        <v>4.6606007216772323</v>
      </c>
      <c r="BA134" s="4">
        <f>SUMPRODUCT('Respondent Data'!I134:Z134,'Product Coding'!A151:R151)</f>
        <v>3.3670961638319459</v>
      </c>
      <c r="BB134" s="4">
        <f>SUMPRODUCT('Respondent Data'!I134:Z134,'Product Coding'!A152:R152)</f>
        <v>2.4622430202744257</v>
      </c>
      <c r="BC134" s="4">
        <f>SUMPRODUCT('Respondent Data'!I134:Z134,'Product Coding'!A153:R153)</f>
        <v>1.4704120299041958</v>
      </c>
      <c r="BD134" s="4">
        <f>SUMPRODUCT('Respondent Data'!I134:Z134,'Product Coding'!A154:R154)</f>
        <v>6.1522884904196822</v>
      </c>
      <c r="BE134" s="4">
        <f>SUMPRODUCT('Respondent Data'!I134:Z134,'Product Coding'!A155:R155)</f>
        <v>5.0927690665015115</v>
      </c>
      <c r="BF134" s="4">
        <f>SUMPRODUCT('Respondent Data'!I134:Z134,'Product Coding'!A156:R156)</f>
        <v>3.836919614271098</v>
      </c>
      <c r="BG134" s="4">
        <f>SUMPRODUCT('Respondent Data'!I134:Z134,'Product Coding'!A157:R157)</f>
        <v>2.5434150564258116</v>
      </c>
      <c r="BH134" s="4">
        <f>SUMPRODUCT('Respondent Data'!I134:Z134,'Product Coding'!A158:R158)</f>
        <v>1.6385619128682916</v>
      </c>
      <c r="BI134" s="4">
        <f>SUMPRODUCT('Respondent Data'!I134:Z134,'Product Coding'!A159:R159)</f>
        <v>0.64673092249806197</v>
      </c>
      <c r="BJ134" s="4">
        <f>SUMPRODUCT('Respondent Data'!I134:Z134,'Product Coding'!A160:R160)</f>
        <v>7.8198570184229457</v>
      </c>
      <c r="BK134" s="4">
        <f>SUMPRODUCT('Respondent Data'!I134:Z134,'Product Coding'!A161:R161)</f>
        <v>6.7603375945047759</v>
      </c>
      <c r="BL134" s="4">
        <f>SUMPRODUCT('Respondent Data'!I134:Z134,'Product Coding'!A162:R162)</f>
        <v>5.5044881422743623</v>
      </c>
      <c r="BM134" s="4">
        <f>SUMPRODUCT('Respondent Data'!I134:Z134,'Product Coding'!A163:R163)</f>
        <v>4.2109835844290755</v>
      </c>
      <c r="BN134" s="4">
        <f>SUMPRODUCT('Respondent Data'!I134:Z134,'Product Coding'!A164:R164)</f>
        <v>3.3061304408715557</v>
      </c>
      <c r="BO134" s="4">
        <f>SUMPRODUCT('Respondent Data'!I134:Z134,'Product Coding'!A165:R165)</f>
        <v>2.3142994505013261</v>
      </c>
      <c r="BP134" s="4">
        <f>SUMPRODUCT('Respondent Data'!I134:Z134,'Product Coding'!A166:R166)</f>
        <v>6.9961759110168114</v>
      </c>
      <c r="BQ134" s="4">
        <f>SUMPRODUCT('Respondent Data'!I134:Z134,'Product Coding'!A167:R167)</f>
        <v>5.9366564870986416</v>
      </c>
      <c r="BR134" s="4">
        <f>SUMPRODUCT('Respondent Data'!I134:Z134,'Product Coding'!A168:R168)</f>
        <v>4.680807034868228</v>
      </c>
      <c r="BS134" s="4">
        <f>SUMPRODUCT('Respondent Data'!I134:Z134,'Product Coding'!A169:R169)</f>
        <v>3.3873024770229416</v>
      </c>
      <c r="BT134" s="4">
        <f>SUMPRODUCT('Respondent Data'!I134:Z134,'Product Coding'!A170:R170)</f>
        <v>2.4824493334654214</v>
      </c>
      <c r="BU134" s="4">
        <f>SUMPRODUCT('Respondent Data'!I134:Z134,'Product Coding'!A171:R171)</f>
        <v>1.490618343095192</v>
      </c>
      <c r="BV134" s="4">
        <f>SUMPRODUCT('Respondent Data'!I134:Z134,'Product Coding'!A172:R172)</f>
        <v>-2.7945100419218201</v>
      </c>
      <c r="BX134" s="4">
        <f t="shared" si="676"/>
        <v>0.21597065373051699</v>
      </c>
      <c r="BY134" s="4">
        <f t="shared" si="677"/>
        <v>0.62307192403524125</v>
      </c>
      <c r="BZ134" s="4">
        <f t="shared" si="678"/>
        <v>2.1874929869127886</v>
      </c>
      <c r="CA134" s="4">
        <f t="shared" si="679"/>
        <v>7.9745936237823196</v>
      </c>
      <c r="CB134" s="4">
        <f t="shared" si="680"/>
        <v>19.709757834571604</v>
      </c>
      <c r="CC134" s="4">
        <f t="shared" si="681"/>
        <v>53.140790979011406</v>
      </c>
      <c r="CD134" s="4">
        <f t="shared" si="682"/>
        <v>0.49216973335962749</v>
      </c>
      <c r="CE134" s="4">
        <f t="shared" si="683"/>
        <v>1.4199019052789192</v>
      </c>
      <c r="CF134" s="4">
        <f t="shared" si="684"/>
        <v>4.9850191287483909</v>
      </c>
      <c r="CG134" s="4">
        <f t="shared" si="685"/>
        <v>18.173087637942096</v>
      </c>
      <c r="CH134" s="4">
        <f t="shared" si="686"/>
        <v>44.916038778713187</v>
      </c>
      <c r="CI134" s="4">
        <f t="shared" si="687"/>
        <v>121.10112404111369</v>
      </c>
      <c r="CJ134" s="4">
        <f t="shared" si="688"/>
        <v>2.3939060974849173</v>
      </c>
      <c r="CK134" s="4">
        <f t="shared" si="689"/>
        <v>6.9063812715072652</v>
      </c>
      <c r="CL134" s="4">
        <f t="shared" si="690"/>
        <v>24.247057223386406</v>
      </c>
      <c r="CM134" s="4">
        <f t="shared" si="691"/>
        <v>88.39362187030008</v>
      </c>
      <c r="CN134" s="4">
        <f t="shared" si="692"/>
        <v>218.47092947640144</v>
      </c>
      <c r="CO134" s="4">
        <f t="shared" si="693"/>
        <v>589.03402546793006</v>
      </c>
      <c r="CP134" s="4">
        <f t="shared" si="694"/>
        <v>5.4554084332090689</v>
      </c>
      <c r="CQ134" s="4">
        <f t="shared" si="695"/>
        <v>15.738767143423971</v>
      </c>
      <c r="CR134" s="4">
        <f t="shared" si="696"/>
        <v>55.255968726567204</v>
      </c>
      <c r="CS134" s="4">
        <f t="shared" si="697"/>
        <v>201.43785535270649</v>
      </c>
      <c r="CT134" s="4">
        <f t="shared" si="698"/>
        <v>497.86754473317177</v>
      </c>
      <c r="CU134" s="4">
        <f t="shared" si="699"/>
        <v>1342.3338506723023</v>
      </c>
      <c r="CV134" s="4">
        <f t="shared" si="700"/>
        <v>0.33584109905720289</v>
      </c>
      <c r="CW134" s="4">
        <f t="shared" si="701"/>
        <v>0.96889626504896598</v>
      </c>
      <c r="CX134" s="4">
        <f t="shared" si="702"/>
        <v>3.4016197859056958</v>
      </c>
      <c r="CY134" s="4">
        <f t="shared" si="703"/>
        <v>12.400741678947762</v>
      </c>
      <c r="CZ134" s="4">
        <f t="shared" si="704"/>
        <v>30.649287849882157</v>
      </c>
      <c r="DA134" s="4">
        <f t="shared" si="705"/>
        <v>82.635586543295631</v>
      </c>
      <c r="DB134" s="4">
        <f t="shared" si="706"/>
        <v>0.76533927790223621</v>
      </c>
      <c r="DC134" s="4">
        <f t="shared" si="707"/>
        <v>2.2079917256596575</v>
      </c>
      <c r="DD134" s="4">
        <f t="shared" si="708"/>
        <v>7.7518601444297799</v>
      </c>
      <c r="DE134" s="4">
        <f t="shared" si="709"/>
        <v>28.259717791125713</v>
      </c>
      <c r="DF134" s="4">
        <f t="shared" si="710"/>
        <v>69.845840479610928</v>
      </c>
      <c r="DG134" s="4">
        <f t="shared" si="711"/>
        <v>188.31602299902383</v>
      </c>
      <c r="DH134" s="4">
        <f t="shared" si="712"/>
        <v>1.2039286593357955E-2</v>
      </c>
      <c r="DI134" s="4">
        <f t="shared" si="713"/>
        <v>3.4733151621123587E-2</v>
      </c>
      <c r="DJ134" s="4">
        <f t="shared" si="714"/>
        <v>0.1219418218887504</v>
      </c>
      <c r="DK134" s="4">
        <f t="shared" si="715"/>
        <v>0.44454381391129821</v>
      </c>
      <c r="DL134" s="4">
        <f t="shared" si="716"/>
        <v>1.0987206787463657</v>
      </c>
      <c r="DM134" s="4">
        <f t="shared" si="717"/>
        <v>2.9623340085470509</v>
      </c>
      <c r="DN134" s="4">
        <f t="shared" si="718"/>
        <v>2.7436007485936782E-2</v>
      </c>
      <c r="DO134" s="4">
        <f t="shared" si="719"/>
        <v>7.915244815361884E-2</v>
      </c>
      <c r="DP134" s="4">
        <f t="shared" si="720"/>
        <v>0.27788994906345049</v>
      </c>
      <c r="DQ134" s="4">
        <f t="shared" si="721"/>
        <v>1.0130589808391175</v>
      </c>
      <c r="DR134" s="4">
        <f t="shared" si="722"/>
        <v>2.5038451018907941</v>
      </c>
      <c r="DS134" s="4">
        <f t="shared" si="723"/>
        <v>6.7507835621407155</v>
      </c>
      <c r="DT134" s="4">
        <f t="shared" si="724"/>
        <v>9.340602654077791E-4</v>
      </c>
      <c r="DU134" s="4">
        <f t="shared" si="725"/>
        <v>2.6947491091020284E-3</v>
      </c>
      <c r="DV134" s="4">
        <f t="shared" si="726"/>
        <v>9.4607774002616763E-3</v>
      </c>
      <c r="DW134" s="4">
        <f t="shared" si="727"/>
        <v>3.448964434790143E-2</v>
      </c>
      <c r="DX134" s="4">
        <f t="shared" si="728"/>
        <v>8.5243533397156387E-2</v>
      </c>
      <c r="DY134" s="4">
        <f t="shared" si="729"/>
        <v>0.2298307685254786</v>
      </c>
      <c r="DZ134" s="4">
        <f t="shared" si="730"/>
        <v>2.128604899910117E-3</v>
      </c>
      <c r="EA134" s="4">
        <f t="shared" si="731"/>
        <v>6.1409915078218559E-3</v>
      </c>
      <c r="EB134" s="4">
        <f t="shared" si="732"/>
        <v>2.1559912006709998E-2</v>
      </c>
      <c r="EC134" s="4">
        <f t="shared" si="733"/>
        <v>7.8597525956261335E-2</v>
      </c>
      <c r="ED134" s="4">
        <f t="shared" si="734"/>
        <v>0.19425920317424478</v>
      </c>
      <c r="EE134" s="4">
        <f t="shared" si="735"/>
        <v>0.52375517742408739</v>
      </c>
      <c r="EF134" s="4">
        <f t="shared" si="736"/>
        <v>4.0167911141046321E-4</v>
      </c>
      <c r="EG134" s="4">
        <f t="shared" si="737"/>
        <v>1.1588378905569752E-3</v>
      </c>
      <c r="EH134" s="4">
        <f t="shared" si="738"/>
        <v>4.0684705260749547E-3</v>
      </c>
      <c r="EI134" s="4">
        <f t="shared" si="739"/>
        <v>1.4831772860480109E-2</v>
      </c>
      <c r="EJ134" s="4">
        <f t="shared" si="740"/>
        <v>3.6657748987437795E-2</v>
      </c>
      <c r="EK134" s="4">
        <f t="shared" si="741"/>
        <v>9.8835398844200895E-2</v>
      </c>
      <c r="EL134" s="4">
        <f t="shared" si="742"/>
        <v>9.1537575936450179E-4</v>
      </c>
      <c r="EM134" s="4">
        <f t="shared" si="743"/>
        <v>2.6408446043513054E-3</v>
      </c>
      <c r="EN134" s="4">
        <f t="shared" si="744"/>
        <v>9.2715284202377519E-3</v>
      </c>
      <c r="EO134" s="4">
        <f t="shared" si="745"/>
        <v>3.3799729583175252E-2</v>
      </c>
      <c r="EP134" s="4">
        <f t="shared" si="746"/>
        <v>8.3538361499908176E-2</v>
      </c>
      <c r="EQ134" s="4">
        <f t="shared" si="747"/>
        <v>0.22523334099057438</v>
      </c>
      <c r="ER134" s="4">
        <f t="shared" si="748"/>
        <v>16.354613714696107</v>
      </c>
      <c r="ET134" s="4">
        <f t="shared" si="749"/>
        <v>0.82238826811491428</v>
      </c>
      <c r="EU134" s="4">
        <f t="shared" si="750"/>
        <v>0.61611564169862842</v>
      </c>
      <c r="EV134" s="4">
        <f t="shared" si="751"/>
        <v>0.31372618045147105</v>
      </c>
      <c r="EW134" s="4">
        <f t="shared" si="752"/>
        <v>0.11142565802088682</v>
      </c>
      <c r="EX134" s="4">
        <f t="shared" si="753"/>
        <v>4.8286416866288082E-2</v>
      </c>
      <c r="EY134" s="4">
        <f t="shared" si="754"/>
        <v>1.8470361845796951E-2</v>
      </c>
      <c r="EZ134" s="4">
        <f t="shared" si="755"/>
        <v>0.67016504734249971</v>
      </c>
      <c r="FA134" s="4">
        <f t="shared" si="756"/>
        <v>0.41323989117845644</v>
      </c>
      <c r="FB134" s="4">
        <f t="shared" si="757"/>
        <v>0.16708384359151141</v>
      </c>
      <c r="FC134" s="4">
        <f t="shared" si="758"/>
        <v>5.2156440260622147E-2</v>
      </c>
      <c r="FD134" s="4">
        <f t="shared" si="759"/>
        <v>2.177888220757412E-2</v>
      </c>
      <c r="FE134" s="4">
        <f t="shared" si="760"/>
        <v>8.1899327942573374E-3</v>
      </c>
      <c r="FF134" s="4">
        <f t="shared" si="761"/>
        <v>0.29464574778337516</v>
      </c>
      <c r="FG134" s="4">
        <f t="shared" si="762"/>
        <v>0.12648011342480589</v>
      </c>
      <c r="FH134" s="4">
        <f t="shared" si="763"/>
        <v>3.9608576601699849E-2</v>
      </c>
      <c r="FI134" s="4">
        <f t="shared" si="764"/>
        <v>1.1186480411889851E-2</v>
      </c>
      <c r="FJ134" s="4">
        <f t="shared" si="765"/>
        <v>4.5564121060849873E-3</v>
      </c>
      <c r="FK134" s="4">
        <f t="shared" si="766"/>
        <v>1.6948175136288859E-3</v>
      </c>
      <c r="FL134" s="4">
        <f t="shared" si="767"/>
        <v>0.1549088660069316</v>
      </c>
      <c r="FM134" s="4">
        <f t="shared" si="768"/>
        <v>5.9741556318433059E-2</v>
      </c>
      <c r="FN134" s="4">
        <f t="shared" si="769"/>
        <v>1.7775891565577899E-2</v>
      </c>
      <c r="FO134" s="4">
        <f t="shared" si="770"/>
        <v>4.9397875622506715E-3</v>
      </c>
      <c r="FP134" s="4">
        <f t="shared" si="771"/>
        <v>2.0045401039966789E-3</v>
      </c>
      <c r="FQ134" s="4">
        <f t="shared" si="772"/>
        <v>7.4441658676249918E-4</v>
      </c>
      <c r="FR134" s="4">
        <f t="shared" si="773"/>
        <v>0.7485920299246448</v>
      </c>
      <c r="FS134" s="4">
        <f t="shared" si="774"/>
        <v>0.50789877443092735</v>
      </c>
      <c r="FT134" s="4">
        <f t="shared" si="775"/>
        <v>0.22718909143449237</v>
      </c>
      <c r="FU134" s="4">
        <f t="shared" si="776"/>
        <v>7.4622735364787723E-2</v>
      </c>
      <c r="FV134" s="4">
        <f t="shared" si="777"/>
        <v>3.1596287560818635E-2</v>
      </c>
      <c r="FW134" s="4">
        <f t="shared" si="778"/>
        <v>1.1956632832153691E-2</v>
      </c>
      <c r="FX134" s="4">
        <f t="shared" si="779"/>
        <v>0.56646334929357389</v>
      </c>
      <c r="FY134" s="4">
        <f t="shared" si="780"/>
        <v>0.31172150227238216</v>
      </c>
      <c r="FZ134" s="4">
        <f t="shared" si="781"/>
        <v>0.11426142368562199</v>
      </c>
      <c r="GA134" s="4">
        <f t="shared" si="782"/>
        <v>3.4176679595429783E-2</v>
      </c>
      <c r="GB134" s="4">
        <f t="shared" si="783"/>
        <v>1.4115154725107607E-2</v>
      </c>
      <c r="GC134" s="4">
        <f t="shared" si="784"/>
        <v>5.2821730784253602E-3</v>
      </c>
      <c r="GD134" s="4">
        <f t="shared" si="785"/>
        <v>0.98810393355984871</v>
      </c>
      <c r="GE134" s="4">
        <f t="shared" si="786"/>
        <v>0.96643274493843467</v>
      </c>
      <c r="GF134" s="4">
        <f t="shared" si="787"/>
        <v>0.89131181358097022</v>
      </c>
      <c r="GG134" s="4">
        <f t="shared" si="788"/>
        <v>0.69226006879802726</v>
      </c>
      <c r="GH134" s="4">
        <f t="shared" si="789"/>
        <v>0.47648074854693501</v>
      </c>
      <c r="GI134" s="4">
        <f t="shared" si="790"/>
        <v>0.25237650279934132</v>
      </c>
      <c r="GJ134" s="4">
        <f t="shared" si="791"/>
        <v>0.97329662647012849</v>
      </c>
      <c r="GK134" s="4">
        <f t="shared" si="792"/>
        <v>0.92665313571864194</v>
      </c>
      <c r="GL134" s="4">
        <f t="shared" si="793"/>
        <v>0.7825399994208323</v>
      </c>
      <c r="GM134" s="4">
        <f t="shared" si="794"/>
        <v>0.49675643362578625</v>
      </c>
      <c r="GN134" s="4">
        <f t="shared" si="795"/>
        <v>0.28540074430241391</v>
      </c>
      <c r="GO134" s="4">
        <f t="shared" si="796"/>
        <v>0.12901921360371552</v>
      </c>
      <c r="GP134" s="4">
        <f t="shared" si="797"/>
        <v>0.99906681138899389</v>
      </c>
      <c r="GQ134" s="4">
        <f t="shared" si="798"/>
        <v>0.99731249304786296</v>
      </c>
      <c r="GR134" s="4">
        <f t="shared" si="799"/>
        <v>0.99062789004578589</v>
      </c>
      <c r="GS134" s="4">
        <f t="shared" si="800"/>
        <v>0.96666023237995558</v>
      </c>
      <c r="GT134" s="4">
        <f t="shared" si="801"/>
        <v>0.92145216186608636</v>
      </c>
      <c r="GU134" s="4">
        <f t="shared" si="802"/>
        <v>0.81312000446936528</v>
      </c>
      <c r="GV134" s="4">
        <f t="shared" si="803"/>
        <v>0.99787591643477469</v>
      </c>
      <c r="GW134" s="4">
        <f t="shared" si="804"/>
        <v>0.99389649009467462</v>
      </c>
      <c r="GX134" s="4">
        <f t="shared" si="805"/>
        <v>0.97889510761600007</v>
      </c>
      <c r="GY134" s="4">
        <f t="shared" si="806"/>
        <v>0.92712988481354208</v>
      </c>
      <c r="GZ134" s="4">
        <f t="shared" si="807"/>
        <v>0.8373391616678193</v>
      </c>
      <c r="HA134" s="4">
        <f t="shared" si="808"/>
        <v>0.65627340586990024</v>
      </c>
      <c r="HB134" s="4">
        <f t="shared" si="809"/>
        <v>0.99959848216991465</v>
      </c>
      <c r="HC134" s="4">
        <f t="shared" si="810"/>
        <v>0.99884250346029146</v>
      </c>
      <c r="HD134" s="4">
        <f t="shared" si="811"/>
        <v>0.99594801485605533</v>
      </c>
      <c r="HE134" s="4">
        <f t="shared" si="812"/>
        <v>0.98538499359487519</v>
      </c>
      <c r="HF134" s="4">
        <f t="shared" si="813"/>
        <v>0.96463852315458642</v>
      </c>
      <c r="HG134" s="4">
        <f t="shared" si="814"/>
        <v>0.91005440947009897</v>
      </c>
      <c r="HH134" s="4">
        <f t="shared" si="815"/>
        <v>0.99908546138711274</v>
      </c>
      <c r="HI134" s="4">
        <f t="shared" si="816"/>
        <v>0.99736611108697315</v>
      </c>
      <c r="HJ134" s="4">
        <f t="shared" si="817"/>
        <v>0.99081364314839038</v>
      </c>
      <c r="HK134" s="4">
        <f t="shared" si="818"/>
        <v>0.96730534104820931</v>
      </c>
      <c r="HL134" s="4">
        <f t="shared" si="819"/>
        <v>0.92290225757741651</v>
      </c>
      <c r="HM134" s="4">
        <f t="shared" si="820"/>
        <v>0.8161710643554001</v>
      </c>
      <c r="HN134" s="4">
        <f t="shared" si="821"/>
        <v>5.762156487258413E-2</v>
      </c>
      <c r="HP134" s="4">
        <f t="shared" ref="HP134:IU134" si="834">IF(B1=1,ET134,0)</f>
        <v>0.82238826811491428</v>
      </c>
      <c r="HQ134" s="4">
        <f t="shared" si="834"/>
        <v>0.61611564169862842</v>
      </c>
      <c r="HR134" s="4">
        <f t="shared" si="834"/>
        <v>0.31372618045147105</v>
      </c>
      <c r="HS134" s="4">
        <f t="shared" si="834"/>
        <v>0.11142565802088682</v>
      </c>
      <c r="HT134" s="4">
        <f t="shared" si="834"/>
        <v>4.8286416866288082E-2</v>
      </c>
      <c r="HU134" s="4">
        <f t="shared" si="834"/>
        <v>1.8470361845796951E-2</v>
      </c>
      <c r="HV134" s="4">
        <f t="shared" si="834"/>
        <v>0.67016504734249971</v>
      </c>
      <c r="HW134" s="4">
        <f t="shared" si="834"/>
        <v>0.41323989117845644</v>
      </c>
      <c r="HX134" s="4">
        <f t="shared" si="834"/>
        <v>0.16708384359151141</v>
      </c>
      <c r="HY134" s="4">
        <f t="shared" si="834"/>
        <v>5.2156440260622147E-2</v>
      </c>
      <c r="HZ134" s="4">
        <f t="shared" si="834"/>
        <v>2.177888220757412E-2</v>
      </c>
      <c r="IA134" s="4">
        <f t="shared" si="834"/>
        <v>8.1899327942573374E-3</v>
      </c>
      <c r="IB134" s="4">
        <f t="shared" si="834"/>
        <v>0.29464574778337516</v>
      </c>
      <c r="IC134" s="4">
        <f t="shared" si="834"/>
        <v>0.12648011342480589</v>
      </c>
      <c r="ID134" s="4">
        <f t="shared" si="834"/>
        <v>3.9608576601699849E-2</v>
      </c>
      <c r="IE134" s="4">
        <f t="shared" si="834"/>
        <v>1.1186480411889851E-2</v>
      </c>
      <c r="IF134" s="4">
        <f t="shared" si="834"/>
        <v>4.5564121060849873E-3</v>
      </c>
      <c r="IG134" s="4">
        <f t="shared" si="834"/>
        <v>1.6948175136288859E-3</v>
      </c>
      <c r="IH134" s="4">
        <f t="shared" si="834"/>
        <v>0.1549088660069316</v>
      </c>
      <c r="II134" s="4">
        <f t="shared" si="834"/>
        <v>5.9741556318433059E-2</v>
      </c>
      <c r="IJ134" s="4">
        <f t="shared" si="834"/>
        <v>1.7775891565577899E-2</v>
      </c>
      <c r="IK134" s="4">
        <f t="shared" si="834"/>
        <v>4.9397875622506715E-3</v>
      </c>
      <c r="IL134" s="4">
        <f t="shared" si="834"/>
        <v>2.0045401039966789E-3</v>
      </c>
      <c r="IM134" s="4">
        <f t="shared" si="834"/>
        <v>7.4441658676249918E-4</v>
      </c>
      <c r="IN134" s="4">
        <f t="shared" si="834"/>
        <v>0.7485920299246448</v>
      </c>
      <c r="IO134" s="4">
        <f t="shared" si="834"/>
        <v>0.50789877443092735</v>
      </c>
      <c r="IP134" s="4">
        <f t="shared" si="834"/>
        <v>0.22718909143449237</v>
      </c>
      <c r="IQ134" s="4">
        <f t="shared" si="834"/>
        <v>7.4622735364787723E-2</v>
      </c>
      <c r="IR134" s="4">
        <f t="shared" si="834"/>
        <v>3.1596287560818635E-2</v>
      </c>
      <c r="IS134" s="4">
        <f t="shared" si="834"/>
        <v>1.1956632832153691E-2</v>
      </c>
      <c r="IT134" s="4">
        <f t="shared" si="834"/>
        <v>0.56646334929357389</v>
      </c>
      <c r="IU134" s="4">
        <f t="shared" si="834"/>
        <v>0.31172150227238216</v>
      </c>
      <c r="IV134" s="4">
        <f t="shared" ref="IV134:KA134" si="835">IF(AH1=1,FZ134,0)</f>
        <v>0.11426142368562199</v>
      </c>
      <c r="IW134" s="4">
        <f t="shared" si="835"/>
        <v>3.4176679595429783E-2</v>
      </c>
      <c r="IX134" s="4">
        <f t="shared" si="835"/>
        <v>1.4115154725107607E-2</v>
      </c>
      <c r="IY134" s="4">
        <f t="shared" si="835"/>
        <v>5.2821730784253602E-3</v>
      </c>
      <c r="IZ134" s="4">
        <f t="shared" si="835"/>
        <v>0.98810393355984871</v>
      </c>
      <c r="JA134" s="4">
        <f t="shared" si="835"/>
        <v>0.96643274493843467</v>
      </c>
      <c r="JB134" s="4">
        <f t="shared" si="835"/>
        <v>0.89131181358097022</v>
      </c>
      <c r="JC134" s="4">
        <f t="shared" si="835"/>
        <v>0.69226006879802726</v>
      </c>
      <c r="JD134" s="4">
        <f t="shared" si="835"/>
        <v>0.47648074854693501</v>
      </c>
      <c r="JE134" s="4">
        <f t="shared" si="835"/>
        <v>0.25237650279934132</v>
      </c>
      <c r="JF134" s="4">
        <f t="shared" si="835"/>
        <v>0.97329662647012849</v>
      </c>
      <c r="JG134" s="4">
        <f t="shared" si="835"/>
        <v>0.92665313571864194</v>
      </c>
      <c r="JH134" s="4">
        <f t="shared" si="835"/>
        <v>0.7825399994208323</v>
      </c>
      <c r="JI134" s="4">
        <f t="shared" si="835"/>
        <v>0.49675643362578625</v>
      </c>
      <c r="JJ134" s="4">
        <f t="shared" si="835"/>
        <v>0.28540074430241391</v>
      </c>
      <c r="JK134" s="4">
        <f t="shared" si="835"/>
        <v>0.12901921360371552</v>
      </c>
      <c r="JL134" s="4">
        <f t="shared" si="835"/>
        <v>0.99906681138899389</v>
      </c>
      <c r="JM134" s="4">
        <f t="shared" si="835"/>
        <v>0.99731249304786296</v>
      </c>
      <c r="JN134" s="4">
        <f t="shared" si="835"/>
        <v>0.99062789004578589</v>
      </c>
      <c r="JO134" s="4">
        <f t="shared" si="835"/>
        <v>0.96666023237995558</v>
      </c>
      <c r="JP134" s="4">
        <f t="shared" si="835"/>
        <v>0.92145216186608636</v>
      </c>
      <c r="JQ134" s="4">
        <f t="shared" si="835"/>
        <v>0.81312000446936528</v>
      </c>
      <c r="JR134" s="4">
        <f t="shared" si="835"/>
        <v>0.99787591643477469</v>
      </c>
      <c r="JS134" s="4">
        <f t="shared" si="835"/>
        <v>0.99389649009467462</v>
      </c>
      <c r="JT134" s="4">
        <f t="shared" si="835"/>
        <v>0.97889510761600007</v>
      </c>
      <c r="JU134" s="4">
        <f t="shared" si="835"/>
        <v>0.92712988481354208</v>
      </c>
      <c r="JV134" s="4">
        <f t="shared" si="835"/>
        <v>0.8373391616678193</v>
      </c>
      <c r="JW134" s="4">
        <f t="shared" si="835"/>
        <v>0.65627340586990024</v>
      </c>
      <c r="JX134" s="4">
        <f t="shared" si="835"/>
        <v>0.99959848216991465</v>
      </c>
      <c r="JY134" s="4">
        <f t="shared" si="835"/>
        <v>0.99884250346029146</v>
      </c>
      <c r="JZ134" s="4">
        <f t="shared" si="835"/>
        <v>0.99594801485605533</v>
      </c>
      <c r="KA134" s="4">
        <f t="shared" si="835"/>
        <v>0.98538499359487519</v>
      </c>
      <c r="KB134" s="4">
        <f t="shared" ref="KB134:KJ134" si="836">IF(BN1=1,HF134,0)</f>
        <v>0.96463852315458642</v>
      </c>
      <c r="KC134" s="4">
        <f t="shared" si="836"/>
        <v>0.91005440947009897</v>
      </c>
      <c r="KD134" s="4">
        <f t="shared" si="836"/>
        <v>0.99908546138711274</v>
      </c>
      <c r="KE134" s="4">
        <f t="shared" si="836"/>
        <v>0.99736611108697315</v>
      </c>
      <c r="KF134" s="4">
        <f t="shared" si="836"/>
        <v>0.99081364314839038</v>
      </c>
      <c r="KG134" s="4">
        <f t="shared" si="836"/>
        <v>0.96730534104820931</v>
      </c>
      <c r="KH134" s="4">
        <f t="shared" si="836"/>
        <v>0.92290225757741651</v>
      </c>
      <c r="KI134" s="4">
        <f t="shared" si="836"/>
        <v>0.8161710643554001</v>
      </c>
      <c r="KJ134" s="4">
        <f t="shared" si="836"/>
        <v>0</v>
      </c>
    </row>
    <row r="135" spans="1:296" x14ac:dyDescent="0.2">
      <c r="A135" s="4" t="str">
        <f>'Respondent Data'!A135</f>
        <v>1113</v>
      </c>
      <c r="B135" s="4">
        <f>SUMPRODUCT('Respondent Data'!I135:Z135,'Product Coding'!A100:R100)</f>
        <v>4.1350692745972504</v>
      </c>
      <c r="C135" s="4">
        <f>SUMPRODUCT('Respondent Data'!I135:Z135,'Product Coding'!A101:R101)</f>
        <v>3.1132241382757799</v>
      </c>
      <c r="D135" s="4">
        <f>SUMPRODUCT('Respondent Data'!I135:Z135,'Product Coding'!A102:R102)</f>
        <v>3.1515815146007009</v>
      </c>
      <c r="E135" s="4">
        <f>SUMPRODUCT('Respondent Data'!I135:Z135,'Product Coding'!A103:R103)</f>
        <v>1.6850250173516519</v>
      </c>
      <c r="F135" s="4">
        <f>SUMPRODUCT('Respondent Data'!I135:Z135,'Product Coding'!A104:R104)</f>
        <v>1.0817495598811999</v>
      </c>
      <c r="G135" s="4">
        <f>SUMPRODUCT('Respondent Data'!I135:Z135,'Product Coding'!A105:R105)</f>
        <v>1.4303279377492499</v>
      </c>
      <c r="H135" s="4">
        <f>SUMPRODUCT('Respondent Data'!I135:Z135,'Product Coding'!A106:R106)</f>
        <v>0.41704236400955019</v>
      </c>
      <c r="I135" s="4">
        <f>SUMPRODUCT('Respondent Data'!I135:Z135,'Product Coding'!A107:R107)</f>
        <v>-0.60480277231192026</v>
      </c>
      <c r="J135" s="4">
        <f>SUMPRODUCT('Respondent Data'!I135:Z135,'Product Coding'!A108:R108)</f>
        <v>-0.56644539598699883</v>
      </c>
      <c r="K135" s="4">
        <f>SUMPRODUCT('Respondent Data'!I135:Z135,'Product Coding'!A109:R109)</f>
        <v>-2.0330018932360483</v>
      </c>
      <c r="L135" s="4">
        <f>SUMPRODUCT('Respondent Data'!I135:Z135,'Product Coding'!A110:R110)</f>
        <v>-2.6362773507065</v>
      </c>
      <c r="M135" s="4">
        <f>SUMPRODUCT('Respondent Data'!I135:Z135,'Product Coding'!A111:R111)</f>
        <v>-2.28769897283845</v>
      </c>
      <c r="N135" s="4">
        <f>SUMPRODUCT('Respondent Data'!I135:Z135,'Product Coding'!A112:R112)</f>
        <v>4.0242591021519001</v>
      </c>
      <c r="O135" s="4">
        <f>SUMPRODUCT('Respondent Data'!I135:Z135,'Product Coding'!A113:R113)</f>
        <v>3.0024139658304296</v>
      </c>
      <c r="P135" s="4">
        <f>SUMPRODUCT('Respondent Data'!I135:Z135,'Product Coding'!A114:R114)</f>
        <v>3.0407713421553511</v>
      </c>
      <c r="Q135" s="4">
        <f>SUMPRODUCT('Respondent Data'!I135:Z135,'Product Coding'!A115:R115)</f>
        <v>1.5742148449063018</v>
      </c>
      <c r="R135" s="4">
        <f>SUMPRODUCT('Respondent Data'!I135:Z135,'Product Coding'!A116:R116)</f>
        <v>0.97093938743584984</v>
      </c>
      <c r="S135" s="4">
        <f>SUMPRODUCT('Respondent Data'!I135:Z135,'Product Coding'!A117:R117)</f>
        <v>1.3195177653038999</v>
      </c>
      <c r="T135" s="4">
        <f>SUMPRODUCT('Respondent Data'!I135:Z135,'Product Coding'!A118:R118)</f>
        <v>0.30623219156420034</v>
      </c>
      <c r="U135" s="4">
        <f>SUMPRODUCT('Respondent Data'!I135:Z135,'Product Coding'!A119:R119)</f>
        <v>-0.71561294475727033</v>
      </c>
      <c r="V135" s="4">
        <f>SUMPRODUCT('Respondent Data'!I135:Z135,'Product Coding'!A120:R120)</f>
        <v>-0.67725556843234891</v>
      </c>
      <c r="W135" s="4">
        <f>SUMPRODUCT('Respondent Data'!I135:Z135,'Product Coding'!A121:R121)</f>
        <v>-2.1438120656813981</v>
      </c>
      <c r="X135" s="4">
        <f>SUMPRODUCT('Respondent Data'!I135:Z135,'Product Coding'!A122:R122)</f>
        <v>-2.7470875231518503</v>
      </c>
      <c r="Y135" s="4">
        <f>SUMPRODUCT('Respondent Data'!I135:Z135,'Product Coding'!A123:R123)</f>
        <v>-2.3985091452837999</v>
      </c>
      <c r="Z135" s="4">
        <f>SUMPRODUCT('Respondent Data'!I135:Z135,'Product Coding'!A124:R124)</f>
        <v>5.1755933515079224</v>
      </c>
      <c r="AA135" s="4">
        <f>SUMPRODUCT('Respondent Data'!I135:Z135,'Product Coding'!A125:R125)</f>
        <v>4.153748215186452</v>
      </c>
      <c r="AB135" s="4">
        <f>SUMPRODUCT('Respondent Data'!I135:Z135,'Product Coding'!A126:R126)</f>
        <v>4.192105591511373</v>
      </c>
      <c r="AC135" s="4">
        <f>SUMPRODUCT('Respondent Data'!I135:Z135,'Product Coding'!A127:R127)</f>
        <v>2.7255490942623242</v>
      </c>
      <c r="AD135" s="4">
        <f>SUMPRODUCT('Respondent Data'!I135:Z135,'Product Coding'!A128:R128)</f>
        <v>2.122273636791872</v>
      </c>
      <c r="AE135" s="4">
        <f>SUMPRODUCT('Respondent Data'!I135:Z135,'Product Coding'!A129:R129)</f>
        <v>2.470852014659922</v>
      </c>
      <c r="AF135" s="4">
        <f>SUMPRODUCT('Respondent Data'!I135:Z135,'Product Coding'!A130:R130)</f>
        <v>1.4575664409202223</v>
      </c>
      <c r="AG135" s="4">
        <f>SUMPRODUCT('Respondent Data'!I135:Z135,'Product Coding'!A131:R131)</f>
        <v>0.4357213045987518</v>
      </c>
      <c r="AH135" s="4">
        <f>SUMPRODUCT('Respondent Data'!I135:Z135,'Product Coding'!A132:R132)</f>
        <v>0.47407868092367322</v>
      </c>
      <c r="AI135" s="4">
        <f>SUMPRODUCT('Respondent Data'!I135:Z135,'Product Coding'!A133:R133)</f>
        <v>-0.99247781632537602</v>
      </c>
      <c r="AJ135" s="4">
        <f>SUMPRODUCT('Respondent Data'!I135:Z135,'Product Coding'!A134:R134)</f>
        <v>-1.595753273795828</v>
      </c>
      <c r="AK135" s="4">
        <f>SUMPRODUCT('Respondent Data'!I135:Z135,'Product Coding'!A135:R135)</f>
        <v>-1.247174895927778</v>
      </c>
      <c r="AL135" s="4">
        <f>SUMPRODUCT('Respondent Data'!I135:Z135,'Product Coding'!A136:R136)</f>
        <v>6.7830405894653101</v>
      </c>
      <c r="AM135" s="4">
        <f>SUMPRODUCT('Respondent Data'!I135:Z135,'Product Coding'!A137:R137)</f>
        <v>5.7611954531438396</v>
      </c>
      <c r="AN135" s="4">
        <f>SUMPRODUCT('Respondent Data'!I135:Z135,'Product Coding'!A138:R138)</f>
        <v>5.7995528294687606</v>
      </c>
      <c r="AO135" s="4">
        <f>SUMPRODUCT('Respondent Data'!I135:Z135,'Product Coding'!A139:R139)</f>
        <v>4.3329963322197118</v>
      </c>
      <c r="AP135" s="4">
        <f>SUMPRODUCT('Respondent Data'!I135:Z135,'Product Coding'!A140:R140)</f>
        <v>3.7297208747492601</v>
      </c>
      <c r="AQ135" s="4">
        <f>SUMPRODUCT('Respondent Data'!I135:Z135,'Product Coding'!A141:R141)</f>
        <v>4.0782992526173096</v>
      </c>
      <c r="AR135" s="4">
        <f>SUMPRODUCT('Respondent Data'!I135:Z135,'Product Coding'!A142:R142)</f>
        <v>3.0650136788776106</v>
      </c>
      <c r="AS135" s="4">
        <f>SUMPRODUCT('Respondent Data'!I135:Z135,'Product Coding'!A143:R143)</f>
        <v>2.0431685425561401</v>
      </c>
      <c r="AT135" s="4">
        <f>SUMPRODUCT('Respondent Data'!I135:Z135,'Product Coding'!A144:R144)</f>
        <v>2.0815259188810611</v>
      </c>
      <c r="AU135" s="4">
        <f>SUMPRODUCT('Respondent Data'!I135:Z135,'Product Coding'!A145:R145)</f>
        <v>0.61496942163201207</v>
      </c>
      <c r="AV135" s="4">
        <f>SUMPRODUCT('Respondent Data'!I135:Z135,'Product Coding'!A146:R146)</f>
        <v>1.1693964161559878E-2</v>
      </c>
      <c r="AW135" s="4">
        <f>SUMPRODUCT('Respondent Data'!I135:Z135,'Product Coding'!A147:R147)</f>
        <v>0.36027234202960989</v>
      </c>
      <c r="AX135" s="4">
        <f>SUMPRODUCT('Respondent Data'!I135:Z135,'Product Coding'!A148:R148)</f>
        <v>6.5429745019868299</v>
      </c>
      <c r="AY135" s="4">
        <f>SUMPRODUCT('Respondent Data'!I135:Z135,'Product Coding'!A149:R149)</f>
        <v>5.5211293656653595</v>
      </c>
      <c r="AZ135" s="4">
        <f>SUMPRODUCT('Respondent Data'!I135:Z135,'Product Coding'!A150:R150)</f>
        <v>5.5594867419902814</v>
      </c>
      <c r="BA135" s="4">
        <f>SUMPRODUCT('Respondent Data'!I135:Z135,'Product Coding'!A151:R151)</f>
        <v>4.0929302447412317</v>
      </c>
      <c r="BB135" s="4">
        <f>SUMPRODUCT('Respondent Data'!I135:Z135,'Product Coding'!A152:R152)</f>
        <v>3.4896547872707799</v>
      </c>
      <c r="BC135" s="4">
        <f>SUMPRODUCT('Respondent Data'!I135:Z135,'Product Coding'!A153:R153)</f>
        <v>3.8382331651388299</v>
      </c>
      <c r="BD135" s="4">
        <f>SUMPRODUCT('Respondent Data'!I135:Z135,'Product Coding'!A154:R154)</f>
        <v>2.8249475913991304</v>
      </c>
      <c r="BE135" s="4">
        <f>SUMPRODUCT('Respondent Data'!I135:Z135,'Product Coding'!A155:R155)</f>
        <v>1.8031024550776598</v>
      </c>
      <c r="BF135" s="4">
        <f>SUMPRODUCT('Respondent Data'!I135:Z135,'Product Coding'!A156:R156)</f>
        <v>1.8414598314025812</v>
      </c>
      <c r="BG135" s="4">
        <f>SUMPRODUCT('Respondent Data'!I135:Z135,'Product Coding'!A157:R157)</f>
        <v>0.37490333415353194</v>
      </c>
      <c r="BH135" s="4">
        <f>SUMPRODUCT('Respondent Data'!I135:Z135,'Product Coding'!A158:R158)</f>
        <v>-0.22837212331692003</v>
      </c>
      <c r="BI135" s="4">
        <f>SUMPRODUCT('Respondent Data'!I135:Z135,'Product Coding'!A159:R159)</f>
        <v>0.12020625455112999</v>
      </c>
      <c r="BJ135" s="4">
        <f>SUMPRODUCT('Respondent Data'!I135:Z135,'Product Coding'!A160:R160)</f>
        <v>6.3368054148222157</v>
      </c>
      <c r="BK135" s="4">
        <f>SUMPRODUCT('Respondent Data'!I135:Z135,'Product Coding'!A161:R161)</f>
        <v>5.3149602785007453</v>
      </c>
      <c r="BL135" s="4">
        <f>SUMPRODUCT('Respondent Data'!I135:Z135,'Product Coding'!A162:R162)</f>
        <v>5.3533176548256671</v>
      </c>
      <c r="BM135" s="4">
        <f>SUMPRODUCT('Respondent Data'!I135:Z135,'Product Coding'!A163:R163)</f>
        <v>3.8867611575766174</v>
      </c>
      <c r="BN135" s="4">
        <f>SUMPRODUCT('Respondent Data'!I135:Z135,'Product Coding'!A164:R164)</f>
        <v>3.2834857001061657</v>
      </c>
      <c r="BO135" s="4">
        <f>SUMPRODUCT('Respondent Data'!I135:Z135,'Product Coding'!A165:R165)</f>
        <v>3.6320640779742162</v>
      </c>
      <c r="BP135" s="4">
        <f>SUMPRODUCT('Respondent Data'!I135:Z135,'Product Coding'!A166:R166)</f>
        <v>2.6187785042345162</v>
      </c>
      <c r="BQ135" s="4">
        <f>SUMPRODUCT('Respondent Data'!I135:Z135,'Product Coding'!A167:R167)</f>
        <v>1.5969333679130455</v>
      </c>
      <c r="BR135" s="4">
        <f>SUMPRODUCT('Respondent Data'!I135:Z135,'Product Coding'!A168:R168)</f>
        <v>1.6352907442379674</v>
      </c>
      <c r="BS135" s="4">
        <f>SUMPRODUCT('Respondent Data'!I135:Z135,'Product Coding'!A169:R169)</f>
        <v>0.1687342469889177</v>
      </c>
      <c r="BT135" s="4">
        <f>SUMPRODUCT('Respondent Data'!I135:Z135,'Product Coding'!A170:R170)</f>
        <v>-0.43454121048153405</v>
      </c>
      <c r="BU135" s="4">
        <f>SUMPRODUCT('Respondent Data'!I135:Z135,'Product Coding'!A171:R171)</f>
        <v>-8.596283261348403E-2</v>
      </c>
      <c r="BV135" s="4">
        <f>SUMPRODUCT('Respondent Data'!I135:Z135,'Product Coding'!A172:R172)</f>
        <v>-4.4711149615970198</v>
      </c>
      <c r="BX135" s="4">
        <f t="shared" si="676"/>
        <v>1.6001556590034667E-2</v>
      </c>
      <c r="BY135" s="4">
        <f t="shared" si="677"/>
        <v>4.4457387259065138E-2</v>
      </c>
      <c r="BZ135" s="4">
        <f t="shared" si="678"/>
        <v>4.2784409165110594E-2</v>
      </c>
      <c r="CA135" s="4">
        <f t="shared" si="679"/>
        <v>0.18543979268543612</v>
      </c>
      <c r="CB135" s="4">
        <f t="shared" si="680"/>
        <v>0.33900190237858285</v>
      </c>
      <c r="CC135" s="4">
        <f t="shared" si="681"/>
        <v>0.23923045668103171</v>
      </c>
      <c r="CD135" s="4">
        <f t="shared" si="682"/>
        <v>0.65899300176694153</v>
      </c>
      <c r="CE135" s="4">
        <f t="shared" si="683"/>
        <v>1.8308910708607034</v>
      </c>
      <c r="CF135" s="4">
        <f t="shared" si="684"/>
        <v>1.7619927202644838</v>
      </c>
      <c r="CG135" s="4">
        <f t="shared" si="685"/>
        <v>7.6369773741212086</v>
      </c>
      <c r="CH135" s="4">
        <f t="shared" si="686"/>
        <v>13.96113434316092</v>
      </c>
      <c r="CI135" s="4">
        <f t="shared" si="687"/>
        <v>9.8522413038547878</v>
      </c>
      <c r="CJ135" s="4">
        <f t="shared" si="688"/>
        <v>1.7876664029921326E-2</v>
      </c>
      <c r="CK135" s="4">
        <f t="shared" si="689"/>
        <v>4.9667029029748323E-2</v>
      </c>
      <c r="CL135" s="4">
        <f t="shared" si="690"/>
        <v>4.7798006653908376E-2</v>
      </c>
      <c r="CM135" s="4">
        <f t="shared" si="691"/>
        <v>0.20717014953909685</v>
      </c>
      <c r="CN135" s="4">
        <f t="shared" si="692"/>
        <v>0.37872709946857624</v>
      </c>
      <c r="CO135" s="4">
        <f t="shared" si="693"/>
        <v>0.2672641549432026</v>
      </c>
      <c r="CP135" s="4">
        <f t="shared" si="694"/>
        <v>0.73621565654391352</v>
      </c>
      <c r="CQ135" s="4">
        <f t="shared" si="695"/>
        <v>2.0454400398485704</v>
      </c>
      <c r="CR135" s="4">
        <f t="shared" si="696"/>
        <v>1.9684679866052377</v>
      </c>
      <c r="CS135" s="4">
        <f t="shared" si="697"/>
        <v>8.5318998781842748</v>
      </c>
      <c r="CT135" s="4">
        <f t="shared" si="698"/>
        <v>15.59713936109908</v>
      </c>
      <c r="CU135" s="4">
        <f t="shared" si="699"/>
        <v>11.006754670380751</v>
      </c>
      <c r="CV135" s="4">
        <f t="shared" si="700"/>
        <v>5.6528617846020425E-3</v>
      </c>
      <c r="CW135" s="4">
        <f t="shared" si="701"/>
        <v>1.5705438659419733E-2</v>
      </c>
      <c r="CX135" s="4">
        <f t="shared" si="702"/>
        <v>1.5114426536281559E-2</v>
      </c>
      <c r="CY135" s="4">
        <f t="shared" si="703"/>
        <v>6.5510221553624237E-2</v>
      </c>
      <c r="CZ135" s="4">
        <f t="shared" si="704"/>
        <v>0.11975903019689482</v>
      </c>
      <c r="DA135" s="4">
        <f t="shared" si="705"/>
        <v>8.4512822154270709E-2</v>
      </c>
      <c r="DB135" s="4">
        <f t="shared" si="706"/>
        <v>0.23280212365892455</v>
      </c>
      <c r="DC135" s="4">
        <f t="shared" si="707"/>
        <v>0.64679796043612003</v>
      </c>
      <c r="DD135" s="4">
        <f t="shared" si="708"/>
        <v>0.62245827504888496</v>
      </c>
      <c r="DE135" s="4">
        <f t="shared" si="709"/>
        <v>2.69791112540425</v>
      </c>
      <c r="DF135" s="4">
        <f t="shared" si="710"/>
        <v>4.9320428518372355</v>
      </c>
      <c r="DG135" s="4">
        <f t="shared" si="711"/>
        <v>3.4804962908372818</v>
      </c>
      <c r="DH135" s="4">
        <f t="shared" si="712"/>
        <v>1.132825200050105E-3</v>
      </c>
      <c r="DI135" s="4">
        <f t="shared" si="713"/>
        <v>3.147346842920258E-3</v>
      </c>
      <c r="DJ135" s="4">
        <f t="shared" si="714"/>
        <v>3.0289088813819547E-3</v>
      </c>
      <c r="DK135" s="4">
        <f t="shared" si="715"/>
        <v>1.31281521934532E-2</v>
      </c>
      <c r="DL135" s="4">
        <f t="shared" si="716"/>
        <v>2.3999533777766809E-2</v>
      </c>
      <c r="DM135" s="4">
        <f t="shared" si="717"/>
        <v>1.6936245447304984E-2</v>
      </c>
      <c r="DN135" s="4">
        <f t="shared" si="718"/>
        <v>4.6653203696643421E-2</v>
      </c>
      <c r="DO135" s="4">
        <f t="shared" si="719"/>
        <v>0.1296173614077899</v>
      </c>
      <c r="DP135" s="4">
        <f t="shared" si="720"/>
        <v>0.12473972420055152</v>
      </c>
      <c r="DQ135" s="4">
        <f t="shared" si="721"/>
        <v>0.54065742747832479</v>
      </c>
      <c r="DR135" s="4">
        <f t="shared" si="722"/>
        <v>0.98837414449211358</v>
      </c>
      <c r="DS135" s="4">
        <f t="shared" si="723"/>
        <v>0.6974863453554192</v>
      </c>
      <c r="DT135" s="4">
        <f t="shared" si="724"/>
        <v>1.4401982489521529E-3</v>
      </c>
      <c r="DU135" s="4">
        <f t="shared" si="725"/>
        <v>4.0013264286655661E-3</v>
      </c>
      <c r="DV135" s="4">
        <f t="shared" si="726"/>
        <v>3.8507523199598401E-3</v>
      </c>
      <c r="DW135" s="4">
        <f t="shared" si="727"/>
        <v>1.6690255301658543E-2</v>
      </c>
      <c r="DX135" s="4">
        <f t="shared" si="728"/>
        <v>3.0511403278174809E-2</v>
      </c>
      <c r="DY135" s="4">
        <f t="shared" si="729"/>
        <v>2.1531610557351352E-2</v>
      </c>
      <c r="DZ135" s="4">
        <f t="shared" si="730"/>
        <v>5.9311765194614438E-2</v>
      </c>
      <c r="EA135" s="4">
        <f t="shared" si="731"/>
        <v>0.16478685054414466</v>
      </c>
      <c r="EB135" s="4">
        <f t="shared" si="732"/>
        <v>0.15858574858721611</v>
      </c>
      <c r="EC135" s="4">
        <f t="shared" si="733"/>
        <v>0.68735571940209217</v>
      </c>
      <c r="ED135" s="4">
        <f t="shared" si="734"/>
        <v>1.2565528310494543</v>
      </c>
      <c r="EE135" s="4">
        <f t="shared" si="735"/>
        <v>0.88673752420451191</v>
      </c>
      <c r="EF135" s="4">
        <f t="shared" si="736"/>
        <v>1.7699474628860234E-3</v>
      </c>
      <c r="EG135" s="4">
        <f t="shared" si="737"/>
        <v>4.9174740809108551E-3</v>
      </c>
      <c r="EH135" s="4">
        <f t="shared" si="738"/>
        <v>4.732424375515137E-3</v>
      </c>
      <c r="EI135" s="4">
        <f t="shared" si="739"/>
        <v>2.051167264477903E-2</v>
      </c>
      <c r="EJ135" s="4">
        <f t="shared" si="740"/>
        <v>3.7497324316696855E-2</v>
      </c>
      <c r="EK135" s="4">
        <f t="shared" si="741"/>
        <v>2.6461509382865546E-2</v>
      </c>
      <c r="EL135" s="4">
        <f t="shared" si="742"/>
        <v>7.2891845551040543E-2</v>
      </c>
      <c r="EM135" s="4">
        <f t="shared" si="743"/>
        <v>0.20251661064703666</v>
      </c>
      <c r="EN135" s="4">
        <f t="shared" si="744"/>
        <v>0.19489569825962824</v>
      </c>
      <c r="EO135" s="4">
        <f t="shared" si="745"/>
        <v>0.84473336399421517</v>
      </c>
      <c r="EP135" s="4">
        <f t="shared" si="746"/>
        <v>1.5442544086665662</v>
      </c>
      <c r="EQ135" s="4">
        <f t="shared" si="747"/>
        <v>1.0897658238048249</v>
      </c>
      <c r="ER135" s="4">
        <f t="shared" si="748"/>
        <v>87.454176723318781</v>
      </c>
      <c r="ET135" s="4">
        <f t="shared" si="749"/>
        <v>0.98425046055663534</v>
      </c>
      <c r="EU135" s="4">
        <f t="shared" si="750"/>
        <v>0.95743494392266848</v>
      </c>
      <c r="EV135" s="4">
        <f t="shared" si="751"/>
        <v>0.95897099267204688</v>
      </c>
      <c r="EW135" s="4">
        <f t="shared" si="752"/>
        <v>0.84356878027069593</v>
      </c>
      <c r="EX135" s="4">
        <f t="shared" si="753"/>
        <v>0.74682492849607984</v>
      </c>
      <c r="EY135" s="4">
        <f t="shared" si="754"/>
        <v>0.80695240712389316</v>
      </c>
      <c r="EZ135" s="4">
        <f t="shared" si="755"/>
        <v>0.60277529738517965</v>
      </c>
      <c r="FA135" s="4">
        <f t="shared" si="756"/>
        <v>0.35324566539960872</v>
      </c>
      <c r="FB135" s="4">
        <f t="shared" si="757"/>
        <v>0.36205743507688959</v>
      </c>
      <c r="FC135" s="4">
        <f t="shared" si="758"/>
        <v>0.1157812457626992</v>
      </c>
      <c r="FD135" s="4">
        <f t="shared" si="759"/>
        <v>6.683985164915808E-2</v>
      </c>
      <c r="FE135" s="4">
        <f t="shared" si="760"/>
        <v>9.2146863675505758E-2</v>
      </c>
      <c r="FF135" s="4">
        <f t="shared" si="761"/>
        <v>0.98243729848452854</v>
      </c>
      <c r="FG135" s="4">
        <f t="shared" si="762"/>
        <v>0.95268306267020919</v>
      </c>
      <c r="FH135" s="4">
        <f t="shared" si="763"/>
        <v>0.95438242261354467</v>
      </c>
      <c r="FI135" s="4">
        <f t="shared" si="764"/>
        <v>0.82838363786729208</v>
      </c>
      <c r="FJ135" s="4">
        <f t="shared" si="765"/>
        <v>0.72530669802997649</v>
      </c>
      <c r="FK135" s="4">
        <f t="shared" si="766"/>
        <v>0.7891014640470273</v>
      </c>
      <c r="FL135" s="4">
        <f t="shared" si="767"/>
        <v>0.57596531642306803</v>
      </c>
      <c r="FM135" s="4">
        <f t="shared" si="768"/>
        <v>0.32835977294424862</v>
      </c>
      <c r="FN135" s="4">
        <f t="shared" si="769"/>
        <v>0.33687410627715997</v>
      </c>
      <c r="FO135" s="4">
        <f t="shared" si="770"/>
        <v>0.10491087954970099</v>
      </c>
      <c r="FP135" s="4">
        <f t="shared" si="771"/>
        <v>6.0251346828106581E-2</v>
      </c>
      <c r="FQ135" s="4">
        <f t="shared" si="772"/>
        <v>8.3286452288967153E-2</v>
      </c>
      <c r="FR135" s="4">
        <f t="shared" si="773"/>
        <v>0.99437891344079632</v>
      </c>
      <c r="FS135" s="4">
        <f t="shared" si="774"/>
        <v>0.98453740812873014</v>
      </c>
      <c r="FT135" s="4">
        <f t="shared" si="775"/>
        <v>0.9851106179351089</v>
      </c>
      <c r="FU135" s="4">
        <f t="shared" si="776"/>
        <v>0.93851750998868544</v>
      </c>
      <c r="FV135" s="4">
        <f t="shared" si="777"/>
        <v>0.89304928384829652</v>
      </c>
      <c r="FW135" s="4">
        <f t="shared" si="778"/>
        <v>0.9220730078724243</v>
      </c>
      <c r="FX135" s="4">
        <f t="shared" si="779"/>
        <v>0.8111601860581048</v>
      </c>
      <c r="FY135" s="4">
        <f t="shared" si="780"/>
        <v>0.60723903236749877</v>
      </c>
      <c r="FZ135" s="4">
        <f t="shared" si="781"/>
        <v>0.61634867002658034</v>
      </c>
      <c r="GA135" s="4">
        <f t="shared" si="782"/>
        <v>0.27042294043523868</v>
      </c>
      <c r="GB135" s="4">
        <f t="shared" si="783"/>
        <v>0.16857599059492401</v>
      </c>
      <c r="GC135" s="4">
        <f t="shared" si="784"/>
        <v>0.22318956095221484</v>
      </c>
      <c r="GD135" s="4">
        <f t="shared" si="785"/>
        <v>0.99886845664078205</v>
      </c>
      <c r="GE135" s="4">
        <f t="shared" si="786"/>
        <v>0.99686252787008267</v>
      </c>
      <c r="GF135" s="4">
        <f t="shared" si="787"/>
        <v>0.99698023770345767</v>
      </c>
      <c r="GG135" s="4">
        <f t="shared" si="788"/>
        <v>0.98704196288985713</v>
      </c>
      <c r="GH135" s="4">
        <f t="shared" si="789"/>
        <v>0.97656294462437199</v>
      </c>
      <c r="GI135" s="4">
        <f t="shared" si="790"/>
        <v>0.98334581393560672</v>
      </c>
      <c r="GJ135" s="4">
        <f t="shared" si="791"/>
        <v>0.95542630211050772</v>
      </c>
      <c r="GK135" s="4">
        <f t="shared" si="792"/>
        <v>0.88525551586224394</v>
      </c>
      <c r="GL135" s="4">
        <f t="shared" si="793"/>
        <v>0.88909458649269757</v>
      </c>
      <c r="GM135" s="4">
        <f t="shared" si="794"/>
        <v>0.64907355922513732</v>
      </c>
      <c r="GN135" s="4">
        <f t="shared" si="795"/>
        <v>0.50292345772552172</v>
      </c>
      <c r="GO135" s="4">
        <f t="shared" si="796"/>
        <v>0.58910635878524276</v>
      </c>
      <c r="GP135" s="4">
        <f t="shared" si="797"/>
        <v>0.99856187293912257</v>
      </c>
      <c r="GQ135" s="4">
        <f t="shared" si="798"/>
        <v>0.99601462037615163</v>
      </c>
      <c r="GR135" s="4">
        <f t="shared" si="799"/>
        <v>0.99616401909241936</v>
      </c>
      <c r="GS135" s="4">
        <f t="shared" si="800"/>
        <v>0.98358373633009155</v>
      </c>
      <c r="GT135" s="4">
        <f t="shared" si="801"/>
        <v>0.97039197899109653</v>
      </c>
      <c r="GU135" s="4">
        <f t="shared" si="802"/>
        <v>0.97892222782454708</v>
      </c>
      <c r="GV135" s="4">
        <f t="shared" si="803"/>
        <v>0.94400915090023774</v>
      </c>
      <c r="GW135" s="4">
        <f t="shared" si="804"/>
        <v>0.85852617543959864</v>
      </c>
      <c r="GX135" s="4">
        <f t="shared" si="805"/>
        <v>0.86312126764842723</v>
      </c>
      <c r="GY135" s="4">
        <f t="shared" si="806"/>
        <v>0.59264326336259787</v>
      </c>
      <c r="GZ135" s="4">
        <f t="shared" si="807"/>
        <v>0.4431538168485647</v>
      </c>
      <c r="HA135" s="4">
        <f t="shared" si="808"/>
        <v>0.53001542990015049</v>
      </c>
      <c r="HB135" s="4">
        <f t="shared" si="809"/>
        <v>0.99823317971619263</v>
      </c>
      <c r="HC135" s="4">
        <f t="shared" si="810"/>
        <v>0.9951065891401597</v>
      </c>
      <c r="HD135" s="4">
        <f t="shared" si="811"/>
        <v>0.99528986597754465</v>
      </c>
      <c r="HE135" s="4">
        <f t="shared" si="812"/>
        <v>0.97990059967504295</v>
      </c>
      <c r="HF135" s="4">
        <f t="shared" si="813"/>
        <v>0.96385790744916577</v>
      </c>
      <c r="HG135" s="4">
        <f t="shared" si="814"/>
        <v>0.97422065109993761</v>
      </c>
      <c r="HH135" s="4">
        <f t="shared" si="815"/>
        <v>0.93206039746382541</v>
      </c>
      <c r="HI135" s="4">
        <f t="shared" si="816"/>
        <v>0.83158934450138799</v>
      </c>
      <c r="HJ135" s="4">
        <f t="shared" si="817"/>
        <v>0.83689312921329051</v>
      </c>
      <c r="HK135" s="4">
        <f t="shared" si="818"/>
        <v>0.54208376100207822</v>
      </c>
      <c r="HL135" s="4">
        <f t="shared" si="819"/>
        <v>0.39304245542178157</v>
      </c>
      <c r="HM135" s="4">
        <f t="shared" si="820"/>
        <v>0.47852251606799917</v>
      </c>
      <c r="HN135" s="4">
        <f t="shared" si="821"/>
        <v>1.1305288648245079E-2</v>
      </c>
      <c r="HP135" s="4">
        <f t="shared" ref="HP135:IU135" si="837">IF(B1=1,ET135,0)</f>
        <v>0.98425046055663534</v>
      </c>
      <c r="HQ135" s="4">
        <f t="shared" si="837"/>
        <v>0.95743494392266848</v>
      </c>
      <c r="HR135" s="4">
        <f t="shared" si="837"/>
        <v>0.95897099267204688</v>
      </c>
      <c r="HS135" s="4">
        <f t="shared" si="837"/>
        <v>0.84356878027069593</v>
      </c>
      <c r="HT135" s="4">
        <f t="shared" si="837"/>
        <v>0.74682492849607984</v>
      </c>
      <c r="HU135" s="4">
        <f t="shared" si="837"/>
        <v>0.80695240712389316</v>
      </c>
      <c r="HV135" s="4">
        <f t="shared" si="837"/>
        <v>0.60277529738517965</v>
      </c>
      <c r="HW135" s="4">
        <f t="shared" si="837"/>
        <v>0.35324566539960872</v>
      </c>
      <c r="HX135" s="4">
        <f t="shared" si="837"/>
        <v>0.36205743507688959</v>
      </c>
      <c r="HY135" s="4">
        <f t="shared" si="837"/>
        <v>0.1157812457626992</v>
      </c>
      <c r="HZ135" s="4">
        <f t="shared" si="837"/>
        <v>6.683985164915808E-2</v>
      </c>
      <c r="IA135" s="4">
        <f t="shared" si="837"/>
        <v>9.2146863675505758E-2</v>
      </c>
      <c r="IB135" s="4">
        <f t="shared" si="837"/>
        <v>0.98243729848452854</v>
      </c>
      <c r="IC135" s="4">
        <f t="shared" si="837"/>
        <v>0.95268306267020919</v>
      </c>
      <c r="ID135" s="4">
        <f t="shared" si="837"/>
        <v>0.95438242261354467</v>
      </c>
      <c r="IE135" s="4">
        <f t="shared" si="837"/>
        <v>0.82838363786729208</v>
      </c>
      <c r="IF135" s="4">
        <f t="shared" si="837"/>
        <v>0.72530669802997649</v>
      </c>
      <c r="IG135" s="4">
        <f t="shared" si="837"/>
        <v>0.7891014640470273</v>
      </c>
      <c r="IH135" s="4">
        <f t="shared" si="837"/>
        <v>0.57596531642306803</v>
      </c>
      <c r="II135" s="4">
        <f t="shared" si="837"/>
        <v>0.32835977294424862</v>
      </c>
      <c r="IJ135" s="4">
        <f t="shared" si="837"/>
        <v>0.33687410627715997</v>
      </c>
      <c r="IK135" s="4">
        <f t="shared" si="837"/>
        <v>0.10491087954970099</v>
      </c>
      <c r="IL135" s="4">
        <f t="shared" si="837"/>
        <v>6.0251346828106581E-2</v>
      </c>
      <c r="IM135" s="4">
        <f t="shared" si="837"/>
        <v>8.3286452288967153E-2</v>
      </c>
      <c r="IN135" s="4">
        <f t="shared" si="837"/>
        <v>0.99437891344079632</v>
      </c>
      <c r="IO135" s="4">
        <f t="shared" si="837"/>
        <v>0.98453740812873014</v>
      </c>
      <c r="IP135" s="4">
        <f t="shared" si="837"/>
        <v>0.9851106179351089</v>
      </c>
      <c r="IQ135" s="4">
        <f t="shared" si="837"/>
        <v>0.93851750998868544</v>
      </c>
      <c r="IR135" s="4">
        <f t="shared" si="837"/>
        <v>0.89304928384829652</v>
      </c>
      <c r="IS135" s="4">
        <f t="shared" si="837"/>
        <v>0.9220730078724243</v>
      </c>
      <c r="IT135" s="4">
        <f t="shared" si="837"/>
        <v>0.8111601860581048</v>
      </c>
      <c r="IU135" s="4">
        <f t="shared" si="837"/>
        <v>0.60723903236749877</v>
      </c>
      <c r="IV135" s="4">
        <f t="shared" ref="IV135:KA135" si="838">IF(AH1=1,FZ135,0)</f>
        <v>0.61634867002658034</v>
      </c>
      <c r="IW135" s="4">
        <f t="shared" si="838"/>
        <v>0.27042294043523868</v>
      </c>
      <c r="IX135" s="4">
        <f t="shared" si="838"/>
        <v>0.16857599059492401</v>
      </c>
      <c r="IY135" s="4">
        <f t="shared" si="838"/>
        <v>0.22318956095221484</v>
      </c>
      <c r="IZ135" s="4">
        <f t="shared" si="838"/>
        <v>0.99886845664078205</v>
      </c>
      <c r="JA135" s="4">
        <f t="shared" si="838"/>
        <v>0.99686252787008267</v>
      </c>
      <c r="JB135" s="4">
        <f t="shared" si="838"/>
        <v>0.99698023770345767</v>
      </c>
      <c r="JC135" s="4">
        <f t="shared" si="838"/>
        <v>0.98704196288985713</v>
      </c>
      <c r="JD135" s="4">
        <f t="shared" si="838"/>
        <v>0.97656294462437199</v>
      </c>
      <c r="JE135" s="4">
        <f t="shared" si="838"/>
        <v>0.98334581393560672</v>
      </c>
      <c r="JF135" s="4">
        <f t="shared" si="838"/>
        <v>0.95542630211050772</v>
      </c>
      <c r="JG135" s="4">
        <f t="shared" si="838"/>
        <v>0.88525551586224394</v>
      </c>
      <c r="JH135" s="4">
        <f t="shared" si="838"/>
        <v>0.88909458649269757</v>
      </c>
      <c r="JI135" s="4">
        <f t="shared" si="838"/>
        <v>0.64907355922513732</v>
      </c>
      <c r="JJ135" s="4">
        <f t="shared" si="838"/>
        <v>0.50292345772552172</v>
      </c>
      <c r="JK135" s="4">
        <f t="shared" si="838"/>
        <v>0.58910635878524276</v>
      </c>
      <c r="JL135" s="4">
        <f t="shared" si="838"/>
        <v>0.99856187293912257</v>
      </c>
      <c r="JM135" s="4">
        <f t="shared" si="838"/>
        <v>0.99601462037615163</v>
      </c>
      <c r="JN135" s="4">
        <f t="shared" si="838"/>
        <v>0.99616401909241936</v>
      </c>
      <c r="JO135" s="4">
        <f t="shared" si="838"/>
        <v>0.98358373633009155</v>
      </c>
      <c r="JP135" s="4">
        <f t="shared" si="838"/>
        <v>0.97039197899109653</v>
      </c>
      <c r="JQ135" s="4">
        <f t="shared" si="838"/>
        <v>0.97892222782454708</v>
      </c>
      <c r="JR135" s="4">
        <f t="shared" si="838"/>
        <v>0.94400915090023774</v>
      </c>
      <c r="JS135" s="4">
        <f t="shared" si="838"/>
        <v>0.85852617543959864</v>
      </c>
      <c r="JT135" s="4">
        <f t="shared" si="838"/>
        <v>0.86312126764842723</v>
      </c>
      <c r="JU135" s="4">
        <f t="shared" si="838"/>
        <v>0.59264326336259787</v>
      </c>
      <c r="JV135" s="4">
        <f t="shared" si="838"/>
        <v>0.4431538168485647</v>
      </c>
      <c r="JW135" s="4">
        <f t="shared" si="838"/>
        <v>0.53001542990015049</v>
      </c>
      <c r="JX135" s="4">
        <f t="shared" si="838"/>
        <v>0.99823317971619263</v>
      </c>
      <c r="JY135" s="4">
        <f t="shared" si="838"/>
        <v>0.9951065891401597</v>
      </c>
      <c r="JZ135" s="4">
        <f t="shared" si="838"/>
        <v>0.99528986597754465</v>
      </c>
      <c r="KA135" s="4">
        <f t="shared" si="838"/>
        <v>0.97990059967504295</v>
      </c>
      <c r="KB135" s="4">
        <f t="shared" ref="KB135:KJ135" si="839">IF(BN1=1,HF135,0)</f>
        <v>0.96385790744916577</v>
      </c>
      <c r="KC135" s="4">
        <f t="shared" si="839"/>
        <v>0.97422065109993761</v>
      </c>
      <c r="KD135" s="4">
        <f t="shared" si="839"/>
        <v>0.93206039746382541</v>
      </c>
      <c r="KE135" s="4">
        <f t="shared" si="839"/>
        <v>0.83158934450138799</v>
      </c>
      <c r="KF135" s="4">
        <f t="shared" si="839"/>
        <v>0.83689312921329051</v>
      </c>
      <c r="KG135" s="4">
        <f t="shared" si="839"/>
        <v>0.54208376100207822</v>
      </c>
      <c r="KH135" s="4">
        <f t="shared" si="839"/>
        <v>0.39304245542178157</v>
      </c>
      <c r="KI135" s="4">
        <f t="shared" si="839"/>
        <v>0.47852251606799917</v>
      </c>
      <c r="KJ135" s="4">
        <f t="shared" si="839"/>
        <v>0</v>
      </c>
    </row>
    <row r="136" spans="1:296" x14ac:dyDescent="0.2">
      <c r="A136" s="4" t="str">
        <f>'Respondent Data'!A136</f>
        <v>1128</v>
      </c>
      <c r="B136" s="4">
        <f>SUMPRODUCT('Respondent Data'!I136:Z136,'Product Coding'!A100:R100)</f>
        <v>0.56711440665123836</v>
      </c>
      <c r="C136" s="4">
        <f>SUMPRODUCT('Respondent Data'!I136:Z136,'Product Coding'!A101:R101)</f>
        <v>0.61998985284559827</v>
      </c>
      <c r="D136" s="4">
        <f>SUMPRODUCT('Respondent Data'!I136:Z136,'Product Coding'!A102:R102)</f>
        <v>-0.47199087538503481</v>
      </c>
      <c r="E136" s="4">
        <f>SUMPRODUCT('Respondent Data'!I136:Z136,'Product Coding'!A103:R103)</f>
        <v>-1.2591703002788057</v>
      </c>
      <c r="F136" s="4">
        <f>SUMPRODUCT('Respondent Data'!I136:Z136,'Product Coding'!A104:R104)</f>
        <v>-2.2870528774806518</v>
      </c>
      <c r="G136" s="4">
        <f>SUMPRODUCT('Respondent Data'!I136:Z136,'Product Coding'!A105:R105)</f>
        <v>-2.4078086072767215</v>
      </c>
      <c r="H136" s="4">
        <f>SUMPRODUCT('Respondent Data'!I136:Z136,'Product Coding'!A106:R106)</f>
        <v>-2.8801841874195215</v>
      </c>
      <c r="I136" s="4">
        <f>SUMPRODUCT('Respondent Data'!I136:Z136,'Product Coding'!A107:R107)</f>
        <v>-2.8273087412251616</v>
      </c>
      <c r="J136" s="4">
        <f>SUMPRODUCT('Respondent Data'!I136:Z136,'Product Coding'!A108:R108)</f>
        <v>-3.9192894694557951</v>
      </c>
      <c r="K136" s="4">
        <f>SUMPRODUCT('Respondent Data'!I136:Z136,'Product Coding'!A109:R109)</f>
        <v>-4.7064688943495661</v>
      </c>
      <c r="L136" s="4">
        <f>SUMPRODUCT('Respondent Data'!I136:Z136,'Product Coding'!A110:R110)</f>
        <v>-5.7343514715514123</v>
      </c>
      <c r="M136" s="4">
        <f>SUMPRODUCT('Respondent Data'!I136:Z136,'Product Coding'!A111:R111)</f>
        <v>-5.8551072013474821</v>
      </c>
      <c r="N136" s="4">
        <f>SUMPRODUCT('Respondent Data'!I136:Z136,'Product Coding'!A112:R112)</f>
        <v>-2.0833758584423121</v>
      </c>
      <c r="O136" s="4">
        <f>SUMPRODUCT('Respondent Data'!I136:Z136,'Product Coding'!A113:R113)</f>
        <v>-2.0305004122479522</v>
      </c>
      <c r="P136" s="4">
        <f>SUMPRODUCT('Respondent Data'!I136:Z136,'Product Coding'!A114:R114)</f>
        <v>-3.1224811404785848</v>
      </c>
      <c r="Q136" s="4">
        <f>SUMPRODUCT('Respondent Data'!I136:Z136,'Product Coding'!A115:R115)</f>
        <v>-3.9096605653723557</v>
      </c>
      <c r="R136" s="4">
        <f>SUMPRODUCT('Respondent Data'!I136:Z136,'Product Coding'!A116:R116)</f>
        <v>-4.937543142574202</v>
      </c>
      <c r="S136" s="4">
        <f>SUMPRODUCT('Respondent Data'!I136:Z136,'Product Coding'!A117:R117)</f>
        <v>-5.0582988723702718</v>
      </c>
      <c r="T136" s="4">
        <f>SUMPRODUCT('Respondent Data'!I136:Z136,'Product Coding'!A118:R118)</f>
        <v>-5.5306744525130718</v>
      </c>
      <c r="U136" s="4">
        <f>SUMPRODUCT('Respondent Data'!I136:Z136,'Product Coding'!A119:R119)</f>
        <v>-5.4777990063187119</v>
      </c>
      <c r="V136" s="4">
        <f>SUMPRODUCT('Respondent Data'!I136:Z136,'Product Coding'!A120:R120)</f>
        <v>-6.5697797345493454</v>
      </c>
      <c r="W136" s="4">
        <f>SUMPRODUCT('Respondent Data'!I136:Z136,'Product Coding'!A121:R121)</f>
        <v>-7.3569591594431163</v>
      </c>
      <c r="X136" s="4">
        <f>SUMPRODUCT('Respondent Data'!I136:Z136,'Product Coding'!A122:R122)</f>
        <v>-8.3848417366449617</v>
      </c>
      <c r="Y136" s="4">
        <f>SUMPRODUCT('Respondent Data'!I136:Z136,'Product Coding'!A123:R123)</f>
        <v>-8.5055974664410314</v>
      </c>
      <c r="Z136" s="4">
        <f>SUMPRODUCT('Respondent Data'!I136:Z136,'Product Coding'!A124:R124)</f>
        <v>1.1590695305859786</v>
      </c>
      <c r="AA136" s="4">
        <f>SUMPRODUCT('Respondent Data'!I136:Z136,'Product Coding'!A125:R125)</f>
        <v>1.2119449767803385</v>
      </c>
      <c r="AB136" s="4">
        <f>SUMPRODUCT('Respondent Data'!I136:Z136,'Product Coding'!A126:R126)</f>
        <v>0.11996424854970544</v>
      </c>
      <c r="AC136" s="4">
        <f>SUMPRODUCT('Respondent Data'!I136:Z136,'Product Coding'!A127:R127)</f>
        <v>-0.66721517634406546</v>
      </c>
      <c r="AD136" s="4">
        <f>SUMPRODUCT('Respondent Data'!I136:Z136,'Product Coding'!A128:R128)</f>
        <v>-1.6950977535459117</v>
      </c>
      <c r="AE136" s="4">
        <f>SUMPRODUCT('Respondent Data'!I136:Z136,'Product Coding'!A129:R129)</f>
        <v>-1.8158534833419815</v>
      </c>
      <c r="AF136" s="4">
        <f>SUMPRODUCT('Respondent Data'!I136:Z136,'Product Coding'!A130:R130)</f>
        <v>-2.2882290634847813</v>
      </c>
      <c r="AG136" s="4">
        <f>SUMPRODUCT('Respondent Data'!I136:Z136,'Product Coding'!A131:R131)</f>
        <v>-2.2353536172904214</v>
      </c>
      <c r="AH136" s="4">
        <f>SUMPRODUCT('Respondent Data'!I136:Z136,'Product Coding'!A132:R132)</f>
        <v>-3.3273343455210549</v>
      </c>
      <c r="AI136" s="4">
        <f>SUMPRODUCT('Respondent Data'!I136:Z136,'Product Coding'!A133:R133)</f>
        <v>-4.1145137704148258</v>
      </c>
      <c r="AJ136" s="4">
        <f>SUMPRODUCT('Respondent Data'!I136:Z136,'Product Coding'!A134:R134)</f>
        <v>-5.1423963476166721</v>
      </c>
      <c r="AK136" s="4">
        <f>SUMPRODUCT('Respondent Data'!I136:Z136,'Product Coding'!A135:R135)</f>
        <v>-5.2631520774127418</v>
      </c>
      <c r="AL136" s="4">
        <f>SUMPRODUCT('Respondent Data'!I136:Z136,'Product Coding'!A136:R136)</f>
        <v>4.0393072971515664</v>
      </c>
      <c r="AM136" s="4">
        <f>SUMPRODUCT('Respondent Data'!I136:Z136,'Product Coding'!A137:R137)</f>
        <v>4.0921827433459264</v>
      </c>
      <c r="AN136" s="4">
        <f>SUMPRODUCT('Respondent Data'!I136:Z136,'Product Coding'!A138:R138)</f>
        <v>3.0002020151152937</v>
      </c>
      <c r="AO136" s="4">
        <f>SUMPRODUCT('Respondent Data'!I136:Z136,'Product Coding'!A139:R139)</f>
        <v>2.2130225902215224</v>
      </c>
      <c r="AP136" s="4">
        <f>SUMPRODUCT('Respondent Data'!I136:Z136,'Product Coding'!A140:R140)</f>
        <v>1.1851400130196765</v>
      </c>
      <c r="AQ136" s="4">
        <f>SUMPRODUCT('Respondent Data'!I136:Z136,'Product Coding'!A141:R141)</f>
        <v>1.0643842832236063</v>
      </c>
      <c r="AR136" s="4">
        <f>SUMPRODUCT('Respondent Data'!I136:Z136,'Product Coding'!A142:R142)</f>
        <v>0.59200870308080655</v>
      </c>
      <c r="AS136" s="4">
        <f>SUMPRODUCT('Respondent Data'!I136:Z136,'Product Coding'!A143:R143)</f>
        <v>0.64488414927516646</v>
      </c>
      <c r="AT136" s="4">
        <f>SUMPRODUCT('Respondent Data'!I136:Z136,'Product Coding'!A144:R144)</f>
        <v>-0.44709657895546662</v>
      </c>
      <c r="AU136" s="4">
        <f>SUMPRODUCT('Respondent Data'!I136:Z136,'Product Coding'!A145:R145)</f>
        <v>-1.2342760038492377</v>
      </c>
      <c r="AV136" s="4">
        <f>SUMPRODUCT('Respondent Data'!I136:Z136,'Product Coding'!A146:R146)</f>
        <v>-2.2621585810510836</v>
      </c>
      <c r="AW136" s="4">
        <f>SUMPRODUCT('Respondent Data'!I136:Z136,'Product Coding'!A147:R147)</f>
        <v>-2.3829143108471538</v>
      </c>
      <c r="AX136" s="4">
        <f>SUMPRODUCT('Respondent Data'!I136:Z136,'Product Coding'!A148:R148)</f>
        <v>7.0525703901442389</v>
      </c>
      <c r="AY136" s="4">
        <f>SUMPRODUCT('Respondent Data'!I136:Z136,'Product Coding'!A149:R149)</f>
        <v>7.1054458363385988</v>
      </c>
      <c r="AZ136" s="4">
        <f>SUMPRODUCT('Respondent Data'!I136:Z136,'Product Coding'!A150:R150)</f>
        <v>6.0134651081079662</v>
      </c>
      <c r="BA136" s="4">
        <f>SUMPRODUCT('Respondent Data'!I136:Z136,'Product Coding'!A151:R151)</f>
        <v>5.2262856832141944</v>
      </c>
      <c r="BB136" s="4">
        <f>SUMPRODUCT('Respondent Data'!I136:Z136,'Product Coding'!A152:R152)</f>
        <v>4.198403106012349</v>
      </c>
      <c r="BC136" s="4">
        <f>SUMPRODUCT('Respondent Data'!I136:Z136,'Product Coding'!A153:R153)</f>
        <v>4.0776473762162784</v>
      </c>
      <c r="BD136" s="4">
        <f>SUMPRODUCT('Respondent Data'!I136:Z136,'Product Coding'!A154:R154)</f>
        <v>3.6052717960734784</v>
      </c>
      <c r="BE136" s="4">
        <f>SUMPRODUCT('Respondent Data'!I136:Z136,'Product Coding'!A155:R155)</f>
        <v>3.6581472422678383</v>
      </c>
      <c r="BF136" s="4">
        <f>SUMPRODUCT('Respondent Data'!I136:Z136,'Product Coding'!A156:R156)</f>
        <v>2.5661665140372056</v>
      </c>
      <c r="BG136" s="4">
        <f>SUMPRODUCT('Respondent Data'!I136:Z136,'Product Coding'!A157:R157)</f>
        <v>1.7789870891434345</v>
      </c>
      <c r="BH136" s="4">
        <f>SUMPRODUCT('Respondent Data'!I136:Z136,'Product Coding'!A158:R158)</f>
        <v>0.75110451194158867</v>
      </c>
      <c r="BI136" s="4">
        <f>SUMPRODUCT('Respondent Data'!I136:Z136,'Product Coding'!A159:R159)</f>
        <v>0.63034878214551848</v>
      </c>
      <c r="BJ136" s="4">
        <f>SUMPRODUCT('Respondent Data'!I136:Z136,'Product Coding'!A160:R160)</f>
        <v>8.4377857361166484</v>
      </c>
      <c r="BK136" s="4">
        <f>SUMPRODUCT('Respondent Data'!I136:Z136,'Product Coding'!A161:R161)</f>
        <v>8.4906611823110083</v>
      </c>
      <c r="BL136" s="4">
        <f>SUMPRODUCT('Respondent Data'!I136:Z136,'Product Coding'!A162:R162)</f>
        <v>7.3986804540803757</v>
      </c>
      <c r="BM136" s="4">
        <f>SUMPRODUCT('Respondent Data'!I136:Z136,'Product Coding'!A163:R163)</f>
        <v>6.6115010291866048</v>
      </c>
      <c r="BN136" s="4">
        <f>SUMPRODUCT('Respondent Data'!I136:Z136,'Product Coding'!A164:R164)</f>
        <v>5.5836184519847585</v>
      </c>
      <c r="BO136" s="4">
        <f>SUMPRODUCT('Respondent Data'!I136:Z136,'Product Coding'!A165:R165)</f>
        <v>5.4628627221886887</v>
      </c>
      <c r="BP136" s="4">
        <f>SUMPRODUCT('Respondent Data'!I136:Z136,'Product Coding'!A166:R166)</f>
        <v>4.9904871420458887</v>
      </c>
      <c r="BQ136" s="4">
        <f>SUMPRODUCT('Respondent Data'!I136:Z136,'Product Coding'!A167:R167)</f>
        <v>5.0433625882402486</v>
      </c>
      <c r="BR136" s="4">
        <f>SUMPRODUCT('Respondent Data'!I136:Z136,'Product Coding'!A168:R168)</f>
        <v>3.9513818600096151</v>
      </c>
      <c r="BS136" s="4">
        <f>SUMPRODUCT('Respondent Data'!I136:Z136,'Product Coding'!A169:R169)</f>
        <v>3.1642024351158442</v>
      </c>
      <c r="BT136" s="4">
        <f>SUMPRODUCT('Respondent Data'!I136:Z136,'Product Coding'!A170:R170)</f>
        <v>2.1363198579139979</v>
      </c>
      <c r="BU136" s="4">
        <f>SUMPRODUCT('Respondent Data'!I136:Z136,'Product Coding'!A171:R171)</f>
        <v>2.0155641281179282</v>
      </c>
      <c r="BV136" s="4">
        <f>SUMPRODUCT('Respondent Data'!I136:Z136,'Product Coding'!A172:R172)</f>
        <v>1.06474194250476</v>
      </c>
      <c r="BX136" s="4">
        <f t="shared" si="676"/>
        <v>0.56715967187622285</v>
      </c>
      <c r="BY136" s="4">
        <f t="shared" si="677"/>
        <v>0.53794989622763711</v>
      </c>
      <c r="BZ136" s="4">
        <f t="shared" si="678"/>
        <v>1.6031827552344742</v>
      </c>
      <c r="CA136" s="4">
        <f t="shared" si="679"/>
        <v>3.5224976592576365</v>
      </c>
      <c r="CB136" s="4">
        <f t="shared" si="680"/>
        <v>9.8458778723975833</v>
      </c>
      <c r="CC136" s="4">
        <f t="shared" si="681"/>
        <v>11.109588977878992</v>
      </c>
      <c r="CD136" s="4">
        <f t="shared" si="682"/>
        <v>17.817554646813015</v>
      </c>
      <c r="CE136" s="4">
        <f t="shared" si="683"/>
        <v>16.899917516305951</v>
      </c>
      <c r="CF136" s="4">
        <f t="shared" si="684"/>
        <v>50.364646442020835</v>
      </c>
      <c r="CG136" s="4">
        <f t="shared" si="685"/>
        <v>110.66071452060358</v>
      </c>
      <c r="CH136" s="4">
        <f t="shared" si="686"/>
        <v>309.31230786729299</v>
      </c>
      <c r="CI136" s="4">
        <f t="shared" si="687"/>
        <v>349.0123126388126</v>
      </c>
      <c r="CJ136" s="4">
        <f t="shared" si="688"/>
        <v>8.0315365307715449</v>
      </c>
      <c r="CK136" s="4">
        <f t="shared" si="689"/>
        <v>7.6178974943408004</v>
      </c>
      <c r="CL136" s="4">
        <f t="shared" si="690"/>
        <v>22.70263825630169</v>
      </c>
      <c r="CM136" s="4">
        <f t="shared" si="691"/>
        <v>49.882017415475204</v>
      </c>
      <c r="CN136" s="4">
        <f t="shared" si="692"/>
        <v>139.42727547619833</v>
      </c>
      <c r="CO136" s="4">
        <f t="shared" si="693"/>
        <v>157.32266263311644</v>
      </c>
      <c r="CP136" s="4">
        <f t="shared" si="694"/>
        <v>252.3140274792452</v>
      </c>
      <c r="CQ136" s="4">
        <f t="shared" si="695"/>
        <v>239.31938681433508</v>
      </c>
      <c r="CR136" s="4">
        <f t="shared" si="696"/>
        <v>713.21272970685186</v>
      </c>
      <c r="CS136" s="4">
        <f t="shared" si="697"/>
        <v>1567.0641183872385</v>
      </c>
      <c r="CT136" s="4">
        <f t="shared" si="698"/>
        <v>4380.1652748603392</v>
      </c>
      <c r="CU136" s="4">
        <f t="shared" si="699"/>
        <v>4942.3562316670323</v>
      </c>
      <c r="CV136" s="4">
        <f t="shared" si="700"/>
        <v>0.31377800593172162</v>
      </c>
      <c r="CW136" s="4">
        <f t="shared" si="701"/>
        <v>0.29761785631035287</v>
      </c>
      <c r="CX136" s="4">
        <f t="shared" si="702"/>
        <v>0.88695214597588867</v>
      </c>
      <c r="CY136" s="4">
        <f t="shared" si="703"/>
        <v>1.9488026850791951</v>
      </c>
      <c r="CZ136" s="4">
        <f t="shared" si="704"/>
        <v>5.447178420193481</v>
      </c>
      <c r="DA136" s="4">
        <f t="shared" si="705"/>
        <v>6.1463197209844624</v>
      </c>
      <c r="DB136" s="4">
        <f t="shared" si="706"/>
        <v>9.8574652692806364</v>
      </c>
      <c r="DC136" s="4">
        <f t="shared" si="707"/>
        <v>9.3497875142193561</v>
      </c>
      <c r="DD136" s="4">
        <f t="shared" si="708"/>
        <v>27.863966910331381</v>
      </c>
      <c r="DE136" s="4">
        <f t="shared" si="709"/>
        <v>61.222438863446641</v>
      </c>
      <c r="DF136" s="4">
        <f t="shared" si="710"/>
        <v>171.12535320374363</v>
      </c>
      <c r="DG136" s="4">
        <f t="shared" si="711"/>
        <v>193.08916507259221</v>
      </c>
      <c r="DH136" s="4">
        <f t="shared" si="712"/>
        <v>1.7609666457827213E-2</v>
      </c>
      <c r="DI136" s="4">
        <f t="shared" si="713"/>
        <v>1.6702735954856236E-2</v>
      </c>
      <c r="DJ136" s="4">
        <f t="shared" si="714"/>
        <v>4.9777011643346858E-2</v>
      </c>
      <c r="DK136" s="4">
        <f t="shared" si="715"/>
        <v>0.10936956901890149</v>
      </c>
      <c r="DL136" s="4">
        <f t="shared" si="716"/>
        <v>0.30570337404959563</v>
      </c>
      <c r="DM136" s="4">
        <f t="shared" si="717"/>
        <v>0.34494017484850087</v>
      </c>
      <c r="DN136" s="4">
        <f t="shared" si="718"/>
        <v>0.55321492338574096</v>
      </c>
      <c r="DO136" s="4">
        <f t="shared" si="719"/>
        <v>0.5247233281633753</v>
      </c>
      <c r="DP136" s="4">
        <f t="shared" si="720"/>
        <v>1.5637653188147325</v>
      </c>
      <c r="DQ136" s="4">
        <f t="shared" si="721"/>
        <v>3.4358900488220012</v>
      </c>
      <c r="DR136" s="4">
        <f t="shared" si="722"/>
        <v>9.6037973835920436</v>
      </c>
      <c r="DS136" s="4">
        <f t="shared" si="723"/>
        <v>10.836437638298277</v>
      </c>
      <c r="DT136" s="4">
        <f t="shared" si="724"/>
        <v>8.6518224086309188E-4</v>
      </c>
      <c r="DU136" s="4">
        <f t="shared" si="725"/>
        <v>8.2062374983507167E-4</v>
      </c>
      <c r="DV136" s="4">
        <f t="shared" si="726"/>
        <v>2.445599215646519E-3</v>
      </c>
      <c r="DW136" s="4">
        <f t="shared" si="727"/>
        <v>5.3734469663361912E-3</v>
      </c>
      <c r="DX136" s="4">
        <f t="shared" si="728"/>
        <v>1.5019542297013577E-2</v>
      </c>
      <c r="DY136" s="4">
        <f t="shared" si="729"/>
        <v>1.694728938528434E-2</v>
      </c>
      <c r="DZ136" s="4">
        <f t="shared" si="730"/>
        <v>2.7180056376424736E-2</v>
      </c>
      <c r="EA136" s="4">
        <f t="shared" si="731"/>
        <v>2.5780233031713187E-2</v>
      </c>
      <c r="EB136" s="4">
        <f t="shared" si="732"/>
        <v>7.682950645068902E-2</v>
      </c>
      <c r="EC136" s="4">
        <f t="shared" si="733"/>
        <v>0.1688090492184032</v>
      </c>
      <c r="ED136" s="4">
        <f t="shared" si="734"/>
        <v>0.47184510626764498</v>
      </c>
      <c r="EE136" s="4">
        <f t="shared" si="735"/>
        <v>0.53240607488671654</v>
      </c>
      <c r="EF136" s="4">
        <f t="shared" si="736"/>
        <v>2.1652907236049336E-4</v>
      </c>
      <c r="EG136" s="4">
        <f t="shared" si="737"/>
        <v>2.0537742329467838E-4</v>
      </c>
      <c r="EH136" s="4">
        <f t="shared" si="738"/>
        <v>6.120598696076181E-4</v>
      </c>
      <c r="EI136" s="4">
        <f t="shared" si="739"/>
        <v>1.3448120315534739E-3</v>
      </c>
      <c r="EJ136" s="4">
        <f t="shared" si="740"/>
        <v>3.7589393393087141E-3</v>
      </c>
      <c r="EK136" s="4">
        <f t="shared" si="741"/>
        <v>4.2413964091076763E-3</v>
      </c>
      <c r="EL136" s="4">
        <f t="shared" si="742"/>
        <v>6.802349974292239E-3</v>
      </c>
      <c r="EM136" s="4">
        <f t="shared" si="743"/>
        <v>6.4520163266706876E-3</v>
      </c>
      <c r="EN136" s="4">
        <f t="shared" si="744"/>
        <v>1.9228112848324999E-2</v>
      </c>
      <c r="EO136" s="4">
        <f t="shared" si="745"/>
        <v>4.2247823761215837E-2</v>
      </c>
      <c r="EP136" s="4">
        <f t="shared" si="746"/>
        <v>0.11808862726545363</v>
      </c>
      <c r="EQ136" s="4">
        <f t="shared" si="747"/>
        <v>0.13324521478770671</v>
      </c>
      <c r="ER136" s="4">
        <f t="shared" si="748"/>
        <v>0.34481682585329493</v>
      </c>
      <c r="ET136" s="4">
        <f t="shared" si="749"/>
        <v>0.6380970732885104</v>
      </c>
      <c r="EU136" s="4">
        <f t="shared" si="750"/>
        <v>0.65021624075846129</v>
      </c>
      <c r="EV136" s="4">
        <f t="shared" si="751"/>
        <v>0.3841451384806549</v>
      </c>
      <c r="EW136" s="4">
        <f t="shared" si="752"/>
        <v>0.22111675347205134</v>
      </c>
      <c r="EX136" s="4">
        <f t="shared" si="753"/>
        <v>9.2200927556539095E-2</v>
      </c>
      <c r="EY136" s="4">
        <f t="shared" si="754"/>
        <v>8.257918595145837E-2</v>
      </c>
      <c r="EZ136" s="4">
        <f t="shared" si="755"/>
        <v>5.3141867727715744E-2</v>
      </c>
      <c r="FA136" s="4">
        <f t="shared" si="756"/>
        <v>5.5866179220605279E-2</v>
      </c>
      <c r="FB136" s="4">
        <f t="shared" si="757"/>
        <v>1.9468643693065731E-2</v>
      </c>
      <c r="FC136" s="4">
        <f t="shared" si="758"/>
        <v>8.9557012445543732E-3</v>
      </c>
      <c r="FD136" s="4">
        <f t="shared" si="759"/>
        <v>3.2225599006135983E-3</v>
      </c>
      <c r="FE136" s="4">
        <f t="shared" si="760"/>
        <v>2.857042349341372E-3</v>
      </c>
      <c r="FF136" s="4">
        <f t="shared" si="761"/>
        <v>0.11072313073117494</v>
      </c>
      <c r="FG136" s="4">
        <f t="shared" si="762"/>
        <v>0.11603758348909114</v>
      </c>
      <c r="FH136" s="4">
        <f t="shared" si="763"/>
        <v>4.2189396352709199E-2</v>
      </c>
      <c r="FI136" s="4">
        <f t="shared" si="764"/>
        <v>1.9653308787553322E-2</v>
      </c>
      <c r="FJ136" s="4">
        <f t="shared" si="765"/>
        <v>7.1211237034182482E-3</v>
      </c>
      <c r="FK136" s="4">
        <f t="shared" si="766"/>
        <v>6.316215148031685E-3</v>
      </c>
      <c r="FL136" s="4">
        <f t="shared" si="767"/>
        <v>3.947669262342501E-3</v>
      </c>
      <c r="FM136" s="4">
        <f t="shared" si="768"/>
        <v>4.1611291259351282E-3</v>
      </c>
      <c r="FN136" s="4">
        <f t="shared" si="769"/>
        <v>1.4001430643926626E-3</v>
      </c>
      <c r="FO136" s="4">
        <f t="shared" si="770"/>
        <v>6.3772902413487072E-4</v>
      </c>
      <c r="FP136" s="4">
        <f t="shared" si="771"/>
        <v>2.282497776877129E-4</v>
      </c>
      <c r="FQ136" s="4">
        <f t="shared" si="772"/>
        <v>2.0229171298520259E-4</v>
      </c>
      <c r="FR136" s="4">
        <f t="shared" si="773"/>
        <v>0.76116360259114502</v>
      </c>
      <c r="FS136" s="4">
        <f t="shared" si="774"/>
        <v>0.77064290934112178</v>
      </c>
      <c r="FT136" s="4">
        <f t="shared" si="775"/>
        <v>0.52995514599169802</v>
      </c>
      <c r="FU136" s="4">
        <f t="shared" si="776"/>
        <v>0.33912068958019936</v>
      </c>
      <c r="FV136" s="4">
        <f t="shared" si="777"/>
        <v>0.15510661173387999</v>
      </c>
      <c r="FW136" s="4">
        <f t="shared" si="778"/>
        <v>0.13993216635180744</v>
      </c>
      <c r="FX136" s="4">
        <f t="shared" si="779"/>
        <v>9.2102528094594141E-2</v>
      </c>
      <c r="FY136" s="4">
        <f t="shared" si="780"/>
        <v>9.6620341106145508E-2</v>
      </c>
      <c r="FZ136" s="4">
        <f t="shared" si="781"/>
        <v>3.4645272533279772E-2</v>
      </c>
      <c r="GA136" s="4">
        <f t="shared" si="782"/>
        <v>1.6071372615184692E-2</v>
      </c>
      <c r="GB136" s="4">
        <f t="shared" si="783"/>
        <v>5.8097193782737323E-3</v>
      </c>
      <c r="GC136" s="4">
        <f t="shared" si="784"/>
        <v>5.1522711204717957E-3</v>
      </c>
      <c r="GD136" s="4">
        <f t="shared" si="785"/>
        <v>0.98269506762929626</v>
      </c>
      <c r="GE136" s="4">
        <f t="shared" si="786"/>
        <v>0.98357166223304249</v>
      </c>
      <c r="GF136" s="4">
        <f t="shared" si="787"/>
        <v>0.95258325235620778</v>
      </c>
      <c r="GG136" s="4">
        <f t="shared" si="788"/>
        <v>0.90141286359997685</v>
      </c>
      <c r="GH136" s="4">
        <f t="shared" si="789"/>
        <v>0.76587073287444551</v>
      </c>
      <c r="GI136" s="4">
        <f t="shared" si="790"/>
        <v>0.7435274956468928</v>
      </c>
      <c r="GJ136" s="4">
        <f t="shared" si="791"/>
        <v>0.64382590261248096</v>
      </c>
      <c r="GK136" s="4">
        <f t="shared" si="792"/>
        <v>0.65585669316449857</v>
      </c>
      <c r="GL136" s="4">
        <f t="shared" si="793"/>
        <v>0.39005130175577657</v>
      </c>
      <c r="GM136" s="4">
        <f t="shared" si="794"/>
        <v>0.22543390142538833</v>
      </c>
      <c r="GN136" s="4">
        <f t="shared" si="795"/>
        <v>9.4305838165803332E-2</v>
      </c>
      <c r="GO136" s="4">
        <f t="shared" si="796"/>
        <v>8.4484878859529045E-2</v>
      </c>
      <c r="GP136" s="4">
        <f t="shared" si="797"/>
        <v>0.99913556565238282</v>
      </c>
      <c r="GQ136" s="4">
        <f t="shared" si="798"/>
        <v>0.99918004912132963</v>
      </c>
      <c r="GR136" s="4">
        <f t="shared" si="799"/>
        <v>0.99756036714854157</v>
      </c>
      <c r="GS136" s="4">
        <f t="shared" si="800"/>
        <v>0.99465527264266795</v>
      </c>
      <c r="GT136" s="4">
        <f t="shared" si="801"/>
        <v>0.98520270628186724</v>
      </c>
      <c r="GU136" s="4">
        <f t="shared" si="802"/>
        <v>0.98333513490602975</v>
      </c>
      <c r="GV136" s="4">
        <f t="shared" si="803"/>
        <v>0.9735391509913971</v>
      </c>
      <c r="GW136" s="4">
        <f t="shared" si="804"/>
        <v>0.97486768393311773</v>
      </c>
      <c r="GX136" s="4">
        <f t="shared" si="805"/>
        <v>0.9286521162445438</v>
      </c>
      <c r="GY136" s="4">
        <f t="shared" si="806"/>
        <v>0.85557174687235027</v>
      </c>
      <c r="GZ136" s="4">
        <f t="shared" si="807"/>
        <v>0.67941931915365339</v>
      </c>
      <c r="HA136" s="4">
        <f t="shared" si="808"/>
        <v>0.65256854327853353</v>
      </c>
      <c r="HB136" s="4">
        <f t="shared" si="809"/>
        <v>0.99978351780232888</v>
      </c>
      <c r="HC136" s="4">
        <f t="shared" si="810"/>
        <v>0.99979466474793033</v>
      </c>
      <c r="HD136" s="4">
        <f t="shared" si="811"/>
        <v>0.9993883145185285</v>
      </c>
      <c r="HE136" s="4">
        <f t="shared" si="812"/>
        <v>0.99865699405899433</v>
      </c>
      <c r="HF136" s="4">
        <f t="shared" si="813"/>
        <v>0.99625513737214344</v>
      </c>
      <c r="HG136" s="4">
        <f t="shared" si="814"/>
        <v>0.99577651705628367</v>
      </c>
      <c r="HH136" s="4">
        <f t="shared" si="815"/>
        <v>0.99324360935940814</v>
      </c>
      <c r="HI136" s="4">
        <f t="shared" si="816"/>
        <v>0.99358934532197662</v>
      </c>
      <c r="HJ136" s="4">
        <f t="shared" si="817"/>
        <v>0.98113463256562827</v>
      </c>
      <c r="HK136" s="4">
        <f t="shared" si="818"/>
        <v>0.95946470426893882</v>
      </c>
      <c r="HL136" s="4">
        <f t="shared" si="819"/>
        <v>0.8943834823235195</v>
      </c>
      <c r="HM136" s="4">
        <f t="shared" si="820"/>
        <v>0.88242155091502605</v>
      </c>
      <c r="HN136" s="4">
        <f t="shared" si="821"/>
        <v>0.74359569331346942</v>
      </c>
      <c r="HP136" s="4">
        <f t="shared" ref="HP136:IU136" si="840">IF(B1=1,ET136,0)</f>
        <v>0.6380970732885104</v>
      </c>
      <c r="HQ136" s="4">
        <f t="shared" si="840"/>
        <v>0.65021624075846129</v>
      </c>
      <c r="HR136" s="4">
        <f t="shared" si="840"/>
        <v>0.3841451384806549</v>
      </c>
      <c r="HS136" s="4">
        <f t="shared" si="840"/>
        <v>0.22111675347205134</v>
      </c>
      <c r="HT136" s="4">
        <f t="shared" si="840"/>
        <v>9.2200927556539095E-2</v>
      </c>
      <c r="HU136" s="4">
        <f t="shared" si="840"/>
        <v>8.257918595145837E-2</v>
      </c>
      <c r="HV136" s="4">
        <f t="shared" si="840"/>
        <v>5.3141867727715744E-2</v>
      </c>
      <c r="HW136" s="4">
        <f t="shared" si="840"/>
        <v>5.5866179220605279E-2</v>
      </c>
      <c r="HX136" s="4">
        <f t="shared" si="840"/>
        <v>1.9468643693065731E-2</v>
      </c>
      <c r="HY136" s="4">
        <f t="shared" si="840"/>
        <v>8.9557012445543732E-3</v>
      </c>
      <c r="HZ136" s="4">
        <f t="shared" si="840"/>
        <v>3.2225599006135983E-3</v>
      </c>
      <c r="IA136" s="4">
        <f t="shared" si="840"/>
        <v>2.857042349341372E-3</v>
      </c>
      <c r="IB136" s="4">
        <f t="shared" si="840"/>
        <v>0.11072313073117494</v>
      </c>
      <c r="IC136" s="4">
        <f t="shared" si="840"/>
        <v>0.11603758348909114</v>
      </c>
      <c r="ID136" s="4">
        <f t="shared" si="840"/>
        <v>4.2189396352709199E-2</v>
      </c>
      <c r="IE136" s="4">
        <f t="shared" si="840"/>
        <v>1.9653308787553322E-2</v>
      </c>
      <c r="IF136" s="4">
        <f t="shared" si="840"/>
        <v>7.1211237034182482E-3</v>
      </c>
      <c r="IG136" s="4">
        <f t="shared" si="840"/>
        <v>6.316215148031685E-3</v>
      </c>
      <c r="IH136" s="4">
        <f t="shared" si="840"/>
        <v>3.947669262342501E-3</v>
      </c>
      <c r="II136" s="4">
        <f t="shared" si="840"/>
        <v>4.1611291259351282E-3</v>
      </c>
      <c r="IJ136" s="4">
        <f t="shared" si="840"/>
        <v>1.4001430643926626E-3</v>
      </c>
      <c r="IK136" s="4">
        <f t="shared" si="840"/>
        <v>6.3772902413487072E-4</v>
      </c>
      <c r="IL136" s="4">
        <f t="shared" si="840"/>
        <v>2.282497776877129E-4</v>
      </c>
      <c r="IM136" s="4">
        <f t="shared" si="840"/>
        <v>2.0229171298520259E-4</v>
      </c>
      <c r="IN136" s="4">
        <f t="shared" si="840"/>
        <v>0.76116360259114502</v>
      </c>
      <c r="IO136" s="4">
        <f t="shared" si="840"/>
        <v>0.77064290934112178</v>
      </c>
      <c r="IP136" s="4">
        <f t="shared" si="840"/>
        <v>0.52995514599169802</v>
      </c>
      <c r="IQ136" s="4">
        <f t="shared" si="840"/>
        <v>0.33912068958019936</v>
      </c>
      <c r="IR136" s="4">
        <f t="shared" si="840"/>
        <v>0.15510661173387999</v>
      </c>
      <c r="IS136" s="4">
        <f t="shared" si="840"/>
        <v>0.13993216635180744</v>
      </c>
      <c r="IT136" s="4">
        <f t="shared" si="840"/>
        <v>9.2102528094594141E-2</v>
      </c>
      <c r="IU136" s="4">
        <f t="shared" si="840"/>
        <v>9.6620341106145508E-2</v>
      </c>
      <c r="IV136" s="4">
        <f t="shared" ref="IV136:KA136" si="841">IF(AH1=1,FZ136,0)</f>
        <v>3.4645272533279772E-2</v>
      </c>
      <c r="IW136" s="4">
        <f t="shared" si="841"/>
        <v>1.6071372615184692E-2</v>
      </c>
      <c r="IX136" s="4">
        <f t="shared" si="841"/>
        <v>5.8097193782737323E-3</v>
      </c>
      <c r="IY136" s="4">
        <f t="shared" si="841"/>
        <v>5.1522711204717957E-3</v>
      </c>
      <c r="IZ136" s="4">
        <f t="shared" si="841"/>
        <v>0.98269506762929626</v>
      </c>
      <c r="JA136" s="4">
        <f t="shared" si="841"/>
        <v>0.98357166223304249</v>
      </c>
      <c r="JB136" s="4">
        <f t="shared" si="841"/>
        <v>0.95258325235620778</v>
      </c>
      <c r="JC136" s="4">
        <f t="shared" si="841"/>
        <v>0.90141286359997685</v>
      </c>
      <c r="JD136" s="4">
        <f t="shared" si="841"/>
        <v>0.76587073287444551</v>
      </c>
      <c r="JE136" s="4">
        <f t="shared" si="841"/>
        <v>0.7435274956468928</v>
      </c>
      <c r="JF136" s="4">
        <f t="shared" si="841"/>
        <v>0.64382590261248096</v>
      </c>
      <c r="JG136" s="4">
        <f t="shared" si="841"/>
        <v>0.65585669316449857</v>
      </c>
      <c r="JH136" s="4">
        <f t="shared" si="841"/>
        <v>0.39005130175577657</v>
      </c>
      <c r="JI136" s="4">
        <f t="shared" si="841"/>
        <v>0.22543390142538833</v>
      </c>
      <c r="JJ136" s="4">
        <f t="shared" si="841"/>
        <v>9.4305838165803332E-2</v>
      </c>
      <c r="JK136" s="4">
        <f t="shared" si="841"/>
        <v>8.4484878859529045E-2</v>
      </c>
      <c r="JL136" s="4">
        <f t="shared" si="841"/>
        <v>0.99913556565238282</v>
      </c>
      <c r="JM136" s="4">
        <f t="shared" si="841"/>
        <v>0.99918004912132963</v>
      </c>
      <c r="JN136" s="4">
        <f t="shared" si="841"/>
        <v>0.99756036714854157</v>
      </c>
      <c r="JO136" s="4">
        <f t="shared" si="841"/>
        <v>0.99465527264266795</v>
      </c>
      <c r="JP136" s="4">
        <f t="shared" si="841"/>
        <v>0.98520270628186724</v>
      </c>
      <c r="JQ136" s="4">
        <f t="shared" si="841"/>
        <v>0.98333513490602975</v>
      </c>
      <c r="JR136" s="4">
        <f t="shared" si="841"/>
        <v>0.9735391509913971</v>
      </c>
      <c r="JS136" s="4">
        <f t="shared" si="841"/>
        <v>0.97486768393311773</v>
      </c>
      <c r="JT136" s="4">
        <f t="shared" si="841"/>
        <v>0.9286521162445438</v>
      </c>
      <c r="JU136" s="4">
        <f t="shared" si="841"/>
        <v>0.85557174687235027</v>
      </c>
      <c r="JV136" s="4">
        <f t="shared" si="841"/>
        <v>0.67941931915365339</v>
      </c>
      <c r="JW136" s="4">
        <f t="shared" si="841"/>
        <v>0.65256854327853353</v>
      </c>
      <c r="JX136" s="4">
        <f t="shared" si="841"/>
        <v>0.99978351780232888</v>
      </c>
      <c r="JY136" s="4">
        <f t="shared" si="841"/>
        <v>0.99979466474793033</v>
      </c>
      <c r="JZ136" s="4">
        <f t="shared" si="841"/>
        <v>0.9993883145185285</v>
      </c>
      <c r="KA136" s="4">
        <f t="shared" si="841"/>
        <v>0.99865699405899433</v>
      </c>
      <c r="KB136" s="4">
        <f t="shared" ref="KB136:KJ136" si="842">IF(BN1=1,HF136,0)</f>
        <v>0.99625513737214344</v>
      </c>
      <c r="KC136" s="4">
        <f t="shared" si="842"/>
        <v>0.99577651705628367</v>
      </c>
      <c r="KD136" s="4">
        <f t="shared" si="842"/>
        <v>0.99324360935940814</v>
      </c>
      <c r="KE136" s="4">
        <f t="shared" si="842"/>
        <v>0.99358934532197662</v>
      </c>
      <c r="KF136" s="4">
        <f t="shared" si="842"/>
        <v>0.98113463256562827</v>
      </c>
      <c r="KG136" s="4">
        <f t="shared" si="842"/>
        <v>0.95946470426893882</v>
      </c>
      <c r="KH136" s="4">
        <f t="shared" si="842"/>
        <v>0.8943834823235195</v>
      </c>
      <c r="KI136" s="4">
        <f t="shared" si="842"/>
        <v>0.88242155091502605</v>
      </c>
      <c r="KJ136" s="4">
        <f t="shared" si="842"/>
        <v>0</v>
      </c>
    </row>
    <row r="137" spans="1:296" x14ac:dyDescent="0.2">
      <c r="A137" s="4" t="str">
        <f>'Respondent Data'!A137</f>
        <v>1136</v>
      </c>
      <c r="B137" s="4">
        <f>SUMPRODUCT('Respondent Data'!I137:Z137,'Product Coding'!A100:R100)</f>
        <v>1.6160137253324507</v>
      </c>
      <c r="C137" s="4">
        <f>SUMPRODUCT('Respondent Data'!I137:Z137,'Product Coding'!A101:R101)</f>
        <v>1.4695022404586058</v>
      </c>
      <c r="D137" s="4">
        <f>SUMPRODUCT('Respondent Data'!I137:Z137,'Product Coding'!A102:R102)</f>
        <v>0.88845718455683687</v>
      </c>
      <c r="E137" s="4">
        <f>SUMPRODUCT('Respondent Data'!I137:Z137,'Product Coding'!A103:R103)</f>
        <v>1.3407942275203291</v>
      </c>
      <c r="F137" s="4">
        <f>SUMPRODUCT('Respondent Data'!I137:Z137,'Product Coding'!A104:R104)</f>
        <v>1.0608632228042931</v>
      </c>
      <c r="G137" s="4">
        <f>SUMPRODUCT('Respondent Data'!I137:Z137,'Product Coding'!A105:R105)</f>
        <v>-1.6307170409669558E-3</v>
      </c>
      <c r="H137" s="4">
        <f>SUMPRODUCT('Respondent Data'!I137:Z137,'Product Coding'!A106:R106)</f>
        <v>0.79472583994925472</v>
      </c>
      <c r="I137" s="4">
        <f>SUMPRODUCT('Respondent Data'!I137:Z137,'Product Coding'!A107:R107)</f>
        <v>0.64821435507540981</v>
      </c>
      <c r="J137" s="4">
        <f>SUMPRODUCT('Respondent Data'!I137:Z137,'Product Coding'!A108:R108)</f>
        <v>6.7169299173640895E-2</v>
      </c>
      <c r="K137" s="4">
        <f>SUMPRODUCT('Respondent Data'!I137:Z137,'Product Coding'!A109:R109)</f>
        <v>0.51950634213713298</v>
      </c>
      <c r="L137" s="4">
        <f>SUMPRODUCT('Respondent Data'!I137:Z137,'Product Coding'!A110:R110)</f>
        <v>0.23957533742109705</v>
      </c>
      <c r="M137" s="4">
        <f>SUMPRODUCT('Respondent Data'!I137:Z137,'Product Coding'!A111:R111)</f>
        <v>-0.82291860242416293</v>
      </c>
      <c r="N137" s="4">
        <f>SUMPRODUCT('Respondent Data'!I137:Z137,'Product Coding'!A112:R112)</f>
        <v>-0.26182846422678407</v>
      </c>
      <c r="O137" s="4">
        <f>SUMPRODUCT('Respondent Data'!I137:Z137,'Product Coding'!A113:R113)</f>
        <v>-0.40833994910062898</v>
      </c>
      <c r="P137" s="4">
        <f>SUMPRODUCT('Respondent Data'!I137:Z137,'Product Coding'!A114:R114)</f>
        <v>-0.98938500500239801</v>
      </c>
      <c r="Q137" s="4">
        <f>SUMPRODUCT('Respondent Data'!I137:Z137,'Product Coding'!A115:R115)</f>
        <v>-0.53704796203890592</v>
      </c>
      <c r="R137" s="4">
        <f>SUMPRODUCT('Respondent Data'!I137:Z137,'Product Coding'!A116:R116)</f>
        <v>-0.81697896675494186</v>
      </c>
      <c r="S137" s="4">
        <f>SUMPRODUCT('Respondent Data'!I137:Z137,'Product Coding'!A117:R117)</f>
        <v>-1.8794729066002018</v>
      </c>
      <c r="T137" s="4">
        <f>SUMPRODUCT('Respondent Data'!I137:Z137,'Product Coding'!A118:R118)</f>
        <v>-1.08311634960998</v>
      </c>
      <c r="U137" s="4">
        <f>SUMPRODUCT('Respondent Data'!I137:Z137,'Product Coding'!A119:R119)</f>
        <v>-1.229627834483825</v>
      </c>
      <c r="V137" s="4">
        <f>SUMPRODUCT('Respondent Data'!I137:Z137,'Product Coding'!A120:R120)</f>
        <v>-1.810672890385594</v>
      </c>
      <c r="W137" s="4">
        <f>SUMPRODUCT('Respondent Data'!I137:Z137,'Product Coding'!A121:R121)</f>
        <v>-1.3583358474221019</v>
      </c>
      <c r="X137" s="4">
        <f>SUMPRODUCT('Respondent Data'!I137:Z137,'Product Coding'!A122:R122)</f>
        <v>-1.6382668521381378</v>
      </c>
      <c r="Y137" s="4">
        <f>SUMPRODUCT('Respondent Data'!I137:Z137,'Product Coding'!A123:R123)</f>
        <v>-2.7007607919833978</v>
      </c>
      <c r="Z137" s="4">
        <f>SUMPRODUCT('Respondent Data'!I137:Z137,'Product Coding'!A124:R124)</f>
        <v>0.70404296033101588</v>
      </c>
      <c r="AA137" s="4">
        <f>SUMPRODUCT('Respondent Data'!I137:Z137,'Product Coding'!A125:R125)</f>
        <v>0.55753147545717097</v>
      </c>
      <c r="AB137" s="4">
        <f>SUMPRODUCT('Respondent Data'!I137:Z137,'Product Coding'!A126:R126)</f>
        <v>-2.3513580444598059E-2</v>
      </c>
      <c r="AC137" s="4">
        <f>SUMPRODUCT('Respondent Data'!I137:Z137,'Product Coding'!A127:R127)</f>
        <v>0.42882346251889403</v>
      </c>
      <c r="AD137" s="4">
        <f>SUMPRODUCT('Respondent Data'!I137:Z137,'Product Coding'!A128:R128)</f>
        <v>0.14889245780285809</v>
      </c>
      <c r="AE137" s="4">
        <f>SUMPRODUCT('Respondent Data'!I137:Z137,'Product Coding'!A129:R129)</f>
        <v>-0.91360148204240188</v>
      </c>
      <c r="AF137" s="4">
        <f>SUMPRODUCT('Respondent Data'!I137:Z137,'Product Coding'!A130:R130)</f>
        <v>-0.11724492505218009</v>
      </c>
      <c r="AG137" s="4">
        <f>SUMPRODUCT('Respondent Data'!I137:Z137,'Product Coding'!A131:R131)</f>
        <v>-0.263756409926025</v>
      </c>
      <c r="AH137" s="4">
        <f>SUMPRODUCT('Respondent Data'!I137:Z137,'Product Coding'!A132:R132)</f>
        <v>-0.84480146582779403</v>
      </c>
      <c r="AI137" s="4">
        <f>SUMPRODUCT('Respondent Data'!I137:Z137,'Product Coding'!A133:R133)</f>
        <v>-0.39246442286430194</v>
      </c>
      <c r="AJ137" s="4">
        <f>SUMPRODUCT('Respondent Data'!I137:Z137,'Product Coding'!A134:R134)</f>
        <v>-0.67239542758033788</v>
      </c>
      <c r="AK137" s="4">
        <f>SUMPRODUCT('Respondent Data'!I137:Z137,'Product Coding'!A135:R135)</f>
        <v>-1.7348893674255979</v>
      </c>
      <c r="AL137" s="4">
        <f>SUMPRODUCT('Respondent Data'!I137:Z137,'Product Coding'!A136:R136)</f>
        <v>2.325103269136509</v>
      </c>
      <c r="AM137" s="4">
        <f>SUMPRODUCT('Respondent Data'!I137:Z137,'Product Coding'!A137:R137)</f>
        <v>2.1785917842626641</v>
      </c>
      <c r="AN137" s="4">
        <f>SUMPRODUCT('Respondent Data'!I137:Z137,'Product Coding'!A138:R138)</f>
        <v>1.5975467283608951</v>
      </c>
      <c r="AO137" s="4">
        <f>SUMPRODUCT('Respondent Data'!I137:Z137,'Product Coding'!A139:R139)</f>
        <v>2.0498837713243869</v>
      </c>
      <c r="AP137" s="4">
        <f>SUMPRODUCT('Respondent Data'!I137:Z137,'Product Coding'!A140:R140)</f>
        <v>1.7699527666083512</v>
      </c>
      <c r="AQ137" s="4">
        <f>SUMPRODUCT('Respondent Data'!I137:Z137,'Product Coding'!A141:R141)</f>
        <v>0.70745882676309124</v>
      </c>
      <c r="AR137" s="4">
        <f>SUMPRODUCT('Respondent Data'!I137:Z137,'Product Coding'!A142:R142)</f>
        <v>1.503815383753313</v>
      </c>
      <c r="AS137" s="4">
        <f>SUMPRODUCT('Respondent Data'!I137:Z137,'Product Coding'!A143:R143)</f>
        <v>1.3573038988794681</v>
      </c>
      <c r="AT137" s="4">
        <f>SUMPRODUCT('Respondent Data'!I137:Z137,'Product Coding'!A144:R144)</f>
        <v>0.77625884297769909</v>
      </c>
      <c r="AU137" s="4">
        <f>SUMPRODUCT('Respondent Data'!I137:Z137,'Product Coding'!A145:R145)</f>
        <v>1.2285958859411912</v>
      </c>
      <c r="AV137" s="4">
        <f>SUMPRODUCT('Respondent Data'!I137:Z137,'Product Coding'!A146:R146)</f>
        <v>0.94866488122515524</v>
      </c>
      <c r="AW137" s="4">
        <f>SUMPRODUCT('Respondent Data'!I137:Z137,'Product Coding'!A147:R147)</f>
        <v>-0.11382905862010473</v>
      </c>
      <c r="AX137" s="4">
        <f>SUMPRODUCT('Respondent Data'!I137:Z137,'Product Coding'!A148:R148)</f>
        <v>4.2046467663007654</v>
      </c>
      <c r="AY137" s="4">
        <f>SUMPRODUCT('Respondent Data'!I137:Z137,'Product Coding'!A149:R149)</f>
        <v>4.0581352814269209</v>
      </c>
      <c r="AZ137" s="4">
        <f>SUMPRODUCT('Respondent Data'!I137:Z137,'Product Coding'!A150:R150)</f>
        <v>3.4770902255251519</v>
      </c>
      <c r="BA137" s="4">
        <f>SUMPRODUCT('Respondent Data'!I137:Z137,'Product Coding'!A151:R151)</f>
        <v>3.9294272684886442</v>
      </c>
      <c r="BB137" s="4">
        <f>SUMPRODUCT('Respondent Data'!I137:Z137,'Product Coding'!A152:R152)</f>
        <v>3.6494962637726083</v>
      </c>
      <c r="BC137" s="4">
        <f>SUMPRODUCT('Respondent Data'!I137:Z137,'Product Coding'!A153:R153)</f>
        <v>2.5870023239273481</v>
      </c>
      <c r="BD137" s="4">
        <f>SUMPRODUCT('Respondent Data'!I137:Z137,'Product Coding'!A154:R154)</f>
        <v>3.3833588809175699</v>
      </c>
      <c r="BE137" s="4">
        <f>SUMPRODUCT('Respondent Data'!I137:Z137,'Product Coding'!A155:R155)</f>
        <v>3.236847396043725</v>
      </c>
      <c r="BF137" s="4">
        <f>SUMPRODUCT('Respondent Data'!I137:Z137,'Product Coding'!A156:R156)</f>
        <v>2.6558023401419559</v>
      </c>
      <c r="BG137" s="4">
        <f>SUMPRODUCT('Respondent Data'!I137:Z137,'Product Coding'!A157:R157)</f>
        <v>3.1081393831054482</v>
      </c>
      <c r="BH137" s="4">
        <f>SUMPRODUCT('Respondent Data'!I137:Z137,'Product Coding'!A158:R158)</f>
        <v>2.8282083783894123</v>
      </c>
      <c r="BI137" s="4">
        <f>SUMPRODUCT('Respondent Data'!I137:Z137,'Product Coding'!A159:R159)</f>
        <v>1.7657144385441521</v>
      </c>
      <c r="BJ137" s="4">
        <f>SUMPRODUCT('Respondent Data'!I137:Z137,'Product Coding'!A160:R160)</f>
        <v>5.9037928046438353</v>
      </c>
      <c r="BK137" s="4">
        <f>SUMPRODUCT('Respondent Data'!I137:Z137,'Product Coding'!A161:R161)</f>
        <v>5.7572813197699908</v>
      </c>
      <c r="BL137" s="4">
        <f>SUMPRODUCT('Respondent Data'!I137:Z137,'Product Coding'!A162:R162)</f>
        <v>5.1762362638682218</v>
      </c>
      <c r="BM137" s="4">
        <f>SUMPRODUCT('Respondent Data'!I137:Z137,'Product Coding'!A163:R163)</f>
        <v>5.6285733068317141</v>
      </c>
      <c r="BN137" s="4">
        <f>SUMPRODUCT('Respondent Data'!I137:Z137,'Product Coding'!A164:R164)</f>
        <v>5.3486423021156781</v>
      </c>
      <c r="BO137" s="4">
        <f>SUMPRODUCT('Respondent Data'!I137:Z137,'Product Coding'!A165:R165)</f>
        <v>4.286148362270418</v>
      </c>
      <c r="BP137" s="4">
        <f>SUMPRODUCT('Respondent Data'!I137:Z137,'Product Coding'!A166:R166)</f>
        <v>5.0825049192606393</v>
      </c>
      <c r="BQ137" s="4">
        <f>SUMPRODUCT('Respondent Data'!I137:Z137,'Product Coding'!A167:R167)</f>
        <v>4.9359934343867948</v>
      </c>
      <c r="BR137" s="4">
        <f>SUMPRODUCT('Respondent Data'!I137:Z137,'Product Coding'!A168:R168)</f>
        <v>4.3549483784850258</v>
      </c>
      <c r="BS137" s="4">
        <f>SUMPRODUCT('Respondent Data'!I137:Z137,'Product Coding'!A169:R169)</f>
        <v>4.8072854214485181</v>
      </c>
      <c r="BT137" s="4">
        <f>SUMPRODUCT('Respondent Data'!I137:Z137,'Product Coding'!A170:R170)</f>
        <v>4.5273544167324822</v>
      </c>
      <c r="BU137" s="4">
        <f>SUMPRODUCT('Respondent Data'!I137:Z137,'Product Coding'!A171:R171)</f>
        <v>3.464860476887222</v>
      </c>
      <c r="BV137" s="4">
        <f>SUMPRODUCT('Respondent Data'!I137:Z137,'Product Coding'!A172:R172)</f>
        <v>2.95091914375858</v>
      </c>
      <c r="BX137" s="4">
        <f t="shared" si="676"/>
        <v>0.19868915208919202</v>
      </c>
      <c r="BY137" s="4">
        <f t="shared" si="677"/>
        <v>0.23003996127920529</v>
      </c>
      <c r="BZ137" s="4">
        <f t="shared" si="678"/>
        <v>0.41128980777868979</v>
      </c>
      <c r="CA137" s="4">
        <f t="shared" si="679"/>
        <v>0.26163778610817834</v>
      </c>
      <c r="CB137" s="4">
        <f t="shared" si="680"/>
        <v>0.34615687081816554</v>
      </c>
      <c r="CC137" s="4">
        <f t="shared" si="681"/>
        <v>1.0016320473830398</v>
      </c>
      <c r="CD137" s="4">
        <f t="shared" si="682"/>
        <v>0.45170505742969108</v>
      </c>
      <c r="CE137" s="4">
        <f t="shared" si="683"/>
        <v>0.52297879792703428</v>
      </c>
      <c r="CF137" s="4">
        <f t="shared" si="684"/>
        <v>0.93503688696362175</v>
      </c>
      <c r="CG137" s="4">
        <f t="shared" si="685"/>
        <v>0.59481411016701746</v>
      </c>
      <c r="CH137" s="4">
        <f t="shared" si="686"/>
        <v>0.78696198342228019</v>
      </c>
      <c r="CI137" s="4">
        <f t="shared" si="687"/>
        <v>2.2771362036085021</v>
      </c>
      <c r="CJ137" s="4">
        <f t="shared" si="688"/>
        <v>1.2993036462569918</v>
      </c>
      <c r="CK137" s="4">
        <f t="shared" si="689"/>
        <v>1.5043184659659496</v>
      </c>
      <c r="CL137" s="4">
        <f t="shared" si="690"/>
        <v>2.6895798854448776</v>
      </c>
      <c r="CM137" s="4">
        <f t="shared" si="691"/>
        <v>1.710948614529092</v>
      </c>
      <c r="CN137" s="4">
        <f t="shared" si="692"/>
        <v>2.2636509326339742</v>
      </c>
      <c r="CO137" s="4">
        <f t="shared" si="693"/>
        <v>6.5500514632445919</v>
      </c>
      <c r="CP137" s="4">
        <f t="shared" si="694"/>
        <v>2.9538705157272993</v>
      </c>
      <c r="CQ137" s="4">
        <f t="shared" si="695"/>
        <v>3.41995650953637</v>
      </c>
      <c r="CR137" s="4">
        <f t="shared" si="696"/>
        <v>6.1145604772184567</v>
      </c>
      <c r="CS137" s="4">
        <f t="shared" si="697"/>
        <v>3.8897148337428225</v>
      </c>
      <c r="CT137" s="4">
        <f t="shared" si="698"/>
        <v>5.1462425792989412</v>
      </c>
      <c r="CU137" s="4">
        <f t="shared" si="699"/>
        <v>14.891056412803891</v>
      </c>
      <c r="CV137" s="4">
        <f t="shared" si="700"/>
        <v>0.49458168211787473</v>
      </c>
      <c r="CW137" s="4">
        <f t="shared" si="701"/>
        <v>0.57262084923854784</v>
      </c>
      <c r="CX137" s="4">
        <f t="shared" si="702"/>
        <v>1.0237922042055305</v>
      </c>
      <c r="CY137" s="4">
        <f t="shared" si="703"/>
        <v>0.65127489346218104</v>
      </c>
      <c r="CZ137" s="4">
        <f t="shared" si="704"/>
        <v>0.86166177491690576</v>
      </c>
      <c r="DA137" s="4">
        <f t="shared" si="705"/>
        <v>2.4932859074032057</v>
      </c>
      <c r="DB137" s="4">
        <f t="shared" si="706"/>
        <v>1.1243947884202596</v>
      </c>
      <c r="DC137" s="4">
        <f t="shared" si="707"/>
        <v>1.3018110494257158</v>
      </c>
      <c r="DD137" s="4">
        <f t="shared" si="708"/>
        <v>2.3275156772984436</v>
      </c>
      <c r="DE137" s="4">
        <f t="shared" si="709"/>
        <v>1.480625187940761</v>
      </c>
      <c r="DF137" s="4">
        <f t="shared" si="710"/>
        <v>1.9589241658703644</v>
      </c>
      <c r="DG137" s="4">
        <f t="shared" si="711"/>
        <v>5.6683006704192751</v>
      </c>
      <c r="DH137" s="4">
        <f t="shared" si="712"/>
        <v>9.7773346560906541E-2</v>
      </c>
      <c r="DI137" s="4">
        <f t="shared" si="713"/>
        <v>0.11320082964022439</v>
      </c>
      <c r="DJ137" s="4">
        <f t="shared" si="714"/>
        <v>0.20239243305473811</v>
      </c>
      <c r="DK137" s="4">
        <f t="shared" si="715"/>
        <v>0.12874986714473377</v>
      </c>
      <c r="DL137" s="4">
        <f t="shared" si="716"/>
        <v>0.17034103442019019</v>
      </c>
      <c r="DM137" s="4">
        <f t="shared" si="717"/>
        <v>0.49289513929441903</v>
      </c>
      <c r="DN137" s="4">
        <f t="shared" si="718"/>
        <v>0.22228045496697138</v>
      </c>
      <c r="DO137" s="4">
        <f t="shared" si="719"/>
        <v>0.25735369402941705</v>
      </c>
      <c r="DP137" s="4">
        <f t="shared" si="720"/>
        <v>0.46012419216166356</v>
      </c>
      <c r="DQ137" s="4">
        <f t="shared" si="721"/>
        <v>0.29270327806608309</v>
      </c>
      <c r="DR137" s="4">
        <f t="shared" si="722"/>
        <v>0.38725771350045674</v>
      </c>
      <c r="DS137" s="4">
        <f t="shared" si="723"/>
        <v>1.1205605583431957</v>
      </c>
      <c r="DT137" s="4">
        <f t="shared" si="724"/>
        <v>1.4926057524499547E-2</v>
      </c>
      <c r="DU137" s="4">
        <f t="shared" si="725"/>
        <v>1.7281213689239152E-2</v>
      </c>
      <c r="DV137" s="4">
        <f t="shared" si="726"/>
        <v>3.0897184197501138E-2</v>
      </c>
      <c r="DW137" s="4">
        <f t="shared" si="727"/>
        <v>1.9654926325722678E-2</v>
      </c>
      <c r="DX137" s="4">
        <f t="shared" si="728"/>
        <v>2.6004224750092678E-2</v>
      </c>
      <c r="DY137" s="4">
        <f t="shared" si="729"/>
        <v>7.5245263268878537E-2</v>
      </c>
      <c r="DZ137" s="4">
        <f t="shared" si="730"/>
        <v>3.393328523681232E-2</v>
      </c>
      <c r="EA137" s="4">
        <f t="shared" si="731"/>
        <v>3.9287558177551626E-2</v>
      </c>
      <c r="EB137" s="4">
        <f t="shared" si="732"/>
        <v>7.0242457706412312E-2</v>
      </c>
      <c r="EC137" s="4">
        <f t="shared" si="733"/>
        <v>4.4684017881114368E-2</v>
      </c>
      <c r="ED137" s="4">
        <f t="shared" si="734"/>
        <v>5.9118677142888473E-2</v>
      </c>
      <c r="EE137" s="4">
        <f t="shared" si="735"/>
        <v>0.17106452772481215</v>
      </c>
      <c r="EF137" s="4">
        <f t="shared" si="736"/>
        <v>2.729074318810365E-3</v>
      </c>
      <c r="EG137" s="4">
        <f t="shared" si="737"/>
        <v>3.159690119093117E-3</v>
      </c>
      <c r="EH137" s="4">
        <f t="shared" si="738"/>
        <v>5.6492286579058297E-3</v>
      </c>
      <c r="EI137" s="4">
        <f t="shared" si="739"/>
        <v>3.593698777161721E-3</v>
      </c>
      <c r="EJ137" s="4">
        <f t="shared" si="740"/>
        <v>4.7546019321957735E-3</v>
      </c>
      <c r="EK137" s="4">
        <f t="shared" si="741"/>
        <v>1.375781349242163E-2</v>
      </c>
      <c r="EL137" s="4">
        <f t="shared" si="742"/>
        <v>6.204348143550145E-3</v>
      </c>
      <c r="EM137" s="4">
        <f t="shared" si="743"/>
        <v>7.1833212417368869E-3</v>
      </c>
      <c r="EN137" s="4">
        <f t="shared" si="744"/>
        <v>1.2843102547477314E-2</v>
      </c>
      <c r="EO137" s="4">
        <f t="shared" si="745"/>
        <v>8.1700077505698267E-3</v>
      </c>
      <c r="EP137" s="4">
        <f t="shared" si="746"/>
        <v>1.0809235009839463E-2</v>
      </c>
      <c r="EQ137" s="4">
        <f t="shared" si="747"/>
        <v>3.1277369037800311E-2</v>
      </c>
      <c r="ER137" s="4">
        <f t="shared" si="748"/>
        <v>5.2291620336564322E-2</v>
      </c>
      <c r="ET137" s="4">
        <f t="shared" si="749"/>
        <v>0.83424463986939634</v>
      </c>
      <c r="EU137" s="4">
        <f t="shared" si="750"/>
        <v>0.81298171724439716</v>
      </c>
      <c r="EV137" s="4">
        <f t="shared" si="751"/>
        <v>0.70857168703992668</v>
      </c>
      <c r="EW137" s="4">
        <f t="shared" si="752"/>
        <v>0.79262052152443663</v>
      </c>
      <c r="EX137" s="4">
        <f t="shared" si="753"/>
        <v>0.74285547374001171</v>
      </c>
      <c r="EY137" s="4">
        <f t="shared" si="754"/>
        <v>0.4995923208301013</v>
      </c>
      <c r="EZ137" s="4">
        <f t="shared" si="755"/>
        <v>0.68884515823795844</v>
      </c>
      <c r="FA137" s="4">
        <f t="shared" si="756"/>
        <v>0.65660795892964874</v>
      </c>
      <c r="FB137" s="4">
        <f t="shared" si="757"/>
        <v>0.5167860141256313</v>
      </c>
      <c r="FC137" s="4">
        <f t="shared" si="758"/>
        <v>0.62703232535061693</v>
      </c>
      <c r="FD137" s="4">
        <f t="shared" si="759"/>
        <v>0.55960899519801821</v>
      </c>
      <c r="FE137" s="4">
        <f t="shared" si="760"/>
        <v>0.30514447306123116</v>
      </c>
      <c r="FF137" s="4">
        <f t="shared" si="761"/>
        <v>0.43491428443036989</v>
      </c>
      <c r="FG137" s="4">
        <f t="shared" si="762"/>
        <v>0.39931023693278017</v>
      </c>
      <c r="FH137" s="4">
        <f t="shared" si="763"/>
        <v>0.27103356779044863</v>
      </c>
      <c r="FI137" s="4">
        <f t="shared" si="764"/>
        <v>0.36887456834872767</v>
      </c>
      <c r="FJ137" s="4">
        <f t="shared" si="765"/>
        <v>0.30640531743170718</v>
      </c>
      <c r="FK137" s="4">
        <f t="shared" si="766"/>
        <v>0.13244942830763906</v>
      </c>
      <c r="FL137" s="4">
        <f t="shared" si="767"/>
        <v>0.25291672957480599</v>
      </c>
      <c r="FM137" s="4">
        <f t="shared" si="768"/>
        <v>0.22624657003806012</v>
      </c>
      <c r="FN137" s="4">
        <f t="shared" si="769"/>
        <v>0.14055682050944696</v>
      </c>
      <c r="FO137" s="4">
        <f t="shared" si="770"/>
        <v>0.20451090380551948</v>
      </c>
      <c r="FP137" s="4">
        <f t="shared" si="771"/>
        <v>0.16270103027955382</v>
      </c>
      <c r="FQ137" s="4">
        <f t="shared" si="772"/>
        <v>6.2928478385758588E-2</v>
      </c>
      <c r="FR137" s="4">
        <f t="shared" si="773"/>
        <v>0.66908353819977562</v>
      </c>
      <c r="FS137" s="4">
        <f t="shared" si="774"/>
        <v>0.63588117916927855</v>
      </c>
      <c r="FT137" s="4">
        <f t="shared" si="775"/>
        <v>0.49412187571528116</v>
      </c>
      <c r="FU137" s="4">
        <f t="shared" si="776"/>
        <v>0.60559268717719583</v>
      </c>
      <c r="FV137" s="4">
        <f t="shared" si="777"/>
        <v>0.53715450006735754</v>
      </c>
      <c r="FW137" s="4">
        <f t="shared" si="778"/>
        <v>0.28626342833282925</v>
      </c>
      <c r="FX137" s="4">
        <f t="shared" si="779"/>
        <v>0.47072229957013739</v>
      </c>
      <c r="FY137" s="4">
        <f t="shared" si="780"/>
        <v>0.43444052466838767</v>
      </c>
      <c r="FZ137" s="4">
        <f t="shared" si="781"/>
        <v>0.30052450445909962</v>
      </c>
      <c r="GA137" s="4">
        <f t="shared" si="782"/>
        <v>0.40312418210593476</v>
      </c>
      <c r="GB137" s="4">
        <f t="shared" si="783"/>
        <v>0.33796067217080944</v>
      </c>
      <c r="GC137" s="4">
        <f t="shared" si="784"/>
        <v>0.14996324392450111</v>
      </c>
      <c r="GD137" s="4">
        <f t="shared" si="785"/>
        <v>0.91093485110819106</v>
      </c>
      <c r="GE137" s="4">
        <f t="shared" si="786"/>
        <v>0.89831050550257863</v>
      </c>
      <c r="GF137" s="4">
        <f t="shared" si="787"/>
        <v>0.8316752272462743</v>
      </c>
      <c r="GG137" s="4">
        <f t="shared" si="788"/>
        <v>0.88593587393244422</v>
      </c>
      <c r="GH137" s="4">
        <f t="shared" si="789"/>
        <v>0.85445179703146923</v>
      </c>
      <c r="GI137" s="4">
        <f t="shared" si="790"/>
        <v>0.66983941047100337</v>
      </c>
      <c r="GJ137" s="4">
        <f t="shared" si="791"/>
        <v>0.81814283778842067</v>
      </c>
      <c r="GK137" s="4">
        <f t="shared" si="792"/>
        <v>0.79532116122021279</v>
      </c>
      <c r="GL137" s="4">
        <f t="shared" si="793"/>
        <v>0.68487324939088534</v>
      </c>
      <c r="GM137" s="4">
        <f t="shared" si="794"/>
        <v>0.77357272698807222</v>
      </c>
      <c r="GN137" s="4">
        <f t="shared" si="795"/>
        <v>0.72084659560241893</v>
      </c>
      <c r="GO137" s="4">
        <f t="shared" si="796"/>
        <v>0.47157342244510325</v>
      </c>
      <c r="GP137" s="4">
        <f t="shared" si="797"/>
        <v>0.98529345323845008</v>
      </c>
      <c r="GQ137" s="4">
        <f t="shared" si="798"/>
        <v>0.98301235346068416</v>
      </c>
      <c r="GR137" s="4">
        <f t="shared" si="799"/>
        <v>0.97002884024602998</v>
      </c>
      <c r="GS137" s="4">
        <f t="shared" si="800"/>
        <v>0.98072394315148537</v>
      </c>
      <c r="GT137" s="4">
        <f t="shared" si="801"/>
        <v>0.97465485606901214</v>
      </c>
      <c r="GU137" s="4">
        <f t="shared" si="802"/>
        <v>0.93002037224500433</v>
      </c>
      <c r="GV137" s="4">
        <f t="shared" si="803"/>
        <v>0.96718039188665805</v>
      </c>
      <c r="GW137" s="4">
        <f t="shared" si="804"/>
        <v>0.96219760559200329</v>
      </c>
      <c r="GX137" s="4">
        <f t="shared" si="805"/>
        <v>0.93436771527739082</v>
      </c>
      <c r="GY137" s="4">
        <f t="shared" si="806"/>
        <v>0.95722724085341626</v>
      </c>
      <c r="GZ137" s="4">
        <f t="shared" si="807"/>
        <v>0.94418125332057323</v>
      </c>
      <c r="HA137" s="4">
        <f t="shared" si="808"/>
        <v>0.85392390967800658</v>
      </c>
      <c r="HB137" s="4">
        <f t="shared" si="809"/>
        <v>0.99727835325741965</v>
      </c>
      <c r="HC137" s="4">
        <f t="shared" si="810"/>
        <v>0.99685026207670091</v>
      </c>
      <c r="HD137" s="4">
        <f t="shared" si="811"/>
        <v>0.99438250585102628</v>
      </c>
      <c r="HE137" s="4">
        <f t="shared" si="812"/>
        <v>0.99641916964849375</v>
      </c>
      <c r="HF137" s="4">
        <f t="shared" si="813"/>
        <v>0.99526789733229148</v>
      </c>
      <c r="HG137" s="4">
        <f t="shared" si="814"/>
        <v>0.98642889523581012</v>
      </c>
      <c r="HH137" s="4">
        <f t="shared" si="815"/>
        <v>0.99383390843520292</v>
      </c>
      <c r="HI137" s="4">
        <f t="shared" si="816"/>
        <v>0.99286791084578252</v>
      </c>
      <c r="HJ137" s="4">
        <f t="shared" si="817"/>
        <v>0.98731975118833837</v>
      </c>
      <c r="HK137" s="4">
        <f t="shared" si="818"/>
        <v>0.99189620035533621</v>
      </c>
      <c r="HL137" s="4">
        <f t="shared" si="819"/>
        <v>0.98930635511087883</v>
      </c>
      <c r="HM137" s="4">
        <f t="shared" si="820"/>
        <v>0.96967123493945895</v>
      </c>
      <c r="HN137" s="4">
        <f t="shared" si="821"/>
        <v>0.95030691176668358</v>
      </c>
      <c r="HP137" s="4">
        <f t="shared" ref="HP137:IU137" si="843">IF(B1=1,ET137,0)</f>
        <v>0.83424463986939634</v>
      </c>
      <c r="HQ137" s="4">
        <f t="shared" si="843"/>
        <v>0.81298171724439716</v>
      </c>
      <c r="HR137" s="4">
        <f t="shared" si="843"/>
        <v>0.70857168703992668</v>
      </c>
      <c r="HS137" s="4">
        <f t="shared" si="843"/>
        <v>0.79262052152443663</v>
      </c>
      <c r="HT137" s="4">
        <f t="shared" si="843"/>
        <v>0.74285547374001171</v>
      </c>
      <c r="HU137" s="4">
        <f t="shared" si="843"/>
        <v>0.4995923208301013</v>
      </c>
      <c r="HV137" s="4">
        <f t="shared" si="843"/>
        <v>0.68884515823795844</v>
      </c>
      <c r="HW137" s="4">
        <f t="shared" si="843"/>
        <v>0.65660795892964874</v>
      </c>
      <c r="HX137" s="4">
        <f t="shared" si="843"/>
        <v>0.5167860141256313</v>
      </c>
      <c r="HY137" s="4">
        <f t="shared" si="843"/>
        <v>0.62703232535061693</v>
      </c>
      <c r="HZ137" s="4">
        <f t="shared" si="843"/>
        <v>0.55960899519801821</v>
      </c>
      <c r="IA137" s="4">
        <f t="shared" si="843"/>
        <v>0.30514447306123116</v>
      </c>
      <c r="IB137" s="4">
        <f t="shared" si="843"/>
        <v>0.43491428443036989</v>
      </c>
      <c r="IC137" s="4">
        <f t="shared" si="843"/>
        <v>0.39931023693278017</v>
      </c>
      <c r="ID137" s="4">
        <f t="shared" si="843"/>
        <v>0.27103356779044863</v>
      </c>
      <c r="IE137" s="4">
        <f t="shared" si="843"/>
        <v>0.36887456834872767</v>
      </c>
      <c r="IF137" s="4">
        <f t="shared" si="843"/>
        <v>0.30640531743170718</v>
      </c>
      <c r="IG137" s="4">
        <f t="shared" si="843"/>
        <v>0.13244942830763906</v>
      </c>
      <c r="IH137" s="4">
        <f t="shared" si="843"/>
        <v>0.25291672957480599</v>
      </c>
      <c r="II137" s="4">
        <f t="shared" si="843"/>
        <v>0.22624657003806012</v>
      </c>
      <c r="IJ137" s="4">
        <f t="shared" si="843"/>
        <v>0.14055682050944696</v>
      </c>
      <c r="IK137" s="4">
        <f t="shared" si="843"/>
        <v>0.20451090380551948</v>
      </c>
      <c r="IL137" s="4">
        <f t="shared" si="843"/>
        <v>0.16270103027955382</v>
      </c>
      <c r="IM137" s="4">
        <f t="shared" si="843"/>
        <v>6.2928478385758588E-2</v>
      </c>
      <c r="IN137" s="4">
        <f t="shared" si="843"/>
        <v>0.66908353819977562</v>
      </c>
      <c r="IO137" s="4">
        <f t="shared" si="843"/>
        <v>0.63588117916927855</v>
      </c>
      <c r="IP137" s="4">
        <f t="shared" si="843"/>
        <v>0.49412187571528116</v>
      </c>
      <c r="IQ137" s="4">
        <f t="shared" si="843"/>
        <v>0.60559268717719583</v>
      </c>
      <c r="IR137" s="4">
        <f t="shared" si="843"/>
        <v>0.53715450006735754</v>
      </c>
      <c r="IS137" s="4">
        <f t="shared" si="843"/>
        <v>0.28626342833282925</v>
      </c>
      <c r="IT137" s="4">
        <f t="shared" si="843"/>
        <v>0.47072229957013739</v>
      </c>
      <c r="IU137" s="4">
        <f t="shared" si="843"/>
        <v>0.43444052466838767</v>
      </c>
      <c r="IV137" s="4">
        <f t="shared" ref="IV137:KA137" si="844">IF(AH1=1,FZ137,0)</f>
        <v>0.30052450445909962</v>
      </c>
      <c r="IW137" s="4">
        <f t="shared" si="844"/>
        <v>0.40312418210593476</v>
      </c>
      <c r="IX137" s="4">
        <f t="shared" si="844"/>
        <v>0.33796067217080944</v>
      </c>
      <c r="IY137" s="4">
        <f t="shared" si="844"/>
        <v>0.14996324392450111</v>
      </c>
      <c r="IZ137" s="4">
        <f t="shared" si="844"/>
        <v>0.91093485110819106</v>
      </c>
      <c r="JA137" s="4">
        <f t="shared" si="844"/>
        <v>0.89831050550257863</v>
      </c>
      <c r="JB137" s="4">
        <f t="shared" si="844"/>
        <v>0.8316752272462743</v>
      </c>
      <c r="JC137" s="4">
        <f t="shared" si="844"/>
        <v>0.88593587393244422</v>
      </c>
      <c r="JD137" s="4">
        <f t="shared" si="844"/>
        <v>0.85445179703146923</v>
      </c>
      <c r="JE137" s="4">
        <f t="shared" si="844"/>
        <v>0.66983941047100337</v>
      </c>
      <c r="JF137" s="4">
        <f t="shared" si="844"/>
        <v>0.81814283778842067</v>
      </c>
      <c r="JG137" s="4">
        <f t="shared" si="844"/>
        <v>0.79532116122021279</v>
      </c>
      <c r="JH137" s="4">
        <f t="shared" si="844"/>
        <v>0.68487324939088534</v>
      </c>
      <c r="JI137" s="4">
        <f t="shared" si="844"/>
        <v>0.77357272698807222</v>
      </c>
      <c r="JJ137" s="4">
        <f t="shared" si="844"/>
        <v>0.72084659560241893</v>
      </c>
      <c r="JK137" s="4">
        <f t="shared" si="844"/>
        <v>0.47157342244510325</v>
      </c>
      <c r="JL137" s="4">
        <f t="shared" si="844"/>
        <v>0.98529345323845008</v>
      </c>
      <c r="JM137" s="4">
        <f t="shared" si="844"/>
        <v>0.98301235346068416</v>
      </c>
      <c r="JN137" s="4">
        <f t="shared" si="844"/>
        <v>0.97002884024602998</v>
      </c>
      <c r="JO137" s="4">
        <f t="shared" si="844"/>
        <v>0.98072394315148537</v>
      </c>
      <c r="JP137" s="4">
        <f t="shared" si="844"/>
        <v>0.97465485606901214</v>
      </c>
      <c r="JQ137" s="4">
        <f t="shared" si="844"/>
        <v>0.93002037224500433</v>
      </c>
      <c r="JR137" s="4">
        <f t="shared" si="844"/>
        <v>0.96718039188665805</v>
      </c>
      <c r="JS137" s="4">
        <f t="shared" si="844"/>
        <v>0.96219760559200329</v>
      </c>
      <c r="JT137" s="4">
        <f t="shared" si="844"/>
        <v>0.93436771527739082</v>
      </c>
      <c r="JU137" s="4">
        <f t="shared" si="844"/>
        <v>0.95722724085341626</v>
      </c>
      <c r="JV137" s="4">
        <f t="shared" si="844"/>
        <v>0.94418125332057323</v>
      </c>
      <c r="JW137" s="4">
        <f t="shared" si="844"/>
        <v>0.85392390967800658</v>
      </c>
      <c r="JX137" s="4">
        <f t="shared" si="844"/>
        <v>0.99727835325741965</v>
      </c>
      <c r="JY137" s="4">
        <f t="shared" si="844"/>
        <v>0.99685026207670091</v>
      </c>
      <c r="JZ137" s="4">
        <f t="shared" si="844"/>
        <v>0.99438250585102628</v>
      </c>
      <c r="KA137" s="4">
        <f t="shared" si="844"/>
        <v>0.99641916964849375</v>
      </c>
      <c r="KB137" s="4">
        <f t="shared" ref="KB137:KJ137" si="845">IF(BN1=1,HF137,0)</f>
        <v>0.99526789733229148</v>
      </c>
      <c r="KC137" s="4">
        <f t="shared" si="845"/>
        <v>0.98642889523581012</v>
      </c>
      <c r="KD137" s="4">
        <f t="shared" si="845"/>
        <v>0.99383390843520292</v>
      </c>
      <c r="KE137" s="4">
        <f t="shared" si="845"/>
        <v>0.99286791084578252</v>
      </c>
      <c r="KF137" s="4">
        <f t="shared" si="845"/>
        <v>0.98731975118833837</v>
      </c>
      <c r="KG137" s="4">
        <f t="shared" si="845"/>
        <v>0.99189620035533621</v>
      </c>
      <c r="KH137" s="4">
        <f t="shared" si="845"/>
        <v>0.98930635511087883</v>
      </c>
      <c r="KI137" s="4">
        <f t="shared" si="845"/>
        <v>0.96967123493945895</v>
      </c>
      <c r="KJ137" s="4">
        <f t="shared" si="845"/>
        <v>0</v>
      </c>
    </row>
    <row r="138" spans="1:296" x14ac:dyDescent="0.2">
      <c r="A138" s="4" t="str">
        <f>'Respondent Data'!A138</f>
        <v>1138</v>
      </c>
      <c r="B138" s="4">
        <f>SUMPRODUCT('Respondent Data'!I138:Z138,'Product Coding'!A100:R100)</f>
        <v>0.57371854374983999</v>
      </c>
      <c r="C138" s="4">
        <f>SUMPRODUCT('Respondent Data'!I138:Z138,'Product Coding'!A101:R101)</f>
        <v>3.6636107310105581E-2</v>
      </c>
      <c r="D138" s="4">
        <f>SUMPRODUCT('Respondent Data'!I138:Z138,'Product Coding'!A102:R102)</f>
        <v>5.3719456457551606E-2</v>
      </c>
      <c r="E138" s="4">
        <f>SUMPRODUCT('Respondent Data'!I138:Z138,'Product Coding'!A103:R103)</f>
        <v>-0.32603342244784028</v>
      </c>
      <c r="F138" s="4">
        <f>SUMPRODUCT('Respondent Data'!I138:Z138,'Product Coding'!A104:R104)</f>
        <v>-1.3742464732720514</v>
      </c>
      <c r="G138" s="4">
        <f>SUMPRODUCT('Respondent Data'!I138:Z138,'Product Coding'!A105:R105)</f>
        <v>-2.01251570562449</v>
      </c>
      <c r="H138" s="4">
        <f>SUMPRODUCT('Respondent Data'!I138:Z138,'Product Coding'!A106:R106)</f>
        <v>-1.5276533105697598</v>
      </c>
      <c r="I138" s="4">
        <f>SUMPRODUCT('Respondent Data'!I138:Z138,'Product Coding'!A107:R107)</f>
        <v>-2.064735747009494</v>
      </c>
      <c r="J138" s="4">
        <f>SUMPRODUCT('Respondent Data'!I138:Z138,'Product Coding'!A108:R108)</f>
        <v>-2.0476523978620484</v>
      </c>
      <c r="K138" s="4">
        <f>SUMPRODUCT('Respondent Data'!I138:Z138,'Product Coding'!A109:R109)</f>
        <v>-2.4274052767674403</v>
      </c>
      <c r="L138" s="4">
        <f>SUMPRODUCT('Respondent Data'!I138:Z138,'Product Coding'!A110:R110)</f>
        <v>-3.4756183275916515</v>
      </c>
      <c r="M138" s="4">
        <f>SUMPRODUCT('Respondent Data'!I138:Z138,'Product Coding'!A111:R111)</f>
        <v>-4.1138875599440903</v>
      </c>
      <c r="N138" s="4">
        <f>SUMPRODUCT('Respondent Data'!I138:Z138,'Product Coding'!A112:R112)</f>
        <v>-2.0822132428019096</v>
      </c>
      <c r="O138" s="4">
        <f>SUMPRODUCT('Respondent Data'!I138:Z138,'Product Coding'!A113:R113)</f>
        <v>-2.6192956792416444</v>
      </c>
      <c r="P138" s="4">
        <f>SUMPRODUCT('Respondent Data'!I138:Z138,'Product Coding'!A114:R114)</f>
        <v>-2.6022123300941979</v>
      </c>
      <c r="Q138" s="4">
        <f>SUMPRODUCT('Respondent Data'!I138:Z138,'Product Coding'!A115:R115)</f>
        <v>-2.9819652089995898</v>
      </c>
      <c r="R138" s="4">
        <f>SUMPRODUCT('Respondent Data'!I138:Z138,'Product Coding'!A116:R116)</f>
        <v>-4.030178259823801</v>
      </c>
      <c r="S138" s="4">
        <f>SUMPRODUCT('Respondent Data'!I138:Z138,'Product Coding'!A117:R117)</f>
        <v>-4.6684474921762398</v>
      </c>
      <c r="T138" s="4">
        <f>SUMPRODUCT('Respondent Data'!I138:Z138,'Product Coding'!A118:R118)</f>
        <v>-4.1835850971215098</v>
      </c>
      <c r="U138" s="4">
        <f>SUMPRODUCT('Respondent Data'!I138:Z138,'Product Coding'!A119:R119)</f>
        <v>-4.7206675335612438</v>
      </c>
      <c r="V138" s="4">
        <f>SUMPRODUCT('Respondent Data'!I138:Z138,'Product Coding'!A120:R120)</f>
        <v>-4.7035841844137982</v>
      </c>
      <c r="W138" s="4">
        <f>SUMPRODUCT('Respondent Data'!I138:Z138,'Product Coding'!A121:R121)</f>
        <v>-5.0833370633191901</v>
      </c>
      <c r="X138" s="4">
        <f>SUMPRODUCT('Respondent Data'!I138:Z138,'Product Coding'!A122:R122)</f>
        <v>-6.1315501141434012</v>
      </c>
      <c r="Y138" s="4">
        <f>SUMPRODUCT('Respondent Data'!I138:Z138,'Product Coding'!A123:R123)</f>
        <v>-6.7698193464958401</v>
      </c>
      <c r="Z138" s="4">
        <f>SUMPRODUCT('Respondent Data'!I138:Z138,'Product Coding'!A124:R124)</f>
        <v>0.43004313220860024</v>
      </c>
      <c r="AA138" s="4">
        <f>SUMPRODUCT('Respondent Data'!I138:Z138,'Product Coding'!A125:R125)</f>
        <v>-0.10703930423113417</v>
      </c>
      <c r="AB138" s="4">
        <f>SUMPRODUCT('Respondent Data'!I138:Z138,'Product Coding'!A126:R126)</f>
        <v>-8.9955955083688144E-2</v>
      </c>
      <c r="AC138" s="4">
        <f>SUMPRODUCT('Respondent Data'!I138:Z138,'Product Coding'!A127:R127)</f>
        <v>-0.46970883398908003</v>
      </c>
      <c r="AD138" s="4">
        <f>SUMPRODUCT('Respondent Data'!I138:Z138,'Product Coding'!A128:R128)</f>
        <v>-1.5179218848132912</v>
      </c>
      <c r="AE138" s="4">
        <f>SUMPRODUCT('Respondent Data'!I138:Z138,'Product Coding'!A129:R129)</f>
        <v>-2.1561911171657302</v>
      </c>
      <c r="AF138" s="4">
        <f>SUMPRODUCT('Respondent Data'!I138:Z138,'Product Coding'!A130:R130)</f>
        <v>-1.6713287221109996</v>
      </c>
      <c r="AG138" s="4">
        <f>SUMPRODUCT('Respondent Data'!I138:Z138,'Product Coding'!A131:R131)</f>
        <v>-2.2084111585507342</v>
      </c>
      <c r="AH138" s="4">
        <f>SUMPRODUCT('Respondent Data'!I138:Z138,'Product Coding'!A132:R132)</f>
        <v>-2.1913278094032878</v>
      </c>
      <c r="AI138" s="4">
        <f>SUMPRODUCT('Respondent Data'!I138:Z138,'Product Coding'!A133:R133)</f>
        <v>-2.5710806883086796</v>
      </c>
      <c r="AJ138" s="4">
        <f>SUMPRODUCT('Respondent Data'!I138:Z138,'Product Coding'!A134:R134)</f>
        <v>-3.6192937391328908</v>
      </c>
      <c r="AK138" s="4">
        <f>SUMPRODUCT('Respondent Data'!I138:Z138,'Product Coding'!A135:R135)</f>
        <v>-4.2575629714853296</v>
      </c>
      <c r="AL138" s="4">
        <f>SUMPRODUCT('Respondent Data'!I138:Z138,'Product Coding'!A136:R136)</f>
        <v>3.6096560773021853</v>
      </c>
      <c r="AM138" s="4">
        <f>SUMPRODUCT('Respondent Data'!I138:Z138,'Product Coding'!A137:R137)</f>
        <v>3.0725736408624504</v>
      </c>
      <c r="AN138" s="4">
        <f>SUMPRODUCT('Respondent Data'!I138:Z138,'Product Coding'!A138:R138)</f>
        <v>3.0896569900098969</v>
      </c>
      <c r="AO138" s="4">
        <f>SUMPRODUCT('Respondent Data'!I138:Z138,'Product Coding'!A139:R139)</f>
        <v>2.709904111104505</v>
      </c>
      <c r="AP138" s="4">
        <f>SUMPRODUCT('Respondent Data'!I138:Z138,'Product Coding'!A140:R140)</f>
        <v>1.6616910602802939</v>
      </c>
      <c r="AQ138" s="4">
        <f>SUMPRODUCT('Respondent Data'!I138:Z138,'Product Coding'!A141:R141)</f>
        <v>1.0234218279278549</v>
      </c>
      <c r="AR138" s="4">
        <f>SUMPRODUCT('Respondent Data'!I138:Z138,'Product Coding'!A142:R142)</f>
        <v>1.5082842229825852</v>
      </c>
      <c r="AS138" s="4">
        <f>SUMPRODUCT('Respondent Data'!I138:Z138,'Product Coding'!A143:R143)</f>
        <v>0.97120178654285083</v>
      </c>
      <c r="AT138" s="4">
        <f>SUMPRODUCT('Respondent Data'!I138:Z138,'Product Coding'!A144:R144)</f>
        <v>0.98828513569029686</v>
      </c>
      <c r="AU138" s="4">
        <f>SUMPRODUCT('Respondent Data'!I138:Z138,'Product Coding'!A145:R145)</f>
        <v>0.60853225678490497</v>
      </c>
      <c r="AV138" s="4">
        <f>SUMPRODUCT('Respondent Data'!I138:Z138,'Product Coding'!A146:R146)</f>
        <v>-0.43968079403930593</v>
      </c>
      <c r="AW138" s="4">
        <f>SUMPRODUCT('Respondent Data'!I138:Z138,'Product Coding'!A147:R147)</f>
        <v>-1.077950026391745</v>
      </c>
      <c r="AX138" s="4">
        <f>SUMPRODUCT('Respondent Data'!I138:Z138,'Product Coding'!A148:R148)</f>
        <v>7.3383769122029205</v>
      </c>
      <c r="AY138" s="4">
        <f>SUMPRODUCT('Respondent Data'!I138:Z138,'Product Coding'!A149:R149)</f>
        <v>6.8012944757631866</v>
      </c>
      <c r="AZ138" s="4">
        <f>SUMPRODUCT('Respondent Data'!I138:Z138,'Product Coding'!A150:R150)</f>
        <v>6.8183778249106322</v>
      </c>
      <c r="BA138" s="4">
        <f>SUMPRODUCT('Respondent Data'!I138:Z138,'Product Coding'!A151:R151)</f>
        <v>6.4386249460052403</v>
      </c>
      <c r="BB138" s="4">
        <f>SUMPRODUCT('Respondent Data'!I138:Z138,'Product Coding'!A152:R152)</f>
        <v>5.3904118951810291</v>
      </c>
      <c r="BC138" s="4">
        <f>SUMPRODUCT('Respondent Data'!I138:Z138,'Product Coding'!A153:R153)</f>
        <v>4.7521426628285903</v>
      </c>
      <c r="BD138" s="4">
        <f>SUMPRODUCT('Respondent Data'!I138:Z138,'Product Coding'!A154:R154)</f>
        <v>5.2370050578833203</v>
      </c>
      <c r="BE138" s="4">
        <f>SUMPRODUCT('Respondent Data'!I138:Z138,'Product Coding'!A155:R155)</f>
        <v>4.6999226214435863</v>
      </c>
      <c r="BF138" s="4">
        <f>SUMPRODUCT('Respondent Data'!I138:Z138,'Product Coding'!A156:R156)</f>
        <v>4.7170059705910319</v>
      </c>
      <c r="BG138" s="4">
        <f>SUMPRODUCT('Respondent Data'!I138:Z138,'Product Coding'!A157:R157)</f>
        <v>4.33725309168564</v>
      </c>
      <c r="BH138" s="4">
        <f>SUMPRODUCT('Respondent Data'!I138:Z138,'Product Coding'!A158:R158)</f>
        <v>3.2890400408614289</v>
      </c>
      <c r="BI138" s="4">
        <f>SUMPRODUCT('Respondent Data'!I138:Z138,'Product Coding'!A159:R159)</f>
        <v>2.6507708085089901</v>
      </c>
      <c r="BJ138" s="4">
        <f>SUMPRODUCT('Respondent Data'!I138:Z138,'Product Coding'!A160:R160)</f>
        <v>9.4012887717497389</v>
      </c>
      <c r="BK138" s="4">
        <f>SUMPRODUCT('Respondent Data'!I138:Z138,'Product Coding'!A161:R161)</f>
        <v>8.8642063353100049</v>
      </c>
      <c r="BL138" s="4">
        <f>SUMPRODUCT('Respondent Data'!I138:Z138,'Product Coding'!A162:R162)</f>
        <v>8.8812896844574514</v>
      </c>
      <c r="BM138" s="4">
        <f>SUMPRODUCT('Respondent Data'!I138:Z138,'Product Coding'!A163:R163)</f>
        <v>8.5015368055520604</v>
      </c>
      <c r="BN138" s="4">
        <f>SUMPRODUCT('Respondent Data'!I138:Z138,'Product Coding'!A164:R164)</f>
        <v>7.4533237547278492</v>
      </c>
      <c r="BO138" s="4">
        <f>SUMPRODUCT('Respondent Data'!I138:Z138,'Product Coding'!A165:R165)</f>
        <v>6.8150545223754104</v>
      </c>
      <c r="BP138" s="4">
        <f>SUMPRODUCT('Respondent Data'!I138:Z138,'Product Coding'!A166:R166)</f>
        <v>7.2999169174301395</v>
      </c>
      <c r="BQ138" s="4">
        <f>SUMPRODUCT('Respondent Data'!I138:Z138,'Product Coding'!A167:R167)</f>
        <v>6.7628344809904055</v>
      </c>
      <c r="BR138" s="4">
        <f>SUMPRODUCT('Respondent Data'!I138:Z138,'Product Coding'!A168:R168)</f>
        <v>6.779917830137852</v>
      </c>
      <c r="BS138" s="4">
        <f>SUMPRODUCT('Respondent Data'!I138:Z138,'Product Coding'!A169:R169)</f>
        <v>6.4001649512324601</v>
      </c>
      <c r="BT138" s="4">
        <f>SUMPRODUCT('Respondent Data'!I138:Z138,'Product Coding'!A170:R170)</f>
        <v>5.351951900408249</v>
      </c>
      <c r="BU138" s="4">
        <f>SUMPRODUCT('Respondent Data'!I138:Z138,'Product Coding'!A171:R171)</f>
        <v>4.7136826680558102</v>
      </c>
      <c r="BV138" s="4">
        <f>SUMPRODUCT('Respondent Data'!I138:Z138,'Product Coding'!A172:R172)</f>
        <v>-2.1888187489009598</v>
      </c>
      <c r="BX138" s="4">
        <f t="shared" si="676"/>
        <v>0.56342641269280591</v>
      </c>
      <c r="BY138" s="4">
        <f t="shared" si="677"/>
        <v>0.96402687386185282</v>
      </c>
      <c r="BZ138" s="4">
        <f t="shared" si="678"/>
        <v>0.94769793974834249</v>
      </c>
      <c r="CA138" s="4">
        <f t="shared" si="679"/>
        <v>1.3854616736194925</v>
      </c>
      <c r="CB138" s="4">
        <f t="shared" si="680"/>
        <v>3.9520975894680737</v>
      </c>
      <c r="CC138" s="4">
        <f t="shared" si="681"/>
        <v>7.4821164933913247</v>
      </c>
      <c r="CD138" s="4">
        <f t="shared" si="682"/>
        <v>4.6073521016602648</v>
      </c>
      <c r="CE138" s="4">
        <f t="shared" si="683"/>
        <v>7.8832144593939342</v>
      </c>
      <c r="CF138" s="4">
        <f t="shared" si="684"/>
        <v>7.7496865536889343</v>
      </c>
      <c r="CG138" s="4">
        <f t="shared" si="685"/>
        <v>11.329447129062546</v>
      </c>
      <c r="CH138" s="4">
        <f t="shared" si="686"/>
        <v>32.31780535061646</v>
      </c>
      <c r="CI138" s="4">
        <f t="shared" si="687"/>
        <v>61.18411273255105</v>
      </c>
      <c r="CJ138" s="4">
        <f t="shared" si="688"/>
        <v>8.0222043666955329</v>
      </c>
      <c r="CK138" s="4">
        <f t="shared" si="689"/>
        <v>13.726052635950818</v>
      </c>
      <c r="CL138" s="4">
        <f t="shared" si="690"/>
        <v>13.493557240637658</v>
      </c>
      <c r="CM138" s="4">
        <f t="shared" si="691"/>
        <v>19.726545361762216</v>
      </c>
      <c r="CN138" s="4">
        <f t="shared" si="692"/>
        <v>56.270941201195996</v>
      </c>
      <c r="CO138" s="4">
        <f t="shared" si="693"/>
        <v>106.53222187177553</v>
      </c>
      <c r="CP138" s="4">
        <f t="shared" si="694"/>
        <v>65.600616719747137</v>
      </c>
      <c r="CQ138" s="4">
        <f t="shared" si="695"/>
        <v>112.24315373767867</v>
      </c>
      <c r="CR138" s="4">
        <f t="shared" si="696"/>
        <v>110.3419504499187</v>
      </c>
      <c r="CS138" s="4">
        <f t="shared" si="697"/>
        <v>161.31146531919097</v>
      </c>
      <c r="CT138" s="4">
        <f t="shared" si="698"/>
        <v>460.1488914348904</v>
      </c>
      <c r="CU138" s="4">
        <f t="shared" si="699"/>
        <v>871.15450266098264</v>
      </c>
      <c r="CV138" s="4">
        <f t="shared" si="700"/>
        <v>0.6504810374344373</v>
      </c>
      <c r="CW138" s="4">
        <f t="shared" si="701"/>
        <v>1.112977998364155</v>
      </c>
      <c r="CX138" s="4">
        <f t="shared" si="702"/>
        <v>1.0941260919517626</v>
      </c>
      <c r="CY138" s="4">
        <f t="shared" si="703"/>
        <v>1.5995283971059147</v>
      </c>
      <c r="CZ138" s="4">
        <f t="shared" si="704"/>
        <v>4.5627334504124084</v>
      </c>
      <c r="DA138" s="4">
        <f t="shared" si="705"/>
        <v>8.6381731299489175</v>
      </c>
      <c r="DB138" s="4">
        <f t="shared" si="706"/>
        <v>5.3192308833908735</v>
      </c>
      <c r="DC138" s="4">
        <f t="shared" si="707"/>
        <v>9.1012444648394126</v>
      </c>
      <c r="DD138" s="4">
        <f t="shared" si="708"/>
        <v>8.9470852549182442</v>
      </c>
      <c r="DE138" s="4">
        <f t="shared" si="709"/>
        <v>13.079952157105019</v>
      </c>
      <c r="DF138" s="4">
        <f t="shared" si="710"/>
        <v>37.311207068907827</v>
      </c>
      <c r="DG138" s="4">
        <f t="shared" si="711"/>
        <v>70.637627608833483</v>
      </c>
      <c r="DH138" s="4">
        <f t="shared" si="712"/>
        <v>2.706115221057338E-2</v>
      </c>
      <c r="DI138" s="4">
        <f t="shared" si="713"/>
        <v>4.6301837082817918E-2</v>
      </c>
      <c r="DJ138" s="4">
        <f t="shared" si="714"/>
        <v>4.5517564706643282E-2</v>
      </c>
      <c r="DK138" s="4">
        <f t="shared" si="715"/>
        <v>6.6543187161824627E-2</v>
      </c>
      <c r="DL138" s="4">
        <f t="shared" si="716"/>
        <v>0.18981771534013364</v>
      </c>
      <c r="DM138" s="4">
        <f t="shared" si="717"/>
        <v>0.35936315501648042</v>
      </c>
      <c r="DN138" s="4">
        <f t="shared" si="718"/>
        <v>0.22128933557595284</v>
      </c>
      <c r="DO138" s="4">
        <f t="shared" si="719"/>
        <v>0.37862773485304191</v>
      </c>
      <c r="DP138" s="4">
        <f t="shared" si="720"/>
        <v>0.37221444129910214</v>
      </c>
      <c r="DQ138" s="4">
        <f t="shared" si="721"/>
        <v>0.54414895417472109</v>
      </c>
      <c r="DR138" s="4">
        <f t="shared" si="722"/>
        <v>1.5522116642081261</v>
      </c>
      <c r="DS138" s="4">
        <f t="shared" si="723"/>
        <v>2.9386492188238615</v>
      </c>
      <c r="DT138" s="4">
        <f t="shared" si="724"/>
        <v>6.5010484232099408E-4</v>
      </c>
      <c r="DU138" s="4">
        <f t="shared" si="725"/>
        <v>1.1123343256661681E-3</v>
      </c>
      <c r="DV138" s="4">
        <f t="shared" si="726"/>
        <v>1.0934933219468037E-3</v>
      </c>
      <c r="DW138" s="4">
        <f t="shared" si="727"/>
        <v>1.5986033359093909E-3</v>
      </c>
      <c r="DX138" s="4">
        <f t="shared" si="728"/>
        <v>4.5600946678358099E-3</v>
      </c>
      <c r="DY138" s="4">
        <f t="shared" si="729"/>
        <v>8.6331773832114215E-3</v>
      </c>
      <c r="DZ138" s="4">
        <f t="shared" si="730"/>
        <v>5.3161545928451879E-3</v>
      </c>
      <c r="EA138" s="4">
        <f t="shared" si="731"/>
        <v>9.0959809083375493E-3</v>
      </c>
      <c r="EB138" s="4">
        <f t="shared" si="732"/>
        <v>8.9419108538846149E-3</v>
      </c>
      <c r="EC138" s="4">
        <f t="shared" si="733"/>
        <v>1.307238757981161E-2</v>
      </c>
      <c r="ED138" s="4">
        <f t="shared" si="734"/>
        <v>3.7289628739997055E-2</v>
      </c>
      <c r="EE138" s="4">
        <f t="shared" si="735"/>
        <v>7.0596775487399704E-2</v>
      </c>
      <c r="EF138" s="4">
        <f t="shared" si="736"/>
        <v>8.2617521787965752E-5</v>
      </c>
      <c r="EG138" s="4">
        <f t="shared" si="737"/>
        <v>1.4135920762893097E-4</v>
      </c>
      <c r="EH138" s="4">
        <f t="shared" si="738"/>
        <v>1.3896482916262934E-4</v>
      </c>
      <c r="EI138" s="4">
        <f t="shared" si="739"/>
        <v>2.0315591784132069E-4</v>
      </c>
      <c r="EJ138" s="4">
        <f t="shared" si="740"/>
        <v>5.7951225102410603E-4</v>
      </c>
      <c r="EK138" s="4">
        <f t="shared" si="741"/>
        <v>1.0971333762265199E-3</v>
      </c>
      <c r="EL138" s="4">
        <f t="shared" si="742"/>
        <v>6.7559490302291757E-4</v>
      </c>
      <c r="EM138" s="4">
        <f t="shared" si="743"/>
        <v>1.1559480132382167E-3</v>
      </c>
      <c r="EN138" s="4">
        <f t="shared" si="744"/>
        <v>1.1363682697076278E-3</v>
      </c>
      <c r="EO138" s="4">
        <f t="shared" si="745"/>
        <v>1.6612832198572591E-3</v>
      </c>
      <c r="EP138" s="4">
        <f t="shared" si="746"/>
        <v>4.7388921206815114E-3</v>
      </c>
      <c r="EQ138" s="4">
        <f t="shared" si="747"/>
        <v>8.9716769623914092E-3</v>
      </c>
      <c r="ER138" s="4">
        <f t="shared" si="748"/>
        <v>8.9246646158263712</v>
      </c>
      <c r="ET138" s="4">
        <f t="shared" si="749"/>
        <v>0.63962076621030439</v>
      </c>
      <c r="EU138" s="4">
        <f t="shared" si="750"/>
        <v>0.50915800252453103</v>
      </c>
      <c r="EV138" s="4">
        <f t="shared" si="751"/>
        <v>0.5134266354100101</v>
      </c>
      <c r="EW138" s="4">
        <f t="shared" si="752"/>
        <v>0.41920606441045299</v>
      </c>
      <c r="EX138" s="4">
        <f t="shared" si="753"/>
        <v>0.20193463112010568</v>
      </c>
      <c r="EY138" s="4">
        <f t="shared" si="754"/>
        <v>0.11789510327748158</v>
      </c>
      <c r="EZ138" s="4">
        <f t="shared" si="755"/>
        <v>0.17833729394376943</v>
      </c>
      <c r="FA138" s="4">
        <f t="shared" si="756"/>
        <v>0.11257186287363663</v>
      </c>
      <c r="FB138" s="4">
        <f t="shared" si="757"/>
        <v>0.11428980842501064</v>
      </c>
      <c r="FC138" s="4">
        <f t="shared" si="758"/>
        <v>8.1106637591464636E-2</v>
      </c>
      <c r="FD138" s="4">
        <f t="shared" si="759"/>
        <v>3.0013981697671981E-2</v>
      </c>
      <c r="FE138" s="4">
        <f t="shared" si="760"/>
        <v>1.6081277935104114E-2</v>
      </c>
      <c r="FF138" s="4">
        <f t="shared" si="761"/>
        <v>0.11083765777811343</v>
      </c>
      <c r="FG138" s="4">
        <f t="shared" si="762"/>
        <v>6.7906860359760818E-2</v>
      </c>
      <c r="FH138" s="4">
        <f t="shared" si="763"/>
        <v>6.8996174189463785E-2</v>
      </c>
      <c r="FI138" s="4">
        <f t="shared" si="764"/>
        <v>4.8247307139030998E-2</v>
      </c>
      <c r="FJ138" s="4">
        <f t="shared" si="765"/>
        <v>1.7460861983862715E-2</v>
      </c>
      <c r="FK138" s="4">
        <f t="shared" si="766"/>
        <v>9.2995381532470171E-3</v>
      </c>
      <c r="FL138" s="4">
        <f t="shared" si="767"/>
        <v>1.5014875976418686E-2</v>
      </c>
      <c r="FM138" s="4">
        <f t="shared" si="768"/>
        <v>8.8305559055379471E-3</v>
      </c>
      <c r="FN138" s="4">
        <f t="shared" si="769"/>
        <v>8.9813407790965295E-3</v>
      </c>
      <c r="FO138" s="4">
        <f t="shared" si="770"/>
        <v>6.1609942220253282E-3</v>
      </c>
      <c r="FP138" s="4">
        <f t="shared" si="771"/>
        <v>2.1684970268245566E-3</v>
      </c>
      <c r="FQ138" s="4">
        <f t="shared" si="772"/>
        <v>1.1465858365105666E-3</v>
      </c>
      <c r="FR138" s="4">
        <f t="shared" si="773"/>
        <v>0.60588396795787081</v>
      </c>
      <c r="FS138" s="4">
        <f t="shared" si="774"/>
        <v>0.47326569456671552</v>
      </c>
      <c r="FT138" s="4">
        <f t="shared" si="775"/>
        <v>0.47752616418048743</v>
      </c>
      <c r="FU138" s="4">
        <f t="shared" si="776"/>
        <v>0.38468516101355604</v>
      </c>
      <c r="FV138" s="4">
        <f t="shared" si="777"/>
        <v>0.17976773629623802</v>
      </c>
      <c r="FW138" s="4">
        <f t="shared" si="778"/>
        <v>0.10375410220560129</v>
      </c>
      <c r="FX138" s="4">
        <f t="shared" si="779"/>
        <v>0.15824710608823397</v>
      </c>
      <c r="FY138" s="4">
        <f t="shared" si="780"/>
        <v>9.8997703053402719E-2</v>
      </c>
      <c r="FZ138" s="4">
        <f t="shared" si="781"/>
        <v>0.10053196231585119</v>
      </c>
      <c r="GA138" s="4">
        <f t="shared" si="782"/>
        <v>7.1022968604007683E-2</v>
      </c>
      <c r="GB138" s="4">
        <f t="shared" si="783"/>
        <v>2.6102022789346375E-2</v>
      </c>
      <c r="GC138" s="4">
        <f t="shared" si="784"/>
        <v>1.3959144563808701E-2</v>
      </c>
      <c r="GD138" s="4">
        <f t="shared" si="785"/>
        <v>0.97365185884761685</v>
      </c>
      <c r="GE138" s="4">
        <f t="shared" si="786"/>
        <v>0.95574715111663044</v>
      </c>
      <c r="GF138" s="4">
        <f t="shared" si="787"/>
        <v>0.95646408415968143</v>
      </c>
      <c r="GG138" s="4">
        <f t="shared" si="788"/>
        <v>0.93760853947330292</v>
      </c>
      <c r="GH138" s="4">
        <f t="shared" si="789"/>
        <v>0.84046487718846041</v>
      </c>
      <c r="GI138" s="4">
        <f t="shared" si="790"/>
        <v>0.73563859393252151</v>
      </c>
      <c r="GJ138" s="4">
        <f t="shared" si="791"/>
        <v>0.81880678957079889</v>
      </c>
      <c r="GK138" s="4">
        <f t="shared" si="792"/>
        <v>0.72535897452157194</v>
      </c>
      <c r="GL138" s="4">
        <f t="shared" si="793"/>
        <v>0.72874907150319779</v>
      </c>
      <c r="GM138" s="4">
        <f t="shared" si="794"/>
        <v>0.64760591735429796</v>
      </c>
      <c r="GN138" s="4">
        <f t="shared" si="795"/>
        <v>0.39181703227199605</v>
      </c>
      <c r="GO138" s="4">
        <f t="shared" si="796"/>
        <v>0.25389415112692232</v>
      </c>
      <c r="GP138" s="4">
        <f t="shared" si="797"/>
        <v>0.99935031751940551</v>
      </c>
      <c r="GQ138" s="4">
        <f t="shared" si="798"/>
        <v>0.99888890158723742</v>
      </c>
      <c r="GR138" s="4">
        <f t="shared" si="799"/>
        <v>0.99890770109960625</v>
      </c>
      <c r="GS138" s="4">
        <f t="shared" si="800"/>
        <v>0.99840394811795352</v>
      </c>
      <c r="GT138" s="4">
        <f t="shared" si="801"/>
        <v>0.99546060540126902</v>
      </c>
      <c r="GU138" s="4">
        <f t="shared" si="802"/>
        <v>0.99144071643012066</v>
      </c>
      <c r="GV138" s="4">
        <f t="shared" si="803"/>
        <v>0.99471195745879726</v>
      </c>
      <c r="GW138" s="4">
        <f t="shared" si="804"/>
        <v>0.99098601017105448</v>
      </c>
      <c r="GX138" s="4">
        <f t="shared" si="805"/>
        <v>0.9911373382771691</v>
      </c>
      <c r="GY138" s="4">
        <f t="shared" si="806"/>
        <v>0.98709629465763948</v>
      </c>
      <c r="GZ138" s="4">
        <f t="shared" si="807"/>
        <v>0.96405089985784098</v>
      </c>
      <c r="HA138" s="4">
        <f t="shared" si="808"/>
        <v>0.93405848298463268</v>
      </c>
      <c r="HB138" s="4">
        <f t="shared" si="809"/>
        <v>0.99991738930330298</v>
      </c>
      <c r="HC138" s="4">
        <f t="shared" si="810"/>
        <v>0.99985866077197239</v>
      </c>
      <c r="HD138" s="4">
        <f t="shared" si="811"/>
        <v>0.99986105447937801</v>
      </c>
      <c r="HE138" s="4">
        <f t="shared" si="812"/>
        <v>0.99979688534610267</v>
      </c>
      <c r="HF138" s="4">
        <f t="shared" si="813"/>
        <v>0.99942082338891747</v>
      </c>
      <c r="HG138" s="4">
        <f t="shared" si="814"/>
        <v>0.99890406900624484</v>
      </c>
      <c r="HH138" s="4">
        <f t="shared" si="815"/>
        <v>0.99932486121729758</v>
      </c>
      <c r="HI138" s="4">
        <f t="shared" si="816"/>
        <v>0.99884538665975853</v>
      </c>
      <c r="HJ138" s="4">
        <f t="shared" si="817"/>
        <v>0.99886492159737272</v>
      </c>
      <c r="HK138" s="4">
        <f t="shared" si="818"/>
        <v>0.9983414720647712</v>
      </c>
      <c r="HL138" s="4">
        <f t="shared" si="819"/>
        <v>0.99528345905802529</v>
      </c>
      <c r="HM138" s="4">
        <f t="shared" si="820"/>
        <v>0.99110809830717805</v>
      </c>
      <c r="HN138" s="4">
        <f t="shared" si="821"/>
        <v>0.10075907234238923</v>
      </c>
      <c r="HP138" s="4">
        <f t="shared" ref="HP138:IU138" si="846">IF(B1=1,ET138,0)</f>
        <v>0.63962076621030439</v>
      </c>
      <c r="HQ138" s="4">
        <f t="shared" si="846"/>
        <v>0.50915800252453103</v>
      </c>
      <c r="HR138" s="4">
        <f t="shared" si="846"/>
        <v>0.5134266354100101</v>
      </c>
      <c r="HS138" s="4">
        <f t="shared" si="846"/>
        <v>0.41920606441045299</v>
      </c>
      <c r="HT138" s="4">
        <f t="shared" si="846"/>
        <v>0.20193463112010568</v>
      </c>
      <c r="HU138" s="4">
        <f t="shared" si="846"/>
        <v>0.11789510327748158</v>
      </c>
      <c r="HV138" s="4">
        <f t="shared" si="846"/>
        <v>0.17833729394376943</v>
      </c>
      <c r="HW138" s="4">
        <f t="shared" si="846"/>
        <v>0.11257186287363663</v>
      </c>
      <c r="HX138" s="4">
        <f t="shared" si="846"/>
        <v>0.11428980842501064</v>
      </c>
      <c r="HY138" s="4">
        <f t="shared" si="846"/>
        <v>8.1106637591464636E-2</v>
      </c>
      <c r="HZ138" s="4">
        <f t="shared" si="846"/>
        <v>3.0013981697671981E-2</v>
      </c>
      <c r="IA138" s="4">
        <f t="shared" si="846"/>
        <v>1.6081277935104114E-2</v>
      </c>
      <c r="IB138" s="4">
        <f t="shared" si="846"/>
        <v>0.11083765777811343</v>
      </c>
      <c r="IC138" s="4">
        <f t="shared" si="846"/>
        <v>6.7906860359760818E-2</v>
      </c>
      <c r="ID138" s="4">
        <f t="shared" si="846"/>
        <v>6.8996174189463785E-2</v>
      </c>
      <c r="IE138" s="4">
        <f t="shared" si="846"/>
        <v>4.8247307139030998E-2</v>
      </c>
      <c r="IF138" s="4">
        <f t="shared" si="846"/>
        <v>1.7460861983862715E-2</v>
      </c>
      <c r="IG138" s="4">
        <f t="shared" si="846"/>
        <v>9.2995381532470171E-3</v>
      </c>
      <c r="IH138" s="4">
        <f t="shared" si="846"/>
        <v>1.5014875976418686E-2</v>
      </c>
      <c r="II138" s="4">
        <f t="shared" si="846"/>
        <v>8.8305559055379471E-3</v>
      </c>
      <c r="IJ138" s="4">
        <f t="shared" si="846"/>
        <v>8.9813407790965295E-3</v>
      </c>
      <c r="IK138" s="4">
        <f t="shared" si="846"/>
        <v>6.1609942220253282E-3</v>
      </c>
      <c r="IL138" s="4">
        <f t="shared" si="846"/>
        <v>2.1684970268245566E-3</v>
      </c>
      <c r="IM138" s="4">
        <f t="shared" si="846"/>
        <v>1.1465858365105666E-3</v>
      </c>
      <c r="IN138" s="4">
        <f t="shared" si="846"/>
        <v>0.60588396795787081</v>
      </c>
      <c r="IO138" s="4">
        <f t="shared" si="846"/>
        <v>0.47326569456671552</v>
      </c>
      <c r="IP138" s="4">
        <f t="shared" si="846"/>
        <v>0.47752616418048743</v>
      </c>
      <c r="IQ138" s="4">
        <f t="shared" si="846"/>
        <v>0.38468516101355604</v>
      </c>
      <c r="IR138" s="4">
        <f t="shared" si="846"/>
        <v>0.17976773629623802</v>
      </c>
      <c r="IS138" s="4">
        <f t="shared" si="846"/>
        <v>0.10375410220560129</v>
      </c>
      <c r="IT138" s="4">
        <f t="shared" si="846"/>
        <v>0.15824710608823397</v>
      </c>
      <c r="IU138" s="4">
        <f t="shared" si="846"/>
        <v>9.8997703053402719E-2</v>
      </c>
      <c r="IV138" s="4">
        <f t="shared" ref="IV138:KA138" si="847">IF(AH1=1,FZ138,0)</f>
        <v>0.10053196231585119</v>
      </c>
      <c r="IW138" s="4">
        <f t="shared" si="847"/>
        <v>7.1022968604007683E-2</v>
      </c>
      <c r="IX138" s="4">
        <f t="shared" si="847"/>
        <v>2.6102022789346375E-2</v>
      </c>
      <c r="IY138" s="4">
        <f t="shared" si="847"/>
        <v>1.3959144563808701E-2</v>
      </c>
      <c r="IZ138" s="4">
        <f t="shared" si="847"/>
        <v>0.97365185884761685</v>
      </c>
      <c r="JA138" s="4">
        <f t="shared" si="847"/>
        <v>0.95574715111663044</v>
      </c>
      <c r="JB138" s="4">
        <f t="shared" si="847"/>
        <v>0.95646408415968143</v>
      </c>
      <c r="JC138" s="4">
        <f t="shared" si="847"/>
        <v>0.93760853947330292</v>
      </c>
      <c r="JD138" s="4">
        <f t="shared" si="847"/>
        <v>0.84046487718846041</v>
      </c>
      <c r="JE138" s="4">
        <f t="shared" si="847"/>
        <v>0.73563859393252151</v>
      </c>
      <c r="JF138" s="4">
        <f t="shared" si="847"/>
        <v>0.81880678957079889</v>
      </c>
      <c r="JG138" s="4">
        <f t="shared" si="847"/>
        <v>0.72535897452157194</v>
      </c>
      <c r="JH138" s="4">
        <f t="shared" si="847"/>
        <v>0.72874907150319779</v>
      </c>
      <c r="JI138" s="4">
        <f t="shared" si="847"/>
        <v>0.64760591735429796</v>
      </c>
      <c r="JJ138" s="4">
        <f t="shared" si="847"/>
        <v>0.39181703227199605</v>
      </c>
      <c r="JK138" s="4">
        <f t="shared" si="847"/>
        <v>0.25389415112692232</v>
      </c>
      <c r="JL138" s="4">
        <f t="shared" si="847"/>
        <v>0.99935031751940551</v>
      </c>
      <c r="JM138" s="4">
        <f t="shared" si="847"/>
        <v>0.99888890158723742</v>
      </c>
      <c r="JN138" s="4">
        <f t="shared" si="847"/>
        <v>0.99890770109960625</v>
      </c>
      <c r="JO138" s="4">
        <f t="shared" si="847"/>
        <v>0.99840394811795352</v>
      </c>
      <c r="JP138" s="4">
        <f t="shared" si="847"/>
        <v>0.99546060540126902</v>
      </c>
      <c r="JQ138" s="4">
        <f t="shared" si="847"/>
        <v>0.99144071643012066</v>
      </c>
      <c r="JR138" s="4">
        <f t="shared" si="847"/>
        <v>0.99471195745879726</v>
      </c>
      <c r="JS138" s="4">
        <f t="shared" si="847"/>
        <v>0.99098601017105448</v>
      </c>
      <c r="JT138" s="4">
        <f t="shared" si="847"/>
        <v>0.9911373382771691</v>
      </c>
      <c r="JU138" s="4">
        <f t="shared" si="847"/>
        <v>0.98709629465763948</v>
      </c>
      <c r="JV138" s="4">
        <f t="shared" si="847"/>
        <v>0.96405089985784098</v>
      </c>
      <c r="JW138" s="4">
        <f t="shared" si="847"/>
        <v>0.93405848298463268</v>
      </c>
      <c r="JX138" s="4">
        <f t="shared" si="847"/>
        <v>0.99991738930330298</v>
      </c>
      <c r="JY138" s="4">
        <f t="shared" si="847"/>
        <v>0.99985866077197239</v>
      </c>
      <c r="JZ138" s="4">
        <f t="shared" si="847"/>
        <v>0.99986105447937801</v>
      </c>
      <c r="KA138" s="4">
        <f t="shared" si="847"/>
        <v>0.99979688534610267</v>
      </c>
      <c r="KB138" s="4">
        <f t="shared" ref="KB138:KJ138" si="848">IF(BN1=1,HF138,0)</f>
        <v>0.99942082338891747</v>
      </c>
      <c r="KC138" s="4">
        <f t="shared" si="848"/>
        <v>0.99890406900624484</v>
      </c>
      <c r="KD138" s="4">
        <f t="shared" si="848"/>
        <v>0.99932486121729758</v>
      </c>
      <c r="KE138" s="4">
        <f t="shared" si="848"/>
        <v>0.99884538665975853</v>
      </c>
      <c r="KF138" s="4">
        <f t="shared" si="848"/>
        <v>0.99886492159737272</v>
      </c>
      <c r="KG138" s="4">
        <f t="shared" si="848"/>
        <v>0.9983414720647712</v>
      </c>
      <c r="KH138" s="4">
        <f t="shared" si="848"/>
        <v>0.99528345905802529</v>
      </c>
      <c r="KI138" s="4">
        <f t="shared" si="848"/>
        <v>0.99110809830717805</v>
      </c>
      <c r="KJ138" s="4">
        <f t="shared" si="848"/>
        <v>0</v>
      </c>
    </row>
    <row r="139" spans="1:296" x14ac:dyDescent="0.2">
      <c r="A139" s="4" t="str">
        <f>'Respondent Data'!A139</f>
        <v>1142</v>
      </c>
      <c r="B139" s="4">
        <f>SUMPRODUCT('Respondent Data'!I139:Z139,'Product Coding'!A100:R100)</f>
        <v>-1.5542332698901984E-2</v>
      </c>
      <c r="C139" s="4">
        <f>SUMPRODUCT('Respondent Data'!I139:Z139,'Product Coding'!A101:R101)</f>
        <v>-0.45632553660712899</v>
      </c>
      <c r="D139" s="4">
        <f>SUMPRODUCT('Respondent Data'!I139:Z139,'Product Coding'!A102:R102)</f>
        <v>0.10367339389995406</v>
      </c>
      <c r="E139" s="4">
        <f>SUMPRODUCT('Respondent Data'!I139:Z139,'Product Coding'!A103:R103)</f>
        <v>-1.3644921726387618</v>
      </c>
      <c r="F139" s="4">
        <f>SUMPRODUCT('Respondent Data'!I139:Z139,'Product Coding'!A104:R104)</f>
        <v>-1.637002961722041</v>
      </c>
      <c r="G139" s="4">
        <f>SUMPRODUCT('Respondent Data'!I139:Z139,'Product Coding'!A105:R105)</f>
        <v>-2.4417226347571361</v>
      </c>
      <c r="H139" s="4">
        <f>SUMPRODUCT('Respondent Data'!I139:Z139,'Product Coding'!A106:R106)</f>
        <v>-0.77262574743194601</v>
      </c>
      <c r="I139" s="4">
        <f>SUMPRODUCT('Respondent Data'!I139:Z139,'Product Coding'!A107:R107)</f>
        <v>-1.2134089513401729</v>
      </c>
      <c r="J139" s="4">
        <f>SUMPRODUCT('Respondent Data'!I139:Z139,'Product Coding'!A108:R108)</f>
        <v>-0.65341002083308997</v>
      </c>
      <c r="K139" s="4">
        <f>SUMPRODUCT('Respondent Data'!I139:Z139,'Product Coding'!A109:R109)</f>
        <v>-2.1215755873718058</v>
      </c>
      <c r="L139" s="4">
        <f>SUMPRODUCT('Respondent Data'!I139:Z139,'Product Coding'!A110:R110)</f>
        <v>-2.394086376455085</v>
      </c>
      <c r="M139" s="4">
        <f>SUMPRODUCT('Respondent Data'!I139:Z139,'Product Coding'!A111:R111)</f>
        <v>-3.1988060494901802</v>
      </c>
      <c r="N139" s="4">
        <f>SUMPRODUCT('Respondent Data'!I139:Z139,'Product Coding'!A112:R112)</f>
        <v>-2.4771405015533401</v>
      </c>
      <c r="O139" s="4">
        <f>SUMPRODUCT('Respondent Data'!I139:Z139,'Product Coding'!A113:R113)</f>
        <v>-2.917923705461567</v>
      </c>
      <c r="P139" s="4">
        <f>SUMPRODUCT('Respondent Data'!I139:Z139,'Product Coding'!A114:R114)</f>
        <v>-2.3579247749544838</v>
      </c>
      <c r="Q139" s="4">
        <f>SUMPRODUCT('Respondent Data'!I139:Z139,'Product Coding'!A115:R115)</f>
        <v>-3.8260903414931997</v>
      </c>
      <c r="R139" s="4">
        <f>SUMPRODUCT('Respondent Data'!I139:Z139,'Product Coding'!A116:R116)</f>
        <v>-4.0986011305764789</v>
      </c>
      <c r="S139" s="4">
        <f>SUMPRODUCT('Respondent Data'!I139:Z139,'Product Coding'!A117:R117)</f>
        <v>-4.9033208036115736</v>
      </c>
      <c r="T139" s="4">
        <f>SUMPRODUCT('Respondent Data'!I139:Z139,'Product Coding'!A118:R118)</f>
        <v>-3.2342239162863842</v>
      </c>
      <c r="U139" s="4">
        <f>SUMPRODUCT('Respondent Data'!I139:Z139,'Product Coding'!A119:R119)</f>
        <v>-3.6750071201946111</v>
      </c>
      <c r="V139" s="4">
        <f>SUMPRODUCT('Respondent Data'!I139:Z139,'Product Coding'!A120:R120)</f>
        <v>-3.1150081896875279</v>
      </c>
      <c r="W139" s="4">
        <f>SUMPRODUCT('Respondent Data'!I139:Z139,'Product Coding'!A121:R121)</f>
        <v>-4.5831737562262438</v>
      </c>
      <c r="X139" s="4">
        <f>SUMPRODUCT('Respondent Data'!I139:Z139,'Product Coding'!A122:R122)</f>
        <v>-4.855684545309523</v>
      </c>
      <c r="Y139" s="4">
        <f>SUMPRODUCT('Respondent Data'!I139:Z139,'Product Coding'!A123:R123)</f>
        <v>-5.6604042183446177</v>
      </c>
      <c r="Z139" s="4">
        <f>SUMPRODUCT('Respondent Data'!I139:Z139,'Product Coding'!A124:R124)</f>
        <v>-1.10618329878695</v>
      </c>
      <c r="AA139" s="4">
        <f>SUMPRODUCT('Respondent Data'!I139:Z139,'Product Coding'!A125:R125)</f>
        <v>-1.5469665026951769</v>
      </c>
      <c r="AB139" s="4">
        <f>SUMPRODUCT('Respondent Data'!I139:Z139,'Product Coding'!A126:R126)</f>
        <v>-0.98696757218809372</v>
      </c>
      <c r="AC139" s="4">
        <f>SUMPRODUCT('Respondent Data'!I139:Z139,'Product Coding'!A127:R127)</f>
        <v>-2.4551331387268096</v>
      </c>
      <c r="AD139" s="4">
        <f>SUMPRODUCT('Respondent Data'!I139:Z139,'Product Coding'!A128:R128)</f>
        <v>-2.7276439278100888</v>
      </c>
      <c r="AE139" s="4">
        <f>SUMPRODUCT('Respondent Data'!I139:Z139,'Product Coding'!A129:R129)</f>
        <v>-3.532363600845184</v>
      </c>
      <c r="AF139" s="4">
        <f>SUMPRODUCT('Respondent Data'!I139:Z139,'Product Coding'!A130:R130)</f>
        <v>-1.8632667135199941</v>
      </c>
      <c r="AG139" s="4">
        <f>SUMPRODUCT('Respondent Data'!I139:Z139,'Product Coding'!A131:R131)</f>
        <v>-2.304049917428221</v>
      </c>
      <c r="AH139" s="4">
        <f>SUMPRODUCT('Respondent Data'!I139:Z139,'Product Coding'!A132:R132)</f>
        <v>-1.7440509869211378</v>
      </c>
      <c r="AI139" s="4">
        <f>SUMPRODUCT('Respondent Data'!I139:Z139,'Product Coding'!A133:R133)</f>
        <v>-3.2122165534598537</v>
      </c>
      <c r="AJ139" s="4">
        <f>SUMPRODUCT('Respondent Data'!I139:Z139,'Product Coding'!A134:R134)</f>
        <v>-3.4847273425431329</v>
      </c>
      <c r="AK139" s="4">
        <f>SUMPRODUCT('Respondent Data'!I139:Z139,'Product Coding'!A135:R135)</f>
        <v>-4.2894470155782276</v>
      </c>
      <c r="AL139" s="4">
        <f>SUMPRODUCT('Respondent Data'!I139:Z139,'Product Coding'!A136:R136)</f>
        <v>1.94564969475219</v>
      </c>
      <c r="AM139" s="4">
        <f>SUMPRODUCT('Respondent Data'!I139:Z139,'Product Coding'!A137:R137)</f>
        <v>1.5048664908439631</v>
      </c>
      <c r="AN139" s="4">
        <f>SUMPRODUCT('Respondent Data'!I139:Z139,'Product Coding'!A138:R138)</f>
        <v>2.0648654213510462</v>
      </c>
      <c r="AO139" s="4">
        <f>SUMPRODUCT('Respondent Data'!I139:Z139,'Product Coding'!A139:R139)</f>
        <v>0.59669985481233012</v>
      </c>
      <c r="AP139" s="4">
        <f>SUMPRODUCT('Respondent Data'!I139:Z139,'Product Coding'!A140:R140)</f>
        <v>0.3241890657290511</v>
      </c>
      <c r="AQ139" s="4">
        <f>SUMPRODUCT('Respondent Data'!I139:Z139,'Product Coding'!A141:R141)</f>
        <v>-0.48053060730604408</v>
      </c>
      <c r="AR139" s="4">
        <f>SUMPRODUCT('Respondent Data'!I139:Z139,'Product Coding'!A142:R142)</f>
        <v>1.1885662800191459</v>
      </c>
      <c r="AS139" s="4">
        <f>SUMPRODUCT('Respondent Data'!I139:Z139,'Product Coding'!A143:R143)</f>
        <v>0.74778307611091899</v>
      </c>
      <c r="AT139" s="4">
        <f>SUMPRODUCT('Respondent Data'!I139:Z139,'Product Coding'!A144:R144)</f>
        <v>1.3077820066180021</v>
      </c>
      <c r="AU139" s="4">
        <f>SUMPRODUCT('Respondent Data'!I139:Z139,'Product Coding'!A145:R145)</f>
        <v>-0.1603835599207139</v>
      </c>
      <c r="AV139" s="4">
        <f>SUMPRODUCT('Respondent Data'!I139:Z139,'Product Coding'!A146:R146)</f>
        <v>-0.43289434900399287</v>
      </c>
      <c r="AW139" s="4">
        <f>SUMPRODUCT('Respondent Data'!I139:Z139,'Product Coding'!A147:R147)</f>
        <v>-1.2376140220390881</v>
      </c>
      <c r="AX139" s="4">
        <f>SUMPRODUCT('Respondent Data'!I139:Z139,'Product Coding'!A148:R148)</f>
        <v>2.8396789754184399</v>
      </c>
      <c r="AY139" s="4">
        <f>SUMPRODUCT('Respondent Data'!I139:Z139,'Product Coding'!A149:R149)</f>
        <v>2.398895771510213</v>
      </c>
      <c r="AZ139" s="4">
        <f>SUMPRODUCT('Respondent Data'!I139:Z139,'Product Coding'!A150:R150)</f>
        <v>2.9588947020172962</v>
      </c>
      <c r="BA139" s="4">
        <f>SUMPRODUCT('Respondent Data'!I139:Z139,'Product Coding'!A151:R151)</f>
        <v>1.4907291354785801</v>
      </c>
      <c r="BB139" s="4">
        <f>SUMPRODUCT('Respondent Data'!I139:Z139,'Product Coding'!A152:R152)</f>
        <v>1.2182183463953011</v>
      </c>
      <c r="BC139" s="4">
        <f>SUMPRODUCT('Respondent Data'!I139:Z139,'Product Coding'!A153:R153)</f>
        <v>0.4134986733602059</v>
      </c>
      <c r="BD139" s="4">
        <f>SUMPRODUCT('Respondent Data'!I139:Z139,'Product Coding'!A154:R154)</f>
        <v>2.0825955606853959</v>
      </c>
      <c r="BE139" s="4">
        <f>SUMPRODUCT('Respondent Data'!I139:Z139,'Product Coding'!A155:R155)</f>
        <v>1.641812356777169</v>
      </c>
      <c r="BF139" s="4">
        <f>SUMPRODUCT('Respondent Data'!I139:Z139,'Product Coding'!A156:R156)</f>
        <v>2.2018112872842521</v>
      </c>
      <c r="BG139" s="4">
        <f>SUMPRODUCT('Respondent Data'!I139:Z139,'Product Coding'!A157:R157)</f>
        <v>0.73364572074553602</v>
      </c>
      <c r="BH139" s="4">
        <f>SUMPRODUCT('Respondent Data'!I139:Z139,'Product Coding'!A158:R158)</f>
        <v>0.46113493166225711</v>
      </c>
      <c r="BI139" s="4">
        <f>SUMPRODUCT('Respondent Data'!I139:Z139,'Product Coding'!A159:R159)</f>
        <v>-0.34358474137283807</v>
      </c>
      <c r="BJ139" s="4">
        <f>SUMPRODUCT('Respondent Data'!I139:Z139,'Product Coding'!A160:R160)</f>
        <v>4.32898967712726</v>
      </c>
      <c r="BK139" s="4">
        <f>SUMPRODUCT('Respondent Data'!I139:Z139,'Product Coding'!A161:R161)</f>
        <v>3.8882064732190331</v>
      </c>
      <c r="BL139" s="4">
        <f>SUMPRODUCT('Respondent Data'!I139:Z139,'Product Coding'!A162:R162)</f>
        <v>4.4482054037261163</v>
      </c>
      <c r="BM139" s="4">
        <f>SUMPRODUCT('Respondent Data'!I139:Z139,'Product Coding'!A163:R163)</f>
        <v>2.9800398371874</v>
      </c>
      <c r="BN139" s="4">
        <f>SUMPRODUCT('Respondent Data'!I139:Z139,'Product Coding'!A164:R164)</f>
        <v>2.7075290481041212</v>
      </c>
      <c r="BO139" s="4">
        <f>SUMPRODUCT('Respondent Data'!I139:Z139,'Product Coding'!A165:R165)</f>
        <v>1.902809375069026</v>
      </c>
      <c r="BP139" s="4">
        <f>SUMPRODUCT('Respondent Data'!I139:Z139,'Product Coding'!A166:R166)</f>
        <v>3.5719062623942159</v>
      </c>
      <c r="BQ139" s="4">
        <f>SUMPRODUCT('Respondent Data'!I139:Z139,'Product Coding'!A167:R167)</f>
        <v>3.131123058485989</v>
      </c>
      <c r="BR139" s="4">
        <f>SUMPRODUCT('Respondent Data'!I139:Z139,'Product Coding'!A168:R168)</f>
        <v>3.6911219889930722</v>
      </c>
      <c r="BS139" s="4">
        <f>SUMPRODUCT('Respondent Data'!I139:Z139,'Product Coding'!A169:R169)</f>
        <v>2.2229564224543559</v>
      </c>
      <c r="BT139" s="4">
        <f>SUMPRODUCT('Respondent Data'!I139:Z139,'Product Coding'!A170:R170)</f>
        <v>1.9504456333710771</v>
      </c>
      <c r="BU139" s="4">
        <f>SUMPRODUCT('Respondent Data'!I139:Z139,'Product Coding'!A171:R171)</f>
        <v>1.145725960335982</v>
      </c>
      <c r="BV139" s="4">
        <f>SUMPRODUCT('Respondent Data'!I139:Z139,'Product Coding'!A172:R172)</f>
        <v>8.8807638961694195</v>
      </c>
      <c r="BX139" s="4">
        <f t="shared" si="676"/>
        <v>1.0156637429356752</v>
      </c>
      <c r="BY139" s="4">
        <f t="shared" si="677"/>
        <v>1.5782640438700049</v>
      </c>
      <c r="BZ139" s="4">
        <f t="shared" si="678"/>
        <v>0.90151969117363895</v>
      </c>
      <c r="CA139" s="4">
        <f t="shared" si="679"/>
        <v>3.9137350455126549</v>
      </c>
      <c r="CB139" s="4">
        <f t="shared" si="680"/>
        <v>5.1397424012457193</v>
      </c>
      <c r="CC139" s="4">
        <f t="shared" si="681"/>
        <v>11.492821634282413</v>
      </c>
      <c r="CD139" s="4">
        <f t="shared" si="682"/>
        <v>2.1654447063079285</v>
      </c>
      <c r="CE139" s="4">
        <f t="shared" si="683"/>
        <v>3.3649360260474466</v>
      </c>
      <c r="CF139" s="4">
        <f t="shared" si="684"/>
        <v>1.9220840130038521</v>
      </c>
      <c r="CG139" s="4">
        <f t="shared" si="685"/>
        <v>8.3442742690618452</v>
      </c>
      <c r="CH139" s="4">
        <f t="shared" si="686"/>
        <v>10.95818183131583</v>
      </c>
      <c r="CI139" s="4">
        <f t="shared" si="687"/>
        <v>24.503257048995849</v>
      </c>
      <c r="CJ139" s="4">
        <f t="shared" si="688"/>
        <v>11.9071671645502</v>
      </c>
      <c r="CK139" s="4">
        <f t="shared" si="689"/>
        <v>18.502830223948763</v>
      </c>
      <c r="CL139" s="4">
        <f t="shared" si="690"/>
        <v>10.568995634235256</v>
      </c>
      <c r="CM139" s="4">
        <f t="shared" si="691"/>
        <v>45.882801024264843</v>
      </c>
      <c r="CN139" s="4">
        <f t="shared" si="692"/>
        <v>60.255938424529724</v>
      </c>
      <c r="CO139" s="4">
        <f t="shared" si="693"/>
        <v>134.73647094678907</v>
      </c>
      <c r="CP139" s="4">
        <f t="shared" si="694"/>
        <v>25.386661956713972</v>
      </c>
      <c r="CQ139" s="4">
        <f t="shared" si="695"/>
        <v>39.448937740314463</v>
      </c>
      <c r="CR139" s="4">
        <f t="shared" si="696"/>
        <v>22.53361489600384</v>
      </c>
      <c r="CS139" s="4">
        <f t="shared" si="697"/>
        <v>97.824372760805403</v>
      </c>
      <c r="CT139" s="4">
        <f t="shared" si="698"/>
        <v>128.46860370133163</v>
      </c>
      <c r="CU139" s="4">
        <f t="shared" si="699"/>
        <v>287.26473676713169</v>
      </c>
      <c r="CV139" s="4">
        <f t="shared" si="700"/>
        <v>3.0227992280450589</v>
      </c>
      <c r="CW139" s="4">
        <f t="shared" si="701"/>
        <v>4.6971996063107175</v>
      </c>
      <c r="CX139" s="4">
        <f t="shared" si="702"/>
        <v>2.6830858593715541</v>
      </c>
      <c r="CY139" s="4">
        <f t="shared" si="703"/>
        <v>11.647984243440497</v>
      </c>
      <c r="CZ139" s="4">
        <f t="shared" si="704"/>
        <v>15.296804154817586</v>
      </c>
      <c r="DA139" s="4">
        <f t="shared" si="705"/>
        <v>34.204718447223961</v>
      </c>
      <c r="DB139" s="4">
        <f t="shared" si="706"/>
        <v>6.4447555917297565</v>
      </c>
      <c r="DC139" s="4">
        <f t="shared" si="707"/>
        <v>10.01465897813527</v>
      </c>
      <c r="DD139" s="4">
        <f t="shared" si="708"/>
        <v>5.7204700976647551</v>
      </c>
      <c r="DE139" s="4">
        <f t="shared" si="709"/>
        <v>24.834071310069241</v>
      </c>
      <c r="DF139" s="4">
        <f t="shared" si="710"/>
        <v>32.613533574346306</v>
      </c>
      <c r="DG139" s="4">
        <f t="shared" si="711"/>
        <v>72.926130333457436</v>
      </c>
      <c r="DH139" s="4">
        <f t="shared" si="712"/>
        <v>0.14289435546061288</v>
      </c>
      <c r="DI139" s="4">
        <f t="shared" si="713"/>
        <v>0.22204693715225782</v>
      </c>
      <c r="DJ139" s="4">
        <f t="shared" si="714"/>
        <v>0.12683535875068308</v>
      </c>
      <c r="DK139" s="4">
        <f t="shared" si="715"/>
        <v>0.55062578600638523</v>
      </c>
      <c r="DL139" s="4">
        <f t="shared" si="716"/>
        <v>0.72311351347126318</v>
      </c>
      <c r="DM139" s="4">
        <f t="shared" si="717"/>
        <v>1.6169321306161677</v>
      </c>
      <c r="DN139" s="4">
        <f t="shared" si="718"/>
        <v>0.304657744992542</v>
      </c>
      <c r="DO139" s="4">
        <f t="shared" si="719"/>
        <v>0.47341491507657218</v>
      </c>
      <c r="DP139" s="4">
        <f t="shared" si="720"/>
        <v>0.27041917966419754</v>
      </c>
      <c r="DQ139" s="4">
        <f t="shared" si="721"/>
        <v>1.1739610690618933</v>
      </c>
      <c r="DR139" s="4">
        <f t="shared" si="722"/>
        <v>1.5417133285472064</v>
      </c>
      <c r="DS139" s="4">
        <f t="shared" si="723"/>
        <v>3.4473782755910909</v>
      </c>
      <c r="DT139" s="4">
        <f t="shared" si="724"/>
        <v>5.844442505037218E-2</v>
      </c>
      <c r="DU139" s="4">
        <f t="shared" si="725"/>
        <v>9.0818181965465386E-2</v>
      </c>
      <c r="DV139" s="4">
        <f t="shared" si="726"/>
        <v>5.1876224182169459E-2</v>
      </c>
      <c r="DW139" s="4">
        <f t="shared" si="727"/>
        <v>0.22520838823422079</v>
      </c>
      <c r="DX139" s="4">
        <f t="shared" si="728"/>
        <v>0.29575663366655186</v>
      </c>
      <c r="DY139" s="4">
        <f t="shared" si="729"/>
        <v>0.66133241172974944</v>
      </c>
      <c r="DZ139" s="4">
        <f t="shared" si="730"/>
        <v>0.1246063687109034</v>
      </c>
      <c r="EA139" s="4">
        <f t="shared" si="731"/>
        <v>0.19362879963125984</v>
      </c>
      <c r="EB139" s="4">
        <f t="shared" si="732"/>
        <v>0.11060264366022241</v>
      </c>
      <c r="EC139" s="4">
        <f t="shared" si="733"/>
        <v>0.48015528319279599</v>
      </c>
      <c r="ED139" s="4">
        <f t="shared" si="734"/>
        <v>0.63056758812473357</v>
      </c>
      <c r="EE139" s="4">
        <f t="shared" si="735"/>
        <v>1.4099930021630585</v>
      </c>
      <c r="EF139" s="4">
        <f t="shared" si="736"/>
        <v>1.3180857687152941E-2</v>
      </c>
      <c r="EG139" s="4">
        <f t="shared" si="737"/>
        <v>2.0482048216934865E-2</v>
      </c>
      <c r="EH139" s="4">
        <f t="shared" si="738"/>
        <v>1.1699544100274508E-2</v>
      </c>
      <c r="EI139" s="4">
        <f t="shared" si="739"/>
        <v>5.0790810461560865E-2</v>
      </c>
      <c r="EJ139" s="4">
        <f t="shared" si="740"/>
        <v>6.6701419254793767E-2</v>
      </c>
      <c r="EK139" s="4">
        <f t="shared" si="741"/>
        <v>0.14914901456209895</v>
      </c>
      <c r="EL139" s="4">
        <f t="shared" si="742"/>
        <v>2.8102232359643438E-2</v>
      </c>
      <c r="EM139" s="4">
        <f t="shared" si="743"/>
        <v>4.3668727169001983E-2</v>
      </c>
      <c r="EN139" s="4">
        <f t="shared" si="744"/>
        <v>2.4943999443091384E-2</v>
      </c>
      <c r="EO139" s="4">
        <f t="shared" si="745"/>
        <v>0.10828848859483409</v>
      </c>
      <c r="EP139" s="4">
        <f t="shared" si="746"/>
        <v>0.14221068363731737</v>
      </c>
      <c r="EQ139" s="4">
        <f t="shared" si="747"/>
        <v>0.31799298368278583</v>
      </c>
      <c r="ER139" s="4">
        <f t="shared" si="748"/>
        <v>1.3903791445426286E-4</v>
      </c>
      <c r="ET139" s="4">
        <f t="shared" si="749"/>
        <v>0.49611449504150379</v>
      </c>
      <c r="EU139" s="4">
        <f t="shared" si="750"/>
        <v>0.38785786986308357</v>
      </c>
      <c r="EV139" s="4">
        <f t="shared" si="751"/>
        <v>0.52589515882572269</v>
      </c>
      <c r="EW139" s="4">
        <f t="shared" si="752"/>
        <v>0.20351117647526087</v>
      </c>
      <c r="EX139" s="4">
        <f t="shared" si="753"/>
        <v>0.16287328272878446</v>
      </c>
      <c r="EY139" s="4">
        <f t="shared" si="754"/>
        <v>8.0045967938566498E-2</v>
      </c>
      <c r="EZ139" s="4">
        <f t="shared" si="755"/>
        <v>0.31591137826772131</v>
      </c>
      <c r="FA139" s="4">
        <f t="shared" si="756"/>
        <v>0.2290984321494223</v>
      </c>
      <c r="FB139" s="4">
        <f t="shared" si="757"/>
        <v>0.34222150887852715</v>
      </c>
      <c r="FC139" s="4">
        <f t="shared" si="758"/>
        <v>0.1070174067247706</v>
      </c>
      <c r="FD139" s="4">
        <f t="shared" si="759"/>
        <v>8.3624752835018898E-2</v>
      </c>
      <c r="FE139" s="4">
        <f t="shared" si="760"/>
        <v>3.9210677996102207E-2</v>
      </c>
      <c r="FF139" s="4">
        <f t="shared" si="761"/>
        <v>7.7476334446687931E-2</v>
      </c>
      <c r="FG139" s="4">
        <f t="shared" si="762"/>
        <v>5.1274609301168839E-2</v>
      </c>
      <c r="FH139" s="4">
        <f t="shared" si="763"/>
        <v>8.6437926991758507E-2</v>
      </c>
      <c r="FI139" s="4">
        <f t="shared" si="764"/>
        <v>2.1329783591267002E-2</v>
      </c>
      <c r="FJ139" s="4">
        <f t="shared" si="765"/>
        <v>1.6324947845375814E-2</v>
      </c>
      <c r="FK139" s="4">
        <f t="shared" si="766"/>
        <v>7.3672167327233406E-3</v>
      </c>
      <c r="FL139" s="4">
        <f t="shared" si="767"/>
        <v>3.789793501127392E-2</v>
      </c>
      <c r="FM139" s="4">
        <f t="shared" si="768"/>
        <v>2.4722528102470404E-2</v>
      </c>
      <c r="FN139" s="4">
        <f t="shared" si="769"/>
        <v>4.2492409450016387E-2</v>
      </c>
      <c r="FO139" s="4">
        <f t="shared" si="770"/>
        <v>1.0118961264954353E-2</v>
      </c>
      <c r="FP139" s="4">
        <f t="shared" si="771"/>
        <v>7.723880318558766E-3</v>
      </c>
      <c r="FQ139" s="4">
        <f t="shared" si="772"/>
        <v>3.4690334003906554E-3</v>
      </c>
      <c r="FR139" s="4">
        <f t="shared" si="773"/>
        <v>0.24858312416599654</v>
      </c>
      <c r="FS139" s="4">
        <f t="shared" si="774"/>
        <v>0.17552483133859526</v>
      </c>
      <c r="FT139" s="4">
        <f t="shared" si="775"/>
        <v>0.27151145484580974</v>
      </c>
      <c r="FU139" s="4">
        <f t="shared" si="776"/>
        <v>7.9063982113878772E-2</v>
      </c>
      <c r="FV139" s="4">
        <f t="shared" si="777"/>
        <v>6.1361724084067405E-2</v>
      </c>
      <c r="FW139" s="4">
        <f t="shared" si="778"/>
        <v>2.8405283271875002E-2</v>
      </c>
      <c r="FX139" s="4">
        <f t="shared" si="779"/>
        <v>0.1343227440684395</v>
      </c>
      <c r="FY139" s="4">
        <f t="shared" si="780"/>
        <v>9.0788103561359218E-2</v>
      </c>
      <c r="FZ139" s="4">
        <f t="shared" si="781"/>
        <v>0.14879911456603048</v>
      </c>
      <c r="GA139" s="4">
        <f t="shared" si="782"/>
        <v>3.870857163772843E-2</v>
      </c>
      <c r="GB139" s="4">
        <f t="shared" si="783"/>
        <v>2.9749921941059937E-2</v>
      </c>
      <c r="GC139" s="4">
        <f t="shared" si="784"/>
        <v>1.352701670558591E-2</v>
      </c>
      <c r="GD139" s="4">
        <f t="shared" si="785"/>
        <v>0.87497151002813112</v>
      </c>
      <c r="GE139" s="4">
        <f t="shared" si="786"/>
        <v>0.81829917460478652</v>
      </c>
      <c r="GF139" s="4">
        <f t="shared" si="787"/>
        <v>0.88744109086947276</v>
      </c>
      <c r="GG139" s="4">
        <f t="shared" si="788"/>
        <v>0.64490092259815046</v>
      </c>
      <c r="GH139" s="4">
        <f t="shared" si="789"/>
        <v>0.58034481894664636</v>
      </c>
      <c r="GI139" s="4">
        <f t="shared" si="790"/>
        <v>0.38212683787276736</v>
      </c>
      <c r="GJ139" s="4">
        <f t="shared" si="791"/>
        <v>0.76648454649362185</v>
      </c>
      <c r="GK139" s="4">
        <f t="shared" si="792"/>
        <v>0.67869545079773452</v>
      </c>
      <c r="GL139" s="4">
        <f t="shared" si="793"/>
        <v>0.78714176864389296</v>
      </c>
      <c r="GM139" s="4">
        <f t="shared" si="794"/>
        <v>0.45998983801099969</v>
      </c>
      <c r="GN139" s="4">
        <f t="shared" si="795"/>
        <v>0.39343539995975091</v>
      </c>
      <c r="GO139" s="4">
        <f t="shared" si="796"/>
        <v>0.22485157277679338</v>
      </c>
      <c r="GP139" s="4">
        <f t="shared" si="797"/>
        <v>0.94478271729043239</v>
      </c>
      <c r="GQ139" s="4">
        <f t="shared" si="798"/>
        <v>0.9167430617980471</v>
      </c>
      <c r="GR139" s="4">
        <f t="shared" si="799"/>
        <v>0.95068219721146074</v>
      </c>
      <c r="GS139" s="4">
        <f t="shared" si="800"/>
        <v>0.81618768660342522</v>
      </c>
      <c r="GT139" s="4">
        <f t="shared" si="801"/>
        <v>0.77174985951670505</v>
      </c>
      <c r="GU139" s="4">
        <f t="shared" si="802"/>
        <v>0.6019264976350025</v>
      </c>
      <c r="GV139" s="4">
        <f t="shared" si="803"/>
        <v>0.88920001506506208</v>
      </c>
      <c r="GW139" s="4">
        <f t="shared" si="804"/>
        <v>0.83778139427343212</v>
      </c>
      <c r="GX139" s="4">
        <f t="shared" si="805"/>
        <v>0.90041204719654888</v>
      </c>
      <c r="GY139" s="4">
        <f t="shared" si="806"/>
        <v>0.67560479049396205</v>
      </c>
      <c r="GZ139" s="4">
        <f t="shared" si="807"/>
        <v>0.61328337891842299</v>
      </c>
      <c r="HA139" s="4">
        <f t="shared" si="808"/>
        <v>0.41493896418058596</v>
      </c>
      <c r="HB139" s="4">
        <f t="shared" si="809"/>
        <v>0.98699061713696234</v>
      </c>
      <c r="HC139" s="4">
        <f t="shared" si="810"/>
        <v>0.97992904603003783</v>
      </c>
      <c r="HD139" s="4">
        <f t="shared" si="811"/>
        <v>0.98843575232538117</v>
      </c>
      <c r="HE139" s="4">
        <f t="shared" si="812"/>
        <v>0.95166420380165773</v>
      </c>
      <c r="HF139" s="4">
        <f t="shared" si="813"/>
        <v>0.93746945672820814</v>
      </c>
      <c r="HG139" s="4">
        <f t="shared" si="814"/>
        <v>0.87020916115136326</v>
      </c>
      <c r="HH139" s="4">
        <f t="shared" si="815"/>
        <v>0.97266591640877509</v>
      </c>
      <c r="HI139" s="4">
        <f t="shared" si="816"/>
        <v>0.95815844047808607</v>
      </c>
      <c r="HJ139" s="4">
        <f t="shared" si="817"/>
        <v>0.97566306114612622</v>
      </c>
      <c r="HK139" s="4">
        <f t="shared" si="818"/>
        <v>0.90229214711764283</v>
      </c>
      <c r="HL139" s="4">
        <f t="shared" si="819"/>
        <v>0.8754952254653634</v>
      </c>
      <c r="HM139" s="4">
        <f t="shared" si="820"/>
        <v>0.75872938049014671</v>
      </c>
      <c r="HN139" s="4">
        <f t="shared" si="821"/>
        <v>0.99986098141439983</v>
      </c>
      <c r="HP139" s="4">
        <f t="shared" ref="HP139:IU139" si="849">IF(B1=1,ET139,0)</f>
        <v>0.49611449504150379</v>
      </c>
      <c r="HQ139" s="4">
        <f t="shared" si="849"/>
        <v>0.38785786986308357</v>
      </c>
      <c r="HR139" s="4">
        <f t="shared" si="849"/>
        <v>0.52589515882572269</v>
      </c>
      <c r="HS139" s="4">
        <f t="shared" si="849"/>
        <v>0.20351117647526087</v>
      </c>
      <c r="HT139" s="4">
        <f t="shared" si="849"/>
        <v>0.16287328272878446</v>
      </c>
      <c r="HU139" s="4">
        <f t="shared" si="849"/>
        <v>8.0045967938566498E-2</v>
      </c>
      <c r="HV139" s="4">
        <f t="shared" si="849"/>
        <v>0.31591137826772131</v>
      </c>
      <c r="HW139" s="4">
        <f t="shared" si="849"/>
        <v>0.2290984321494223</v>
      </c>
      <c r="HX139" s="4">
        <f t="shared" si="849"/>
        <v>0.34222150887852715</v>
      </c>
      <c r="HY139" s="4">
        <f t="shared" si="849"/>
        <v>0.1070174067247706</v>
      </c>
      <c r="HZ139" s="4">
        <f t="shared" si="849"/>
        <v>8.3624752835018898E-2</v>
      </c>
      <c r="IA139" s="4">
        <f t="shared" si="849"/>
        <v>3.9210677996102207E-2</v>
      </c>
      <c r="IB139" s="4">
        <f t="shared" si="849"/>
        <v>7.7476334446687931E-2</v>
      </c>
      <c r="IC139" s="4">
        <f t="shared" si="849"/>
        <v>5.1274609301168839E-2</v>
      </c>
      <c r="ID139" s="4">
        <f t="shared" si="849"/>
        <v>8.6437926991758507E-2</v>
      </c>
      <c r="IE139" s="4">
        <f t="shared" si="849"/>
        <v>2.1329783591267002E-2</v>
      </c>
      <c r="IF139" s="4">
        <f t="shared" si="849"/>
        <v>1.6324947845375814E-2</v>
      </c>
      <c r="IG139" s="4">
        <f t="shared" si="849"/>
        <v>7.3672167327233406E-3</v>
      </c>
      <c r="IH139" s="4">
        <f t="shared" si="849"/>
        <v>3.789793501127392E-2</v>
      </c>
      <c r="II139" s="4">
        <f t="shared" si="849"/>
        <v>2.4722528102470404E-2</v>
      </c>
      <c r="IJ139" s="4">
        <f t="shared" si="849"/>
        <v>4.2492409450016387E-2</v>
      </c>
      <c r="IK139" s="4">
        <f t="shared" si="849"/>
        <v>1.0118961264954353E-2</v>
      </c>
      <c r="IL139" s="4">
        <f t="shared" si="849"/>
        <v>7.723880318558766E-3</v>
      </c>
      <c r="IM139" s="4">
        <f t="shared" si="849"/>
        <v>3.4690334003906554E-3</v>
      </c>
      <c r="IN139" s="4">
        <f t="shared" si="849"/>
        <v>0.24858312416599654</v>
      </c>
      <c r="IO139" s="4">
        <f t="shared" si="849"/>
        <v>0.17552483133859526</v>
      </c>
      <c r="IP139" s="4">
        <f t="shared" si="849"/>
        <v>0.27151145484580974</v>
      </c>
      <c r="IQ139" s="4">
        <f t="shared" si="849"/>
        <v>7.9063982113878772E-2</v>
      </c>
      <c r="IR139" s="4">
        <f t="shared" si="849"/>
        <v>6.1361724084067405E-2</v>
      </c>
      <c r="IS139" s="4">
        <f t="shared" si="849"/>
        <v>2.8405283271875002E-2</v>
      </c>
      <c r="IT139" s="4">
        <f t="shared" si="849"/>
        <v>0.1343227440684395</v>
      </c>
      <c r="IU139" s="4">
        <f t="shared" si="849"/>
        <v>9.0788103561359218E-2</v>
      </c>
      <c r="IV139" s="4">
        <f t="shared" ref="IV139:KA139" si="850">IF(AH1=1,FZ139,0)</f>
        <v>0.14879911456603048</v>
      </c>
      <c r="IW139" s="4">
        <f t="shared" si="850"/>
        <v>3.870857163772843E-2</v>
      </c>
      <c r="IX139" s="4">
        <f t="shared" si="850"/>
        <v>2.9749921941059937E-2</v>
      </c>
      <c r="IY139" s="4">
        <f t="shared" si="850"/>
        <v>1.352701670558591E-2</v>
      </c>
      <c r="IZ139" s="4">
        <f t="shared" si="850"/>
        <v>0.87497151002813112</v>
      </c>
      <c r="JA139" s="4">
        <f t="shared" si="850"/>
        <v>0.81829917460478652</v>
      </c>
      <c r="JB139" s="4">
        <f t="shared" si="850"/>
        <v>0.88744109086947276</v>
      </c>
      <c r="JC139" s="4">
        <f t="shared" si="850"/>
        <v>0.64490092259815046</v>
      </c>
      <c r="JD139" s="4">
        <f t="shared" si="850"/>
        <v>0.58034481894664636</v>
      </c>
      <c r="JE139" s="4">
        <f t="shared" si="850"/>
        <v>0.38212683787276736</v>
      </c>
      <c r="JF139" s="4">
        <f t="shared" si="850"/>
        <v>0.76648454649362185</v>
      </c>
      <c r="JG139" s="4">
        <f t="shared" si="850"/>
        <v>0.67869545079773452</v>
      </c>
      <c r="JH139" s="4">
        <f t="shared" si="850"/>
        <v>0.78714176864389296</v>
      </c>
      <c r="JI139" s="4">
        <f t="shared" si="850"/>
        <v>0.45998983801099969</v>
      </c>
      <c r="JJ139" s="4">
        <f t="shared" si="850"/>
        <v>0.39343539995975091</v>
      </c>
      <c r="JK139" s="4">
        <f t="shared" si="850"/>
        <v>0.22485157277679338</v>
      </c>
      <c r="JL139" s="4">
        <f t="shared" si="850"/>
        <v>0.94478271729043239</v>
      </c>
      <c r="JM139" s="4">
        <f t="shared" si="850"/>
        <v>0.9167430617980471</v>
      </c>
      <c r="JN139" s="4">
        <f t="shared" si="850"/>
        <v>0.95068219721146074</v>
      </c>
      <c r="JO139" s="4">
        <f t="shared" si="850"/>
        <v>0.81618768660342522</v>
      </c>
      <c r="JP139" s="4">
        <f t="shared" si="850"/>
        <v>0.77174985951670505</v>
      </c>
      <c r="JQ139" s="4">
        <f t="shared" si="850"/>
        <v>0.6019264976350025</v>
      </c>
      <c r="JR139" s="4">
        <f t="shared" si="850"/>
        <v>0.88920001506506208</v>
      </c>
      <c r="JS139" s="4">
        <f t="shared" si="850"/>
        <v>0.83778139427343212</v>
      </c>
      <c r="JT139" s="4">
        <f t="shared" si="850"/>
        <v>0.90041204719654888</v>
      </c>
      <c r="JU139" s="4">
        <f t="shared" si="850"/>
        <v>0.67560479049396205</v>
      </c>
      <c r="JV139" s="4">
        <f t="shared" si="850"/>
        <v>0.61328337891842299</v>
      </c>
      <c r="JW139" s="4">
        <f t="shared" si="850"/>
        <v>0.41493896418058596</v>
      </c>
      <c r="JX139" s="4">
        <f t="shared" si="850"/>
        <v>0.98699061713696234</v>
      </c>
      <c r="JY139" s="4">
        <f t="shared" si="850"/>
        <v>0.97992904603003783</v>
      </c>
      <c r="JZ139" s="4">
        <f t="shared" si="850"/>
        <v>0.98843575232538117</v>
      </c>
      <c r="KA139" s="4">
        <f t="shared" si="850"/>
        <v>0.95166420380165773</v>
      </c>
      <c r="KB139" s="4">
        <f t="shared" ref="KB139:KJ139" si="851">IF(BN1=1,HF139,0)</f>
        <v>0.93746945672820814</v>
      </c>
      <c r="KC139" s="4">
        <f t="shared" si="851"/>
        <v>0.87020916115136326</v>
      </c>
      <c r="KD139" s="4">
        <f t="shared" si="851"/>
        <v>0.97266591640877509</v>
      </c>
      <c r="KE139" s="4">
        <f t="shared" si="851"/>
        <v>0.95815844047808607</v>
      </c>
      <c r="KF139" s="4">
        <f t="shared" si="851"/>
        <v>0.97566306114612622</v>
      </c>
      <c r="KG139" s="4">
        <f t="shared" si="851"/>
        <v>0.90229214711764283</v>
      </c>
      <c r="KH139" s="4">
        <f t="shared" si="851"/>
        <v>0.8754952254653634</v>
      </c>
      <c r="KI139" s="4">
        <f t="shared" si="851"/>
        <v>0.75872938049014671</v>
      </c>
      <c r="KJ139" s="4">
        <f t="shared" si="851"/>
        <v>0</v>
      </c>
    </row>
    <row r="140" spans="1:296" x14ac:dyDescent="0.2">
      <c r="A140" s="4" t="str">
        <f>'Respondent Data'!A140</f>
        <v>1154</v>
      </c>
      <c r="B140" s="4">
        <f>SUMPRODUCT('Respondent Data'!I140:Z140,'Product Coding'!A100:R100)</f>
        <v>0.28604002092231107</v>
      </c>
      <c r="C140" s="4">
        <f>SUMPRODUCT('Respondent Data'!I140:Z140,'Product Coding'!A101:R101)</f>
        <v>-0.73192331941865696</v>
      </c>
      <c r="D140" s="4">
        <f>SUMPRODUCT('Respondent Data'!I140:Z140,'Product Coding'!A102:R102)</f>
        <v>-1.890597088047548</v>
      </c>
      <c r="E140" s="4">
        <f>SUMPRODUCT('Respondent Data'!I140:Z140,'Product Coding'!A103:R103)</f>
        <v>-0.96289782563771698</v>
      </c>
      <c r="F140" s="4">
        <f>SUMPRODUCT('Respondent Data'!I140:Z140,'Product Coding'!A104:R104)</f>
        <v>-1.7227416165792691</v>
      </c>
      <c r="G140" s="4">
        <f>SUMPRODUCT('Respondent Data'!I140:Z140,'Product Coding'!A105:R105)</f>
        <v>-2.1909336420474141</v>
      </c>
      <c r="H140" s="4">
        <f>SUMPRODUCT('Respondent Data'!I140:Z140,'Product Coding'!A106:R106)</f>
        <v>-1.7194534084248889</v>
      </c>
      <c r="I140" s="4">
        <f>SUMPRODUCT('Respondent Data'!I140:Z140,'Product Coding'!A107:R107)</f>
        <v>-2.7374167487658569</v>
      </c>
      <c r="J140" s="4">
        <f>SUMPRODUCT('Respondent Data'!I140:Z140,'Product Coding'!A108:R108)</f>
        <v>-3.896090517394748</v>
      </c>
      <c r="K140" s="4">
        <f>SUMPRODUCT('Respondent Data'!I140:Z140,'Product Coding'!A109:R109)</f>
        <v>-2.9683912549849172</v>
      </c>
      <c r="L140" s="4">
        <f>SUMPRODUCT('Respondent Data'!I140:Z140,'Product Coding'!A110:R110)</f>
        <v>-3.728235045926469</v>
      </c>
      <c r="M140" s="4">
        <f>SUMPRODUCT('Respondent Data'!I140:Z140,'Product Coding'!A111:R111)</f>
        <v>-4.1964270713946146</v>
      </c>
      <c r="N140" s="4">
        <f>SUMPRODUCT('Respondent Data'!I140:Z140,'Product Coding'!A112:R112)</f>
        <v>0.7744807876916211</v>
      </c>
      <c r="O140" s="4">
        <f>SUMPRODUCT('Respondent Data'!I140:Z140,'Product Coding'!A113:R113)</f>
        <v>-0.24348255264934693</v>
      </c>
      <c r="P140" s="4">
        <f>SUMPRODUCT('Respondent Data'!I140:Z140,'Product Coding'!A114:R114)</f>
        <v>-1.402156321278238</v>
      </c>
      <c r="Q140" s="4">
        <f>SUMPRODUCT('Respondent Data'!I140:Z140,'Product Coding'!A115:R115)</f>
        <v>-0.47445705886840694</v>
      </c>
      <c r="R140" s="4">
        <f>SUMPRODUCT('Respondent Data'!I140:Z140,'Product Coding'!A116:R116)</f>
        <v>-1.234300849809959</v>
      </c>
      <c r="S140" s="4">
        <f>SUMPRODUCT('Respondent Data'!I140:Z140,'Product Coding'!A117:R117)</f>
        <v>-1.7024928752781041</v>
      </c>
      <c r="T140" s="4">
        <f>SUMPRODUCT('Respondent Data'!I140:Z140,'Product Coding'!A118:R118)</f>
        <v>-1.2310126416555789</v>
      </c>
      <c r="U140" s="4">
        <f>SUMPRODUCT('Respondent Data'!I140:Z140,'Product Coding'!A119:R119)</f>
        <v>-2.2489759819965469</v>
      </c>
      <c r="V140" s="4">
        <f>SUMPRODUCT('Respondent Data'!I140:Z140,'Product Coding'!A120:R120)</f>
        <v>-3.407649750625438</v>
      </c>
      <c r="W140" s="4">
        <f>SUMPRODUCT('Respondent Data'!I140:Z140,'Product Coding'!A121:R121)</f>
        <v>-2.4799504882156072</v>
      </c>
      <c r="X140" s="4">
        <f>SUMPRODUCT('Respondent Data'!I140:Z140,'Product Coding'!A122:R122)</f>
        <v>-3.239794279157159</v>
      </c>
      <c r="Y140" s="4">
        <f>SUMPRODUCT('Respondent Data'!I140:Z140,'Product Coding'!A123:R123)</f>
        <v>-3.7079863046253041</v>
      </c>
      <c r="Z140" s="4">
        <f>SUMPRODUCT('Respondent Data'!I140:Z140,'Product Coding'!A124:R124)</f>
        <v>1.588483885644715</v>
      </c>
      <c r="AA140" s="4">
        <f>SUMPRODUCT('Respondent Data'!I140:Z140,'Product Coding'!A125:R125)</f>
        <v>0.57052054530374696</v>
      </c>
      <c r="AB140" s="4">
        <f>SUMPRODUCT('Respondent Data'!I140:Z140,'Product Coding'!A126:R126)</f>
        <v>-0.58815322332514408</v>
      </c>
      <c r="AC140" s="4">
        <f>SUMPRODUCT('Respondent Data'!I140:Z140,'Product Coding'!A127:R127)</f>
        <v>0.33954603908468695</v>
      </c>
      <c r="AD140" s="4">
        <f>SUMPRODUCT('Respondent Data'!I140:Z140,'Product Coding'!A128:R128)</f>
        <v>-0.42029775185686513</v>
      </c>
      <c r="AE140" s="4">
        <f>SUMPRODUCT('Respondent Data'!I140:Z140,'Product Coding'!A129:R129)</f>
        <v>-0.88848977732501</v>
      </c>
      <c r="AF140" s="4">
        <f>SUMPRODUCT('Respondent Data'!I140:Z140,'Product Coding'!A130:R130)</f>
        <v>-0.417009543702485</v>
      </c>
      <c r="AG140" s="4">
        <f>SUMPRODUCT('Respondent Data'!I140:Z140,'Product Coding'!A131:R131)</f>
        <v>-1.434972884043453</v>
      </c>
      <c r="AH140" s="4">
        <f>SUMPRODUCT('Respondent Data'!I140:Z140,'Product Coding'!A132:R132)</f>
        <v>-2.5936466526723443</v>
      </c>
      <c r="AI140" s="4">
        <f>SUMPRODUCT('Respondent Data'!I140:Z140,'Product Coding'!A133:R133)</f>
        <v>-1.665947390262513</v>
      </c>
      <c r="AJ140" s="4">
        <f>SUMPRODUCT('Respondent Data'!I140:Z140,'Product Coding'!A134:R134)</f>
        <v>-2.4257911812040653</v>
      </c>
      <c r="AK140" s="4">
        <f>SUMPRODUCT('Respondent Data'!I140:Z140,'Product Coding'!A135:R135)</f>
        <v>-2.89398320667221</v>
      </c>
      <c r="AL140" s="4">
        <f>SUMPRODUCT('Respondent Data'!I140:Z140,'Product Coding'!A136:R136)</f>
        <v>3.6422015166609207</v>
      </c>
      <c r="AM140" s="4">
        <f>SUMPRODUCT('Respondent Data'!I140:Z140,'Product Coding'!A137:R137)</f>
        <v>2.6242381763199529</v>
      </c>
      <c r="AN140" s="4">
        <f>SUMPRODUCT('Respondent Data'!I140:Z140,'Product Coding'!A138:R138)</f>
        <v>1.4655644076910619</v>
      </c>
      <c r="AO140" s="4">
        <f>SUMPRODUCT('Respondent Data'!I140:Z140,'Product Coding'!A139:R139)</f>
        <v>2.3932636701008931</v>
      </c>
      <c r="AP140" s="4">
        <f>SUMPRODUCT('Respondent Data'!I140:Z140,'Product Coding'!A140:R140)</f>
        <v>1.6334198791593408</v>
      </c>
      <c r="AQ140" s="4">
        <f>SUMPRODUCT('Respondent Data'!I140:Z140,'Product Coding'!A141:R141)</f>
        <v>1.165227853691196</v>
      </c>
      <c r="AR140" s="4">
        <f>SUMPRODUCT('Respondent Data'!I140:Z140,'Product Coding'!A142:R142)</f>
        <v>1.6367080873137207</v>
      </c>
      <c r="AS140" s="4">
        <f>SUMPRODUCT('Respondent Data'!I140:Z140,'Product Coding'!A143:R143)</f>
        <v>0.61874474697275295</v>
      </c>
      <c r="AT140" s="4">
        <f>SUMPRODUCT('Respondent Data'!I140:Z140,'Product Coding'!A144:R144)</f>
        <v>-0.5399290216561381</v>
      </c>
      <c r="AU140" s="4">
        <f>SUMPRODUCT('Respondent Data'!I140:Z140,'Product Coding'!A145:R145)</f>
        <v>0.38777024075369293</v>
      </c>
      <c r="AV140" s="4">
        <f>SUMPRODUCT('Respondent Data'!I140:Z140,'Product Coding'!A146:R146)</f>
        <v>-0.37207355018785915</v>
      </c>
      <c r="AW140" s="4">
        <f>SUMPRODUCT('Respondent Data'!I140:Z140,'Product Coding'!A147:R147)</f>
        <v>-0.84026557565600402</v>
      </c>
      <c r="AX140" s="4">
        <f>SUMPRODUCT('Respondent Data'!I140:Z140,'Product Coding'!A148:R148)</f>
        <v>2.9198651321007261</v>
      </c>
      <c r="AY140" s="4">
        <f>SUMPRODUCT('Respondent Data'!I140:Z140,'Product Coding'!A149:R149)</f>
        <v>1.9019017917597578</v>
      </c>
      <c r="AZ140" s="4">
        <f>SUMPRODUCT('Respondent Data'!I140:Z140,'Product Coding'!A150:R150)</f>
        <v>0.74322802313086689</v>
      </c>
      <c r="BA140" s="4">
        <f>SUMPRODUCT('Respondent Data'!I140:Z140,'Product Coding'!A151:R151)</f>
        <v>1.670927285540698</v>
      </c>
      <c r="BB140" s="4">
        <f>SUMPRODUCT('Respondent Data'!I140:Z140,'Product Coding'!A152:R152)</f>
        <v>0.91108349459914584</v>
      </c>
      <c r="BC140" s="4">
        <f>SUMPRODUCT('Respondent Data'!I140:Z140,'Product Coding'!A153:R153)</f>
        <v>0.44289146913100097</v>
      </c>
      <c r="BD140" s="4">
        <f>SUMPRODUCT('Respondent Data'!I140:Z140,'Product Coding'!A154:R154)</f>
        <v>0.91437170275352608</v>
      </c>
      <c r="BE140" s="4">
        <f>SUMPRODUCT('Respondent Data'!I140:Z140,'Product Coding'!A155:R155)</f>
        <v>-0.10359163758744205</v>
      </c>
      <c r="BF140" s="4">
        <f>SUMPRODUCT('Respondent Data'!I140:Z140,'Product Coding'!A156:R156)</f>
        <v>-1.2622654062163332</v>
      </c>
      <c r="BG140" s="4">
        <f>SUMPRODUCT('Respondent Data'!I140:Z140,'Product Coding'!A157:R157)</f>
        <v>-0.33456614380650207</v>
      </c>
      <c r="BH140" s="4">
        <f>SUMPRODUCT('Respondent Data'!I140:Z140,'Product Coding'!A158:R158)</f>
        <v>-1.0944099347480543</v>
      </c>
      <c r="BI140" s="4">
        <f>SUMPRODUCT('Respondent Data'!I140:Z140,'Product Coding'!A159:R159)</f>
        <v>-1.5626019602161989</v>
      </c>
      <c r="BJ140" s="4">
        <f>SUMPRODUCT('Respondent Data'!I140:Z140,'Product Coding'!A160:R160)</f>
        <v>2.9371721972485161</v>
      </c>
      <c r="BK140" s="4">
        <f>SUMPRODUCT('Respondent Data'!I140:Z140,'Product Coding'!A161:R161)</f>
        <v>1.9192088569075478</v>
      </c>
      <c r="BL140" s="4">
        <f>SUMPRODUCT('Respondent Data'!I140:Z140,'Product Coding'!A162:R162)</f>
        <v>0.7605350882786569</v>
      </c>
      <c r="BM140" s="4">
        <f>SUMPRODUCT('Respondent Data'!I140:Z140,'Product Coding'!A163:R163)</f>
        <v>1.688234350688488</v>
      </c>
      <c r="BN140" s="4">
        <f>SUMPRODUCT('Respondent Data'!I140:Z140,'Product Coding'!A164:R164)</f>
        <v>0.92839055974693585</v>
      </c>
      <c r="BO140" s="4">
        <f>SUMPRODUCT('Respondent Data'!I140:Z140,'Product Coding'!A165:R165)</f>
        <v>0.46019853427879098</v>
      </c>
      <c r="BP140" s="4">
        <f>SUMPRODUCT('Respondent Data'!I140:Z140,'Product Coding'!A166:R166)</f>
        <v>0.9316787679013161</v>
      </c>
      <c r="BQ140" s="4">
        <f>SUMPRODUCT('Respondent Data'!I140:Z140,'Product Coding'!A167:R167)</f>
        <v>-8.6284572439652041E-2</v>
      </c>
      <c r="BR140" s="4">
        <f>SUMPRODUCT('Respondent Data'!I140:Z140,'Product Coding'!A168:R168)</f>
        <v>-1.2449583410685432</v>
      </c>
      <c r="BS140" s="4">
        <f>SUMPRODUCT('Respondent Data'!I140:Z140,'Product Coding'!A169:R169)</f>
        <v>-0.31725907865871206</v>
      </c>
      <c r="BT140" s="4">
        <f>SUMPRODUCT('Respondent Data'!I140:Z140,'Product Coding'!A170:R170)</f>
        <v>-1.0771028696002642</v>
      </c>
      <c r="BU140" s="4">
        <f>SUMPRODUCT('Respondent Data'!I140:Z140,'Product Coding'!A171:R171)</f>
        <v>-1.5452948950684089</v>
      </c>
      <c r="BV140" s="4">
        <f>SUMPRODUCT('Respondent Data'!I140:Z140,'Product Coding'!A172:R172)</f>
        <v>-4.2789329152024704</v>
      </c>
      <c r="BX140" s="4">
        <f t="shared" si="676"/>
        <v>0.751232550325729</v>
      </c>
      <c r="BY140" s="4">
        <f t="shared" si="677"/>
        <v>2.079075490988993</v>
      </c>
      <c r="BZ140" s="4">
        <f t="shared" si="678"/>
        <v>6.6233222071489761</v>
      </c>
      <c r="CA140" s="4">
        <f t="shared" si="679"/>
        <v>2.619275690743065</v>
      </c>
      <c r="CB140" s="4">
        <f t="shared" si="680"/>
        <v>5.5998601072410761</v>
      </c>
      <c r="CC140" s="4">
        <f t="shared" si="681"/>
        <v>8.9435593009341687</v>
      </c>
      <c r="CD140" s="4">
        <f t="shared" si="682"/>
        <v>5.5814768421379641</v>
      </c>
      <c r="CE140" s="4">
        <f t="shared" si="683"/>
        <v>15.447029952283266</v>
      </c>
      <c r="CF140" s="4">
        <f t="shared" si="684"/>
        <v>49.20968813344296</v>
      </c>
      <c r="CG140" s="4">
        <f t="shared" si="685"/>
        <v>19.460587277159998</v>
      </c>
      <c r="CH140" s="4">
        <f t="shared" si="686"/>
        <v>41.605611330640727</v>
      </c>
      <c r="CI140" s="4">
        <f t="shared" si="687"/>
        <v>66.448490687480842</v>
      </c>
      <c r="CJ140" s="4">
        <f t="shared" si="688"/>
        <v>0.46094304618191606</v>
      </c>
      <c r="CK140" s="4">
        <f t="shared" si="689"/>
        <v>1.2756840603393742</v>
      </c>
      <c r="CL140" s="4">
        <f t="shared" si="690"/>
        <v>4.0639537153759289</v>
      </c>
      <c r="CM140" s="4">
        <f t="shared" si="691"/>
        <v>1.6071413774041847</v>
      </c>
      <c r="CN140" s="4">
        <f t="shared" si="692"/>
        <v>3.4359754178717306</v>
      </c>
      <c r="CO140" s="4">
        <f t="shared" si="693"/>
        <v>5.4876102827196842</v>
      </c>
      <c r="CP140" s="4">
        <f t="shared" si="694"/>
        <v>3.4246957705618213</v>
      </c>
      <c r="CQ140" s="4">
        <f t="shared" si="695"/>
        <v>9.4780251968334959</v>
      </c>
      <c r="CR140" s="4">
        <f t="shared" si="696"/>
        <v>30.194196910205982</v>
      </c>
      <c r="CS140" s="4">
        <f t="shared" si="697"/>
        <v>11.940673199176135</v>
      </c>
      <c r="CT140" s="4">
        <f t="shared" si="698"/>
        <v>25.528469468862895</v>
      </c>
      <c r="CU140" s="4">
        <f t="shared" si="699"/>
        <v>40.771622180638452</v>
      </c>
      <c r="CV140" s="4">
        <f t="shared" si="700"/>
        <v>0.20423502077204855</v>
      </c>
      <c r="CW140" s="4">
        <f t="shared" si="701"/>
        <v>0.56523113369446232</v>
      </c>
      <c r="CX140" s="4">
        <f t="shared" si="702"/>
        <v>1.800659926104792</v>
      </c>
      <c r="CY140" s="4">
        <f t="shared" si="703"/>
        <v>0.71209351202191939</v>
      </c>
      <c r="CZ140" s="4">
        <f t="shared" si="704"/>
        <v>1.5224147899702329</v>
      </c>
      <c r="DA140" s="4">
        <f t="shared" si="705"/>
        <v>2.4314548388649322</v>
      </c>
      <c r="DB140" s="4">
        <f t="shared" si="706"/>
        <v>1.5174169946423226</v>
      </c>
      <c r="DC140" s="4">
        <f t="shared" si="707"/>
        <v>4.1995311329402858</v>
      </c>
      <c r="DD140" s="4">
        <f t="shared" si="708"/>
        <v>13.378469388423067</v>
      </c>
      <c r="DE140" s="4">
        <f t="shared" si="709"/>
        <v>5.2906832179512273</v>
      </c>
      <c r="DF140" s="4">
        <f t="shared" si="710"/>
        <v>11.31117506910851</v>
      </c>
      <c r="DG140" s="4">
        <f t="shared" si="711"/>
        <v>18.065123602464482</v>
      </c>
      <c r="DH140" s="4">
        <f t="shared" si="712"/>
        <v>2.6194612564696962E-2</v>
      </c>
      <c r="DI140" s="4">
        <f t="shared" si="713"/>
        <v>7.2494964382999724E-2</v>
      </c>
      <c r="DJ140" s="4">
        <f t="shared" si="714"/>
        <v>0.23094760608042691</v>
      </c>
      <c r="DK140" s="4">
        <f t="shared" si="715"/>
        <v>9.1331122286160762E-2</v>
      </c>
      <c r="DL140" s="4">
        <f t="shared" si="716"/>
        <v>0.19526066310902035</v>
      </c>
      <c r="DM140" s="4">
        <f t="shared" si="717"/>
        <v>0.31185159739921192</v>
      </c>
      <c r="DN140" s="4">
        <f t="shared" si="718"/>
        <v>0.19461965985797472</v>
      </c>
      <c r="DO140" s="4">
        <f t="shared" si="719"/>
        <v>0.53862011796465059</v>
      </c>
      <c r="DP140" s="4">
        <f t="shared" si="720"/>
        <v>1.7158850671821799</v>
      </c>
      <c r="DQ140" s="4">
        <f t="shared" si="721"/>
        <v>0.67856823268060951</v>
      </c>
      <c r="DR140" s="4">
        <f t="shared" si="722"/>
        <v>1.4507396795452376</v>
      </c>
      <c r="DS140" s="4">
        <f t="shared" si="723"/>
        <v>2.3169822291549065</v>
      </c>
      <c r="DT140" s="4">
        <f t="shared" si="724"/>
        <v>5.3940961713993728E-2</v>
      </c>
      <c r="DU140" s="4">
        <f t="shared" si="725"/>
        <v>0.14928444116447528</v>
      </c>
      <c r="DV140" s="4">
        <f t="shared" si="726"/>
        <v>0.47557626388840374</v>
      </c>
      <c r="DW140" s="4">
        <f t="shared" si="727"/>
        <v>0.18807258776460825</v>
      </c>
      <c r="DX140" s="4">
        <f t="shared" si="728"/>
        <v>0.40208832739933847</v>
      </c>
      <c r="DY140" s="4">
        <f t="shared" si="729"/>
        <v>0.64217689932278199</v>
      </c>
      <c r="DZ140" s="4">
        <f t="shared" si="730"/>
        <v>0.40076834865417466</v>
      </c>
      <c r="EA140" s="4">
        <f t="shared" si="731"/>
        <v>1.1091474283026537</v>
      </c>
      <c r="EB140" s="4">
        <f t="shared" si="732"/>
        <v>3.5334170522998272</v>
      </c>
      <c r="EC140" s="4">
        <f t="shared" si="733"/>
        <v>1.397334011677168</v>
      </c>
      <c r="ED140" s="4">
        <f t="shared" si="734"/>
        <v>2.9874193908401687</v>
      </c>
      <c r="EE140" s="4">
        <f t="shared" si="735"/>
        <v>4.7712196317531044</v>
      </c>
      <c r="EF140" s="4">
        <f t="shared" si="736"/>
        <v>5.3015434160478631E-2</v>
      </c>
      <c r="EG140" s="4">
        <f t="shared" si="737"/>
        <v>0.14672299510903761</v>
      </c>
      <c r="EH140" s="4">
        <f t="shared" si="738"/>
        <v>0.46741625112555574</v>
      </c>
      <c r="EI140" s="4">
        <f t="shared" si="739"/>
        <v>0.18484560855426405</v>
      </c>
      <c r="EJ140" s="4">
        <f t="shared" si="740"/>
        <v>0.39518923227515307</v>
      </c>
      <c r="EK140" s="4">
        <f t="shared" si="741"/>
        <v>0.63115832650412329</v>
      </c>
      <c r="EL140" s="4">
        <f t="shared" si="742"/>
        <v>0.39389190193409407</v>
      </c>
      <c r="EM140" s="4">
        <f t="shared" si="743"/>
        <v>1.0901165012819698</v>
      </c>
      <c r="EN140" s="4">
        <f t="shared" si="744"/>
        <v>3.4727901235976053</v>
      </c>
      <c r="EO140" s="4">
        <f t="shared" si="745"/>
        <v>1.3733583336733497</v>
      </c>
      <c r="EP140" s="4">
        <f t="shared" si="746"/>
        <v>2.936160776379638</v>
      </c>
      <c r="EQ140" s="4">
        <f t="shared" si="747"/>
        <v>4.6893542905959773</v>
      </c>
      <c r="ER140" s="4">
        <f t="shared" si="748"/>
        <v>72.163394446410877</v>
      </c>
      <c r="ET140" s="4">
        <f t="shared" si="749"/>
        <v>0.5710263892787969</v>
      </c>
      <c r="EU140" s="4">
        <f t="shared" si="750"/>
        <v>0.32477281019141302</v>
      </c>
      <c r="EV140" s="4">
        <f t="shared" si="751"/>
        <v>0.13117640483072104</v>
      </c>
      <c r="EW140" s="4">
        <f t="shared" si="752"/>
        <v>0.27629837720228834</v>
      </c>
      <c r="EX140" s="4">
        <f t="shared" si="753"/>
        <v>0.15151836307906649</v>
      </c>
      <c r="EY140" s="4">
        <f t="shared" si="754"/>
        <v>0.10056761062470386</v>
      </c>
      <c r="EZ140" s="4">
        <f t="shared" si="755"/>
        <v>0.15194158149998965</v>
      </c>
      <c r="FA140" s="4">
        <f t="shared" si="756"/>
        <v>6.0801251222940382E-2</v>
      </c>
      <c r="FB140" s="4">
        <f t="shared" si="757"/>
        <v>1.991647503052173E-2</v>
      </c>
      <c r="FC140" s="4">
        <f t="shared" si="758"/>
        <v>4.8874452451142129E-2</v>
      </c>
      <c r="FD140" s="4">
        <f t="shared" si="759"/>
        <v>2.3471086759898896E-2</v>
      </c>
      <c r="FE140" s="4">
        <f t="shared" si="760"/>
        <v>1.4826128647317688E-2</v>
      </c>
      <c r="FF140" s="4">
        <f t="shared" si="761"/>
        <v>0.68448938007093296</v>
      </c>
      <c r="FG140" s="4">
        <f t="shared" si="762"/>
        <v>0.43942830967971419</v>
      </c>
      <c r="FH140" s="4">
        <f t="shared" si="763"/>
        <v>0.19747415877116953</v>
      </c>
      <c r="FI140" s="4">
        <f t="shared" si="764"/>
        <v>0.38356186153420485</v>
      </c>
      <c r="FJ140" s="4">
        <f t="shared" si="765"/>
        <v>0.22542956301587774</v>
      </c>
      <c r="FK140" s="4">
        <f t="shared" si="766"/>
        <v>0.15413996162247712</v>
      </c>
      <c r="FL140" s="4">
        <f t="shared" si="767"/>
        <v>0.22600423890228866</v>
      </c>
      <c r="FM140" s="4">
        <f t="shared" si="768"/>
        <v>9.5437831195729919E-2</v>
      </c>
      <c r="FN140" s="4">
        <f t="shared" si="769"/>
        <v>3.2057244585540982E-2</v>
      </c>
      <c r="FO140" s="4">
        <f t="shared" si="770"/>
        <v>7.7275732460631547E-2</v>
      </c>
      <c r="FP140" s="4">
        <f t="shared" si="771"/>
        <v>3.7695352201668635E-2</v>
      </c>
      <c r="FQ140" s="4">
        <f t="shared" si="772"/>
        <v>2.3939697521814452E-2</v>
      </c>
      <c r="FR140" s="4">
        <f t="shared" si="773"/>
        <v>0.83040268946745033</v>
      </c>
      <c r="FS140" s="4">
        <f t="shared" si="774"/>
        <v>0.63888327958291358</v>
      </c>
      <c r="FT140" s="4">
        <f t="shared" si="775"/>
        <v>0.35705870272897355</v>
      </c>
      <c r="FU140" s="4">
        <f t="shared" si="776"/>
        <v>0.58408024618879417</v>
      </c>
      <c r="FV140" s="4">
        <f t="shared" si="777"/>
        <v>0.39644550292690012</v>
      </c>
      <c r="FW140" s="4">
        <f t="shared" si="778"/>
        <v>0.29142158266922819</v>
      </c>
      <c r="FX140" s="4">
        <f t="shared" si="779"/>
        <v>0.3972325610450092</v>
      </c>
      <c r="FY140" s="4">
        <f t="shared" si="780"/>
        <v>0.19232503362942832</v>
      </c>
      <c r="FZ140" s="4">
        <f t="shared" si="781"/>
        <v>6.9548431963499371E-2</v>
      </c>
      <c r="GA140" s="4">
        <f t="shared" si="782"/>
        <v>0.15896524516548199</v>
      </c>
      <c r="GB140" s="4">
        <f t="shared" si="783"/>
        <v>8.1227014837050249E-2</v>
      </c>
      <c r="GC140" s="4">
        <f t="shared" si="784"/>
        <v>5.245179736840172E-2</v>
      </c>
      <c r="GD140" s="4">
        <f t="shared" si="785"/>
        <v>0.97447403032137281</v>
      </c>
      <c r="GE140" s="4">
        <f t="shared" si="786"/>
        <v>0.93240531024338591</v>
      </c>
      <c r="GF140" s="4">
        <f t="shared" si="787"/>
        <v>0.81238226148730375</v>
      </c>
      <c r="GG140" s="4">
        <f t="shared" si="788"/>
        <v>0.91631218021636096</v>
      </c>
      <c r="GH140" s="4">
        <f t="shared" si="789"/>
        <v>0.83663758949355593</v>
      </c>
      <c r="GI140" s="4">
        <f t="shared" si="790"/>
        <v>0.76228134491929744</v>
      </c>
      <c r="GJ140" s="4">
        <f t="shared" si="791"/>
        <v>0.83708650845314847</v>
      </c>
      <c r="GK140" s="4">
        <f t="shared" si="792"/>
        <v>0.64993300706534418</v>
      </c>
      <c r="GL140" s="4">
        <f t="shared" si="793"/>
        <v>0.3682040937901444</v>
      </c>
      <c r="GM140" s="4">
        <f t="shared" si="794"/>
        <v>0.59574581511234614</v>
      </c>
      <c r="GN140" s="4">
        <f t="shared" si="795"/>
        <v>0.40804007391987113</v>
      </c>
      <c r="GO140" s="4">
        <f t="shared" si="796"/>
        <v>0.3014788536430531</v>
      </c>
      <c r="GP140" s="4">
        <f t="shared" si="797"/>
        <v>0.94881975018195419</v>
      </c>
      <c r="GQ140" s="4">
        <f t="shared" si="798"/>
        <v>0.87010661954736135</v>
      </c>
      <c r="GR140" s="4">
        <f t="shared" si="799"/>
        <v>0.67770133233562835</v>
      </c>
      <c r="GS140" s="4">
        <f t="shared" si="800"/>
        <v>0.84169941323326702</v>
      </c>
      <c r="GT140" s="4">
        <f t="shared" si="801"/>
        <v>0.71322182808186452</v>
      </c>
      <c r="GU140" s="4">
        <f t="shared" si="802"/>
        <v>0.60894779387798614</v>
      </c>
      <c r="GV140" s="4">
        <f t="shared" si="803"/>
        <v>0.71389391469387253</v>
      </c>
      <c r="GW140" s="4">
        <f t="shared" si="804"/>
        <v>0.47412522547309771</v>
      </c>
      <c r="GX140" s="4">
        <f t="shared" si="805"/>
        <v>0.22058416167396172</v>
      </c>
      <c r="GY140" s="4">
        <f t="shared" si="806"/>
        <v>0.41713002657497977</v>
      </c>
      <c r="GZ140" s="4">
        <f t="shared" si="807"/>
        <v>0.25078876887070939</v>
      </c>
      <c r="HA140" s="4">
        <f t="shared" si="808"/>
        <v>0.17327359965613254</v>
      </c>
      <c r="HB140" s="4">
        <f t="shared" si="809"/>
        <v>0.94965369695388602</v>
      </c>
      <c r="HC140" s="4">
        <f t="shared" si="810"/>
        <v>0.87205018497506781</v>
      </c>
      <c r="HD140" s="4">
        <f t="shared" si="811"/>
        <v>0.68146989597053165</v>
      </c>
      <c r="HE140" s="4">
        <f t="shared" si="812"/>
        <v>0.84399181866419659</v>
      </c>
      <c r="HF140" s="4">
        <f t="shared" si="813"/>
        <v>0.71674865091188178</v>
      </c>
      <c r="HG140" s="4">
        <f t="shared" si="814"/>
        <v>0.61306127293184753</v>
      </c>
      <c r="HH140" s="4">
        <f t="shared" si="815"/>
        <v>0.71741574695458843</v>
      </c>
      <c r="HI140" s="4">
        <f t="shared" si="816"/>
        <v>0.47844223007983122</v>
      </c>
      <c r="HJ140" s="4">
        <f t="shared" si="817"/>
        <v>0.22357409410385407</v>
      </c>
      <c r="HK140" s="4">
        <f t="shared" si="818"/>
        <v>0.42134387623307457</v>
      </c>
      <c r="HL140" s="4">
        <f t="shared" si="819"/>
        <v>0.25405466311255959</v>
      </c>
      <c r="HM140" s="4">
        <f t="shared" si="820"/>
        <v>0.17576687070673655</v>
      </c>
      <c r="HN140" s="4">
        <f t="shared" si="821"/>
        <v>1.3668037241389314E-2</v>
      </c>
      <c r="HP140" s="4">
        <f t="shared" ref="HP140:IU140" si="852">IF(B1=1,ET140,0)</f>
        <v>0.5710263892787969</v>
      </c>
      <c r="HQ140" s="4">
        <f t="shared" si="852"/>
        <v>0.32477281019141302</v>
      </c>
      <c r="HR140" s="4">
        <f t="shared" si="852"/>
        <v>0.13117640483072104</v>
      </c>
      <c r="HS140" s="4">
        <f t="shared" si="852"/>
        <v>0.27629837720228834</v>
      </c>
      <c r="HT140" s="4">
        <f t="shared" si="852"/>
        <v>0.15151836307906649</v>
      </c>
      <c r="HU140" s="4">
        <f t="shared" si="852"/>
        <v>0.10056761062470386</v>
      </c>
      <c r="HV140" s="4">
        <f t="shared" si="852"/>
        <v>0.15194158149998965</v>
      </c>
      <c r="HW140" s="4">
        <f t="shared" si="852"/>
        <v>6.0801251222940382E-2</v>
      </c>
      <c r="HX140" s="4">
        <f t="shared" si="852"/>
        <v>1.991647503052173E-2</v>
      </c>
      <c r="HY140" s="4">
        <f t="shared" si="852"/>
        <v>4.8874452451142129E-2</v>
      </c>
      <c r="HZ140" s="4">
        <f t="shared" si="852"/>
        <v>2.3471086759898896E-2</v>
      </c>
      <c r="IA140" s="4">
        <f t="shared" si="852"/>
        <v>1.4826128647317688E-2</v>
      </c>
      <c r="IB140" s="4">
        <f t="shared" si="852"/>
        <v>0.68448938007093296</v>
      </c>
      <c r="IC140" s="4">
        <f t="shared" si="852"/>
        <v>0.43942830967971419</v>
      </c>
      <c r="ID140" s="4">
        <f t="shared" si="852"/>
        <v>0.19747415877116953</v>
      </c>
      <c r="IE140" s="4">
        <f t="shared" si="852"/>
        <v>0.38356186153420485</v>
      </c>
      <c r="IF140" s="4">
        <f t="shared" si="852"/>
        <v>0.22542956301587774</v>
      </c>
      <c r="IG140" s="4">
        <f t="shared" si="852"/>
        <v>0.15413996162247712</v>
      </c>
      <c r="IH140" s="4">
        <f t="shared" si="852"/>
        <v>0.22600423890228866</v>
      </c>
      <c r="II140" s="4">
        <f t="shared" si="852"/>
        <v>9.5437831195729919E-2</v>
      </c>
      <c r="IJ140" s="4">
        <f t="shared" si="852"/>
        <v>3.2057244585540982E-2</v>
      </c>
      <c r="IK140" s="4">
        <f t="shared" si="852"/>
        <v>7.7275732460631547E-2</v>
      </c>
      <c r="IL140" s="4">
        <f t="shared" si="852"/>
        <v>3.7695352201668635E-2</v>
      </c>
      <c r="IM140" s="4">
        <f t="shared" si="852"/>
        <v>2.3939697521814452E-2</v>
      </c>
      <c r="IN140" s="4">
        <f t="shared" si="852"/>
        <v>0.83040268946745033</v>
      </c>
      <c r="IO140" s="4">
        <f t="shared" si="852"/>
        <v>0.63888327958291358</v>
      </c>
      <c r="IP140" s="4">
        <f t="shared" si="852"/>
        <v>0.35705870272897355</v>
      </c>
      <c r="IQ140" s="4">
        <f t="shared" si="852"/>
        <v>0.58408024618879417</v>
      </c>
      <c r="IR140" s="4">
        <f t="shared" si="852"/>
        <v>0.39644550292690012</v>
      </c>
      <c r="IS140" s="4">
        <f t="shared" si="852"/>
        <v>0.29142158266922819</v>
      </c>
      <c r="IT140" s="4">
        <f t="shared" si="852"/>
        <v>0.3972325610450092</v>
      </c>
      <c r="IU140" s="4">
        <f t="shared" si="852"/>
        <v>0.19232503362942832</v>
      </c>
      <c r="IV140" s="4">
        <f t="shared" ref="IV140:KA140" si="853">IF(AH1=1,FZ140,0)</f>
        <v>6.9548431963499371E-2</v>
      </c>
      <c r="IW140" s="4">
        <f t="shared" si="853"/>
        <v>0.15896524516548199</v>
      </c>
      <c r="IX140" s="4">
        <f t="shared" si="853"/>
        <v>8.1227014837050249E-2</v>
      </c>
      <c r="IY140" s="4">
        <f t="shared" si="853"/>
        <v>5.245179736840172E-2</v>
      </c>
      <c r="IZ140" s="4">
        <f t="shared" si="853"/>
        <v>0.97447403032137281</v>
      </c>
      <c r="JA140" s="4">
        <f t="shared" si="853"/>
        <v>0.93240531024338591</v>
      </c>
      <c r="JB140" s="4">
        <f t="shared" si="853"/>
        <v>0.81238226148730375</v>
      </c>
      <c r="JC140" s="4">
        <f t="shared" si="853"/>
        <v>0.91631218021636096</v>
      </c>
      <c r="JD140" s="4">
        <f t="shared" si="853"/>
        <v>0.83663758949355593</v>
      </c>
      <c r="JE140" s="4">
        <f t="shared" si="853"/>
        <v>0.76228134491929744</v>
      </c>
      <c r="JF140" s="4">
        <f t="shared" si="853"/>
        <v>0.83708650845314847</v>
      </c>
      <c r="JG140" s="4">
        <f t="shared" si="853"/>
        <v>0.64993300706534418</v>
      </c>
      <c r="JH140" s="4">
        <f t="shared" si="853"/>
        <v>0.3682040937901444</v>
      </c>
      <c r="JI140" s="4">
        <f t="shared" si="853"/>
        <v>0.59574581511234614</v>
      </c>
      <c r="JJ140" s="4">
        <f t="shared" si="853"/>
        <v>0.40804007391987113</v>
      </c>
      <c r="JK140" s="4">
        <f t="shared" si="853"/>
        <v>0.3014788536430531</v>
      </c>
      <c r="JL140" s="4">
        <f t="shared" si="853"/>
        <v>0.94881975018195419</v>
      </c>
      <c r="JM140" s="4">
        <f t="shared" si="853"/>
        <v>0.87010661954736135</v>
      </c>
      <c r="JN140" s="4">
        <f t="shared" si="853"/>
        <v>0.67770133233562835</v>
      </c>
      <c r="JO140" s="4">
        <f t="shared" si="853"/>
        <v>0.84169941323326702</v>
      </c>
      <c r="JP140" s="4">
        <f t="shared" si="853"/>
        <v>0.71322182808186452</v>
      </c>
      <c r="JQ140" s="4">
        <f t="shared" si="853"/>
        <v>0.60894779387798614</v>
      </c>
      <c r="JR140" s="4">
        <f t="shared" si="853"/>
        <v>0.71389391469387253</v>
      </c>
      <c r="JS140" s="4">
        <f t="shared" si="853"/>
        <v>0.47412522547309771</v>
      </c>
      <c r="JT140" s="4">
        <f t="shared" si="853"/>
        <v>0.22058416167396172</v>
      </c>
      <c r="JU140" s="4">
        <f t="shared" si="853"/>
        <v>0.41713002657497977</v>
      </c>
      <c r="JV140" s="4">
        <f t="shared" si="853"/>
        <v>0.25078876887070939</v>
      </c>
      <c r="JW140" s="4">
        <f t="shared" si="853"/>
        <v>0.17327359965613254</v>
      </c>
      <c r="JX140" s="4">
        <f t="shared" si="853"/>
        <v>0.94965369695388602</v>
      </c>
      <c r="JY140" s="4">
        <f t="shared" si="853"/>
        <v>0.87205018497506781</v>
      </c>
      <c r="JZ140" s="4">
        <f t="shared" si="853"/>
        <v>0.68146989597053165</v>
      </c>
      <c r="KA140" s="4">
        <f t="shared" si="853"/>
        <v>0.84399181866419659</v>
      </c>
      <c r="KB140" s="4">
        <f t="shared" ref="KB140:KJ140" si="854">IF(BN1=1,HF140,0)</f>
        <v>0.71674865091188178</v>
      </c>
      <c r="KC140" s="4">
        <f t="shared" si="854"/>
        <v>0.61306127293184753</v>
      </c>
      <c r="KD140" s="4">
        <f t="shared" si="854"/>
        <v>0.71741574695458843</v>
      </c>
      <c r="KE140" s="4">
        <f t="shared" si="854"/>
        <v>0.47844223007983122</v>
      </c>
      <c r="KF140" s="4">
        <f t="shared" si="854"/>
        <v>0.22357409410385407</v>
      </c>
      <c r="KG140" s="4">
        <f t="shared" si="854"/>
        <v>0.42134387623307457</v>
      </c>
      <c r="KH140" s="4">
        <f t="shared" si="854"/>
        <v>0.25405466311255959</v>
      </c>
      <c r="KI140" s="4">
        <f t="shared" si="854"/>
        <v>0.17576687070673655</v>
      </c>
      <c r="KJ140" s="4">
        <f t="shared" si="854"/>
        <v>0</v>
      </c>
    </row>
    <row r="141" spans="1:296" x14ac:dyDescent="0.2">
      <c r="A141" s="4" t="str">
        <f>'Respondent Data'!A141</f>
        <v>1155</v>
      </c>
      <c r="B141" s="4">
        <f>SUMPRODUCT('Respondent Data'!I141:Z141,'Product Coding'!A100:R100)</f>
        <v>2.074716713913741</v>
      </c>
      <c r="C141" s="4">
        <f>SUMPRODUCT('Respondent Data'!I141:Z141,'Product Coding'!A101:R101)</f>
        <v>2.69185343270322</v>
      </c>
      <c r="D141" s="4">
        <f>SUMPRODUCT('Respondent Data'!I141:Z141,'Product Coding'!A102:R102)</f>
        <v>2.8175897884988141</v>
      </c>
      <c r="E141" s="4">
        <f>SUMPRODUCT('Respondent Data'!I141:Z141,'Product Coding'!A103:R103)</f>
        <v>1.8764461403077592</v>
      </c>
      <c r="F141" s="4">
        <f>SUMPRODUCT('Respondent Data'!I141:Z141,'Product Coding'!A104:R104)</f>
        <v>1.026059128522673</v>
      </c>
      <c r="G141" s="4">
        <f>SUMPRODUCT('Respondent Data'!I141:Z141,'Product Coding'!A105:R105)</f>
        <v>0.46152653213950012</v>
      </c>
      <c r="H141" s="4">
        <f>SUMPRODUCT('Respondent Data'!I141:Z141,'Product Coding'!A106:R106)</f>
        <v>-0.85186080443255907</v>
      </c>
      <c r="I141" s="4">
        <f>SUMPRODUCT('Respondent Data'!I141:Z141,'Product Coding'!A107:R107)</f>
        <v>-0.23472408564308012</v>
      </c>
      <c r="J141" s="4">
        <f>SUMPRODUCT('Respondent Data'!I141:Z141,'Product Coding'!A108:R108)</f>
        <v>-0.10898772984748595</v>
      </c>
      <c r="K141" s="4">
        <f>SUMPRODUCT('Respondent Data'!I141:Z141,'Product Coding'!A109:R109)</f>
        <v>-1.0501313780385408</v>
      </c>
      <c r="L141" s="4">
        <f>SUMPRODUCT('Respondent Data'!I141:Z141,'Product Coding'!A110:R110)</f>
        <v>-1.9005183898236271</v>
      </c>
      <c r="M141" s="4">
        <f>SUMPRODUCT('Respondent Data'!I141:Z141,'Product Coding'!A111:R111)</f>
        <v>-2.4650509862068</v>
      </c>
      <c r="N141" s="4">
        <f>SUMPRODUCT('Respondent Data'!I141:Z141,'Product Coding'!A112:R112)</f>
        <v>0.75287845083150096</v>
      </c>
      <c r="O141" s="4">
        <f>SUMPRODUCT('Respondent Data'!I141:Z141,'Product Coding'!A113:R113)</f>
        <v>1.3700151696209799</v>
      </c>
      <c r="P141" s="4">
        <f>SUMPRODUCT('Respondent Data'!I141:Z141,'Product Coding'!A114:R114)</f>
        <v>1.4957515254165741</v>
      </c>
      <c r="Q141" s="4">
        <f>SUMPRODUCT('Respondent Data'!I141:Z141,'Product Coding'!A115:R115)</f>
        <v>0.55460787722551919</v>
      </c>
      <c r="R141" s="4">
        <f>SUMPRODUCT('Respondent Data'!I141:Z141,'Product Coding'!A116:R116)</f>
        <v>-0.29577913455956706</v>
      </c>
      <c r="S141" s="4">
        <f>SUMPRODUCT('Respondent Data'!I141:Z141,'Product Coding'!A117:R117)</f>
        <v>-0.86031173094273994</v>
      </c>
      <c r="T141" s="4">
        <f>SUMPRODUCT('Respondent Data'!I141:Z141,'Product Coding'!A118:R118)</f>
        <v>-2.1736990675147991</v>
      </c>
      <c r="U141" s="4">
        <f>SUMPRODUCT('Respondent Data'!I141:Z141,'Product Coding'!A119:R119)</f>
        <v>-1.5565623487253202</v>
      </c>
      <c r="V141" s="4">
        <f>SUMPRODUCT('Respondent Data'!I141:Z141,'Product Coding'!A120:R120)</f>
        <v>-1.430825992929726</v>
      </c>
      <c r="W141" s="4">
        <f>SUMPRODUCT('Respondent Data'!I141:Z141,'Product Coding'!A121:R121)</f>
        <v>-2.3719696411207809</v>
      </c>
      <c r="X141" s="4">
        <f>SUMPRODUCT('Respondent Data'!I141:Z141,'Product Coding'!A122:R122)</f>
        <v>-3.2223566529058671</v>
      </c>
      <c r="Y141" s="4">
        <f>SUMPRODUCT('Respondent Data'!I141:Z141,'Product Coding'!A123:R123)</f>
        <v>-3.78688924928904</v>
      </c>
      <c r="Z141" s="4">
        <f>SUMPRODUCT('Respondent Data'!I141:Z141,'Product Coding'!A124:R124)</f>
        <v>3.0445716433294319</v>
      </c>
      <c r="AA141" s="4">
        <f>SUMPRODUCT('Respondent Data'!I141:Z141,'Product Coding'!A125:R125)</f>
        <v>3.6617083621189108</v>
      </c>
      <c r="AB141" s="4">
        <f>SUMPRODUCT('Respondent Data'!I141:Z141,'Product Coding'!A126:R126)</f>
        <v>3.787444717914505</v>
      </c>
      <c r="AC141" s="4">
        <f>SUMPRODUCT('Respondent Data'!I141:Z141,'Product Coding'!A127:R127)</f>
        <v>2.8463010697234501</v>
      </c>
      <c r="AD141" s="4">
        <f>SUMPRODUCT('Respondent Data'!I141:Z141,'Product Coding'!A128:R128)</f>
        <v>1.9959140579383639</v>
      </c>
      <c r="AE141" s="4">
        <f>SUMPRODUCT('Respondent Data'!I141:Z141,'Product Coding'!A129:R129)</f>
        <v>1.431381461555191</v>
      </c>
      <c r="AF141" s="4">
        <f>SUMPRODUCT('Respondent Data'!I141:Z141,'Product Coding'!A130:R130)</f>
        <v>0.11799412498313178</v>
      </c>
      <c r="AG141" s="4">
        <f>SUMPRODUCT('Respondent Data'!I141:Z141,'Product Coding'!A131:R131)</f>
        <v>0.73513084377261073</v>
      </c>
      <c r="AH141" s="4">
        <f>SUMPRODUCT('Respondent Data'!I141:Z141,'Product Coding'!A132:R132)</f>
        <v>0.8608671995682049</v>
      </c>
      <c r="AI141" s="4">
        <f>SUMPRODUCT('Respondent Data'!I141:Z141,'Product Coding'!A133:R133)</f>
        <v>-8.0276448622849994E-2</v>
      </c>
      <c r="AJ141" s="4">
        <f>SUMPRODUCT('Respondent Data'!I141:Z141,'Product Coding'!A134:R134)</f>
        <v>-0.93066346040793613</v>
      </c>
      <c r="AK141" s="4">
        <f>SUMPRODUCT('Respondent Data'!I141:Z141,'Product Coding'!A135:R135)</f>
        <v>-1.4951960567911091</v>
      </c>
      <c r="AL141" s="4">
        <f>SUMPRODUCT('Respondent Data'!I141:Z141,'Product Coding'!A136:R136)</f>
        <v>4.8301522441796712</v>
      </c>
      <c r="AM141" s="4">
        <f>SUMPRODUCT('Respondent Data'!I141:Z141,'Product Coding'!A137:R137)</f>
        <v>5.4472889629691501</v>
      </c>
      <c r="AN141" s="4">
        <f>SUMPRODUCT('Respondent Data'!I141:Z141,'Product Coding'!A138:R138)</f>
        <v>5.5730253187647438</v>
      </c>
      <c r="AO141" s="4">
        <f>SUMPRODUCT('Respondent Data'!I141:Z141,'Product Coding'!A139:R139)</f>
        <v>4.6318816705736889</v>
      </c>
      <c r="AP141" s="4">
        <f>SUMPRODUCT('Respondent Data'!I141:Z141,'Product Coding'!A140:R140)</f>
        <v>3.7814946587886031</v>
      </c>
      <c r="AQ141" s="4">
        <f>SUMPRODUCT('Respondent Data'!I141:Z141,'Product Coding'!A141:R141)</f>
        <v>3.2169620624054303</v>
      </c>
      <c r="AR141" s="4">
        <f>SUMPRODUCT('Respondent Data'!I141:Z141,'Product Coding'!A142:R142)</f>
        <v>1.9035747258333711</v>
      </c>
      <c r="AS141" s="4">
        <f>SUMPRODUCT('Respondent Data'!I141:Z141,'Product Coding'!A143:R143)</f>
        <v>2.52071144462285</v>
      </c>
      <c r="AT141" s="4">
        <f>SUMPRODUCT('Respondent Data'!I141:Z141,'Product Coding'!A144:R144)</f>
        <v>2.6464478004184442</v>
      </c>
      <c r="AU141" s="4">
        <f>SUMPRODUCT('Respondent Data'!I141:Z141,'Product Coding'!A145:R145)</f>
        <v>1.7053041522273893</v>
      </c>
      <c r="AV141" s="4">
        <f>SUMPRODUCT('Respondent Data'!I141:Z141,'Product Coding'!A146:R146)</f>
        <v>0.85491714044230305</v>
      </c>
      <c r="AW141" s="4">
        <f>SUMPRODUCT('Respondent Data'!I141:Z141,'Product Coding'!A147:R147)</f>
        <v>0.29038454405913017</v>
      </c>
      <c r="AX141" s="4">
        <f>SUMPRODUCT('Respondent Data'!I141:Z141,'Product Coding'!A148:R148)</f>
        <v>5.7705264818141</v>
      </c>
      <c r="AY141" s="4">
        <f>SUMPRODUCT('Respondent Data'!I141:Z141,'Product Coding'!A149:R149)</f>
        <v>6.3876632006035798</v>
      </c>
      <c r="AZ141" s="4">
        <f>SUMPRODUCT('Respondent Data'!I141:Z141,'Product Coding'!A150:R150)</f>
        <v>6.5133995563991736</v>
      </c>
      <c r="BA141" s="4">
        <f>SUMPRODUCT('Respondent Data'!I141:Z141,'Product Coding'!A151:R151)</f>
        <v>5.5722559082081187</v>
      </c>
      <c r="BB141" s="4">
        <f>SUMPRODUCT('Respondent Data'!I141:Z141,'Product Coding'!A152:R152)</f>
        <v>4.7218688964230324</v>
      </c>
      <c r="BC141" s="4">
        <f>SUMPRODUCT('Respondent Data'!I141:Z141,'Product Coding'!A153:R153)</f>
        <v>4.1573363000398604</v>
      </c>
      <c r="BD141" s="4">
        <f>SUMPRODUCT('Respondent Data'!I141:Z141,'Product Coding'!A154:R154)</f>
        <v>2.8439489634678004</v>
      </c>
      <c r="BE141" s="4">
        <f>SUMPRODUCT('Respondent Data'!I141:Z141,'Product Coding'!A155:R155)</f>
        <v>3.4610856822572802</v>
      </c>
      <c r="BF141" s="4">
        <f>SUMPRODUCT('Respondent Data'!I141:Z141,'Product Coding'!A156:R156)</f>
        <v>3.5868220380528739</v>
      </c>
      <c r="BG141" s="4">
        <f>SUMPRODUCT('Respondent Data'!I141:Z141,'Product Coding'!A157:R157)</f>
        <v>2.645678389861819</v>
      </c>
      <c r="BH141" s="4">
        <f>SUMPRODUCT('Respondent Data'!I141:Z141,'Product Coding'!A158:R158)</f>
        <v>1.7952913780767328</v>
      </c>
      <c r="BI141" s="4">
        <f>SUMPRODUCT('Respondent Data'!I141:Z141,'Product Coding'!A159:R159)</f>
        <v>1.2307587816935599</v>
      </c>
      <c r="BJ141" s="4">
        <f>SUMPRODUCT('Respondent Data'!I141:Z141,'Product Coding'!A160:R160)</f>
        <v>7.3902085446206414</v>
      </c>
      <c r="BK141" s="4">
        <f>SUMPRODUCT('Respondent Data'!I141:Z141,'Product Coding'!A161:R161)</f>
        <v>8.0073452634101194</v>
      </c>
      <c r="BL141" s="4">
        <f>SUMPRODUCT('Respondent Data'!I141:Z141,'Product Coding'!A162:R162)</f>
        <v>8.1330816192057132</v>
      </c>
      <c r="BM141" s="4">
        <f>SUMPRODUCT('Respondent Data'!I141:Z141,'Product Coding'!A163:R163)</f>
        <v>7.1919379710146583</v>
      </c>
      <c r="BN141" s="4">
        <f>SUMPRODUCT('Respondent Data'!I141:Z141,'Product Coding'!A164:R164)</f>
        <v>6.341550959229572</v>
      </c>
      <c r="BO141" s="4">
        <f>SUMPRODUCT('Respondent Data'!I141:Z141,'Product Coding'!A165:R165)</f>
        <v>5.7770183628464</v>
      </c>
      <c r="BP141" s="4">
        <f>SUMPRODUCT('Respondent Data'!I141:Z141,'Product Coding'!A166:R166)</f>
        <v>4.4636310262743404</v>
      </c>
      <c r="BQ141" s="4">
        <f>SUMPRODUCT('Respondent Data'!I141:Z141,'Product Coding'!A167:R167)</f>
        <v>5.0807677450638202</v>
      </c>
      <c r="BR141" s="4">
        <f>SUMPRODUCT('Respondent Data'!I141:Z141,'Product Coding'!A168:R168)</f>
        <v>5.206504100859414</v>
      </c>
      <c r="BS141" s="4">
        <f>SUMPRODUCT('Respondent Data'!I141:Z141,'Product Coding'!A169:R169)</f>
        <v>4.2653604526683591</v>
      </c>
      <c r="BT141" s="4">
        <f>SUMPRODUCT('Respondent Data'!I141:Z141,'Product Coding'!A170:R170)</f>
        <v>3.4149734408832724</v>
      </c>
      <c r="BU141" s="4">
        <f>SUMPRODUCT('Respondent Data'!I141:Z141,'Product Coding'!A171:R171)</f>
        <v>2.8504408445001004</v>
      </c>
      <c r="BV141" s="4">
        <f>SUMPRODUCT('Respondent Data'!I141:Z141,'Product Coding'!A172:R172)</f>
        <v>0.53914888755281798</v>
      </c>
      <c r="BX141" s="4">
        <f t="shared" si="676"/>
        <v>0.12559200092063705</v>
      </c>
      <c r="BY141" s="4">
        <f t="shared" si="677"/>
        <v>6.7755243139541024E-2</v>
      </c>
      <c r="BZ141" s="4">
        <f t="shared" si="678"/>
        <v>5.9749778905793305E-2</v>
      </c>
      <c r="CA141" s="4">
        <f t="shared" si="679"/>
        <v>0.153133354325999</v>
      </c>
      <c r="CB141" s="4">
        <f t="shared" si="680"/>
        <v>0.35841665500512471</v>
      </c>
      <c r="CC141" s="4">
        <f t="shared" si="681"/>
        <v>0.63032070589904365</v>
      </c>
      <c r="CD141" s="4">
        <f t="shared" si="682"/>
        <v>2.3440045302948844</v>
      </c>
      <c r="CE141" s="4">
        <f t="shared" si="683"/>
        <v>1.2645598103869271</v>
      </c>
      <c r="CF141" s="4">
        <f t="shared" si="684"/>
        <v>1.1151486672132784</v>
      </c>
      <c r="CG141" s="4">
        <f t="shared" si="685"/>
        <v>2.858026575324768</v>
      </c>
      <c r="CH141" s="4">
        <f t="shared" si="686"/>
        <v>6.6893612404187941</v>
      </c>
      <c r="CI141" s="4">
        <f t="shared" si="687"/>
        <v>11.764081942604451</v>
      </c>
      <c r="CJ141" s="4">
        <f t="shared" si="688"/>
        <v>0.47100882385987025</v>
      </c>
      <c r="CK141" s="4">
        <f t="shared" si="689"/>
        <v>0.25410310487577259</v>
      </c>
      <c r="CL141" s="4">
        <f t="shared" si="690"/>
        <v>0.22408013951532355</v>
      </c>
      <c r="CM141" s="4">
        <f t="shared" si="691"/>
        <v>0.57429741214477115</v>
      </c>
      <c r="CN141" s="4">
        <f t="shared" si="692"/>
        <v>1.3441732426289652</v>
      </c>
      <c r="CO141" s="4">
        <f t="shared" si="693"/>
        <v>2.3638974788500873</v>
      </c>
      <c r="CP141" s="4">
        <f t="shared" si="694"/>
        <v>8.7907415189129789</v>
      </c>
      <c r="CQ141" s="4">
        <f t="shared" si="695"/>
        <v>4.7424901635828318</v>
      </c>
      <c r="CR141" s="4">
        <f t="shared" si="696"/>
        <v>4.1821521937924704</v>
      </c>
      <c r="CS141" s="4">
        <f t="shared" si="697"/>
        <v>10.718483071661726</v>
      </c>
      <c r="CT141" s="4">
        <f t="shared" si="698"/>
        <v>25.087172328868711</v>
      </c>
      <c r="CU141" s="4">
        <f t="shared" si="699"/>
        <v>44.118943555001323</v>
      </c>
      <c r="CV141" s="4">
        <f t="shared" si="700"/>
        <v>4.7616704552598435E-2</v>
      </c>
      <c r="CW141" s="4">
        <f t="shared" si="701"/>
        <v>2.5688589805203593E-2</v>
      </c>
      <c r="CX141" s="4">
        <f t="shared" si="702"/>
        <v>2.2653413819229459E-2</v>
      </c>
      <c r="CY141" s="4">
        <f t="shared" si="703"/>
        <v>5.8058679188471365E-2</v>
      </c>
      <c r="CZ141" s="4">
        <f t="shared" si="704"/>
        <v>0.13588938660905805</v>
      </c>
      <c r="DA141" s="4">
        <f t="shared" si="705"/>
        <v>0.2389785544156279</v>
      </c>
      <c r="DB141" s="4">
        <f t="shared" si="706"/>
        <v>0.88870127373425423</v>
      </c>
      <c r="DC141" s="4">
        <f t="shared" si="707"/>
        <v>0.47944272277606437</v>
      </c>
      <c r="DD141" s="4">
        <f t="shared" si="708"/>
        <v>0.4227952754130645</v>
      </c>
      <c r="DE141" s="4">
        <f t="shared" si="709"/>
        <v>1.0835865822912627</v>
      </c>
      <c r="DF141" s="4">
        <f t="shared" si="710"/>
        <v>2.5361912820539003</v>
      </c>
      <c r="DG141" s="4">
        <f t="shared" si="711"/>
        <v>4.4602109217730348</v>
      </c>
      <c r="DH141" s="4">
        <f t="shared" si="712"/>
        <v>7.9853054571291972E-3</v>
      </c>
      <c r="DI141" s="4">
        <f t="shared" si="713"/>
        <v>4.30796793446412E-3</v>
      </c>
      <c r="DJ141" s="4">
        <f t="shared" si="714"/>
        <v>3.7989699348781937E-3</v>
      </c>
      <c r="DK141" s="4">
        <f t="shared" si="715"/>
        <v>9.7364211176204658E-3</v>
      </c>
      <c r="DL141" s="4">
        <f t="shared" si="716"/>
        <v>2.2788604769080689E-2</v>
      </c>
      <c r="DM141" s="4">
        <f t="shared" si="717"/>
        <v>4.0076623794995991E-2</v>
      </c>
      <c r="DN141" s="4">
        <f t="shared" si="718"/>
        <v>0.14903490692155749</v>
      </c>
      <c r="DO141" s="4">
        <f t="shared" si="719"/>
        <v>8.0402384552579614E-2</v>
      </c>
      <c r="DP141" s="4">
        <f t="shared" si="720"/>
        <v>7.0902626540965658E-2</v>
      </c>
      <c r="DQ141" s="4">
        <f t="shared" si="721"/>
        <v>0.18171710810613451</v>
      </c>
      <c r="DR141" s="4">
        <f t="shared" si="722"/>
        <v>0.4253184313193582</v>
      </c>
      <c r="DS141" s="4">
        <f t="shared" si="723"/>
        <v>0.74797588258631176</v>
      </c>
      <c r="DT141" s="4">
        <f t="shared" si="724"/>
        <v>3.1181154508655457E-3</v>
      </c>
      <c r="DU141" s="4">
        <f t="shared" si="725"/>
        <v>1.6821825352082529E-3</v>
      </c>
      <c r="DV141" s="4">
        <f t="shared" si="726"/>
        <v>1.4834281437213785E-3</v>
      </c>
      <c r="DW141" s="4">
        <f t="shared" si="727"/>
        <v>3.8018940272198953E-3</v>
      </c>
      <c r="DX141" s="4">
        <f t="shared" si="728"/>
        <v>8.8985325627962443E-3</v>
      </c>
      <c r="DY141" s="4">
        <f t="shared" si="729"/>
        <v>1.5649187190721236E-2</v>
      </c>
      <c r="DZ141" s="4">
        <f t="shared" si="730"/>
        <v>5.8195400099006867E-2</v>
      </c>
      <c r="EA141" s="4">
        <f t="shared" si="731"/>
        <v>3.1395657799916168E-2</v>
      </c>
      <c r="EB141" s="4">
        <f t="shared" si="732"/>
        <v>2.7686176378757574E-2</v>
      </c>
      <c r="EC141" s="4">
        <f t="shared" si="733"/>
        <v>7.0957200762617564E-2</v>
      </c>
      <c r="ED141" s="4">
        <f t="shared" si="734"/>
        <v>0.16607905350079946</v>
      </c>
      <c r="EE141" s="4">
        <f t="shared" si="735"/>
        <v>0.29207087554614941</v>
      </c>
      <c r="EF141" s="4">
        <f t="shared" si="736"/>
        <v>6.1726721232928058E-4</v>
      </c>
      <c r="EG141" s="4">
        <f t="shared" si="737"/>
        <v>3.3300759400963447E-4</v>
      </c>
      <c r="EH141" s="4">
        <f t="shared" si="738"/>
        <v>2.9366185101052579E-4</v>
      </c>
      <c r="EI141" s="4">
        <f t="shared" si="739"/>
        <v>7.5262913279940807E-4</v>
      </c>
      <c r="EJ141" s="4">
        <f t="shared" si="740"/>
        <v>1.7615679968917954E-3</v>
      </c>
      <c r="EK141" s="4">
        <f t="shared" si="741"/>
        <v>3.0979385800978575E-3</v>
      </c>
      <c r="EL141" s="4">
        <f t="shared" si="742"/>
        <v>1.1520456171540946E-2</v>
      </c>
      <c r="EM141" s="4">
        <f t="shared" si="743"/>
        <v>6.2151355441373499E-3</v>
      </c>
      <c r="EN141" s="4">
        <f t="shared" si="744"/>
        <v>5.4808005613225779E-3</v>
      </c>
      <c r="EO141" s="4">
        <f t="shared" si="745"/>
        <v>1.404680301278516E-2</v>
      </c>
      <c r="EP141" s="4">
        <f t="shared" si="746"/>
        <v>3.2877279881432013E-2</v>
      </c>
      <c r="EQ141" s="4">
        <f t="shared" si="747"/>
        <v>5.7818826144137553E-2</v>
      </c>
      <c r="ER141" s="4">
        <f t="shared" si="748"/>
        <v>0.58324444779425455</v>
      </c>
      <c r="ET141" s="4">
        <f t="shared" si="749"/>
        <v>0.8884213810884285</v>
      </c>
      <c r="EU141" s="4">
        <f t="shared" si="750"/>
        <v>0.93654421874781069</v>
      </c>
      <c r="EV141" s="4">
        <f t="shared" si="751"/>
        <v>0.94361897487963076</v>
      </c>
      <c r="EW141" s="4">
        <f t="shared" si="752"/>
        <v>0.8672023892540125</v>
      </c>
      <c r="EX141" s="4">
        <f t="shared" si="753"/>
        <v>0.7361511626903805</v>
      </c>
      <c r="EY141" s="4">
        <f t="shared" si="754"/>
        <v>0.61337624945918112</v>
      </c>
      <c r="EZ141" s="4">
        <f t="shared" si="755"/>
        <v>0.29904265707194388</v>
      </c>
      <c r="FA141" s="4">
        <f t="shared" si="756"/>
        <v>0.4415869236101731</v>
      </c>
      <c r="FB141" s="4">
        <f t="shared" si="757"/>
        <v>0.47278000620046545</v>
      </c>
      <c r="FC141" s="4">
        <f t="shared" si="758"/>
        <v>0.25919987342643441</v>
      </c>
      <c r="FD141" s="4">
        <f t="shared" si="759"/>
        <v>0.13004981411765951</v>
      </c>
      <c r="FE141" s="4">
        <f t="shared" si="760"/>
        <v>7.8344843326503641E-2</v>
      </c>
      <c r="FF141" s="4">
        <f t="shared" si="761"/>
        <v>0.67980557545266029</v>
      </c>
      <c r="FG141" s="4">
        <f t="shared" si="762"/>
        <v>0.79738260443829834</v>
      </c>
      <c r="FH141" s="4">
        <f t="shared" si="763"/>
        <v>0.8169399761652465</v>
      </c>
      <c r="FI141" s="4">
        <f t="shared" si="764"/>
        <v>0.6352039914984251</v>
      </c>
      <c r="FJ141" s="4">
        <f t="shared" si="765"/>
        <v>0.42658963160867353</v>
      </c>
      <c r="FK141" s="4">
        <f t="shared" si="766"/>
        <v>0.29727422024224098</v>
      </c>
      <c r="FL141" s="4">
        <f t="shared" si="767"/>
        <v>0.10213730983177109</v>
      </c>
      <c r="FM141" s="4">
        <f t="shared" si="768"/>
        <v>0.17414048113511857</v>
      </c>
      <c r="FN141" s="4">
        <f t="shared" si="769"/>
        <v>0.19297001759189303</v>
      </c>
      <c r="FO141" s="4">
        <f t="shared" si="770"/>
        <v>8.5335277090449912E-2</v>
      </c>
      <c r="FP141" s="4">
        <f t="shared" si="771"/>
        <v>3.8333016219369062E-2</v>
      </c>
      <c r="FQ141" s="4">
        <f t="shared" si="772"/>
        <v>2.2163639509443975E-2</v>
      </c>
      <c r="FR141" s="4">
        <f t="shared" si="773"/>
        <v>0.95454758945168416</v>
      </c>
      <c r="FS141" s="4">
        <f t="shared" si="774"/>
        <v>0.97495478641321121</v>
      </c>
      <c r="FT141" s="4">
        <f t="shared" si="775"/>
        <v>0.97784839564107329</v>
      </c>
      <c r="FU141" s="4">
        <f t="shared" si="776"/>
        <v>0.94512716512755013</v>
      </c>
      <c r="FV141" s="4">
        <f t="shared" si="777"/>
        <v>0.88036741234573446</v>
      </c>
      <c r="FW141" s="4">
        <f t="shared" si="778"/>
        <v>0.80711647222308569</v>
      </c>
      <c r="FX141" s="4">
        <f t="shared" si="779"/>
        <v>0.52946435410764858</v>
      </c>
      <c r="FY141" s="4">
        <f t="shared" si="780"/>
        <v>0.67593018952675243</v>
      </c>
      <c r="FZ141" s="4">
        <f t="shared" si="781"/>
        <v>0.70284180533961982</v>
      </c>
      <c r="GA141" s="4">
        <f t="shared" si="782"/>
        <v>0.47994165853205273</v>
      </c>
      <c r="GB141" s="4">
        <f t="shared" si="783"/>
        <v>0.28279013216139631</v>
      </c>
      <c r="GC141" s="4">
        <f t="shared" si="784"/>
        <v>0.18314310826572994</v>
      </c>
      <c r="GD141" s="4">
        <f t="shared" si="785"/>
        <v>0.99207795449606495</v>
      </c>
      <c r="GE141" s="4">
        <f t="shared" si="786"/>
        <v>0.99571051104640318</v>
      </c>
      <c r="GF141" s="4">
        <f t="shared" si="787"/>
        <v>0.99621540761779759</v>
      </c>
      <c r="GG141" s="4">
        <f t="shared" si="788"/>
        <v>0.99035746268630798</v>
      </c>
      <c r="GH141" s="4">
        <f t="shared" si="789"/>
        <v>0.97771914483323197</v>
      </c>
      <c r="GI141" s="4">
        <f t="shared" si="790"/>
        <v>0.96146762375182904</v>
      </c>
      <c r="GJ141" s="4">
        <f t="shared" si="791"/>
        <v>0.87029557933897317</v>
      </c>
      <c r="GK141" s="4">
        <f t="shared" si="792"/>
        <v>0.92558107451245941</v>
      </c>
      <c r="GL141" s="4">
        <f t="shared" si="793"/>
        <v>0.93379171477991207</v>
      </c>
      <c r="GM141" s="4">
        <f t="shared" si="794"/>
        <v>0.84622621872898041</v>
      </c>
      <c r="GN141" s="4">
        <f t="shared" si="795"/>
        <v>0.70159760656033987</v>
      </c>
      <c r="GO141" s="4">
        <f t="shared" si="796"/>
        <v>0.57209027307653471</v>
      </c>
      <c r="GP141" s="4">
        <f t="shared" si="797"/>
        <v>0.99689157697100905</v>
      </c>
      <c r="GQ141" s="4">
        <f t="shared" si="798"/>
        <v>0.99832064245073149</v>
      </c>
      <c r="GR141" s="4">
        <f t="shared" si="799"/>
        <v>0.99851876915580018</v>
      </c>
      <c r="GS141" s="4">
        <f t="shared" si="800"/>
        <v>0.99621250562502239</v>
      </c>
      <c r="GT141" s="4">
        <f t="shared" si="801"/>
        <v>0.99117995291340921</v>
      </c>
      <c r="GU141" s="4">
        <f t="shared" si="802"/>
        <v>0.98459193647955678</v>
      </c>
      <c r="GV141" s="4">
        <f t="shared" si="803"/>
        <v>0.94500505285360159</v>
      </c>
      <c r="GW141" s="4">
        <f t="shared" si="804"/>
        <v>0.9695600252313582</v>
      </c>
      <c r="GX141" s="4">
        <f t="shared" si="805"/>
        <v>0.97305969758558508</v>
      </c>
      <c r="GY141" s="4">
        <f t="shared" si="806"/>
        <v>0.93374413028635539</v>
      </c>
      <c r="GZ141" s="4">
        <f t="shared" si="807"/>
        <v>0.85757479048937779</v>
      </c>
      <c r="HA141" s="4">
        <f t="shared" si="808"/>
        <v>0.77395135121926417</v>
      </c>
      <c r="HB141" s="4">
        <f t="shared" si="809"/>
        <v>0.99938311357143683</v>
      </c>
      <c r="HC141" s="4">
        <f t="shared" si="810"/>
        <v>0.9996671032631318</v>
      </c>
      <c r="HD141" s="4">
        <f t="shared" si="811"/>
        <v>0.99970642436095503</v>
      </c>
      <c r="HE141" s="4">
        <f t="shared" si="812"/>
        <v>0.99924793689180547</v>
      </c>
      <c r="HF141" s="4">
        <f t="shared" si="813"/>
        <v>0.99824152966816815</v>
      </c>
      <c r="HG141" s="4">
        <f t="shared" si="814"/>
        <v>0.99691162900356178</v>
      </c>
      <c r="HH141" s="4">
        <f t="shared" si="815"/>
        <v>0.98861075314764846</v>
      </c>
      <c r="HI141" s="4">
        <f t="shared" si="816"/>
        <v>0.99382325377089831</v>
      </c>
      <c r="HJ141" s="4">
        <f t="shared" si="817"/>
        <v>0.99454907487217781</v>
      </c>
      <c r="HK141" s="4">
        <f t="shared" si="818"/>
        <v>0.98614777644281171</v>
      </c>
      <c r="HL141" s="4">
        <f t="shared" si="819"/>
        <v>0.96816922927648652</v>
      </c>
      <c r="HM141" s="4">
        <f t="shared" si="820"/>
        <v>0.94534146612336889</v>
      </c>
      <c r="HN141" s="4">
        <f t="shared" si="821"/>
        <v>0.63161440508645428</v>
      </c>
      <c r="HP141" s="4">
        <f t="shared" ref="HP141:IU141" si="855">IF(B1=1,ET141,0)</f>
        <v>0.8884213810884285</v>
      </c>
      <c r="HQ141" s="4">
        <f t="shared" si="855"/>
        <v>0.93654421874781069</v>
      </c>
      <c r="HR141" s="4">
        <f t="shared" si="855"/>
        <v>0.94361897487963076</v>
      </c>
      <c r="HS141" s="4">
        <f t="shared" si="855"/>
        <v>0.8672023892540125</v>
      </c>
      <c r="HT141" s="4">
        <f t="shared" si="855"/>
        <v>0.7361511626903805</v>
      </c>
      <c r="HU141" s="4">
        <f t="shared" si="855"/>
        <v>0.61337624945918112</v>
      </c>
      <c r="HV141" s="4">
        <f t="shared" si="855"/>
        <v>0.29904265707194388</v>
      </c>
      <c r="HW141" s="4">
        <f t="shared" si="855"/>
        <v>0.4415869236101731</v>
      </c>
      <c r="HX141" s="4">
        <f t="shared" si="855"/>
        <v>0.47278000620046545</v>
      </c>
      <c r="HY141" s="4">
        <f t="shared" si="855"/>
        <v>0.25919987342643441</v>
      </c>
      <c r="HZ141" s="4">
        <f t="shared" si="855"/>
        <v>0.13004981411765951</v>
      </c>
      <c r="IA141" s="4">
        <f t="shared" si="855"/>
        <v>7.8344843326503641E-2</v>
      </c>
      <c r="IB141" s="4">
        <f t="shared" si="855"/>
        <v>0.67980557545266029</v>
      </c>
      <c r="IC141" s="4">
        <f t="shared" si="855"/>
        <v>0.79738260443829834</v>
      </c>
      <c r="ID141" s="4">
        <f t="shared" si="855"/>
        <v>0.8169399761652465</v>
      </c>
      <c r="IE141" s="4">
        <f t="shared" si="855"/>
        <v>0.6352039914984251</v>
      </c>
      <c r="IF141" s="4">
        <f t="shared" si="855"/>
        <v>0.42658963160867353</v>
      </c>
      <c r="IG141" s="4">
        <f t="shared" si="855"/>
        <v>0.29727422024224098</v>
      </c>
      <c r="IH141" s="4">
        <f t="shared" si="855"/>
        <v>0.10213730983177109</v>
      </c>
      <c r="II141" s="4">
        <f t="shared" si="855"/>
        <v>0.17414048113511857</v>
      </c>
      <c r="IJ141" s="4">
        <f t="shared" si="855"/>
        <v>0.19297001759189303</v>
      </c>
      <c r="IK141" s="4">
        <f t="shared" si="855"/>
        <v>8.5335277090449912E-2</v>
      </c>
      <c r="IL141" s="4">
        <f t="shared" si="855"/>
        <v>3.8333016219369062E-2</v>
      </c>
      <c r="IM141" s="4">
        <f t="shared" si="855"/>
        <v>2.2163639509443975E-2</v>
      </c>
      <c r="IN141" s="4">
        <f t="shared" si="855"/>
        <v>0.95454758945168416</v>
      </c>
      <c r="IO141" s="4">
        <f t="shared" si="855"/>
        <v>0.97495478641321121</v>
      </c>
      <c r="IP141" s="4">
        <f t="shared" si="855"/>
        <v>0.97784839564107329</v>
      </c>
      <c r="IQ141" s="4">
        <f t="shared" si="855"/>
        <v>0.94512716512755013</v>
      </c>
      <c r="IR141" s="4">
        <f t="shared" si="855"/>
        <v>0.88036741234573446</v>
      </c>
      <c r="IS141" s="4">
        <f t="shared" si="855"/>
        <v>0.80711647222308569</v>
      </c>
      <c r="IT141" s="4">
        <f t="shared" si="855"/>
        <v>0.52946435410764858</v>
      </c>
      <c r="IU141" s="4">
        <f t="shared" si="855"/>
        <v>0.67593018952675243</v>
      </c>
      <c r="IV141" s="4">
        <f t="shared" ref="IV141:KA141" si="856">IF(AH1=1,FZ141,0)</f>
        <v>0.70284180533961982</v>
      </c>
      <c r="IW141" s="4">
        <f t="shared" si="856"/>
        <v>0.47994165853205273</v>
      </c>
      <c r="IX141" s="4">
        <f t="shared" si="856"/>
        <v>0.28279013216139631</v>
      </c>
      <c r="IY141" s="4">
        <f t="shared" si="856"/>
        <v>0.18314310826572994</v>
      </c>
      <c r="IZ141" s="4">
        <f t="shared" si="856"/>
        <v>0.99207795449606495</v>
      </c>
      <c r="JA141" s="4">
        <f t="shared" si="856"/>
        <v>0.99571051104640318</v>
      </c>
      <c r="JB141" s="4">
        <f t="shared" si="856"/>
        <v>0.99621540761779759</v>
      </c>
      <c r="JC141" s="4">
        <f t="shared" si="856"/>
        <v>0.99035746268630798</v>
      </c>
      <c r="JD141" s="4">
        <f t="shared" si="856"/>
        <v>0.97771914483323197</v>
      </c>
      <c r="JE141" s="4">
        <f t="shared" si="856"/>
        <v>0.96146762375182904</v>
      </c>
      <c r="JF141" s="4">
        <f t="shared" si="856"/>
        <v>0.87029557933897317</v>
      </c>
      <c r="JG141" s="4">
        <f t="shared" si="856"/>
        <v>0.92558107451245941</v>
      </c>
      <c r="JH141" s="4">
        <f t="shared" si="856"/>
        <v>0.93379171477991207</v>
      </c>
      <c r="JI141" s="4">
        <f t="shared" si="856"/>
        <v>0.84622621872898041</v>
      </c>
      <c r="JJ141" s="4">
        <f t="shared" si="856"/>
        <v>0.70159760656033987</v>
      </c>
      <c r="JK141" s="4">
        <f t="shared" si="856"/>
        <v>0.57209027307653471</v>
      </c>
      <c r="JL141" s="4">
        <f t="shared" si="856"/>
        <v>0.99689157697100905</v>
      </c>
      <c r="JM141" s="4">
        <f t="shared" si="856"/>
        <v>0.99832064245073149</v>
      </c>
      <c r="JN141" s="4">
        <f t="shared" si="856"/>
        <v>0.99851876915580018</v>
      </c>
      <c r="JO141" s="4">
        <f t="shared" si="856"/>
        <v>0.99621250562502239</v>
      </c>
      <c r="JP141" s="4">
        <f t="shared" si="856"/>
        <v>0.99117995291340921</v>
      </c>
      <c r="JQ141" s="4">
        <f t="shared" si="856"/>
        <v>0.98459193647955678</v>
      </c>
      <c r="JR141" s="4">
        <f t="shared" si="856"/>
        <v>0.94500505285360159</v>
      </c>
      <c r="JS141" s="4">
        <f t="shared" si="856"/>
        <v>0.9695600252313582</v>
      </c>
      <c r="JT141" s="4">
        <f t="shared" si="856"/>
        <v>0.97305969758558508</v>
      </c>
      <c r="JU141" s="4">
        <f t="shared" si="856"/>
        <v>0.93374413028635539</v>
      </c>
      <c r="JV141" s="4">
        <f t="shared" si="856"/>
        <v>0.85757479048937779</v>
      </c>
      <c r="JW141" s="4">
        <f t="shared" si="856"/>
        <v>0.77395135121926417</v>
      </c>
      <c r="JX141" s="4">
        <f t="shared" si="856"/>
        <v>0.99938311357143683</v>
      </c>
      <c r="JY141" s="4">
        <f t="shared" si="856"/>
        <v>0.9996671032631318</v>
      </c>
      <c r="JZ141" s="4">
        <f t="shared" si="856"/>
        <v>0.99970642436095503</v>
      </c>
      <c r="KA141" s="4">
        <f t="shared" si="856"/>
        <v>0.99924793689180547</v>
      </c>
      <c r="KB141" s="4">
        <f t="shared" ref="KB141:KJ141" si="857">IF(BN1=1,HF141,0)</f>
        <v>0.99824152966816815</v>
      </c>
      <c r="KC141" s="4">
        <f t="shared" si="857"/>
        <v>0.99691162900356178</v>
      </c>
      <c r="KD141" s="4">
        <f t="shared" si="857"/>
        <v>0.98861075314764846</v>
      </c>
      <c r="KE141" s="4">
        <f t="shared" si="857"/>
        <v>0.99382325377089831</v>
      </c>
      <c r="KF141" s="4">
        <f t="shared" si="857"/>
        <v>0.99454907487217781</v>
      </c>
      <c r="KG141" s="4">
        <f t="shared" si="857"/>
        <v>0.98614777644281171</v>
      </c>
      <c r="KH141" s="4">
        <f t="shared" si="857"/>
        <v>0.96816922927648652</v>
      </c>
      <c r="KI141" s="4">
        <f t="shared" si="857"/>
        <v>0.94534146612336889</v>
      </c>
      <c r="KJ141" s="4">
        <f t="shared" si="857"/>
        <v>0</v>
      </c>
    </row>
    <row r="142" spans="1:296" x14ac:dyDescent="0.2">
      <c r="A142" s="4" t="str">
        <f>'Respondent Data'!A142</f>
        <v>1172</v>
      </c>
      <c r="B142" s="4">
        <f>SUMPRODUCT('Respondent Data'!I142:Z142,'Product Coding'!A100:R100)</f>
        <v>1.4741978426238689</v>
      </c>
      <c r="C142" s="4">
        <f>SUMPRODUCT('Respondent Data'!I142:Z142,'Product Coding'!A101:R101)</f>
        <v>0.52685395667369694</v>
      </c>
      <c r="D142" s="4">
        <f>SUMPRODUCT('Respondent Data'!I142:Z142,'Product Coding'!A102:R102)</f>
        <v>1.7748276977332591</v>
      </c>
      <c r="E142" s="4">
        <f>SUMPRODUCT('Respondent Data'!I142:Z142,'Product Coding'!A103:R103)</f>
        <v>0.19531231492235532</v>
      </c>
      <c r="F142" s="4">
        <f>SUMPRODUCT('Respondent Data'!I142:Z142,'Product Coding'!A104:R104)</f>
        <v>-1.2251935933554612</v>
      </c>
      <c r="G142" s="4">
        <f>SUMPRODUCT('Respondent Data'!I142:Z142,'Product Coding'!A105:R105)</f>
        <v>-1.2555291008723011</v>
      </c>
      <c r="H142" s="4">
        <f>SUMPRODUCT('Respondent Data'!I142:Z142,'Product Coding'!A106:R106)</f>
        <v>0.9750306734251708</v>
      </c>
      <c r="I142" s="4">
        <f>SUMPRODUCT('Respondent Data'!I142:Z142,'Product Coding'!A107:R107)</f>
        <v>2.7686787474998892E-2</v>
      </c>
      <c r="J142" s="4">
        <f>SUMPRODUCT('Respondent Data'!I142:Z142,'Product Coding'!A108:R108)</f>
        <v>1.275660528534561</v>
      </c>
      <c r="K142" s="4">
        <f>SUMPRODUCT('Respondent Data'!I142:Z142,'Product Coding'!A109:R109)</f>
        <v>-0.30385485427634273</v>
      </c>
      <c r="L142" s="4">
        <f>SUMPRODUCT('Respondent Data'!I142:Z142,'Product Coding'!A110:R110)</f>
        <v>-1.7243607625541593</v>
      </c>
      <c r="M142" s="4">
        <f>SUMPRODUCT('Respondent Data'!I142:Z142,'Product Coding'!A111:R111)</f>
        <v>-1.7546962700709992</v>
      </c>
      <c r="N142" s="4">
        <f>SUMPRODUCT('Respondent Data'!I142:Z142,'Product Coding'!A112:R112)</f>
        <v>0.30338037209167878</v>
      </c>
      <c r="O142" s="4">
        <f>SUMPRODUCT('Respondent Data'!I142:Z142,'Product Coding'!A113:R113)</f>
        <v>-0.64396351385849315</v>
      </c>
      <c r="P142" s="4">
        <f>SUMPRODUCT('Respondent Data'!I142:Z142,'Product Coding'!A114:R114)</f>
        <v>0.60401022720106901</v>
      </c>
      <c r="Q142" s="4">
        <f>SUMPRODUCT('Respondent Data'!I142:Z142,'Product Coding'!A115:R115)</f>
        <v>-0.97550515560983464</v>
      </c>
      <c r="R142" s="4">
        <f>SUMPRODUCT('Respondent Data'!I142:Z142,'Product Coding'!A116:R116)</f>
        <v>-2.3960110638876513</v>
      </c>
      <c r="S142" s="4">
        <f>SUMPRODUCT('Respondent Data'!I142:Z142,'Product Coding'!A117:R117)</f>
        <v>-2.4263465714044914</v>
      </c>
      <c r="T142" s="4">
        <f>SUMPRODUCT('Respondent Data'!I142:Z142,'Product Coding'!A118:R118)</f>
        <v>-0.19578679710701927</v>
      </c>
      <c r="U142" s="4">
        <f>SUMPRODUCT('Respondent Data'!I142:Z142,'Product Coding'!A119:R119)</f>
        <v>-1.1431306830571912</v>
      </c>
      <c r="V142" s="4">
        <f>SUMPRODUCT('Respondent Data'!I142:Z142,'Product Coding'!A120:R120)</f>
        <v>0.10484305800237095</v>
      </c>
      <c r="W142" s="4">
        <f>SUMPRODUCT('Respondent Data'!I142:Z142,'Product Coding'!A121:R121)</f>
        <v>-1.4746723248085327</v>
      </c>
      <c r="X142" s="4">
        <f>SUMPRODUCT('Respondent Data'!I142:Z142,'Product Coding'!A122:R122)</f>
        <v>-2.8951782330863489</v>
      </c>
      <c r="Y142" s="4">
        <f>SUMPRODUCT('Respondent Data'!I142:Z142,'Product Coding'!A123:R123)</f>
        <v>-2.925513740603189</v>
      </c>
      <c r="Z142" s="4">
        <f>SUMPRODUCT('Respondent Data'!I142:Z142,'Product Coding'!A124:R124)</f>
        <v>2.1366617797779597</v>
      </c>
      <c r="AA142" s="4">
        <f>SUMPRODUCT('Respondent Data'!I142:Z142,'Product Coding'!A125:R125)</f>
        <v>1.189317893827788</v>
      </c>
      <c r="AB142" s="4">
        <f>SUMPRODUCT('Respondent Data'!I142:Z142,'Product Coding'!A126:R126)</f>
        <v>2.4372916348873499</v>
      </c>
      <c r="AC142" s="4">
        <f>SUMPRODUCT('Respondent Data'!I142:Z142,'Product Coding'!A127:R127)</f>
        <v>0.85777625207644648</v>
      </c>
      <c r="AD142" s="4">
        <f>SUMPRODUCT('Respondent Data'!I142:Z142,'Product Coding'!A128:R128)</f>
        <v>-0.56272965620137005</v>
      </c>
      <c r="AE142" s="4">
        <f>SUMPRODUCT('Respondent Data'!I142:Z142,'Product Coding'!A129:R129)</f>
        <v>-0.59306516371820994</v>
      </c>
      <c r="AF142" s="4">
        <f>SUMPRODUCT('Respondent Data'!I142:Z142,'Product Coding'!A130:R130)</f>
        <v>1.6374946105792618</v>
      </c>
      <c r="AG142" s="4">
        <f>SUMPRODUCT('Respondent Data'!I142:Z142,'Product Coding'!A131:R131)</f>
        <v>0.69015072462909</v>
      </c>
      <c r="AH142" s="4">
        <f>SUMPRODUCT('Respondent Data'!I142:Z142,'Product Coding'!A132:R132)</f>
        <v>1.938124465688652</v>
      </c>
      <c r="AI142" s="4">
        <f>SUMPRODUCT('Respondent Data'!I142:Z142,'Product Coding'!A133:R133)</f>
        <v>0.3586090828777484</v>
      </c>
      <c r="AJ142" s="4">
        <f>SUMPRODUCT('Respondent Data'!I142:Z142,'Product Coding'!A134:R134)</f>
        <v>-1.061896825400068</v>
      </c>
      <c r="AK142" s="4">
        <f>SUMPRODUCT('Respondent Data'!I142:Z142,'Product Coding'!A135:R135)</f>
        <v>-1.0922323329169079</v>
      </c>
      <c r="AL142" s="4">
        <f>SUMPRODUCT('Respondent Data'!I142:Z142,'Product Coding'!A136:R136)</f>
        <v>2.8628518175591697</v>
      </c>
      <c r="AM142" s="4">
        <f>SUMPRODUCT('Respondent Data'!I142:Z142,'Product Coding'!A137:R137)</f>
        <v>1.915507931608998</v>
      </c>
      <c r="AN142" s="4">
        <f>SUMPRODUCT('Respondent Data'!I142:Z142,'Product Coding'!A138:R138)</f>
        <v>3.16348167266856</v>
      </c>
      <c r="AO142" s="4">
        <f>SUMPRODUCT('Respondent Data'!I142:Z142,'Product Coding'!A139:R139)</f>
        <v>1.5839662898576565</v>
      </c>
      <c r="AP142" s="4">
        <f>SUMPRODUCT('Respondent Data'!I142:Z142,'Product Coding'!A140:R140)</f>
        <v>0.16346038157983991</v>
      </c>
      <c r="AQ142" s="4">
        <f>SUMPRODUCT('Respondent Data'!I142:Z142,'Product Coding'!A141:R141)</f>
        <v>0.13312487406300003</v>
      </c>
      <c r="AR142" s="4">
        <f>SUMPRODUCT('Respondent Data'!I142:Z142,'Product Coding'!A142:R142)</f>
        <v>2.3636846483604721</v>
      </c>
      <c r="AS142" s="4">
        <f>SUMPRODUCT('Respondent Data'!I142:Z142,'Product Coding'!A143:R143)</f>
        <v>1.4163407624102999</v>
      </c>
      <c r="AT142" s="4">
        <f>SUMPRODUCT('Respondent Data'!I142:Z142,'Product Coding'!A144:R144)</f>
        <v>2.6643145034698623</v>
      </c>
      <c r="AU142" s="4">
        <f>SUMPRODUCT('Respondent Data'!I142:Z142,'Product Coding'!A145:R145)</f>
        <v>1.0847991206589584</v>
      </c>
      <c r="AV142" s="4">
        <f>SUMPRODUCT('Respondent Data'!I142:Z142,'Product Coding'!A146:R146)</f>
        <v>-0.33570678761885808</v>
      </c>
      <c r="AW142" s="4">
        <f>SUMPRODUCT('Respondent Data'!I142:Z142,'Product Coding'!A147:R147)</f>
        <v>-0.36604229513569797</v>
      </c>
      <c r="AX142" s="4">
        <f>SUMPRODUCT('Respondent Data'!I142:Z142,'Product Coding'!A148:R148)</f>
        <v>3.790760201400829</v>
      </c>
      <c r="AY142" s="4">
        <f>SUMPRODUCT('Respondent Data'!I142:Z142,'Product Coding'!A149:R149)</f>
        <v>2.8434163154506571</v>
      </c>
      <c r="AZ142" s="4">
        <f>SUMPRODUCT('Respondent Data'!I142:Z142,'Product Coding'!A150:R150)</f>
        <v>4.0913900565102193</v>
      </c>
      <c r="BA142" s="4">
        <f>SUMPRODUCT('Respondent Data'!I142:Z142,'Product Coding'!A151:R151)</f>
        <v>2.5118746736993152</v>
      </c>
      <c r="BB142" s="4">
        <f>SUMPRODUCT('Respondent Data'!I142:Z142,'Product Coding'!A152:R152)</f>
        <v>1.091368765421499</v>
      </c>
      <c r="BC142" s="4">
        <f>SUMPRODUCT('Respondent Data'!I142:Z142,'Product Coding'!A153:R153)</f>
        <v>1.0610332579046591</v>
      </c>
      <c r="BD142" s="4">
        <f>SUMPRODUCT('Respondent Data'!I142:Z142,'Product Coding'!A154:R154)</f>
        <v>3.2915930322021314</v>
      </c>
      <c r="BE142" s="4">
        <f>SUMPRODUCT('Respondent Data'!I142:Z142,'Product Coding'!A155:R155)</f>
        <v>2.3442491462519595</v>
      </c>
      <c r="BF142" s="4">
        <f>SUMPRODUCT('Respondent Data'!I142:Z142,'Product Coding'!A156:R156)</f>
        <v>3.5922228873115216</v>
      </c>
      <c r="BG142" s="4">
        <f>SUMPRODUCT('Respondent Data'!I142:Z142,'Product Coding'!A157:R157)</f>
        <v>2.0127075045006175</v>
      </c>
      <c r="BH142" s="4">
        <f>SUMPRODUCT('Respondent Data'!I142:Z142,'Product Coding'!A158:R158)</f>
        <v>0.59220159622280089</v>
      </c>
      <c r="BI142" s="4">
        <f>SUMPRODUCT('Respondent Data'!I142:Z142,'Product Coding'!A159:R159)</f>
        <v>0.561866088705961</v>
      </c>
      <c r="BJ142" s="4">
        <f>SUMPRODUCT('Respondent Data'!I142:Z142,'Product Coding'!A160:R160)</f>
        <v>4.5366171777815589</v>
      </c>
      <c r="BK142" s="4">
        <f>SUMPRODUCT('Respondent Data'!I142:Z142,'Product Coding'!A161:R161)</f>
        <v>3.589273291831387</v>
      </c>
      <c r="BL142" s="4">
        <f>SUMPRODUCT('Respondent Data'!I142:Z142,'Product Coding'!A162:R162)</f>
        <v>4.8372470328909491</v>
      </c>
      <c r="BM142" s="4">
        <f>SUMPRODUCT('Respondent Data'!I142:Z142,'Product Coding'!A163:R163)</f>
        <v>3.2577316500800455</v>
      </c>
      <c r="BN142" s="4">
        <f>SUMPRODUCT('Respondent Data'!I142:Z142,'Product Coding'!A164:R164)</f>
        <v>1.8372257418022291</v>
      </c>
      <c r="BO142" s="4">
        <f>SUMPRODUCT('Respondent Data'!I142:Z142,'Product Coding'!A165:R165)</f>
        <v>1.8068902342853892</v>
      </c>
      <c r="BP142" s="4">
        <f>SUMPRODUCT('Respondent Data'!I142:Z142,'Product Coding'!A166:R166)</f>
        <v>4.0374500085828613</v>
      </c>
      <c r="BQ142" s="4">
        <f>SUMPRODUCT('Respondent Data'!I142:Z142,'Product Coding'!A167:R167)</f>
        <v>3.0901061226326894</v>
      </c>
      <c r="BR142" s="4">
        <f>SUMPRODUCT('Respondent Data'!I142:Z142,'Product Coding'!A168:R168)</f>
        <v>4.3380798636922515</v>
      </c>
      <c r="BS142" s="4">
        <f>SUMPRODUCT('Respondent Data'!I142:Z142,'Product Coding'!A169:R169)</f>
        <v>2.7585644808813479</v>
      </c>
      <c r="BT142" s="4">
        <f>SUMPRODUCT('Respondent Data'!I142:Z142,'Product Coding'!A170:R170)</f>
        <v>1.338058572603531</v>
      </c>
      <c r="BU142" s="4">
        <f>SUMPRODUCT('Respondent Data'!I142:Z142,'Product Coding'!A171:R171)</f>
        <v>1.3077230650866911</v>
      </c>
      <c r="BV142" s="4">
        <f>SUMPRODUCT('Respondent Data'!I142:Z142,'Product Coding'!A172:R172)</f>
        <v>2.3920133871520202</v>
      </c>
      <c r="BX142" s="4">
        <f t="shared" si="676"/>
        <v>0.22896231721288288</v>
      </c>
      <c r="BY142" s="4">
        <f t="shared" si="677"/>
        <v>0.59045966235705416</v>
      </c>
      <c r="BZ142" s="4">
        <f t="shared" si="678"/>
        <v>0.16951265439795676</v>
      </c>
      <c r="CA142" s="4">
        <f t="shared" si="679"/>
        <v>0.82257771463939644</v>
      </c>
      <c r="CB142" s="4">
        <f t="shared" si="680"/>
        <v>3.4048251705207777</v>
      </c>
      <c r="CC142" s="4">
        <f t="shared" si="681"/>
        <v>3.5096948657786475</v>
      </c>
      <c r="CD142" s="4">
        <f t="shared" si="682"/>
        <v>0.37718078395916549</v>
      </c>
      <c r="CE142" s="4">
        <f t="shared" si="683"/>
        <v>0.97269297871853799</v>
      </c>
      <c r="CF142" s="4">
        <f t="shared" si="684"/>
        <v>0.27924645703761647</v>
      </c>
      <c r="CG142" s="4">
        <f t="shared" si="685"/>
        <v>1.3550723588570017</v>
      </c>
      <c r="CH142" s="4">
        <f t="shared" si="686"/>
        <v>5.6089344425479419</v>
      </c>
      <c r="CI142" s="4">
        <f t="shared" si="687"/>
        <v>5.7816914025246575</v>
      </c>
      <c r="CJ142" s="4">
        <f t="shared" si="688"/>
        <v>0.73831820731185005</v>
      </c>
      <c r="CK142" s="4">
        <f t="shared" si="689"/>
        <v>1.9040125235808514</v>
      </c>
      <c r="CL142" s="4">
        <f t="shared" si="690"/>
        <v>0.54661518382261842</v>
      </c>
      <c r="CM142" s="4">
        <f t="shared" si="691"/>
        <v>2.652506801294138</v>
      </c>
      <c r="CN142" s="4">
        <f t="shared" si="692"/>
        <v>10.979293216061668</v>
      </c>
      <c r="CO142" s="4">
        <f t="shared" si="693"/>
        <v>11.317458929732977</v>
      </c>
      <c r="CP142" s="4">
        <f t="shared" si="694"/>
        <v>1.2162675659256486</v>
      </c>
      <c r="CQ142" s="4">
        <f t="shared" si="695"/>
        <v>3.1365726249379802</v>
      </c>
      <c r="CR142" s="4">
        <f t="shared" si="696"/>
        <v>0.90046583240378719</v>
      </c>
      <c r="CS142" s="4">
        <f t="shared" si="697"/>
        <v>4.3696037275816328</v>
      </c>
      <c r="CT142" s="4">
        <f t="shared" si="698"/>
        <v>18.086724806778278</v>
      </c>
      <c r="CU142" s="4">
        <f t="shared" si="699"/>
        <v>18.643801667911116</v>
      </c>
      <c r="CV142" s="4">
        <f t="shared" si="700"/>
        <v>0.1180482570840235</v>
      </c>
      <c r="CW142" s="4">
        <f t="shared" si="701"/>
        <v>0.3044288460570721</v>
      </c>
      <c r="CX142" s="4">
        <f t="shared" si="702"/>
        <v>8.7397234833013385E-2</v>
      </c>
      <c r="CY142" s="4">
        <f t="shared" si="703"/>
        <v>0.42410413517546403</v>
      </c>
      <c r="CZ142" s="4">
        <f t="shared" si="704"/>
        <v>1.7554577624320769</v>
      </c>
      <c r="DA142" s="4">
        <f t="shared" si="705"/>
        <v>1.8095264183437565</v>
      </c>
      <c r="DB142" s="4">
        <f t="shared" si="706"/>
        <v>0.19446664714948034</v>
      </c>
      <c r="DC142" s="4">
        <f t="shared" si="707"/>
        <v>0.50150047489617988</v>
      </c>
      <c r="DD142" s="4">
        <f t="shared" si="708"/>
        <v>0.14397372437286143</v>
      </c>
      <c r="DE142" s="4">
        <f t="shared" si="709"/>
        <v>0.69864741121166829</v>
      </c>
      <c r="DF142" s="4">
        <f t="shared" si="710"/>
        <v>2.8918511268634113</v>
      </c>
      <c r="DG142" s="4">
        <f t="shared" si="711"/>
        <v>2.9809210588619774</v>
      </c>
      <c r="DH142" s="4">
        <f t="shared" si="712"/>
        <v>5.7105672867633434E-2</v>
      </c>
      <c r="DI142" s="4">
        <f t="shared" si="713"/>
        <v>0.14726701201553874</v>
      </c>
      <c r="DJ142" s="4">
        <f t="shared" si="714"/>
        <v>4.2278285382540047E-2</v>
      </c>
      <c r="DK142" s="4">
        <f t="shared" si="715"/>
        <v>0.20515975926609742</v>
      </c>
      <c r="DL142" s="4">
        <f t="shared" si="716"/>
        <v>0.84920014230317009</v>
      </c>
      <c r="DM142" s="4">
        <f t="shared" si="717"/>
        <v>0.87535577605121695</v>
      </c>
      <c r="DN142" s="4">
        <f t="shared" si="718"/>
        <v>9.407295804358537E-2</v>
      </c>
      <c r="DO142" s="4">
        <f t="shared" si="719"/>
        <v>0.24260012616704668</v>
      </c>
      <c r="DP142" s="4">
        <f t="shared" si="720"/>
        <v>6.9647080004912348E-2</v>
      </c>
      <c r="DQ142" s="4">
        <f t="shared" si="721"/>
        <v>0.33796967020084939</v>
      </c>
      <c r="DR142" s="4">
        <f t="shared" si="722"/>
        <v>1.3989287814305991</v>
      </c>
      <c r="DS142" s="4">
        <f t="shared" si="723"/>
        <v>1.442016231636934</v>
      </c>
      <c r="DT142" s="4">
        <f t="shared" si="724"/>
        <v>2.2578431170356773E-2</v>
      </c>
      <c r="DU142" s="4">
        <f t="shared" si="725"/>
        <v>5.8226406020364663E-2</v>
      </c>
      <c r="DV142" s="4">
        <f t="shared" si="726"/>
        <v>1.6715981242757059E-2</v>
      </c>
      <c r="DW142" s="4">
        <f t="shared" si="727"/>
        <v>8.1116030525611685E-2</v>
      </c>
      <c r="DX142" s="4">
        <f t="shared" si="728"/>
        <v>0.33575660700631715</v>
      </c>
      <c r="DY142" s="4">
        <f t="shared" si="729"/>
        <v>0.34609801700364257</v>
      </c>
      <c r="DZ142" s="4">
        <f t="shared" si="730"/>
        <v>3.7194550059891029E-2</v>
      </c>
      <c r="EA142" s="4">
        <f t="shared" si="731"/>
        <v>9.5919196386653666E-2</v>
      </c>
      <c r="EB142" s="4">
        <f t="shared" si="732"/>
        <v>2.753705057905945E-2</v>
      </c>
      <c r="EC142" s="4">
        <f t="shared" si="733"/>
        <v>0.13362639039357305</v>
      </c>
      <c r="ED142" s="4">
        <f t="shared" si="734"/>
        <v>0.55310822231225443</v>
      </c>
      <c r="EE142" s="4">
        <f t="shared" si="735"/>
        <v>0.57014413100463412</v>
      </c>
      <c r="EF142" s="4">
        <f t="shared" si="736"/>
        <v>1.0709573929770549E-2</v>
      </c>
      <c r="EG142" s="4">
        <f t="shared" si="737"/>
        <v>2.7618393644578399E-2</v>
      </c>
      <c r="EH142" s="4">
        <f t="shared" si="738"/>
        <v>7.9288519019426497E-3</v>
      </c>
      <c r="EI142" s="4">
        <f t="shared" si="739"/>
        <v>3.847557517388997E-2</v>
      </c>
      <c r="EJ142" s="4">
        <f t="shared" si="740"/>
        <v>0.15925863838865867</v>
      </c>
      <c r="EK142" s="4">
        <f t="shared" si="741"/>
        <v>0.16416385496764896</v>
      </c>
      <c r="EL142" s="4">
        <f t="shared" si="742"/>
        <v>1.7642403081305859E-2</v>
      </c>
      <c r="EM142" s="4">
        <f t="shared" si="743"/>
        <v>4.5497125873640375E-2</v>
      </c>
      <c r="EN142" s="4">
        <f t="shared" si="744"/>
        <v>1.3061584162298025E-2</v>
      </c>
      <c r="EO142" s="4">
        <f t="shared" si="745"/>
        <v>6.3382690147543053E-2</v>
      </c>
      <c r="EP142" s="4">
        <f t="shared" si="746"/>
        <v>0.26235451672098836</v>
      </c>
      <c r="EQ142" s="4">
        <f t="shared" si="747"/>
        <v>0.27043511905448425</v>
      </c>
      <c r="ER142" s="4">
        <f t="shared" si="748"/>
        <v>9.1445383445561759E-2</v>
      </c>
      <c r="ET142" s="4">
        <f t="shared" si="749"/>
        <v>0.81369459908897945</v>
      </c>
      <c r="EU142" s="4">
        <f t="shared" si="750"/>
        <v>0.62874904888691385</v>
      </c>
      <c r="EV142" s="4">
        <f t="shared" si="751"/>
        <v>0.85505701562056313</v>
      </c>
      <c r="EW142" s="4">
        <f t="shared" si="752"/>
        <v>0.54867344858205602</v>
      </c>
      <c r="EX142" s="4">
        <f t="shared" si="753"/>
        <v>0.22702376627623819</v>
      </c>
      <c r="EY142" s="4">
        <f t="shared" si="754"/>
        <v>0.22174449264592078</v>
      </c>
      <c r="EZ142" s="4">
        <f t="shared" si="755"/>
        <v>0.72612108130434883</v>
      </c>
      <c r="FA142" s="4">
        <f t="shared" si="756"/>
        <v>0.50692125474568284</v>
      </c>
      <c r="FB142" s="4">
        <f t="shared" si="757"/>
        <v>0.78171019704500522</v>
      </c>
      <c r="FC142" s="4">
        <f t="shared" si="758"/>
        <v>0.42461540353067312</v>
      </c>
      <c r="FD142" s="4">
        <f t="shared" si="759"/>
        <v>0.15131032221503926</v>
      </c>
      <c r="FE142" s="4">
        <f t="shared" si="760"/>
        <v>0.14745583964904752</v>
      </c>
      <c r="FF142" s="4">
        <f t="shared" si="761"/>
        <v>0.57526866818383526</v>
      </c>
      <c r="FG142" s="4">
        <f t="shared" si="762"/>
        <v>0.34435113205604562</v>
      </c>
      <c r="FH142" s="4">
        <f t="shared" si="763"/>
        <v>0.64657324618293033</v>
      </c>
      <c r="FI142" s="4">
        <f t="shared" si="764"/>
        <v>0.27378456890092168</v>
      </c>
      <c r="FJ142" s="4">
        <f t="shared" si="765"/>
        <v>8.3477379004231578E-2</v>
      </c>
      <c r="FK142" s="4">
        <f t="shared" si="766"/>
        <v>8.1185576156954833E-2</v>
      </c>
      <c r="FL142" s="4">
        <f t="shared" si="767"/>
        <v>0.45120905768538777</v>
      </c>
      <c r="FM142" s="4">
        <f t="shared" si="768"/>
        <v>0.24174602761023523</v>
      </c>
      <c r="FN142" s="4">
        <f t="shared" si="769"/>
        <v>0.52618678165613686</v>
      </c>
      <c r="FO142" s="4">
        <f t="shared" si="770"/>
        <v>0.18623348215872551</v>
      </c>
      <c r="FP142" s="4">
        <f t="shared" si="771"/>
        <v>5.2392435586689524E-2</v>
      </c>
      <c r="FQ142" s="4">
        <f t="shared" si="772"/>
        <v>5.0906643067647001E-2</v>
      </c>
      <c r="FR142" s="4">
        <f t="shared" si="773"/>
        <v>0.89441577647828485</v>
      </c>
      <c r="FS142" s="4">
        <f t="shared" si="774"/>
        <v>0.76661904788653179</v>
      </c>
      <c r="FT142" s="4">
        <f t="shared" si="775"/>
        <v>0.91962713161907694</v>
      </c>
      <c r="FU142" s="4">
        <f t="shared" si="776"/>
        <v>0.7021958403883084</v>
      </c>
      <c r="FV142" s="4">
        <f t="shared" si="777"/>
        <v>0.36291610549579251</v>
      </c>
      <c r="FW142" s="4">
        <f t="shared" si="778"/>
        <v>0.35593187288465145</v>
      </c>
      <c r="FX142" s="4">
        <f t="shared" si="779"/>
        <v>0.83719374030780791</v>
      </c>
      <c r="FY142" s="4">
        <f t="shared" si="780"/>
        <v>0.66600045535726138</v>
      </c>
      <c r="FZ142" s="4">
        <f t="shared" si="781"/>
        <v>0.87414595168976517</v>
      </c>
      <c r="GA142" s="4">
        <f t="shared" si="782"/>
        <v>0.58870369059502847</v>
      </c>
      <c r="GB142" s="4">
        <f t="shared" si="783"/>
        <v>0.2569471357980585</v>
      </c>
      <c r="GC142" s="4">
        <f t="shared" si="784"/>
        <v>0.25119814867312873</v>
      </c>
      <c r="GD142" s="4">
        <f t="shared" si="785"/>
        <v>0.94597922011645108</v>
      </c>
      <c r="GE142" s="4">
        <f t="shared" si="786"/>
        <v>0.87163667178330395</v>
      </c>
      <c r="GF142" s="4">
        <f t="shared" si="787"/>
        <v>0.95943666295703078</v>
      </c>
      <c r="GG142" s="4">
        <f t="shared" si="788"/>
        <v>0.8297655081090386</v>
      </c>
      <c r="GH142" s="4">
        <f t="shared" si="789"/>
        <v>0.5407743473102401</v>
      </c>
      <c r="GI142" s="4">
        <f t="shared" si="790"/>
        <v>0.53323215401059421</v>
      </c>
      <c r="GJ142" s="4">
        <f t="shared" si="791"/>
        <v>0.91401582741629406</v>
      </c>
      <c r="GK142" s="4">
        <f t="shared" si="792"/>
        <v>0.80476412237669992</v>
      </c>
      <c r="GL142" s="4">
        <f t="shared" si="793"/>
        <v>0.93488779494953378</v>
      </c>
      <c r="GM142" s="4">
        <f t="shared" si="794"/>
        <v>0.74740109755244666</v>
      </c>
      <c r="GN142" s="4">
        <f t="shared" si="795"/>
        <v>0.41685272515828958</v>
      </c>
      <c r="GO142" s="4">
        <f t="shared" si="796"/>
        <v>0.40949768762580224</v>
      </c>
      <c r="GP142" s="4">
        <f t="shared" si="797"/>
        <v>0.97792009836886995</v>
      </c>
      <c r="GQ142" s="4">
        <f t="shared" si="798"/>
        <v>0.94497736430587209</v>
      </c>
      <c r="GR142" s="4">
        <f t="shared" si="799"/>
        <v>0.98355884873342436</v>
      </c>
      <c r="GS142" s="4">
        <f t="shared" si="800"/>
        <v>0.92497009734822344</v>
      </c>
      <c r="GT142" s="4">
        <f t="shared" si="801"/>
        <v>0.74863938142233033</v>
      </c>
      <c r="GU142" s="4">
        <f t="shared" si="802"/>
        <v>0.7428879527108716</v>
      </c>
      <c r="GV142" s="4">
        <f t="shared" si="803"/>
        <v>0.96413927352612561</v>
      </c>
      <c r="GW142" s="4">
        <f t="shared" si="804"/>
        <v>0.91247603226322882</v>
      </c>
      <c r="GX142" s="4">
        <f t="shared" si="805"/>
        <v>0.97320091712163448</v>
      </c>
      <c r="GY142" s="4">
        <f t="shared" si="806"/>
        <v>0.88212484154750437</v>
      </c>
      <c r="GZ142" s="4">
        <f t="shared" si="807"/>
        <v>0.64387013450434805</v>
      </c>
      <c r="HA142" s="4">
        <f t="shared" si="808"/>
        <v>0.63688420715884486</v>
      </c>
      <c r="HB142" s="4">
        <f t="shared" si="809"/>
        <v>0.98940390572523196</v>
      </c>
      <c r="HC142" s="4">
        <f t="shared" si="810"/>
        <v>0.97312388157375596</v>
      </c>
      <c r="HD142" s="4">
        <f t="shared" si="811"/>
        <v>0.9921335202509769</v>
      </c>
      <c r="HE142" s="4">
        <f t="shared" si="812"/>
        <v>0.96294994692826819</v>
      </c>
      <c r="HF142" s="4">
        <f t="shared" si="813"/>
        <v>0.86262027030480071</v>
      </c>
      <c r="HG142" s="4">
        <f t="shared" si="814"/>
        <v>0.85898561077365621</v>
      </c>
      <c r="HH142" s="4">
        <f t="shared" si="815"/>
        <v>0.98266345522957121</v>
      </c>
      <c r="HI142" s="4">
        <f t="shared" si="816"/>
        <v>0.95648278245086338</v>
      </c>
      <c r="HJ142" s="4">
        <f t="shared" si="817"/>
        <v>0.98710682117800497</v>
      </c>
      <c r="HK142" s="4">
        <f t="shared" si="818"/>
        <v>0.94039522108569529</v>
      </c>
      <c r="HL142" s="4">
        <f t="shared" si="819"/>
        <v>0.79217049311752474</v>
      </c>
      <c r="HM142" s="4">
        <f t="shared" si="820"/>
        <v>0.78713189284648055</v>
      </c>
      <c r="HN142" s="4">
        <f t="shared" si="821"/>
        <v>0.91621625338972101</v>
      </c>
      <c r="HP142" s="4">
        <f t="shared" ref="HP142:IU142" si="858">IF(B1=1,ET142,0)</f>
        <v>0.81369459908897945</v>
      </c>
      <c r="HQ142" s="4">
        <f t="shared" si="858"/>
        <v>0.62874904888691385</v>
      </c>
      <c r="HR142" s="4">
        <f t="shared" si="858"/>
        <v>0.85505701562056313</v>
      </c>
      <c r="HS142" s="4">
        <f t="shared" si="858"/>
        <v>0.54867344858205602</v>
      </c>
      <c r="HT142" s="4">
        <f t="shared" si="858"/>
        <v>0.22702376627623819</v>
      </c>
      <c r="HU142" s="4">
        <f t="shared" si="858"/>
        <v>0.22174449264592078</v>
      </c>
      <c r="HV142" s="4">
        <f t="shared" si="858"/>
        <v>0.72612108130434883</v>
      </c>
      <c r="HW142" s="4">
        <f t="shared" si="858"/>
        <v>0.50692125474568284</v>
      </c>
      <c r="HX142" s="4">
        <f t="shared" si="858"/>
        <v>0.78171019704500522</v>
      </c>
      <c r="HY142" s="4">
        <f t="shared" si="858"/>
        <v>0.42461540353067312</v>
      </c>
      <c r="HZ142" s="4">
        <f t="shared" si="858"/>
        <v>0.15131032221503926</v>
      </c>
      <c r="IA142" s="4">
        <f t="shared" si="858"/>
        <v>0.14745583964904752</v>
      </c>
      <c r="IB142" s="4">
        <f t="shared" si="858"/>
        <v>0.57526866818383526</v>
      </c>
      <c r="IC142" s="4">
        <f t="shared" si="858"/>
        <v>0.34435113205604562</v>
      </c>
      <c r="ID142" s="4">
        <f t="shared" si="858"/>
        <v>0.64657324618293033</v>
      </c>
      <c r="IE142" s="4">
        <f t="shared" si="858"/>
        <v>0.27378456890092168</v>
      </c>
      <c r="IF142" s="4">
        <f t="shared" si="858"/>
        <v>8.3477379004231578E-2</v>
      </c>
      <c r="IG142" s="4">
        <f t="shared" si="858"/>
        <v>8.1185576156954833E-2</v>
      </c>
      <c r="IH142" s="4">
        <f t="shared" si="858"/>
        <v>0.45120905768538777</v>
      </c>
      <c r="II142" s="4">
        <f t="shared" si="858"/>
        <v>0.24174602761023523</v>
      </c>
      <c r="IJ142" s="4">
        <f t="shared" si="858"/>
        <v>0.52618678165613686</v>
      </c>
      <c r="IK142" s="4">
        <f t="shared" si="858"/>
        <v>0.18623348215872551</v>
      </c>
      <c r="IL142" s="4">
        <f t="shared" si="858"/>
        <v>5.2392435586689524E-2</v>
      </c>
      <c r="IM142" s="4">
        <f t="shared" si="858"/>
        <v>5.0906643067647001E-2</v>
      </c>
      <c r="IN142" s="4">
        <f t="shared" si="858"/>
        <v>0.89441577647828485</v>
      </c>
      <c r="IO142" s="4">
        <f t="shared" si="858"/>
        <v>0.76661904788653179</v>
      </c>
      <c r="IP142" s="4">
        <f t="shared" si="858"/>
        <v>0.91962713161907694</v>
      </c>
      <c r="IQ142" s="4">
        <f t="shared" si="858"/>
        <v>0.7021958403883084</v>
      </c>
      <c r="IR142" s="4">
        <f t="shared" si="858"/>
        <v>0.36291610549579251</v>
      </c>
      <c r="IS142" s="4">
        <f t="shared" si="858"/>
        <v>0.35593187288465145</v>
      </c>
      <c r="IT142" s="4">
        <f t="shared" si="858"/>
        <v>0.83719374030780791</v>
      </c>
      <c r="IU142" s="4">
        <f t="shared" si="858"/>
        <v>0.66600045535726138</v>
      </c>
      <c r="IV142" s="4">
        <f t="shared" ref="IV142:KA142" si="859">IF(AH1=1,FZ142,0)</f>
        <v>0.87414595168976517</v>
      </c>
      <c r="IW142" s="4">
        <f t="shared" si="859"/>
        <v>0.58870369059502847</v>
      </c>
      <c r="IX142" s="4">
        <f t="shared" si="859"/>
        <v>0.2569471357980585</v>
      </c>
      <c r="IY142" s="4">
        <f t="shared" si="859"/>
        <v>0.25119814867312873</v>
      </c>
      <c r="IZ142" s="4">
        <f t="shared" si="859"/>
        <v>0.94597922011645108</v>
      </c>
      <c r="JA142" s="4">
        <f t="shared" si="859"/>
        <v>0.87163667178330395</v>
      </c>
      <c r="JB142" s="4">
        <f t="shared" si="859"/>
        <v>0.95943666295703078</v>
      </c>
      <c r="JC142" s="4">
        <f t="shared" si="859"/>
        <v>0.8297655081090386</v>
      </c>
      <c r="JD142" s="4">
        <f t="shared" si="859"/>
        <v>0.5407743473102401</v>
      </c>
      <c r="JE142" s="4">
        <f t="shared" si="859"/>
        <v>0.53323215401059421</v>
      </c>
      <c r="JF142" s="4">
        <f t="shared" si="859"/>
        <v>0.91401582741629406</v>
      </c>
      <c r="JG142" s="4">
        <f t="shared" si="859"/>
        <v>0.80476412237669992</v>
      </c>
      <c r="JH142" s="4">
        <f t="shared" si="859"/>
        <v>0.93488779494953378</v>
      </c>
      <c r="JI142" s="4">
        <f t="shared" si="859"/>
        <v>0.74740109755244666</v>
      </c>
      <c r="JJ142" s="4">
        <f t="shared" si="859"/>
        <v>0.41685272515828958</v>
      </c>
      <c r="JK142" s="4">
        <f t="shared" si="859"/>
        <v>0.40949768762580224</v>
      </c>
      <c r="JL142" s="4">
        <f t="shared" si="859"/>
        <v>0.97792009836886995</v>
      </c>
      <c r="JM142" s="4">
        <f t="shared" si="859"/>
        <v>0.94497736430587209</v>
      </c>
      <c r="JN142" s="4">
        <f t="shared" si="859"/>
        <v>0.98355884873342436</v>
      </c>
      <c r="JO142" s="4">
        <f t="shared" si="859"/>
        <v>0.92497009734822344</v>
      </c>
      <c r="JP142" s="4">
        <f t="shared" si="859"/>
        <v>0.74863938142233033</v>
      </c>
      <c r="JQ142" s="4">
        <f t="shared" si="859"/>
        <v>0.7428879527108716</v>
      </c>
      <c r="JR142" s="4">
        <f t="shared" si="859"/>
        <v>0.96413927352612561</v>
      </c>
      <c r="JS142" s="4">
        <f t="shared" si="859"/>
        <v>0.91247603226322882</v>
      </c>
      <c r="JT142" s="4">
        <f t="shared" si="859"/>
        <v>0.97320091712163448</v>
      </c>
      <c r="JU142" s="4">
        <f t="shared" si="859"/>
        <v>0.88212484154750437</v>
      </c>
      <c r="JV142" s="4">
        <f t="shared" si="859"/>
        <v>0.64387013450434805</v>
      </c>
      <c r="JW142" s="4">
        <f t="shared" si="859"/>
        <v>0.63688420715884486</v>
      </c>
      <c r="JX142" s="4">
        <f t="shared" si="859"/>
        <v>0.98940390572523196</v>
      </c>
      <c r="JY142" s="4">
        <f t="shared" si="859"/>
        <v>0.97312388157375596</v>
      </c>
      <c r="JZ142" s="4">
        <f t="shared" si="859"/>
        <v>0.9921335202509769</v>
      </c>
      <c r="KA142" s="4">
        <f t="shared" si="859"/>
        <v>0.96294994692826819</v>
      </c>
      <c r="KB142" s="4">
        <f t="shared" ref="KB142:KJ142" si="860">IF(BN1=1,HF142,0)</f>
        <v>0.86262027030480071</v>
      </c>
      <c r="KC142" s="4">
        <f t="shared" si="860"/>
        <v>0.85898561077365621</v>
      </c>
      <c r="KD142" s="4">
        <f t="shared" si="860"/>
        <v>0.98266345522957121</v>
      </c>
      <c r="KE142" s="4">
        <f t="shared" si="860"/>
        <v>0.95648278245086338</v>
      </c>
      <c r="KF142" s="4">
        <f t="shared" si="860"/>
        <v>0.98710682117800497</v>
      </c>
      <c r="KG142" s="4">
        <f t="shared" si="860"/>
        <v>0.94039522108569529</v>
      </c>
      <c r="KH142" s="4">
        <f t="shared" si="860"/>
        <v>0.79217049311752474</v>
      </c>
      <c r="KI142" s="4">
        <f t="shared" si="860"/>
        <v>0.78713189284648055</v>
      </c>
      <c r="KJ142" s="4">
        <f t="shared" si="860"/>
        <v>0</v>
      </c>
    </row>
    <row r="143" spans="1:296" x14ac:dyDescent="0.2">
      <c r="A143" s="4" t="str">
        <f>'Respondent Data'!A143</f>
        <v>1178</v>
      </c>
      <c r="B143" s="4">
        <f>SUMPRODUCT('Respondent Data'!I143:Z143,'Product Coding'!A100:R100)</f>
        <v>1.4139279546983621</v>
      </c>
      <c r="C143" s="4">
        <f>SUMPRODUCT('Respondent Data'!I143:Z143,'Product Coding'!A101:R101)</f>
        <v>0.30328828230712407</v>
      </c>
      <c r="D143" s="4">
        <f>SUMPRODUCT('Respondent Data'!I143:Z143,'Product Coding'!A102:R102)</f>
        <v>0.68706744970779154</v>
      </c>
      <c r="E143" s="4">
        <f>SUMPRODUCT('Respondent Data'!I143:Z143,'Product Coding'!A103:R103)</f>
        <v>0.44785640566494106</v>
      </c>
      <c r="F143" s="4">
        <f>SUMPRODUCT('Respondent Data'!I143:Z143,'Product Coding'!A104:R104)</f>
        <v>0.81489122126263602</v>
      </c>
      <c r="G143" s="4">
        <f>SUMPRODUCT('Respondent Data'!I143:Z143,'Product Coding'!A105:R105)</f>
        <v>8.156494157219607E-2</v>
      </c>
      <c r="H143" s="4">
        <f>SUMPRODUCT('Respondent Data'!I143:Z143,'Product Coding'!A106:R106)</f>
        <v>0.33723153809520201</v>
      </c>
      <c r="I143" s="4">
        <f>SUMPRODUCT('Respondent Data'!I143:Z143,'Product Coding'!A107:R107)</f>
        <v>-0.77340813429603594</v>
      </c>
      <c r="J143" s="4">
        <f>SUMPRODUCT('Respondent Data'!I143:Z143,'Product Coding'!A108:R108)</f>
        <v>-0.38962896689536852</v>
      </c>
      <c r="K143" s="4">
        <f>SUMPRODUCT('Respondent Data'!I143:Z143,'Product Coding'!A109:R109)</f>
        <v>-0.62884001093821906</v>
      </c>
      <c r="L143" s="4">
        <f>SUMPRODUCT('Respondent Data'!I143:Z143,'Product Coding'!A110:R110)</f>
        <v>-0.26180519534052404</v>
      </c>
      <c r="M143" s="4">
        <f>SUMPRODUCT('Respondent Data'!I143:Z143,'Product Coding'!A111:R111)</f>
        <v>-0.995131475030964</v>
      </c>
      <c r="N143" s="4">
        <f>SUMPRODUCT('Respondent Data'!I143:Z143,'Product Coding'!A112:R112)</f>
        <v>0.45968222336285214</v>
      </c>
      <c r="O143" s="4">
        <f>SUMPRODUCT('Respondent Data'!I143:Z143,'Product Coding'!A113:R113)</f>
        <v>-0.65095744902838582</v>
      </c>
      <c r="P143" s="4">
        <f>SUMPRODUCT('Respondent Data'!I143:Z143,'Product Coding'!A114:R114)</f>
        <v>-0.26717828162771839</v>
      </c>
      <c r="Q143" s="4">
        <f>SUMPRODUCT('Respondent Data'!I143:Z143,'Product Coding'!A115:R115)</f>
        <v>-0.50638932567056893</v>
      </c>
      <c r="R143" s="4">
        <f>SUMPRODUCT('Respondent Data'!I143:Z143,'Product Coding'!A116:R116)</f>
        <v>-0.13935451007287392</v>
      </c>
      <c r="S143" s="4">
        <f>SUMPRODUCT('Respondent Data'!I143:Z143,'Product Coding'!A117:R117)</f>
        <v>-0.87268078976331376</v>
      </c>
      <c r="T143" s="4">
        <f>SUMPRODUCT('Respondent Data'!I143:Z143,'Product Coding'!A118:R118)</f>
        <v>-0.61701419324030793</v>
      </c>
      <c r="U143" s="4">
        <f>SUMPRODUCT('Respondent Data'!I143:Z143,'Product Coding'!A119:R119)</f>
        <v>-1.7276538656315459</v>
      </c>
      <c r="V143" s="4">
        <f>SUMPRODUCT('Respondent Data'!I143:Z143,'Product Coding'!A120:R120)</f>
        <v>-1.3438746982308785</v>
      </c>
      <c r="W143" s="4">
        <f>SUMPRODUCT('Respondent Data'!I143:Z143,'Product Coding'!A121:R121)</f>
        <v>-1.583085742273729</v>
      </c>
      <c r="X143" s="4">
        <f>SUMPRODUCT('Respondent Data'!I143:Z143,'Product Coding'!A122:R122)</f>
        <v>-1.216050926676034</v>
      </c>
      <c r="Y143" s="4">
        <f>SUMPRODUCT('Respondent Data'!I143:Z143,'Product Coding'!A123:R123)</f>
        <v>-1.9493772063664738</v>
      </c>
      <c r="Z143" s="4">
        <f>SUMPRODUCT('Respondent Data'!I143:Z143,'Product Coding'!A124:R124)</f>
        <v>0.61672738667921201</v>
      </c>
      <c r="AA143" s="4">
        <f>SUMPRODUCT('Respondent Data'!I143:Z143,'Product Coding'!A125:R125)</f>
        <v>-0.49391228571202594</v>
      </c>
      <c r="AB143" s="4">
        <f>SUMPRODUCT('Respondent Data'!I143:Z143,'Product Coding'!A126:R126)</f>
        <v>-0.11013311831135852</v>
      </c>
      <c r="AC143" s="4">
        <f>SUMPRODUCT('Respondent Data'!I143:Z143,'Product Coding'!A127:R127)</f>
        <v>-0.34934416235420906</v>
      </c>
      <c r="AD143" s="4">
        <f>SUMPRODUCT('Respondent Data'!I143:Z143,'Product Coding'!A128:R128)</f>
        <v>1.7690653243485954E-2</v>
      </c>
      <c r="AE143" s="4">
        <f>SUMPRODUCT('Respondent Data'!I143:Z143,'Product Coding'!A129:R129)</f>
        <v>-0.71563562644695411</v>
      </c>
      <c r="AF143" s="4">
        <f>SUMPRODUCT('Respondent Data'!I143:Z143,'Product Coding'!A130:R130)</f>
        <v>-0.45996902992394806</v>
      </c>
      <c r="AG143" s="4">
        <f>SUMPRODUCT('Respondent Data'!I143:Z143,'Product Coding'!A131:R131)</f>
        <v>-1.570608702315186</v>
      </c>
      <c r="AH143" s="4">
        <f>SUMPRODUCT('Respondent Data'!I143:Z143,'Product Coding'!A132:R132)</f>
        <v>-1.1868295349145186</v>
      </c>
      <c r="AI143" s="4">
        <f>SUMPRODUCT('Respondent Data'!I143:Z143,'Product Coding'!A133:R133)</f>
        <v>-1.4260405789573691</v>
      </c>
      <c r="AJ143" s="4">
        <f>SUMPRODUCT('Respondent Data'!I143:Z143,'Product Coding'!A134:R134)</f>
        <v>-1.0590057633596741</v>
      </c>
      <c r="AK143" s="4">
        <f>SUMPRODUCT('Respondent Data'!I143:Z143,'Product Coding'!A135:R135)</f>
        <v>-1.7923320430501142</v>
      </c>
      <c r="AL143" s="4">
        <f>SUMPRODUCT('Respondent Data'!I143:Z143,'Product Coding'!A136:R136)</f>
        <v>2.5678492761589231</v>
      </c>
      <c r="AM143" s="4">
        <f>SUMPRODUCT('Respondent Data'!I143:Z143,'Product Coding'!A137:R137)</f>
        <v>1.4572096037676852</v>
      </c>
      <c r="AN143" s="4">
        <f>SUMPRODUCT('Respondent Data'!I143:Z143,'Product Coding'!A138:R138)</f>
        <v>1.8409887711683526</v>
      </c>
      <c r="AO143" s="4">
        <f>SUMPRODUCT('Respondent Data'!I143:Z143,'Product Coding'!A139:R139)</f>
        <v>1.601777727125502</v>
      </c>
      <c r="AP143" s="4">
        <f>SUMPRODUCT('Respondent Data'!I143:Z143,'Product Coding'!A140:R140)</f>
        <v>1.9688125427231971</v>
      </c>
      <c r="AQ143" s="4">
        <f>SUMPRODUCT('Respondent Data'!I143:Z143,'Product Coding'!A141:R141)</f>
        <v>1.2354862630327572</v>
      </c>
      <c r="AR143" s="4">
        <f>SUMPRODUCT('Respondent Data'!I143:Z143,'Product Coding'!A142:R142)</f>
        <v>1.491152859555763</v>
      </c>
      <c r="AS143" s="4">
        <f>SUMPRODUCT('Respondent Data'!I143:Z143,'Product Coding'!A143:R143)</f>
        <v>0.38051318716452509</v>
      </c>
      <c r="AT143" s="4">
        <f>SUMPRODUCT('Respondent Data'!I143:Z143,'Product Coding'!A144:R144)</f>
        <v>0.76429235456519251</v>
      </c>
      <c r="AU143" s="4">
        <f>SUMPRODUCT('Respondent Data'!I143:Z143,'Product Coding'!A145:R145)</f>
        <v>0.52508131052234197</v>
      </c>
      <c r="AV143" s="4">
        <f>SUMPRODUCT('Respondent Data'!I143:Z143,'Product Coding'!A146:R146)</f>
        <v>0.89211612612003699</v>
      </c>
      <c r="AW143" s="4">
        <f>SUMPRODUCT('Respondent Data'!I143:Z143,'Product Coding'!A147:R147)</f>
        <v>0.15878984642959704</v>
      </c>
      <c r="AX143" s="4">
        <f>SUMPRODUCT('Respondent Data'!I143:Z143,'Product Coding'!A148:R148)</f>
        <v>3.046740889601232</v>
      </c>
      <c r="AY143" s="4">
        <f>SUMPRODUCT('Respondent Data'!I143:Z143,'Product Coding'!A149:R149)</f>
        <v>1.9361012172099941</v>
      </c>
      <c r="AZ143" s="4">
        <f>SUMPRODUCT('Respondent Data'!I143:Z143,'Product Coding'!A150:R150)</f>
        <v>2.3198803846106615</v>
      </c>
      <c r="BA143" s="4">
        <f>SUMPRODUCT('Respondent Data'!I143:Z143,'Product Coding'!A151:R151)</f>
        <v>2.0806693405678107</v>
      </c>
      <c r="BB143" s="4">
        <f>SUMPRODUCT('Respondent Data'!I143:Z143,'Product Coding'!A152:R152)</f>
        <v>2.4477041561655062</v>
      </c>
      <c r="BC143" s="4">
        <f>SUMPRODUCT('Respondent Data'!I143:Z143,'Product Coding'!A153:R153)</f>
        <v>1.7143778764750661</v>
      </c>
      <c r="BD143" s="4">
        <f>SUMPRODUCT('Respondent Data'!I143:Z143,'Product Coding'!A154:R154)</f>
        <v>1.9700444729980719</v>
      </c>
      <c r="BE143" s="4">
        <f>SUMPRODUCT('Respondent Data'!I143:Z143,'Product Coding'!A155:R155)</f>
        <v>0.859404800606834</v>
      </c>
      <c r="BF143" s="4">
        <f>SUMPRODUCT('Respondent Data'!I143:Z143,'Product Coding'!A156:R156)</f>
        <v>1.2431839680075014</v>
      </c>
      <c r="BG143" s="4">
        <f>SUMPRODUCT('Respondent Data'!I143:Z143,'Product Coding'!A157:R157)</f>
        <v>1.0039729239646509</v>
      </c>
      <c r="BH143" s="4">
        <f>SUMPRODUCT('Respondent Data'!I143:Z143,'Product Coding'!A158:R158)</f>
        <v>1.3710077395623459</v>
      </c>
      <c r="BI143" s="4">
        <f>SUMPRODUCT('Respondent Data'!I143:Z143,'Product Coding'!A159:R159)</f>
        <v>0.63768145987190605</v>
      </c>
      <c r="BJ143" s="4">
        <f>SUMPRODUCT('Respondent Data'!I143:Z143,'Product Coding'!A160:R160)</f>
        <v>3.5419496987688723</v>
      </c>
      <c r="BK143" s="4">
        <f>SUMPRODUCT('Respondent Data'!I143:Z143,'Product Coding'!A161:R161)</f>
        <v>2.4313100263776342</v>
      </c>
      <c r="BL143" s="4">
        <f>SUMPRODUCT('Respondent Data'!I143:Z143,'Product Coding'!A162:R162)</f>
        <v>2.8150891937783018</v>
      </c>
      <c r="BM143" s="4">
        <f>SUMPRODUCT('Respondent Data'!I143:Z143,'Product Coding'!A163:R163)</f>
        <v>2.575878149735451</v>
      </c>
      <c r="BN143" s="4">
        <f>SUMPRODUCT('Respondent Data'!I143:Z143,'Product Coding'!A164:R164)</f>
        <v>2.9429129653331461</v>
      </c>
      <c r="BO143" s="4">
        <f>SUMPRODUCT('Respondent Data'!I143:Z143,'Product Coding'!A165:R165)</f>
        <v>2.209586685642706</v>
      </c>
      <c r="BP143" s="4">
        <f>SUMPRODUCT('Respondent Data'!I143:Z143,'Product Coding'!A166:R166)</f>
        <v>2.4652532821657123</v>
      </c>
      <c r="BQ143" s="4">
        <f>SUMPRODUCT('Respondent Data'!I143:Z143,'Product Coding'!A167:R167)</f>
        <v>1.3546136097744741</v>
      </c>
      <c r="BR143" s="4">
        <f>SUMPRODUCT('Respondent Data'!I143:Z143,'Product Coding'!A168:R168)</f>
        <v>1.7383927771751417</v>
      </c>
      <c r="BS143" s="4">
        <f>SUMPRODUCT('Respondent Data'!I143:Z143,'Product Coding'!A169:R169)</f>
        <v>1.499181733132291</v>
      </c>
      <c r="BT143" s="4">
        <f>SUMPRODUCT('Respondent Data'!I143:Z143,'Product Coding'!A170:R170)</f>
        <v>1.866216548729986</v>
      </c>
      <c r="BU143" s="4">
        <f>SUMPRODUCT('Respondent Data'!I143:Z143,'Product Coding'!A171:R171)</f>
        <v>1.1328902690395459</v>
      </c>
      <c r="BV143" s="4">
        <f>SUMPRODUCT('Respondent Data'!I143:Z143,'Product Coding'!A172:R172)</f>
        <v>0.23913026927179301</v>
      </c>
      <c r="BX143" s="4">
        <f t="shared" si="676"/>
        <v>0.24318618035609671</v>
      </c>
      <c r="BY143" s="4">
        <f t="shared" si="677"/>
        <v>0.73838620200725458</v>
      </c>
      <c r="BZ143" s="4">
        <f t="shared" si="678"/>
        <v>0.5030491249635396</v>
      </c>
      <c r="CA143" s="4">
        <f t="shared" si="679"/>
        <v>0.63899643371239534</v>
      </c>
      <c r="CB143" s="4">
        <f t="shared" si="680"/>
        <v>0.4426874797274184</v>
      </c>
      <c r="CC143" s="4">
        <f t="shared" si="681"/>
        <v>0.92167285302618407</v>
      </c>
      <c r="CD143" s="4">
        <f t="shared" si="682"/>
        <v>0.71374356194459132</v>
      </c>
      <c r="CE143" s="4">
        <f t="shared" si="683"/>
        <v>2.1671395847399109</v>
      </c>
      <c r="CF143" s="4">
        <f t="shared" si="684"/>
        <v>1.4764328867653322</v>
      </c>
      <c r="CG143" s="4">
        <f t="shared" si="685"/>
        <v>1.8754338342743828</v>
      </c>
      <c r="CH143" s="4">
        <f t="shared" si="686"/>
        <v>1.2992734132599753</v>
      </c>
      <c r="CI143" s="4">
        <f t="shared" si="687"/>
        <v>2.7050799683735005</v>
      </c>
      <c r="CJ143" s="4">
        <f t="shared" si="688"/>
        <v>0.63148428457839789</v>
      </c>
      <c r="CK143" s="4">
        <f t="shared" si="689"/>
        <v>1.9173757399961642</v>
      </c>
      <c r="CL143" s="4">
        <f t="shared" si="690"/>
        <v>1.3062733101043418</v>
      </c>
      <c r="CM143" s="4">
        <f t="shared" si="691"/>
        <v>1.659289212899155</v>
      </c>
      <c r="CN143" s="4">
        <f t="shared" si="692"/>
        <v>1.1495315482900321</v>
      </c>
      <c r="CO143" s="4">
        <f t="shared" si="693"/>
        <v>2.3933182443028542</v>
      </c>
      <c r="CP143" s="4">
        <f t="shared" si="694"/>
        <v>1.8533859199031502</v>
      </c>
      <c r="CQ143" s="4">
        <f t="shared" si="695"/>
        <v>5.62743568835654</v>
      </c>
      <c r="CR143" s="4">
        <f t="shared" si="696"/>
        <v>3.8338698517399146</v>
      </c>
      <c r="CS143" s="4">
        <f t="shared" si="697"/>
        <v>4.8699600913863748</v>
      </c>
      <c r="CT143" s="4">
        <f t="shared" si="698"/>
        <v>3.3738378580674113</v>
      </c>
      <c r="CU143" s="4">
        <f t="shared" si="699"/>
        <v>7.0243115215443606</v>
      </c>
      <c r="CV143" s="4">
        <f t="shared" si="700"/>
        <v>0.53970780556393816</v>
      </c>
      <c r="CW143" s="4">
        <f t="shared" si="701"/>
        <v>1.6387148157863458</v>
      </c>
      <c r="CX143" s="4">
        <f t="shared" si="702"/>
        <v>1.1164266774015505</v>
      </c>
      <c r="CY143" s="4">
        <f t="shared" si="703"/>
        <v>1.418137175793071</v>
      </c>
      <c r="CZ143" s="4">
        <f t="shared" si="704"/>
        <v>0.98246490768703565</v>
      </c>
      <c r="DA143" s="4">
        <f t="shared" si="705"/>
        <v>2.0454864344109724</v>
      </c>
      <c r="DB143" s="4">
        <f t="shared" si="706"/>
        <v>1.5840249268623656</v>
      </c>
      <c r="DC143" s="4">
        <f t="shared" si="707"/>
        <v>4.809574902315779</v>
      </c>
      <c r="DD143" s="4">
        <f t="shared" si="708"/>
        <v>3.2766761343581869</v>
      </c>
      <c r="DE143" s="4">
        <f t="shared" si="709"/>
        <v>4.1621866739896509</v>
      </c>
      <c r="DF143" s="4">
        <f t="shared" si="710"/>
        <v>2.8835026795984176</v>
      </c>
      <c r="DG143" s="4">
        <f t="shared" si="711"/>
        <v>6.0034364266424403</v>
      </c>
      <c r="DH143" s="4">
        <f t="shared" si="712"/>
        <v>7.6700329385022525E-2</v>
      </c>
      <c r="DI143" s="4">
        <f t="shared" si="713"/>
        <v>0.23288521092926642</v>
      </c>
      <c r="DJ143" s="4">
        <f t="shared" si="714"/>
        <v>0.15866046962476393</v>
      </c>
      <c r="DK143" s="4">
        <f t="shared" si="715"/>
        <v>0.20153791991727676</v>
      </c>
      <c r="DL143" s="4">
        <f t="shared" si="716"/>
        <v>0.13962255363359605</v>
      </c>
      <c r="DM143" s="4">
        <f t="shared" si="717"/>
        <v>0.29069337455289118</v>
      </c>
      <c r="DN143" s="4">
        <f t="shared" si="718"/>
        <v>0.22511298223207993</v>
      </c>
      <c r="DO143" s="4">
        <f t="shared" si="719"/>
        <v>0.68351055035066643</v>
      </c>
      <c r="DP143" s="4">
        <f t="shared" si="720"/>
        <v>0.46566333894450529</v>
      </c>
      <c r="DQ143" s="4">
        <f t="shared" si="721"/>
        <v>0.59150726664659614</v>
      </c>
      <c r="DR143" s="4">
        <f t="shared" si="722"/>
        <v>0.40978767219551104</v>
      </c>
      <c r="DS143" s="4">
        <f t="shared" si="723"/>
        <v>0.85317563803691787</v>
      </c>
      <c r="DT143" s="4">
        <f t="shared" si="724"/>
        <v>4.7513524146089101E-2</v>
      </c>
      <c r="DU143" s="4">
        <f t="shared" si="725"/>
        <v>0.1442653138712007</v>
      </c>
      <c r="DV143" s="4">
        <f t="shared" si="726"/>
        <v>9.8285341340634755E-2</v>
      </c>
      <c r="DW143" s="4">
        <f t="shared" si="727"/>
        <v>0.12484661931858651</v>
      </c>
      <c r="DX143" s="4">
        <f t="shared" si="728"/>
        <v>8.64919306944191E-2</v>
      </c>
      <c r="DY143" s="4">
        <f t="shared" si="729"/>
        <v>0.18007571521099616</v>
      </c>
      <c r="DZ143" s="4">
        <f t="shared" si="730"/>
        <v>0.13945065428846351</v>
      </c>
      <c r="EA143" s="4">
        <f t="shared" si="731"/>
        <v>0.42341402310241849</v>
      </c>
      <c r="EB143" s="4">
        <f t="shared" si="732"/>
        <v>0.28846429312999389</v>
      </c>
      <c r="EC143" s="4">
        <f t="shared" si="733"/>
        <v>0.36642078360993668</v>
      </c>
      <c r="ED143" s="4">
        <f t="shared" si="734"/>
        <v>0.25385101490102735</v>
      </c>
      <c r="EE143" s="4">
        <f t="shared" si="735"/>
        <v>0.52851639104744064</v>
      </c>
      <c r="EF143" s="4">
        <f t="shared" si="736"/>
        <v>2.895681494283003E-2</v>
      </c>
      <c r="EG143" s="4">
        <f t="shared" si="737"/>
        <v>8.7921577519555608E-2</v>
      </c>
      <c r="EH143" s="4">
        <f t="shared" si="738"/>
        <v>5.9899375850189451E-2</v>
      </c>
      <c r="EI143" s="4">
        <f t="shared" si="739"/>
        <v>7.6086977693567426E-2</v>
      </c>
      <c r="EJ143" s="4">
        <f t="shared" si="740"/>
        <v>5.2711956778152956E-2</v>
      </c>
      <c r="EK143" s="4">
        <f t="shared" si="741"/>
        <v>0.10974599873985115</v>
      </c>
      <c r="EL143" s="4">
        <f t="shared" si="742"/>
        <v>8.498731387450624E-2</v>
      </c>
      <c r="EM143" s="4">
        <f t="shared" si="743"/>
        <v>0.25804698202301402</v>
      </c>
      <c r="EN143" s="4">
        <f t="shared" si="744"/>
        <v>0.17580272783169373</v>
      </c>
      <c r="EO143" s="4">
        <f t="shared" si="745"/>
        <v>0.2233128148856342</v>
      </c>
      <c r="EP143" s="4">
        <f t="shared" si="746"/>
        <v>0.15470788567350852</v>
      </c>
      <c r="EQ143" s="4">
        <f t="shared" si="747"/>
        <v>0.32210095135771655</v>
      </c>
      <c r="ER143" s="4">
        <f t="shared" si="748"/>
        <v>0.78731231309032013</v>
      </c>
      <c r="ET143" s="4">
        <f t="shared" si="749"/>
        <v>0.80438474606720722</v>
      </c>
      <c r="EU143" s="4">
        <f t="shared" si="750"/>
        <v>0.57524616730467282</v>
      </c>
      <c r="EV143" s="4">
        <f t="shared" si="751"/>
        <v>0.66531424914289317</v>
      </c>
      <c r="EW143" s="4">
        <f t="shared" si="752"/>
        <v>0.61012945448267886</v>
      </c>
      <c r="EX143" s="4">
        <f t="shared" si="753"/>
        <v>0.69315081336183781</v>
      </c>
      <c r="EY143" s="4">
        <f t="shared" si="754"/>
        <v>0.52037993794065129</v>
      </c>
      <c r="EZ143" s="4">
        <f t="shared" si="755"/>
        <v>0.58351787408922262</v>
      </c>
      <c r="FA143" s="4">
        <f t="shared" si="756"/>
        <v>0.31574231992118562</v>
      </c>
      <c r="FB143" s="4">
        <f t="shared" si="757"/>
        <v>0.40380662255950744</v>
      </c>
      <c r="FC143" s="4">
        <f t="shared" si="758"/>
        <v>0.34777360830921378</v>
      </c>
      <c r="FD143" s="4">
        <f t="shared" si="759"/>
        <v>0.43492000309009432</v>
      </c>
      <c r="FE143" s="4">
        <f t="shared" si="760"/>
        <v>0.26989970757338111</v>
      </c>
      <c r="FF143" s="4">
        <f t="shared" si="761"/>
        <v>0.61293878798128676</v>
      </c>
      <c r="FG143" s="4">
        <f t="shared" si="762"/>
        <v>0.34277381082263841</v>
      </c>
      <c r="FH143" s="4">
        <f t="shared" si="763"/>
        <v>0.43359995349153019</v>
      </c>
      <c r="FI143" s="4">
        <f t="shared" si="764"/>
        <v>0.37604033256307645</v>
      </c>
      <c r="FJ143" s="4">
        <f t="shared" si="765"/>
        <v>0.46521764279082445</v>
      </c>
      <c r="FK143" s="4">
        <f t="shared" si="766"/>
        <v>0.29469679175507058</v>
      </c>
      <c r="FL143" s="4">
        <f t="shared" si="767"/>
        <v>0.35046083077116397</v>
      </c>
      <c r="FM143" s="4">
        <f t="shared" si="768"/>
        <v>0.15088792211999244</v>
      </c>
      <c r="FN143" s="4">
        <f t="shared" si="769"/>
        <v>0.20687358796804547</v>
      </c>
      <c r="FO143" s="4">
        <f t="shared" si="770"/>
        <v>0.17035890950390067</v>
      </c>
      <c r="FP143" s="4">
        <f t="shared" si="771"/>
        <v>0.22863216069053185</v>
      </c>
      <c r="FQ143" s="4">
        <f t="shared" si="772"/>
        <v>0.12462128337304879</v>
      </c>
      <c r="FR143" s="4">
        <f t="shared" si="773"/>
        <v>0.64947387834650672</v>
      </c>
      <c r="FS143" s="4">
        <f t="shared" si="774"/>
        <v>0.37897236716048704</v>
      </c>
      <c r="FT143" s="4">
        <f t="shared" si="775"/>
        <v>0.47249451666700454</v>
      </c>
      <c r="FU143" s="4">
        <f t="shared" si="776"/>
        <v>0.41354146903267897</v>
      </c>
      <c r="FV143" s="4">
        <f t="shared" si="777"/>
        <v>0.50442254797171238</v>
      </c>
      <c r="FW143" s="4">
        <f t="shared" si="778"/>
        <v>0.32835477075221647</v>
      </c>
      <c r="FX143" s="4">
        <f t="shared" si="779"/>
        <v>0.38699317084926227</v>
      </c>
      <c r="FY143" s="4">
        <f t="shared" si="780"/>
        <v>0.17212963371922199</v>
      </c>
      <c r="FZ143" s="4">
        <f t="shared" si="781"/>
        <v>0.2338264503982771</v>
      </c>
      <c r="GA143" s="4">
        <f t="shared" si="782"/>
        <v>0.1937163576510377</v>
      </c>
      <c r="GB143" s="4">
        <f t="shared" si="783"/>
        <v>0.25749950045184655</v>
      </c>
      <c r="GC143" s="4">
        <f t="shared" si="784"/>
        <v>0.14278704611293461</v>
      </c>
      <c r="GD143" s="4">
        <f t="shared" si="785"/>
        <v>0.92876353123358713</v>
      </c>
      <c r="GE143" s="4">
        <f t="shared" si="786"/>
        <v>0.81110551990989233</v>
      </c>
      <c r="GF143" s="4">
        <f t="shared" si="787"/>
        <v>0.86306560568503154</v>
      </c>
      <c r="GG143" s="4">
        <f t="shared" si="788"/>
        <v>0.83226670038748995</v>
      </c>
      <c r="GH143" s="4">
        <f t="shared" si="789"/>
        <v>0.87748351137100566</v>
      </c>
      <c r="GI143" s="4">
        <f t="shared" si="790"/>
        <v>0.77477735588935659</v>
      </c>
      <c r="GJ143" s="4">
        <f t="shared" si="791"/>
        <v>0.81625124743847055</v>
      </c>
      <c r="GK143" s="4">
        <f t="shared" si="792"/>
        <v>0.59399687147294988</v>
      </c>
      <c r="GL143" s="4">
        <f t="shared" si="793"/>
        <v>0.68228492412189834</v>
      </c>
      <c r="GM143" s="4">
        <f t="shared" si="794"/>
        <v>0.62833517694648144</v>
      </c>
      <c r="GN143" s="4">
        <f t="shared" si="795"/>
        <v>0.70932667359948287</v>
      </c>
      <c r="GO143" s="4">
        <f t="shared" si="796"/>
        <v>0.5396142596927872</v>
      </c>
      <c r="GP143" s="4">
        <f t="shared" si="797"/>
        <v>0.95464161268483749</v>
      </c>
      <c r="GQ143" s="4">
        <f t="shared" si="798"/>
        <v>0.87392319585120337</v>
      </c>
      <c r="GR143" s="4">
        <f t="shared" si="799"/>
        <v>0.91051019471801231</v>
      </c>
      <c r="GS143" s="4">
        <f t="shared" si="800"/>
        <v>0.88901009508814943</v>
      </c>
      <c r="GT143" s="4">
        <f t="shared" si="801"/>
        <v>0.92039339800789977</v>
      </c>
      <c r="GU143" s="4">
        <f t="shared" si="802"/>
        <v>0.84740325312194154</v>
      </c>
      <c r="GV143" s="4">
        <f t="shared" si="803"/>
        <v>0.87761588993465955</v>
      </c>
      <c r="GW143" s="4">
        <f t="shared" si="804"/>
        <v>0.70253628513539479</v>
      </c>
      <c r="GX143" s="4">
        <f t="shared" si="805"/>
        <v>0.77611774368287401</v>
      </c>
      <c r="GY143" s="4">
        <f t="shared" si="806"/>
        <v>0.73183898546837645</v>
      </c>
      <c r="GZ143" s="4">
        <f t="shared" si="807"/>
        <v>0.79754292026388396</v>
      </c>
      <c r="HA143" s="4">
        <f t="shared" si="808"/>
        <v>0.65422916355822247</v>
      </c>
      <c r="HB143" s="4">
        <f t="shared" si="809"/>
        <v>0.97185808527402684</v>
      </c>
      <c r="HC143" s="4">
        <f t="shared" si="810"/>
        <v>0.9191839013616997</v>
      </c>
      <c r="HD143" s="4">
        <f t="shared" si="811"/>
        <v>0.9434857900523419</v>
      </c>
      <c r="HE143" s="4">
        <f t="shared" si="812"/>
        <v>0.92929291100924882</v>
      </c>
      <c r="HF143" s="4">
        <f t="shared" si="813"/>
        <v>0.94992746454644728</v>
      </c>
      <c r="HG143" s="4">
        <f t="shared" si="814"/>
        <v>0.90110710120651838</v>
      </c>
      <c r="HH143" s="4">
        <f t="shared" si="815"/>
        <v>0.92166976259748579</v>
      </c>
      <c r="HI143" s="4">
        <f t="shared" si="816"/>
        <v>0.79488287344558528</v>
      </c>
      <c r="HJ143" s="4">
        <f t="shared" si="817"/>
        <v>0.8504828032199816</v>
      </c>
      <c r="HK143" s="4">
        <f t="shared" si="818"/>
        <v>0.81745240287823562</v>
      </c>
      <c r="HL143" s="4">
        <f t="shared" si="819"/>
        <v>0.86601989334880858</v>
      </c>
      <c r="HM143" s="4">
        <f t="shared" si="820"/>
        <v>0.75637189351770862</v>
      </c>
      <c r="HN143" s="4">
        <f t="shared" si="821"/>
        <v>0.55949930668298709</v>
      </c>
      <c r="HP143" s="4">
        <f t="shared" ref="HP143:IU143" si="861">IF(B1=1,ET143,0)</f>
        <v>0.80438474606720722</v>
      </c>
      <c r="HQ143" s="4">
        <f t="shared" si="861"/>
        <v>0.57524616730467282</v>
      </c>
      <c r="HR143" s="4">
        <f t="shared" si="861"/>
        <v>0.66531424914289317</v>
      </c>
      <c r="HS143" s="4">
        <f t="shared" si="861"/>
        <v>0.61012945448267886</v>
      </c>
      <c r="HT143" s="4">
        <f t="shared" si="861"/>
        <v>0.69315081336183781</v>
      </c>
      <c r="HU143" s="4">
        <f t="shared" si="861"/>
        <v>0.52037993794065129</v>
      </c>
      <c r="HV143" s="4">
        <f t="shared" si="861"/>
        <v>0.58351787408922262</v>
      </c>
      <c r="HW143" s="4">
        <f t="shared" si="861"/>
        <v>0.31574231992118562</v>
      </c>
      <c r="HX143" s="4">
        <f t="shared" si="861"/>
        <v>0.40380662255950744</v>
      </c>
      <c r="HY143" s="4">
        <f t="shared" si="861"/>
        <v>0.34777360830921378</v>
      </c>
      <c r="HZ143" s="4">
        <f t="shared" si="861"/>
        <v>0.43492000309009432</v>
      </c>
      <c r="IA143" s="4">
        <f t="shared" si="861"/>
        <v>0.26989970757338111</v>
      </c>
      <c r="IB143" s="4">
        <f t="shared" si="861"/>
        <v>0.61293878798128676</v>
      </c>
      <c r="IC143" s="4">
        <f t="shared" si="861"/>
        <v>0.34277381082263841</v>
      </c>
      <c r="ID143" s="4">
        <f t="shared" si="861"/>
        <v>0.43359995349153019</v>
      </c>
      <c r="IE143" s="4">
        <f t="shared" si="861"/>
        <v>0.37604033256307645</v>
      </c>
      <c r="IF143" s="4">
        <f t="shared" si="861"/>
        <v>0.46521764279082445</v>
      </c>
      <c r="IG143" s="4">
        <f t="shared" si="861"/>
        <v>0.29469679175507058</v>
      </c>
      <c r="IH143" s="4">
        <f t="shared" si="861"/>
        <v>0.35046083077116397</v>
      </c>
      <c r="II143" s="4">
        <f t="shared" si="861"/>
        <v>0.15088792211999244</v>
      </c>
      <c r="IJ143" s="4">
        <f t="shared" si="861"/>
        <v>0.20687358796804547</v>
      </c>
      <c r="IK143" s="4">
        <f t="shared" si="861"/>
        <v>0.17035890950390067</v>
      </c>
      <c r="IL143" s="4">
        <f t="shared" si="861"/>
        <v>0.22863216069053185</v>
      </c>
      <c r="IM143" s="4">
        <f t="shared" si="861"/>
        <v>0.12462128337304879</v>
      </c>
      <c r="IN143" s="4">
        <f t="shared" si="861"/>
        <v>0.64947387834650672</v>
      </c>
      <c r="IO143" s="4">
        <f t="shared" si="861"/>
        <v>0.37897236716048704</v>
      </c>
      <c r="IP143" s="4">
        <f t="shared" si="861"/>
        <v>0.47249451666700454</v>
      </c>
      <c r="IQ143" s="4">
        <f t="shared" si="861"/>
        <v>0.41354146903267897</v>
      </c>
      <c r="IR143" s="4">
        <f t="shared" si="861"/>
        <v>0.50442254797171238</v>
      </c>
      <c r="IS143" s="4">
        <f t="shared" si="861"/>
        <v>0.32835477075221647</v>
      </c>
      <c r="IT143" s="4">
        <f t="shared" si="861"/>
        <v>0.38699317084926227</v>
      </c>
      <c r="IU143" s="4">
        <f t="shared" si="861"/>
        <v>0.17212963371922199</v>
      </c>
      <c r="IV143" s="4">
        <f t="shared" ref="IV143:KA143" si="862">IF(AH1=1,FZ143,0)</f>
        <v>0.2338264503982771</v>
      </c>
      <c r="IW143" s="4">
        <f t="shared" si="862"/>
        <v>0.1937163576510377</v>
      </c>
      <c r="IX143" s="4">
        <f t="shared" si="862"/>
        <v>0.25749950045184655</v>
      </c>
      <c r="IY143" s="4">
        <f t="shared" si="862"/>
        <v>0.14278704611293461</v>
      </c>
      <c r="IZ143" s="4">
        <f t="shared" si="862"/>
        <v>0.92876353123358713</v>
      </c>
      <c r="JA143" s="4">
        <f t="shared" si="862"/>
        <v>0.81110551990989233</v>
      </c>
      <c r="JB143" s="4">
        <f t="shared" si="862"/>
        <v>0.86306560568503154</v>
      </c>
      <c r="JC143" s="4">
        <f t="shared" si="862"/>
        <v>0.83226670038748995</v>
      </c>
      <c r="JD143" s="4">
        <f t="shared" si="862"/>
        <v>0.87748351137100566</v>
      </c>
      <c r="JE143" s="4">
        <f t="shared" si="862"/>
        <v>0.77477735588935659</v>
      </c>
      <c r="JF143" s="4">
        <f t="shared" si="862"/>
        <v>0.81625124743847055</v>
      </c>
      <c r="JG143" s="4">
        <f t="shared" si="862"/>
        <v>0.59399687147294988</v>
      </c>
      <c r="JH143" s="4">
        <f t="shared" si="862"/>
        <v>0.68228492412189834</v>
      </c>
      <c r="JI143" s="4">
        <f t="shared" si="862"/>
        <v>0.62833517694648144</v>
      </c>
      <c r="JJ143" s="4">
        <f t="shared" si="862"/>
        <v>0.70932667359948287</v>
      </c>
      <c r="JK143" s="4">
        <f t="shared" si="862"/>
        <v>0.5396142596927872</v>
      </c>
      <c r="JL143" s="4">
        <f t="shared" si="862"/>
        <v>0.95464161268483749</v>
      </c>
      <c r="JM143" s="4">
        <f t="shared" si="862"/>
        <v>0.87392319585120337</v>
      </c>
      <c r="JN143" s="4">
        <f t="shared" si="862"/>
        <v>0.91051019471801231</v>
      </c>
      <c r="JO143" s="4">
        <f t="shared" si="862"/>
        <v>0.88901009508814943</v>
      </c>
      <c r="JP143" s="4">
        <f t="shared" si="862"/>
        <v>0.92039339800789977</v>
      </c>
      <c r="JQ143" s="4">
        <f t="shared" si="862"/>
        <v>0.84740325312194154</v>
      </c>
      <c r="JR143" s="4">
        <f t="shared" si="862"/>
        <v>0.87761588993465955</v>
      </c>
      <c r="JS143" s="4">
        <f t="shared" si="862"/>
        <v>0.70253628513539479</v>
      </c>
      <c r="JT143" s="4">
        <f t="shared" si="862"/>
        <v>0.77611774368287401</v>
      </c>
      <c r="JU143" s="4">
        <f t="shared" si="862"/>
        <v>0.73183898546837645</v>
      </c>
      <c r="JV143" s="4">
        <f t="shared" si="862"/>
        <v>0.79754292026388396</v>
      </c>
      <c r="JW143" s="4">
        <f t="shared" si="862"/>
        <v>0.65422916355822247</v>
      </c>
      <c r="JX143" s="4">
        <f t="shared" si="862"/>
        <v>0.97185808527402684</v>
      </c>
      <c r="JY143" s="4">
        <f t="shared" si="862"/>
        <v>0.9191839013616997</v>
      </c>
      <c r="JZ143" s="4">
        <f t="shared" si="862"/>
        <v>0.9434857900523419</v>
      </c>
      <c r="KA143" s="4">
        <f t="shared" si="862"/>
        <v>0.92929291100924882</v>
      </c>
      <c r="KB143" s="4">
        <f t="shared" ref="KB143:KJ143" si="863">IF(BN1=1,HF143,0)</f>
        <v>0.94992746454644728</v>
      </c>
      <c r="KC143" s="4">
        <f t="shared" si="863"/>
        <v>0.90110710120651838</v>
      </c>
      <c r="KD143" s="4">
        <f t="shared" si="863"/>
        <v>0.92166976259748579</v>
      </c>
      <c r="KE143" s="4">
        <f t="shared" si="863"/>
        <v>0.79488287344558528</v>
      </c>
      <c r="KF143" s="4">
        <f t="shared" si="863"/>
        <v>0.8504828032199816</v>
      </c>
      <c r="KG143" s="4">
        <f t="shared" si="863"/>
        <v>0.81745240287823562</v>
      </c>
      <c r="KH143" s="4">
        <f t="shared" si="863"/>
        <v>0.86601989334880858</v>
      </c>
      <c r="KI143" s="4">
        <f t="shared" si="863"/>
        <v>0.75637189351770862</v>
      </c>
      <c r="KJ143" s="4">
        <f t="shared" si="863"/>
        <v>0</v>
      </c>
    </row>
    <row r="144" spans="1:296" x14ac:dyDescent="0.2">
      <c r="A144" s="4" t="str">
        <f>'Respondent Data'!A144</f>
        <v>1186</v>
      </c>
      <c r="B144" s="4">
        <f>SUMPRODUCT('Respondent Data'!I144:Z144,'Product Coding'!A100:R100)</f>
        <v>1.5502043030628798</v>
      </c>
      <c r="C144" s="4">
        <f>SUMPRODUCT('Respondent Data'!I144:Z144,'Product Coding'!A101:R101)</f>
        <v>0.35981434190860506</v>
      </c>
      <c r="D144" s="4">
        <f>SUMPRODUCT('Respondent Data'!I144:Z144,'Product Coding'!A102:R102)</f>
        <v>0.25528619083655602</v>
      </c>
      <c r="E144" s="4">
        <f>SUMPRODUCT('Respondent Data'!I144:Z144,'Product Coding'!A103:R103)</f>
        <v>-0.35002890425323208</v>
      </c>
      <c r="F144" s="4">
        <f>SUMPRODUCT('Respondent Data'!I144:Z144,'Product Coding'!A104:R104)</f>
        <v>-1.3957374567467802</v>
      </c>
      <c r="G144" s="4">
        <f>SUMPRODUCT('Respondent Data'!I144:Z144,'Product Coding'!A105:R105)</f>
        <v>-2.0918358510554604</v>
      </c>
      <c r="H144" s="4">
        <f>SUMPRODUCT('Respondent Data'!I144:Z144,'Product Coding'!A106:R106)</f>
        <v>-0.81039884934646023</v>
      </c>
      <c r="I144" s="4">
        <f>SUMPRODUCT('Respondent Data'!I144:Z144,'Product Coding'!A107:R107)</f>
        <v>-2.000788810500735</v>
      </c>
      <c r="J144" s="4">
        <f>SUMPRODUCT('Respondent Data'!I144:Z144,'Product Coding'!A108:R108)</f>
        <v>-2.1053169615727843</v>
      </c>
      <c r="K144" s="4">
        <f>SUMPRODUCT('Respondent Data'!I144:Z144,'Product Coding'!A109:R109)</f>
        <v>-2.7106320566625719</v>
      </c>
      <c r="L144" s="4">
        <f>SUMPRODUCT('Respondent Data'!I144:Z144,'Product Coding'!A110:R110)</f>
        <v>-3.75634060915612</v>
      </c>
      <c r="M144" s="4">
        <f>SUMPRODUCT('Respondent Data'!I144:Z144,'Product Coding'!A111:R111)</f>
        <v>-4.4524390034648</v>
      </c>
      <c r="N144" s="4">
        <f>SUMPRODUCT('Respondent Data'!I144:Z144,'Product Coding'!A112:R112)</f>
        <v>-1.0399173967345303</v>
      </c>
      <c r="O144" s="4">
        <f>SUMPRODUCT('Respondent Data'!I144:Z144,'Product Coding'!A113:R113)</f>
        <v>-2.2303073578888055</v>
      </c>
      <c r="P144" s="4">
        <f>SUMPRODUCT('Respondent Data'!I144:Z144,'Product Coding'!A114:R114)</f>
        <v>-2.3348355089608539</v>
      </c>
      <c r="Q144" s="4">
        <f>SUMPRODUCT('Respondent Data'!I144:Z144,'Product Coding'!A115:R115)</f>
        <v>-2.9401506040506424</v>
      </c>
      <c r="R144" s="4">
        <f>SUMPRODUCT('Respondent Data'!I144:Z144,'Product Coding'!A116:R116)</f>
        <v>-3.9858591565441905</v>
      </c>
      <c r="S144" s="4">
        <f>SUMPRODUCT('Respondent Data'!I144:Z144,'Product Coding'!A117:R117)</f>
        <v>-4.6819575508528706</v>
      </c>
      <c r="T144" s="4">
        <f>SUMPRODUCT('Respondent Data'!I144:Z144,'Product Coding'!A118:R118)</f>
        <v>-3.4005205491438701</v>
      </c>
      <c r="U144" s="4">
        <f>SUMPRODUCT('Respondent Data'!I144:Z144,'Product Coding'!A119:R119)</f>
        <v>-4.5909105102981451</v>
      </c>
      <c r="V144" s="4">
        <f>SUMPRODUCT('Respondent Data'!I144:Z144,'Product Coding'!A120:R120)</f>
        <v>-4.6954386613701944</v>
      </c>
      <c r="W144" s="4">
        <f>SUMPRODUCT('Respondent Data'!I144:Z144,'Product Coding'!A121:R121)</f>
        <v>-5.300753756459982</v>
      </c>
      <c r="X144" s="4">
        <f>SUMPRODUCT('Respondent Data'!I144:Z144,'Product Coding'!A122:R122)</f>
        <v>-6.3464623089535301</v>
      </c>
      <c r="Y144" s="4">
        <f>SUMPRODUCT('Respondent Data'!I144:Z144,'Product Coding'!A123:R123)</f>
        <v>-7.0425607032622102</v>
      </c>
      <c r="Z144" s="4">
        <f>SUMPRODUCT('Respondent Data'!I144:Z144,'Product Coding'!A124:R124)</f>
        <v>1.5516687137308096</v>
      </c>
      <c r="AA144" s="4">
        <f>SUMPRODUCT('Respondent Data'!I144:Z144,'Product Coding'!A125:R125)</f>
        <v>0.36127875257653486</v>
      </c>
      <c r="AB144" s="4">
        <f>SUMPRODUCT('Respondent Data'!I144:Z144,'Product Coding'!A126:R126)</f>
        <v>0.25675060150448581</v>
      </c>
      <c r="AC144" s="4">
        <f>SUMPRODUCT('Respondent Data'!I144:Z144,'Product Coding'!A127:R127)</f>
        <v>-0.34856449358530228</v>
      </c>
      <c r="AD144" s="4">
        <f>SUMPRODUCT('Respondent Data'!I144:Z144,'Product Coding'!A128:R128)</f>
        <v>-1.3942730460788499</v>
      </c>
      <c r="AE144" s="4">
        <f>SUMPRODUCT('Respondent Data'!I144:Z144,'Product Coding'!A129:R129)</f>
        <v>-2.0903714403875302</v>
      </c>
      <c r="AF144" s="4">
        <f>SUMPRODUCT('Respondent Data'!I144:Z144,'Product Coding'!A130:R130)</f>
        <v>-0.80893443867853043</v>
      </c>
      <c r="AG144" s="4">
        <f>SUMPRODUCT('Respondent Data'!I144:Z144,'Product Coding'!A131:R131)</f>
        <v>-1.9993243998328052</v>
      </c>
      <c r="AH144" s="4">
        <f>SUMPRODUCT('Respondent Data'!I144:Z144,'Product Coding'!A132:R132)</f>
        <v>-2.103852550904854</v>
      </c>
      <c r="AI144" s="4">
        <f>SUMPRODUCT('Respondent Data'!I144:Z144,'Product Coding'!A133:R133)</f>
        <v>-2.7091676459946425</v>
      </c>
      <c r="AJ144" s="4">
        <f>SUMPRODUCT('Respondent Data'!I144:Z144,'Product Coding'!A134:R134)</f>
        <v>-3.7548761984881898</v>
      </c>
      <c r="AK144" s="4">
        <f>SUMPRODUCT('Respondent Data'!I144:Z144,'Product Coding'!A135:R135)</f>
        <v>-4.4509745927968698</v>
      </c>
      <c r="AL144" s="4">
        <f>SUMPRODUCT('Respondent Data'!I144:Z144,'Product Coding'!A136:R136)</f>
        <v>5.0417756974134296</v>
      </c>
      <c r="AM144" s="4">
        <f>SUMPRODUCT('Respondent Data'!I144:Z144,'Product Coding'!A137:R137)</f>
        <v>3.8513857362591546</v>
      </c>
      <c r="AN144" s="4">
        <f>SUMPRODUCT('Respondent Data'!I144:Z144,'Product Coding'!A138:R138)</f>
        <v>3.7468575851871062</v>
      </c>
      <c r="AO144" s="4">
        <f>SUMPRODUCT('Respondent Data'!I144:Z144,'Product Coding'!A139:R139)</f>
        <v>3.1415424900973177</v>
      </c>
      <c r="AP144" s="4">
        <f>SUMPRODUCT('Respondent Data'!I144:Z144,'Product Coding'!A140:R140)</f>
        <v>2.09583393760377</v>
      </c>
      <c r="AQ144" s="4">
        <f>SUMPRODUCT('Respondent Data'!I144:Z144,'Product Coding'!A141:R141)</f>
        <v>1.39973554329509</v>
      </c>
      <c r="AR144" s="4">
        <f>SUMPRODUCT('Respondent Data'!I144:Z144,'Product Coding'!A142:R142)</f>
        <v>2.68117254500409</v>
      </c>
      <c r="AS144" s="4">
        <f>SUMPRODUCT('Respondent Data'!I144:Z144,'Product Coding'!A143:R143)</f>
        <v>1.4907825838498148</v>
      </c>
      <c r="AT144" s="4">
        <f>SUMPRODUCT('Respondent Data'!I144:Z144,'Product Coding'!A144:R144)</f>
        <v>1.3862544327777659</v>
      </c>
      <c r="AU144" s="4">
        <f>SUMPRODUCT('Respondent Data'!I144:Z144,'Product Coding'!A145:R145)</f>
        <v>0.78093933768797785</v>
      </c>
      <c r="AV144" s="4">
        <f>SUMPRODUCT('Respondent Data'!I144:Z144,'Product Coding'!A146:R146)</f>
        <v>-0.26476921480557003</v>
      </c>
      <c r="AW144" s="4">
        <f>SUMPRODUCT('Respondent Data'!I144:Z144,'Product Coding'!A147:R147)</f>
        <v>-0.96086760911425007</v>
      </c>
      <c r="AX144" s="4">
        <f>SUMPRODUCT('Respondent Data'!I144:Z144,'Product Coding'!A148:R148)</f>
        <v>7.4572383767848098</v>
      </c>
      <c r="AY144" s="4">
        <f>SUMPRODUCT('Respondent Data'!I144:Z144,'Product Coding'!A149:R149)</f>
        <v>6.2668484156305349</v>
      </c>
      <c r="AZ144" s="4">
        <f>SUMPRODUCT('Respondent Data'!I144:Z144,'Product Coding'!A150:R150)</f>
        <v>6.1623202645584856</v>
      </c>
      <c r="BA144" s="4">
        <f>SUMPRODUCT('Respondent Data'!I144:Z144,'Product Coding'!A151:R151)</f>
        <v>5.5570051694686979</v>
      </c>
      <c r="BB144" s="4">
        <f>SUMPRODUCT('Respondent Data'!I144:Z144,'Product Coding'!A152:R152)</f>
        <v>4.5112966169751498</v>
      </c>
      <c r="BC144" s="4">
        <f>SUMPRODUCT('Respondent Data'!I144:Z144,'Product Coding'!A153:R153)</f>
        <v>3.8151982226664698</v>
      </c>
      <c r="BD144" s="4">
        <f>SUMPRODUCT('Respondent Data'!I144:Z144,'Product Coding'!A154:R154)</f>
        <v>5.0966352243754702</v>
      </c>
      <c r="BE144" s="4">
        <f>SUMPRODUCT('Respondent Data'!I144:Z144,'Product Coding'!A155:R155)</f>
        <v>3.9062452632211953</v>
      </c>
      <c r="BF144" s="4">
        <f>SUMPRODUCT('Respondent Data'!I144:Z144,'Product Coding'!A156:R156)</f>
        <v>3.801717112149146</v>
      </c>
      <c r="BG144" s="4">
        <f>SUMPRODUCT('Respondent Data'!I144:Z144,'Product Coding'!A157:R157)</f>
        <v>3.1964020170593583</v>
      </c>
      <c r="BH144" s="4">
        <f>SUMPRODUCT('Respondent Data'!I144:Z144,'Product Coding'!A158:R158)</f>
        <v>2.1506934645658102</v>
      </c>
      <c r="BI144" s="4">
        <f>SUMPRODUCT('Respondent Data'!I144:Z144,'Product Coding'!A159:R159)</f>
        <v>1.45459507025713</v>
      </c>
      <c r="BJ144" s="4">
        <f>SUMPRODUCT('Respondent Data'!I144:Z144,'Product Coding'!A160:R160)</f>
        <v>9.4730407128316507</v>
      </c>
      <c r="BK144" s="4">
        <f>SUMPRODUCT('Respondent Data'!I144:Z144,'Product Coding'!A161:R161)</f>
        <v>8.2826507516773749</v>
      </c>
      <c r="BL144" s="4">
        <f>SUMPRODUCT('Respondent Data'!I144:Z144,'Product Coding'!A162:R162)</f>
        <v>8.1781226006053256</v>
      </c>
      <c r="BM144" s="4">
        <f>SUMPRODUCT('Respondent Data'!I144:Z144,'Product Coding'!A163:R163)</f>
        <v>7.5728075055155379</v>
      </c>
      <c r="BN144" s="4">
        <f>SUMPRODUCT('Respondent Data'!I144:Z144,'Product Coding'!A164:R164)</f>
        <v>6.5270989530219898</v>
      </c>
      <c r="BO144" s="4">
        <f>SUMPRODUCT('Respondent Data'!I144:Z144,'Product Coding'!A165:R165)</f>
        <v>5.8310005587133098</v>
      </c>
      <c r="BP144" s="4">
        <f>SUMPRODUCT('Respondent Data'!I144:Z144,'Product Coding'!A166:R166)</f>
        <v>7.1124375604223111</v>
      </c>
      <c r="BQ144" s="4">
        <f>SUMPRODUCT('Respondent Data'!I144:Z144,'Product Coding'!A167:R167)</f>
        <v>5.9220475992680353</v>
      </c>
      <c r="BR144" s="4">
        <f>SUMPRODUCT('Respondent Data'!I144:Z144,'Product Coding'!A168:R168)</f>
        <v>5.817519448195986</v>
      </c>
      <c r="BS144" s="4">
        <f>SUMPRODUCT('Respondent Data'!I144:Z144,'Product Coding'!A169:R169)</f>
        <v>5.2122043531061983</v>
      </c>
      <c r="BT144" s="4">
        <f>SUMPRODUCT('Respondent Data'!I144:Z144,'Product Coding'!A170:R170)</f>
        <v>4.1664958006126502</v>
      </c>
      <c r="BU144" s="4">
        <f>SUMPRODUCT('Respondent Data'!I144:Z144,'Product Coding'!A171:R171)</f>
        <v>3.4703974063039702</v>
      </c>
      <c r="BV144" s="4">
        <f>SUMPRODUCT('Respondent Data'!I144:Z144,'Product Coding'!A172:R172)</f>
        <v>0.38213087104561499</v>
      </c>
      <c r="BX144" s="4">
        <f t="shared" si="676"/>
        <v>0.21220461534488635</v>
      </c>
      <c r="BY144" s="4">
        <f t="shared" si="677"/>
        <v>0.69780586735096217</v>
      </c>
      <c r="BZ144" s="4">
        <f t="shared" si="678"/>
        <v>0.77469475569208457</v>
      </c>
      <c r="CA144" s="4">
        <f t="shared" si="679"/>
        <v>1.419108566273825</v>
      </c>
      <c r="CB144" s="4">
        <f t="shared" si="680"/>
        <v>4.0379512893188734</v>
      </c>
      <c r="CC144" s="4">
        <f t="shared" si="681"/>
        <v>8.0997714971773647</v>
      </c>
      <c r="CD144" s="4">
        <f t="shared" si="682"/>
        <v>2.2488047421311355</v>
      </c>
      <c r="CE144" s="4">
        <f t="shared" si="683"/>
        <v>7.3948869633932235</v>
      </c>
      <c r="CF144" s="4">
        <f t="shared" si="684"/>
        <v>8.2097047581791127</v>
      </c>
      <c r="CG144" s="4">
        <f t="shared" si="685"/>
        <v>15.038777871295705</v>
      </c>
      <c r="CH144" s="4">
        <f t="shared" si="686"/>
        <v>42.791548115749471</v>
      </c>
      <c r="CI144" s="4">
        <f t="shared" si="687"/>
        <v>85.83604330861219</v>
      </c>
      <c r="CJ144" s="4">
        <f t="shared" si="688"/>
        <v>2.8289833214394835</v>
      </c>
      <c r="CK144" s="4">
        <f t="shared" si="689"/>
        <v>9.3027249060068868</v>
      </c>
      <c r="CL144" s="4">
        <f t="shared" si="690"/>
        <v>10.327760965507929</v>
      </c>
      <c r="CM144" s="4">
        <f t="shared" si="691"/>
        <v>18.918695329862405</v>
      </c>
      <c r="CN144" s="4">
        <f t="shared" si="692"/>
        <v>53.831519317816898</v>
      </c>
      <c r="CO144" s="4">
        <f t="shared" si="693"/>
        <v>107.98124459142615</v>
      </c>
      <c r="CP144" s="4">
        <f t="shared" si="694"/>
        <v>29.97970189443528</v>
      </c>
      <c r="CQ144" s="4">
        <f t="shared" si="695"/>
        <v>98.584151194682406</v>
      </c>
      <c r="CR144" s="4">
        <f t="shared" si="696"/>
        <v>109.44680820011556</v>
      </c>
      <c r="CS144" s="4">
        <f t="shared" si="697"/>
        <v>200.48787206434315</v>
      </c>
      <c r="CT144" s="4">
        <f t="shared" si="698"/>
        <v>570.47098490898861</v>
      </c>
      <c r="CU144" s="4">
        <f t="shared" si="699"/>
        <v>1144.3141069470273</v>
      </c>
      <c r="CV144" s="4">
        <f t="shared" si="700"/>
        <v>0.21189408806761389</v>
      </c>
      <c r="CW144" s="4">
        <f t="shared" si="701"/>
        <v>0.69678474085142272</v>
      </c>
      <c r="CX144" s="4">
        <f t="shared" si="702"/>
        <v>0.77356111468804079</v>
      </c>
      <c r="CY144" s="4">
        <f t="shared" si="703"/>
        <v>1.4170319294460971</v>
      </c>
      <c r="CZ144" s="4">
        <f t="shared" si="704"/>
        <v>4.0320423979519564</v>
      </c>
      <c r="DA144" s="4">
        <f t="shared" si="705"/>
        <v>8.0879187861255311</v>
      </c>
      <c r="DB144" s="4">
        <f t="shared" si="706"/>
        <v>2.2455139785793796</v>
      </c>
      <c r="DC144" s="4">
        <f t="shared" si="707"/>
        <v>7.3840657373291823</v>
      </c>
      <c r="DD144" s="4">
        <f t="shared" si="708"/>
        <v>8.1976911775054511</v>
      </c>
      <c r="DE144" s="4">
        <f t="shared" si="709"/>
        <v>15.016771041998956</v>
      </c>
      <c r="DF144" s="4">
        <f t="shared" si="710"/>
        <v>42.728929577010035</v>
      </c>
      <c r="DG144" s="4">
        <f t="shared" si="711"/>
        <v>85.710436083825158</v>
      </c>
      <c r="DH144" s="4">
        <f t="shared" si="712"/>
        <v>6.4622631002992014E-3</v>
      </c>
      <c r="DI144" s="4">
        <f t="shared" si="713"/>
        <v>2.1250268757941362E-2</v>
      </c>
      <c r="DJ144" s="4">
        <f t="shared" si="714"/>
        <v>2.3591764606852604E-2</v>
      </c>
      <c r="DK144" s="4">
        <f t="shared" si="715"/>
        <v>4.3216086079208058E-2</v>
      </c>
      <c r="DL144" s="4">
        <f t="shared" si="716"/>
        <v>0.12296765353270504</v>
      </c>
      <c r="DM144" s="4">
        <f t="shared" si="717"/>
        <v>0.24666218678606042</v>
      </c>
      <c r="DN144" s="4">
        <f t="shared" si="718"/>
        <v>6.8482807884423749E-2</v>
      </c>
      <c r="DO144" s="4">
        <f t="shared" si="719"/>
        <v>0.22519635153435513</v>
      </c>
      <c r="DP144" s="4">
        <f t="shared" si="720"/>
        <v>0.25000998228481791</v>
      </c>
      <c r="DQ144" s="4">
        <f t="shared" si="721"/>
        <v>0.45797561543758541</v>
      </c>
      <c r="DR144" s="4">
        <f t="shared" si="722"/>
        <v>1.3031301979160714</v>
      </c>
      <c r="DS144" s="4">
        <f t="shared" si="723"/>
        <v>2.6139633883429365</v>
      </c>
      <c r="DT144" s="4">
        <f t="shared" si="724"/>
        <v>5.7724811409550088E-4</v>
      </c>
      <c r="DU144" s="4">
        <f t="shared" si="725"/>
        <v>1.8982015083812121E-3</v>
      </c>
      <c r="DV144" s="4">
        <f t="shared" si="726"/>
        <v>2.1073579667253315E-3</v>
      </c>
      <c r="DW144" s="4">
        <f t="shared" si="727"/>
        <v>3.8603201077741117E-3</v>
      </c>
      <c r="DX144" s="4">
        <f t="shared" si="728"/>
        <v>1.0984208627039105E-2</v>
      </c>
      <c r="DY144" s="4">
        <f t="shared" si="729"/>
        <v>2.2033346512049811E-2</v>
      </c>
      <c r="DZ144" s="4">
        <f t="shared" si="730"/>
        <v>6.1172953013036253E-3</v>
      </c>
      <c r="EA144" s="4">
        <f t="shared" si="731"/>
        <v>2.0115889311033346E-2</v>
      </c>
      <c r="EB144" s="4">
        <f t="shared" si="732"/>
        <v>2.2332391692978092E-2</v>
      </c>
      <c r="EC144" s="4">
        <f t="shared" si="733"/>
        <v>4.0909129852796058E-2</v>
      </c>
      <c r="ED144" s="4">
        <f t="shared" si="734"/>
        <v>0.11640340813934377</v>
      </c>
      <c r="EE144" s="4">
        <f t="shared" si="735"/>
        <v>0.23349489378818136</v>
      </c>
      <c r="EF144" s="4">
        <f t="shared" si="736"/>
        <v>7.6897229236874335E-5</v>
      </c>
      <c r="EG144" s="4">
        <f t="shared" si="737"/>
        <v>2.528660258275386E-4</v>
      </c>
      <c r="EH144" s="4">
        <f t="shared" si="738"/>
        <v>2.807284851945338E-4</v>
      </c>
      <c r="EI144" s="4">
        <f t="shared" si="739"/>
        <v>5.1424666968441686E-4</v>
      </c>
      <c r="EJ144" s="4">
        <f t="shared" si="740"/>
        <v>1.4632446397899162E-3</v>
      </c>
      <c r="EK144" s="4">
        <f t="shared" si="741"/>
        <v>2.9351387318907259E-3</v>
      </c>
      <c r="EL144" s="4">
        <f t="shared" si="742"/>
        <v>8.149061861052264E-4</v>
      </c>
      <c r="EM144" s="4">
        <f t="shared" si="743"/>
        <v>2.6797075882662971E-3</v>
      </c>
      <c r="EN144" s="4">
        <f t="shared" si="744"/>
        <v>2.9749755806711795E-3</v>
      </c>
      <c r="EO144" s="4">
        <f t="shared" si="745"/>
        <v>5.4496474901450688E-3</v>
      </c>
      <c r="EP144" s="4">
        <f t="shared" si="746"/>
        <v>1.5506502907627839E-2</v>
      </c>
      <c r="EQ144" s="4">
        <f t="shared" si="747"/>
        <v>3.1104667013773731E-2</v>
      </c>
      <c r="ER144" s="4">
        <f t="shared" si="748"/>
        <v>0.68240574020852018</v>
      </c>
      <c r="ET144" s="4">
        <f t="shared" si="749"/>
        <v>0.82494323758657551</v>
      </c>
      <c r="EU144" s="4">
        <f t="shared" si="750"/>
        <v>0.58899549072725921</v>
      </c>
      <c r="EV144" s="4">
        <f t="shared" si="751"/>
        <v>0.5634771820858997</v>
      </c>
      <c r="EW144" s="4">
        <f t="shared" si="752"/>
        <v>0.41337541189410493</v>
      </c>
      <c r="EX144" s="4">
        <f t="shared" si="753"/>
        <v>0.19849338403095182</v>
      </c>
      <c r="EY144" s="4">
        <f t="shared" si="754"/>
        <v>0.10989286932206896</v>
      </c>
      <c r="EZ144" s="4">
        <f t="shared" si="755"/>
        <v>0.30780550983314092</v>
      </c>
      <c r="FA144" s="4">
        <f t="shared" si="756"/>
        <v>0.11912012685347688</v>
      </c>
      <c r="FB144" s="4">
        <f t="shared" si="757"/>
        <v>0.10858111375523768</v>
      </c>
      <c r="FC144" s="4">
        <f t="shared" si="758"/>
        <v>6.234889017259107E-2</v>
      </c>
      <c r="FD144" s="4">
        <f t="shared" si="759"/>
        <v>2.2835456681202682E-2</v>
      </c>
      <c r="FE144" s="4">
        <f t="shared" si="760"/>
        <v>1.1515955378644277E-2</v>
      </c>
      <c r="FF144" s="4">
        <f t="shared" si="761"/>
        <v>0.26116593258600457</v>
      </c>
      <c r="FG144" s="4">
        <f t="shared" si="762"/>
        <v>9.7061700581460866E-2</v>
      </c>
      <c r="FH144" s="4">
        <f t="shared" si="763"/>
        <v>8.8278698945441658E-2</v>
      </c>
      <c r="FI144" s="4">
        <f t="shared" si="764"/>
        <v>5.0204091354356183E-2</v>
      </c>
      <c r="FJ144" s="4">
        <f t="shared" si="765"/>
        <v>1.8237685412358453E-2</v>
      </c>
      <c r="FK144" s="4">
        <f t="shared" si="766"/>
        <v>9.1758908034958592E-3</v>
      </c>
      <c r="FL144" s="4">
        <f t="shared" si="767"/>
        <v>3.2279200213337904E-2</v>
      </c>
      <c r="FM144" s="4">
        <f t="shared" si="768"/>
        <v>1.0041758532891909E-2</v>
      </c>
      <c r="FN144" s="4">
        <f t="shared" si="769"/>
        <v>9.0541321772570141E-3</v>
      </c>
      <c r="FO144" s="4">
        <f t="shared" si="770"/>
        <v>4.9630778753803105E-3</v>
      </c>
      <c r="FP144" s="4">
        <f t="shared" si="771"/>
        <v>1.7498701183565042E-3</v>
      </c>
      <c r="FQ144" s="4">
        <f t="shared" si="772"/>
        <v>8.7312292229213908E-4</v>
      </c>
      <c r="FR144" s="4">
        <f t="shared" si="773"/>
        <v>0.82515461528038092</v>
      </c>
      <c r="FS144" s="4">
        <f t="shared" si="774"/>
        <v>0.58934994871430424</v>
      </c>
      <c r="FT144" s="4">
        <f t="shared" si="775"/>
        <v>0.56383735058145668</v>
      </c>
      <c r="FU144" s="4">
        <f t="shared" si="776"/>
        <v>0.41373057087796378</v>
      </c>
      <c r="FV144" s="4">
        <f t="shared" si="777"/>
        <v>0.19872646550176137</v>
      </c>
      <c r="FW144" s="4">
        <f t="shared" si="778"/>
        <v>0.11003619459349634</v>
      </c>
      <c r="FX144" s="4">
        <f t="shared" si="779"/>
        <v>0.30811760682593581</v>
      </c>
      <c r="FY144" s="4">
        <f t="shared" si="780"/>
        <v>0.11927387395683264</v>
      </c>
      <c r="FZ144" s="4">
        <f t="shared" si="781"/>
        <v>0.10872293716989254</v>
      </c>
      <c r="GA144" s="4">
        <f t="shared" si="782"/>
        <v>6.2434556714197495E-2</v>
      </c>
      <c r="GB144" s="4">
        <f t="shared" si="783"/>
        <v>2.2868156382353757E-2</v>
      </c>
      <c r="GC144" s="4">
        <f t="shared" si="784"/>
        <v>1.1532637190675352E-2</v>
      </c>
      <c r="GD144" s="4">
        <f t="shared" si="785"/>
        <v>0.99357922960728506</v>
      </c>
      <c r="GE144" s="4">
        <f t="shared" si="786"/>
        <v>0.97919190877297269</v>
      </c>
      <c r="GF144" s="4">
        <f t="shared" si="787"/>
        <v>0.97695197888201657</v>
      </c>
      <c r="GG144" s="4">
        <f t="shared" si="788"/>
        <v>0.95857417590095817</v>
      </c>
      <c r="GH144" s="4">
        <f t="shared" si="789"/>
        <v>0.8904975996896568</v>
      </c>
      <c r="GI144" s="4">
        <f t="shared" si="790"/>
        <v>0.80214191991981065</v>
      </c>
      <c r="GJ144" s="4">
        <f t="shared" si="791"/>
        <v>0.93590649528557368</v>
      </c>
      <c r="GK144" s="4">
        <f t="shared" si="792"/>
        <v>0.81619570507834593</v>
      </c>
      <c r="GL144" s="4">
        <f t="shared" si="793"/>
        <v>0.79999361138873493</v>
      </c>
      <c r="GM144" s="4">
        <f t="shared" si="794"/>
        <v>0.68588252739732403</v>
      </c>
      <c r="GN144" s="4">
        <f t="shared" si="795"/>
        <v>0.43419169307268191</v>
      </c>
      <c r="GO144" s="4">
        <f t="shared" si="796"/>
        <v>0.27670451870806501</v>
      </c>
      <c r="GP144" s="4">
        <f t="shared" si="797"/>
        <v>0.99942308490905274</v>
      </c>
      <c r="GQ144" s="4">
        <f t="shared" si="798"/>
        <v>0.99810539483400262</v>
      </c>
      <c r="GR144" s="4">
        <f t="shared" si="799"/>
        <v>0.99789707365186797</v>
      </c>
      <c r="GS144" s="4">
        <f t="shared" si="800"/>
        <v>0.99615452465801257</v>
      </c>
      <c r="GT144" s="4">
        <f t="shared" si="801"/>
        <v>0.98913513333511305</v>
      </c>
      <c r="GU144" s="4">
        <f t="shared" si="802"/>
        <v>0.97844165595257304</v>
      </c>
      <c r="GV144" s="4">
        <f t="shared" si="803"/>
        <v>0.99391989847518558</v>
      </c>
      <c r="GW144" s="4">
        <f t="shared" si="804"/>
        <v>0.9802807803291651</v>
      </c>
      <c r="GX144" s="4">
        <f t="shared" si="805"/>
        <v>0.97815544936809085</v>
      </c>
      <c r="GY144" s="4">
        <f t="shared" si="806"/>
        <v>0.96069865401355303</v>
      </c>
      <c r="GZ144" s="4">
        <f t="shared" si="807"/>
        <v>0.89573356074454513</v>
      </c>
      <c r="HA144" s="4">
        <f t="shared" si="808"/>
        <v>0.81070461258976434</v>
      </c>
      <c r="HB144" s="4">
        <f t="shared" si="809"/>
        <v>0.99992310868349232</v>
      </c>
      <c r="HC144" s="4">
        <f t="shared" si="810"/>
        <v>0.99974719789923494</v>
      </c>
      <c r="HD144" s="4">
        <f t="shared" si="811"/>
        <v>0.99971935030117043</v>
      </c>
      <c r="HE144" s="4">
        <f t="shared" si="812"/>
        <v>0.99948601764403044</v>
      </c>
      <c r="HF144" s="4">
        <f t="shared" si="813"/>
        <v>0.99853889331673251</v>
      </c>
      <c r="HG144" s="4">
        <f t="shared" si="814"/>
        <v>0.99707345109515066</v>
      </c>
      <c r="HH144" s="4">
        <f t="shared" si="815"/>
        <v>0.99918575734527115</v>
      </c>
      <c r="HI144" s="4">
        <f t="shared" si="816"/>
        <v>0.99732745405338685</v>
      </c>
      <c r="HJ144" s="4">
        <f t="shared" si="817"/>
        <v>0.99703384864717204</v>
      </c>
      <c r="HK144" s="4">
        <f t="shared" si="818"/>
        <v>0.99457989019763571</v>
      </c>
      <c r="HL144" s="4">
        <f t="shared" si="819"/>
        <v>0.98473027709499728</v>
      </c>
      <c r="HM144" s="4">
        <f t="shared" si="820"/>
        <v>0.96983364734071342</v>
      </c>
      <c r="HN144" s="4">
        <f t="shared" si="821"/>
        <v>0.59438694014207194</v>
      </c>
      <c r="HP144" s="4">
        <f t="shared" ref="HP144:IU144" si="864">IF(B1=1,ET144,0)</f>
        <v>0.82494323758657551</v>
      </c>
      <c r="HQ144" s="4">
        <f t="shared" si="864"/>
        <v>0.58899549072725921</v>
      </c>
      <c r="HR144" s="4">
        <f t="shared" si="864"/>
        <v>0.5634771820858997</v>
      </c>
      <c r="HS144" s="4">
        <f t="shared" si="864"/>
        <v>0.41337541189410493</v>
      </c>
      <c r="HT144" s="4">
        <f t="shared" si="864"/>
        <v>0.19849338403095182</v>
      </c>
      <c r="HU144" s="4">
        <f t="shared" si="864"/>
        <v>0.10989286932206896</v>
      </c>
      <c r="HV144" s="4">
        <f t="shared" si="864"/>
        <v>0.30780550983314092</v>
      </c>
      <c r="HW144" s="4">
        <f t="shared" si="864"/>
        <v>0.11912012685347688</v>
      </c>
      <c r="HX144" s="4">
        <f t="shared" si="864"/>
        <v>0.10858111375523768</v>
      </c>
      <c r="HY144" s="4">
        <f t="shared" si="864"/>
        <v>6.234889017259107E-2</v>
      </c>
      <c r="HZ144" s="4">
        <f t="shared" si="864"/>
        <v>2.2835456681202682E-2</v>
      </c>
      <c r="IA144" s="4">
        <f t="shared" si="864"/>
        <v>1.1515955378644277E-2</v>
      </c>
      <c r="IB144" s="4">
        <f t="shared" si="864"/>
        <v>0.26116593258600457</v>
      </c>
      <c r="IC144" s="4">
        <f t="shared" si="864"/>
        <v>9.7061700581460866E-2</v>
      </c>
      <c r="ID144" s="4">
        <f t="shared" si="864"/>
        <v>8.8278698945441658E-2</v>
      </c>
      <c r="IE144" s="4">
        <f t="shared" si="864"/>
        <v>5.0204091354356183E-2</v>
      </c>
      <c r="IF144" s="4">
        <f t="shared" si="864"/>
        <v>1.8237685412358453E-2</v>
      </c>
      <c r="IG144" s="4">
        <f t="shared" si="864"/>
        <v>9.1758908034958592E-3</v>
      </c>
      <c r="IH144" s="4">
        <f t="shared" si="864"/>
        <v>3.2279200213337904E-2</v>
      </c>
      <c r="II144" s="4">
        <f t="shared" si="864"/>
        <v>1.0041758532891909E-2</v>
      </c>
      <c r="IJ144" s="4">
        <f t="shared" si="864"/>
        <v>9.0541321772570141E-3</v>
      </c>
      <c r="IK144" s="4">
        <f t="shared" si="864"/>
        <v>4.9630778753803105E-3</v>
      </c>
      <c r="IL144" s="4">
        <f t="shared" si="864"/>
        <v>1.7498701183565042E-3</v>
      </c>
      <c r="IM144" s="4">
        <f t="shared" si="864"/>
        <v>8.7312292229213908E-4</v>
      </c>
      <c r="IN144" s="4">
        <f t="shared" si="864"/>
        <v>0.82515461528038092</v>
      </c>
      <c r="IO144" s="4">
        <f t="shared" si="864"/>
        <v>0.58934994871430424</v>
      </c>
      <c r="IP144" s="4">
        <f t="shared" si="864"/>
        <v>0.56383735058145668</v>
      </c>
      <c r="IQ144" s="4">
        <f t="shared" si="864"/>
        <v>0.41373057087796378</v>
      </c>
      <c r="IR144" s="4">
        <f t="shared" si="864"/>
        <v>0.19872646550176137</v>
      </c>
      <c r="IS144" s="4">
        <f t="shared" si="864"/>
        <v>0.11003619459349634</v>
      </c>
      <c r="IT144" s="4">
        <f t="shared" si="864"/>
        <v>0.30811760682593581</v>
      </c>
      <c r="IU144" s="4">
        <f t="shared" si="864"/>
        <v>0.11927387395683264</v>
      </c>
      <c r="IV144" s="4">
        <f t="shared" ref="IV144:KA144" si="865">IF(AH1=1,FZ144,0)</f>
        <v>0.10872293716989254</v>
      </c>
      <c r="IW144" s="4">
        <f t="shared" si="865"/>
        <v>6.2434556714197495E-2</v>
      </c>
      <c r="IX144" s="4">
        <f t="shared" si="865"/>
        <v>2.2868156382353757E-2</v>
      </c>
      <c r="IY144" s="4">
        <f t="shared" si="865"/>
        <v>1.1532637190675352E-2</v>
      </c>
      <c r="IZ144" s="4">
        <f t="shared" si="865"/>
        <v>0.99357922960728506</v>
      </c>
      <c r="JA144" s="4">
        <f t="shared" si="865"/>
        <v>0.97919190877297269</v>
      </c>
      <c r="JB144" s="4">
        <f t="shared" si="865"/>
        <v>0.97695197888201657</v>
      </c>
      <c r="JC144" s="4">
        <f t="shared" si="865"/>
        <v>0.95857417590095817</v>
      </c>
      <c r="JD144" s="4">
        <f t="shared" si="865"/>
        <v>0.8904975996896568</v>
      </c>
      <c r="JE144" s="4">
        <f t="shared" si="865"/>
        <v>0.80214191991981065</v>
      </c>
      <c r="JF144" s="4">
        <f t="shared" si="865"/>
        <v>0.93590649528557368</v>
      </c>
      <c r="JG144" s="4">
        <f t="shared" si="865"/>
        <v>0.81619570507834593</v>
      </c>
      <c r="JH144" s="4">
        <f t="shared" si="865"/>
        <v>0.79999361138873493</v>
      </c>
      <c r="JI144" s="4">
        <f t="shared" si="865"/>
        <v>0.68588252739732403</v>
      </c>
      <c r="JJ144" s="4">
        <f t="shared" si="865"/>
        <v>0.43419169307268191</v>
      </c>
      <c r="JK144" s="4">
        <f t="shared" si="865"/>
        <v>0.27670451870806501</v>
      </c>
      <c r="JL144" s="4">
        <f t="shared" si="865"/>
        <v>0.99942308490905274</v>
      </c>
      <c r="JM144" s="4">
        <f t="shared" si="865"/>
        <v>0.99810539483400262</v>
      </c>
      <c r="JN144" s="4">
        <f t="shared" si="865"/>
        <v>0.99789707365186797</v>
      </c>
      <c r="JO144" s="4">
        <f t="shared" si="865"/>
        <v>0.99615452465801257</v>
      </c>
      <c r="JP144" s="4">
        <f t="shared" si="865"/>
        <v>0.98913513333511305</v>
      </c>
      <c r="JQ144" s="4">
        <f t="shared" si="865"/>
        <v>0.97844165595257304</v>
      </c>
      <c r="JR144" s="4">
        <f t="shared" si="865"/>
        <v>0.99391989847518558</v>
      </c>
      <c r="JS144" s="4">
        <f t="shared" si="865"/>
        <v>0.9802807803291651</v>
      </c>
      <c r="JT144" s="4">
        <f t="shared" si="865"/>
        <v>0.97815544936809085</v>
      </c>
      <c r="JU144" s="4">
        <f t="shared" si="865"/>
        <v>0.96069865401355303</v>
      </c>
      <c r="JV144" s="4">
        <f t="shared" si="865"/>
        <v>0.89573356074454513</v>
      </c>
      <c r="JW144" s="4">
        <f t="shared" si="865"/>
        <v>0.81070461258976434</v>
      </c>
      <c r="JX144" s="4">
        <f t="shared" si="865"/>
        <v>0.99992310868349232</v>
      </c>
      <c r="JY144" s="4">
        <f t="shared" si="865"/>
        <v>0.99974719789923494</v>
      </c>
      <c r="JZ144" s="4">
        <f t="shared" si="865"/>
        <v>0.99971935030117043</v>
      </c>
      <c r="KA144" s="4">
        <f t="shared" si="865"/>
        <v>0.99948601764403044</v>
      </c>
      <c r="KB144" s="4">
        <f t="shared" ref="KB144:KJ144" si="866">IF(BN1=1,HF144,0)</f>
        <v>0.99853889331673251</v>
      </c>
      <c r="KC144" s="4">
        <f t="shared" si="866"/>
        <v>0.99707345109515066</v>
      </c>
      <c r="KD144" s="4">
        <f t="shared" si="866"/>
        <v>0.99918575734527115</v>
      </c>
      <c r="KE144" s="4">
        <f t="shared" si="866"/>
        <v>0.99732745405338685</v>
      </c>
      <c r="KF144" s="4">
        <f t="shared" si="866"/>
        <v>0.99703384864717204</v>
      </c>
      <c r="KG144" s="4">
        <f t="shared" si="866"/>
        <v>0.99457989019763571</v>
      </c>
      <c r="KH144" s="4">
        <f t="shared" si="866"/>
        <v>0.98473027709499728</v>
      </c>
      <c r="KI144" s="4">
        <f t="shared" si="866"/>
        <v>0.96983364734071342</v>
      </c>
      <c r="KJ144" s="4">
        <f t="shared" si="866"/>
        <v>0</v>
      </c>
    </row>
    <row r="145" spans="1:296" x14ac:dyDescent="0.2">
      <c r="A145" s="4" t="str">
        <f>'Respondent Data'!A145</f>
        <v>1190</v>
      </c>
      <c r="B145" s="4">
        <f>SUMPRODUCT('Respondent Data'!I145:Z145,'Product Coding'!A100:R100)</f>
        <v>2.7899594417385769</v>
      </c>
      <c r="C145" s="4">
        <f>SUMPRODUCT('Respondent Data'!I145:Z145,'Product Coding'!A101:R101)</f>
        <v>2.3178072333726769</v>
      </c>
      <c r="D145" s="4">
        <f>SUMPRODUCT('Respondent Data'!I145:Z145,'Product Coding'!A102:R102)</f>
        <v>0.84284190430683836</v>
      </c>
      <c r="E145" s="4">
        <f>SUMPRODUCT('Respondent Data'!I145:Z145,'Product Coding'!A103:R103)</f>
        <v>1.0926213868546351</v>
      </c>
      <c r="F145" s="4">
        <f>SUMPRODUCT('Respondent Data'!I145:Z145,'Product Coding'!A104:R104)</f>
        <v>-0.59821051129269298</v>
      </c>
      <c r="G145" s="4">
        <f>SUMPRODUCT('Respondent Data'!I145:Z145,'Product Coding'!A105:R105)</f>
        <v>-1.9754311098217232</v>
      </c>
      <c r="H145" s="4">
        <f>SUMPRODUCT('Respondent Data'!I145:Z145,'Product Coding'!A106:R106)</f>
        <v>0.96927682925416292</v>
      </c>
      <c r="I145" s="4">
        <f>SUMPRODUCT('Respondent Data'!I145:Z145,'Product Coding'!A107:R107)</f>
        <v>0.49712462088826292</v>
      </c>
      <c r="J145" s="4">
        <f>SUMPRODUCT('Respondent Data'!I145:Z145,'Product Coding'!A108:R108)</f>
        <v>-0.97784070817757562</v>
      </c>
      <c r="K145" s="4">
        <f>SUMPRODUCT('Respondent Data'!I145:Z145,'Product Coding'!A109:R109)</f>
        <v>-0.72806122562977893</v>
      </c>
      <c r="L145" s="4">
        <f>SUMPRODUCT('Respondent Data'!I145:Z145,'Product Coding'!A110:R110)</f>
        <v>-2.418893123777107</v>
      </c>
      <c r="M145" s="4">
        <f>SUMPRODUCT('Respondent Data'!I145:Z145,'Product Coding'!A111:R111)</f>
        <v>-3.7961137223061372</v>
      </c>
      <c r="N145" s="4">
        <f>SUMPRODUCT('Respondent Data'!I145:Z145,'Product Coding'!A112:R112)</f>
        <v>1.5846584935383961</v>
      </c>
      <c r="O145" s="4">
        <f>SUMPRODUCT('Respondent Data'!I145:Z145,'Product Coding'!A113:R113)</f>
        <v>1.1125062851724961</v>
      </c>
      <c r="P145" s="4">
        <f>SUMPRODUCT('Respondent Data'!I145:Z145,'Product Coding'!A114:R114)</f>
        <v>-0.3624590438933426</v>
      </c>
      <c r="Q145" s="4">
        <f>SUMPRODUCT('Respondent Data'!I145:Z145,'Product Coding'!A115:R115)</f>
        <v>-0.11267956134554602</v>
      </c>
      <c r="R145" s="4">
        <f>SUMPRODUCT('Respondent Data'!I145:Z145,'Product Coding'!A116:R116)</f>
        <v>-1.8035114594928738</v>
      </c>
      <c r="S145" s="4">
        <f>SUMPRODUCT('Respondent Data'!I145:Z145,'Product Coding'!A117:R117)</f>
        <v>-3.1807320580219041</v>
      </c>
      <c r="T145" s="4">
        <f>SUMPRODUCT('Respondent Data'!I145:Z145,'Product Coding'!A118:R118)</f>
        <v>-0.23602411894601794</v>
      </c>
      <c r="U145" s="4">
        <f>SUMPRODUCT('Respondent Data'!I145:Z145,'Product Coding'!A119:R119)</f>
        <v>-0.70817632731191793</v>
      </c>
      <c r="V145" s="4">
        <f>SUMPRODUCT('Respondent Data'!I145:Z145,'Product Coding'!A120:R120)</f>
        <v>-2.1831416563777566</v>
      </c>
      <c r="W145" s="4">
        <f>SUMPRODUCT('Respondent Data'!I145:Z145,'Product Coding'!A121:R121)</f>
        <v>-1.93336217382996</v>
      </c>
      <c r="X145" s="4">
        <f>SUMPRODUCT('Respondent Data'!I145:Z145,'Product Coding'!A122:R122)</f>
        <v>-3.6241940719772878</v>
      </c>
      <c r="Y145" s="4">
        <f>SUMPRODUCT('Respondent Data'!I145:Z145,'Product Coding'!A123:R123)</f>
        <v>-5.0014146705063176</v>
      </c>
      <c r="Z145" s="4">
        <f>SUMPRODUCT('Respondent Data'!I145:Z145,'Product Coding'!A124:R124)</f>
        <v>2.405253116142366</v>
      </c>
      <c r="AA145" s="4">
        <f>SUMPRODUCT('Respondent Data'!I145:Z145,'Product Coding'!A125:R125)</f>
        <v>1.933100907776466</v>
      </c>
      <c r="AB145" s="4">
        <f>SUMPRODUCT('Respondent Data'!I145:Z145,'Product Coding'!A126:R126)</f>
        <v>0.45813557871062738</v>
      </c>
      <c r="AC145" s="4">
        <f>SUMPRODUCT('Respondent Data'!I145:Z145,'Product Coding'!A127:R127)</f>
        <v>0.70791506125842407</v>
      </c>
      <c r="AD145" s="4">
        <f>SUMPRODUCT('Respondent Data'!I145:Z145,'Product Coding'!A128:R128)</f>
        <v>-0.98291683688890386</v>
      </c>
      <c r="AE145" s="4">
        <f>SUMPRODUCT('Respondent Data'!I145:Z145,'Product Coding'!A129:R129)</f>
        <v>-2.3601374354179341</v>
      </c>
      <c r="AF145" s="4">
        <f>SUMPRODUCT('Respondent Data'!I145:Z145,'Product Coding'!A130:R130)</f>
        <v>0.58457050365795205</v>
      </c>
      <c r="AG145" s="4">
        <f>SUMPRODUCT('Respondent Data'!I145:Z145,'Product Coding'!A131:R131)</f>
        <v>0.11241829529205205</v>
      </c>
      <c r="AH145" s="4">
        <f>SUMPRODUCT('Respondent Data'!I145:Z145,'Product Coding'!A132:R132)</f>
        <v>-1.3625470337737866</v>
      </c>
      <c r="AI145" s="4">
        <f>SUMPRODUCT('Respondent Data'!I145:Z145,'Product Coding'!A133:R133)</f>
        <v>-1.11276755122599</v>
      </c>
      <c r="AJ145" s="4">
        <f>SUMPRODUCT('Respondent Data'!I145:Z145,'Product Coding'!A134:R134)</f>
        <v>-2.8035994493733178</v>
      </c>
      <c r="AK145" s="4">
        <f>SUMPRODUCT('Respondent Data'!I145:Z145,'Product Coding'!A135:R135)</f>
        <v>-4.1808200479023476</v>
      </c>
      <c r="AL145" s="4">
        <f>SUMPRODUCT('Respondent Data'!I145:Z145,'Product Coding'!A136:R136)</f>
        <v>3.9825737008964719</v>
      </c>
      <c r="AM145" s="4">
        <f>SUMPRODUCT('Respondent Data'!I145:Z145,'Product Coding'!A137:R137)</f>
        <v>3.5104214925305719</v>
      </c>
      <c r="AN145" s="4">
        <f>SUMPRODUCT('Respondent Data'!I145:Z145,'Product Coding'!A138:R138)</f>
        <v>2.0354561634647332</v>
      </c>
      <c r="AO145" s="4">
        <f>SUMPRODUCT('Respondent Data'!I145:Z145,'Product Coding'!A139:R139)</f>
        <v>2.2852356460125298</v>
      </c>
      <c r="AP145" s="4">
        <f>SUMPRODUCT('Respondent Data'!I145:Z145,'Product Coding'!A140:R140)</f>
        <v>0.594403747865202</v>
      </c>
      <c r="AQ145" s="4">
        <f>SUMPRODUCT('Respondent Data'!I145:Z145,'Product Coding'!A141:R141)</f>
        <v>-0.78281685066382822</v>
      </c>
      <c r="AR145" s="4">
        <f>SUMPRODUCT('Respondent Data'!I145:Z145,'Product Coding'!A142:R142)</f>
        <v>2.1618910884120579</v>
      </c>
      <c r="AS145" s="4">
        <f>SUMPRODUCT('Respondent Data'!I145:Z145,'Product Coding'!A143:R143)</f>
        <v>1.6897388800461579</v>
      </c>
      <c r="AT145" s="4">
        <f>SUMPRODUCT('Respondent Data'!I145:Z145,'Product Coding'!A144:R144)</f>
        <v>0.21477355098031925</v>
      </c>
      <c r="AU145" s="4">
        <f>SUMPRODUCT('Respondent Data'!I145:Z145,'Product Coding'!A145:R145)</f>
        <v>0.46455303352811605</v>
      </c>
      <c r="AV145" s="4">
        <f>SUMPRODUCT('Respondent Data'!I145:Z145,'Product Coding'!A146:R146)</f>
        <v>-1.226278864619212</v>
      </c>
      <c r="AW145" s="4">
        <f>SUMPRODUCT('Respondent Data'!I145:Z145,'Product Coding'!A147:R147)</f>
        <v>-2.6034994631482422</v>
      </c>
      <c r="AX145" s="4">
        <f>SUMPRODUCT('Respondent Data'!I145:Z145,'Product Coding'!A148:R148)</f>
        <v>4.7641048123471954</v>
      </c>
      <c r="AY145" s="4">
        <f>SUMPRODUCT('Respondent Data'!I145:Z145,'Product Coding'!A149:R149)</f>
        <v>4.2919526039812954</v>
      </c>
      <c r="AZ145" s="4">
        <f>SUMPRODUCT('Respondent Data'!I145:Z145,'Product Coding'!A150:R150)</f>
        <v>2.8169872749154576</v>
      </c>
      <c r="BA145" s="4">
        <f>SUMPRODUCT('Respondent Data'!I145:Z145,'Product Coding'!A151:R151)</f>
        <v>3.0667667574632542</v>
      </c>
      <c r="BB145" s="4">
        <f>SUMPRODUCT('Respondent Data'!I145:Z145,'Product Coding'!A152:R152)</f>
        <v>1.375934859315926</v>
      </c>
      <c r="BC145" s="4">
        <f>SUMPRODUCT('Respondent Data'!I145:Z145,'Product Coding'!A153:R153)</f>
        <v>-1.2857392131040424E-3</v>
      </c>
      <c r="BD145" s="4">
        <f>SUMPRODUCT('Respondent Data'!I145:Z145,'Product Coding'!A154:R154)</f>
        <v>2.9434221998627819</v>
      </c>
      <c r="BE145" s="4">
        <f>SUMPRODUCT('Respondent Data'!I145:Z145,'Product Coding'!A155:R155)</f>
        <v>2.4712699914968819</v>
      </c>
      <c r="BF145" s="4">
        <f>SUMPRODUCT('Respondent Data'!I145:Z145,'Product Coding'!A156:R156)</f>
        <v>0.99630466243104343</v>
      </c>
      <c r="BG145" s="4">
        <f>SUMPRODUCT('Respondent Data'!I145:Z145,'Product Coding'!A157:R157)</f>
        <v>1.2460841449788402</v>
      </c>
      <c r="BH145" s="4">
        <f>SUMPRODUCT('Respondent Data'!I145:Z145,'Product Coding'!A158:R158)</f>
        <v>-0.44474775316848791</v>
      </c>
      <c r="BI145" s="4">
        <f>SUMPRODUCT('Respondent Data'!I145:Z145,'Product Coding'!A159:R159)</f>
        <v>-1.821968351697518</v>
      </c>
      <c r="BJ145" s="4">
        <f>SUMPRODUCT('Respondent Data'!I145:Z145,'Product Coding'!A160:R160)</f>
        <v>4.9589588637946864</v>
      </c>
      <c r="BK145" s="4">
        <f>SUMPRODUCT('Respondent Data'!I145:Z145,'Product Coding'!A161:R161)</f>
        <v>4.4868066554287864</v>
      </c>
      <c r="BL145" s="4">
        <f>SUMPRODUCT('Respondent Data'!I145:Z145,'Product Coding'!A162:R162)</f>
        <v>3.0118413263629473</v>
      </c>
      <c r="BM145" s="4">
        <f>SUMPRODUCT('Respondent Data'!I145:Z145,'Product Coding'!A163:R163)</f>
        <v>3.2616208089107439</v>
      </c>
      <c r="BN145" s="4">
        <f>SUMPRODUCT('Respondent Data'!I145:Z145,'Product Coding'!A164:R164)</f>
        <v>1.5707889107634161</v>
      </c>
      <c r="BO145" s="4">
        <f>SUMPRODUCT('Respondent Data'!I145:Z145,'Product Coding'!A165:R165)</f>
        <v>0.19356831223438586</v>
      </c>
      <c r="BP145" s="4">
        <f>SUMPRODUCT('Respondent Data'!I145:Z145,'Product Coding'!A166:R166)</f>
        <v>3.138276251310272</v>
      </c>
      <c r="BQ145" s="4">
        <f>SUMPRODUCT('Respondent Data'!I145:Z145,'Product Coding'!A167:R167)</f>
        <v>2.666124042944372</v>
      </c>
      <c r="BR145" s="4">
        <f>SUMPRODUCT('Respondent Data'!I145:Z145,'Product Coding'!A168:R168)</f>
        <v>1.1911587138785333</v>
      </c>
      <c r="BS145" s="4">
        <f>SUMPRODUCT('Respondent Data'!I145:Z145,'Product Coding'!A169:R169)</f>
        <v>1.4409381964263299</v>
      </c>
      <c r="BT145" s="4">
        <f>SUMPRODUCT('Respondent Data'!I145:Z145,'Product Coding'!A170:R170)</f>
        <v>-0.24989370172099801</v>
      </c>
      <c r="BU145" s="4">
        <f>SUMPRODUCT('Respondent Data'!I145:Z145,'Product Coding'!A171:R171)</f>
        <v>-1.6271143002500281</v>
      </c>
      <c r="BV145" s="4">
        <f>SUMPRODUCT('Respondent Data'!I145:Z145,'Product Coding'!A172:R172)</f>
        <v>-3.9288583527079699</v>
      </c>
      <c r="BX145" s="4">
        <f t="shared" si="676"/>
        <v>6.1423705103169808E-2</v>
      </c>
      <c r="BY145" s="4">
        <f t="shared" si="677"/>
        <v>9.8489313076784366E-2</v>
      </c>
      <c r="BZ145" s="4">
        <f t="shared" si="678"/>
        <v>0.43048538512071749</v>
      </c>
      <c r="CA145" s="4">
        <f t="shared" si="679"/>
        <v>0.33533629438532081</v>
      </c>
      <c r="CB145" s="4">
        <f t="shared" si="680"/>
        <v>1.8188610550923978</v>
      </c>
      <c r="CC145" s="4">
        <f t="shared" si="681"/>
        <v>7.2097271681264932</v>
      </c>
      <c r="CD145" s="4">
        <f t="shared" si="682"/>
        <v>0.37935727901634925</v>
      </c>
      <c r="CE145" s="4">
        <f t="shared" si="683"/>
        <v>0.60827717504573231</v>
      </c>
      <c r="CF145" s="4">
        <f t="shared" si="684"/>
        <v>2.6587091104550287</v>
      </c>
      <c r="CG145" s="4">
        <f t="shared" si="685"/>
        <v>2.0710613920109471</v>
      </c>
      <c r="CH145" s="4">
        <f t="shared" si="686"/>
        <v>11.233418427131813</v>
      </c>
      <c r="CI145" s="4">
        <f t="shared" si="687"/>
        <v>44.527800404693771</v>
      </c>
      <c r="CJ145" s="4">
        <f t="shared" si="688"/>
        <v>0.20501779606498738</v>
      </c>
      <c r="CK145" s="4">
        <f t="shared" si="689"/>
        <v>0.32873402653000899</v>
      </c>
      <c r="CL145" s="4">
        <f t="shared" si="690"/>
        <v>1.4368583716562917</v>
      </c>
      <c r="CM145" s="4">
        <f t="shared" si="691"/>
        <v>1.1192732170747937</v>
      </c>
      <c r="CN145" s="4">
        <f t="shared" si="692"/>
        <v>6.0709278972530969</v>
      </c>
      <c r="CO145" s="4">
        <f t="shared" si="693"/>
        <v>24.064363615910839</v>
      </c>
      <c r="CP145" s="4">
        <f t="shared" si="694"/>
        <v>1.2662048493250007</v>
      </c>
      <c r="CQ145" s="4">
        <f t="shared" si="695"/>
        <v>2.0302853045912554</v>
      </c>
      <c r="CR145" s="4">
        <f t="shared" si="696"/>
        <v>8.8741420154946624</v>
      </c>
      <c r="CS145" s="4">
        <f t="shared" si="697"/>
        <v>6.9127129565399228</v>
      </c>
      <c r="CT145" s="4">
        <f t="shared" si="698"/>
        <v>37.494493116917674</v>
      </c>
      <c r="CU145" s="4">
        <f t="shared" si="699"/>
        <v>148.6232634006453</v>
      </c>
      <c r="CV145" s="4">
        <f t="shared" si="700"/>
        <v>9.0242650847057848E-2</v>
      </c>
      <c r="CW145" s="4">
        <f t="shared" si="701"/>
        <v>0.14469880443106245</v>
      </c>
      <c r="CX145" s="4">
        <f t="shared" si="702"/>
        <v>0.63246172204947904</v>
      </c>
      <c r="CY145" s="4">
        <f t="shared" si="703"/>
        <v>0.49267031481953122</v>
      </c>
      <c r="CZ145" s="4">
        <f t="shared" si="704"/>
        <v>2.6722393717266013</v>
      </c>
      <c r="DA145" s="4">
        <f t="shared" si="705"/>
        <v>10.59240712430111</v>
      </c>
      <c r="DB145" s="4">
        <f t="shared" si="706"/>
        <v>0.55734518813316647</v>
      </c>
      <c r="DC145" s="4">
        <f t="shared" si="707"/>
        <v>0.8936703612015412</v>
      </c>
      <c r="DD145" s="4">
        <f t="shared" si="708"/>
        <v>3.9061296865060533</v>
      </c>
      <c r="DE145" s="4">
        <f t="shared" si="709"/>
        <v>3.0427677680488956</v>
      </c>
      <c r="DF145" s="4">
        <f t="shared" si="710"/>
        <v>16.503945101257784</v>
      </c>
      <c r="DG145" s="4">
        <f t="shared" si="711"/>
        <v>65.41947832939978</v>
      </c>
      <c r="DH145" s="4">
        <f t="shared" si="712"/>
        <v>1.8637609924202405E-2</v>
      </c>
      <c r="DI145" s="4">
        <f t="shared" si="713"/>
        <v>2.9884315766113344E-2</v>
      </c>
      <c r="DJ145" s="4">
        <f t="shared" si="714"/>
        <v>0.13062088443661693</v>
      </c>
      <c r="DK145" s="4">
        <f t="shared" si="715"/>
        <v>0.10175008227985563</v>
      </c>
      <c r="DL145" s="4">
        <f t="shared" si="716"/>
        <v>0.55189153428951887</v>
      </c>
      <c r="DM145" s="4">
        <f t="shared" si="717"/>
        <v>2.1876258098362693</v>
      </c>
      <c r="DN145" s="4">
        <f t="shared" si="718"/>
        <v>0.11510723712185614</v>
      </c>
      <c r="DO145" s="4">
        <f t="shared" si="719"/>
        <v>0.18456771201373035</v>
      </c>
      <c r="DP145" s="4">
        <f t="shared" si="720"/>
        <v>0.80672410137673112</v>
      </c>
      <c r="DQ145" s="4">
        <f t="shared" si="721"/>
        <v>0.62841592327493312</v>
      </c>
      <c r="DR145" s="4">
        <f t="shared" si="722"/>
        <v>3.4085223352868974</v>
      </c>
      <c r="DS145" s="4">
        <f t="shared" si="723"/>
        <v>13.510936426441614</v>
      </c>
      <c r="DT145" s="4">
        <f t="shared" si="724"/>
        <v>8.5305212426955886E-3</v>
      </c>
      <c r="DU145" s="4">
        <f t="shared" si="725"/>
        <v>1.3678191114795648E-2</v>
      </c>
      <c r="DV145" s="4">
        <f t="shared" si="726"/>
        <v>5.9785789806625647E-2</v>
      </c>
      <c r="DW145" s="4">
        <f t="shared" si="727"/>
        <v>4.6571488611701739E-2</v>
      </c>
      <c r="DX145" s="4">
        <f t="shared" si="728"/>
        <v>0.25260333680484376</v>
      </c>
      <c r="DY145" s="4">
        <f t="shared" si="729"/>
        <v>1.001286566130128</v>
      </c>
      <c r="DZ145" s="4">
        <f t="shared" si="730"/>
        <v>5.2685120863104062E-2</v>
      </c>
      <c r="EA145" s="4">
        <f t="shared" si="731"/>
        <v>8.4477505133546599E-2</v>
      </c>
      <c r="EB145" s="4">
        <f t="shared" si="732"/>
        <v>0.36924139478057105</v>
      </c>
      <c r="EC145" s="4">
        <f t="shared" si="733"/>
        <v>0.28762890759848253</v>
      </c>
      <c r="ED145" s="4">
        <f t="shared" si="734"/>
        <v>1.5600966167667853</v>
      </c>
      <c r="EE145" s="4">
        <f t="shared" si="735"/>
        <v>6.1840188019388469</v>
      </c>
      <c r="EF145" s="4">
        <f t="shared" si="736"/>
        <v>7.0202330478593518E-3</v>
      </c>
      <c r="EG145" s="4">
        <f t="shared" si="737"/>
        <v>1.1256532463505312E-2</v>
      </c>
      <c r="EH145" s="4">
        <f t="shared" si="738"/>
        <v>4.9201000202916213E-2</v>
      </c>
      <c r="EI145" s="4">
        <f t="shared" si="739"/>
        <v>3.8326228156318698E-2</v>
      </c>
      <c r="EJ145" s="4">
        <f t="shared" si="740"/>
        <v>0.20788111799796072</v>
      </c>
      <c r="EK145" s="4">
        <f t="shared" si="741"/>
        <v>0.82401354406605276</v>
      </c>
      <c r="EL145" s="4">
        <f t="shared" si="742"/>
        <v>4.3357470908395958E-2</v>
      </c>
      <c r="EM145" s="4">
        <f t="shared" si="743"/>
        <v>6.952116482296361E-2</v>
      </c>
      <c r="EN145" s="4">
        <f t="shared" si="744"/>
        <v>0.30386896281347792</v>
      </c>
      <c r="EO145" s="4">
        <f t="shared" si="745"/>
        <v>0.23670557814641729</v>
      </c>
      <c r="EP145" s="4">
        <f t="shared" si="746"/>
        <v>1.2838889342498054</v>
      </c>
      <c r="EQ145" s="4">
        <f t="shared" si="747"/>
        <v>5.089167698764963</v>
      </c>
      <c r="ER145" s="4">
        <f t="shared" si="748"/>
        <v>50.848893018400858</v>
      </c>
      <c r="ET145" s="4">
        <f t="shared" si="749"/>
        <v>0.94213083351365368</v>
      </c>
      <c r="EU145" s="4">
        <f t="shared" si="750"/>
        <v>0.91034112767021524</v>
      </c>
      <c r="EV145" s="4">
        <f t="shared" si="751"/>
        <v>0.69906341609747435</v>
      </c>
      <c r="EW145" s="4">
        <f t="shared" si="752"/>
        <v>0.7488750243700355</v>
      </c>
      <c r="EX145" s="4">
        <f t="shared" si="753"/>
        <v>0.35475320721943904</v>
      </c>
      <c r="EY145" s="4">
        <f t="shared" si="754"/>
        <v>0.12180672749788904</v>
      </c>
      <c r="EZ145" s="4">
        <f t="shared" si="755"/>
        <v>0.72497533105644862</v>
      </c>
      <c r="FA145" s="4">
        <f t="shared" si="756"/>
        <v>0.62178336888451113</v>
      </c>
      <c r="FB145" s="4">
        <f t="shared" si="757"/>
        <v>0.27332044440002812</v>
      </c>
      <c r="FC145" s="4">
        <f t="shared" si="758"/>
        <v>0.32562032221218307</v>
      </c>
      <c r="FD145" s="4">
        <f t="shared" si="759"/>
        <v>8.1743300611884256E-2</v>
      </c>
      <c r="FE145" s="4">
        <f t="shared" si="760"/>
        <v>2.1964601652420333E-2</v>
      </c>
      <c r="FF145" s="4">
        <f t="shared" si="761"/>
        <v>0.82986326282111544</v>
      </c>
      <c r="FG145" s="4">
        <f t="shared" si="762"/>
        <v>0.75259606515195643</v>
      </c>
      <c r="FH145" s="4">
        <f t="shared" si="763"/>
        <v>0.41036443136427203</v>
      </c>
      <c r="FI145" s="4">
        <f t="shared" si="764"/>
        <v>0.47185987721785472</v>
      </c>
      <c r="FJ145" s="4">
        <f t="shared" si="765"/>
        <v>0.14142415458492774</v>
      </c>
      <c r="FK145" s="4">
        <f t="shared" si="766"/>
        <v>3.9897282664906789E-2</v>
      </c>
      <c r="FL145" s="4">
        <f t="shared" si="767"/>
        <v>0.44126637549904391</v>
      </c>
      <c r="FM145" s="4">
        <f t="shared" si="768"/>
        <v>0.33000193034130376</v>
      </c>
      <c r="FN145" s="4">
        <f t="shared" si="769"/>
        <v>0.1012746219803993</v>
      </c>
      <c r="FO145" s="4">
        <f t="shared" si="770"/>
        <v>0.12637890512298841</v>
      </c>
      <c r="FP145" s="4">
        <f t="shared" si="771"/>
        <v>2.5977741724322562E-2</v>
      </c>
      <c r="FQ145" s="4">
        <f t="shared" si="772"/>
        <v>6.6834526748845609E-3</v>
      </c>
      <c r="FR145" s="4">
        <f t="shared" si="773"/>
        <v>0.91722700375283939</v>
      </c>
      <c r="FS145" s="4">
        <f t="shared" si="774"/>
        <v>0.87359224638748478</v>
      </c>
      <c r="FT145" s="4">
        <f t="shared" si="775"/>
        <v>0.6125717905008804</v>
      </c>
      <c r="FU145" s="4">
        <f t="shared" si="776"/>
        <v>0.66994030099734603</v>
      </c>
      <c r="FV145" s="4">
        <f t="shared" si="777"/>
        <v>0.27231340301485396</v>
      </c>
      <c r="FW145" s="4">
        <f t="shared" si="778"/>
        <v>8.6263360946296011E-2</v>
      </c>
      <c r="FX145" s="4">
        <f t="shared" si="779"/>
        <v>0.64211839970991147</v>
      </c>
      <c r="FY145" s="4">
        <f t="shared" si="780"/>
        <v>0.52807501267828683</v>
      </c>
      <c r="FZ145" s="4">
        <f t="shared" si="781"/>
        <v>0.20382665438918704</v>
      </c>
      <c r="GA145" s="4">
        <f t="shared" si="782"/>
        <v>0.24735529156615793</v>
      </c>
      <c r="GB145" s="4">
        <f t="shared" si="783"/>
        <v>5.7129978082949014E-2</v>
      </c>
      <c r="GC145" s="4">
        <f t="shared" si="784"/>
        <v>1.5055824362856553E-2</v>
      </c>
      <c r="GD145" s="4">
        <f t="shared" si="785"/>
        <v>0.98170339506157711</v>
      </c>
      <c r="GE145" s="4">
        <f t="shared" si="786"/>
        <v>0.97098284214195174</v>
      </c>
      <c r="GF145" s="4">
        <f t="shared" si="787"/>
        <v>0.88446977564747109</v>
      </c>
      <c r="GG145" s="4">
        <f t="shared" si="788"/>
        <v>0.9076468575620128</v>
      </c>
      <c r="GH145" s="4">
        <f t="shared" si="789"/>
        <v>0.64437493078910069</v>
      </c>
      <c r="GI145" s="4">
        <f t="shared" si="790"/>
        <v>0.31371310801733171</v>
      </c>
      <c r="GJ145" s="4">
        <f t="shared" si="791"/>
        <v>0.89677473763065751</v>
      </c>
      <c r="GK145" s="4">
        <f t="shared" si="792"/>
        <v>0.84418981697553563</v>
      </c>
      <c r="GL145" s="4">
        <f t="shared" si="793"/>
        <v>0.55348793943579766</v>
      </c>
      <c r="GM145" s="4">
        <f t="shared" si="794"/>
        <v>0.61409372489362801</v>
      </c>
      <c r="GN145" s="4">
        <f t="shared" si="795"/>
        <v>0.22683337498275874</v>
      </c>
      <c r="GO145" s="4">
        <f t="shared" si="796"/>
        <v>6.8913540147403224E-2</v>
      </c>
      <c r="GP145" s="4">
        <f t="shared" si="797"/>
        <v>0.99154163303636622</v>
      </c>
      <c r="GQ145" s="4">
        <f t="shared" si="798"/>
        <v>0.98650637723619861</v>
      </c>
      <c r="GR145" s="4">
        <f t="shared" si="799"/>
        <v>0.94358691125917582</v>
      </c>
      <c r="GS145" s="4">
        <f t="shared" si="800"/>
        <v>0.9555009006852655</v>
      </c>
      <c r="GT145" s="4">
        <f t="shared" si="801"/>
        <v>0.79833732724264694</v>
      </c>
      <c r="GU145" s="4">
        <f t="shared" si="802"/>
        <v>0.49967856524100496</v>
      </c>
      <c r="GV145" s="4">
        <f t="shared" si="803"/>
        <v>0.949951680878792</v>
      </c>
      <c r="GW145" s="4">
        <f t="shared" si="804"/>
        <v>0.92210303603932864</v>
      </c>
      <c r="GX145" s="4">
        <f t="shared" si="805"/>
        <v>0.73033141110976696</v>
      </c>
      <c r="GY145" s="4">
        <f t="shared" si="806"/>
        <v>0.77662127193545971</v>
      </c>
      <c r="GZ145" s="4">
        <f t="shared" si="807"/>
        <v>0.39061025800773364</v>
      </c>
      <c r="HA145" s="4">
        <f t="shared" si="808"/>
        <v>0.13919785395468573</v>
      </c>
      <c r="HB145" s="4">
        <f t="shared" si="809"/>
        <v>0.99302870705327162</v>
      </c>
      <c r="HC145" s="4">
        <f t="shared" si="810"/>
        <v>0.98886876662632439</v>
      </c>
      <c r="HD145" s="4">
        <f t="shared" si="811"/>
        <v>0.95310622064466133</v>
      </c>
      <c r="HE145" s="4">
        <f t="shared" si="812"/>
        <v>0.96308845224455908</v>
      </c>
      <c r="HF145" s="4">
        <f t="shared" si="813"/>
        <v>0.8278960446517124</v>
      </c>
      <c r="HG145" s="4">
        <f t="shared" si="814"/>
        <v>0.54824154308132</v>
      </c>
      <c r="HH145" s="4">
        <f t="shared" si="815"/>
        <v>0.95844428001205872</v>
      </c>
      <c r="HI145" s="4">
        <f t="shared" si="816"/>
        <v>0.93499785968754401</v>
      </c>
      <c r="HJ145" s="4">
        <f t="shared" si="817"/>
        <v>0.76694823522925815</v>
      </c>
      <c r="HK145" s="4">
        <f t="shared" si="818"/>
        <v>0.8085998944864522</v>
      </c>
      <c r="HL145" s="4">
        <f t="shared" si="819"/>
        <v>0.43784966291649918</v>
      </c>
      <c r="HM145" s="4">
        <f t="shared" si="820"/>
        <v>0.16422605674053373</v>
      </c>
      <c r="HN145" s="4">
        <f t="shared" si="821"/>
        <v>1.9286814853406921E-2</v>
      </c>
      <c r="HP145" s="4">
        <f t="shared" ref="HP145:IU145" si="867">IF(B1=1,ET145,0)</f>
        <v>0.94213083351365368</v>
      </c>
      <c r="HQ145" s="4">
        <f t="shared" si="867"/>
        <v>0.91034112767021524</v>
      </c>
      <c r="HR145" s="4">
        <f t="shared" si="867"/>
        <v>0.69906341609747435</v>
      </c>
      <c r="HS145" s="4">
        <f t="shared" si="867"/>
        <v>0.7488750243700355</v>
      </c>
      <c r="HT145" s="4">
        <f t="shared" si="867"/>
        <v>0.35475320721943904</v>
      </c>
      <c r="HU145" s="4">
        <f t="shared" si="867"/>
        <v>0.12180672749788904</v>
      </c>
      <c r="HV145" s="4">
        <f t="shared" si="867"/>
        <v>0.72497533105644862</v>
      </c>
      <c r="HW145" s="4">
        <f t="shared" si="867"/>
        <v>0.62178336888451113</v>
      </c>
      <c r="HX145" s="4">
        <f t="shared" si="867"/>
        <v>0.27332044440002812</v>
      </c>
      <c r="HY145" s="4">
        <f t="shared" si="867"/>
        <v>0.32562032221218307</v>
      </c>
      <c r="HZ145" s="4">
        <f t="shared" si="867"/>
        <v>8.1743300611884256E-2</v>
      </c>
      <c r="IA145" s="4">
        <f t="shared" si="867"/>
        <v>2.1964601652420333E-2</v>
      </c>
      <c r="IB145" s="4">
        <f t="shared" si="867"/>
        <v>0.82986326282111544</v>
      </c>
      <c r="IC145" s="4">
        <f t="shared" si="867"/>
        <v>0.75259606515195643</v>
      </c>
      <c r="ID145" s="4">
        <f t="shared" si="867"/>
        <v>0.41036443136427203</v>
      </c>
      <c r="IE145" s="4">
        <f t="shared" si="867"/>
        <v>0.47185987721785472</v>
      </c>
      <c r="IF145" s="4">
        <f t="shared" si="867"/>
        <v>0.14142415458492774</v>
      </c>
      <c r="IG145" s="4">
        <f t="shared" si="867"/>
        <v>3.9897282664906789E-2</v>
      </c>
      <c r="IH145" s="4">
        <f t="shared" si="867"/>
        <v>0.44126637549904391</v>
      </c>
      <c r="II145" s="4">
        <f t="shared" si="867"/>
        <v>0.33000193034130376</v>
      </c>
      <c r="IJ145" s="4">
        <f t="shared" si="867"/>
        <v>0.1012746219803993</v>
      </c>
      <c r="IK145" s="4">
        <f t="shared" si="867"/>
        <v>0.12637890512298841</v>
      </c>
      <c r="IL145" s="4">
        <f t="shared" si="867"/>
        <v>2.5977741724322562E-2</v>
      </c>
      <c r="IM145" s="4">
        <f t="shared" si="867"/>
        <v>6.6834526748845609E-3</v>
      </c>
      <c r="IN145" s="4">
        <f t="shared" si="867"/>
        <v>0.91722700375283939</v>
      </c>
      <c r="IO145" s="4">
        <f t="shared" si="867"/>
        <v>0.87359224638748478</v>
      </c>
      <c r="IP145" s="4">
        <f t="shared" si="867"/>
        <v>0.6125717905008804</v>
      </c>
      <c r="IQ145" s="4">
        <f t="shared" si="867"/>
        <v>0.66994030099734603</v>
      </c>
      <c r="IR145" s="4">
        <f t="shared" si="867"/>
        <v>0.27231340301485396</v>
      </c>
      <c r="IS145" s="4">
        <f t="shared" si="867"/>
        <v>8.6263360946296011E-2</v>
      </c>
      <c r="IT145" s="4">
        <f t="shared" si="867"/>
        <v>0.64211839970991147</v>
      </c>
      <c r="IU145" s="4">
        <f t="shared" si="867"/>
        <v>0.52807501267828683</v>
      </c>
      <c r="IV145" s="4">
        <f t="shared" ref="IV145:KA145" si="868">IF(AH1=1,FZ145,0)</f>
        <v>0.20382665438918704</v>
      </c>
      <c r="IW145" s="4">
        <f t="shared" si="868"/>
        <v>0.24735529156615793</v>
      </c>
      <c r="IX145" s="4">
        <f t="shared" si="868"/>
        <v>5.7129978082949014E-2</v>
      </c>
      <c r="IY145" s="4">
        <f t="shared" si="868"/>
        <v>1.5055824362856553E-2</v>
      </c>
      <c r="IZ145" s="4">
        <f t="shared" si="868"/>
        <v>0.98170339506157711</v>
      </c>
      <c r="JA145" s="4">
        <f t="shared" si="868"/>
        <v>0.97098284214195174</v>
      </c>
      <c r="JB145" s="4">
        <f t="shared" si="868"/>
        <v>0.88446977564747109</v>
      </c>
      <c r="JC145" s="4">
        <f t="shared" si="868"/>
        <v>0.9076468575620128</v>
      </c>
      <c r="JD145" s="4">
        <f t="shared" si="868"/>
        <v>0.64437493078910069</v>
      </c>
      <c r="JE145" s="4">
        <f t="shared" si="868"/>
        <v>0.31371310801733171</v>
      </c>
      <c r="JF145" s="4">
        <f t="shared" si="868"/>
        <v>0.89677473763065751</v>
      </c>
      <c r="JG145" s="4">
        <f t="shared" si="868"/>
        <v>0.84418981697553563</v>
      </c>
      <c r="JH145" s="4">
        <f t="shared" si="868"/>
        <v>0.55348793943579766</v>
      </c>
      <c r="JI145" s="4">
        <f t="shared" si="868"/>
        <v>0.61409372489362801</v>
      </c>
      <c r="JJ145" s="4">
        <f t="shared" si="868"/>
        <v>0.22683337498275874</v>
      </c>
      <c r="JK145" s="4">
        <f t="shared" si="868"/>
        <v>6.8913540147403224E-2</v>
      </c>
      <c r="JL145" s="4">
        <f t="shared" si="868"/>
        <v>0.99154163303636622</v>
      </c>
      <c r="JM145" s="4">
        <f t="shared" si="868"/>
        <v>0.98650637723619861</v>
      </c>
      <c r="JN145" s="4">
        <f t="shared" si="868"/>
        <v>0.94358691125917582</v>
      </c>
      <c r="JO145" s="4">
        <f t="shared" si="868"/>
        <v>0.9555009006852655</v>
      </c>
      <c r="JP145" s="4">
        <f t="shared" si="868"/>
        <v>0.79833732724264694</v>
      </c>
      <c r="JQ145" s="4">
        <f t="shared" si="868"/>
        <v>0.49967856524100496</v>
      </c>
      <c r="JR145" s="4">
        <f t="shared" si="868"/>
        <v>0.949951680878792</v>
      </c>
      <c r="JS145" s="4">
        <f t="shared" si="868"/>
        <v>0.92210303603932864</v>
      </c>
      <c r="JT145" s="4">
        <f t="shared" si="868"/>
        <v>0.73033141110976696</v>
      </c>
      <c r="JU145" s="4">
        <f t="shared" si="868"/>
        <v>0.77662127193545971</v>
      </c>
      <c r="JV145" s="4">
        <f t="shared" si="868"/>
        <v>0.39061025800773364</v>
      </c>
      <c r="JW145" s="4">
        <f t="shared" si="868"/>
        <v>0.13919785395468573</v>
      </c>
      <c r="JX145" s="4">
        <f t="shared" si="868"/>
        <v>0.99302870705327162</v>
      </c>
      <c r="JY145" s="4">
        <f t="shared" si="868"/>
        <v>0.98886876662632439</v>
      </c>
      <c r="JZ145" s="4">
        <f t="shared" si="868"/>
        <v>0.95310622064466133</v>
      </c>
      <c r="KA145" s="4">
        <f t="shared" si="868"/>
        <v>0.96308845224455908</v>
      </c>
      <c r="KB145" s="4">
        <f t="shared" ref="KB145:KJ145" si="869">IF(BN1=1,HF145,0)</f>
        <v>0.8278960446517124</v>
      </c>
      <c r="KC145" s="4">
        <f t="shared" si="869"/>
        <v>0.54824154308132</v>
      </c>
      <c r="KD145" s="4">
        <f t="shared" si="869"/>
        <v>0.95844428001205872</v>
      </c>
      <c r="KE145" s="4">
        <f t="shared" si="869"/>
        <v>0.93499785968754401</v>
      </c>
      <c r="KF145" s="4">
        <f t="shared" si="869"/>
        <v>0.76694823522925815</v>
      </c>
      <c r="KG145" s="4">
        <f t="shared" si="869"/>
        <v>0.8085998944864522</v>
      </c>
      <c r="KH145" s="4">
        <f t="shared" si="869"/>
        <v>0.43784966291649918</v>
      </c>
      <c r="KI145" s="4">
        <f t="shared" si="869"/>
        <v>0.16422605674053373</v>
      </c>
      <c r="KJ145" s="4">
        <f t="shared" si="869"/>
        <v>0</v>
      </c>
    </row>
    <row r="146" spans="1:296" x14ac:dyDescent="0.2">
      <c r="A146" s="4" t="str">
        <f>'Respondent Data'!A146</f>
        <v>1192</v>
      </c>
      <c r="B146" s="4">
        <f>SUMPRODUCT('Respondent Data'!I146:Z146,'Product Coding'!A100:R100)</f>
        <v>0.25226435799227398</v>
      </c>
      <c r="C146" s="4">
        <f>SUMPRODUCT('Respondent Data'!I146:Z146,'Product Coding'!A101:R101)</f>
        <v>-0.72985241045345883</v>
      </c>
      <c r="D146" s="4">
        <f>SUMPRODUCT('Respondent Data'!I146:Z146,'Product Coding'!A102:R102)</f>
        <v>-1.362089631429094</v>
      </c>
      <c r="E146" s="4">
        <f>SUMPRODUCT('Respondent Data'!I146:Z146,'Product Coding'!A103:R103)</f>
        <v>-1.6721077929475254</v>
      </c>
      <c r="F146" s="4">
        <f>SUMPRODUCT('Respondent Data'!I146:Z146,'Product Coding'!A104:R104)</f>
        <v>-2.6229865227074107</v>
      </c>
      <c r="G146" s="4">
        <f>SUMPRODUCT('Respondent Data'!I146:Z146,'Product Coding'!A105:R105)</f>
        <v>-4.0831198608730359</v>
      </c>
      <c r="H146" s="4">
        <f>SUMPRODUCT('Respondent Data'!I146:Z146,'Product Coding'!A106:R106)</f>
        <v>-0.24403982868261007</v>
      </c>
      <c r="I146" s="4">
        <f>SUMPRODUCT('Respondent Data'!I146:Z146,'Product Coding'!A107:R107)</f>
        <v>-1.2261565971283428</v>
      </c>
      <c r="J146" s="4">
        <f>SUMPRODUCT('Respondent Data'!I146:Z146,'Product Coding'!A108:R108)</f>
        <v>-1.8583938181039779</v>
      </c>
      <c r="K146" s="4">
        <f>SUMPRODUCT('Respondent Data'!I146:Z146,'Product Coding'!A109:R109)</f>
        <v>-2.1684119796224093</v>
      </c>
      <c r="L146" s="4">
        <f>SUMPRODUCT('Respondent Data'!I146:Z146,'Product Coding'!A110:R110)</f>
        <v>-3.1192907093822946</v>
      </c>
      <c r="M146" s="4">
        <f>SUMPRODUCT('Respondent Data'!I146:Z146,'Product Coding'!A111:R111)</f>
        <v>-4.5794240475479198</v>
      </c>
      <c r="N146" s="4">
        <f>SUMPRODUCT('Respondent Data'!I146:Z146,'Product Coding'!A112:R112)</f>
        <v>-1.5408060787101867</v>
      </c>
      <c r="O146" s="4">
        <f>SUMPRODUCT('Respondent Data'!I146:Z146,'Product Coding'!A113:R113)</f>
        <v>-2.5229228471559195</v>
      </c>
      <c r="P146" s="4">
        <f>SUMPRODUCT('Respondent Data'!I146:Z146,'Product Coding'!A114:R114)</f>
        <v>-3.1551600681315546</v>
      </c>
      <c r="Q146" s="4">
        <f>SUMPRODUCT('Respondent Data'!I146:Z146,'Product Coding'!A115:R115)</f>
        <v>-3.465178229649986</v>
      </c>
      <c r="R146" s="4">
        <f>SUMPRODUCT('Respondent Data'!I146:Z146,'Product Coding'!A116:R116)</f>
        <v>-4.4160569594098718</v>
      </c>
      <c r="S146" s="4">
        <f>SUMPRODUCT('Respondent Data'!I146:Z146,'Product Coding'!A117:R117)</f>
        <v>-5.876190297575496</v>
      </c>
      <c r="T146" s="4">
        <f>SUMPRODUCT('Respondent Data'!I146:Z146,'Product Coding'!A118:R118)</f>
        <v>-2.0371102653850706</v>
      </c>
      <c r="U146" s="4">
        <f>SUMPRODUCT('Respondent Data'!I146:Z146,'Product Coding'!A119:R119)</f>
        <v>-3.0192270338308034</v>
      </c>
      <c r="V146" s="4">
        <f>SUMPRODUCT('Respondent Data'!I146:Z146,'Product Coding'!A120:R120)</f>
        <v>-3.6514642548064384</v>
      </c>
      <c r="W146" s="4">
        <f>SUMPRODUCT('Respondent Data'!I146:Z146,'Product Coding'!A121:R121)</f>
        <v>-3.9614824163248699</v>
      </c>
      <c r="X146" s="4">
        <f>SUMPRODUCT('Respondent Data'!I146:Z146,'Product Coding'!A122:R122)</f>
        <v>-4.9123611460847556</v>
      </c>
      <c r="Y146" s="4">
        <f>SUMPRODUCT('Respondent Data'!I146:Z146,'Product Coding'!A123:R123)</f>
        <v>-6.3724944842503799</v>
      </c>
      <c r="Z146" s="4">
        <f>SUMPRODUCT('Respondent Data'!I146:Z146,'Product Coding'!A124:R124)</f>
        <v>0.57040090838671376</v>
      </c>
      <c r="AA146" s="4">
        <f>SUMPRODUCT('Respondent Data'!I146:Z146,'Product Coding'!A125:R125)</f>
        <v>-0.41171586005901906</v>
      </c>
      <c r="AB146" s="4">
        <f>SUMPRODUCT('Respondent Data'!I146:Z146,'Product Coding'!A126:R126)</f>
        <v>-1.0439530810346542</v>
      </c>
      <c r="AC146" s="4">
        <f>SUMPRODUCT('Respondent Data'!I146:Z146,'Product Coding'!A127:R127)</f>
        <v>-1.3539712425530857</v>
      </c>
      <c r="AD146" s="4">
        <f>SUMPRODUCT('Respondent Data'!I146:Z146,'Product Coding'!A128:R128)</f>
        <v>-2.304849972312971</v>
      </c>
      <c r="AE146" s="4">
        <f>SUMPRODUCT('Respondent Data'!I146:Z146,'Product Coding'!A129:R129)</f>
        <v>-3.7649833104785957</v>
      </c>
      <c r="AF146" s="4">
        <f>SUMPRODUCT('Respondent Data'!I146:Z146,'Product Coding'!A130:R130)</f>
        <v>7.4096721711829711E-2</v>
      </c>
      <c r="AG146" s="4">
        <f>SUMPRODUCT('Respondent Data'!I146:Z146,'Product Coding'!A131:R131)</f>
        <v>-0.90802004673390313</v>
      </c>
      <c r="AH146" s="4">
        <f>SUMPRODUCT('Respondent Data'!I146:Z146,'Product Coding'!A132:R132)</f>
        <v>-1.5402572677095381</v>
      </c>
      <c r="AI146" s="4">
        <f>SUMPRODUCT('Respondent Data'!I146:Z146,'Product Coding'!A133:R133)</f>
        <v>-1.8502754292279695</v>
      </c>
      <c r="AJ146" s="4">
        <f>SUMPRODUCT('Respondent Data'!I146:Z146,'Product Coding'!A134:R134)</f>
        <v>-2.8011541589878548</v>
      </c>
      <c r="AK146" s="4">
        <f>SUMPRODUCT('Respondent Data'!I146:Z146,'Product Coding'!A135:R135)</f>
        <v>-4.2612874971534795</v>
      </c>
      <c r="AL146" s="4">
        <f>SUMPRODUCT('Respondent Data'!I146:Z146,'Product Coding'!A136:R136)</f>
        <v>3.2393217693640106</v>
      </c>
      <c r="AM146" s="4">
        <f>SUMPRODUCT('Respondent Data'!I146:Z146,'Product Coding'!A137:R137)</f>
        <v>2.2572050009182778</v>
      </c>
      <c r="AN146" s="4">
        <f>SUMPRODUCT('Respondent Data'!I146:Z146,'Product Coding'!A138:R138)</f>
        <v>1.624967779942643</v>
      </c>
      <c r="AO146" s="4">
        <f>SUMPRODUCT('Respondent Data'!I146:Z146,'Product Coding'!A139:R139)</f>
        <v>1.3149496184242113</v>
      </c>
      <c r="AP146" s="4">
        <f>SUMPRODUCT('Respondent Data'!I146:Z146,'Product Coding'!A140:R140)</f>
        <v>0.36407088866432602</v>
      </c>
      <c r="AQ146" s="4">
        <f>SUMPRODUCT('Respondent Data'!I146:Z146,'Product Coding'!A141:R141)</f>
        <v>-1.0960624495012987</v>
      </c>
      <c r="AR146" s="4">
        <f>SUMPRODUCT('Respondent Data'!I146:Z146,'Product Coding'!A142:R142)</f>
        <v>2.7430175826891268</v>
      </c>
      <c r="AS146" s="4">
        <f>SUMPRODUCT('Respondent Data'!I146:Z146,'Product Coding'!A143:R143)</f>
        <v>1.760900814243394</v>
      </c>
      <c r="AT146" s="4">
        <f>SUMPRODUCT('Respondent Data'!I146:Z146,'Product Coding'!A144:R144)</f>
        <v>1.1286635932677591</v>
      </c>
      <c r="AU146" s="4">
        <f>SUMPRODUCT('Respondent Data'!I146:Z146,'Product Coding'!A145:R145)</f>
        <v>0.81864543174932736</v>
      </c>
      <c r="AV146" s="4">
        <f>SUMPRODUCT('Respondent Data'!I146:Z146,'Product Coding'!A146:R146)</f>
        <v>-0.13223329801055797</v>
      </c>
      <c r="AW146" s="4">
        <f>SUMPRODUCT('Respondent Data'!I146:Z146,'Product Coding'!A147:R147)</f>
        <v>-1.5923666361761826</v>
      </c>
      <c r="AX146" s="4">
        <f>SUMPRODUCT('Respondent Data'!I146:Z146,'Product Coding'!A148:R148)</f>
        <v>5.8696969698858741</v>
      </c>
      <c r="AY146" s="4">
        <f>SUMPRODUCT('Respondent Data'!I146:Z146,'Product Coding'!A149:R149)</f>
        <v>4.8875802014401408</v>
      </c>
      <c r="AZ146" s="4">
        <f>SUMPRODUCT('Respondent Data'!I146:Z146,'Product Coding'!A150:R150)</f>
        <v>4.2553429804645058</v>
      </c>
      <c r="BA146" s="4">
        <f>SUMPRODUCT('Respondent Data'!I146:Z146,'Product Coding'!A151:R151)</f>
        <v>3.9453248189460743</v>
      </c>
      <c r="BB146" s="4">
        <f>SUMPRODUCT('Respondent Data'!I146:Z146,'Product Coding'!A152:R152)</f>
        <v>2.994446089186189</v>
      </c>
      <c r="BC146" s="4">
        <f>SUMPRODUCT('Respondent Data'!I146:Z146,'Product Coding'!A153:R153)</f>
        <v>1.5343127510205641</v>
      </c>
      <c r="BD146" s="4">
        <f>SUMPRODUCT('Respondent Data'!I146:Z146,'Product Coding'!A154:R154)</f>
        <v>5.3733927832109902</v>
      </c>
      <c r="BE146" s="4">
        <f>SUMPRODUCT('Respondent Data'!I146:Z146,'Product Coding'!A155:R155)</f>
        <v>4.391276014765257</v>
      </c>
      <c r="BF146" s="4">
        <f>SUMPRODUCT('Respondent Data'!I146:Z146,'Product Coding'!A156:R156)</f>
        <v>3.7590387937896219</v>
      </c>
      <c r="BG146" s="4">
        <f>SUMPRODUCT('Respondent Data'!I146:Z146,'Product Coding'!A157:R157)</f>
        <v>3.4490206322711905</v>
      </c>
      <c r="BH146" s="4">
        <f>SUMPRODUCT('Respondent Data'!I146:Z146,'Product Coding'!A158:R158)</f>
        <v>2.4981419025113052</v>
      </c>
      <c r="BI146" s="4">
        <f>SUMPRODUCT('Respondent Data'!I146:Z146,'Product Coding'!A159:R159)</f>
        <v>1.0380085643456802</v>
      </c>
      <c r="BJ146" s="4">
        <f>SUMPRODUCT('Respondent Data'!I146:Z146,'Product Coding'!A160:R160)</f>
        <v>7.4549002804497535</v>
      </c>
      <c r="BK146" s="4">
        <f>SUMPRODUCT('Respondent Data'!I146:Z146,'Product Coding'!A161:R161)</f>
        <v>6.4727835120040211</v>
      </c>
      <c r="BL146" s="4">
        <f>SUMPRODUCT('Respondent Data'!I146:Z146,'Product Coding'!A162:R162)</f>
        <v>5.8405462910283861</v>
      </c>
      <c r="BM146" s="4">
        <f>SUMPRODUCT('Respondent Data'!I146:Z146,'Product Coding'!A163:R163)</f>
        <v>5.5305281295099542</v>
      </c>
      <c r="BN146" s="4">
        <f>SUMPRODUCT('Respondent Data'!I146:Z146,'Product Coding'!A164:R164)</f>
        <v>4.5796493997500685</v>
      </c>
      <c r="BO146" s="4">
        <f>SUMPRODUCT('Respondent Data'!I146:Z146,'Product Coding'!A165:R165)</f>
        <v>3.1195160615844442</v>
      </c>
      <c r="BP146" s="4">
        <f>SUMPRODUCT('Respondent Data'!I146:Z146,'Product Coding'!A166:R166)</f>
        <v>6.9585960937748697</v>
      </c>
      <c r="BQ146" s="4">
        <f>SUMPRODUCT('Respondent Data'!I146:Z146,'Product Coding'!A167:R167)</f>
        <v>5.9764793253291373</v>
      </c>
      <c r="BR146" s="4">
        <f>SUMPRODUCT('Respondent Data'!I146:Z146,'Product Coding'!A168:R168)</f>
        <v>5.3442421043535022</v>
      </c>
      <c r="BS146" s="4">
        <f>SUMPRODUCT('Respondent Data'!I146:Z146,'Product Coding'!A169:R169)</f>
        <v>5.0342239428350704</v>
      </c>
      <c r="BT146" s="4">
        <f>SUMPRODUCT('Respondent Data'!I146:Z146,'Product Coding'!A170:R170)</f>
        <v>4.0833452130751846</v>
      </c>
      <c r="BU146" s="4">
        <f>SUMPRODUCT('Respondent Data'!I146:Z146,'Product Coding'!A171:R171)</f>
        <v>2.6232118749095603</v>
      </c>
      <c r="BV146" s="4">
        <f>SUMPRODUCT('Respondent Data'!I146:Z146,'Product Coding'!A172:R172)</f>
        <v>-3.1811595152549699</v>
      </c>
      <c r="BX146" s="4">
        <f t="shared" si="676"/>
        <v>0.77703929436702346</v>
      </c>
      <c r="BY146" s="4">
        <f t="shared" si="677"/>
        <v>2.0747743700674901</v>
      </c>
      <c r="BZ146" s="4">
        <f t="shared" si="678"/>
        <v>3.9043434221806601</v>
      </c>
      <c r="CA146" s="4">
        <f t="shared" si="679"/>
        <v>5.3233765557213903</v>
      </c>
      <c r="CB146" s="4">
        <f t="shared" si="680"/>
        <v>13.776806953136983</v>
      </c>
      <c r="CC146" s="4">
        <f t="shared" si="681"/>
        <v>59.330283633823349</v>
      </c>
      <c r="CD146" s="4">
        <f t="shared" si="682"/>
        <v>1.2763951666150561</v>
      </c>
      <c r="CE146" s="4">
        <f t="shared" si="683"/>
        <v>3.4081056092899304</v>
      </c>
      <c r="CF146" s="4">
        <f t="shared" si="684"/>
        <v>6.4134273633307446</v>
      </c>
      <c r="CG146" s="4">
        <f t="shared" si="685"/>
        <v>8.7443867447265688</v>
      </c>
      <c r="CH146" s="4">
        <f t="shared" si="686"/>
        <v>22.630322473842462</v>
      </c>
      <c r="CI146" s="4">
        <f t="shared" si="687"/>
        <v>97.458246723289918</v>
      </c>
      <c r="CJ146" s="4">
        <f t="shared" si="688"/>
        <v>4.6683518137434037</v>
      </c>
      <c r="CK146" s="4">
        <f t="shared" si="689"/>
        <v>12.464976692720455</v>
      </c>
      <c r="CL146" s="4">
        <f t="shared" si="690"/>
        <v>23.456791475728149</v>
      </c>
      <c r="CM146" s="4">
        <f t="shared" si="691"/>
        <v>31.982159434272912</v>
      </c>
      <c r="CN146" s="4">
        <f t="shared" si="692"/>
        <v>82.769278456710225</v>
      </c>
      <c r="CO146" s="4">
        <f t="shared" si="693"/>
        <v>356.44868827064056</v>
      </c>
      <c r="CP146" s="4">
        <f t="shared" si="694"/>
        <v>7.6684174588295928</v>
      </c>
      <c r="CQ146" s="4">
        <f t="shared" si="695"/>
        <v>20.475458728915633</v>
      </c>
      <c r="CR146" s="4">
        <f t="shared" si="696"/>
        <v>38.531044029511918</v>
      </c>
      <c r="CS146" s="4">
        <f t="shared" si="697"/>
        <v>52.535147212949596</v>
      </c>
      <c r="CT146" s="4">
        <f t="shared" si="698"/>
        <v>135.96005727409207</v>
      </c>
      <c r="CU146" s="4">
        <f t="shared" si="699"/>
        <v>585.51657059446472</v>
      </c>
      <c r="CV146" s="4">
        <f t="shared" si="700"/>
        <v>0.56529876024994441</v>
      </c>
      <c r="CW146" s="4">
        <f t="shared" si="701"/>
        <v>1.5094054930039669</v>
      </c>
      <c r="CX146" s="4">
        <f t="shared" si="702"/>
        <v>2.8404232735059733</v>
      </c>
      <c r="CY146" s="4">
        <f t="shared" si="703"/>
        <v>3.8727747606950773</v>
      </c>
      <c r="CZ146" s="4">
        <f t="shared" si="704"/>
        <v>10.022674460955372</v>
      </c>
      <c r="DA146" s="4">
        <f t="shared" si="705"/>
        <v>43.162985484278558</v>
      </c>
      <c r="DB146" s="4">
        <f t="shared" si="706"/>
        <v>0.92858187546909443</v>
      </c>
      <c r="DC146" s="4">
        <f t="shared" si="707"/>
        <v>2.4794085571977238</v>
      </c>
      <c r="DD146" s="4">
        <f t="shared" si="708"/>
        <v>4.6657904738231739</v>
      </c>
      <c r="DE146" s="4">
        <f t="shared" si="709"/>
        <v>6.3615714440370761</v>
      </c>
      <c r="DF146" s="4">
        <f t="shared" si="710"/>
        <v>16.463637465001938</v>
      </c>
      <c r="DG146" s="4">
        <f t="shared" si="711"/>
        <v>70.901209820653634</v>
      </c>
      <c r="DH146" s="4">
        <f t="shared" si="712"/>
        <v>3.919046626213777E-2</v>
      </c>
      <c r="DI146" s="4">
        <f t="shared" si="713"/>
        <v>0.104642552237869</v>
      </c>
      <c r="DJ146" s="4">
        <f t="shared" si="714"/>
        <v>0.19691801981187465</v>
      </c>
      <c r="DK146" s="4">
        <f t="shared" si="715"/>
        <v>0.26848784973944051</v>
      </c>
      <c r="DL146" s="4">
        <f t="shared" si="716"/>
        <v>0.69484193658020665</v>
      </c>
      <c r="DM146" s="4">
        <f t="shared" si="717"/>
        <v>2.9923602267353946</v>
      </c>
      <c r="DN146" s="4">
        <f t="shared" si="718"/>
        <v>6.4375794219173221E-2</v>
      </c>
      <c r="DO146" s="4">
        <f t="shared" si="719"/>
        <v>0.17188995314256506</v>
      </c>
      <c r="DP146" s="4">
        <f t="shared" si="720"/>
        <v>0.32346524883536365</v>
      </c>
      <c r="DQ146" s="4">
        <f t="shared" si="721"/>
        <v>0.44102865348843406</v>
      </c>
      <c r="DR146" s="4">
        <f t="shared" si="722"/>
        <v>1.1413745686244663</v>
      </c>
      <c r="DS146" s="4">
        <f t="shared" si="723"/>
        <v>4.9153680616467446</v>
      </c>
      <c r="DT146" s="4">
        <f t="shared" si="724"/>
        <v>2.8237288792653465E-3</v>
      </c>
      <c r="DU146" s="4">
        <f t="shared" si="725"/>
        <v>7.5396448406017365E-3</v>
      </c>
      <c r="DV146" s="4">
        <f t="shared" si="726"/>
        <v>1.4188223627431917E-2</v>
      </c>
      <c r="DW146" s="4">
        <f t="shared" si="727"/>
        <v>1.9344931748708379E-2</v>
      </c>
      <c r="DX146" s="4">
        <f t="shared" si="728"/>
        <v>5.0064350592882306E-2</v>
      </c>
      <c r="DY146" s="4">
        <f t="shared" si="729"/>
        <v>0.21560381376633381</v>
      </c>
      <c r="DZ146" s="4">
        <f t="shared" si="730"/>
        <v>4.6383676082451079E-3</v>
      </c>
      <c r="EA146" s="4">
        <f t="shared" si="731"/>
        <v>1.2384915798084008E-2</v>
      </c>
      <c r="EB146" s="4">
        <f t="shared" si="732"/>
        <v>2.3306131610319487E-2</v>
      </c>
      <c r="EC146" s="4">
        <f t="shared" si="733"/>
        <v>3.1776742259429037E-2</v>
      </c>
      <c r="ED146" s="4">
        <f t="shared" si="734"/>
        <v>8.2237662341813858E-2</v>
      </c>
      <c r="EE146" s="4">
        <f t="shared" si="735"/>
        <v>0.35415926554820576</v>
      </c>
      <c r="EF146" s="4">
        <f t="shared" si="736"/>
        <v>5.7859935484543999E-4</v>
      </c>
      <c r="EG146" s="4">
        <f t="shared" si="737"/>
        <v>1.5449194405912268E-3</v>
      </c>
      <c r="EH146" s="4">
        <f t="shared" si="738"/>
        <v>2.9072539851526941E-3</v>
      </c>
      <c r="EI146" s="4">
        <f t="shared" si="739"/>
        <v>3.9638950862179879E-3</v>
      </c>
      <c r="EJ146" s="4">
        <f t="shared" si="740"/>
        <v>1.0258492295950898E-2</v>
      </c>
      <c r="EK146" s="4">
        <f t="shared" si="741"/>
        <v>4.4178542941372252E-2</v>
      </c>
      <c r="EL146" s="4">
        <f t="shared" si="742"/>
        <v>9.5042995288019394E-4</v>
      </c>
      <c r="EM146" s="4">
        <f t="shared" si="743"/>
        <v>2.5377451579030002E-3</v>
      </c>
      <c r="EN146" s="4">
        <f t="shared" si="744"/>
        <v>4.7755692172479916E-3</v>
      </c>
      <c r="EO146" s="4">
        <f t="shared" si="745"/>
        <v>6.5112492581720438E-3</v>
      </c>
      <c r="EP146" s="4">
        <f t="shared" si="746"/>
        <v>1.685100107321574E-2</v>
      </c>
      <c r="EQ146" s="4">
        <f t="shared" si="747"/>
        <v>7.2569404259533565E-2</v>
      </c>
      <c r="ER146" s="4">
        <f t="shared" si="748"/>
        <v>24.07465230102736</v>
      </c>
      <c r="ET146" s="4">
        <f t="shared" si="749"/>
        <v>0.5627337578689825</v>
      </c>
      <c r="EU146" s="4">
        <f t="shared" si="750"/>
        <v>0.32522711576331059</v>
      </c>
      <c r="EV146" s="4">
        <f t="shared" si="751"/>
        <v>0.20390089231462535</v>
      </c>
      <c r="EW146" s="4">
        <f t="shared" si="752"/>
        <v>0.15814335761725279</v>
      </c>
      <c r="EX146" s="4">
        <f t="shared" si="753"/>
        <v>6.7673618743981021E-2</v>
      </c>
      <c r="EY146" s="4">
        <f t="shared" si="754"/>
        <v>1.6575423481671875E-2</v>
      </c>
      <c r="EZ146" s="4">
        <f t="shared" si="755"/>
        <v>0.4392910399150845</v>
      </c>
      <c r="FA146" s="4">
        <f t="shared" si="756"/>
        <v>0.22685481897088275</v>
      </c>
      <c r="FB146" s="4">
        <f t="shared" si="757"/>
        <v>0.13489037539456172</v>
      </c>
      <c r="FC146" s="4">
        <f t="shared" si="758"/>
        <v>0.10262318462895331</v>
      </c>
      <c r="FD146" s="4">
        <f t="shared" si="759"/>
        <v>4.2318508395598413E-2</v>
      </c>
      <c r="FE146" s="4">
        <f t="shared" si="760"/>
        <v>1.0156589552223398E-2</v>
      </c>
      <c r="FF146" s="4">
        <f t="shared" si="761"/>
        <v>0.17641812520800393</v>
      </c>
      <c r="FG146" s="4">
        <f t="shared" si="762"/>
        <v>7.4266745707820506E-2</v>
      </c>
      <c r="FH146" s="4">
        <f t="shared" si="763"/>
        <v>4.0888437920911992E-2</v>
      </c>
      <c r="FI146" s="4">
        <f t="shared" si="764"/>
        <v>3.0319421685921055E-2</v>
      </c>
      <c r="FJ146" s="4">
        <f t="shared" si="765"/>
        <v>1.1937550596389269E-2</v>
      </c>
      <c r="FK146" s="4">
        <f t="shared" si="766"/>
        <v>2.7976043354308094E-3</v>
      </c>
      <c r="FL146" s="4">
        <f t="shared" si="767"/>
        <v>0.11536131072937732</v>
      </c>
      <c r="FM146" s="4">
        <f t="shared" si="768"/>
        <v>4.6564779482617051E-2</v>
      </c>
      <c r="FN146" s="4">
        <f t="shared" si="769"/>
        <v>2.5296574491011407E-2</v>
      </c>
      <c r="FO146" s="4">
        <f t="shared" si="770"/>
        <v>1.8679317272113718E-2</v>
      </c>
      <c r="FP146" s="4">
        <f t="shared" si="771"/>
        <v>7.3013988158514313E-3</v>
      </c>
      <c r="FQ146" s="4">
        <f t="shared" si="772"/>
        <v>1.7049816665647632E-3</v>
      </c>
      <c r="FR146" s="4">
        <f t="shared" si="773"/>
        <v>0.63885567751955641</v>
      </c>
      <c r="FS146" s="4">
        <f t="shared" si="774"/>
        <v>0.3985007615500662</v>
      </c>
      <c r="FT146" s="4">
        <f t="shared" si="775"/>
        <v>0.26038796475865711</v>
      </c>
      <c r="FU146" s="4">
        <f t="shared" si="776"/>
        <v>0.20522188057330909</v>
      </c>
      <c r="FV146" s="4">
        <f t="shared" si="777"/>
        <v>9.0722084149560081E-2</v>
      </c>
      <c r="FW146" s="4">
        <f t="shared" si="778"/>
        <v>2.2643396705052624E-2</v>
      </c>
      <c r="FX146" s="4">
        <f t="shared" si="779"/>
        <v>0.51851570976563655</v>
      </c>
      <c r="FY146" s="4">
        <f t="shared" si="780"/>
        <v>0.28740516773499825</v>
      </c>
      <c r="FZ146" s="4">
        <f t="shared" si="781"/>
        <v>0.17649787873733669</v>
      </c>
      <c r="GA146" s="4">
        <f t="shared" si="782"/>
        <v>0.13584056170642844</v>
      </c>
      <c r="GB146" s="4">
        <f t="shared" si="783"/>
        <v>5.726183917892555E-2</v>
      </c>
      <c r="GC146" s="4">
        <f t="shared" si="784"/>
        <v>1.3907971819867068E-2</v>
      </c>
      <c r="GD146" s="4">
        <f t="shared" si="785"/>
        <v>0.96228750403850227</v>
      </c>
      <c r="GE146" s="4">
        <f t="shared" si="786"/>
        <v>0.90527021430970944</v>
      </c>
      <c r="GF146" s="4">
        <f t="shared" si="787"/>
        <v>0.83547910838302419</v>
      </c>
      <c r="GG146" s="4">
        <f t="shared" si="788"/>
        <v>0.78834022746485866</v>
      </c>
      <c r="GH146" s="4">
        <f t="shared" si="789"/>
        <v>0.59002552298048838</v>
      </c>
      <c r="GI146" s="4">
        <f t="shared" si="790"/>
        <v>0.25047839954505136</v>
      </c>
      <c r="GJ146" s="4">
        <f t="shared" si="791"/>
        <v>0.93951779571763061</v>
      </c>
      <c r="GK146" s="4">
        <f t="shared" si="792"/>
        <v>0.85332244492614573</v>
      </c>
      <c r="GL146" s="4">
        <f t="shared" si="793"/>
        <v>0.75559218565050368</v>
      </c>
      <c r="GM146" s="4">
        <f t="shared" si="794"/>
        <v>0.69394872723675938</v>
      </c>
      <c r="GN146" s="4">
        <f t="shared" si="795"/>
        <v>0.46698976192771358</v>
      </c>
      <c r="GO146" s="4">
        <f t="shared" si="796"/>
        <v>0.16905118829099805</v>
      </c>
      <c r="GP146" s="4">
        <f t="shared" si="797"/>
        <v>0.99718422211406865</v>
      </c>
      <c r="GQ146" s="4">
        <f t="shared" si="798"/>
        <v>0.99251677601054145</v>
      </c>
      <c r="GR146" s="4">
        <f t="shared" si="799"/>
        <v>0.98601026584918805</v>
      </c>
      <c r="GS146" s="4">
        <f t="shared" si="800"/>
        <v>0.98102219263942203</v>
      </c>
      <c r="GT146" s="4">
        <f t="shared" si="801"/>
        <v>0.95232258807318304</v>
      </c>
      <c r="GU146" s="4">
        <f t="shared" si="802"/>
        <v>0.82263644509445599</v>
      </c>
      <c r="GV146" s="4">
        <f t="shared" si="803"/>
        <v>0.99538304751461193</v>
      </c>
      <c r="GW146" s="4">
        <f t="shared" si="804"/>
        <v>0.98776659390631016</v>
      </c>
      <c r="GX146" s="4">
        <f t="shared" si="805"/>
        <v>0.97722467315460715</v>
      </c>
      <c r="GY146" s="4">
        <f t="shared" si="806"/>
        <v>0.96920192037877984</v>
      </c>
      <c r="GZ146" s="4">
        <f t="shared" si="807"/>
        <v>0.92401145773853133</v>
      </c>
      <c r="HA146" s="4">
        <f t="shared" si="808"/>
        <v>0.73846557450180639</v>
      </c>
      <c r="HB146" s="4">
        <f t="shared" si="809"/>
        <v>0.99942173522877809</v>
      </c>
      <c r="HC146" s="4">
        <f t="shared" si="810"/>
        <v>0.99845746365379784</v>
      </c>
      <c r="HD146" s="4">
        <f t="shared" si="811"/>
        <v>0.99710117363933659</v>
      </c>
      <c r="HE146" s="4">
        <f t="shared" si="812"/>
        <v>0.99605175534138346</v>
      </c>
      <c r="HF146" s="4">
        <f t="shared" si="813"/>
        <v>0.98984567576102511</v>
      </c>
      <c r="HG146" s="4">
        <f t="shared" si="814"/>
        <v>0.95769062365816793</v>
      </c>
      <c r="HH146" s="4">
        <f t="shared" si="815"/>
        <v>0.99905047250649071</v>
      </c>
      <c r="HI146" s="4">
        <f t="shared" si="816"/>
        <v>0.99746867869049338</v>
      </c>
      <c r="HJ146" s="4">
        <f t="shared" si="817"/>
        <v>0.99524712844982055</v>
      </c>
      <c r="HK146" s="4">
        <f t="shared" si="818"/>
        <v>0.99353087284124142</v>
      </c>
      <c r="HL146" s="4">
        <f t="shared" si="819"/>
        <v>0.983428249512042</v>
      </c>
      <c r="HM146" s="4">
        <f t="shared" si="820"/>
        <v>0.93234059822018411</v>
      </c>
      <c r="HN146" s="4">
        <f t="shared" si="821"/>
        <v>3.9880911926305274E-2</v>
      </c>
      <c r="HP146" s="4">
        <f t="shared" ref="HP146:IU146" si="870">IF(B1=1,ET146,0)</f>
        <v>0.5627337578689825</v>
      </c>
      <c r="HQ146" s="4">
        <f t="shared" si="870"/>
        <v>0.32522711576331059</v>
      </c>
      <c r="HR146" s="4">
        <f t="shared" si="870"/>
        <v>0.20390089231462535</v>
      </c>
      <c r="HS146" s="4">
        <f t="shared" si="870"/>
        <v>0.15814335761725279</v>
      </c>
      <c r="HT146" s="4">
        <f t="shared" si="870"/>
        <v>6.7673618743981021E-2</v>
      </c>
      <c r="HU146" s="4">
        <f t="shared" si="870"/>
        <v>1.6575423481671875E-2</v>
      </c>
      <c r="HV146" s="4">
        <f t="shared" si="870"/>
        <v>0.4392910399150845</v>
      </c>
      <c r="HW146" s="4">
        <f t="shared" si="870"/>
        <v>0.22685481897088275</v>
      </c>
      <c r="HX146" s="4">
        <f t="shared" si="870"/>
        <v>0.13489037539456172</v>
      </c>
      <c r="HY146" s="4">
        <f t="shared" si="870"/>
        <v>0.10262318462895331</v>
      </c>
      <c r="HZ146" s="4">
        <f t="shared" si="870"/>
        <v>4.2318508395598413E-2</v>
      </c>
      <c r="IA146" s="4">
        <f t="shared" si="870"/>
        <v>1.0156589552223398E-2</v>
      </c>
      <c r="IB146" s="4">
        <f t="shared" si="870"/>
        <v>0.17641812520800393</v>
      </c>
      <c r="IC146" s="4">
        <f t="shared" si="870"/>
        <v>7.4266745707820506E-2</v>
      </c>
      <c r="ID146" s="4">
        <f t="shared" si="870"/>
        <v>4.0888437920911992E-2</v>
      </c>
      <c r="IE146" s="4">
        <f t="shared" si="870"/>
        <v>3.0319421685921055E-2</v>
      </c>
      <c r="IF146" s="4">
        <f t="shared" si="870"/>
        <v>1.1937550596389269E-2</v>
      </c>
      <c r="IG146" s="4">
        <f t="shared" si="870"/>
        <v>2.7976043354308094E-3</v>
      </c>
      <c r="IH146" s="4">
        <f t="shared" si="870"/>
        <v>0.11536131072937732</v>
      </c>
      <c r="II146" s="4">
        <f t="shared" si="870"/>
        <v>4.6564779482617051E-2</v>
      </c>
      <c r="IJ146" s="4">
        <f t="shared" si="870"/>
        <v>2.5296574491011407E-2</v>
      </c>
      <c r="IK146" s="4">
        <f t="shared" si="870"/>
        <v>1.8679317272113718E-2</v>
      </c>
      <c r="IL146" s="4">
        <f t="shared" si="870"/>
        <v>7.3013988158514313E-3</v>
      </c>
      <c r="IM146" s="4">
        <f t="shared" si="870"/>
        <v>1.7049816665647632E-3</v>
      </c>
      <c r="IN146" s="4">
        <f t="shared" si="870"/>
        <v>0.63885567751955641</v>
      </c>
      <c r="IO146" s="4">
        <f t="shared" si="870"/>
        <v>0.3985007615500662</v>
      </c>
      <c r="IP146" s="4">
        <f t="shared" si="870"/>
        <v>0.26038796475865711</v>
      </c>
      <c r="IQ146" s="4">
        <f t="shared" si="870"/>
        <v>0.20522188057330909</v>
      </c>
      <c r="IR146" s="4">
        <f t="shared" si="870"/>
        <v>9.0722084149560081E-2</v>
      </c>
      <c r="IS146" s="4">
        <f t="shared" si="870"/>
        <v>2.2643396705052624E-2</v>
      </c>
      <c r="IT146" s="4">
        <f t="shared" si="870"/>
        <v>0.51851570976563655</v>
      </c>
      <c r="IU146" s="4">
        <f t="shared" si="870"/>
        <v>0.28740516773499825</v>
      </c>
      <c r="IV146" s="4">
        <f t="shared" ref="IV146:KA146" si="871">IF(AH1=1,FZ146,0)</f>
        <v>0.17649787873733669</v>
      </c>
      <c r="IW146" s="4">
        <f t="shared" si="871"/>
        <v>0.13584056170642844</v>
      </c>
      <c r="IX146" s="4">
        <f t="shared" si="871"/>
        <v>5.726183917892555E-2</v>
      </c>
      <c r="IY146" s="4">
        <f t="shared" si="871"/>
        <v>1.3907971819867068E-2</v>
      </c>
      <c r="IZ146" s="4">
        <f t="shared" si="871"/>
        <v>0.96228750403850227</v>
      </c>
      <c r="JA146" s="4">
        <f t="shared" si="871"/>
        <v>0.90527021430970944</v>
      </c>
      <c r="JB146" s="4">
        <f t="shared" si="871"/>
        <v>0.83547910838302419</v>
      </c>
      <c r="JC146" s="4">
        <f t="shared" si="871"/>
        <v>0.78834022746485866</v>
      </c>
      <c r="JD146" s="4">
        <f t="shared" si="871"/>
        <v>0.59002552298048838</v>
      </c>
      <c r="JE146" s="4">
        <f t="shared" si="871"/>
        <v>0.25047839954505136</v>
      </c>
      <c r="JF146" s="4">
        <f t="shared" si="871"/>
        <v>0.93951779571763061</v>
      </c>
      <c r="JG146" s="4">
        <f t="shared" si="871"/>
        <v>0.85332244492614573</v>
      </c>
      <c r="JH146" s="4">
        <f t="shared" si="871"/>
        <v>0.75559218565050368</v>
      </c>
      <c r="JI146" s="4">
        <f t="shared" si="871"/>
        <v>0.69394872723675938</v>
      </c>
      <c r="JJ146" s="4">
        <f t="shared" si="871"/>
        <v>0.46698976192771358</v>
      </c>
      <c r="JK146" s="4">
        <f t="shared" si="871"/>
        <v>0.16905118829099805</v>
      </c>
      <c r="JL146" s="4">
        <f t="shared" si="871"/>
        <v>0.99718422211406865</v>
      </c>
      <c r="JM146" s="4">
        <f t="shared" si="871"/>
        <v>0.99251677601054145</v>
      </c>
      <c r="JN146" s="4">
        <f t="shared" si="871"/>
        <v>0.98601026584918805</v>
      </c>
      <c r="JO146" s="4">
        <f t="shared" si="871"/>
        <v>0.98102219263942203</v>
      </c>
      <c r="JP146" s="4">
        <f t="shared" si="871"/>
        <v>0.95232258807318304</v>
      </c>
      <c r="JQ146" s="4">
        <f t="shared" si="871"/>
        <v>0.82263644509445599</v>
      </c>
      <c r="JR146" s="4">
        <f t="shared" si="871"/>
        <v>0.99538304751461193</v>
      </c>
      <c r="JS146" s="4">
        <f t="shared" si="871"/>
        <v>0.98776659390631016</v>
      </c>
      <c r="JT146" s="4">
        <f t="shared" si="871"/>
        <v>0.97722467315460715</v>
      </c>
      <c r="JU146" s="4">
        <f t="shared" si="871"/>
        <v>0.96920192037877984</v>
      </c>
      <c r="JV146" s="4">
        <f t="shared" si="871"/>
        <v>0.92401145773853133</v>
      </c>
      <c r="JW146" s="4">
        <f t="shared" si="871"/>
        <v>0.73846557450180639</v>
      </c>
      <c r="JX146" s="4">
        <f t="shared" si="871"/>
        <v>0.99942173522877809</v>
      </c>
      <c r="JY146" s="4">
        <f t="shared" si="871"/>
        <v>0.99845746365379784</v>
      </c>
      <c r="JZ146" s="4">
        <f t="shared" si="871"/>
        <v>0.99710117363933659</v>
      </c>
      <c r="KA146" s="4">
        <f t="shared" si="871"/>
        <v>0.99605175534138346</v>
      </c>
      <c r="KB146" s="4">
        <f t="shared" ref="KB146:KJ146" si="872">IF(BN1=1,HF146,0)</f>
        <v>0.98984567576102511</v>
      </c>
      <c r="KC146" s="4">
        <f t="shared" si="872"/>
        <v>0.95769062365816793</v>
      </c>
      <c r="KD146" s="4">
        <f t="shared" si="872"/>
        <v>0.99905047250649071</v>
      </c>
      <c r="KE146" s="4">
        <f t="shared" si="872"/>
        <v>0.99746867869049338</v>
      </c>
      <c r="KF146" s="4">
        <f t="shared" si="872"/>
        <v>0.99524712844982055</v>
      </c>
      <c r="KG146" s="4">
        <f t="shared" si="872"/>
        <v>0.99353087284124142</v>
      </c>
      <c r="KH146" s="4">
        <f t="shared" si="872"/>
        <v>0.983428249512042</v>
      </c>
      <c r="KI146" s="4">
        <f t="shared" si="872"/>
        <v>0.93234059822018411</v>
      </c>
      <c r="KJ146" s="4">
        <f t="shared" si="872"/>
        <v>0</v>
      </c>
    </row>
    <row r="147" spans="1:296" x14ac:dyDescent="0.2">
      <c r="A147" s="4" t="str">
        <f>'Respondent Data'!A147</f>
        <v>1208</v>
      </c>
      <c r="B147" s="4">
        <f>SUMPRODUCT('Respondent Data'!I147:Z147,'Product Coding'!A100:R100)</f>
        <v>3.340899235467008</v>
      </c>
      <c r="C147" s="4">
        <f>SUMPRODUCT('Respondent Data'!I147:Z147,'Product Coding'!A101:R101)</f>
        <v>3.3734791819205969</v>
      </c>
      <c r="D147" s="4">
        <f>SUMPRODUCT('Respondent Data'!I147:Z147,'Product Coding'!A102:R102)</f>
        <v>3.6339688031920869</v>
      </c>
      <c r="E147" s="4">
        <f>SUMPRODUCT('Respondent Data'!I147:Z147,'Product Coding'!A103:R103)</f>
        <v>3.37298306310496</v>
      </c>
      <c r="F147" s="4">
        <f>SUMPRODUCT('Respondent Data'!I147:Z147,'Product Coding'!A104:R104)</f>
        <v>1.9668483255685061</v>
      </c>
      <c r="G147" s="4">
        <f>SUMPRODUCT('Respondent Data'!I147:Z147,'Product Coding'!A105:R105)</f>
        <v>1.4693314942016982</v>
      </c>
      <c r="H147" s="4">
        <f>SUMPRODUCT('Respondent Data'!I147:Z147,'Product Coding'!A106:R106)</f>
        <v>-7.3935065172752168E-2</v>
      </c>
      <c r="I147" s="4">
        <f>SUMPRODUCT('Respondent Data'!I147:Z147,'Product Coding'!A107:R107)</f>
        <v>-4.1355118719163197E-2</v>
      </c>
      <c r="J147" s="4">
        <f>SUMPRODUCT('Respondent Data'!I147:Z147,'Product Coding'!A108:R108)</f>
        <v>0.2191345025523268</v>
      </c>
      <c r="K147" s="4">
        <f>SUMPRODUCT('Respondent Data'!I147:Z147,'Product Coding'!A109:R109)</f>
        <v>-4.1851237534800134E-2</v>
      </c>
      <c r="L147" s="4">
        <f>SUMPRODUCT('Respondent Data'!I147:Z147,'Product Coding'!A110:R110)</f>
        <v>-1.447985975071254</v>
      </c>
      <c r="M147" s="4">
        <f>SUMPRODUCT('Respondent Data'!I147:Z147,'Product Coding'!A111:R111)</f>
        <v>-1.9455028064380619</v>
      </c>
      <c r="N147" s="4">
        <f>SUMPRODUCT('Respondent Data'!I147:Z147,'Product Coding'!A112:R112)</f>
        <v>2.6701535777648</v>
      </c>
      <c r="O147" s="4">
        <f>SUMPRODUCT('Respondent Data'!I147:Z147,'Product Coding'!A113:R113)</f>
        <v>2.702733524218389</v>
      </c>
      <c r="P147" s="4">
        <f>SUMPRODUCT('Respondent Data'!I147:Z147,'Product Coding'!A114:R114)</f>
        <v>2.963223145489879</v>
      </c>
      <c r="Q147" s="4">
        <f>SUMPRODUCT('Respondent Data'!I147:Z147,'Product Coding'!A115:R115)</f>
        <v>2.702237405402752</v>
      </c>
      <c r="R147" s="4">
        <f>SUMPRODUCT('Respondent Data'!I147:Z147,'Product Coding'!A116:R116)</f>
        <v>1.2961026678662981</v>
      </c>
      <c r="S147" s="4">
        <f>SUMPRODUCT('Respondent Data'!I147:Z147,'Product Coding'!A117:R117)</f>
        <v>0.79858583649949</v>
      </c>
      <c r="T147" s="4">
        <f>SUMPRODUCT('Respondent Data'!I147:Z147,'Product Coding'!A118:R118)</f>
        <v>-0.74468072287496012</v>
      </c>
      <c r="U147" s="4">
        <f>SUMPRODUCT('Respondent Data'!I147:Z147,'Product Coding'!A119:R119)</f>
        <v>-0.71210077642137115</v>
      </c>
      <c r="V147" s="4">
        <f>SUMPRODUCT('Respondent Data'!I147:Z147,'Product Coding'!A120:R120)</f>
        <v>-0.45161115514988115</v>
      </c>
      <c r="W147" s="4">
        <f>SUMPRODUCT('Respondent Data'!I147:Z147,'Product Coding'!A121:R121)</f>
        <v>-0.71259689523700809</v>
      </c>
      <c r="X147" s="4">
        <f>SUMPRODUCT('Respondent Data'!I147:Z147,'Product Coding'!A122:R122)</f>
        <v>-2.118731632773462</v>
      </c>
      <c r="Y147" s="4">
        <f>SUMPRODUCT('Respondent Data'!I147:Z147,'Product Coding'!A123:R123)</f>
        <v>-2.6162484641402699</v>
      </c>
      <c r="Z147" s="4">
        <f>SUMPRODUCT('Respondent Data'!I147:Z147,'Product Coding'!A124:R124)</f>
        <v>3.594888120752874</v>
      </c>
      <c r="AA147" s="4">
        <f>SUMPRODUCT('Respondent Data'!I147:Z147,'Product Coding'!A125:R125)</f>
        <v>3.627468067206463</v>
      </c>
      <c r="AB147" s="4">
        <f>SUMPRODUCT('Respondent Data'!I147:Z147,'Product Coding'!A126:R126)</f>
        <v>3.887957688477953</v>
      </c>
      <c r="AC147" s="4">
        <f>SUMPRODUCT('Respondent Data'!I147:Z147,'Product Coding'!A127:R127)</f>
        <v>3.626971948390826</v>
      </c>
      <c r="AD147" s="4">
        <f>SUMPRODUCT('Respondent Data'!I147:Z147,'Product Coding'!A128:R128)</f>
        <v>2.2208372108543721</v>
      </c>
      <c r="AE147" s="4">
        <f>SUMPRODUCT('Respondent Data'!I147:Z147,'Product Coding'!A129:R129)</f>
        <v>1.723320379487564</v>
      </c>
      <c r="AF147" s="4">
        <f>SUMPRODUCT('Respondent Data'!I147:Z147,'Product Coding'!A130:R130)</f>
        <v>0.18005382011311388</v>
      </c>
      <c r="AG147" s="4">
        <f>SUMPRODUCT('Respondent Data'!I147:Z147,'Product Coding'!A131:R131)</f>
        <v>0.21263376656670285</v>
      </c>
      <c r="AH147" s="4">
        <f>SUMPRODUCT('Respondent Data'!I147:Z147,'Product Coding'!A132:R132)</f>
        <v>0.47312338783819285</v>
      </c>
      <c r="AI147" s="4">
        <f>SUMPRODUCT('Respondent Data'!I147:Z147,'Product Coding'!A133:R133)</f>
        <v>0.21213764775106592</v>
      </c>
      <c r="AJ147" s="4">
        <f>SUMPRODUCT('Respondent Data'!I147:Z147,'Product Coding'!A134:R134)</f>
        <v>-1.193997089785388</v>
      </c>
      <c r="AK147" s="4">
        <f>SUMPRODUCT('Respondent Data'!I147:Z147,'Product Coding'!A135:R135)</f>
        <v>-1.6915139211521961</v>
      </c>
      <c r="AL147" s="4">
        <f>SUMPRODUCT('Respondent Data'!I147:Z147,'Product Coding'!A136:R136)</f>
        <v>4.2563914726394518</v>
      </c>
      <c r="AM147" s="4">
        <f>SUMPRODUCT('Respondent Data'!I147:Z147,'Product Coding'!A137:R137)</f>
        <v>4.2889714190930412</v>
      </c>
      <c r="AN147" s="4">
        <f>SUMPRODUCT('Respondent Data'!I147:Z147,'Product Coding'!A138:R138)</f>
        <v>4.5494610403645313</v>
      </c>
      <c r="AO147" s="4">
        <f>SUMPRODUCT('Respondent Data'!I147:Z147,'Product Coding'!A139:R139)</f>
        <v>4.2884753002774048</v>
      </c>
      <c r="AP147" s="4">
        <f>SUMPRODUCT('Respondent Data'!I147:Z147,'Product Coding'!A140:R140)</f>
        <v>2.88234056274095</v>
      </c>
      <c r="AQ147" s="4">
        <f>SUMPRODUCT('Respondent Data'!I147:Z147,'Product Coding'!A141:R141)</f>
        <v>2.3848237313741421</v>
      </c>
      <c r="AR147" s="4">
        <f>SUMPRODUCT('Respondent Data'!I147:Z147,'Product Coding'!A142:R142)</f>
        <v>0.84155717199969216</v>
      </c>
      <c r="AS147" s="4">
        <f>SUMPRODUCT('Respondent Data'!I147:Z147,'Product Coding'!A143:R143)</f>
        <v>0.87413711845328113</v>
      </c>
      <c r="AT147" s="4">
        <f>SUMPRODUCT('Respondent Data'!I147:Z147,'Product Coding'!A144:R144)</f>
        <v>1.1346267397247711</v>
      </c>
      <c r="AU147" s="4">
        <f>SUMPRODUCT('Respondent Data'!I147:Z147,'Product Coding'!A145:R145)</f>
        <v>0.87364099963764419</v>
      </c>
      <c r="AV147" s="4">
        <f>SUMPRODUCT('Respondent Data'!I147:Z147,'Product Coding'!A146:R146)</f>
        <v>-0.53249373789880994</v>
      </c>
      <c r="AW147" s="4">
        <f>SUMPRODUCT('Respondent Data'!I147:Z147,'Product Coding'!A147:R147)</f>
        <v>-1.0300105692656181</v>
      </c>
      <c r="AX147" s="4">
        <f>SUMPRODUCT('Respondent Data'!I147:Z147,'Product Coding'!A148:R148)</f>
        <v>5.3777290812054801</v>
      </c>
      <c r="AY147" s="4">
        <f>SUMPRODUCT('Respondent Data'!I147:Z147,'Product Coding'!A149:R149)</f>
        <v>5.4103090276590695</v>
      </c>
      <c r="AZ147" s="4">
        <f>SUMPRODUCT('Respondent Data'!I147:Z147,'Product Coding'!A150:R150)</f>
        <v>5.6707986489305586</v>
      </c>
      <c r="BA147" s="4">
        <f>SUMPRODUCT('Respondent Data'!I147:Z147,'Product Coding'!A151:R151)</f>
        <v>5.4098129088434321</v>
      </c>
      <c r="BB147" s="4">
        <f>SUMPRODUCT('Respondent Data'!I147:Z147,'Product Coding'!A152:R152)</f>
        <v>4.0036781713069782</v>
      </c>
      <c r="BC147" s="4">
        <f>SUMPRODUCT('Respondent Data'!I147:Z147,'Product Coding'!A153:R153)</f>
        <v>3.5061613399401699</v>
      </c>
      <c r="BD147" s="4">
        <f>SUMPRODUCT('Respondent Data'!I147:Z147,'Product Coding'!A154:R154)</f>
        <v>1.96289478056572</v>
      </c>
      <c r="BE147" s="4">
        <f>SUMPRODUCT('Respondent Data'!I147:Z147,'Product Coding'!A155:R155)</f>
        <v>1.9954747270193089</v>
      </c>
      <c r="BF147" s="4">
        <f>SUMPRODUCT('Respondent Data'!I147:Z147,'Product Coding'!A156:R156)</f>
        <v>2.2559643482907989</v>
      </c>
      <c r="BG147" s="4">
        <f>SUMPRODUCT('Respondent Data'!I147:Z147,'Product Coding'!A157:R157)</f>
        <v>1.994978608203672</v>
      </c>
      <c r="BH147" s="4">
        <f>SUMPRODUCT('Respondent Data'!I147:Z147,'Product Coding'!A158:R158)</f>
        <v>0.58884387066721811</v>
      </c>
      <c r="BI147" s="4">
        <f>SUMPRODUCT('Respondent Data'!I147:Z147,'Product Coding'!A159:R159)</f>
        <v>9.1327039300409973E-2</v>
      </c>
      <c r="BJ147" s="4">
        <f>SUMPRODUCT('Respondent Data'!I147:Z147,'Product Coding'!A160:R160)</f>
        <v>4.5139113083578319</v>
      </c>
      <c r="BK147" s="4">
        <f>SUMPRODUCT('Respondent Data'!I147:Z147,'Product Coding'!A161:R161)</f>
        <v>4.5464912548114214</v>
      </c>
      <c r="BL147" s="4">
        <f>SUMPRODUCT('Respondent Data'!I147:Z147,'Product Coding'!A162:R162)</f>
        <v>4.8069808760829105</v>
      </c>
      <c r="BM147" s="4">
        <f>SUMPRODUCT('Respondent Data'!I147:Z147,'Product Coding'!A163:R163)</f>
        <v>4.545995135995784</v>
      </c>
      <c r="BN147" s="4">
        <f>SUMPRODUCT('Respondent Data'!I147:Z147,'Product Coding'!A164:R164)</f>
        <v>3.1398603984593301</v>
      </c>
      <c r="BO147" s="4">
        <f>SUMPRODUCT('Respondent Data'!I147:Z147,'Product Coding'!A165:R165)</f>
        <v>2.6423435670925222</v>
      </c>
      <c r="BP147" s="4">
        <f>SUMPRODUCT('Respondent Data'!I147:Z147,'Product Coding'!A166:R166)</f>
        <v>1.0990770077180718</v>
      </c>
      <c r="BQ147" s="4">
        <f>SUMPRODUCT('Respondent Data'!I147:Z147,'Product Coding'!A167:R167)</f>
        <v>1.1316569541716608</v>
      </c>
      <c r="BR147" s="4">
        <f>SUMPRODUCT('Respondent Data'!I147:Z147,'Product Coding'!A168:R168)</f>
        <v>1.3921465754431508</v>
      </c>
      <c r="BS147" s="4">
        <f>SUMPRODUCT('Respondent Data'!I147:Z147,'Product Coding'!A169:R169)</f>
        <v>1.1311608353560239</v>
      </c>
      <c r="BT147" s="4">
        <f>SUMPRODUCT('Respondent Data'!I147:Z147,'Product Coding'!A170:R170)</f>
        <v>-0.27497390218043005</v>
      </c>
      <c r="BU147" s="4">
        <f>SUMPRODUCT('Respondent Data'!I147:Z147,'Product Coding'!A171:R171)</f>
        <v>-0.77249073354723807</v>
      </c>
      <c r="BV147" s="4">
        <f>SUMPRODUCT('Respondent Data'!I147:Z147,'Product Coding'!A172:R172)</f>
        <v>1.32902335888443</v>
      </c>
      <c r="BX147" s="4">
        <f t="shared" si="676"/>
        <v>3.540510587567363E-2</v>
      </c>
      <c r="BY147" s="4">
        <f t="shared" si="677"/>
        <v>3.4270197436036758E-2</v>
      </c>
      <c r="BZ147" s="4">
        <f t="shared" si="678"/>
        <v>2.641115544906842E-2</v>
      </c>
      <c r="CA147" s="4">
        <f t="shared" si="679"/>
        <v>3.4287203744026239E-2</v>
      </c>
      <c r="CB147" s="4">
        <f t="shared" si="680"/>
        <v>0.13989707216737046</v>
      </c>
      <c r="CC147" s="4">
        <f t="shared" si="681"/>
        <v>0.23007924309504896</v>
      </c>
      <c r="CD147" s="4">
        <f t="shared" si="682"/>
        <v>1.0767368855024717</v>
      </c>
      <c r="CE147" s="4">
        <f t="shared" si="683"/>
        <v>1.0422221524321578</v>
      </c>
      <c r="CF147" s="4">
        <f t="shared" si="684"/>
        <v>0.80321367659829068</v>
      </c>
      <c r="CG147" s="4">
        <f t="shared" si="685"/>
        <v>1.0427393467363575</v>
      </c>
      <c r="CH147" s="4">
        <f t="shared" si="686"/>
        <v>4.2545371366875768</v>
      </c>
      <c r="CI147" s="4">
        <f t="shared" si="687"/>
        <v>6.9971491823484211</v>
      </c>
      <c r="CJ147" s="4">
        <f t="shared" si="688"/>
        <v>6.9241590524029728E-2</v>
      </c>
      <c r="CK147" s="4">
        <f t="shared" si="689"/>
        <v>6.7022055699432717E-2</v>
      </c>
      <c r="CL147" s="4">
        <f t="shared" si="690"/>
        <v>5.165216613933081E-2</v>
      </c>
      <c r="CM147" s="4">
        <f t="shared" si="691"/>
        <v>6.7055314851891354E-2</v>
      </c>
      <c r="CN147" s="4">
        <f t="shared" si="692"/>
        <v>0.27359601240959147</v>
      </c>
      <c r="CO147" s="4">
        <f t="shared" si="693"/>
        <v>0.44996483824701927</v>
      </c>
      <c r="CP147" s="4">
        <f t="shared" si="694"/>
        <v>2.1057690037669663</v>
      </c>
      <c r="CQ147" s="4">
        <f t="shared" si="695"/>
        <v>2.0382687109365216</v>
      </c>
      <c r="CR147" s="4">
        <f t="shared" si="696"/>
        <v>1.5708410163668551</v>
      </c>
      <c r="CS147" s="4">
        <f t="shared" si="697"/>
        <v>2.0392801852803215</v>
      </c>
      <c r="CT147" s="4">
        <f t="shared" si="698"/>
        <v>8.3205772444874544</v>
      </c>
      <c r="CU147" s="4">
        <f t="shared" si="699"/>
        <v>13.684290063163118</v>
      </c>
      <c r="CV147" s="4">
        <f t="shared" si="700"/>
        <v>2.7463755628444025E-2</v>
      </c>
      <c r="CW147" s="4">
        <f t="shared" si="701"/>
        <v>2.658340667097172E-2</v>
      </c>
      <c r="CX147" s="4">
        <f t="shared" si="702"/>
        <v>2.0487144471906259E-2</v>
      </c>
      <c r="CY147" s="4">
        <f t="shared" si="703"/>
        <v>2.6596598471284514E-2</v>
      </c>
      <c r="CZ147" s="4">
        <f t="shared" si="704"/>
        <v>0.10851821815280363</v>
      </c>
      <c r="DA147" s="4">
        <f t="shared" si="705"/>
        <v>0.17847256635041958</v>
      </c>
      <c r="DB147" s="4">
        <f t="shared" si="706"/>
        <v>0.8352252582837153</v>
      </c>
      <c r="DC147" s="4">
        <f t="shared" si="707"/>
        <v>0.80845216521762819</v>
      </c>
      <c r="DD147" s="4">
        <f t="shared" si="708"/>
        <v>0.62305318924850739</v>
      </c>
      <c r="DE147" s="4">
        <f t="shared" si="709"/>
        <v>0.80885335305852446</v>
      </c>
      <c r="DF147" s="4">
        <f t="shared" si="710"/>
        <v>3.3002462595207365</v>
      </c>
      <c r="DG147" s="4">
        <f t="shared" si="711"/>
        <v>5.4276915853489944</v>
      </c>
      <c r="DH147" s="4">
        <f t="shared" si="712"/>
        <v>1.4173355182068597E-2</v>
      </c>
      <c r="DI147" s="4">
        <f t="shared" si="713"/>
        <v>1.3719029174102807E-2</v>
      </c>
      <c r="DJ147" s="4">
        <f t="shared" si="714"/>
        <v>1.0572901215518557E-2</v>
      </c>
      <c r="DK147" s="4">
        <f t="shared" si="715"/>
        <v>1.3725837131246525E-2</v>
      </c>
      <c r="DL147" s="4">
        <f t="shared" si="716"/>
        <v>5.600352953956246E-2</v>
      </c>
      <c r="DM147" s="4">
        <f t="shared" si="717"/>
        <v>9.2105213407883565E-2</v>
      </c>
      <c r="DN147" s="4">
        <f t="shared" si="718"/>
        <v>0.43103879902097564</v>
      </c>
      <c r="DO147" s="4">
        <f t="shared" si="719"/>
        <v>0.41722187745780742</v>
      </c>
      <c r="DP147" s="4">
        <f t="shared" si="720"/>
        <v>0.32154211783743597</v>
      </c>
      <c r="DQ147" s="4">
        <f t="shared" si="721"/>
        <v>0.41742892043622154</v>
      </c>
      <c r="DR147" s="4">
        <f t="shared" si="722"/>
        <v>1.7031742874975042</v>
      </c>
      <c r="DS147" s="4">
        <f t="shared" si="723"/>
        <v>2.8010954400643531</v>
      </c>
      <c r="DT147" s="4">
        <f t="shared" si="724"/>
        <v>4.618297809849529E-3</v>
      </c>
      <c r="DU147" s="4">
        <f t="shared" si="725"/>
        <v>4.4702585643361849E-3</v>
      </c>
      <c r="DV147" s="4">
        <f t="shared" si="726"/>
        <v>3.4451127414883756E-3</v>
      </c>
      <c r="DW147" s="4">
        <f t="shared" si="727"/>
        <v>4.4724768939527464E-3</v>
      </c>
      <c r="DX147" s="4">
        <f t="shared" si="728"/>
        <v>1.8248394575169049E-2</v>
      </c>
      <c r="DY147" s="4">
        <f t="shared" si="729"/>
        <v>3.0011899080572526E-2</v>
      </c>
      <c r="DZ147" s="4">
        <f t="shared" si="730"/>
        <v>0.14045125631207156</v>
      </c>
      <c r="EA147" s="4">
        <f t="shared" si="731"/>
        <v>0.13594910013420533</v>
      </c>
      <c r="EB147" s="4">
        <f t="shared" si="732"/>
        <v>0.10477245786246348</v>
      </c>
      <c r="EC147" s="4">
        <f t="shared" si="733"/>
        <v>0.13601656377435767</v>
      </c>
      <c r="ED147" s="4">
        <f t="shared" si="734"/>
        <v>0.55496852937779495</v>
      </c>
      <c r="EE147" s="4">
        <f t="shared" si="735"/>
        <v>0.91271916704627865</v>
      </c>
      <c r="EF147" s="4">
        <f t="shared" si="736"/>
        <v>1.0955525826073757E-2</v>
      </c>
      <c r="EG147" s="4">
        <f t="shared" si="737"/>
        <v>1.0604347135510542E-2</v>
      </c>
      <c r="EH147" s="4">
        <f t="shared" si="738"/>
        <v>8.1724962674811531E-3</v>
      </c>
      <c r="EI147" s="4">
        <f t="shared" si="739"/>
        <v>1.0609609456912413E-2</v>
      </c>
      <c r="EJ147" s="4">
        <f t="shared" si="740"/>
        <v>4.3288840669017503E-2</v>
      </c>
      <c r="EK147" s="4">
        <f t="shared" si="741"/>
        <v>7.1194225449364004E-2</v>
      </c>
      <c r="EL147" s="4">
        <f t="shared" si="742"/>
        <v>0.33317846297173681</v>
      </c>
      <c r="EM147" s="4">
        <f t="shared" si="743"/>
        <v>0.32249844831905722</v>
      </c>
      <c r="EN147" s="4">
        <f t="shared" si="744"/>
        <v>0.24854121913173918</v>
      </c>
      <c r="EO147" s="4">
        <f t="shared" si="745"/>
        <v>0.3226584855627434</v>
      </c>
      <c r="EP147" s="4">
        <f t="shared" si="746"/>
        <v>1.3164963167359487</v>
      </c>
      <c r="EQ147" s="4">
        <f t="shared" si="747"/>
        <v>2.1651523609417955</v>
      </c>
      <c r="ER147" s="4">
        <f t="shared" si="748"/>
        <v>0.26473568684130616</v>
      </c>
      <c r="ET147" s="4">
        <f t="shared" si="749"/>
        <v>0.965805552170104</v>
      </c>
      <c r="EU147" s="4">
        <f t="shared" si="750"/>
        <v>0.96686533410612363</v>
      </c>
      <c r="EV147" s="4">
        <f t="shared" si="751"/>
        <v>0.97426844465898932</v>
      </c>
      <c r="EW147" s="4">
        <f t="shared" si="752"/>
        <v>0.96684943638487486</v>
      </c>
      <c r="EX147" s="4">
        <f t="shared" si="753"/>
        <v>0.87727218923251216</v>
      </c>
      <c r="EY147" s="4">
        <f t="shared" si="754"/>
        <v>0.81295575517871688</v>
      </c>
      <c r="EZ147" s="4">
        <f t="shared" si="755"/>
        <v>0.48152464906889131</v>
      </c>
      <c r="FA147" s="4">
        <f t="shared" si="756"/>
        <v>0.48966269355616532</v>
      </c>
      <c r="FB147" s="4">
        <f t="shared" si="757"/>
        <v>0.5545654477768106</v>
      </c>
      <c r="FC147" s="4">
        <f t="shared" si="758"/>
        <v>0.48953871750582345</v>
      </c>
      <c r="FD147" s="4">
        <f t="shared" si="759"/>
        <v>0.19031171994540189</v>
      </c>
      <c r="FE147" s="4">
        <f t="shared" si="760"/>
        <v>0.12504455990482632</v>
      </c>
      <c r="FF147" s="4">
        <f t="shared" si="761"/>
        <v>0.93524233331580864</v>
      </c>
      <c r="FG147" s="4">
        <f t="shared" si="762"/>
        <v>0.93718775039237612</v>
      </c>
      <c r="FH147" s="4">
        <f t="shared" si="763"/>
        <v>0.95088474326169214</v>
      </c>
      <c r="FI147" s="4">
        <f t="shared" si="764"/>
        <v>0.93715853909485591</v>
      </c>
      <c r="FJ147" s="4">
        <f t="shared" si="765"/>
        <v>0.78517833775880075</v>
      </c>
      <c r="FK147" s="4">
        <f t="shared" si="766"/>
        <v>0.68967189660197659</v>
      </c>
      <c r="FL147" s="4">
        <f t="shared" si="767"/>
        <v>0.32198144768239578</v>
      </c>
      <c r="FM147" s="4">
        <f t="shared" si="768"/>
        <v>0.32913481167758796</v>
      </c>
      <c r="FN147" s="4">
        <f t="shared" si="769"/>
        <v>0.38897776783303878</v>
      </c>
      <c r="FO147" s="4">
        <f t="shared" si="770"/>
        <v>0.32902527540670529</v>
      </c>
      <c r="FP147" s="4">
        <f t="shared" si="771"/>
        <v>0.10728949224592696</v>
      </c>
      <c r="FQ147" s="4">
        <f t="shared" si="772"/>
        <v>6.8099989560175697E-2</v>
      </c>
      <c r="FR147" s="4">
        <f t="shared" si="773"/>
        <v>0.97327034118916833</v>
      </c>
      <c r="FS147" s="4">
        <f t="shared" si="774"/>
        <v>0.97410497140492747</v>
      </c>
      <c r="FT147" s="4">
        <f t="shared" si="775"/>
        <v>0.97992415231991159</v>
      </c>
      <c r="FU147" s="4">
        <f t="shared" si="776"/>
        <v>0.97409245412376211</v>
      </c>
      <c r="FV147" s="4">
        <f t="shared" si="777"/>
        <v>0.90210515589573737</v>
      </c>
      <c r="FW147" s="4">
        <f t="shared" si="778"/>
        <v>0.84855602799212659</v>
      </c>
      <c r="FX147" s="4">
        <f t="shared" si="779"/>
        <v>0.54489223896972205</v>
      </c>
      <c r="FY147" s="4">
        <f t="shared" si="780"/>
        <v>0.55295905483884367</v>
      </c>
      <c r="FZ147" s="4">
        <f t="shared" si="781"/>
        <v>0.61612275347735934</v>
      </c>
      <c r="GA147" s="4">
        <f t="shared" si="782"/>
        <v>0.55283641336050615</v>
      </c>
      <c r="GB147" s="4">
        <f t="shared" si="783"/>
        <v>0.23254482177293961</v>
      </c>
      <c r="GC147" s="4">
        <f t="shared" si="784"/>
        <v>0.15557684850333475</v>
      </c>
      <c r="GD147" s="4">
        <f t="shared" si="785"/>
        <v>0.98602472140522346</v>
      </c>
      <c r="GE147" s="4">
        <f t="shared" si="786"/>
        <v>0.98646663544899627</v>
      </c>
      <c r="GF147" s="4">
        <f t="shared" si="787"/>
        <v>0.9895377154851458</v>
      </c>
      <c r="GG147" s="4">
        <f t="shared" si="788"/>
        <v>0.98646001055858512</v>
      </c>
      <c r="GH147" s="4">
        <f t="shared" si="789"/>
        <v>0.94696653186000146</v>
      </c>
      <c r="GI147" s="4">
        <f t="shared" si="790"/>
        <v>0.91566269231471598</v>
      </c>
      <c r="GJ147" s="4">
        <f t="shared" si="791"/>
        <v>0.69879307303487193</v>
      </c>
      <c r="GK147" s="4">
        <f t="shared" si="792"/>
        <v>0.70560581649627507</v>
      </c>
      <c r="GL147" s="4">
        <f t="shared" si="793"/>
        <v>0.75669173649674848</v>
      </c>
      <c r="GM147" s="4">
        <f t="shared" si="794"/>
        <v>0.70550274908476152</v>
      </c>
      <c r="GN147" s="4">
        <f t="shared" si="795"/>
        <v>0.36993545130445948</v>
      </c>
      <c r="GO147" s="4">
        <f t="shared" si="796"/>
        <v>0.2630820550991137</v>
      </c>
      <c r="GP147" s="4">
        <f t="shared" si="797"/>
        <v>0.99540293281546066</v>
      </c>
      <c r="GQ147" s="4">
        <f t="shared" si="798"/>
        <v>0.99554963571472455</v>
      </c>
      <c r="GR147" s="4">
        <f t="shared" si="799"/>
        <v>0.99656671531133778</v>
      </c>
      <c r="GS147" s="4">
        <f t="shared" si="800"/>
        <v>0.99554743709077753</v>
      </c>
      <c r="GT147" s="4">
        <f t="shared" si="801"/>
        <v>0.98207864144702872</v>
      </c>
      <c r="GU147" s="4">
        <f t="shared" si="802"/>
        <v>0.97086257051266867</v>
      </c>
      <c r="GV147" s="4">
        <f t="shared" si="803"/>
        <v>0.87684589276857372</v>
      </c>
      <c r="GW147" s="4">
        <f t="shared" si="804"/>
        <v>0.88032113400314882</v>
      </c>
      <c r="GX147" s="4">
        <f t="shared" si="805"/>
        <v>0.90516376732890369</v>
      </c>
      <c r="GY147" s="4">
        <f t="shared" si="806"/>
        <v>0.88026885512791342</v>
      </c>
      <c r="GZ147" s="4">
        <f t="shared" si="807"/>
        <v>0.64309983199476062</v>
      </c>
      <c r="HA147" s="4">
        <f t="shared" si="808"/>
        <v>0.52281590378176246</v>
      </c>
      <c r="HB147" s="4">
        <f t="shared" si="809"/>
        <v>0.98916319704853306</v>
      </c>
      <c r="HC147" s="4">
        <f t="shared" si="810"/>
        <v>0.98950692507352855</v>
      </c>
      <c r="HD147" s="4">
        <f t="shared" si="811"/>
        <v>0.99189375201392826</v>
      </c>
      <c r="HE147" s="4">
        <f t="shared" si="812"/>
        <v>0.98950177263541572</v>
      </c>
      <c r="HF147" s="4">
        <f t="shared" si="813"/>
        <v>0.95850732895670754</v>
      </c>
      <c r="HG147" s="4">
        <f t="shared" si="814"/>
        <v>0.9335375193798322</v>
      </c>
      <c r="HH147" s="4">
        <f t="shared" si="815"/>
        <v>0.75008712469817329</v>
      </c>
      <c r="HI147" s="4">
        <f t="shared" si="816"/>
        <v>0.75614455447644247</v>
      </c>
      <c r="HJ147" s="4">
        <f t="shared" si="817"/>
        <v>0.80093471058602317</v>
      </c>
      <c r="HK147" s="4">
        <f t="shared" si="818"/>
        <v>0.7560530635196705</v>
      </c>
      <c r="HL147" s="4">
        <f t="shared" si="819"/>
        <v>0.43168641917335171</v>
      </c>
      <c r="HM147" s="4">
        <f t="shared" si="820"/>
        <v>0.3159405570297566</v>
      </c>
      <c r="HN147" s="4">
        <f t="shared" si="821"/>
        <v>0.79067904100778008</v>
      </c>
      <c r="HP147" s="4">
        <f t="shared" ref="HP147:IU147" si="873">IF(B1=1,ET147,0)</f>
        <v>0.965805552170104</v>
      </c>
      <c r="HQ147" s="4">
        <f t="shared" si="873"/>
        <v>0.96686533410612363</v>
      </c>
      <c r="HR147" s="4">
        <f t="shared" si="873"/>
        <v>0.97426844465898932</v>
      </c>
      <c r="HS147" s="4">
        <f t="shared" si="873"/>
        <v>0.96684943638487486</v>
      </c>
      <c r="HT147" s="4">
        <f t="shared" si="873"/>
        <v>0.87727218923251216</v>
      </c>
      <c r="HU147" s="4">
        <f t="shared" si="873"/>
        <v>0.81295575517871688</v>
      </c>
      <c r="HV147" s="4">
        <f t="shared" si="873"/>
        <v>0.48152464906889131</v>
      </c>
      <c r="HW147" s="4">
        <f t="shared" si="873"/>
        <v>0.48966269355616532</v>
      </c>
      <c r="HX147" s="4">
        <f t="shared" si="873"/>
        <v>0.5545654477768106</v>
      </c>
      <c r="HY147" s="4">
        <f t="shared" si="873"/>
        <v>0.48953871750582345</v>
      </c>
      <c r="HZ147" s="4">
        <f t="shared" si="873"/>
        <v>0.19031171994540189</v>
      </c>
      <c r="IA147" s="4">
        <f t="shared" si="873"/>
        <v>0.12504455990482632</v>
      </c>
      <c r="IB147" s="4">
        <f t="shared" si="873"/>
        <v>0.93524233331580864</v>
      </c>
      <c r="IC147" s="4">
        <f t="shared" si="873"/>
        <v>0.93718775039237612</v>
      </c>
      <c r="ID147" s="4">
        <f t="shared" si="873"/>
        <v>0.95088474326169214</v>
      </c>
      <c r="IE147" s="4">
        <f t="shared" si="873"/>
        <v>0.93715853909485591</v>
      </c>
      <c r="IF147" s="4">
        <f t="shared" si="873"/>
        <v>0.78517833775880075</v>
      </c>
      <c r="IG147" s="4">
        <f t="shared" si="873"/>
        <v>0.68967189660197659</v>
      </c>
      <c r="IH147" s="4">
        <f t="shared" si="873"/>
        <v>0.32198144768239578</v>
      </c>
      <c r="II147" s="4">
        <f t="shared" si="873"/>
        <v>0.32913481167758796</v>
      </c>
      <c r="IJ147" s="4">
        <f t="shared" si="873"/>
        <v>0.38897776783303878</v>
      </c>
      <c r="IK147" s="4">
        <f t="shared" si="873"/>
        <v>0.32902527540670529</v>
      </c>
      <c r="IL147" s="4">
        <f t="shared" si="873"/>
        <v>0.10728949224592696</v>
      </c>
      <c r="IM147" s="4">
        <f t="shared" si="873"/>
        <v>6.8099989560175697E-2</v>
      </c>
      <c r="IN147" s="4">
        <f t="shared" si="873"/>
        <v>0.97327034118916833</v>
      </c>
      <c r="IO147" s="4">
        <f t="shared" si="873"/>
        <v>0.97410497140492747</v>
      </c>
      <c r="IP147" s="4">
        <f t="shared" si="873"/>
        <v>0.97992415231991159</v>
      </c>
      <c r="IQ147" s="4">
        <f t="shared" si="873"/>
        <v>0.97409245412376211</v>
      </c>
      <c r="IR147" s="4">
        <f t="shared" si="873"/>
        <v>0.90210515589573737</v>
      </c>
      <c r="IS147" s="4">
        <f t="shared" si="873"/>
        <v>0.84855602799212659</v>
      </c>
      <c r="IT147" s="4">
        <f t="shared" si="873"/>
        <v>0.54489223896972205</v>
      </c>
      <c r="IU147" s="4">
        <f t="shared" si="873"/>
        <v>0.55295905483884367</v>
      </c>
      <c r="IV147" s="4">
        <f t="shared" ref="IV147:KA147" si="874">IF(AH1=1,FZ147,0)</f>
        <v>0.61612275347735934</v>
      </c>
      <c r="IW147" s="4">
        <f t="shared" si="874"/>
        <v>0.55283641336050615</v>
      </c>
      <c r="IX147" s="4">
        <f t="shared" si="874"/>
        <v>0.23254482177293961</v>
      </c>
      <c r="IY147" s="4">
        <f t="shared" si="874"/>
        <v>0.15557684850333475</v>
      </c>
      <c r="IZ147" s="4">
        <f t="shared" si="874"/>
        <v>0.98602472140522346</v>
      </c>
      <c r="JA147" s="4">
        <f t="shared" si="874"/>
        <v>0.98646663544899627</v>
      </c>
      <c r="JB147" s="4">
        <f t="shared" si="874"/>
        <v>0.9895377154851458</v>
      </c>
      <c r="JC147" s="4">
        <f t="shared" si="874"/>
        <v>0.98646001055858512</v>
      </c>
      <c r="JD147" s="4">
        <f t="shared" si="874"/>
        <v>0.94696653186000146</v>
      </c>
      <c r="JE147" s="4">
        <f t="shared" si="874"/>
        <v>0.91566269231471598</v>
      </c>
      <c r="JF147" s="4">
        <f t="shared" si="874"/>
        <v>0.69879307303487193</v>
      </c>
      <c r="JG147" s="4">
        <f t="shared" si="874"/>
        <v>0.70560581649627507</v>
      </c>
      <c r="JH147" s="4">
        <f t="shared" si="874"/>
        <v>0.75669173649674848</v>
      </c>
      <c r="JI147" s="4">
        <f t="shared" si="874"/>
        <v>0.70550274908476152</v>
      </c>
      <c r="JJ147" s="4">
        <f t="shared" si="874"/>
        <v>0.36993545130445948</v>
      </c>
      <c r="JK147" s="4">
        <f t="shared" si="874"/>
        <v>0.2630820550991137</v>
      </c>
      <c r="JL147" s="4">
        <f t="shared" si="874"/>
        <v>0.99540293281546066</v>
      </c>
      <c r="JM147" s="4">
        <f t="shared" si="874"/>
        <v>0.99554963571472455</v>
      </c>
      <c r="JN147" s="4">
        <f t="shared" si="874"/>
        <v>0.99656671531133778</v>
      </c>
      <c r="JO147" s="4">
        <f t="shared" si="874"/>
        <v>0.99554743709077753</v>
      </c>
      <c r="JP147" s="4">
        <f t="shared" si="874"/>
        <v>0.98207864144702872</v>
      </c>
      <c r="JQ147" s="4">
        <f t="shared" si="874"/>
        <v>0.97086257051266867</v>
      </c>
      <c r="JR147" s="4">
        <f t="shared" si="874"/>
        <v>0.87684589276857372</v>
      </c>
      <c r="JS147" s="4">
        <f t="shared" si="874"/>
        <v>0.88032113400314882</v>
      </c>
      <c r="JT147" s="4">
        <f t="shared" si="874"/>
        <v>0.90516376732890369</v>
      </c>
      <c r="JU147" s="4">
        <f t="shared" si="874"/>
        <v>0.88026885512791342</v>
      </c>
      <c r="JV147" s="4">
        <f t="shared" si="874"/>
        <v>0.64309983199476062</v>
      </c>
      <c r="JW147" s="4">
        <f t="shared" si="874"/>
        <v>0.52281590378176246</v>
      </c>
      <c r="JX147" s="4">
        <f t="shared" si="874"/>
        <v>0.98916319704853306</v>
      </c>
      <c r="JY147" s="4">
        <f t="shared" si="874"/>
        <v>0.98950692507352855</v>
      </c>
      <c r="JZ147" s="4">
        <f t="shared" si="874"/>
        <v>0.99189375201392826</v>
      </c>
      <c r="KA147" s="4">
        <f t="shared" si="874"/>
        <v>0.98950177263541572</v>
      </c>
      <c r="KB147" s="4">
        <f t="shared" ref="KB147:KJ147" si="875">IF(BN1=1,HF147,0)</f>
        <v>0.95850732895670754</v>
      </c>
      <c r="KC147" s="4">
        <f t="shared" si="875"/>
        <v>0.9335375193798322</v>
      </c>
      <c r="KD147" s="4">
        <f t="shared" si="875"/>
        <v>0.75008712469817329</v>
      </c>
      <c r="KE147" s="4">
        <f t="shared" si="875"/>
        <v>0.75614455447644247</v>
      </c>
      <c r="KF147" s="4">
        <f t="shared" si="875"/>
        <v>0.80093471058602317</v>
      </c>
      <c r="KG147" s="4">
        <f t="shared" si="875"/>
        <v>0.7560530635196705</v>
      </c>
      <c r="KH147" s="4">
        <f t="shared" si="875"/>
        <v>0.43168641917335171</v>
      </c>
      <c r="KI147" s="4">
        <f t="shared" si="875"/>
        <v>0.3159405570297566</v>
      </c>
      <c r="KJ147" s="4">
        <f t="shared" si="875"/>
        <v>0</v>
      </c>
    </row>
    <row r="148" spans="1:296" x14ac:dyDescent="0.2">
      <c r="A148" s="4" t="str">
        <f>'Respondent Data'!A148</f>
        <v>1210</v>
      </c>
      <c r="B148" s="4">
        <f>SUMPRODUCT('Respondent Data'!I148:Z148,'Product Coding'!A100:R100)</f>
        <v>-0.54446255310735392</v>
      </c>
      <c r="C148" s="4">
        <f>SUMPRODUCT('Respondent Data'!I148:Z148,'Product Coding'!A101:R101)</f>
        <v>-0.69767394986638087</v>
      </c>
      <c r="D148" s="4">
        <f>SUMPRODUCT('Respondent Data'!I148:Z148,'Product Coding'!A102:R102)</f>
        <v>-1.3141381318548448</v>
      </c>
      <c r="E148" s="4">
        <f>SUMPRODUCT('Respondent Data'!I148:Z148,'Product Coding'!A103:R103)</f>
        <v>-2.2417470581029098</v>
      </c>
      <c r="F148" s="4">
        <f>SUMPRODUCT('Respondent Data'!I148:Z148,'Product Coding'!A104:R104)</f>
        <v>-2.4761836307828462</v>
      </c>
      <c r="G148" s="4">
        <f>SUMPRODUCT('Respondent Data'!I148:Z148,'Product Coding'!A105:R105)</f>
        <v>-2.8053977189371437</v>
      </c>
      <c r="H148" s="4">
        <f>SUMPRODUCT('Respondent Data'!I148:Z148,'Product Coding'!A106:R106)</f>
        <v>-1.4976952489376538</v>
      </c>
      <c r="I148" s="4">
        <f>SUMPRODUCT('Respondent Data'!I148:Z148,'Product Coding'!A107:R107)</f>
        <v>-1.6509066456966808</v>
      </c>
      <c r="J148" s="4">
        <f>SUMPRODUCT('Respondent Data'!I148:Z148,'Product Coding'!A108:R108)</f>
        <v>-2.267370827685145</v>
      </c>
      <c r="K148" s="4">
        <f>SUMPRODUCT('Respondent Data'!I148:Z148,'Product Coding'!A109:R109)</f>
        <v>-3.1949797539332097</v>
      </c>
      <c r="L148" s="4">
        <f>SUMPRODUCT('Respondent Data'!I148:Z148,'Product Coding'!A110:R110)</f>
        <v>-3.4294163266131461</v>
      </c>
      <c r="M148" s="4">
        <f>SUMPRODUCT('Respondent Data'!I148:Z148,'Product Coding'!A111:R111)</f>
        <v>-3.7586304147674436</v>
      </c>
      <c r="N148" s="4">
        <f>SUMPRODUCT('Respondent Data'!I148:Z148,'Product Coding'!A112:R112)</f>
        <v>-3.2762079036941238</v>
      </c>
      <c r="O148" s="4">
        <f>SUMPRODUCT('Respondent Data'!I148:Z148,'Product Coding'!A113:R113)</f>
        <v>-3.4294193004531506</v>
      </c>
      <c r="P148" s="4">
        <f>SUMPRODUCT('Respondent Data'!I148:Z148,'Product Coding'!A114:R114)</f>
        <v>-4.0458834824416146</v>
      </c>
      <c r="Q148" s="4">
        <f>SUMPRODUCT('Respondent Data'!I148:Z148,'Product Coding'!A115:R115)</f>
        <v>-4.9734924086896797</v>
      </c>
      <c r="R148" s="4">
        <f>SUMPRODUCT('Respondent Data'!I148:Z148,'Product Coding'!A116:R116)</f>
        <v>-5.2079289813696157</v>
      </c>
      <c r="S148" s="4">
        <f>SUMPRODUCT('Respondent Data'!I148:Z148,'Product Coding'!A117:R117)</f>
        <v>-5.5371430695239141</v>
      </c>
      <c r="T148" s="4">
        <f>SUMPRODUCT('Respondent Data'!I148:Z148,'Product Coding'!A118:R118)</f>
        <v>-4.2294405995244242</v>
      </c>
      <c r="U148" s="4">
        <f>SUMPRODUCT('Respondent Data'!I148:Z148,'Product Coding'!A119:R119)</f>
        <v>-4.3826519962834505</v>
      </c>
      <c r="V148" s="4">
        <f>SUMPRODUCT('Respondent Data'!I148:Z148,'Product Coding'!A120:R120)</f>
        <v>-4.9991161782719145</v>
      </c>
      <c r="W148" s="4">
        <f>SUMPRODUCT('Respondent Data'!I148:Z148,'Product Coding'!A121:R121)</f>
        <v>-5.9267251045199796</v>
      </c>
      <c r="X148" s="4">
        <f>SUMPRODUCT('Respondent Data'!I148:Z148,'Product Coding'!A122:R122)</f>
        <v>-6.1611616771999156</v>
      </c>
      <c r="Y148" s="4">
        <f>SUMPRODUCT('Respondent Data'!I148:Z148,'Product Coding'!A123:R123)</f>
        <v>-6.490375765354214</v>
      </c>
      <c r="Z148" s="4">
        <f>SUMPRODUCT('Respondent Data'!I148:Z148,'Product Coding'!A124:R124)</f>
        <v>-1.1096162438467241</v>
      </c>
      <c r="AA148" s="4">
        <f>SUMPRODUCT('Respondent Data'!I148:Z148,'Product Coding'!A125:R125)</f>
        <v>-1.262827640605751</v>
      </c>
      <c r="AB148" s="4">
        <f>SUMPRODUCT('Respondent Data'!I148:Z148,'Product Coding'!A126:R126)</f>
        <v>-1.8792918225942152</v>
      </c>
      <c r="AC148" s="4">
        <f>SUMPRODUCT('Respondent Data'!I148:Z148,'Product Coding'!A127:R127)</f>
        <v>-2.8069007488422799</v>
      </c>
      <c r="AD148" s="4">
        <f>SUMPRODUCT('Respondent Data'!I148:Z148,'Product Coding'!A128:R128)</f>
        <v>-3.0413373215222164</v>
      </c>
      <c r="AE148" s="4">
        <f>SUMPRODUCT('Respondent Data'!I148:Z148,'Product Coding'!A129:R129)</f>
        <v>-3.3705514096765139</v>
      </c>
      <c r="AF148" s="4">
        <f>SUMPRODUCT('Respondent Data'!I148:Z148,'Product Coding'!A130:R130)</f>
        <v>-2.062848939677024</v>
      </c>
      <c r="AG148" s="4">
        <f>SUMPRODUCT('Respondent Data'!I148:Z148,'Product Coding'!A131:R131)</f>
        <v>-2.2160603364360512</v>
      </c>
      <c r="AH148" s="4">
        <f>SUMPRODUCT('Respondent Data'!I148:Z148,'Product Coding'!A132:R132)</f>
        <v>-2.8325245184245151</v>
      </c>
      <c r="AI148" s="4">
        <f>SUMPRODUCT('Respondent Data'!I148:Z148,'Product Coding'!A133:R133)</f>
        <v>-3.7601334446725798</v>
      </c>
      <c r="AJ148" s="4">
        <f>SUMPRODUCT('Respondent Data'!I148:Z148,'Product Coding'!A134:R134)</f>
        <v>-3.9945700173525163</v>
      </c>
      <c r="AK148" s="4">
        <f>SUMPRODUCT('Respondent Data'!I148:Z148,'Product Coding'!A135:R135)</f>
        <v>-4.3237841055068138</v>
      </c>
      <c r="AL148" s="4">
        <f>SUMPRODUCT('Respondent Data'!I148:Z148,'Product Coding'!A136:R136)</f>
        <v>2.4724356431604151</v>
      </c>
      <c r="AM148" s="4">
        <f>SUMPRODUCT('Respondent Data'!I148:Z148,'Product Coding'!A137:R137)</f>
        <v>2.3192242464013879</v>
      </c>
      <c r="AN148" s="4">
        <f>SUMPRODUCT('Respondent Data'!I148:Z148,'Product Coding'!A138:R138)</f>
        <v>1.7027600644129239</v>
      </c>
      <c r="AO148" s="4">
        <f>SUMPRODUCT('Respondent Data'!I148:Z148,'Product Coding'!A139:R139)</f>
        <v>0.77515113816485903</v>
      </c>
      <c r="AP148" s="4">
        <f>SUMPRODUCT('Respondent Data'!I148:Z148,'Product Coding'!A140:R140)</f>
        <v>0.54071456548492303</v>
      </c>
      <c r="AQ148" s="4">
        <f>SUMPRODUCT('Respondent Data'!I148:Z148,'Product Coding'!A141:R141)</f>
        <v>0.21150047733062499</v>
      </c>
      <c r="AR148" s="4">
        <f>SUMPRODUCT('Respondent Data'!I148:Z148,'Product Coding'!A142:R142)</f>
        <v>1.5192029473301152</v>
      </c>
      <c r="AS148" s="4">
        <f>SUMPRODUCT('Respondent Data'!I148:Z148,'Product Coding'!A143:R143)</f>
        <v>1.365991550571088</v>
      </c>
      <c r="AT148" s="4">
        <f>SUMPRODUCT('Respondent Data'!I148:Z148,'Product Coding'!A144:R144)</f>
        <v>0.74952736858262403</v>
      </c>
      <c r="AU148" s="4">
        <f>SUMPRODUCT('Respondent Data'!I148:Z148,'Product Coding'!A145:R145)</f>
        <v>-0.17808155766544098</v>
      </c>
      <c r="AV148" s="4">
        <f>SUMPRODUCT('Respondent Data'!I148:Z148,'Product Coding'!A146:R146)</f>
        <v>-0.41251813034537704</v>
      </c>
      <c r="AW148" s="4">
        <f>SUMPRODUCT('Respondent Data'!I148:Z148,'Product Coding'!A147:R147)</f>
        <v>-0.74173221849967508</v>
      </c>
      <c r="AX148" s="4">
        <f>SUMPRODUCT('Respondent Data'!I148:Z148,'Product Coding'!A148:R148)</f>
        <v>5.4207115594012159</v>
      </c>
      <c r="AY148" s="4">
        <f>SUMPRODUCT('Respondent Data'!I148:Z148,'Product Coding'!A149:R149)</f>
        <v>5.2675001626421887</v>
      </c>
      <c r="AZ148" s="4">
        <f>SUMPRODUCT('Respondent Data'!I148:Z148,'Product Coding'!A150:R150)</f>
        <v>4.6510359806537247</v>
      </c>
      <c r="BA148" s="4">
        <f>SUMPRODUCT('Respondent Data'!I148:Z148,'Product Coding'!A151:R151)</f>
        <v>3.72342705440566</v>
      </c>
      <c r="BB148" s="4">
        <f>SUMPRODUCT('Respondent Data'!I148:Z148,'Product Coding'!A152:R152)</f>
        <v>3.4889904817257236</v>
      </c>
      <c r="BC148" s="4">
        <f>SUMPRODUCT('Respondent Data'!I148:Z148,'Product Coding'!A153:R153)</f>
        <v>3.159776393571426</v>
      </c>
      <c r="BD148" s="4">
        <f>SUMPRODUCT('Respondent Data'!I148:Z148,'Product Coding'!A154:R154)</f>
        <v>4.4674788635709159</v>
      </c>
      <c r="BE148" s="4">
        <f>SUMPRODUCT('Respondent Data'!I148:Z148,'Product Coding'!A155:R155)</f>
        <v>4.3142674668118888</v>
      </c>
      <c r="BF148" s="4">
        <f>SUMPRODUCT('Respondent Data'!I148:Z148,'Product Coding'!A156:R156)</f>
        <v>3.6978032848234248</v>
      </c>
      <c r="BG148" s="4">
        <f>SUMPRODUCT('Respondent Data'!I148:Z148,'Product Coding'!A157:R157)</f>
        <v>2.7701943585753601</v>
      </c>
      <c r="BH148" s="4">
        <f>SUMPRODUCT('Respondent Data'!I148:Z148,'Product Coding'!A158:R158)</f>
        <v>2.5357577858954237</v>
      </c>
      <c r="BI148" s="4">
        <f>SUMPRODUCT('Respondent Data'!I148:Z148,'Product Coding'!A159:R159)</f>
        <v>2.2065436977411261</v>
      </c>
      <c r="BJ148" s="4">
        <f>SUMPRODUCT('Respondent Data'!I148:Z148,'Product Coding'!A160:R160)</f>
        <v>8.2735832853714264</v>
      </c>
      <c r="BK148" s="4">
        <f>SUMPRODUCT('Respondent Data'!I148:Z148,'Product Coding'!A161:R161)</f>
        <v>8.1203718886124001</v>
      </c>
      <c r="BL148" s="4">
        <f>SUMPRODUCT('Respondent Data'!I148:Z148,'Product Coding'!A162:R162)</f>
        <v>7.5039077066239352</v>
      </c>
      <c r="BM148" s="4">
        <f>SUMPRODUCT('Respondent Data'!I148:Z148,'Product Coding'!A163:R163)</f>
        <v>6.5762987803758701</v>
      </c>
      <c r="BN148" s="4">
        <f>SUMPRODUCT('Respondent Data'!I148:Z148,'Product Coding'!A164:R164)</f>
        <v>6.3418622076959341</v>
      </c>
      <c r="BO148" s="4">
        <f>SUMPRODUCT('Respondent Data'!I148:Z148,'Product Coding'!A165:R165)</f>
        <v>6.0126481195416357</v>
      </c>
      <c r="BP148" s="4">
        <f>SUMPRODUCT('Respondent Data'!I148:Z148,'Product Coding'!A166:R166)</f>
        <v>7.3203505895411256</v>
      </c>
      <c r="BQ148" s="4">
        <f>SUMPRODUCT('Respondent Data'!I148:Z148,'Product Coding'!A167:R167)</f>
        <v>7.1671391927820993</v>
      </c>
      <c r="BR148" s="4">
        <f>SUMPRODUCT('Respondent Data'!I148:Z148,'Product Coding'!A168:R168)</f>
        <v>6.5506750107936353</v>
      </c>
      <c r="BS148" s="4">
        <f>SUMPRODUCT('Respondent Data'!I148:Z148,'Product Coding'!A169:R169)</f>
        <v>5.6230660845455702</v>
      </c>
      <c r="BT148" s="4">
        <f>SUMPRODUCT('Respondent Data'!I148:Z148,'Product Coding'!A170:R170)</f>
        <v>5.3886295118656342</v>
      </c>
      <c r="BU148" s="4">
        <f>SUMPRODUCT('Respondent Data'!I148:Z148,'Product Coding'!A171:R171)</f>
        <v>5.0594154237113358</v>
      </c>
      <c r="BV148" s="4">
        <f>SUMPRODUCT('Respondent Data'!I148:Z148,'Product Coding'!A172:R172)</f>
        <v>-2.7205162793240198</v>
      </c>
      <c r="BX148" s="4">
        <f t="shared" si="676"/>
        <v>1.7236817459915235</v>
      </c>
      <c r="BY148" s="4">
        <f t="shared" si="677"/>
        <v>2.0090740612085582</v>
      </c>
      <c r="BZ148" s="4">
        <f t="shared" si="678"/>
        <v>3.7215421240346584</v>
      </c>
      <c r="CA148" s="4">
        <f t="shared" si="679"/>
        <v>9.4097563265529338</v>
      </c>
      <c r="CB148" s="4">
        <f t="shared" si="680"/>
        <v>11.895778993703884</v>
      </c>
      <c r="CC148" s="4">
        <f t="shared" si="681"/>
        <v>16.533650344428768</v>
      </c>
      <c r="CD148" s="4">
        <f t="shared" si="682"/>
        <v>4.4713717866443865</v>
      </c>
      <c r="CE148" s="4">
        <f t="shared" si="683"/>
        <v>5.2117028537651997</v>
      </c>
      <c r="CF148" s="4">
        <f t="shared" si="684"/>
        <v>9.6539854267848302</v>
      </c>
      <c r="CG148" s="4">
        <f t="shared" si="685"/>
        <v>24.409679487291047</v>
      </c>
      <c r="CH148" s="4">
        <f t="shared" si="686"/>
        <v>30.85862613344985</v>
      </c>
      <c r="CI148" s="4">
        <f t="shared" si="687"/>
        <v>42.889644710947458</v>
      </c>
      <c r="CJ148" s="4">
        <f t="shared" si="688"/>
        <v>26.475185648822059</v>
      </c>
      <c r="CK148" s="4">
        <f t="shared" si="689"/>
        <v>30.858717902203182</v>
      </c>
      <c r="CL148" s="4">
        <f t="shared" si="690"/>
        <v>57.161665059608779</v>
      </c>
      <c r="CM148" s="4">
        <f t="shared" si="691"/>
        <v>144.5307674894249</v>
      </c>
      <c r="CN148" s="4">
        <f t="shared" si="692"/>
        <v>182.71525937318629</v>
      </c>
      <c r="CO148" s="4">
        <f t="shared" si="693"/>
        <v>253.95144047874322</v>
      </c>
      <c r="CP148" s="4">
        <f t="shared" si="694"/>
        <v>68.678802471287256</v>
      </c>
      <c r="CQ148" s="4">
        <f t="shared" si="695"/>
        <v>80.050044575112594</v>
      </c>
      <c r="CR148" s="4">
        <f t="shared" si="696"/>
        <v>148.28204627654497</v>
      </c>
      <c r="CS148" s="4">
        <f t="shared" si="697"/>
        <v>374.92466202484934</v>
      </c>
      <c r="CT148" s="4">
        <f t="shared" si="698"/>
        <v>473.97836500305675</v>
      </c>
      <c r="CU148" s="4">
        <f t="shared" si="699"/>
        <v>658.77085997749941</v>
      </c>
      <c r="CV148" s="4">
        <f t="shared" si="700"/>
        <v>3.033194164135125</v>
      </c>
      <c r="CW148" s="4">
        <f t="shared" si="701"/>
        <v>3.5354042194532949</v>
      </c>
      <c r="CX148" s="4">
        <f t="shared" si="702"/>
        <v>6.548865461072463</v>
      </c>
      <c r="CY148" s="4">
        <f t="shared" si="703"/>
        <v>16.558519600273293</v>
      </c>
      <c r="CZ148" s="4">
        <f t="shared" si="704"/>
        <v>20.933218968904292</v>
      </c>
      <c r="DA148" s="4">
        <f t="shared" si="705"/>
        <v>29.094565660509499</v>
      </c>
      <c r="DB148" s="4">
        <f t="shared" si="706"/>
        <v>7.8683543760142003</v>
      </c>
      <c r="DC148" s="4">
        <f t="shared" si="707"/>
        <v>9.1711284394635122</v>
      </c>
      <c r="DD148" s="4">
        <f t="shared" si="708"/>
        <v>16.988293996421596</v>
      </c>
      <c r="DE148" s="4">
        <f t="shared" si="709"/>
        <v>42.954157599824221</v>
      </c>
      <c r="DF148" s="4">
        <f t="shared" si="710"/>
        <v>54.302486476333577</v>
      </c>
      <c r="DG148" s="4">
        <f t="shared" si="711"/>
        <v>75.473689004138549</v>
      </c>
      <c r="DH148" s="4">
        <f t="shared" si="712"/>
        <v>8.4379091158506683E-2</v>
      </c>
      <c r="DI148" s="4">
        <f t="shared" si="713"/>
        <v>9.8349851269900188E-2</v>
      </c>
      <c r="DJ148" s="4">
        <f t="shared" si="714"/>
        <v>0.18218000095690945</v>
      </c>
      <c r="DK148" s="4">
        <f t="shared" si="715"/>
        <v>0.4606341563365664</v>
      </c>
      <c r="DL148" s="4">
        <f t="shared" si="716"/>
        <v>0.58233198932775887</v>
      </c>
      <c r="DM148" s="4">
        <f t="shared" si="717"/>
        <v>0.80936889471607321</v>
      </c>
      <c r="DN148" s="4">
        <f t="shared" si="718"/>
        <v>0.218886281337168</v>
      </c>
      <c r="DO148" s="4">
        <f t="shared" si="719"/>
        <v>0.25512757863310681</v>
      </c>
      <c r="DP148" s="4">
        <f t="shared" si="720"/>
        <v>0.47258986078139864</v>
      </c>
      <c r="DQ148" s="4">
        <f t="shared" si="721"/>
        <v>1.1949227723725</v>
      </c>
      <c r="DR148" s="4">
        <f t="shared" si="722"/>
        <v>1.5106169300660717</v>
      </c>
      <c r="DS148" s="4">
        <f t="shared" si="723"/>
        <v>2.0995692790952134</v>
      </c>
      <c r="DT148" s="4">
        <f t="shared" si="724"/>
        <v>4.4239975905172226E-3</v>
      </c>
      <c r="DU148" s="4">
        <f t="shared" si="725"/>
        <v>5.1564848479871434E-3</v>
      </c>
      <c r="DV148" s="4">
        <f t="shared" si="726"/>
        <v>9.5517014251763413E-3</v>
      </c>
      <c r="DW148" s="4">
        <f t="shared" si="727"/>
        <v>2.4151058867353747E-2</v>
      </c>
      <c r="DX148" s="4">
        <f t="shared" si="728"/>
        <v>3.0531678906420449E-2</v>
      </c>
      <c r="DY148" s="4">
        <f t="shared" si="729"/>
        <v>4.2435228809673091E-2</v>
      </c>
      <c r="DZ148" s="4">
        <f t="shared" si="730"/>
        <v>1.1476212506411686E-2</v>
      </c>
      <c r="EA148" s="4">
        <f t="shared" si="731"/>
        <v>1.3376344514390631E-2</v>
      </c>
      <c r="EB148" s="4">
        <f t="shared" si="732"/>
        <v>2.4777896712259141E-2</v>
      </c>
      <c r="EC148" s="4">
        <f t="shared" si="733"/>
        <v>6.2649827027642213E-2</v>
      </c>
      <c r="ED148" s="4">
        <f t="shared" si="734"/>
        <v>7.9201678603681908E-2</v>
      </c>
      <c r="EE148" s="4">
        <f t="shared" si="735"/>
        <v>0.11008046311369617</v>
      </c>
      <c r="EF148" s="4">
        <f t="shared" si="736"/>
        <v>2.5516930667630498E-4</v>
      </c>
      <c r="EG148" s="4">
        <f t="shared" si="737"/>
        <v>2.9741803349262651E-4</v>
      </c>
      <c r="EH148" s="4">
        <f t="shared" si="738"/>
        <v>5.5092729604230394E-4</v>
      </c>
      <c r="EI148" s="4">
        <f t="shared" si="739"/>
        <v>1.3929955477124925E-3</v>
      </c>
      <c r="EJ148" s="4">
        <f t="shared" si="740"/>
        <v>1.7610197968720034E-3</v>
      </c>
      <c r="EK148" s="4">
        <f t="shared" si="741"/>
        <v>2.4475980586482872E-3</v>
      </c>
      <c r="EL148" s="4">
        <f t="shared" si="742"/>
        <v>6.6193010475592228E-4</v>
      </c>
      <c r="EM148" s="4">
        <f t="shared" si="743"/>
        <v>7.7152676640617293E-4</v>
      </c>
      <c r="EN148" s="4">
        <f t="shared" si="744"/>
        <v>1.4291505805782035E-3</v>
      </c>
      <c r="EO148" s="4">
        <f t="shared" si="745"/>
        <v>3.6135446728769349E-3</v>
      </c>
      <c r="EP148" s="4">
        <f t="shared" si="746"/>
        <v>4.5682297522540612E-3</v>
      </c>
      <c r="EQ148" s="4">
        <f t="shared" si="747"/>
        <v>6.3492700609822112E-3</v>
      </c>
      <c r="ER148" s="4">
        <f t="shared" si="748"/>
        <v>15.188161554923623</v>
      </c>
      <c r="ET148" s="4">
        <f t="shared" si="749"/>
        <v>0.36715009067109711</v>
      </c>
      <c r="EU148" s="4">
        <f t="shared" si="750"/>
        <v>0.33232814469124833</v>
      </c>
      <c r="EV148" s="4">
        <f t="shared" si="751"/>
        <v>0.21179520879620548</v>
      </c>
      <c r="EW148" s="4">
        <f t="shared" si="752"/>
        <v>9.6063727971155879E-2</v>
      </c>
      <c r="EX148" s="4">
        <f t="shared" si="753"/>
        <v>7.7544753247417691E-2</v>
      </c>
      <c r="EY148" s="4">
        <f t="shared" si="754"/>
        <v>5.7033189344838572E-2</v>
      </c>
      <c r="EZ148" s="4">
        <f t="shared" si="755"/>
        <v>0.18276952087975434</v>
      </c>
      <c r="FA148" s="4">
        <f t="shared" si="756"/>
        <v>0.16098645146778937</v>
      </c>
      <c r="FB148" s="4">
        <f t="shared" si="757"/>
        <v>9.3861588874144058E-2</v>
      </c>
      <c r="FC148" s="4">
        <f t="shared" si="758"/>
        <v>3.9355081220137464E-2</v>
      </c>
      <c r="FD148" s="4">
        <f t="shared" si="759"/>
        <v>3.1388673064908272E-2</v>
      </c>
      <c r="FE148" s="4">
        <f t="shared" si="760"/>
        <v>2.2784417750152546E-2</v>
      </c>
      <c r="FF148" s="4">
        <f t="shared" si="761"/>
        <v>3.6396478363481879E-2</v>
      </c>
      <c r="FG148" s="4">
        <f t="shared" si="762"/>
        <v>3.1388582650114905E-2</v>
      </c>
      <c r="FH148" s="4">
        <f t="shared" si="763"/>
        <v>1.7193455499857496E-2</v>
      </c>
      <c r="FI148" s="4">
        <f t="shared" si="764"/>
        <v>6.8713992047947231E-3</v>
      </c>
      <c r="FJ148" s="4">
        <f t="shared" si="765"/>
        <v>5.4432059885056701E-3</v>
      </c>
      <c r="FK148" s="4">
        <f t="shared" si="766"/>
        <v>3.9223155520212716E-3</v>
      </c>
      <c r="FL148" s="4">
        <f t="shared" si="767"/>
        <v>1.4351566969195156E-2</v>
      </c>
      <c r="FM148" s="4">
        <f t="shared" si="768"/>
        <v>1.2338056138553466E-2</v>
      </c>
      <c r="FN148" s="4">
        <f t="shared" si="769"/>
        <v>6.6987291837325175E-3</v>
      </c>
      <c r="FO148" s="4">
        <f t="shared" si="770"/>
        <v>2.6601074657184851E-3</v>
      </c>
      <c r="FP148" s="4">
        <f t="shared" si="771"/>
        <v>2.1053590514455629E-3</v>
      </c>
      <c r="FQ148" s="4">
        <f t="shared" si="772"/>
        <v>1.5156777309535976E-3</v>
      </c>
      <c r="FR148" s="4">
        <f t="shared" si="773"/>
        <v>0.24794243949186096</v>
      </c>
      <c r="FS148" s="4">
        <f t="shared" si="774"/>
        <v>0.22048751370622965</v>
      </c>
      <c r="FT148" s="4">
        <f t="shared" si="775"/>
        <v>0.13247023743590874</v>
      </c>
      <c r="FU148" s="4">
        <f t="shared" si="776"/>
        <v>5.6952409586081242E-2</v>
      </c>
      <c r="FV148" s="4">
        <f t="shared" si="777"/>
        <v>4.5592942897152711E-2</v>
      </c>
      <c r="FW148" s="4">
        <f t="shared" si="778"/>
        <v>3.322859054623984E-2</v>
      </c>
      <c r="FX148" s="4">
        <f t="shared" si="779"/>
        <v>0.11276049169896173</v>
      </c>
      <c r="FY148" s="4">
        <f t="shared" si="780"/>
        <v>9.8317507831288994E-2</v>
      </c>
      <c r="FZ148" s="4">
        <f t="shared" si="781"/>
        <v>5.5591708707836862E-2</v>
      </c>
      <c r="GA148" s="4">
        <f t="shared" si="782"/>
        <v>2.2750976349140615E-2</v>
      </c>
      <c r="GB148" s="4">
        <f t="shared" si="783"/>
        <v>1.8082369595225072E-2</v>
      </c>
      <c r="GC148" s="4">
        <f t="shared" si="784"/>
        <v>1.3076392848602906E-2</v>
      </c>
      <c r="GD148" s="4">
        <f t="shared" si="785"/>
        <v>0.92218672247879707</v>
      </c>
      <c r="GE148" s="4">
        <f t="shared" si="786"/>
        <v>0.91045671726892019</v>
      </c>
      <c r="GF148" s="4">
        <f t="shared" si="787"/>
        <v>0.84589487150057963</v>
      </c>
      <c r="GG148" s="4">
        <f t="shared" si="788"/>
        <v>0.68463413351096192</v>
      </c>
      <c r="GH148" s="4">
        <f t="shared" si="789"/>
        <v>0.6319786282174843</v>
      </c>
      <c r="GI148" s="4">
        <f t="shared" si="790"/>
        <v>0.55267889423782779</v>
      </c>
      <c r="GJ148" s="4">
        <f t="shared" si="791"/>
        <v>0.82042108054818641</v>
      </c>
      <c r="GK148" s="4">
        <f t="shared" si="792"/>
        <v>0.79673175621640568</v>
      </c>
      <c r="GL148" s="4">
        <f t="shared" si="793"/>
        <v>0.67907570643557946</v>
      </c>
      <c r="GM148" s="4">
        <f t="shared" si="794"/>
        <v>0.45559689506483014</v>
      </c>
      <c r="GN148" s="4">
        <f t="shared" si="795"/>
        <v>0.39830847471170483</v>
      </c>
      <c r="GO148" s="4">
        <f t="shared" si="796"/>
        <v>0.32262547146289539</v>
      </c>
      <c r="GP148" s="4">
        <f t="shared" si="797"/>
        <v>0.99559548796013464</v>
      </c>
      <c r="GQ148" s="4">
        <f t="shared" si="798"/>
        <v>0.99486996808385797</v>
      </c>
      <c r="GR148" s="4">
        <f t="shared" si="799"/>
        <v>0.99053867037052967</v>
      </c>
      <c r="GS148" s="4">
        <f t="shared" si="800"/>
        <v>0.97641846028645107</v>
      </c>
      <c r="GT148" s="4">
        <f t="shared" si="801"/>
        <v>0.97037288660663001</v>
      </c>
      <c r="GU148" s="4">
        <f t="shared" si="802"/>
        <v>0.95929221534643594</v>
      </c>
      <c r="GV148" s="4">
        <f t="shared" si="803"/>
        <v>0.9886539966392548</v>
      </c>
      <c r="GW148" s="4">
        <f t="shared" si="804"/>
        <v>0.98680022028657033</v>
      </c>
      <c r="GX148" s="4">
        <f t="shared" si="805"/>
        <v>0.97582120302189113</v>
      </c>
      <c r="GY148" s="4">
        <f t="shared" si="806"/>
        <v>0.94104377054962562</v>
      </c>
      <c r="GZ148" s="4">
        <f t="shared" si="807"/>
        <v>0.92661086414713834</v>
      </c>
      <c r="HA148" s="4">
        <f t="shared" si="808"/>
        <v>0.90083559996639484</v>
      </c>
      <c r="HB148" s="4">
        <f t="shared" si="809"/>
        <v>0.99974489578808856</v>
      </c>
      <c r="HC148" s="4">
        <f t="shared" si="810"/>
        <v>0.99970267039769289</v>
      </c>
      <c r="HD148" s="4">
        <f t="shared" si="811"/>
        <v>0.99944937605771744</v>
      </c>
      <c r="HE148" s="4">
        <f t="shared" si="812"/>
        <v>0.99860894218962393</v>
      </c>
      <c r="HF148" s="4">
        <f t="shared" si="813"/>
        <v>0.99824207594219516</v>
      </c>
      <c r="HG148" s="4">
        <f t="shared" si="814"/>
        <v>0.9975583780504953</v>
      </c>
      <c r="HH148" s="4">
        <f t="shared" si="815"/>
        <v>0.99933850775687394</v>
      </c>
      <c r="HI148" s="4">
        <f t="shared" si="816"/>
        <v>0.99922906802824518</v>
      </c>
      <c r="HJ148" s="4">
        <f t="shared" si="817"/>
        <v>0.99857288897597041</v>
      </c>
      <c r="HK148" s="4">
        <f t="shared" si="818"/>
        <v>0.99639946601751506</v>
      </c>
      <c r="HL148" s="4">
        <f t="shared" si="819"/>
        <v>0.99545254407121686</v>
      </c>
      <c r="HM148" s="4">
        <f t="shared" si="820"/>
        <v>0.9936907888246419</v>
      </c>
      <c r="HN148" s="4">
        <f t="shared" si="821"/>
        <v>6.1773537199216445E-2</v>
      </c>
      <c r="HP148" s="4">
        <f t="shared" ref="HP148:IU148" si="876">IF(B1=1,ET148,0)</f>
        <v>0.36715009067109711</v>
      </c>
      <c r="HQ148" s="4">
        <f t="shared" si="876"/>
        <v>0.33232814469124833</v>
      </c>
      <c r="HR148" s="4">
        <f t="shared" si="876"/>
        <v>0.21179520879620548</v>
      </c>
      <c r="HS148" s="4">
        <f t="shared" si="876"/>
        <v>9.6063727971155879E-2</v>
      </c>
      <c r="HT148" s="4">
        <f t="shared" si="876"/>
        <v>7.7544753247417691E-2</v>
      </c>
      <c r="HU148" s="4">
        <f t="shared" si="876"/>
        <v>5.7033189344838572E-2</v>
      </c>
      <c r="HV148" s="4">
        <f t="shared" si="876"/>
        <v>0.18276952087975434</v>
      </c>
      <c r="HW148" s="4">
        <f t="shared" si="876"/>
        <v>0.16098645146778937</v>
      </c>
      <c r="HX148" s="4">
        <f t="shared" si="876"/>
        <v>9.3861588874144058E-2</v>
      </c>
      <c r="HY148" s="4">
        <f t="shared" si="876"/>
        <v>3.9355081220137464E-2</v>
      </c>
      <c r="HZ148" s="4">
        <f t="shared" si="876"/>
        <v>3.1388673064908272E-2</v>
      </c>
      <c r="IA148" s="4">
        <f t="shared" si="876"/>
        <v>2.2784417750152546E-2</v>
      </c>
      <c r="IB148" s="4">
        <f t="shared" si="876"/>
        <v>3.6396478363481879E-2</v>
      </c>
      <c r="IC148" s="4">
        <f t="shared" si="876"/>
        <v>3.1388582650114905E-2</v>
      </c>
      <c r="ID148" s="4">
        <f t="shared" si="876"/>
        <v>1.7193455499857496E-2</v>
      </c>
      <c r="IE148" s="4">
        <f t="shared" si="876"/>
        <v>6.8713992047947231E-3</v>
      </c>
      <c r="IF148" s="4">
        <f t="shared" si="876"/>
        <v>5.4432059885056701E-3</v>
      </c>
      <c r="IG148" s="4">
        <f t="shared" si="876"/>
        <v>3.9223155520212716E-3</v>
      </c>
      <c r="IH148" s="4">
        <f t="shared" si="876"/>
        <v>1.4351566969195156E-2</v>
      </c>
      <c r="II148" s="4">
        <f t="shared" si="876"/>
        <v>1.2338056138553466E-2</v>
      </c>
      <c r="IJ148" s="4">
        <f t="shared" si="876"/>
        <v>6.6987291837325175E-3</v>
      </c>
      <c r="IK148" s="4">
        <f t="shared" si="876"/>
        <v>2.6601074657184851E-3</v>
      </c>
      <c r="IL148" s="4">
        <f t="shared" si="876"/>
        <v>2.1053590514455629E-3</v>
      </c>
      <c r="IM148" s="4">
        <f t="shared" si="876"/>
        <v>1.5156777309535976E-3</v>
      </c>
      <c r="IN148" s="4">
        <f t="shared" si="876"/>
        <v>0.24794243949186096</v>
      </c>
      <c r="IO148" s="4">
        <f t="shared" si="876"/>
        <v>0.22048751370622965</v>
      </c>
      <c r="IP148" s="4">
        <f t="shared" si="876"/>
        <v>0.13247023743590874</v>
      </c>
      <c r="IQ148" s="4">
        <f t="shared" si="876"/>
        <v>5.6952409586081242E-2</v>
      </c>
      <c r="IR148" s="4">
        <f t="shared" si="876"/>
        <v>4.5592942897152711E-2</v>
      </c>
      <c r="IS148" s="4">
        <f t="shared" si="876"/>
        <v>3.322859054623984E-2</v>
      </c>
      <c r="IT148" s="4">
        <f t="shared" si="876"/>
        <v>0.11276049169896173</v>
      </c>
      <c r="IU148" s="4">
        <f t="shared" si="876"/>
        <v>9.8317507831288994E-2</v>
      </c>
      <c r="IV148" s="4">
        <f t="shared" ref="IV148:KA148" si="877">IF(AH1=1,FZ148,0)</f>
        <v>5.5591708707836862E-2</v>
      </c>
      <c r="IW148" s="4">
        <f t="shared" si="877"/>
        <v>2.2750976349140615E-2</v>
      </c>
      <c r="IX148" s="4">
        <f t="shared" si="877"/>
        <v>1.8082369595225072E-2</v>
      </c>
      <c r="IY148" s="4">
        <f t="shared" si="877"/>
        <v>1.3076392848602906E-2</v>
      </c>
      <c r="IZ148" s="4">
        <f t="shared" si="877"/>
        <v>0.92218672247879707</v>
      </c>
      <c r="JA148" s="4">
        <f t="shared" si="877"/>
        <v>0.91045671726892019</v>
      </c>
      <c r="JB148" s="4">
        <f t="shared" si="877"/>
        <v>0.84589487150057963</v>
      </c>
      <c r="JC148" s="4">
        <f t="shared" si="877"/>
        <v>0.68463413351096192</v>
      </c>
      <c r="JD148" s="4">
        <f t="shared" si="877"/>
        <v>0.6319786282174843</v>
      </c>
      <c r="JE148" s="4">
        <f t="shared" si="877"/>
        <v>0.55267889423782779</v>
      </c>
      <c r="JF148" s="4">
        <f t="shared" si="877"/>
        <v>0.82042108054818641</v>
      </c>
      <c r="JG148" s="4">
        <f t="shared" si="877"/>
        <v>0.79673175621640568</v>
      </c>
      <c r="JH148" s="4">
        <f t="shared" si="877"/>
        <v>0.67907570643557946</v>
      </c>
      <c r="JI148" s="4">
        <f t="shared" si="877"/>
        <v>0.45559689506483014</v>
      </c>
      <c r="JJ148" s="4">
        <f t="shared" si="877"/>
        <v>0.39830847471170483</v>
      </c>
      <c r="JK148" s="4">
        <f t="shared" si="877"/>
        <v>0.32262547146289539</v>
      </c>
      <c r="JL148" s="4">
        <f t="shared" si="877"/>
        <v>0.99559548796013464</v>
      </c>
      <c r="JM148" s="4">
        <f t="shared" si="877"/>
        <v>0.99486996808385797</v>
      </c>
      <c r="JN148" s="4">
        <f t="shared" si="877"/>
        <v>0.99053867037052967</v>
      </c>
      <c r="JO148" s="4">
        <f t="shared" si="877"/>
        <v>0.97641846028645107</v>
      </c>
      <c r="JP148" s="4">
        <f t="shared" si="877"/>
        <v>0.97037288660663001</v>
      </c>
      <c r="JQ148" s="4">
        <f t="shared" si="877"/>
        <v>0.95929221534643594</v>
      </c>
      <c r="JR148" s="4">
        <f t="shared" si="877"/>
        <v>0.9886539966392548</v>
      </c>
      <c r="JS148" s="4">
        <f t="shared" si="877"/>
        <v>0.98680022028657033</v>
      </c>
      <c r="JT148" s="4">
        <f t="shared" si="877"/>
        <v>0.97582120302189113</v>
      </c>
      <c r="JU148" s="4">
        <f t="shared" si="877"/>
        <v>0.94104377054962562</v>
      </c>
      <c r="JV148" s="4">
        <f t="shared" si="877"/>
        <v>0.92661086414713834</v>
      </c>
      <c r="JW148" s="4">
        <f t="shared" si="877"/>
        <v>0.90083559996639484</v>
      </c>
      <c r="JX148" s="4">
        <f t="shared" si="877"/>
        <v>0.99974489578808856</v>
      </c>
      <c r="JY148" s="4">
        <f t="shared" si="877"/>
        <v>0.99970267039769289</v>
      </c>
      <c r="JZ148" s="4">
        <f t="shared" si="877"/>
        <v>0.99944937605771744</v>
      </c>
      <c r="KA148" s="4">
        <f t="shared" si="877"/>
        <v>0.99860894218962393</v>
      </c>
      <c r="KB148" s="4">
        <f t="shared" ref="KB148:KJ148" si="878">IF(BN1=1,HF148,0)</f>
        <v>0.99824207594219516</v>
      </c>
      <c r="KC148" s="4">
        <f t="shared" si="878"/>
        <v>0.9975583780504953</v>
      </c>
      <c r="KD148" s="4">
        <f t="shared" si="878"/>
        <v>0.99933850775687394</v>
      </c>
      <c r="KE148" s="4">
        <f t="shared" si="878"/>
        <v>0.99922906802824518</v>
      </c>
      <c r="KF148" s="4">
        <f t="shared" si="878"/>
        <v>0.99857288897597041</v>
      </c>
      <c r="KG148" s="4">
        <f t="shared" si="878"/>
        <v>0.99639946601751506</v>
      </c>
      <c r="KH148" s="4">
        <f t="shared" si="878"/>
        <v>0.99545254407121686</v>
      </c>
      <c r="KI148" s="4">
        <f t="shared" si="878"/>
        <v>0.9936907888246419</v>
      </c>
      <c r="KJ148" s="4">
        <f t="shared" si="878"/>
        <v>0</v>
      </c>
    </row>
    <row r="149" spans="1:296" x14ac:dyDescent="0.2">
      <c r="A149" s="4" t="str">
        <f>'Respondent Data'!A149</f>
        <v>1217</v>
      </c>
      <c r="B149" s="4">
        <f>SUMPRODUCT('Respondent Data'!I149:Z149,'Product Coding'!A100:R100)</f>
        <v>3.5509650430896338</v>
      </c>
      <c r="C149" s="4">
        <f>SUMPRODUCT('Respondent Data'!I149:Z149,'Product Coding'!A101:R101)</f>
        <v>1.435740098306334</v>
      </c>
      <c r="D149" s="4">
        <f>SUMPRODUCT('Respondent Data'!I149:Z149,'Product Coding'!A102:R102)</f>
        <v>0.14148564695867011</v>
      </c>
      <c r="E149" s="4">
        <f>SUMPRODUCT('Respondent Data'!I149:Z149,'Product Coding'!A103:R103)</f>
        <v>-1.595187125117336</v>
      </c>
      <c r="F149" s="4">
        <f>SUMPRODUCT('Respondent Data'!I149:Z149,'Product Coding'!A104:R104)</f>
        <v>-2.9650355405252156</v>
      </c>
      <c r="G149" s="4">
        <f>SUMPRODUCT('Respondent Data'!I149:Z149,'Product Coding'!A105:R105)</f>
        <v>-4.017706032987256</v>
      </c>
      <c r="H149" s="4">
        <f>SUMPRODUCT('Respondent Data'!I149:Z149,'Product Coding'!A106:R106)</f>
        <v>2.9729258778865635</v>
      </c>
      <c r="I149" s="4">
        <f>SUMPRODUCT('Respondent Data'!I149:Z149,'Product Coding'!A107:R107)</f>
        <v>0.85770093310326412</v>
      </c>
      <c r="J149" s="4">
        <f>SUMPRODUCT('Respondent Data'!I149:Z149,'Product Coding'!A108:R108)</f>
        <v>-0.43655351824439986</v>
      </c>
      <c r="K149" s="4">
        <f>SUMPRODUCT('Respondent Data'!I149:Z149,'Product Coding'!A109:R109)</f>
        <v>-2.173226290320406</v>
      </c>
      <c r="L149" s="4">
        <f>SUMPRODUCT('Respondent Data'!I149:Z149,'Product Coding'!A110:R110)</f>
        <v>-3.5430747057282859</v>
      </c>
      <c r="M149" s="4">
        <f>SUMPRODUCT('Respondent Data'!I149:Z149,'Product Coding'!A111:R111)</f>
        <v>-4.5957451981903255</v>
      </c>
      <c r="N149" s="4">
        <f>SUMPRODUCT('Respondent Data'!I149:Z149,'Product Coding'!A112:R112)</f>
        <v>1.7477997851787375</v>
      </c>
      <c r="O149" s="4">
        <f>SUMPRODUCT('Respondent Data'!I149:Z149,'Product Coding'!A113:R113)</f>
        <v>-0.36742515960456207</v>
      </c>
      <c r="P149" s="4">
        <f>SUMPRODUCT('Respondent Data'!I149:Z149,'Product Coding'!A114:R114)</f>
        <v>-1.661679610952226</v>
      </c>
      <c r="Q149" s="4">
        <f>SUMPRODUCT('Respondent Data'!I149:Z149,'Product Coding'!A115:R115)</f>
        <v>-3.3983523830282318</v>
      </c>
      <c r="R149" s="4">
        <f>SUMPRODUCT('Respondent Data'!I149:Z149,'Product Coding'!A116:R116)</f>
        <v>-4.7682007984361121</v>
      </c>
      <c r="S149" s="4">
        <f>SUMPRODUCT('Respondent Data'!I149:Z149,'Product Coding'!A117:R117)</f>
        <v>-5.8208712908981521</v>
      </c>
      <c r="T149" s="4">
        <f>SUMPRODUCT('Respondent Data'!I149:Z149,'Product Coding'!A118:R118)</f>
        <v>1.1697606199756676</v>
      </c>
      <c r="U149" s="4">
        <f>SUMPRODUCT('Respondent Data'!I149:Z149,'Product Coding'!A119:R119)</f>
        <v>-0.94546432480763198</v>
      </c>
      <c r="V149" s="4">
        <f>SUMPRODUCT('Respondent Data'!I149:Z149,'Product Coding'!A120:R120)</f>
        <v>-2.2397187761552959</v>
      </c>
      <c r="W149" s="4">
        <f>SUMPRODUCT('Respondent Data'!I149:Z149,'Product Coding'!A121:R121)</f>
        <v>-3.9763915482313021</v>
      </c>
      <c r="X149" s="4">
        <f>SUMPRODUCT('Respondent Data'!I149:Z149,'Product Coding'!A122:R122)</f>
        <v>-5.3462399636391815</v>
      </c>
      <c r="Y149" s="4">
        <f>SUMPRODUCT('Respondent Data'!I149:Z149,'Product Coding'!A123:R123)</f>
        <v>-6.3989104561012216</v>
      </c>
      <c r="Z149" s="4">
        <f>SUMPRODUCT('Respondent Data'!I149:Z149,'Product Coding'!A124:R124)</f>
        <v>4.552577021948073</v>
      </c>
      <c r="AA149" s="4">
        <f>SUMPRODUCT('Respondent Data'!I149:Z149,'Product Coding'!A125:R125)</f>
        <v>2.4373520771647739</v>
      </c>
      <c r="AB149" s="4">
        <f>SUMPRODUCT('Respondent Data'!I149:Z149,'Product Coding'!A126:R126)</f>
        <v>1.1430976258171097</v>
      </c>
      <c r="AC149" s="4">
        <f>SUMPRODUCT('Respondent Data'!I149:Z149,'Product Coding'!A127:R127)</f>
        <v>-0.59357514625889629</v>
      </c>
      <c r="AD149" s="4">
        <f>SUMPRODUCT('Respondent Data'!I149:Z149,'Product Coding'!A128:R128)</f>
        <v>-1.9634235616667761</v>
      </c>
      <c r="AE149" s="4">
        <f>SUMPRODUCT('Respondent Data'!I149:Z149,'Product Coding'!A129:R129)</f>
        <v>-3.0160940541288159</v>
      </c>
      <c r="AF149" s="4">
        <f>SUMPRODUCT('Respondent Data'!I149:Z149,'Product Coding'!A130:R130)</f>
        <v>3.9745378567450032</v>
      </c>
      <c r="AG149" s="4">
        <f>SUMPRODUCT('Respondent Data'!I149:Z149,'Product Coding'!A131:R131)</f>
        <v>1.8593129119617038</v>
      </c>
      <c r="AH149" s="4">
        <f>SUMPRODUCT('Respondent Data'!I149:Z149,'Product Coding'!A132:R132)</f>
        <v>0.56505846061403986</v>
      </c>
      <c r="AI149" s="4">
        <f>SUMPRODUCT('Respondent Data'!I149:Z149,'Product Coding'!A133:R133)</f>
        <v>-1.1716143114619662</v>
      </c>
      <c r="AJ149" s="4">
        <f>SUMPRODUCT('Respondent Data'!I149:Z149,'Product Coding'!A134:R134)</f>
        <v>-2.5414627268698462</v>
      </c>
      <c r="AK149" s="4">
        <f>SUMPRODUCT('Respondent Data'!I149:Z149,'Product Coding'!A135:R135)</f>
        <v>-3.5941332193318862</v>
      </c>
      <c r="AL149" s="4">
        <f>SUMPRODUCT('Respondent Data'!I149:Z149,'Product Coding'!A136:R136)</f>
        <v>4.8608388112107583</v>
      </c>
      <c r="AM149" s="4">
        <f>SUMPRODUCT('Respondent Data'!I149:Z149,'Product Coding'!A137:R137)</f>
        <v>2.7456138664274592</v>
      </c>
      <c r="AN149" s="4">
        <f>SUMPRODUCT('Respondent Data'!I149:Z149,'Product Coding'!A138:R138)</f>
        <v>1.451359415079795</v>
      </c>
      <c r="AO149" s="4">
        <f>SUMPRODUCT('Respondent Data'!I149:Z149,'Product Coding'!A139:R139)</f>
        <v>-0.28531335699621091</v>
      </c>
      <c r="AP149" s="4">
        <f>SUMPRODUCT('Respondent Data'!I149:Z149,'Product Coding'!A140:R140)</f>
        <v>-1.6551617724040908</v>
      </c>
      <c r="AQ149" s="4">
        <f>SUMPRODUCT('Respondent Data'!I149:Z149,'Product Coding'!A141:R141)</f>
        <v>-2.7078322648661306</v>
      </c>
      <c r="AR149" s="4">
        <f>SUMPRODUCT('Respondent Data'!I149:Z149,'Product Coding'!A142:R142)</f>
        <v>4.2827996460076889</v>
      </c>
      <c r="AS149" s="4">
        <f>SUMPRODUCT('Respondent Data'!I149:Z149,'Product Coding'!A143:R143)</f>
        <v>2.1675747012243889</v>
      </c>
      <c r="AT149" s="4">
        <f>SUMPRODUCT('Respondent Data'!I149:Z149,'Product Coding'!A144:R144)</f>
        <v>0.87332024987672519</v>
      </c>
      <c r="AU149" s="4">
        <f>SUMPRODUCT('Respondent Data'!I149:Z149,'Product Coding'!A145:R145)</f>
        <v>-0.86335252219928083</v>
      </c>
      <c r="AV149" s="4">
        <f>SUMPRODUCT('Respondent Data'!I149:Z149,'Product Coding'!A146:R146)</f>
        <v>-2.2332009376071609</v>
      </c>
      <c r="AW149" s="4">
        <f>SUMPRODUCT('Respondent Data'!I149:Z149,'Product Coding'!A147:R147)</f>
        <v>-3.2858714300692009</v>
      </c>
      <c r="AX149" s="4">
        <f>SUMPRODUCT('Respondent Data'!I149:Z149,'Product Coding'!A148:R148)</f>
        <v>5.6380636857726474</v>
      </c>
      <c r="AY149" s="4">
        <f>SUMPRODUCT('Respondent Data'!I149:Z149,'Product Coding'!A149:R149)</f>
        <v>3.5228387409893482</v>
      </c>
      <c r="AZ149" s="4">
        <f>SUMPRODUCT('Respondent Data'!I149:Z149,'Product Coding'!A150:R150)</f>
        <v>2.2285842896416841</v>
      </c>
      <c r="BA149" s="4">
        <f>SUMPRODUCT('Respondent Data'!I149:Z149,'Product Coding'!A151:R151)</f>
        <v>0.49191151756567814</v>
      </c>
      <c r="BB149" s="4">
        <f>SUMPRODUCT('Respondent Data'!I149:Z149,'Product Coding'!A152:R152)</f>
        <v>-0.87793689784220175</v>
      </c>
      <c r="BC149" s="4">
        <f>SUMPRODUCT('Respondent Data'!I149:Z149,'Product Coding'!A153:R153)</f>
        <v>-1.9306073903042418</v>
      </c>
      <c r="BD149" s="4">
        <f>SUMPRODUCT('Respondent Data'!I149:Z149,'Product Coding'!A154:R154)</f>
        <v>5.060024520569578</v>
      </c>
      <c r="BE149" s="4">
        <f>SUMPRODUCT('Respondent Data'!I149:Z149,'Product Coding'!A155:R155)</f>
        <v>2.9447995757862779</v>
      </c>
      <c r="BF149" s="4">
        <f>SUMPRODUCT('Respondent Data'!I149:Z149,'Product Coding'!A156:R156)</f>
        <v>1.6505451244386142</v>
      </c>
      <c r="BG149" s="4">
        <f>SUMPRODUCT('Respondent Data'!I149:Z149,'Product Coding'!A157:R157)</f>
        <v>-8.6127647637391835E-2</v>
      </c>
      <c r="BH149" s="4">
        <f>SUMPRODUCT('Respondent Data'!I149:Z149,'Product Coding'!A158:R158)</f>
        <v>-1.4559760630452716</v>
      </c>
      <c r="BI149" s="4">
        <f>SUMPRODUCT('Respondent Data'!I149:Z149,'Product Coding'!A159:R159)</f>
        <v>-2.5086465555073119</v>
      </c>
      <c r="BJ149" s="4">
        <f>SUMPRODUCT('Respondent Data'!I149:Z149,'Product Coding'!A160:R160)</f>
        <v>6.4872555810125476</v>
      </c>
      <c r="BK149" s="4">
        <f>SUMPRODUCT('Respondent Data'!I149:Z149,'Product Coding'!A161:R161)</f>
        <v>4.3720306362292476</v>
      </c>
      <c r="BL149" s="4">
        <f>SUMPRODUCT('Respondent Data'!I149:Z149,'Product Coding'!A162:R162)</f>
        <v>3.0777761848815843</v>
      </c>
      <c r="BM149" s="4">
        <f>SUMPRODUCT('Respondent Data'!I149:Z149,'Product Coding'!A163:R163)</f>
        <v>1.3411034128055779</v>
      </c>
      <c r="BN149" s="4">
        <f>SUMPRODUCT('Respondent Data'!I149:Z149,'Product Coding'!A164:R164)</f>
        <v>-2.8745002602301895E-2</v>
      </c>
      <c r="BO149" s="4">
        <f>SUMPRODUCT('Respondent Data'!I149:Z149,'Product Coding'!A165:R165)</f>
        <v>-1.081415495064342</v>
      </c>
      <c r="BP149" s="4">
        <f>SUMPRODUCT('Respondent Data'!I149:Z149,'Product Coding'!A166:R166)</f>
        <v>5.9092164158094782</v>
      </c>
      <c r="BQ149" s="4">
        <f>SUMPRODUCT('Respondent Data'!I149:Z149,'Product Coding'!A167:R167)</f>
        <v>3.7939914710261777</v>
      </c>
      <c r="BR149" s="4">
        <f>SUMPRODUCT('Respondent Data'!I149:Z149,'Product Coding'!A168:R168)</f>
        <v>2.499737019678514</v>
      </c>
      <c r="BS149" s="4">
        <f>SUMPRODUCT('Respondent Data'!I149:Z149,'Product Coding'!A169:R169)</f>
        <v>0.76306424760250802</v>
      </c>
      <c r="BT149" s="4">
        <f>SUMPRODUCT('Respondent Data'!I149:Z149,'Product Coding'!A170:R170)</f>
        <v>-0.60678416780537181</v>
      </c>
      <c r="BU149" s="4">
        <f>SUMPRODUCT('Respondent Data'!I149:Z149,'Product Coding'!A171:R171)</f>
        <v>-1.6594546602674118</v>
      </c>
      <c r="BV149" s="4">
        <f>SUMPRODUCT('Respondent Data'!I149:Z149,'Product Coding'!A172:R172)</f>
        <v>-3.26966174503622</v>
      </c>
      <c r="BX149" s="4">
        <f t="shared" si="676"/>
        <v>2.8696932510682921E-2</v>
      </c>
      <c r="BY149" s="4">
        <f t="shared" si="677"/>
        <v>0.23793920043429248</v>
      </c>
      <c r="BZ149" s="4">
        <f t="shared" si="678"/>
        <v>0.86806763490611794</v>
      </c>
      <c r="CA149" s="4">
        <f t="shared" si="679"/>
        <v>4.9292513725651137</v>
      </c>
      <c r="CB149" s="4">
        <f t="shared" si="680"/>
        <v>19.395392551660102</v>
      </c>
      <c r="CC149" s="4">
        <f t="shared" si="681"/>
        <v>55.573475772991017</v>
      </c>
      <c r="CD149" s="4">
        <f t="shared" si="682"/>
        <v>5.1153422494395577E-2</v>
      </c>
      <c r="CE149" s="4">
        <f t="shared" si="683"/>
        <v>0.42413607946643833</v>
      </c>
      <c r="CF149" s="4">
        <f t="shared" si="684"/>
        <v>1.5473650525376881</v>
      </c>
      <c r="CG149" s="4">
        <f t="shared" si="685"/>
        <v>8.7865864390919182</v>
      </c>
      <c r="CH149" s="4">
        <f t="shared" si="686"/>
        <v>34.573057913781589</v>
      </c>
      <c r="CI149" s="4">
        <f t="shared" si="687"/>
        <v>99.061928819032943</v>
      </c>
      <c r="CJ149" s="4">
        <f t="shared" si="688"/>
        <v>0.17415670438009886</v>
      </c>
      <c r="CK149" s="4">
        <f t="shared" si="689"/>
        <v>1.4440117240769861</v>
      </c>
      <c r="CL149" s="4">
        <f t="shared" si="690"/>
        <v>5.268151863199912</v>
      </c>
      <c r="CM149" s="4">
        <f t="shared" si="691"/>
        <v>29.914771336185204</v>
      </c>
      <c r="CN149" s="4">
        <f t="shared" si="692"/>
        <v>117.70727222144677</v>
      </c>
      <c r="CO149" s="4">
        <f t="shared" si="693"/>
        <v>337.26578225628811</v>
      </c>
      <c r="CP149" s="4">
        <f t="shared" si="694"/>
        <v>0.31044124580459348</v>
      </c>
      <c r="CQ149" s="4">
        <f t="shared" si="695"/>
        <v>2.5740082770544443</v>
      </c>
      <c r="CR149" s="4">
        <f t="shared" si="696"/>
        <v>9.3906900301132268</v>
      </c>
      <c r="CS149" s="4">
        <f t="shared" si="697"/>
        <v>53.324268592591118</v>
      </c>
      <c r="CT149" s="4">
        <f t="shared" si="698"/>
        <v>209.81788992133659</v>
      </c>
      <c r="CU149" s="4">
        <f t="shared" si="699"/>
        <v>601.18965838025554</v>
      </c>
      <c r="CV149" s="4">
        <f t="shared" si="700"/>
        <v>1.0540007524728421E-2</v>
      </c>
      <c r="CW149" s="4">
        <f t="shared" si="701"/>
        <v>8.7391952504739107E-2</v>
      </c>
      <c r="CX149" s="4">
        <f t="shared" si="702"/>
        <v>0.31882987495188375</v>
      </c>
      <c r="CY149" s="4">
        <f t="shared" si="703"/>
        <v>1.8104494805768279</v>
      </c>
      <c r="CZ149" s="4">
        <f t="shared" si="704"/>
        <v>7.1236737014821134</v>
      </c>
      <c r="DA149" s="4">
        <f t="shared" si="705"/>
        <v>20.411409916533202</v>
      </c>
      <c r="DB149" s="4">
        <f t="shared" si="706"/>
        <v>1.8787982227920379E-2</v>
      </c>
      <c r="DC149" s="4">
        <f t="shared" si="707"/>
        <v>0.15577962792437444</v>
      </c>
      <c r="DD149" s="4">
        <f t="shared" si="708"/>
        <v>0.56832692104557248</v>
      </c>
      <c r="DE149" s="4">
        <f t="shared" si="709"/>
        <v>3.2271981386940767</v>
      </c>
      <c r="DF149" s="4">
        <f t="shared" si="710"/>
        <v>12.698231437401022</v>
      </c>
      <c r="DG149" s="4">
        <f t="shared" si="711"/>
        <v>36.384149238878742</v>
      </c>
      <c r="DH149" s="4">
        <f t="shared" si="712"/>
        <v>7.7439854242344818E-3</v>
      </c>
      <c r="DI149" s="4">
        <f t="shared" si="713"/>
        <v>6.4208873172462891E-2</v>
      </c>
      <c r="DJ149" s="4">
        <f t="shared" si="714"/>
        <v>0.23425162635275329</v>
      </c>
      <c r="DK149" s="4">
        <f t="shared" si="715"/>
        <v>1.3301787836495012</v>
      </c>
      <c r="DL149" s="4">
        <f t="shared" si="716"/>
        <v>5.2339265585772345</v>
      </c>
      <c r="DM149" s="4">
        <f t="shared" si="717"/>
        <v>14.996731312654454</v>
      </c>
      <c r="DN149" s="4">
        <f t="shared" si="718"/>
        <v>1.3803961731757937E-2</v>
      </c>
      <c r="DO149" s="4">
        <f t="shared" si="719"/>
        <v>0.114454867817574</v>
      </c>
      <c r="DP149" s="4">
        <f t="shared" si="720"/>
        <v>0.41756283213757717</v>
      </c>
      <c r="DQ149" s="4">
        <f t="shared" si="721"/>
        <v>2.3710965375053199</v>
      </c>
      <c r="DR149" s="4">
        <f t="shared" si="722"/>
        <v>9.3296820646551986</v>
      </c>
      <c r="DS149" s="4">
        <f t="shared" si="723"/>
        <v>26.732269471155714</v>
      </c>
      <c r="DT149" s="4">
        <f t="shared" si="724"/>
        <v>3.5597545405726743E-3</v>
      </c>
      <c r="DU149" s="4">
        <f t="shared" si="725"/>
        <v>2.9515529188037491E-2</v>
      </c>
      <c r="DV149" s="4">
        <f t="shared" si="726"/>
        <v>0.10768076705518576</v>
      </c>
      <c r="DW149" s="4">
        <f t="shared" si="727"/>
        <v>0.61145646659553599</v>
      </c>
      <c r="DX149" s="4">
        <f t="shared" si="728"/>
        <v>2.4059309013693047</v>
      </c>
      <c r="DY149" s="4">
        <f t="shared" si="729"/>
        <v>6.8936961344096739</v>
      </c>
      <c r="DZ149" s="4">
        <f t="shared" si="730"/>
        <v>6.3454039180832105E-3</v>
      </c>
      <c r="EA149" s="4">
        <f t="shared" si="731"/>
        <v>5.2612603599332085E-2</v>
      </c>
      <c r="EB149" s="4">
        <f t="shared" si="732"/>
        <v>0.1919452460517852</v>
      </c>
      <c r="EC149" s="4">
        <f t="shared" si="733"/>
        <v>1.0899454483871374</v>
      </c>
      <c r="ED149" s="4">
        <f t="shared" si="734"/>
        <v>4.2886674331568528</v>
      </c>
      <c r="EE149" s="4">
        <f t="shared" si="735"/>
        <v>12.28828728576355</v>
      </c>
      <c r="EF149" s="4">
        <f t="shared" si="736"/>
        <v>1.5227222667648483E-3</v>
      </c>
      <c r="EG149" s="4">
        <f t="shared" si="737"/>
        <v>1.262557656650736E-2</v>
      </c>
      <c r="EH149" s="4">
        <f t="shared" si="738"/>
        <v>4.6061575265487764E-2</v>
      </c>
      <c r="EI149" s="4">
        <f t="shared" si="739"/>
        <v>0.26155690405906268</v>
      </c>
      <c r="EJ149" s="4">
        <f t="shared" si="740"/>
        <v>1.0291621273480527</v>
      </c>
      <c r="EK149" s="4">
        <f t="shared" si="741"/>
        <v>2.948850681847194</v>
      </c>
      <c r="EL149" s="4">
        <f t="shared" si="742"/>
        <v>2.7143129470179137E-3</v>
      </c>
      <c r="EM149" s="4">
        <f t="shared" si="743"/>
        <v>2.2505591916539006E-2</v>
      </c>
      <c r="EN149" s="4">
        <f t="shared" si="744"/>
        <v>8.210658820191874E-2</v>
      </c>
      <c r="EO149" s="4">
        <f t="shared" si="745"/>
        <v>0.46623557464473109</v>
      </c>
      <c r="EP149" s="4">
        <f t="shared" si="746"/>
        <v>1.8345223865257307</v>
      </c>
      <c r="EQ149" s="4">
        <f t="shared" si="747"/>
        <v>5.2564435151827382</v>
      </c>
      <c r="ER149" s="4">
        <f t="shared" si="748"/>
        <v>26.302440907184263</v>
      </c>
      <c r="ET149" s="4">
        <f t="shared" si="749"/>
        <v>0.97210360835757137</v>
      </c>
      <c r="EU149" s="4">
        <f t="shared" si="750"/>
        <v>0.80779411432256221</v>
      </c>
      <c r="EV149" s="4">
        <f t="shared" si="751"/>
        <v>0.53531252365509574</v>
      </c>
      <c r="EW149" s="4">
        <f t="shared" si="752"/>
        <v>0.16865535582232868</v>
      </c>
      <c r="EX149" s="4">
        <f t="shared" si="753"/>
        <v>4.9030681682986486E-2</v>
      </c>
      <c r="EY149" s="4">
        <f t="shared" si="754"/>
        <v>1.7676128014701444E-2</v>
      </c>
      <c r="EZ149" s="4">
        <f t="shared" si="755"/>
        <v>0.95133591215161728</v>
      </c>
      <c r="FA149" s="4">
        <f t="shared" si="756"/>
        <v>0.70218008968262102</v>
      </c>
      <c r="FB149" s="4">
        <f t="shared" si="757"/>
        <v>0.39256250257645592</v>
      </c>
      <c r="FC149" s="4">
        <f t="shared" si="758"/>
        <v>0.10218067415269143</v>
      </c>
      <c r="FD149" s="4">
        <f t="shared" si="759"/>
        <v>2.8111162172892185E-2</v>
      </c>
      <c r="FE149" s="4">
        <f t="shared" si="760"/>
        <v>9.9938109509017225E-3</v>
      </c>
      <c r="FF149" s="4">
        <f t="shared" si="761"/>
        <v>0.85167507562625921</v>
      </c>
      <c r="FG149" s="4">
        <f t="shared" si="762"/>
        <v>0.40916333999079463</v>
      </c>
      <c r="FH149" s="4">
        <f t="shared" si="763"/>
        <v>0.15953665798542041</v>
      </c>
      <c r="FI149" s="4">
        <f t="shared" si="764"/>
        <v>3.2346996493210912E-2</v>
      </c>
      <c r="FJ149" s="4">
        <f t="shared" si="765"/>
        <v>8.4240837253383594E-3</v>
      </c>
      <c r="FK149" s="4">
        <f t="shared" si="766"/>
        <v>2.9562552656962121E-3</v>
      </c>
      <c r="FL149" s="4">
        <f t="shared" si="767"/>
        <v>0.76310174393664876</v>
      </c>
      <c r="FM149" s="4">
        <f t="shared" si="768"/>
        <v>0.2797978970614361</v>
      </c>
      <c r="FN149" s="4">
        <f t="shared" si="769"/>
        <v>9.6239999182143154E-2</v>
      </c>
      <c r="FO149" s="4">
        <f t="shared" si="770"/>
        <v>1.8407979083889268E-2</v>
      </c>
      <c r="FP149" s="4">
        <f t="shared" si="771"/>
        <v>4.7434304573161909E-3</v>
      </c>
      <c r="FQ149" s="4">
        <f t="shared" si="772"/>
        <v>1.6606063988042537E-3</v>
      </c>
      <c r="FR149" s="4">
        <f t="shared" si="773"/>
        <v>0.98956992553857848</v>
      </c>
      <c r="FS149" s="4">
        <f t="shared" si="774"/>
        <v>0.91963159898007596</v>
      </c>
      <c r="FT149" s="4">
        <f t="shared" si="775"/>
        <v>0.75824791278441728</v>
      </c>
      <c r="FU149" s="4">
        <f t="shared" si="776"/>
        <v>0.35581497084756564</v>
      </c>
      <c r="FV149" s="4">
        <f t="shared" si="777"/>
        <v>0.12309701703276885</v>
      </c>
      <c r="FW149" s="4">
        <f t="shared" si="778"/>
        <v>4.67040705819112E-2</v>
      </c>
      <c r="FX149" s="4">
        <f t="shared" si="779"/>
        <v>0.98155849641371484</v>
      </c>
      <c r="FY149" s="4">
        <f t="shared" si="780"/>
        <v>0.86521684224168771</v>
      </c>
      <c r="FZ149" s="4">
        <f t="shared" si="781"/>
        <v>0.63762216064831667</v>
      </c>
      <c r="GA149" s="4">
        <f t="shared" si="782"/>
        <v>0.23656331385236029</v>
      </c>
      <c r="GB149" s="4">
        <f t="shared" si="783"/>
        <v>7.3002124731930421E-2</v>
      </c>
      <c r="GC149" s="4">
        <f t="shared" si="784"/>
        <v>2.6749304728326428E-2</v>
      </c>
      <c r="GD149" s="4">
        <f t="shared" si="785"/>
        <v>0.99231552305323412</v>
      </c>
      <c r="GE149" s="4">
        <f t="shared" si="786"/>
        <v>0.93966515898232195</v>
      </c>
      <c r="GF149" s="4">
        <f t="shared" si="787"/>
        <v>0.81020756112351822</v>
      </c>
      <c r="GG149" s="4">
        <f t="shared" si="788"/>
        <v>0.42915162004599955</v>
      </c>
      <c r="GH149" s="4">
        <f t="shared" si="789"/>
        <v>0.16041254105313513</v>
      </c>
      <c r="GI149" s="4">
        <f t="shared" si="790"/>
        <v>6.2512770918952368E-2</v>
      </c>
      <c r="GJ149" s="4">
        <f t="shared" si="791"/>
        <v>0.98638399310634139</v>
      </c>
      <c r="GK149" s="4">
        <f t="shared" si="792"/>
        <v>0.89729968334948373</v>
      </c>
      <c r="GL149" s="4">
        <f t="shared" si="793"/>
        <v>0.70543610295712667</v>
      </c>
      <c r="GM149" s="4">
        <f t="shared" si="794"/>
        <v>0.29663938391394168</v>
      </c>
      <c r="GN149" s="4">
        <f t="shared" si="795"/>
        <v>9.6808400659462085E-2</v>
      </c>
      <c r="GO149" s="4">
        <f t="shared" si="796"/>
        <v>3.6059075548796983E-2</v>
      </c>
      <c r="GP149" s="4">
        <f t="shared" si="797"/>
        <v>0.99645287236313851</v>
      </c>
      <c r="GQ149" s="4">
        <f t="shared" si="798"/>
        <v>0.97133066150899539</v>
      </c>
      <c r="GR149" s="4">
        <f t="shared" si="799"/>
        <v>0.90278718358407584</v>
      </c>
      <c r="GS149" s="4">
        <f t="shared" si="800"/>
        <v>0.62055663353578683</v>
      </c>
      <c r="GT149" s="4">
        <f t="shared" si="801"/>
        <v>0.29360548671083275</v>
      </c>
      <c r="GU149" s="4">
        <f t="shared" si="802"/>
        <v>0.1266833664448859</v>
      </c>
      <c r="GV149" s="4">
        <f t="shared" si="803"/>
        <v>0.9936946063514791</v>
      </c>
      <c r="GW149" s="4">
        <f t="shared" si="804"/>
        <v>0.95001712556031803</v>
      </c>
      <c r="GX149" s="4">
        <f t="shared" si="805"/>
        <v>0.83896471193824795</v>
      </c>
      <c r="GY149" s="4">
        <f t="shared" si="806"/>
        <v>0.47848138848395527</v>
      </c>
      <c r="GZ149" s="4">
        <f t="shared" si="807"/>
        <v>0.18908354753611176</v>
      </c>
      <c r="HA149" s="4">
        <f t="shared" si="808"/>
        <v>7.5254242965634349E-2</v>
      </c>
      <c r="HB149" s="4">
        <f t="shared" si="809"/>
        <v>0.99847959289099453</v>
      </c>
      <c r="HC149" s="4">
        <f t="shared" si="810"/>
        <v>0.98753184112797476</v>
      </c>
      <c r="HD149" s="4">
        <f t="shared" si="811"/>
        <v>0.95596666931026741</v>
      </c>
      <c r="HE149" s="4">
        <f t="shared" si="812"/>
        <v>0.79267133871052298</v>
      </c>
      <c r="HF149" s="4">
        <f t="shared" si="813"/>
        <v>0.49281424412691832</v>
      </c>
      <c r="HG149" s="4">
        <f t="shared" si="814"/>
        <v>0.25323824083726049</v>
      </c>
      <c r="HH149" s="4">
        <f t="shared" si="815"/>
        <v>0.99729303460420293</v>
      </c>
      <c r="HI149" s="4">
        <f t="shared" si="816"/>
        <v>0.97798976152848649</v>
      </c>
      <c r="HJ149" s="4">
        <f t="shared" si="817"/>
        <v>0.92412338202436128</v>
      </c>
      <c r="HK149" s="4">
        <f t="shared" si="818"/>
        <v>0.68201864508866528</v>
      </c>
      <c r="HL149" s="4">
        <f t="shared" si="819"/>
        <v>0.35279312125161877</v>
      </c>
      <c r="HM149" s="4">
        <f t="shared" si="820"/>
        <v>0.15983521589754046</v>
      </c>
      <c r="HN149" s="4">
        <f t="shared" si="821"/>
        <v>3.662676181223283E-2</v>
      </c>
      <c r="HP149" s="4">
        <f t="shared" ref="HP149:IU149" si="879">IF(B1=1,ET149,0)</f>
        <v>0.97210360835757137</v>
      </c>
      <c r="HQ149" s="4">
        <f t="shared" si="879"/>
        <v>0.80779411432256221</v>
      </c>
      <c r="HR149" s="4">
        <f t="shared" si="879"/>
        <v>0.53531252365509574</v>
      </c>
      <c r="HS149" s="4">
        <f t="shared" si="879"/>
        <v>0.16865535582232868</v>
      </c>
      <c r="HT149" s="4">
        <f t="shared" si="879"/>
        <v>4.9030681682986486E-2</v>
      </c>
      <c r="HU149" s="4">
        <f t="shared" si="879"/>
        <v>1.7676128014701444E-2</v>
      </c>
      <c r="HV149" s="4">
        <f t="shared" si="879"/>
        <v>0.95133591215161728</v>
      </c>
      <c r="HW149" s="4">
        <f t="shared" si="879"/>
        <v>0.70218008968262102</v>
      </c>
      <c r="HX149" s="4">
        <f t="shared" si="879"/>
        <v>0.39256250257645592</v>
      </c>
      <c r="HY149" s="4">
        <f t="shared" si="879"/>
        <v>0.10218067415269143</v>
      </c>
      <c r="HZ149" s="4">
        <f t="shared" si="879"/>
        <v>2.8111162172892185E-2</v>
      </c>
      <c r="IA149" s="4">
        <f t="shared" si="879"/>
        <v>9.9938109509017225E-3</v>
      </c>
      <c r="IB149" s="4">
        <f t="shared" si="879"/>
        <v>0.85167507562625921</v>
      </c>
      <c r="IC149" s="4">
        <f t="shared" si="879"/>
        <v>0.40916333999079463</v>
      </c>
      <c r="ID149" s="4">
        <f t="shared" si="879"/>
        <v>0.15953665798542041</v>
      </c>
      <c r="IE149" s="4">
        <f t="shared" si="879"/>
        <v>3.2346996493210912E-2</v>
      </c>
      <c r="IF149" s="4">
        <f t="shared" si="879"/>
        <v>8.4240837253383594E-3</v>
      </c>
      <c r="IG149" s="4">
        <f t="shared" si="879"/>
        <v>2.9562552656962121E-3</v>
      </c>
      <c r="IH149" s="4">
        <f t="shared" si="879"/>
        <v>0.76310174393664876</v>
      </c>
      <c r="II149" s="4">
        <f t="shared" si="879"/>
        <v>0.2797978970614361</v>
      </c>
      <c r="IJ149" s="4">
        <f t="shared" si="879"/>
        <v>9.6239999182143154E-2</v>
      </c>
      <c r="IK149" s="4">
        <f t="shared" si="879"/>
        <v>1.8407979083889268E-2</v>
      </c>
      <c r="IL149" s="4">
        <f t="shared" si="879"/>
        <v>4.7434304573161909E-3</v>
      </c>
      <c r="IM149" s="4">
        <f t="shared" si="879"/>
        <v>1.6606063988042537E-3</v>
      </c>
      <c r="IN149" s="4">
        <f t="shared" si="879"/>
        <v>0.98956992553857848</v>
      </c>
      <c r="IO149" s="4">
        <f t="shared" si="879"/>
        <v>0.91963159898007596</v>
      </c>
      <c r="IP149" s="4">
        <f t="shared" si="879"/>
        <v>0.75824791278441728</v>
      </c>
      <c r="IQ149" s="4">
        <f t="shared" si="879"/>
        <v>0.35581497084756564</v>
      </c>
      <c r="IR149" s="4">
        <f t="shared" si="879"/>
        <v>0.12309701703276885</v>
      </c>
      <c r="IS149" s="4">
        <f t="shared" si="879"/>
        <v>4.67040705819112E-2</v>
      </c>
      <c r="IT149" s="4">
        <f t="shared" si="879"/>
        <v>0.98155849641371484</v>
      </c>
      <c r="IU149" s="4">
        <f t="shared" si="879"/>
        <v>0.86521684224168771</v>
      </c>
      <c r="IV149" s="4">
        <f t="shared" ref="IV149:KA149" si="880">IF(AH1=1,FZ149,0)</f>
        <v>0.63762216064831667</v>
      </c>
      <c r="IW149" s="4">
        <f t="shared" si="880"/>
        <v>0.23656331385236029</v>
      </c>
      <c r="IX149" s="4">
        <f t="shared" si="880"/>
        <v>7.3002124731930421E-2</v>
      </c>
      <c r="IY149" s="4">
        <f t="shared" si="880"/>
        <v>2.6749304728326428E-2</v>
      </c>
      <c r="IZ149" s="4">
        <f t="shared" si="880"/>
        <v>0.99231552305323412</v>
      </c>
      <c r="JA149" s="4">
        <f t="shared" si="880"/>
        <v>0.93966515898232195</v>
      </c>
      <c r="JB149" s="4">
        <f t="shared" si="880"/>
        <v>0.81020756112351822</v>
      </c>
      <c r="JC149" s="4">
        <f t="shared" si="880"/>
        <v>0.42915162004599955</v>
      </c>
      <c r="JD149" s="4">
        <f t="shared" si="880"/>
        <v>0.16041254105313513</v>
      </c>
      <c r="JE149" s="4">
        <f t="shared" si="880"/>
        <v>6.2512770918952368E-2</v>
      </c>
      <c r="JF149" s="4">
        <f t="shared" si="880"/>
        <v>0.98638399310634139</v>
      </c>
      <c r="JG149" s="4">
        <f t="shared" si="880"/>
        <v>0.89729968334948373</v>
      </c>
      <c r="JH149" s="4">
        <f t="shared" si="880"/>
        <v>0.70543610295712667</v>
      </c>
      <c r="JI149" s="4">
        <f t="shared" si="880"/>
        <v>0.29663938391394168</v>
      </c>
      <c r="JJ149" s="4">
        <f t="shared" si="880"/>
        <v>9.6808400659462085E-2</v>
      </c>
      <c r="JK149" s="4">
        <f t="shared" si="880"/>
        <v>3.6059075548796983E-2</v>
      </c>
      <c r="JL149" s="4">
        <f t="shared" si="880"/>
        <v>0.99645287236313851</v>
      </c>
      <c r="JM149" s="4">
        <f t="shared" si="880"/>
        <v>0.97133066150899539</v>
      </c>
      <c r="JN149" s="4">
        <f t="shared" si="880"/>
        <v>0.90278718358407584</v>
      </c>
      <c r="JO149" s="4">
        <f t="shared" si="880"/>
        <v>0.62055663353578683</v>
      </c>
      <c r="JP149" s="4">
        <f t="shared" si="880"/>
        <v>0.29360548671083275</v>
      </c>
      <c r="JQ149" s="4">
        <f t="shared" si="880"/>
        <v>0.1266833664448859</v>
      </c>
      <c r="JR149" s="4">
        <f t="shared" si="880"/>
        <v>0.9936946063514791</v>
      </c>
      <c r="JS149" s="4">
        <f t="shared" si="880"/>
        <v>0.95001712556031803</v>
      </c>
      <c r="JT149" s="4">
        <f t="shared" si="880"/>
        <v>0.83896471193824795</v>
      </c>
      <c r="JU149" s="4">
        <f t="shared" si="880"/>
        <v>0.47848138848395527</v>
      </c>
      <c r="JV149" s="4">
        <f t="shared" si="880"/>
        <v>0.18908354753611176</v>
      </c>
      <c r="JW149" s="4">
        <f t="shared" si="880"/>
        <v>7.5254242965634349E-2</v>
      </c>
      <c r="JX149" s="4">
        <f t="shared" si="880"/>
        <v>0.99847959289099453</v>
      </c>
      <c r="JY149" s="4">
        <f t="shared" si="880"/>
        <v>0.98753184112797476</v>
      </c>
      <c r="JZ149" s="4">
        <f t="shared" si="880"/>
        <v>0.95596666931026741</v>
      </c>
      <c r="KA149" s="4">
        <f t="shared" si="880"/>
        <v>0.79267133871052298</v>
      </c>
      <c r="KB149" s="4">
        <f t="shared" ref="KB149:KJ149" si="881">IF(BN1=1,HF149,0)</f>
        <v>0.49281424412691832</v>
      </c>
      <c r="KC149" s="4">
        <f t="shared" si="881"/>
        <v>0.25323824083726049</v>
      </c>
      <c r="KD149" s="4">
        <f t="shared" si="881"/>
        <v>0.99729303460420293</v>
      </c>
      <c r="KE149" s="4">
        <f t="shared" si="881"/>
        <v>0.97798976152848649</v>
      </c>
      <c r="KF149" s="4">
        <f t="shared" si="881"/>
        <v>0.92412338202436128</v>
      </c>
      <c r="KG149" s="4">
        <f t="shared" si="881"/>
        <v>0.68201864508866528</v>
      </c>
      <c r="KH149" s="4">
        <f t="shared" si="881"/>
        <v>0.35279312125161877</v>
      </c>
      <c r="KI149" s="4">
        <f t="shared" si="881"/>
        <v>0.15983521589754046</v>
      </c>
      <c r="KJ149" s="4">
        <f t="shared" si="881"/>
        <v>0</v>
      </c>
    </row>
    <row r="150" spans="1:296" x14ac:dyDescent="0.2">
      <c r="A150" s="4" t="str">
        <f>'Respondent Data'!A150</f>
        <v>1226</v>
      </c>
      <c r="B150" s="4">
        <f>SUMPRODUCT('Respondent Data'!I150:Z150,'Product Coding'!A100:R100)</f>
        <v>1.543287604808474</v>
      </c>
      <c r="C150" s="4">
        <f>SUMPRODUCT('Respondent Data'!I150:Z150,'Product Coding'!A101:R101)</f>
        <v>1.4567251039379481</v>
      </c>
      <c r="D150" s="4">
        <f>SUMPRODUCT('Respondent Data'!I150:Z150,'Product Coding'!A102:R102)</f>
        <v>1.2006511531542123</v>
      </c>
      <c r="E150" s="4">
        <f>SUMPRODUCT('Respondent Data'!I150:Z150,'Product Coding'!A103:R103)</f>
        <v>0.92064398137386694</v>
      </c>
      <c r="F150" s="4">
        <f>SUMPRODUCT('Respondent Data'!I150:Z150,'Product Coding'!A104:R104)</f>
        <v>1.3459697192404296</v>
      </c>
      <c r="G150" s="4">
        <f>SUMPRODUCT('Respondent Data'!I150:Z150,'Product Coding'!A105:R105)</f>
        <v>1.0900521205173921</v>
      </c>
      <c r="H150" s="4">
        <f>SUMPRODUCT('Respondent Data'!I150:Z150,'Product Coding'!A106:R106)</f>
        <v>-0.86091068996608588</v>
      </c>
      <c r="I150" s="4">
        <f>SUMPRODUCT('Respondent Data'!I150:Z150,'Product Coding'!A107:R107)</f>
        <v>-0.94747319083661197</v>
      </c>
      <c r="J150" s="4">
        <f>SUMPRODUCT('Respondent Data'!I150:Z150,'Product Coding'!A108:R108)</f>
        <v>-1.2035471416203476</v>
      </c>
      <c r="K150" s="4">
        <f>SUMPRODUCT('Respondent Data'!I150:Z150,'Product Coding'!A109:R109)</f>
        <v>-1.483554313400693</v>
      </c>
      <c r="L150" s="4">
        <f>SUMPRODUCT('Respondent Data'!I150:Z150,'Product Coding'!A110:R110)</f>
        <v>-1.0582285755341303</v>
      </c>
      <c r="M150" s="4">
        <f>SUMPRODUCT('Respondent Data'!I150:Z150,'Product Coding'!A111:R111)</f>
        <v>-1.3141461742571678</v>
      </c>
      <c r="N150" s="4">
        <f>SUMPRODUCT('Respondent Data'!I150:Z150,'Product Coding'!A112:R112)</f>
        <v>-3.3920751867843046E-2</v>
      </c>
      <c r="O150" s="4">
        <f>SUMPRODUCT('Respondent Data'!I150:Z150,'Product Coding'!A113:R113)</f>
        <v>-0.12048325273836924</v>
      </c>
      <c r="P150" s="4">
        <f>SUMPRODUCT('Respondent Data'!I150:Z150,'Product Coding'!A114:R114)</f>
        <v>-0.37655720352210476</v>
      </c>
      <c r="Q150" s="4">
        <f>SUMPRODUCT('Respondent Data'!I150:Z150,'Product Coding'!A115:R115)</f>
        <v>-0.65656437530245015</v>
      </c>
      <c r="R150" s="4">
        <f>SUMPRODUCT('Respondent Data'!I150:Z150,'Product Coding'!A116:R116)</f>
        <v>-0.23123863743588746</v>
      </c>
      <c r="S150" s="4">
        <f>SUMPRODUCT('Respondent Data'!I150:Z150,'Product Coding'!A117:R117)</f>
        <v>-0.48715623615892523</v>
      </c>
      <c r="T150" s="4">
        <f>SUMPRODUCT('Respondent Data'!I150:Z150,'Product Coding'!A118:R118)</f>
        <v>-2.4381190466424032</v>
      </c>
      <c r="U150" s="4">
        <f>SUMPRODUCT('Respondent Data'!I150:Z150,'Product Coding'!A119:R119)</f>
        <v>-2.5246815475129294</v>
      </c>
      <c r="V150" s="4">
        <f>SUMPRODUCT('Respondent Data'!I150:Z150,'Product Coding'!A120:R120)</f>
        <v>-2.7807554982966645</v>
      </c>
      <c r="W150" s="4">
        <f>SUMPRODUCT('Respondent Data'!I150:Z150,'Product Coding'!A121:R121)</f>
        <v>-3.0607626700770103</v>
      </c>
      <c r="X150" s="4">
        <f>SUMPRODUCT('Respondent Data'!I150:Z150,'Product Coding'!A122:R122)</f>
        <v>-2.6354369322104474</v>
      </c>
      <c r="Y150" s="4">
        <f>SUMPRODUCT('Respondent Data'!I150:Z150,'Product Coding'!A123:R123)</f>
        <v>-2.8913545309334854</v>
      </c>
      <c r="Z150" s="4">
        <f>SUMPRODUCT('Respondent Data'!I150:Z150,'Product Coding'!A124:R124)</f>
        <v>1.7282376896747071</v>
      </c>
      <c r="AA150" s="4">
        <f>SUMPRODUCT('Respondent Data'!I150:Z150,'Product Coding'!A125:R125)</f>
        <v>1.641675188804181</v>
      </c>
      <c r="AB150" s="4">
        <f>SUMPRODUCT('Respondent Data'!I150:Z150,'Product Coding'!A126:R126)</f>
        <v>1.3856012380204454</v>
      </c>
      <c r="AC150" s="4">
        <f>SUMPRODUCT('Respondent Data'!I150:Z150,'Product Coding'!A127:R127)</f>
        <v>1.1055940662401</v>
      </c>
      <c r="AD150" s="4">
        <f>SUMPRODUCT('Respondent Data'!I150:Z150,'Product Coding'!A128:R128)</f>
        <v>1.5309198041066625</v>
      </c>
      <c r="AE150" s="4">
        <f>SUMPRODUCT('Respondent Data'!I150:Z150,'Product Coding'!A129:R129)</f>
        <v>1.275002205383625</v>
      </c>
      <c r="AF150" s="4">
        <f>SUMPRODUCT('Respondent Data'!I150:Z150,'Product Coding'!A130:R130)</f>
        <v>-0.6759606050998529</v>
      </c>
      <c r="AG150" s="4">
        <f>SUMPRODUCT('Respondent Data'!I150:Z150,'Product Coding'!A131:R131)</f>
        <v>-0.76252310597037898</v>
      </c>
      <c r="AH150" s="4">
        <f>SUMPRODUCT('Respondent Data'!I150:Z150,'Product Coding'!A132:R132)</f>
        <v>-1.0185970567541145</v>
      </c>
      <c r="AI150" s="4">
        <f>SUMPRODUCT('Respondent Data'!I150:Z150,'Product Coding'!A133:R133)</f>
        <v>-1.2986042285344599</v>
      </c>
      <c r="AJ150" s="4">
        <f>SUMPRODUCT('Respondent Data'!I150:Z150,'Product Coding'!A134:R134)</f>
        <v>-0.87327849066789731</v>
      </c>
      <c r="AK150" s="4">
        <f>SUMPRODUCT('Respondent Data'!I150:Z150,'Product Coding'!A135:R135)</f>
        <v>-1.129196089390935</v>
      </c>
      <c r="AL150" s="4">
        <f>SUMPRODUCT('Respondent Data'!I150:Z150,'Product Coding'!A136:R136)</f>
        <v>1.9320694948555741</v>
      </c>
      <c r="AM150" s="4">
        <f>SUMPRODUCT('Respondent Data'!I150:Z150,'Product Coding'!A137:R137)</f>
        <v>1.8455069939850479</v>
      </c>
      <c r="AN150" s="4">
        <f>SUMPRODUCT('Respondent Data'!I150:Z150,'Product Coding'!A138:R138)</f>
        <v>1.5894330432013124</v>
      </c>
      <c r="AO150" s="4">
        <f>SUMPRODUCT('Respondent Data'!I150:Z150,'Product Coding'!A139:R139)</f>
        <v>1.309425871420967</v>
      </c>
      <c r="AP150" s="4">
        <f>SUMPRODUCT('Respondent Data'!I150:Z150,'Product Coding'!A140:R140)</f>
        <v>1.7347516092875297</v>
      </c>
      <c r="AQ150" s="4">
        <f>SUMPRODUCT('Respondent Data'!I150:Z150,'Product Coding'!A141:R141)</f>
        <v>1.4788340105644919</v>
      </c>
      <c r="AR150" s="4">
        <f>SUMPRODUCT('Respondent Data'!I150:Z150,'Product Coding'!A142:R142)</f>
        <v>-0.47212879991898582</v>
      </c>
      <c r="AS150" s="4">
        <f>SUMPRODUCT('Respondent Data'!I150:Z150,'Product Coding'!A143:R143)</f>
        <v>-0.55869130078951201</v>
      </c>
      <c r="AT150" s="4">
        <f>SUMPRODUCT('Respondent Data'!I150:Z150,'Product Coding'!A144:R144)</f>
        <v>-0.81476525157324753</v>
      </c>
      <c r="AU150" s="4">
        <f>SUMPRODUCT('Respondent Data'!I150:Z150,'Product Coding'!A145:R145)</f>
        <v>-1.0947724233535929</v>
      </c>
      <c r="AV150" s="4">
        <f>SUMPRODUCT('Respondent Data'!I150:Z150,'Product Coding'!A146:R146)</f>
        <v>-0.66944668548703024</v>
      </c>
      <c r="AW150" s="4">
        <f>SUMPRODUCT('Respondent Data'!I150:Z150,'Product Coding'!A147:R147)</f>
        <v>-0.925364284210068</v>
      </c>
      <c r="AX150" s="4">
        <f>SUMPRODUCT('Respondent Data'!I150:Z150,'Product Coding'!A148:R148)</f>
        <v>2.6835630879899428</v>
      </c>
      <c r="AY150" s="4">
        <f>SUMPRODUCT('Respondent Data'!I150:Z150,'Product Coding'!A149:R149)</f>
        <v>2.5970005871194166</v>
      </c>
      <c r="AZ150" s="4">
        <f>SUMPRODUCT('Respondent Data'!I150:Z150,'Product Coding'!A150:R150)</f>
        <v>2.3409266363356815</v>
      </c>
      <c r="BA150" s="4">
        <f>SUMPRODUCT('Respondent Data'!I150:Z150,'Product Coding'!A151:R151)</f>
        <v>2.0609194645553357</v>
      </c>
      <c r="BB150" s="4">
        <f>SUMPRODUCT('Respondent Data'!I150:Z150,'Product Coding'!A152:R152)</f>
        <v>2.4862452024218986</v>
      </c>
      <c r="BC150" s="4">
        <f>SUMPRODUCT('Respondent Data'!I150:Z150,'Product Coding'!A153:R153)</f>
        <v>2.2303276036988606</v>
      </c>
      <c r="BD150" s="4">
        <f>SUMPRODUCT('Respondent Data'!I150:Z150,'Product Coding'!A154:R154)</f>
        <v>0.2793647932153831</v>
      </c>
      <c r="BE150" s="4">
        <f>SUMPRODUCT('Respondent Data'!I150:Z150,'Product Coding'!A155:R155)</f>
        <v>0.19280229234485691</v>
      </c>
      <c r="BF150" s="4">
        <f>SUMPRODUCT('Respondent Data'!I150:Z150,'Product Coding'!A156:R156)</f>
        <v>-6.3271658438878609E-2</v>
      </c>
      <c r="BG150" s="4">
        <f>SUMPRODUCT('Respondent Data'!I150:Z150,'Product Coding'!A157:R157)</f>
        <v>-0.34327883021922401</v>
      </c>
      <c r="BH150" s="4">
        <f>SUMPRODUCT('Respondent Data'!I150:Z150,'Product Coding'!A158:R158)</f>
        <v>8.2046907647338685E-2</v>
      </c>
      <c r="BI150" s="4">
        <f>SUMPRODUCT('Respondent Data'!I150:Z150,'Product Coding'!A159:R159)</f>
        <v>-0.17387069107569908</v>
      </c>
      <c r="BJ150" s="4">
        <f>SUMPRODUCT('Respondent Data'!I150:Z150,'Product Coding'!A160:R160)</f>
        <v>4.8364979077383472</v>
      </c>
      <c r="BK150" s="4">
        <f>SUMPRODUCT('Respondent Data'!I150:Z150,'Product Coding'!A161:R161)</f>
        <v>4.749935406867821</v>
      </c>
      <c r="BL150" s="4">
        <f>SUMPRODUCT('Respondent Data'!I150:Z150,'Product Coding'!A162:R162)</f>
        <v>4.493861456084085</v>
      </c>
      <c r="BM150" s="4">
        <f>SUMPRODUCT('Respondent Data'!I150:Z150,'Product Coding'!A163:R163)</f>
        <v>4.2138542843037401</v>
      </c>
      <c r="BN150" s="4">
        <f>SUMPRODUCT('Respondent Data'!I150:Z150,'Product Coding'!A164:R164)</f>
        <v>4.6391800221703026</v>
      </c>
      <c r="BO150" s="4">
        <f>SUMPRODUCT('Respondent Data'!I150:Z150,'Product Coding'!A165:R165)</f>
        <v>4.383262423447265</v>
      </c>
      <c r="BP150" s="4">
        <f>SUMPRODUCT('Respondent Data'!I150:Z150,'Product Coding'!A166:R166)</f>
        <v>2.4322996129637868</v>
      </c>
      <c r="BQ150" s="4">
        <f>SUMPRODUCT('Respondent Data'!I150:Z150,'Product Coding'!A167:R167)</f>
        <v>2.3457371120932606</v>
      </c>
      <c r="BR150" s="4">
        <f>SUMPRODUCT('Respondent Data'!I150:Z150,'Product Coding'!A168:R168)</f>
        <v>2.0896631613095256</v>
      </c>
      <c r="BS150" s="4">
        <f>SUMPRODUCT('Respondent Data'!I150:Z150,'Product Coding'!A169:R169)</f>
        <v>1.8096559895291799</v>
      </c>
      <c r="BT150" s="4">
        <f>SUMPRODUCT('Respondent Data'!I150:Z150,'Product Coding'!A170:R170)</f>
        <v>2.2349817273957431</v>
      </c>
      <c r="BU150" s="4">
        <f>SUMPRODUCT('Respondent Data'!I150:Z150,'Product Coding'!A171:R171)</f>
        <v>1.9790641286727049</v>
      </c>
      <c r="BV150" s="4">
        <f>SUMPRODUCT('Respondent Data'!I150:Z150,'Product Coding'!A172:R172)</f>
        <v>2.7990491047769499</v>
      </c>
      <c r="BX150" s="4">
        <f t="shared" si="676"/>
        <v>0.2136774583709958</v>
      </c>
      <c r="BY150" s="4">
        <f t="shared" si="677"/>
        <v>0.23299807111247198</v>
      </c>
      <c r="BZ150" s="4">
        <f t="shared" si="678"/>
        <v>0.30099815219046555</v>
      </c>
      <c r="CA150" s="4">
        <f t="shared" si="679"/>
        <v>0.39826248486250498</v>
      </c>
      <c r="CB150" s="4">
        <f t="shared" si="680"/>
        <v>0.26028717995274192</v>
      </c>
      <c r="CC150" s="4">
        <f t="shared" si="681"/>
        <v>0.33619897038579183</v>
      </c>
      <c r="CD150" s="4">
        <f t="shared" si="682"/>
        <v>2.3653137806863498</v>
      </c>
      <c r="CE150" s="4">
        <f t="shared" si="683"/>
        <v>2.5791843120803204</v>
      </c>
      <c r="CF150" s="4">
        <f t="shared" si="684"/>
        <v>3.3319147595864274</v>
      </c>
      <c r="CG150" s="4">
        <f t="shared" si="685"/>
        <v>4.4085873678827854</v>
      </c>
      <c r="CH150" s="4">
        <f t="shared" si="686"/>
        <v>2.8812625270433156</v>
      </c>
      <c r="CI150" s="4">
        <f t="shared" si="687"/>
        <v>3.7215720542940369</v>
      </c>
      <c r="CJ150" s="4">
        <f t="shared" si="688"/>
        <v>1.0345026210791239</v>
      </c>
      <c r="CK150" s="4">
        <f t="shared" si="689"/>
        <v>1.128041849195593</v>
      </c>
      <c r="CL150" s="4">
        <f t="shared" si="690"/>
        <v>1.4572588973815515</v>
      </c>
      <c r="CM150" s="4">
        <f t="shared" si="691"/>
        <v>1.9281565196849564</v>
      </c>
      <c r="CN150" s="4">
        <f t="shared" si="692"/>
        <v>1.2601599249036888</v>
      </c>
      <c r="CO150" s="4">
        <f t="shared" si="693"/>
        <v>1.6276808921245298</v>
      </c>
      <c r="CP150" s="4">
        <f t="shared" si="694"/>
        <v>11.451480771294792</v>
      </c>
      <c r="CQ150" s="4">
        <f t="shared" si="695"/>
        <v>12.486918140240398</v>
      </c>
      <c r="CR150" s="4">
        <f t="shared" si="696"/>
        <v>16.131203442245038</v>
      </c>
      <c r="CS150" s="4">
        <f t="shared" si="697"/>
        <v>21.343829256020953</v>
      </c>
      <c r="CT150" s="4">
        <f t="shared" si="698"/>
        <v>13.949406076649412</v>
      </c>
      <c r="CU150" s="4">
        <f t="shared" si="699"/>
        <v>18.017698610105672</v>
      </c>
      <c r="CV150" s="4">
        <f t="shared" si="700"/>
        <v>0.17759711557730976</v>
      </c>
      <c r="CW150" s="4">
        <f t="shared" si="701"/>
        <v>0.19365536112286869</v>
      </c>
      <c r="CX150" s="4">
        <f t="shared" si="702"/>
        <v>0.25017334084119214</v>
      </c>
      <c r="CY150" s="4">
        <f t="shared" si="703"/>
        <v>0.33101417947150985</v>
      </c>
      <c r="CZ150" s="4">
        <f t="shared" si="704"/>
        <v>0.21633658849076712</v>
      </c>
      <c r="DA150" s="4">
        <f t="shared" si="705"/>
        <v>0.27943035196960525</v>
      </c>
      <c r="DB150" s="4">
        <f t="shared" si="706"/>
        <v>1.9659205425207227</v>
      </c>
      <c r="DC150" s="4">
        <f t="shared" si="707"/>
        <v>2.1436781299242962</v>
      </c>
      <c r="DD150" s="4">
        <f t="shared" si="708"/>
        <v>2.7693068569947785</v>
      </c>
      <c r="DE150" s="4">
        <f t="shared" si="709"/>
        <v>3.6641787405911201</v>
      </c>
      <c r="DF150" s="4">
        <f t="shared" si="710"/>
        <v>2.3947491603697451</v>
      </c>
      <c r="DG150" s="4">
        <f t="shared" si="711"/>
        <v>3.093168869072711</v>
      </c>
      <c r="DH150" s="4">
        <f t="shared" si="712"/>
        <v>0.14484812564026506</v>
      </c>
      <c r="DI150" s="4">
        <f t="shared" si="713"/>
        <v>0.15794522330868307</v>
      </c>
      <c r="DJ150" s="4">
        <f t="shared" si="714"/>
        <v>0.20404126152733304</v>
      </c>
      <c r="DK150" s="4">
        <f t="shared" si="715"/>
        <v>0.26997501226829779</v>
      </c>
      <c r="DL150" s="4">
        <f t="shared" si="716"/>
        <v>0.17644402189998465</v>
      </c>
      <c r="DM150" s="4">
        <f t="shared" si="717"/>
        <v>0.22790326632403959</v>
      </c>
      <c r="DN150" s="4">
        <f t="shared" si="718"/>
        <v>1.6034038887183439</v>
      </c>
      <c r="DO150" s="4">
        <f t="shared" si="719"/>
        <v>1.7483828951061755</v>
      </c>
      <c r="DP150" s="4">
        <f t="shared" si="720"/>
        <v>2.2586453966579874</v>
      </c>
      <c r="DQ150" s="4">
        <f t="shared" si="721"/>
        <v>2.9885024926234816</v>
      </c>
      <c r="DR150" s="4">
        <f t="shared" si="722"/>
        <v>1.9531563118611461</v>
      </c>
      <c r="DS150" s="4">
        <f t="shared" si="723"/>
        <v>2.5227871044953125</v>
      </c>
      <c r="DT150" s="4">
        <f t="shared" si="724"/>
        <v>6.831929231175693E-2</v>
      </c>
      <c r="DU150" s="4">
        <f t="shared" si="725"/>
        <v>7.4496689776094888E-2</v>
      </c>
      <c r="DV150" s="4">
        <f t="shared" si="726"/>
        <v>9.6238418884106419E-2</v>
      </c>
      <c r="DW150" s="4">
        <f t="shared" si="727"/>
        <v>0.12733683434631049</v>
      </c>
      <c r="DX150" s="4">
        <f t="shared" si="728"/>
        <v>8.3221861902341085E-2</v>
      </c>
      <c r="DY150" s="4">
        <f t="shared" si="729"/>
        <v>0.10749320919392021</v>
      </c>
      <c r="DZ150" s="4">
        <f t="shared" si="730"/>
        <v>0.75626397292299707</v>
      </c>
      <c r="EA150" s="4">
        <f t="shared" si="731"/>
        <v>0.82464499665179136</v>
      </c>
      <c r="EB150" s="4">
        <f t="shared" si="732"/>
        <v>1.0653162020619626</v>
      </c>
      <c r="EC150" s="4">
        <f t="shared" si="733"/>
        <v>1.4095617355451766</v>
      </c>
      <c r="ED150" s="4">
        <f t="shared" si="734"/>
        <v>0.92122874500974117</v>
      </c>
      <c r="EE150" s="4">
        <f t="shared" si="735"/>
        <v>1.1899016909641986</v>
      </c>
      <c r="EF150" s="4">
        <f t="shared" si="736"/>
        <v>7.9347938296795342E-3</v>
      </c>
      <c r="EG150" s="4">
        <f t="shared" si="737"/>
        <v>8.6522540612614662E-3</v>
      </c>
      <c r="EH150" s="4">
        <f t="shared" si="738"/>
        <v>1.1177399333340441E-2</v>
      </c>
      <c r="EI150" s="4">
        <f t="shared" si="739"/>
        <v>1.4789256347260979E-2</v>
      </c>
      <c r="EJ150" s="4">
        <f t="shared" si="740"/>
        <v>9.6656199731082488E-3</v>
      </c>
      <c r="EK150" s="4">
        <f t="shared" si="741"/>
        <v>1.2484562181238949E-2</v>
      </c>
      <c r="EL150" s="4">
        <f t="shared" si="742"/>
        <v>8.7834614541603878E-2</v>
      </c>
      <c r="EM150" s="4">
        <f t="shared" si="743"/>
        <v>9.5776578030839749E-2</v>
      </c>
      <c r="EN150" s="4">
        <f t="shared" si="744"/>
        <v>0.12372880544788999</v>
      </c>
      <c r="EO150" s="4">
        <f t="shared" si="745"/>
        <v>0.16371044522414518</v>
      </c>
      <c r="EP150" s="4">
        <f t="shared" si="746"/>
        <v>0.10699408489582368</v>
      </c>
      <c r="EQ150" s="4">
        <f t="shared" si="747"/>
        <v>0.13819851283446594</v>
      </c>
      <c r="ER150" s="4">
        <f t="shared" si="748"/>
        <v>6.0867914124279596E-2</v>
      </c>
      <c r="ET150" s="4">
        <f t="shared" si="749"/>
        <v>0.82394213808848793</v>
      </c>
      <c r="EU150" s="4">
        <f t="shared" si="750"/>
        <v>0.81103127687600551</v>
      </c>
      <c r="EV150" s="4">
        <f t="shared" si="751"/>
        <v>0.76864059977050647</v>
      </c>
      <c r="EW150" s="4">
        <f t="shared" si="752"/>
        <v>0.71517330317156635</v>
      </c>
      <c r="EX150" s="4">
        <f t="shared" si="753"/>
        <v>0.79346994550678351</v>
      </c>
      <c r="EY150" s="4">
        <f t="shared" si="754"/>
        <v>0.74839153611327569</v>
      </c>
      <c r="EZ150" s="4">
        <f t="shared" si="755"/>
        <v>0.29714911154467499</v>
      </c>
      <c r="FA150" s="4">
        <f t="shared" si="756"/>
        <v>0.27939326751764076</v>
      </c>
      <c r="FB150" s="4">
        <f t="shared" si="757"/>
        <v>0.23084480085556236</v>
      </c>
      <c r="FC150" s="4">
        <f t="shared" si="758"/>
        <v>0.18489116140347275</v>
      </c>
      <c r="FD150" s="4">
        <f t="shared" si="759"/>
        <v>0.25764812172130602</v>
      </c>
      <c r="FE150" s="4">
        <f t="shared" si="760"/>
        <v>0.21179386621677188</v>
      </c>
      <c r="FF150" s="4">
        <f t="shared" si="761"/>
        <v>0.491520625060482</v>
      </c>
      <c r="FG150" s="4">
        <f t="shared" si="762"/>
        <v>0.46991557068203493</v>
      </c>
      <c r="FH150" s="4">
        <f t="shared" si="763"/>
        <v>0.40695752534077595</v>
      </c>
      <c r="FI150" s="4">
        <f t="shared" si="764"/>
        <v>0.34151179872979986</v>
      </c>
      <c r="FJ150" s="4">
        <f t="shared" si="765"/>
        <v>0.44244656715723896</v>
      </c>
      <c r="FK150" s="4">
        <f t="shared" si="766"/>
        <v>0.38056371418505125</v>
      </c>
      <c r="FL150" s="4">
        <f t="shared" si="767"/>
        <v>8.0311733067553306E-2</v>
      </c>
      <c r="FM150" s="4">
        <f t="shared" si="768"/>
        <v>7.4145923449801227E-2</v>
      </c>
      <c r="FN150" s="4">
        <f t="shared" si="769"/>
        <v>5.8373015262548907E-2</v>
      </c>
      <c r="FO150" s="4">
        <f t="shared" si="770"/>
        <v>4.4755086003467004E-2</v>
      </c>
      <c r="FP150" s="4">
        <f t="shared" si="771"/>
        <v>6.6892289558042994E-2</v>
      </c>
      <c r="FQ150" s="4">
        <f t="shared" si="772"/>
        <v>5.2582597952657503E-2</v>
      </c>
      <c r="FR150" s="4">
        <f t="shared" si="773"/>
        <v>0.84918686261366749</v>
      </c>
      <c r="FS150" s="4">
        <f t="shared" si="774"/>
        <v>0.83776275177058013</v>
      </c>
      <c r="FT150" s="4">
        <f t="shared" si="775"/>
        <v>0.79988907724359215</v>
      </c>
      <c r="FU150" s="4">
        <f t="shared" si="776"/>
        <v>0.75130679704483561</v>
      </c>
      <c r="FV150" s="4">
        <f t="shared" si="777"/>
        <v>0.82214085267368475</v>
      </c>
      <c r="FW150" s="4">
        <f t="shared" si="778"/>
        <v>0.78159784036744229</v>
      </c>
      <c r="FX150" s="4">
        <f t="shared" si="779"/>
        <v>0.33716344914287705</v>
      </c>
      <c r="FY150" s="4">
        <f t="shared" si="780"/>
        <v>0.31809872342881401</v>
      </c>
      <c r="FZ150" s="4">
        <f t="shared" si="781"/>
        <v>0.26530076694187948</v>
      </c>
      <c r="GA150" s="4">
        <f t="shared" si="782"/>
        <v>0.21440001672690265</v>
      </c>
      <c r="GB150" s="4">
        <f t="shared" si="783"/>
        <v>0.29457257451418978</v>
      </c>
      <c r="GC150" s="4">
        <f t="shared" si="784"/>
        <v>0.24430949027190893</v>
      </c>
      <c r="GD150" s="4">
        <f t="shared" si="785"/>
        <v>0.8734783047670559</v>
      </c>
      <c r="GE150" s="4">
        <f t="shared" si="786"/>
        <v>0.86359870905000635</v>
      </c>
      <c r="GF150" s="4">
        <f t="shared" si="787"/>
        <v>0.83053632126484966</v>
      </c>
      <c r="GG150" s="4">
        <f t="shared" si="788"/>
        <v>0.7874170675326152</v>
      </c>
      <c r="GH150" s="4">
        <f t="shared" si="789"/>
        <v>0.85001919461070208</v>
      </c>
      <c r="GI150" s="4">
        <f t="shared" si="790"/>
        <v>0.81439640029111482</v>
      </c>
      <c r="GJ150" s="4">
        <f t="shared" si="791"/>
        <v>0.38411250913983236</v>
      </c>
      <c r="GK150" s="4">
        <f t="shared" si="792"/>
        <v>0.36385032150382673</v>
      </c>
      <c r="GL150" s="4">
        <f t="shared" si="793"/>
        <v>0.30687598013137096</v>
      </c>
      <c r="GM150" s="4">
        <f t="shared" si="794"/>
        <v>0.25072066567576318</v>
      </c>
      <c r="GN150" s="4">
        <f t="shared" si="795"/>
        <v>0.33862074824267507</v>
      </c>
      <c r="GO150" s="4">
        <f t="shared" si="796"/>
        <v>0.28386614641683372</v>
      </c>
      <c r="GP150" s="4">
        <f t="shared" si="797"/>
        <v>0.93604974392635054</v>
      </c>
      <c r="GQ150" s="4">
        <f t="shared" si="798"/>
        <v>0.93066829289942388</v>
      </c>
      <c r="GR150" s="4">
        <f t="shared" si="799"/>
        <v>0.91221032101568722</v>
      </c>
      <c r="GS150" s="4">
        <f t="shared" si="800"/>
        <v>0.88704632859783472</v>
      </c>
      <c r="GT150" s="4">
        <f t="shared" si="801"/>
        <v>0.92317191442555657</v>
      </c>
      <c r="GU150" s="4">
        <f t="shared" si="802"/>
        <v>0.90294007376157337</v>
      </c>
      <c r="GV150" s="4">
        <f t="shared" si="803"/>
        <v>0.56939048765868228</v>
      </c>
      <c r="GW150" s="4">
        <f t="shared" si="804"/>
        <v>0.54805181382405443</v>
      </c>
      <c r="GX150" s="4">
        <f t="shared" si="805"/>
        <v>0.48418736027036618</v>
      </c>
      <c r="GY150" s="4">
        <f t="shared" si="806"/>
        <v>0.41501323051751748</v>
      </c>
      <c r="GZ150" s="4">
        <f t="shared" si="807"/>
        <v>0.52050022809487462</v>
      </c>
      <c r="HA150" s="4">
        <f t="shared" si="808"/>
        <v>0.45664150318990204</v>
      </c>
      <c r="HB150" s="4">
        <f t="shared" si="809"/>
        <v>0.99212767147413283</v>
      </c>
      <c r="HC150" s="4">
        <f t="shared" si="810"/>
        <v>0.99142196527452964</v>
      </c>
      <c r="HD150" s="4">
        <f t="shared" si="811"/>
        <v>0.98894615391848206</v>
      </c>
      <c r="HE150" s="4">
        <f t="shared" si="812"/>
        <v>0.98542627816095041</v>
      </c>
      <c r="HF150" s="4">
        <f t="shared" si="813"/>
        <v>0.99042690987797954</v>
      </c>
      <c r="HG150" s="4">
        <f t="shared" si="814"/>
        <v>0.98766938020828388</v>
      </c>
      <c r="HH150" s="4">
        <f t="shared" si="815"/>
        <v>0.91925738217236641</v>
      </c>
      <c r="HI150" s="4">
        <f t="shared" si="816"/>
        <v>0.91259479354545558</v>
      </c>
      <c r="HJ150" s="4">
        <f t="shared" si="817"/>
        <v>0.8898944257297251</v>
      </c>
      <c r="HK150" s="4">
        <f t="shared" si="818"/>
        <v>0.85932029234934604</v>
      </c>
      <c r="HL150" s="4">
        <f t="shared" si="819"/>
        <v>0.90334719367006133</v>
      </c>
      <c r="HM150" s="4">
        <f t="shared" si="820"/>
        <v>0.87858136232289652</v>
      </c>
      <c r="HN150" s="4">
        <f t="shared" si="821"/>
        <v>0.94262441788097195</v>
      </c>
      <c r="HP150" s="4">
        <f t="shared" ref="HP150:IU150" si="882">IF(B1=1,ET150,0)</f>
        <v>0.82394213808848793</v>
      </c>
      <c r="HQ150" s="4">
        <f t="shared" si="882"/>
        <v>0.81103127687600551</v>
      </c>
      <c r="HR150" s="4">
        <f t="shared" si="882"/>
        <v>0.76864059977050647</v>
      </c>
      <c r="HS150" s="4">
        <f t="shared" si="882"/>
        <v>0.71517330317156635</v>
      </c>
      <c r="HT150" s="4">
        <f t="shared" si="882"/>
        <v>0.79346994550678351</v>
      </c>
      <c r="HU150" s="4">
        <f t="shared" si="882"/>
        <v>0.74839153611327569</v>
      </c>
      <c r="HV150" s="4">
        <f t="shared" si="882"/>
        <v>0.29714911154467499</v>
      </c>
      <c r="HW150" s="4">
        <f t="shared" si="882"/>
        <v>0.27939326751764076</v>
      </c>
      <c r="HX150" s="4">
        <f t="shared" si="882"/>
        <v>0.23084480085556236</v>
      </c>
      <c r="HY150" s="4">
        <f t="shared" si="882"/>
        <v>0.18489116140347275</v>
      </c>
      <c r="HZ150" s="4">
        <f t="shared" si="882"/>
        <v>0.25764812172130602</v>
      </c>
      <c r="IA150" s="4">
        <f t="shared" si="882"/>
        <v>0.21179386621677188</v>
      </c>
      <c r="IB150" s="4">
        <f t="shared" si="882"/>
        <v>0.491520625060482</v>
      </c>
      <c r="IC150" s="4">
        <f t="shared" si="882"/>
        <v>0.46991557068203493</v>
      </c>
      <c r="ID150" s="4">
        <f t="shared" si="882"/>
        <v>0.40695752534077595</v>
      </c>
      <c r="IE150" s="4">
        <f t="shared" si="882"/>
        <v>0.34151179872979986</v>
      </c>
      <c r="IF150" s="4">
        <f t="shared" si="882"/>
        <v>0.44244656715723896</v>
      </c>
      <c r="IG150" s="4">
        <f t="shared" si="882"/>
        <v>0.38056371418505125</v>
      </c>
      <c r="IH150" s="4">
        <f t="shared" si="882"/>
        <v>8.0311733067553306E-2</v>
      </c>
      <c r="II150" s="4">
        <f t="shared" si="882"/>
        <v>7.4145923449801227E-2</v>
      </c>
      <c r="IJ150" s="4">
        <f t="shared" si="882"/>
        <v>5.8373015262548907E-2</v>
      </c>
      <c r="IK150" s="4">
        <f t="shared" si="882"/>
        <v>4.4755086003467004E-2</v>
      </c>
      <c r="IL150" s="4">
        <f t="shared" si="882"/>
        <v>6.6892289558042994E-2</v>
      </c>
      <c r="IM150" s="4">
        <f t="shared" si="882"/>
        <v>5.2582597952657503E-2</v>
      </c>
      <c r="IN150" s="4">
        <f t="shared" si="882"/>
        <v>0.84918686261366749</v>
      </c>
      <c r="IO150" s="4">
        <f t="shared" si="882"/>
        <v>0.83776275177058013</v>
      </c>
      <c r="IP150" s="4">
        <f t="shared" si="882"/>
        <v>0.79988907724359215</v>
      </c>
      <c r="IQ150" s="4">
        <f t="shared" si="882"/>
        <v>0.75130679704483561</v>
      </c>
      <c r="IR150" s="4">
        <f t="shared" si="882"/>
        <v>0.82214085267368475</v>
      </c>
      <c r="IS150" s="4">
        <f t="shared" si="882"/>
        <v>0.78159784036744229</v>
      </c>
      <c r="IT150" s="4">
        <f t="shared" si="882"/>
        <v>0.33716344914287705</v>
      </c>
      <c r="IU150" s="4">
        <f t="shared" si="882"/>
        <v>0.31809872342881401</v>
      </c>
      <c r="IV150" s="4">
        <f t="shared" ref="IV150:KA150" si="883">IF(AH1=1,FZ150,0)</f>
        <v>0.26530076694187948</v>
      </c>
      <c r="IW150" s="4">
        <f t="shared" si="883"/>
        <v>0.21440001672690265</v>
      </c>
      <c r="IX150" s="4">
        <f t="shared" si="883"/>
        <v>0.29457257451418978</v>
      </c>
      <c r="IY150" s="4">
        <f t="shared" si="883"/>
        <v>0.24430949027190893</v>
      </c>
      <c r="IZ150" s="4">
        <f t="shared" si="883"/>
        <v>0.8734783047670559</v>
      </c>
      <c r="JA150" s="4">
        <f t="shared" si="883"/>
        <v>0.86359870905000635</v>
      </c>
      <c r="JB150" s="4">
        <f t="shared" si="883"/>
        <v>0.83053632126484966</v>
      </c>
      <c r="JC150" s="4">
        <f t="shared" si="883"/>
        <v>0.7874170675326152</v>
      </c>
      <c r="JD150" s="4">
        <f t="shared" si="883"/>
        <v>0.85001919461070208</v>
      </c>
      <c r="JE150" s="4">
        <f t="shared" si="883"/>
        <v>0.81439640029111482</v>
      </c>
      <c r="JF150" s="4">
        <f t="shared" si="883"/>
        <v>0.38411250913983236</v>
      </c>
      <c r="JG150" s="4">
        <f t="shared" si="883"/>
        <v>0.36385032150382673</v>
      </c>
      <c r="JH150" s="4">
        <f t="shared" si="883"/>
        <v>0.30687598013137096</v>
      </c>
      <c r="JI150" s="4">
        <f t="shared" si="883"/>
        <v>0.25072066567576318</v>
      </c>
      <c r="JJ150" s="4">
        <f t="shared" si="883"/>
        <v>0.33862074824267507</v>
      </c>
      <c r="JK150" s="4">
        <f t="shared" si="883"/>
        <v>0.28386614641683372</v>
      </c>
      <c r="JL150" s="4">
        <f t="shared" si="883"/>
        <v>0.93604974392635054</v>
      </c>
      <c r="JM150" s="4">
        <f t="shared" si="883"/>
        <v>0.93066829289942388</v>
      </c>
      <c r="JN150" s="4">
        <f t="shared" si="883"/>
        <v>0.91221032101568722</v>
      </c>
      <c r="JO150" s="4">
        <f t="shared" si="883"/>
        <v>0.88704632859783472</v>
      </c>
      <c r="JP150" s="4">
        <f t="shared" si="883"/>
        <v>0.92317191442555657</v>
      </c>
      <c r="JQ150" s="4">
        <f t="shared" si="883"/>
        <v>0.90294007376157337</v>
      </c>
      <c r="JR150" s="4">
        <f t="shared" si="883"/>
        <v>0.56939048765868228</v>
      </c>
      <c r="JS150" s="4">
        <f t="shared" si="883"/>
        <v>0.54805181382405443</v>
      </c>
      <c r="JT150" s="4">
        <f t="shared" si="883"/>
        <v>0.48418736027036618</v>
      </c>
      <c r="JU150" s="4">
        <f t="shared" si="883"/>
        <v>0.41501323051751748</v>
      </c>
      <c r="JV150" s="4">
        <f t="shared" si="883"/>
        <v>0.52050022809487462</v>
      </c>
      <c r="JW150" s="4">
        <f t="shared" si="883"/>
        <v>0.45664150318990204</v>
      </c>
      <c r="JX150" s="4">
        <f t="shared" si="883"/>
        <v>0.99212767147413283</v>
      </c>
      <c r="JY150" s="4">
        <f t="shared" si="883"/>
        <v>0.99142196527452964</v>
      </c>
      <c r="JZ150" s="4">
        <f t="shared" si="883"/>
        <v>0.98894615391848206</v>
      </c>
      <c r="KA150" s="4">
        <f t="shared" si="883"/>
        <v>0.98542627816095041</v>
      </c>
      <c r="KB150" s="4">
        <f t="shared" ref="KB150:KJ150" si="884">IF(BN1=1,HF150,0)</f>
        <v>0.99042690987797954</v>
      </c>
      <c r="KC150" s="4">
        <f t="shared" si="884"/>
        <v>0.98766938020828388</v>
      </c>
      <c r="KD150" s="4">
        <f t="shared" si="884"/>
        <v>0.91925738217236641</v>
      </c>
      <c r="KE150" s="4">
        <f t="shared" si="884"/>
        <v>0.91259479354545558</v>
      </c>
      <c r="KF150" s="4">
        <f t="shared" si="884"/>
        <v>0.8898944257297251</v>
      </c>
      <c r="KG150" s="4">
        <f t="shared" si="884"/>
        <v>0.85932029234934604</v>
      </c>
      <c r="KH150" s="4">
        <f t="shared" si="884"/>
        <v>0.90334719367006133</v>
      </c>
      <c r="KI150" s="4">
        <f t="shared" si="884"/>
        <v>0.87858136232289652</v>
      </c>
      <c r="KJ150" s="4">
        <f t="shared" si="884"/>
        <v>0</v>
      </c>
    </row>
    <row r="151" spans="1:296" x14ac:dyDescent="0.2">
      <c r="A151" s="4" t="str">
        <f>'Respondent Data'!A151</f>
        <v>1231</v>
      </c>
      <c r="B151" s="4">
        <f>SUMPRODUCT('Respondent Data'!I151:Z151,'Product Coding'!A100:R100)</f>
        <v>-0.45741567756701929</v>
      </c>
      <c r="C151" s="4">
        <f>SUMPRODUCT('Respondent Data'!I151:Z151,'Product Coding'!A101:R101)</f>
        <v>-0.87740383378856812</v>
      </c>
      <c r="D151" s="4">
        <f>SUMPRODUCT('Respondent Data'!I151:Z151,'Product Coding'!A102:R102)</f>
        <v>-0.93458339319546613</v>
      </c>
      <c r="E151" s="4">
        <f>SUMPRODUCT('Respondent Data'!I151:Z151,'Product Coding'!A103:R103)</f>
        <v>-1.6361152857996102</v>
      </c>
      <c r="F151" s="4">
        <f>SUMPRODUCT('Respondent Data'!I151:Z151,'Product Coding'!A104:R104)</f>
        <v>-2.4614658164883876</v>
      </c>
      <c r="G151" s="4">
        <f>SUMPRODUCT('Respondent Data'!I151:Z151,'Product Coding'!A105:R105)</f>
        <v>-2.0851761937005415</v>
      </c>
      <c r="H151" s="4">
        <f>SUMPRODUCT('Respondent Data'!I151:Z151,'Product Coding'!A106:R106)</f>
        <v>-2.0402865170265851</v>
      </c>
      <c r="I151" s="4">
        <f>SUMPRODUCT('Respondent Data'!I151:Z151,'Product Coding'!A107:R107)</f>
        <v>-2.4602746732481342</v>
      </c>
      <c r="J151" s="4">
        <f>SUMPRODUCT('Respondent Data'!I151:Z151,'Product Coding'!A108:R108)</f>
        <v>-2.517454232655032</v>
      </c>
      <c r="K151" s="4">
        <f>SUMPRODUCT('Respondent Data'!I151:Z151,'Product Coding'!A109:R109)</f>
        <v>-3.2189861252591765</v>
      </c>
      <c r="L151" s="4">
        <f>SUMPRODUCT('Respondent Data'!I151:Z151,'Product Coding'!A110:R110)</f>
        <v>-4.0443366559479532</v>
      </c>
      <c r="M151" s="4">
        <f>SUMPRODUCT('Respondent Data'!I151:Z151,'Product Coding'!A111:R111)</f>
        <v>-3.6680470331601072</v>
      </c>
      <c r="N151" s="4">
        <f>SUMPRODUCT('Respondent Data'!I151:Z151,'Product Coding'!A112:R112)</f>
        <v>-3.0273391552594386</v>
      </c>
      <c r="O151" s="4">
        <f>SUMPRODUCT('Respondent Data'!I151:Z151,'Product Coding'!A113:R113)</f>
        <v>-3.4473273114809873</v>
      </c>
      <c r="P151" s="4">
        <f>SUMPRODUCT('Respondent Data'!I151:Z151,'Product Coding'!A114:R114)</f>
        <v>-3.5045068708878855</v>
      </c>
      <c r="Q151" s="4">
        <f>SUMPRODUCT('Respondent Data'!I151:Z151,'Product Coding'!A115:R115)</f>
        <v>-4.20603876349203</v>
      </c>
      <c r="R151" s="4">
        <f>SUMPRODUCT('Respondent Data'!I151:Z151,'Product Coding'!A116:R116)</f>
        <v>-5.0313892941808067</v>
      </c>
      <c r="S151" s="4">
        <f>SUMPRODUCT('Respondent Data'!I151:Z151,'Product Coding'!A117:R117)</f>
        <v>-4.6550996713929607</v>
      </c>
      <c r="T151" s="4">
        <f>SUMPRODUCT('Respondent Data'!I151:Z151,'Product Coding'!A118:R118)</f>
        <v>-4.6102099947190052</v>
      </c>
      <c r="U151" s="4">
        <f>SUMPRODUCT('Respondent Data'!I151:Z151,'Product Coding'!A119:R119)</f>
        <v>-5.0301981509405538</v>
      </c>
      <c r="V151" s="4">
        <f>SUMPRODUCT('Respondent Data'!I151:Z151,'Product Coding'!A120:R120)</f>
        <v>-5.087377710347452</v>
      </c>
      <c r="W151" s="4">
        <f>SUMPRODUCT('Respondent Data'!I151:Z151,'Product Coding'!A121:R121)</f>
        <v>-5.7889096029515965</v>
      </c>
      <c r="X151" s="4">
        <f>SUMPRODUCT('Respondent Data'!I151:Z151,'Product Coding'!A122:R122)</f>
        <v>-6.6142601336403732</v>
      </c>
      <c r="Y151" s="4">
        <f>SUMPRODUCT('Respondent Data'!I151:Z151,'Product Coding'!A123:R123)</f>
        <v>-6.2379705108525272</v>
      </c>
      <c r="Z151" s="4">
        <f>SUMPRODUCT('Respondent Data'!I151:Z151,'Product Coding'!A124:R124)</f>
        <v>-0.20888081234680889</v>
      </c>
      <c r="AA151" s="4">
        <f>SUMPRODUCT('Respondent Data'!I151:Z151,'Product Coding'!A125:R125)</f>
        <v>-0.62886896856835772</v>
      </c>
      <c r="AB151" s="4">
        <f>SUMPRODUCT('Respondent Data'!I151:Z151,'Product Coding'!A126:R126)</f>
        <v>-0.68604852797525573</v>
      </c>
      <c r="AC151" s="4">
        <f>SUMPRODUCT('Respondent Data'!I151:Z151,'Product Coding'!A127:R127)</f>
        <v>-1.3875804205793998</v>
      </c>
      <c r="AD151" s="4">
        <f>SUMPRODUCT('Respondent Data'!I151:Z151,'Product Coding'!A128:R128)</f>
        <v>-2.2129309512681772</v>
      </c>
      <c r="AE151" s="4">
        <f>SUMPRODUCT('Respondent Data'!I151:Z151,'Product Coding'!A129:R129)</f>
        <v>-1.8366413284803309</v>
      </c>
      <c r="AF151" s="4">
        <f>SUMPRODUCT('Respondent Data'!I151:Z151,'Product Coding'!A130:R130)</f>
        <v>-1.791751651806375</v>
      </c>
      <c r="AG151" s="4">
        <f>SUMPRODUCT('Respondent Data'!I151:Z151,'Product Coding'!A131:R131)</f>
        <v>-2.2117398080279238</v>
      </c>
      <c r="AH151" s="4">
        <f>SUMPRODUCT('Respondent Data'!I151:Z151,'Product Coding'!A132:R132)</f>
        <v>-2.2689193674348216</v>
      </c>
      <c r="AI151" s="4">
        <f>SUMPRODUCT('Respondent Data'!I151:Z151,'Product Coding'!A133:R133)</f>
        <v>-2.9704512600389661</v>
      </c>
      <c r="AJ151" s="4">
        <f>SUMPRODUCT('Respondent Data'!I151:Z151,'Product Coding'!A134:R134)</f>
        <v>-3.7958017907277428</v>
      </c>
      <c r="AK151" s="4">
        <f>SUMPRODUCT('Respondent Data'!I151:Z151,'Product Coding'!A135:R135)</f>
        <v>-3.4195121679398968</v>
      </c>
      <c r="AL151" s="4">
        <f>SUMPRODUCT('Respondent Data'!I151:Z151,'Product Coding'!A136:R136)</f>
        <v>2.6333843558086407</v>
      </c>
      <c r="AM151" s="4">
        <f>SUMPRODUCT('Respondent Data'!I151:Z151,'Product Coding'!A137:R137)</f>
        <v>2.2133961995870921</v>
      </c>
      <c r="AN151" s="4">
        <f>SUMPRODUCT('Respondent Data'!I151:Z151,'Product Coding'!A138:R138)</f>
        <v>2.1562166401801939</v>
      </c>
      <c r="AO151" s="4">
        <f>SUMPRODUCT('Respondent Data'!I151:Z151,'Product Coding'!A139:R139)</f>
        <v>1.45468474757605</v>
      </c>
      <c r="AP151" s="4">
        <f>SUMPRODUCT('Respondent Data'!I151:Z151,'Product Coding'!A140:R140)</f>
        <v>0.62933421688727298</v>
      </c>
      <c r="AQ151" s="4">
        <f>SUMPRODUCT('Respondent Data'!I151:Z151,'Product Coding'!A141:R141)</f>
        <v>1.0056238396751191</v>
      </c>
      <c r="AR151" s="4">
        <f>SUMPRODUCT('Respondent Data'!I151:Z151,'Product Coding'!A142:R142)</f>
        <v>1.0505135163490749</v>
      </c>
      <c r="AS151" s="4">
        <f>SUMPRODUCT('Respondent Data'!I151:Z151,'Product Coding'!A143:R143)</f>
        <v>0.63052536012752602</v>
      </c>
      <c r="AT151" s="4">
        <f>SUMPRODUCT('Respondent Data'!I151:Z151,'Product Coding'!A144:R144)</f>
        <v>0.57334580072062802</v>
      </c>
      <c r="AU151" s="4">
        <f>SUMPRODUCT('Respondent Data'!I151:Z151,'Product Coding'!A145:R145)</f>
        <v>-0.12818609188351604</v>
      </c>
      <c r="AV151" s="4">
        <f>SUMPRODUCT('Respondent Data'!I151:Z151,'Product Coding'!A146:R146)</f>
        <v>-0.9535366225722931</v>
      </c>
      <c r="AW151" s="4">
        <f>SUMPRODUCT('Respondent Data'!I151:Z151,'Product Coding'!A147:R147)</f>
        <v>-0.57724699978444705</v>
      </c>
      <c r="AX151" s="4">
        <f>SUMPRODUCT('Respondent Data'!I151:Z151,'Product Coding'!A148:R148)</f>
        <v>5.9296095114621714</v>
      </c>
      <c r="AY151" s="4">
        <f>SUMPRODUCT('Respondent Data'!I151:Z151,'Product Coding'!A149:R149)</f>
        <v>5.5096213552406219</v>
      </c>
      <c r="AZ151" s="4">
        <f>SUMPRODUCT('Respondent Data'!I151:Z151,'Product Coding'!A150:R150)</f>
        <v>5.4524417958337246</v>
      </c>
      <c r="BA151" s="4">
        <f>SUMPRODUCT('Respondent Data'!I151:Z151,'Product Coding'!A151:R151)</f>
        <v>4.7509099032295801</v>
      </c>
      <c r="BB151" s="4">
        <f>SUMPRODUCT('Respondent Data'!I151:Z151,'Product Coding'!A152:R152)</f>
        <v>3.9255593725408024</v>
      </c>
      <c r="BC151" s="4">
        <f>SUMPRODUCT('Respondent Data'!I151:Z151,'Product Coding'!A153:R153)</f>
        <v>4.3018489953286485</v>
      </c>
      <c r="BD151" s="4">
        <f>SUMPRODUCT('Respondent Data'!I151:Z151,'Product Coding'!A154:R154)</f>
        <v>4.3467386720026049</v>
      </c>
      <c r="BE151" s="4">
        <f>SUMPRODUCT('Respondent Data'!I151:Z151,'Product Coding'!A155:R155)</f>
        <v>3.9267505157810554</v>
      </c>
      <c r="BF151" s="4">
        <f>SUMPRODUCT('Respondent Data'!I151:Z151,'Product Coding'!A156:R156)</f>
        <v>3.869570956374158</v>
      </c>
      <c r="BG151" s="4">
        <f>SUMPRODUCT('Respondent Data'!I151:Z151,'Product Coding'!A157:R157)</f>
        <v>3.1680390637700135</v>
      </c>
      <c r="BH151" s="4">
        <f>SUMPRODUCT('Respondent Data'!I151:Z151,'Product Coding'!A158:R158)</f>
        <v>2.3426885330812368</v>
      </c>
      <c r="BI151" s="4">
        <f>SUMPRODUCT('Respondent Data'!I151:Z151,'Product Coding'!A159:R159)</f>
        <v>2.7189781558690829</v>
      </c>
      <c r="BJ151" s="4">
        <f>SUMPRODUCT('Respondent Data'!I151:Z151,'Product Coding'!A160:R160)</f>
        <v>8.6260191628369807</v>
      </c>
      <c r="BK151" s="4">
        <f>SUMPRODUCT('Respondent Data'!I151:Z151,'Product Coding'!A161:R161)</f>
        <v>8.2060310066154329</v>
      </c>
      <c r="BL151" s="4">
        <f>SUMPRODUCT('Respondent Data'!I151:Z151,'Product Coding'!A162:R162)</f>
        <v>8.1488514472085338</v>
      </c>
      <c r="BM151" s="4">
        <f>SUMPRODUCT('Respondent Data'!I151:Z151,'Product Coding'!A163:R163)</f>
        <v>7.4473195546043911</v>
      </c>
      <c r="BN151" s="4">
        <f>SUMPRODUCT('Respondent Data'!I151:Z151,'Product Coding'!A164:R164)</f>
        <v>6.6219690239156135</v>
      </c>
      <c r="BO151" s="4">
        <f>SUMPRODUCT('Respondent Data'!I151:Z151,'Product Coding'!A165:R165)</f>
        <v>6.9982586467034595</v>
      </c>
      <c r="BP151" s="4">
        <f>SUMPRODUCT('Respondent Data'!I151:Z151,'Product Coding'!A166:R166)</f>
        <v>7.043148323377415</v>
      </c>
      <c r="BQ151" s="4">
        <f>SUMPRODUCT('Respondent Data'!I151:Z151,'Product Coding'!A167:R167)</f>
        <v>6.6231601671558664</v>
      </c>
      <c r="BR151" s="4">
        <f>SUMPRODUCT('Respondent Data'!I151:Z151,'Product Coding'!A168:R168)</f>
        <v>6.5659806077489682</v>
      </c>
      <c r="BS151" s="4">
        <f>SUMPRODUCT('Respondent Data'!I151:Z151,'Product Coding'!A169:R169)</f>
        <v>5.8644487151448246</v>
      </c>
      <c r="BT151" s="4">
        <f>SUMPRODUCT('Respondent Data'!I151:Z151,'Product Coding'!A170:R170)</f>
        <v>5.039098184456047</v>
      </c>
      <c r="BU151" s="4">
        <f>SUMPRODUCT('Respondent Data'!I151:Z151,'Product Coding'!A171:R171)</f>
        <v>5.415387807243893</v>
      </c>
      <c r="BV151" s="4">
        <f>SUMPRODUCT('Respondent Data'!I151:Z151,'Product Coding'!A172:R172)</f>
        <v>2.1273705119897399</v>
      </c>
      <c r="BX151" s="4">
        <f t="shared" si="676"/>
        <v>1.5799855123008897</v>
      </c>
      <c r="BY151" s="4">
        <f t="shared" si="677"/>
        <v>2.4046487278609234</v>
      </c>
      <c r="BZ151" s="4">
        <f t="shared" si="678"/>
        <v>2.5461524922979697</v>
      </c>
      <c r="CA151" s="4">
        <f t="shared" si="679"/>
        <v>5.1351820000472621</v>
      </c>
      <c r="CB151" s="4">
        <f t="shared" si="680"/>
        <v>11.721981226460141</v>
      </c>
      <c r="CC151" s="4">
        <f t="shared" si="681"/>
        <v>8.0460090129165636</v>
      </c>
      <c r="CD151" s="4">
        <f t="shared" si="682"/>
        <v>7.69281300505821</v>
      </c>
      <c r="CE151" s="4">
        <f t="shared" si="683"/>
        <v>11.708026980162824</v>
      </c>
      <c r="CF151" s="4">
        <f t="shared" si="684"/>
        <v>12.396996588333948</v>
      </c>
      <c r="CG151" s="4">
        <f t="shared" si="685"/>
        <v>25.002757661857189</v>
      </c>
      <c r="CH151" s="4">
        <f t="shared" si="686"/>
        <v>57.073314230990221</v>
      </c>
      <c r="CI151" s="4">
        <f t="shared" si="687"/>
        <v>39.175322995995074</v>
      </c>
      <c r="CJ151" s="4">
        <f t="shared" si="688"/>
        <v>20.642233671150809</v>
      </c>
      <c r="CK151" s="4">
        <f t="shared" si="689"/>
        <v>31.416313979522023</v>
      </c>
      <c r="CL151" s="4">
        <f t="shared" si="690"/>
        <v>33.265035849511378</v>
      </c>
      <c r="CM151" s="4">
        <f t="shared" si="691"/>
        <v>67.090252387501906</v>
      </c>
      <c r="CN151" s="4">
        <f t="shared" si="692"/>
        <v>153.14562929951296</v>
      </c>
      <c r="CO151" s="4">
        <f t="shared" si="693"/>
        <v>105.11969690338509</v>
      </c>
      <c r="CP151" s="4">
        <f t="shared" si="694"/>
        <v>100.50525299287588</v>
      </c>
      <c r="CQ151" s="4">
        <f t="shared" si="695"/>
        <v>152.96331951848563</v>
      </c>
      <c r="CR151" s="4">
        <f t="shared" si="696"/>
        <v>161.96458663990296</v>
      </c>
      <c r="CS151" s="4">
        <f t="shared" si="697"/>
        <v>326.65664467240066</v>
      </c>
      <c r="CT151" s="4">
        <f t="shared" si="698"/>
        <v>745.65284274502801</v>
      </c>
      <c r="CU151" s="4">
        <f t="shared" si="699"/>
        <v>511.81872563407256</v>
      </c>
      <c r="CV151" s="4">
        <f t="shared" si="700"/>
        <v>1.2322981150567152</v>
      </c>
      <c r="CW151" s="4">
        <f t="shared" si="701"/>
        <v>1.8754881431800299</v>
      </c>
      <c r="CX151" s="4">
        <f t="shared" si="702"/>
        <v>1.9858529666746858</v>
      </c>
      <c r="CY151" s="4">
        <f t="shared" si="703"/>
        <v>4.0051475471544107</v>
      </c>
      <c r="CZ151" s="4">
        <f t="shared" si="704"/>
        <v>9.1424733060122882</v>
      </c>
      <c r="DA151" s="4">
        <f t="shared" si="705"/>
        <v>6.2754257321684914</v>
      </c>
      <c r="DB151" s="4">
        <f t="shared" si="706"/>
        <v>5.9999530956532556</v>
      </c>
      <c r="DC151" s="4">
        <f t="shared" si="707"/>
        <v>9.1315897939323705</v>
      </c>
      <c r="DD151" s="4">
        <f t="shared" si="708"/>
        <v>9.6689465879476781</v>
      </c>
      <c r="DE151" s="4">
        <f t="shared" si="709"/>
        <v>19.5007175053507</v>
      </c>
      <c r="DF151" s="4">
        <f t="shared" si="710"/>
        <v>44.513912943712526</v>
      </c>
      <c r="DG151" s="4">
        <f t="shared" si="711"/>
        <v>30.554505917209433</v>
      </c>
      <c r="DH151" s="4">
        <f t="shared" si="712"/>
        <v>7.1834935399590363E-2</v>
      </c>
      <c r="DI151" s="4">
        <f t="shared" si="713"/>
        <v>0.10932871515577586</v>
      </c>
      <c r="DJ151" s="4">
        <f t="shared" si="714"/>
        <v>0.11576226388011271</v>
      </c>
      <c r="DK151" s="4">
        <f t="shared" si="715"/>
        <v>0.23347395553098232</v>
      </c>
      <c r="DL151" s="4">
        <f t="shared" si="716"/>
        <v>0.53294650970041091</v>
      </c>
      <c r="DM151" s="4">
        <f t="shared" si="717"/>
        <v>0.36581635285103331</v>
      </c>
      <c r="DN151" s="4">
        <f t="shared" si="718"/>
        <v>0.34975809648705597</v>
      </c>
      <c r="DO151" s="4">
        <f t="shared" si="719"/>
        <v>0.53231207199606911</v>
      </c>
      <c r="DP151" s="4">
        <f t="shared" si="720"/>
        <v>0.56363646510596543</v>
      </c>
      <c r="DQ151" s="4">
        <f t="shared" si="721"/>
        <v>1.1367645256667915</v>
      </c>
      <c r="DR151" s="4">
        <f t="shared" si="722"/>
        <v>2.5948705281817381</v>
      </c>
      <c r="DS151" s="4">
        <f t="shared" si="723"/>
        <v>1.7811282285602816</v>
      </c>
      <c r="DT151" s="4">
        <f t="shared" si="724"/>
        <v>2.6595202982317842E-3</v>
      </c>
      <c r="DU151" s="4">
        <f t="shared" si="725"/>
        <v>4.0476397106643065E-3</v>
      </c>
      <c r="DV151" s="4">
        <f t="shared" si="726"/>
        <v>4.285826789511938E-3</v>
      </c>
      <c r="DW151" s="4">
        <f t="shared" si="727"/>
        <v>8.6438265781005174E-3</v>
      </c>
      <c r="DX151" s="4">
        <f t="shared" si="728"/>
        <v>1.9731096750288293E-2</v>
      </c>
      <c r="DY151" s="4">
        <f t="shared" si="729"/>
        <v>1.354349398966666E-2</v>
      </c>
      <c r="DZ151" s="4">
        <f t="shared" si="730"/>
        <v>1.2948974644495069E-2</v>
      </c>
      <c r="EA151" s="4">
        <f t="shared" si="731"/>
        <v>1.9707608179674641E-2</v>
      </c>
      <c r="EB151" s="4">
        <f t="shared" si="732"/>
        <v>2.086732049572463E-2</v>
      </c>
      <c r="EC151" s="4">
        <f t="shared" si="733"/>
        <v>4.2086045090783245E-2</v>
      </c>
      <c r="ED151" s="4">
        <f t="shared" si="734"/>
        <v>9.6069006014894001E-2</v>
      </c>
      <c r="EE151" s="4">
        <f t="shared" si="735"/>
        <v>6.5942102561377197E-2</v>
      </c>
      <c r="EF151" s="4">
        <f t="shared" si="736"/>
        <v>1.7937729755974427E-4</v>
      </c>
      <c r="EG151" s="4">
        <f t="shared" si="737"/>
        <v>2.7300211744095122E-4</v>
      </c>
      <c r="EH151" s="4">
        <f t="shared" si="738"/>
        <v>2.8906717795045206E-4</v>
      </c>
      <c r="EI151" s="4">
        <f t="shared" si="739"/>
        <v>5.8300222532072172E-4</v>
      </c>
      <c r="EJ151" s="4">
        <f t="shared" si="740"/>
        <v>1.3308079713885681E-3</v>
      </c>
      <c r="EK151" s="4">
        <f t="shared" si="741"/>
        <v>9.1347125757914119E-4</v>
      </c>
      <c r="EL151" s="4">
        <f t="shared" si="742"/>
        <v>8.7337257002455856E-4</v>
      </c>
      <c r="EM151" s="4">
        <f t="shared" si="743"/>
        <v>1.3292237321845962E-3</v>
      </c>
      <c r="EN151" s="4">
        <f t="shared" si="744"/>
        <v>1.40744312435773E-3</v>
      </c>
      <c r="EO151" s="4">
        <f t="shared" si="745"/>
        <v>2.8385874845104444E-3</v>
      </c>
      <c r="EP151" s="4">
        <f t="shared" si="746"/>
        <v>6.4795890783987623E-3</v>
      </c>
      <c r="EQ151" s="4">
        <f t="shared" si="747"/>
        <v>4.4476126618517116E-3</v>
      </c>
      <c r="ER151" s="4">
        <f t="shared" si="748"/>
        <v>0.11915018628493264</v>
      </c>
      <c r="ET151" s="4">
        <f t="shared" si="749"/>
        <v>0.38759907574371505</v>
      </c>
      <c r="EU151" s="4">
        <f t="shared" si="750"/>
        <v>0.29371605705363946</v>
      </c>
      <c r="EV151" s="4">
        <f t="shared" si="751"/>
        <v>0.28199576926596925</v>
      </c>
      <c r="EW151" s="4">
        <f t="shared" si="752"/>
        <v>0.16299434963661982</v>
      </c>
      <c r="EX151" s="4">
        <f t="shared" si="753"/>
        <v>7.8604109076982773E-2</v>
      </c>
      <c r="EY151" s="4">
        <f t="shared" si="754"/>
        <v>0.11054598758105655</v>
      </c>
      <c r="EZ151" s="4">
        <f t="shared" si="755"/>
        <v>0.11503756027169985</v>
      </c>
      <c r="FA151" s="4">
        <f t="shared" si="756"/>
        <v>7.8690421539157548E-2</v>
      </c>
      <c r="FB151" s="4">
        <f t="shared" si="757"/>
        <v>7.4643595928866324E-2</v>
      </c>
      <c r="FC151" s="4">
        <f t="shared" si="758"/>
        <v>3.8457459512722204E-2</v>
      </c>
      <c r="FD151" s="4">
        <f t="shared" si="759"/>
        <v>1.7219613057082257E-2</v>
      </c>
      <c r="FE151" s="4">
        <f t="shared" si="760"/>
        <v>2.489090131520999E-2</v>
      </c>
      <c r="FF151" s="4">
        <f t="shared" si="761"/>
        <v>4.6205951529532018E-2</v>
      </c>
      <c r="FG151" s="4">
        <f t="shared" si="762"/>
        <v>3.0848664676425525E-2</v>
      </c>
      <c r="FH151" s="4">
        <f t="shared" si="763"/>
        <v>2.9184268313388037E-2</v>
      </c>
      <c r="FI151" s="4">
        <f t="shared" si="764"/>
        <v>1.4686389974133095E-2</v>
      </c>
      <c r="FJ151" s="4">
        <f t="shared" si="765"/>
        <v>6.4873717441377987E-3</v>
      </c>
      <c r="FK151" s="4">
        <f t="shared" si="766"/>
        <v>9.4233212983112213E-3</v>
      </c>
      <c r="FL151" s="4">
        <f t="shared" si="767"/>
        <v>9.8517068872306015E-3</v>
      </c>
      <c r="FM151" s="4">
        <f t="shared" si="768"/>
        <v>6.495053517470665E-3</v>
      </c>
      <c r="FN151" s="4">
        <f t="shared" si="769"/>
        <v>6.1363024974847103E-3</v>
      </c>
      <c r="FO151" s="4">
        <f t="shared" si="770"/>
        <v>3.0519753414426408E-3</v>
      </c>
      <c r="FP151" s="4">
        <f t="shared" si="771"/>
        <v>1.3393105105226079E-3</v>
      </c>
      <c r="FQ151" s="4">
        <f t="shared" si="772"/>
        <v>1.9500067958001229E-3</v>
      </c>
      <c r="FR151" s="4">
        <f t="shared" si="773"/>
        <v>0.44796884128291858</v>
      </c>
      <c r="FS151" s="4">
        <f t="shared" si="774"/>
        <v>0.34776703996215769</v>
      </c>
      <c r="FT151" s="4">
        <f t="shared" si="775"/>
        <v>0.3349126735847579</v>
      </c>
      <c r="FU151" s="4">
        <f t="shared" si="776"/>
        <v>0.19979430987374838</v>
      </c>
      <c r="FV151" s="4">
        <f t="shared" si="777"/>
        <v>9.8595280443796368E-2</v>
      </c>
      <c r="FW151" s="4">
        <f t="shared" si="778"/>
        <v>0.13744900117370079</v>
      </c>
      <c r="FX151" s="4">
        <f t="shared" si="779"/>
        <v>0.14285810009512315</v>
      </c>
      <c r="FY151" s="4">
        <f t="shared" si="780"/>
        <v>9.8701193034767584E-2</v>
      </c>
      <c r="FZ151" s="4">
        <f t="shared" si="781"/>
        <v>9.3729965911504676E-2</v>
      </c>
      <c r="GA151" s="4">
        <f t="shared" si="782"/>
        <v>4.8778780534827593E-2</v>
      </c>
      <c r="GB151" s="4">
        <f t="shared" si="783"/>
        <v>2.1971303615154099E-2</v>
      </c>
      <c r="GC151" s="4">
        <f t="shared" si="784"/>
        <v>3.1691194995216596E-2</v>
      </c>
      <c r="GD151" s="4">
        <f t="shared" si="785"/>
        <v>0.93297947937029158</v>
      </c>
      <c r="GE151" s="4">
        <f t="shared" si="786"/>
        <v>0.9014460604308584</v>
      </c>
      <c r="GF151" s="4">
        <f t="shared" si="787"/>
        <v>0.89624827113479855</v>
      </c>
      <c r="GG151" s="4">
        <f t="shared" si="788"/>
        <v>0.81071837432475247</v>
      </c>
      <c r="GH151" s="4">
        <f t="shared" si="789"/>
        <v>0.65233848257068894</v>
      </c>
      <c r="GI151" s="4">
        <f t="shared" si="790"/>
        <v>0.73216285477368848</v>
      </c>
      <c r="GJ151" s="4">
        <f t="shared" si="791"/>
        <v>0.74087349622324705</v>
      </c>
      <c r="GK151" s="4">
        <f t="shared" si="792"/>
        <v>0.65260857646141757</v>
      </c>
      <c r="GL151" s="4">
        <f t="shared" si="793"/>
        <v>0.63953484221937185</v>
      </c>
      <c r="GM151" s="4">
        <f t="shared" si="794"/>
        <v>0.46799728654608935</v>
      </c>
      <c r="GN151" s="4">
        <f t="shared" si="795"/>
        <v>0.27817413510738964</v>
      </c>
      <c r="GO151" s="4">
        <f t="shared" si="796"/>
        <v>0.35956630468551759</v>
      </c>
      <c r="GP151" s="4">
        <f t="shared" si="797"/>
        <v>0.99734753398896492</v>
      </c>
      <c r="GQ151" s="4">
        <f t="shared" si="798"/>
        <v>0.99596867762984753</v>
      </c>
      <c r="GR151" s="4">
        <f t="shared" si="799"/>
        <v>0.99573246313431241</v>
      </c>
      <c r="GS151" s="4">
        <f t="shared" si="800"/>
        <v>0.9914302488645319</v>
      </c>
      <c r="GT151" s="4">
        <f t="shared" si="801"/>
        <v>0.98065068642785524</v>
      </c>
      <c r="GU151" s="4">
        <f t="shared" si="802"/>
        <v>0.98663748120334271</v>
      </c>
      <c r="GV151" s="4">
        <f t="shared" si="803"/>
        <v>0.98721655782410989</v>
      </c>
      <c r="GW151" s="4">
        <f t="shared" si="804"/>
        <v>0.98067327533737292</v>
      </c>
      <c r="GX151" s="4">
        <f t="shared" si="805"/>
        <v>0.97955922373380355</v>
      </c>
      <c r="GY151" s="4">
        <f t="shared" si="806"/>
        <v>0.95961365638754259</v>
      </c>
      <c r="GZ151" s="4">
        <f t="shared" si="807"/>
        <v>0.91235131594115282</v>
      </c>
      <c r="HA151" s="4">
        <f t="shared" si="808"/>
        <v>0.93813725679572713</v>
      </c>
      <c r="HB151" s="4">
        <f t="shared" si="809"/>
        <v>0.99982065487288441</v>
      </c>
      <c r="HC151" s="4">
        <f t="shared" si="810"/>
        <v>0.99972707239237391</v>
      </c>
      <c r="HD151" s="4">
        <f t="shared" si="811"/>
        <v>0.9997110163577354</v>
      </c>
      <c r="HE151" s="4">
        <f t="shared" si="812"/>
        <v>0.9994173374682318</v>
      </c>
      <c r="HF151" s="4">
        <f t="shared" si="813"/>
        <v>0.99867096072467343</v>
      </c>
      <c r="HG151" s="4">
        <f t="shared" si="814"/>
        <v>0.99908736241062734</v>
      </c>
      <c r="HH151" s="4">
        <f t="shared" si="815"/>
        <v>0.99912738954401203</v>
      </c>
      <c r="HI151" s="4">
        <f t="shared" si="816"/>
        <v>0.99867254075814305</v>
      </c>
      <c r="HJ151" s="4">
        <f t="shared" si="817"/>
        <v>0.99859453498771023</v>
      </c>
      <c r="HK151" s="4">
        <f t="shared" si="818"/>
        <v>0.99716944728699486</v>
      </c>
      <c r="HL151" s="4">
        <f t="shared" si="819"/>
        <v>0.99356212570159319</v>
      </c>
      <c r="HM151" s="4">
        <f t="shared" si="820"/>
        <v>0.99557208100672834</v>
      </c>
      <c r="HN151" s="4">
        <f t="shared" si="821"/>
        <v>0.89353512357402465</v>
      </c>
      <c r="HP151" s="4">
        <f t="shared" ref="HP151:IU151" si="885">IF(B1=1,ET151,0)</f>
        <v>0.38759907574371505</v>
      </c>
      <c r="HQ151" s="4">
        <f t="shared" si="885"/>
        <v>0.29371605705363946</v>
      </c>
      <c r="HR151" s="4">
        <f t="shared" si="885"/>
        <v>0.28199576926596925</v>
      </c>
      <c r="HS151" s="4">
        <f t="shared" si="885"/>
        <v>0.16299434963661982</v>
      </c>
      <c r="HT151" s="4">
        <f t="shared" si="885"/>
        <v>7.8604109076982773E-2</v>
      </c>
      <c r="HU151" s="4">
        <f t="shared" si="885"/>
        <v>0.11054598758105655</v>
      </c>
      <c r="HV151" s="4">
        <f t="shared" si="885"/>
        <v>0.11503756027169985</v>
      </c>
      <c r="HW151" s="4">
        <f t="shared" si="885"/>
        <v>7.8690421539157548E-2</v>
      </c>
      <c r="HX151" s="4">
        <f t="shared" si="885"/>
        <v>7.4643595928866324E-2</v>
      </c>
      <c r="HY151" s="4">
        <f t="shared" si="885"/>
        <v>3.8457459512722204E-2</v>
      </c>
      <c r="HZ151" s="4">
        <f t="shared" si="885"/>
        <v>1.7219613057082257E-2</v>
      </c>
      <c r="IA151" s="4">
        <f t="shared" si="885"/>
        <v>2.489090131520999E-2</v>
      </c>
      <c r="IB151" s="4">
        <f t="shared" si="885"/>
        <v>4.6205951529532018E-2</v>
      </c>
      <c r="IC151" s="4">
        <f t="shared" si="885"/>
        <v>3.0848664676425525E-2</v>
      </c>
      <c r="ID151" s="4">
        <f t="shared" si="885"/>
        <v>2.9184268313388037E-2</v>
      </c>
      <c r="IE151" s="4">
        <f t="shared" si="885"/>
        <v>1.4686389974133095E-2</v>
      </c>
      <c r="IF151" s="4">
        <f t="shared" si="885"/>
        <v>6.4873717441377987E-3</v>
      </c>
      <c r="IG151" s="4">
        <f t="shared" si="885"/>
        <v>9.4233212983112213E-3</v>
      </c>
      <c r="IH151" s="4">
        <f t="shared" si="885"/>
        <v>9.8517068872306015E-3</v>
      </c>
      <c r="II151" s="4">
        <f t="shared" si="885"/>
        <v>6.495053517470665E-3</v>
      </c>
      <c r="IJ151" s="4">
        <f t="shared" si="885"/>
        <v>6.1363024974847103E-3</v>
      </c>
      <c r="IK151" s="4">
        <f t="shared" si="885"/>
        <v>3.0519753414426408E-3</v>
      </c>
      <c r="IL151" s="4">
        <f t="shared" si="885"/>
        <v>1.3393105105226079E-3</v>
      </c>
      <c r="IM151" s="4">
        <f t="shared" si="885"/>
        <v>1.9500067958001229E-3</v>
      </c>
      <c r="IN151" s="4">
        <f t="shared" si="885"/>
        <v>0.44796884128291858</v>
      </c>
      <c r="IO151" s="4">
        <f t="shared" si="885"/>
        <v>0.34776703996215769</v>
      </c>
      <c r="IP151" s="4">
        <f t="shared" si="885"/>
        <v>0.3349126735847579</v>
      </c>
      <c r="IQ151" s="4">
        <f t="shared" si="885"/>
        <v>0.19979430987374838</v>
      </c>
      <c r="IR151" s="4">
        <f t="shared" si="885"/>
        <v>9.8595280443796368E-2</v>
      </c>
      <c r="IS151" s="4">
        <f t="shared" si="885"/>
        <v>0.13744900117370079</v>
      </c>
      <c r="IT151" s="4">
        <f t="shared" si="885"/>
        <v>0.14285810009512315</v>
      </c>
      <c r="IU151" s="4">
        <f t="shared" si="885"/>
        <v>9.8701193034767584E-2</v>
      </c>
      <c r="IV151" s="4">
        <f t="shared" ref="IV151:KA151" si="886">IF(AH1=1,FZ151,0)</f>
        <v>9.3729965911504676E-2</v>
      </c>
      <c r="IW151" s="4">
        <f t="shared" si="886"/>
        <v>4.8778780534827593E-2</v>
      </c>
      <c r="IX151" s="4">
        <f t="shared" si="886"/>
        <v>2.1971303615154099E-2</v>
      </c>
      <c r="IY151" s="4">
        <f t="shared" si="886"/>
        <v>3.1691194995216596E-2</v>
      </c>
      <c r="IZ151" s="4">
        <f t="shared" si="886"/>
        <v>0.93297947937029158</v>
      </c>
      <c r="JA151" s="4">
        <f t="shared" si="886"/>
        <v>0.9014460604308584</v>
      </c>
      <c r="JB151" s="4">
        <f t="shared" si="886"/>
        <v>0.89624827113479855</v>
      </c>
      <c r="JC151" s="4">
        <f t="shared" si="886"/>
        <v>0.81071837432475247</v>
      </c>
      <c r="JD151" s="4">
        <f t="shared" si="886"/>
        <v>0.65233848257068894</v>
      </c>
      <c r="JE151" s="4">
        <f t="shared" si="886"/>
        <v>0.73216285477368848</v>
      </c>
      <c r="JF151" s="4">
        <f t="shared" si="886"/>
        <v>0.74087349622324705</v>
      </c>
      <c r="JG151" s="4">
        <f t="shared" si="886"/>
        <v>0.65260857646141757</v>
      </c>
      <c r="JH151" s="4">
        <f t="shared" si="886"/>
        <v>0.63953484221937185</v>
      </c>
      <c r="JI151" s="4">
        <f t="shared" si="886"/>
        <v>0.46799728654608935</v>
      </c>
      <c r="JJ151" s="4">
        <f t="shared" si="886"/>
        <v>0.27817413510738964</v>
      </c>
      <c r="JK151" s="4">
        <f t="shared" si="886"/>
        <v>0.35956630468551759</v>
      </c>
      <c r="JL151" s="4">
        <f t="shared" si="886"/>
        <v>0.99734753398896492</v>
      </c>
      <c r="JM151" s="4">
        <f t="shared" si="886"/>
        <v>0.99596867762984753</v>
      </c>
      <c r="JN151" s="4">
        <f t="shared" si="886"/>
        <v>0.99573246313431241</v>
      </c>
      <c r="JO151" s="4">
        <f t="shared" si="886"/>
        <v>0.9914302488645319</v>
      </c>
      <c r="JP151" s="4">
        <f t="shared" si="886"/>
        <v>0.98065068642785524</v>
      </c>
      <c r="JQ151" s="4">
        <f t="shared" si="886"/>
        <v>0.98663748120334271</v>
      </c>
      <c r="JR151" s="4">
        <f t="shared" si="886"/>
        <v>0.98721655782410989</v>
      </c>
      <c r="JS151" s="4">
        <f t="shared" si="886"/>
        <v>0.98067327533737292</v>
      </c>
      <c r="JT151" s="4">
        <f t="shared" si="886"/>
        <v>0.97955922373380355</v>
      </c>
      <c r="JU151" s="4">
        <f t="shared" si="886"/>
        <v>0.95961365638754259</v>
      </c>
      <c r="JV151" s="4">
        <f t="shared" si="886"/>
        <v>0.91235131594115282</v>
      </c>
      <c r="JW151" s="4">
        <f t="shared" si="886"/>
        <v>0.93813725679572713</v>
      </c>
      <c r="JX151" s="4">
        <f t="shared" si="886"/>
        <v>0.99982065487288441</v>
      </c>
      <c r="JY151" s="4">
        <f t="shared" si="886"/>
        <v>0.99972707239237391</v>
      </c>
      <c r="JZ151" s="4">
        <f t="shared" si="886"/>
        <v>0.9997110163577354</v>
      </c>
      <c r="KA151" s="4">
        <f t="shared" si="886"/>
        <v>0.9994173374682318</v>
      </c>
      <c r="KB151" s="4">
        <f t="shared" ref="KB151:KJ151" si="887">IF(BN1=1,HF151,0)</f>
        <v>0.99867096072467343</v>
      </c>
      <c r="KC151" s="4">
        <f t="shared" si="887"/>
        <v>0.99908736241062734</v>
      </c>
      <c r="KD151" s="4">
        <f t="shared" si="887"/>
        <v>0.99912738954401203</v>
      </c>
      <c r="KE151" s="4">
        <f t="shared" si="887"/>
        <v>0.99867254075814305</v>
      </c>
      <c r="KF151" s="4">
        <f t="shared" si="887"/>
        <v>0.99859453498771023</v>
      </c>
      <c r="KG151" s="4">
        <f t="shared" si="887"/>
        <v>0.99716944728699486</v>
      </c>
      <c r="KH151" s="4">
        <f t="shared" si="887"/>
        <v>0.99356212570159319</v>
      </c>
      <c r="KI151" s="4">
        <f t="shared" si="887"/>
        <v>0.99557208100672834</v>
      </c>
      <c r="KJ151" s="4">
        <f t="shared" si="887"/>
        <v>0</v>
      </c>
    </row>
    <row r="152" spans="1:296" x14ac:dyDescent="0.2">
      <c r="A152" s="4" t="str">
        <f>'Respondent Data'!A152</f>
        <v>1254</v>
      </c>
      <c r="B152" s="4">
        <f>SUMPRODUCT('Respondent Data'!I152:Z152,'Product Coding'!A100:R100)</f>
        <v>1.8233189387545001</v>
      </c>
      <c r="C152" s="4">
        <f>SUMPRODUCT('Respondent Data'!I152:Z152,'Product Coding'!A101:R101)</f>
        <v>0.84304949835286491</v>
      </c>
      <c r="D152" s="4">
        <f>SUMPRODUCT('Respondent Data'!I152:Z152,'Product Coding'!A102:R102)</f>
        <v>1.0631154758830299</v>
      </c>
      <c r="E152" s="4">
        <f>SUMPRODUCT('Respondent Data'!I152:Z152,'Product Coding'!A103:R103)</f>
        <v>-9.105204884903606E-2</v>
      </c>
      <c r="F152" s="4">
        <f>SUMPRODUCT('Respondent Data'!I152:Z152,'Product Coding'!A104:R104)</f>
        <v>-1.49949123102124</v>
      </c>
      <c r="G152" s="4">
        <f>SUMPRODUCT('Respondent Data'!I152:Z152,'Product Coding'!A105:R105)</f>
        <v>-1.8986467901337198</v>
      </c>
      <c r="H152" s="4">
        <f>SUMPRODUCT('Respondent Data'!I152:Z152,'Product Coding'!A106:R106)</f>
        <v>-1.5594276636317799</v>
      </c>
      <c r="I152" s="4">
        <f>SUMPRODUCT('Respondent Data'!I152:Z152,'Product Coding'!A107:R107)</f>
        <v>-2.5396971040334151</v>
      </c>
      <c r="J152" s="4">
        <f>SUMPRODUCT('Respondent Data'!I152:Z152,'Product Coding'!A108:R108)</f>
        <v>-2.3196311265032499</v>
      </c>
      <c r="K152" s="4">
        <f>SUMPRODUCT('Respondent Data'!I152:Z152,'Product Coding'!A109:R109)</f>
        <v>-3.4737986512353158</v>
      </c>
      <c r="L152" s="4">
        <f>SUMPRODUCT('Respondent Data'!I152:Z152,'Product Coding'!A110:R110)</f>
        <v>-4.8822378334075198</v>
      </c>
      <c r="M152" s="4">
        <f>SUMPRODUCT('Respondent Data'!I152:Z152,'Product Coding'!A111:R111)</f>
        <v>-5.2813933925200001</v>
      </c>
      <c r="N152" s="4">
        <f>SUMPRODUCT('Respondent Data'!I152:Z152,'Product Coding'!A112:R112)</f>
        <v>-0.23979040858886003</v>
      </c>
      <c r="O152" s="4">
        <f>SUMPRODUCT('Respondent Data'!I152:Z152,'Product Coding'!A113:R113)</f>
        <v>-1.220059848990495</v>
      </c>
      <c r="P152" s="4">
        <f>SUMPRODUCT('Respondent Data'!I152:Z152,'Product Coding'!A114:R114)</f>
        <v>-0.99999387146033025</v>
      </c>
      <c r="Q152" s="4">
        <f>SUMPRODUCT('Respondent Data'!I152:Z152,'Product Coding'!A115:R115)</f>
        <v>-2.1541613961923964</v>
      </c>
      <c r="R152" s="4">
        <f>SUMPRODUCT('Respondent Data'!I152:Z152,'Product Coding'!A116:R116)</f>
        <v>-3.5626005783646004</v>
      </c>
      <c r="S152" s="4">
        <f>SUMPRODUCT('Respondent Data'!I152:Z152,'Product Coding'!A117:R117)</f>
        <v>-3.9617561374770798</v>
      </c>
      <c r="T152" s="4">
        <f>SUMPRODUCT('Respondent Data'!I152:Z152,'Product Coding'!A118:R118)</f>
        <v>-3.6225370109751402</v>
      </c>
      <c r="U152" s="4">
        <f>SUMPRODUCT('Respondent Data'!I152:Z152,'Product Coding'!A119:R119)</f>
        <v>-4.6028064513767752</v>
      </c>
      <c r="V152" s="4">
        <f>SUMPRODUCT('Respondent Data'!I152:Z152,'Product Coding'!A120:R120)</f>
        <v>-4.38274047384661</v>
      </c>
      <c r="W152" s="4">
        <f>SUMPRODUCT('Respondent Data'!I152:Z152,'Product Coding'!A121:R121)</f>
        <v>-5.536907998578676</v>
      </c>
      <c r="X152" s="4">
        <f>SUMPRODUCT('Respondent Data'!I152:Z152,'Product Coding'!A122:R122)</f>
        <v>-6.9453471807508809</v>
      </c>
      <c r="Y152" s="4">
        <f>SUMPRODUCT('Respondent Data'!I152:Z152,'Product Coding'!A123:R123)</f>
        <v>-7.3445027398633602</v>
      </c>
      <c r="Z152" s="4">
        <f>SUMPRODUCT('Respondent Data'!I152:Z152,'Product Coding'!A124:R124)</f>
        <v>1.9916153607373703</v>
      </c>
      <c r="AA152" s="4">
        <f>SUMPRODUCT('Respondent Data'!I152:Z152,'Product Coding'!A125:R125)</f>
        <v>1.0113459203357351</v>
      </c>
      <c r="AB152" s="4">
        <f>SUMPRODUCT('Respondent Data'!I152:Z152,'Product Coding'!A126:R126)</f>
        <v>1.2314118978659001</v>
      </c>
      <c r="AC152" s="4">
        <f>SUMPRODUCT('Respondent Data'!I152:Z152,'Product Coding'!A127:R127)</f>
        <v>7.7244373133834143E-2</v>
      </c>
      <c r="AD152" s="4">
        <f>SUMPRODUCT('Respondent Data'!I152:Z152,'Product Coding'!A128:R128)</f>
        <v>-1.3311948090383698</v>
      </c>
      <c r="AE152" s="4">
        <f>SUMPRODUCT('Respondent Data'!I152:Z152,'Product Coding'!A129:R129)</f>
        <v>-1.7303503681508501</v>
      </c>
      <c r="AF152" s="4">
        <f>SUMPRODUCT('Respondent Data'!I152:Z152,'Product Coding'!A130:R130)</f>
        <v>-1.3911312416489097</v>
      </c>
      <c r="AG152" s="4">
        <f>SUMPRODUCT('Respondent Data'!I152:Z152,'Product Coding'!A131:R131)</f>
        <v>-2.3714006820505449</v>
      </c>
      <c r="AH152" s="4">
        <f>SUMPRODUCT('Respondent Data'!I152:Z152,'Product Coding'!A132:R132)</f>
        <v>-2.1513347045203801</v>
      </c>
      <c r="AI152" s="4">
        <f>SUMPRODUCT('Respondent Data'!I152:Z152,'Product Coding'!A133:R133)</f>
        <v>-3.3055022292524461</v>
      </c>
      <c r="AJ152" s="4">
        <f>SUMPRODUCT('Respondent Data'!I152:Z152,'Product Coding'!A134:R134)</f>
        <v>-4.7139414114246501</v>
      </c>
      <c r="AK152" s="4">
        <f>SUMPRODUCT('Respondent Data'!I152:Z152,'Product Coding'!A135:R135)</f>
        <v>-5.1130969705371303</v>
      </c>
      <c r="AL152" s="4">
        <f>SUMPRODUCT('Respondent Data'!I152:Z152,'Product Coding'!A136:R136)</f>
        <v>5.9621404640835305</v>
      </c>
      <c r="AM152" s="4">
        <f>SUMPRODUCT('Respondent Data'!I152:Z152,'Product Coding'!A137:R137)</f>
        <v>4.9818710236818955</v>
      </c>
      <c r="AN152" s="4">
        <f>SUMPRODUCT('Respondent Data'!I152:Z152,'Product Coding'!A138:R138)</f>
        <v>5.2019370012120598</v>
      </c>
      <c r="AO152" s="4">
        <f>SUMPRODUCT('Respondent Data'!I152:Z152,'Product Coding'!A139:R139)</f>
        <v>4.0477694764799939</v>
      </c>
      <c r="AP152" s="4">
        <f>SUMPRODUCT('Respondent Data'!I152:Z152,'Product Coding'!A140:R140)</f>
        <v>2.6393302943077899</v>
      </c>
      <c r="AQ152" s="4">
        <f>SUMPRODUCT('Respondent Data'!I152:Z152,'Product Coding'!A141:R141)</f>
        <v>2.2401747351953101</v>
      </c>
      <c r="AR152" s="4">
        <f>SUMPRODUCT('Respondent Data'!I152:Z152,'Product Coding'!A142:R142)</f>
        <v>2.57939386169725</v>
      </c>
      <c r="AS152" s="4">
        <f>SUMPRODUCT('Respondent Data'!I152:Z152,'Product Coding'!A143:R143)</f>
        <v>1.5991244212956153</v>
      </c>
      <c r="AT152" s="4">
        <f>SUMPRODUCT('Respondent Data'!I152:Z152,'Product Coding'!A144:R144)</f>
        <v>1.81919039882578</v>
      </c>
      <c r="AU152" s="4">
        <f>SUMPRODUCT('Respondent Data'!I152:Z152,'Product Coding'!A145:R145)</f>
        <v>0.66502287409371408</v>
      </c>
      <c r="AV152" s="4">
        <f>SUMPRODUCT('Respondent Data'!I152:Z152,'Product Coding'!A146:R146)</f>
        <v>-0.74341630807848991</v>
      </c>
      <c r="AW152" s="4">
        <f>SUMPRODUCT('Respondent Data'!I152:Z152,'Product Coding'!A147:R147)</f>
        <v>-1.1425718671909699</v>
      </c>
      <c r="AX152" s="4">
        <f>SUMPRODUCT('Respondent Data'!I152:Z152,'Product Coding'!A148:R148)</f>
        <v>8.6800695990854209</v>
      </c>
      <c r="AY152" s="4">
        <f>SUMPRODUCT('Respondent Data'!I152:Z152,'Product Coding'!A149:R149)</f>
        <v>7.6998001586837859</v>
      </c>
      <c r="AZ152" s="4">
        <f>SUMPRODUCT('Respondent Data'!I152:Z152,'Product Coding'!A150:R150)</f>
        <v>7.9198661362139511</v>
      </c>
      <c r="BA152" s="4">
        <f>SUMPRODUCT('Respondent Data'!I152:Z152,'Product Coding'!A151:R151)</f>
        <v>6.7656986114818842</v>
      </c>
      <c r="BB152" s="4">
        <f>SUMPRODUCT('Respondent Data'!I152:Z152,'Product Coding'!A152:R152)</f>
        <v>5.3572594293096802</v>
      </c>
      <c r="BC152" s="4">
        <f>SUMPRODUCT('Respondent Data'!I152:Z152,'Product Coding'!A153:R153)</f>
        <v>4.9581038701972009</v>
      </c>
      <c r="BD152" s="4">
        <f>SUMPRODUCT('Respondent Data'!I152:Z152,'Product Coding'!A154:R154)</f>
        <v>5.2973229966991404</v>
      </c>
      <c r="BE152" s="4">
        <f>SUMPRODUCT('Respondent Data'!I152:Z152,'Product Coding'!A155:R155)</f>
        <v>4.3170535562975054</v>
      </c>
      <c r="BF152" s="4">
        <f>SUMPRODUCT('Respondent Data'!I152:Z152,'Product Coding'!A156:R156)</f>
        <v>4.5371195338276706</v>
      </c>
      <c r="BG152" s="4">
        <f>SUMPRODUCT('Respondent Data'!I152:Z152,'Product Coding'!A157:R157)</f>
        <v>3.3829520090956038</v>
      </c>
      <c r="BH152" s="4">
        <f>SUMPRODUCT('Respondent Data'!I152:Z152,'Product Coding'!A158:R158)</f>
        <v>1.9745128269234005</v>
      </c>
      <c r="BI152" s="4">
        <f>SUMPRODUCT('Respondent Data'!I152:Z152,'Product Coding'!A159:R159)</f>
        <v>1.5753572678109207</v>
      </c>
      <c r="BJ152" s="4">
        <f>SUMPRODUCT('Respondent Data'!I152:Z152,'Product Coding'!A160:R160)</f>
        <v>9.5906712217227792</v>
      </c>
      <c r="BK152" s="4">
        <f>SUMPRODUCT('Respondent Data'!I152:Z152,'Product Coding'!A161:R161)</f>
        <v>8.6104017813211442</v>
      </c>
      <c r="BL152" s="4">
        <f>SUMPRODUCT('Respondent Data'!I152:Z152,'Product Coding'!A162:R162)</f>
        <v>8.8304677588513094</v>
      </c>
      <c r="BM152" s="4">
        <f>SUMPRODUCT('Respondent Data'!I152:Z152,'Product Coding'!A163:R163)</f>
        <v>7.6763002341192443</v>
      </c>
      <c r="BN152" s="4">
        <f>SUMPRODUCT('Respondent Data'!I152:Z152,'Product Coding'!A164:R164)</f>
        <v>6.2678610519470404</v>
      </c>
      <c r="BO152" s="4">
        <f>SUMPRODUCT('Respondent Data'!I152:Z152,'Product Coding'!A165:R165)</f>
        <v>5.8687054928345601</v>
      </c>
      <c r="BP152" s="4">
        <f>SUMPRODUCT('Respondent Data'!I152:Z152,'Product Coding'!A166:R166)</f>
        <v>6.2079246193364996</v>
      </c>
      <c r="BQ152" s="4">
        <f>SUMPRODUCT('Respondent Data'!I152:Z152,'Product Coding'!A167:R167)</f>
        <v>5.2276551789348646</v>
      </c>
      <c r="BR152" s="4">
        <f>SUMPRODUCT('Respondent Data'!I152:Z152,'Product Coding'!A168:R168)</f>
        <v>5.447721156465029</v>
      </c>
      <c r="BS152" s="4">
        <f>SUMPRODUCT('Respondent Data'!I152:Z152,'Product Coding'!A169:R169)</f>
        <v>4.2935536317329639</v>
      </c>
      <c r="BT152" s="4">
        <f>SUMPRODUCT('Respondent Data'!I152:Z152,'Product Coding'!A170:R170)</f>
        <v>2.8851144495607599</v>
      </c>
      <c r="BU152" s="4">
        <f>SUMPRODUCT('Respondent Data'!I152:Z152,'Product Coding'!A171:R171)</f>
        <v>2.4859588904482797</v>
      </c>
      <c r="BV152" s="4">
        <f>SUMPRODUCT('Respondent Data'!I152:Z152,'Product Coding'!A172:R172)</f>
        <v>-3.2452726059513699</v>
      </c>
      <c r="BX152" s="4">
        <f t="shared" si="676"/>
        <v>0.16148888878897907</v>
      </c>
      <c r="BY152" s="4">
        <f t="shared" si="677"/>
        <v>0.43039602819316897</v>
      </c>
      <c r="BZ152" s="4">
        <f t="shared" si="678"/>
        <v>0.34537811524665202</v>
      </c>
      <c r="CA152" s="4">
        <f t="shared" si="679"/>
        <v>1.0953260142331869</v>
      </c>
      <c r="CB152" s="4">
        <f t="shared" si="680"/>
        <v>4.4794095059016357</v>
      </c>
      <c r="CC152" s="4">
        <f t="shared" si="681"/>
        <v>6.6768531427226367</v>
      </c>
      <c r="CD152" s="4">
        <f t="shared" si="682"/>
        <v>4.756098377941691</v>
      </c>
      <c r="CE152" s="4">
        <f t="shared" si="683"/>
        <v>12.675830931234799</v>
      </c>
      <c r="CF152" s="4">
        <f t="shared" si="684"/>
        <v>10.171921461715227</v>
      </c>
      <c r="CG152" s="4">
        <f t="shared" si="685"/>
        <v>32.259050877606398</v>
      </c>
      <c r="CH152" s="4">
        <f t="shared" si="686"/>
        <v>131.92556122541913</v>
      </c>
      <c r="CI152" s="4">
        <f t="shared" si="687"/>
        <v>196.64368638608912</v>
      </c>
      <c r="CJ152" s="4">
        <f t="shared" si="688"/>
        <v>1.2709827353381997</v>
      </c>
      <c r="CK152" s="4">
        <f t="shared" si="689"/>
        <v>3.3873904594542168</v>
      </c>
      <c r="CL152" s="4">
        <f t="shared" si="690"/>
        <v>2.7182651694120739</v>
      </c>
      <c r="CM152" s="4">
        <f t="shared" si="691"/>
        <v>8.6206578303744674</v>
      </c>
      <c r="CN152" s="4">
        <f t="shared" si="692"/>
        <v>35.254760802461703</v>
      </c>
      <c r="CO152" s="4">
        <f t="shared" si="693"/>
        <v>52.549529162208309</v>
      </c>
      <c r="CP152" s="4">
        <f t="shared" si="694"/>
        <v>37.432413903305324</v>
      </c>
      <c r="CQ152" s="4">
        <f t="shared" si="695"/>
        <v>99.763905680951439</v>
      </c>
      <c r="CR152" s="4">
        <f t="shared" si="696"/>
        <v>80.057127521323693</v>
      </c>
      <c r="CS152" s="4">
        <f t="shared" si="697"/>
        <v>253.89175088950424</v>
      </c>
      <c r="CT152" s="4">
        <f t="shared" si="698"/>
        <v>1038.3074149851577</v>
      </c>
      <c r="CU152" s="4">
        <f t="shared" si="699"/>
        <v>1547.6651816990852</v>
      </c>
      <c r="CV152" s="4">
        <f t="shared" si="700"/>
        <v>0.13647479127214823</v>
      </c>
      <c r="CW152" s="4">
        <f t="shared" si="701"/>
        <v>0.36372909958392752</v>
      </c>
      <c r="CX152" s="4">
        <f t="shared" si="702"/>
        <v>0.29188018161328499</v>
      </c>
      <c r="CY152" s="4">
        <f t="shared" si="703"/>
        <v>0.92566361864538338</v>
      </c>
      <c r="CZ152" s="4">
        <f t="shared" si="704"/>
        <v>3.7855637123073875</v>
      </c>
      <c r="DA152" s="4">
        <f t="shared" si="705"/>
        <v>5.6426305601654887</v>
      </c>
      <c r="DB152" s="4">
        <f t="shared" si="706"/>
        <v>4.0193943884744385</v>
      </c>
      <c r="DC152" s="4">
        <f t="shared" si="707"/>
        <v>10.712386428033742</v>
      </c>
      <c r="DD152" s="4">
        <f t="shared" si="708"/>
        <v>8.596324296579164</v>
      </c>
      <c r="DE152" s="4">
        <f t="shared" si="709"/>
        <v>27.262230040556204</v>
      </c>
      <c r="DF152" s="4">
        <f t="shared" si="710"/>
        <v>111.49072587419295</v>
      </c>
      <c r="DG152" s="4">
        <f t="shared" si="711"/>
        <v>166.18422639340625</v>
      </c>
      <c r="DH152" s="4">
        <f t="shared" si="712"/>
        <v>2.5743956689428167E-3</v>
      </c>
      <c r="DI152" s="4">
        <f t="shared" si="713"/>
        <v>6.8612130482769247E-3</v>
      </c>
      <c r="DJ152" s="4">
        <f t="shared" si="714"/>
        <v>5.5058891711148757E-3</v>
      </c>
      <c r="DK152" s="4">
        <f t="shared" si="715"/>
        <v>1.7461279028348573E-2</v>
      </c>
      <c r="DL152" s="4">
        <f t="shared" si="716"/>
        <v>7.1409076611352928E-2</v>
      </c>
      <c r="DM152" s="4">
        <f t="shared" si="717"/>
        <v>0.10643990395681925</v>
      </c>
      <c r="DN152" s="4">
        <f t="shared" si="718"/>
        <v>7.5819947471671853E-2</v>
      </c>
      <c r="DO152" s="4">
        <f t="shared" si="719"/>
        <v>0.20207337169967135</v>
      </c>
      <c r="DP152" s="4">
        <f t="shared" si="720"/>
        <v>0.16215698028664186</v>
      </c>
      <c r="DQ152" s="4">
        <f t="shared" si="721"/>
        <v>0.51426176430030368</v>
      </c>
      <c r="DR152" s="4">
        <f t="shared" si="722"/>
        <v>2.1031081208650173</v>
      </c>
      <c r="DS152" s="4">
        <f t="shared" si="723"/>
        <v>3.1348203480352765</v>
      </c>
      <c r="DT152" s="4">
        <f t="shared" si="724"/>
        <v>1.69939239571771E-4</v>
      </c>
      <c r="DU152" s="4">
        <f t="shared" si="725"/>
        <v>4.5291768550982317E-4</v>
      </c>
      <c r="DV152" s="4">
        <f t="shared" si="726"/>
        <v>3.6345097616247309E-4</v>
      </c>
      <c r="DW152" s="4">
        <f t="shared" si="727"/>
        <v>1.1526419640251425E-3</v>
      </c>
      <c r="DX152" s="4">
        <f t="shared" si="728"/>
        <v>4.7138069428305914E-3</v>
      </c>
      <c r="DY152" s="4">
        <f t="shared" si="729"/>
        <v>7.0262378688440751E-3</v>
      </c>
      <c r="DZ152" s="4">
        <f t="shared" si="730"/>
        <v>5.0049743219925131E-3</v>
      </c>
      <c r="EA152" s="4">
        <f t="shared" si="731"/>
        <v>1.3339128688966405E-2</v>
      </c>
      <c r="EB152" s="4">
        <f t="shared" si="732"/>
        <v>1.0704195261671982E-2</v>
      </c>
      <c r="EC152" s="4">
        <f t="shared" si="733"/>
        <v>3.3947094543520302E-2</v>
      </c>
      <c r="ED152" s="4">
        <f t="shared" si="734"/>
        <v>0.13882892948766687</v>
      </c>
      <c r="EE152" s="4">
        <f t="shared" si="735"/>
        <v>0.2069336087556409</v>
      </c>
      <c r="EF152" s="4">
        <f t="shared" si="736"/>
        <v>6.8363519126255E-5</v>
      </c>
      <c r="EG152" s="4">
        <f t="shared" si="737"/>
        <v>1.8220069087041677E-4</v>
      </c>
      <c r="EH152" s="4">
        <f t="shared" si="738"/>
        <v>1.462098325433877E-4</v>
      </c>
      <c r="EI152" s="4">
        <f t="shared" si="739"/>
        <v>4.6368726347088032E-4</v>
      </c>
      <c r="EJ152" s="4">
        <f t="shared" si="740"/>
        <v>1.8962802935079291E-3</v>
      </c>
      <c r="EK152" s="4">
        <f t="shared" si="741"/>
        <v>2.826529930007577E-3</v>
      </c>
      <c r="EL152" s="4">
        <f t="shared" si="742"/>
        <v>2.0134117267451082E-3</v>
      </c>
      <c r="EM152" s="4">
        <f t="shared" si="743"/>
        <v>5.3660930904107116E-3</v>
      </c>
      <c r="EN152" s="4">
        <f t="shared" si="744"/>
        <v>4.306106461029721E-3</v>
      </c>
      <c r="EO152" s="4">
        <f t="shared" si="745"/>
        <v>1.3656309472460633E-2</v>
      </c>
      <c r="EP152" s="4">
        <f t="shared" si="746"/>
        <v>5.5848397346154516E-2</v>
      </c>
      <c r="EQ152" s="4">
        <f t="shared" si="747"/>
        <v>8.3245692729233337E-2</v>
      </c>
      <c r="ER152" s="4">
        <f t="shared" si="748"/>
        <v>25.668706548711885</v>
      </c>
      <c r="ET152" s="4">
        <f t="shared" si="749"/>
        <v>0.8609638969879817</v>
      </c>
      <c r="EU152" s="4">
        <f t="shared" si="750"/>
        <v>0.69910708663192278</v>
      </c>
      <c r="EV152" s="4">
        <f t="shared" si="751"/>
        <v>0.74328546649256833</v>
      </c>
      <c r="EW152" s="4">
        <f t="shared" si="752"/>
        <v>0.47725270111055418</v>
      </c>
      <c r="EX152" s="4">
        <f t="shared" si="753"/>
        <v>0.1825014171550681</v>
      </c>
      <c r="EY152" s="4">
        <f t="shared" si="754"/>
        <v>0.13026170768265402</v>
      </c>
      <c r="EZ152" s="4">
        <f t="shared" si="755"/>
        <v>0.17372878890189983</v>
      </c>
      <c r="FA152" s="4">
        <f t="shared" si="756"/>
        <v>7.3121699517069816E-2</v>
      </c>
      <c r="FB152" s="4">
        <f t="shared" si="757"/>
        <v>8.9510117254840579E-2</v>
      </c>
      <c r="FC152" s="4">
        <f t="shared" si="758"/>
        <v>3.0067003525747288E-2</v>
      </c>
      <c r="FD152" s="4">
        <f t="shared" si="759"/>
        <v>7.5230075448330831E-3</v>
      </c>
      <c r="FE152" s="4">
        <f t="shared" si="760"/>
        <v>5.0596101412849568E-3</v>
      </c>
      <c r="FF152" s="4">
        <f t="shared" si="761"/>
        <v>0.44033800188757394</v>
      </c>
      <c r="FG152" s="4">
        <f t="shared" si="762"/>
        <v>0.22792591843407484</v>
      </c>
      <c r="FH152" s="4">
        <f t="shared" si="763"/>
        <v>0.26894262631573379</v>
      </c>
      <c r="FI152" s="4">
        <f t="shared" si="764"/>
        <v>0.10394299616838953</v>
      </c>
      <c r="FJ152" s="4">
        <f t="shared" si="765"/>
        <v>2.7582584407289754E-2</v>
      </c>
      <c r="FK152" s="4">
        <f t="shared" si="766"/>
        <v>1.8674300514779005E-2</v>
      </c>
      <c r="FL152" s="4">
        <f t="shared" si="767"/>
        <v>2.6019703121327918E-2</v>
      </c>
      <c r="FM152" s="4">
        <f t="shared" si="768"/>
        <v>9.9241885598033291E-3</v>
      </c>
      <c r="FN152" s="4">
        <f t="shared" si="769"/>
        <v>1.233697801266064E-2</v>
      </c>
      <c r="FO152" s="4">
        <f t="shared" si="770"/>
        <v>3.923234065089461E-3</v>
      </c>
      <c r="FP152" s="4">
        <f t="shared" si="771"/>
        <v>9.6217922202958685E-4</v>
      </c>
      <c r="FQ152" s="4">
        <f t="shared" si="772"/>
        <v>6.4571736474560056E-4</v>
      </c>
      <c r="FR152" s="4">
        <f t="shared" si="773"/>
        <v>0.87991393005789331</v>
      </c>
      <c r="FS152" s="4">
        <f t="shared" si="774"/>
        <v>0.73328346539286948</v>
      </c>
      <c r="FT152" s="4">
        <f t="shared" si="775"/>
        <v>0.7740655938782276</v>
      </c>
      <c r="FU152" s="4">
        <f t="shared" si="776"/>
        <v>0.51930149706180484</v>
      </c>
      <c r="FV152" s="4">
        <f t="shared" si="777"/>
        <v>0.20896179846654764</v>
      </c>
      <c r="FW152" s="4">
        <f t="shared" si="778"/>
        <v>0.15054276930540103</v>
      </c>
      <c r="FX152" s="4">
        <f t="shared" si="779"/>
        <v>0.19922722197247653</v>
      </c>
      <c r="FY152" s="4">
        <f t="shared" si="780"/>
        <v>8.5379696626682974E-2</v>
      </c>
      <c r="FZ152" s="4">
        <f t="shared" si="781"/>
        <v>0.104206565878195</v>
      </c>
      <c r="GA152" s="4">
        <f t="shared" si="782"/>
        <v>3.5382912054887507E-2</v>
      </c>
      <c r="GB152" s="4">
        <f t="shared" si="783"/>
        <v>8.8896217197351642E-3</v>
      </c>
      <c r="GC152" s="4">
        <f t="shared" si="784"/>
        <v>5.9814255302223897E-3</v>
      </c>
      <c r="GD152" s="4">
        <f t="shared" si="785"/>
        <v>0.99743221482608768</v>
      </c>
      <c r="GE152" s="4">
        <f t="shared" si="786"/>
        <v>0.99318554239714463</v>
      </c>
      <c r="GF152" s="4">
        <f t="shared" si="787"/>
        <v>0.99452425964839097</v>
      </c>
      <c r="GG152" s="4">
        <f t="shared" si="788"/>
        <v>0.9828383847245532</v>
      </c>
      <c r="GH152" s="4">
        <f t="shared" si="789"/>
        <v>0.93335031579422012</v>
      </c>
      <c r="GI152" s="4">
        <f t="shared" si="790"/>
        <v>0.90379965185983269</v>
      </c>
      <c r="GJ152" s="4">
        <f t="shared" si="791"/>
        <v>0.92952357162566157</v>
      </c>
      <c r="GK152" s="4">
        <f t="shared" si="792"/>
        <v>0.83189597535635462</v>
      </c>
      <c r="GL152" s="4">
        <f t="shared" si="793"/>
        <v>0.86046895295793313</v>
      </c>
      <c r="GM152" s="4">
        <f t="shared" si="794"/>
        <v>0.66038780320261925</v>
      </c>
      <c r="GN152" s="4">
        <f t="shared" si="795"/>
        <v>0.32225754342109153</v>
      </c>
      <c r="GO152" s="4">
        <f t="shared" si="796"/>
        <v>0.24184847607107413</v>
      </c>
      <c r="GP152" s="4">
        <f t="shared" si="797"/>
        <v>0.99983008963486653</v>
      </c>
      <c r="GQ152" s="4">
        <f t="shared" si="798"/>
        <v>0.99954728735605303</v>
      </c>
      <c r="GR152" s="4">
        <f t="shared" si="799"/>
        <v>0.9996366810724564</v>
      </c>
      <c r="GS152" s="4">
        <f t="shared" si="800"/>
        <v>0.99884868508985414</v>
      </c>
      <c r="GT152" s="4">
        <f t="shared" si="801"/>
        <v>0.99530830878379806</v>
      </c>
      <c r="GU152" s="4">
        <f t="shared" si="802"/>
        <v>0.99302278569850011</v>
      </c>
      <c r="GV152" s="4">
        <f t="shared" si="803"/>
        <v>0.99501995069689186</v>
      </c>
      <c r="GW152" s="4">
        <f t="shared" si="804"/>
        <v>0.98683646144581016</v>
      </c>
      <c r="GX152" s="4">
        <f t="shared" si="805"/>
        <v>0.9894091710395041</v>
      </c>
      <c r="GY152" s="4">
        <f t="shared" si="806"/>
        <v>0.9671674743101748</v>
      </c>
      <c r="GZ152" s="4">
        <f t="shared" si="807"/>
        <v>0.8780950098008814</v>
      </c>
      <c r="HA152" s="4">
        <f t="shared" si="808"/>
        <v>0.82854598856602291</v>
      </c>
      <c r="HB152" s="4">
        <f t="shared" si="809"/>
        <v>0.99993164115412492</v>
      </c>
      <c r="HC152" s="4">
        <f t="shared" si="810"/>
        <v>0.99981783250017386</v>
      </c>
      <c r="HD152" s="4">
        <f t="shared" si="811"/>
        <v>0.99985381154164665</v>
      </c>
      <c r="HE152" s="4">
        <f t="shared" si="812"/>
        <v>0.99953652764275813</v>
      </c>
      <c r="HF152" s="4">
        <f t="shared" si="813"/>
        <v>0.99810730877955511</v>
      </c>
      <c r="HG152" s="4">
        <f t="shared" si="814"/>
        <v>0.99718143682317129</v>
      </c>
      <c r="HH152" s="4">
        <f t="shared" si="815"/>
        <v>0.99799063395441434</v>
      </c>
      <c r="HI152" s="4">
        <f t="shared" si="816"/>
        <v>0.99466254817295874</v>
      </c>
      <c r="HJ152" s="4">
        <f t="shared" si="817"/>
        <v>0.99571235658796942</v>
      </c>
      <c r="HK152" s="4">
        <f t="shared" si="818"/>
        <v>0.98652767279713593</v>
      </c>
      <c r="HL152" s="4">
        <f t="shared" si="819"/>
        <v>0.94710566641335259</v>
      </c>
      <c r="HM152" s="4">
        <f t="shared" si="820"/>
        <v>0.92315160513632311</v>
      </c>
      <c r="HN152" s="4">
        <f t="shared" si="821"/>
        <v>3.7497131635291121E-2</v>
      </c>
      <c r="HP152" s="4">
        <f t="shared" ref="HP152:IU152" si="888">IF(B1=1,ET152,0)</f>
        <v>0.8609638969879817</v>
      </c>
      <c r="HQ152" s="4">
        <f t="shared" si="888"/>
        <v>0.69910708663192278</v>
      </c>
      <c r="HR152" s="4">
        <f t="shared" si="888"/>
        <v>0.74328546649256833</v>
      </c>
      <c r="HS152" s="4">
        <f t="shared" si="888"/>
        <v>0.47725270111055418</v>
      </c>
      <c r="HT152" s="4">
        <f t="shared" si="888"/>
        <v>0.1825014171550681</v>
      </c>
      <c r="HU152" s="4">
        <f t="shared" si="888"/>
        <v>0.13026170768265402</v>
      </c>
      <c r="HV152" s="4">
        <f t="shared" si="888"/>
        <v>0.17372878890189983</v>
      </c>
      <c r="HW152" s="4">
        <f t="shared" si="888"/>
        <v>7.3121699517069816E-2</v>
      </c>
      <c r="HX152" s="4">
        <f t="shared" si="888"/>
        <v>8.9510117254840579E-2</v>
      </c>
      <c r="HY152" s="4">
        <f t="shared" si="888"/>
        <v>3.0067003525747288E-2</v>
      </c>
      <c r="HZ152" s="4">
        <f t="shared" si="888"/>
        <v>7.5230075448330831E-3</v>
      </c>
      <c r="IA152" s="4">
        <f t="shared" si="888"/>
        <v>5.0596101412849568E-3</v>
      </c>
      <c r="IB152" s="4">
        <f t="shared" si="888"/>
        <v>0.44033800188757394</v>
      </c>
      <c r="IC152" s="4">
        <f t="shared" si="888"/>
        <v>0.22792591843407484</v>
      </c>
      <c r="ID152" s="4">
        <f t="shared" si="888"/>
        <v>0.26894262631573379</v>
      </c>
      <c r="IE152" s="4">
        <f t="shared" si="888"/>
        <v>0.10394299616838953</v>
      </c>
      <c r="IF152" s="4">
        <f t="shared" si="888"/>
        <v>2.7582584407289754E-2</v>
      </c>
      <c r="IG152" s="4">
        <f t="shared" si="888"/>
        <v>1.8674300514779005E-2</v>
      </c>
      <c r="IH152" s="4">
        <f t="shared" si="888"/>
        <v>2.6019703121327918E-2</v>
      </c>
      <c r="II152" s="4">
        <f t="shared" si="888"/>
        <v>9.9241885598033291E-3</v>
      </c>
      <c r="IJ152" s="4">
        <f t="shared" si="888"/>
        <v>1.233697801266064E-2</v>
      </c>
      <c r="IK152" s="4">
        <f t="shared" si="888"/>
        <v>3.923234065089461E-3</v>
      </c>
      <c r="IL152" s="4">
        <f t="shared" si="888"/>
        <v>9.6217922202958685E-4</v>
      </c>
      <c r="IM152" s="4">
        <f t="shared" si="888"/>
        <v>6.4571736474560056E-4</v>
      </c>
      <c r="IN152" s="4">
        <f t="shared" si="888"/>
        <v>0.87991393005789331</v>
      </c>
      <c r="IO152" s="4">
        <f t="shared" si="888"/>
        <v>0.73328346539286948</v>
      </c>
      <c r="IP152" s="4">
        <f t="shared" si="888"/>
        <v>0.7740655938782276</v>
      </c>
      <c r="IQ152" s="4">
        <f t="shared" si="888"/>
        <v>0.51930149706180484</v>
      </c>
      <c r="IR152" s="4">
        <f t="shared" si="888"/>
        <v>0.20896179846654764</v>
      </c>
      <c r="IS152" s="4">
        <f t="shared" si="888"/>
        <v>0.15054276930540103</v>
      </c>
      <c r="IT152" s="4">
        <f t="shared" si="888"/>
        <v>0.19922722197247653</v>
      </c>
      <c r="IU152" s="4">
        <f t="shared" si="888"/>
        <v>8.5379696626682974E-2</v>
      </c>
      <c r="IV152" s="4">
        <f t="shared" ref="IV152:KA152" si="889">IF(AH1=1,FZ152,0)</f>
        <v>0.104206565878195</v>
      </c>
      <c r="IW152" s="4">
        <f t="shared" si="889"/>
        <v>3.5382912054887507E-2</v>
      </c>
      <c r="IX152" s="4">
        <f t="shared" si="889"/>
        <v>8.8896217197351642E-3</v>
      </c>
      <c r="IY152" s="4">
        <f t="shared" si="889"/>
        <v>5.9814255302223897E-3</v>
      </c>
      <c r="IZ152" s="4">
        <f t="shared" si="889"/>
        <v>0.99743221482608768</v>
      </c>
      <c r="JA152" s="4">
        <f t="shared" si="889"/>
        <v>0.99318554239714463</v>
      </c>
      <c r="JB152" s="4">
        <f t="shared" si="889"/>
        <v>0.99452425964839097</v>
      </c>
      <c r="JC152" s="4">
        <f t="shared" si="889"/>
        <v>0.9828383847245532</v>
      </c>
      <c r="JD152" s="4">
        <f t="shared" si="889"/>
        <v>0.93335031579422012</v>
      </c>
      <c r="JE152" s="4">
        <f t="shared" si="889"/>
        <v>0.90379965185983269</v>
      </c>
      <c r="JF152" s="4">
        <f t="shared" si="889"/>
        <v>0.92952357162566157</v>
      </c>
      <c r="JG152" s="4">
        <f t="shared" si="889"/>
        <v>0.83189597535635462</v>
      </c>
      <c r="JH152" s="4">
        <f t="shared" si="889"/>
        <v>0.86046895295793313</v>
      </c>
      <c r="JI152" s="4">
        <f t="shared" si="889"/>
        <v>0.66038780320261925</v>
      </c>
      <c r="JJ152" s="4">
        <f t="shared" si="889"/>
        <v>0.32225754342109153</v>
      </c>
      <c r="JK152" s="4">
        <f t="shared" si="889"/>
        <v>0.24184847607107413</v>
      </c>
      <c r="JL152" s="4">
        <f t="shared" si="889"/>
        <v>0.99983008963486653</v>
      </c>
      <c r="JM152" s="4">
        <f t="shared" si="889"/>
        <v>0.99954728735605303</v>
      </c>
      <c r="JN152" s="4">
        <f t="shared" si="889"/>
        <v>0.9996366810724564</v>
      </c>
      <c r="JO152" s="4">
        <f t="shared" si="889"/>
        <v>0.99884868508985414</v>
      </c>
      <c r="JP152" s="4">
        <f t="shared" si="889"/>
        <v>0.99530830878379806</v>
      </c>
      <c r="JQ152" s="4">
        <f t="shared" si="889"/>
        <v>0.99302278569850011</v>
      </c>
      <c r="JR152" s="4">
        <f t="shared" si="889"/>
        <v>0.99501995069689186</v>
      </c>
      <c r="JS152" s="4">
        <f t="shared" si="889"/>
        <v>0.98683646144581016</v>
      </c>
      <c r="JT152" s="4">
        <f t="shared" si="889"/>
        <v>0.9894091710395041</v>
      </c>
      <c r="JU152" s="4">
        <f t="shared" si="889"/>
        <v>0.9671674743101748</v>
      </c>
      <c r="JV152" s="4">
        <f t="shared" si="889"/>
        <v>0.8780950098008814</v>
      </c>
      <c r="JW152" s="4">
        <f t="shared" si="889"/>
        <v>0.82854598856602291</v>
      </c>
      <c r="JX152" s="4">
        <f t="shared" si="889"/>
        <v>0.99993164115412492</v>
      </c>
      <c r="JY152" s="4">
        <f t="shared" si="889"/>
        <v>0.99981783250017386</v>
      </c>
      <c r="JZ152" s="4">
        <f t="shared" si="889"/>
        <v>0.99985381154164665</v>
      </c>
      <c r="KA152" s="4">
        <f t="shared" si="889"/>
        <v>0.99953652764275813</v>
      </c>
      <c r="KB152" s="4">
        <f t="shared" ref="KB152:KJ152" si="890">IF(BN1=1,HF152,0)</f>
        <v>0.99810730877955511</v>
      </c>
      <c r="KC152" s="4">
        <f t="shared" si="890"/>
        <v>0.99718143682317129</v>
      </c>
      <c r="KD152" s="4">
        <f t="shared" si="890"/>
        <v>0.99799063395441434</v>
      </c>
      <c r="KE152" s="4">
        <f t="shared" si="890"/>
        <v>0.99466254817295874</v>
      </c>
      <c r="KF152" s="4">
        <f t="shared" si="890"/>
        <v>0.99571235658796942</v>
      </c>
      <c r="KG152" s="4">
        <f t="shared" si="890"/>
        <v>0.98652767279713593</v>
      </c>
      <c r="KH152" s="4">
        <f t="shared" si="890"/>
        <v>0.94710566641335259</v>
      </c>
      <c r="KI152" s="4">
        <f t="shared" si="890"/>
        <v>0.92315160513632311</v>
      </c>
      <c r="KJ152" s="4">
        <f t="shared" si="890"/>
        <v>0</v>
      </c>
    </row>
    <row r="153" spans="1:296" x14ac:dyDescent="0.2">
      <c r="A153" s="4" t="str">
        <f>'Respondent Data'!A153</f>
        <v>1262</v>
      </c>
      <c r="B153" s="4">
        <f>SUMPRODUCT('Respondent Data'!I153:Z153,'Product Coding'!A100:R100)</f>
        <v>-1.9420352853715908</v>
      </c>
      <c r="C153" s="4">
        <f>SUMPRODUCT('Respondent Data'!I153:Z153,'Product Coding'!A101:R101)</f>
        <v>-1.9176595321130947</v>
      </c>
      <c r="D153" s="4">
        <f>SUMPRODUCT('Respondent Data'!I153:Z153,'Product Coding'!A102:R102)</f>
        <v>-1.3061551002632232</v>
      </c>
      <c r="E153" s="4">
        <f>SUMPRODUCT('Respondent Data'!I153:Z153,'Product Coding'!A103:R103)</f>
        <v>-1.1513254891362659</v>
      </c>
      <c r="F153" s="4">
        <f>SUMPRODUCT('Respondent Data'!I153:Z153,'Product Coding'!A104:R104)</f>
        <v>-0.62745840274993481</v>
      </c>
      <c r="G153" s="4">
        <f>SUMPRODUCT('Respondent Data'!I153:Z153,'Product Coding'!A105:R105)</f>
        <v>-1.3351975814202615</v>
      </c>
      <c r="H153" s="4">
        <f>SUMPRODUCT('Respondent Data'!I153:Z153,'Product Coding'!A106:R106)</f>
        <v>-3.6378457440007006</v>
      </c>
      <c r="I153" s="4">
        <f>SUMPRODUCT('Respondent Data'!I153:Z153,'Product Coding'!A107:R107)</f>
        <v>-3.613469990742205</v>
      </c>
      <c r="J153" s="4">
        <f>SUMPRODUCT('Respondent Data'!I153:Z153,'Product Coding'!A108:R108)</f>
        <v>-3.0019655588923335</v>
      </c>
      <c r="K153" s="4">
        <f>SUMPRODUCT('Respondent Data'!I153:Z153,'Product Coding'!A109:R109)</f>
        <v>-2.8471359477653762</v>
      </c>
      <c r="L153" s="4">
        <f>SUMPRODUCT('Respondent Data'!I153:Z153,'Product Coding'!A110:R110)</f>
        <v>-2.3232688613790451</v>
      </c>
      <c r="M153" s="4">
        <f>SUMPRODUCT('Respondent Data'!I153:Z153,'Product Coding'!A111:R111)</f>
        <v>-3.0310080400493717</v>
      </c>
      <c r="N153" s="4">
        <f>SUMPRODUCT('Respondent Data'!I153:Z153,'Product Coding'!A112:R112)</f>
        <v>-3.0572917342188912</v>
      </c>
      <c r="O153" s="4">
        <f>SUMPRODUCT('Respondent Data'!I153:Z153,'Product Coding'!A113:R113)</f>
        <v>-3.0329159809603947</v>
      </c>
      <c r="P153" s="4">
        <f>SUMPRODUCT('Respondent Data'!I153:Z153,'Product Coding'!A114:R114)</f>
        <v>-2.4214115491105233</v>
      </c>
      <c r="Q153" s="4">
        <f>SUMPRODUCT('Respondent Data'!I153:Z153,'Product Coding'!A115:R115)</f>
        <v>-2.2665819379835659</v>
      </c>
      <c r="R153" s="4">
        <f>SUMPRODUCT('Respondent Data'!I153:Z153,'Product Coding'!A116:R116)</f>
        <v>-1.742714851597235</v>
      </c>
      <c r="S153" s="4">
        <f>SUMPRODUCT('Respondent Data'!I153:Z153,'Product Coding'!A117:R117)</f>
        <v>-2.4504540302675615</v>
      </c>
      <c r="T153" s="4">
        <f>SUMPRODUCT('Respondent Data'!I153:Z153,'Product Coding'!A118:R118)</f>
        <v>-4.7531021928480008</v>
      </c>
      <c r="U153" s="4">
        <f>SUMPRODUCT('Respondent Data'!I153:Z153,'Product Coding'!A119:R119)</f>
        <v>-4.7287264395895052</v>
      </c>
      <c r="V153" s="4">
        <f>SUMPRODUCT('Respondent Data'!I153:Z153,'Product Coding'!A120:R120)</f>
        <v>-4.1172220077396338</v>
      </c>
      <c r="W153" s="4">
        <f>SUMPRODUCT('Respondent Data'!I153:Z153,'Product Coding'!A121:R121)</f>
        <v>-3.9623923966126764</v>
      </c>
      <c r="X153" s="4">
        <f>SUMPRODUCT('Respondent Data'!I153:Z153,'Product Coding'!A122:R122)</f>
        <v>-3.4385253102263453</v>
      </c>
      <c r="Y153" s="4">
        <f>SUMPRODUCT('Respondent Data'!I153:Z153,'Product Coding'!A123:R123)</f>
        <v>-4.146264488896672</v>
      </c>
      <c r="Z153" s="4">
        <f>SUMPRODUCT('Respondent Data'!I153:Z153,'Product Coding'!A124:R124)</f>
        <v>-1.2522638924158611</v>
      </c>
      <c r="AA153" s="4">
        <f>SUMPRODUCT('Respondent Data'!I153:Z153,'Product Coding'!A125:R125)</f>
        <v>-1.2278881391573651</v>
      </c>
      <c r="AB153" s="4">
        <f>SUMPRODUCT('Respondent Data'!I153:Z153,'Product Coding'!A126:R126)</f>
        <v>-0.61638370730749314</v>
      </c>
      <c r="AC153" s="4">
        <f>SUMPRODUCT('Respondent Data'!I153:Z153,'Product Coding'!A127:R127)</f>
        <v>-0.46155409618053578</v>
      </c>
      <c r="AD153" s="4">
        <f>SUMPRODUCT('Respondent Data'!I153:Z153,'Product Coding'!A128:R128)</f>
        <v>6.231299020579506E-2</v>
      </c>
      <c r="AE153" s="4">
        <f>SUMPRODUCT('Respondent Data'!I153:Z153,'Product Coding'!A129:R129)</f>
        <v>-0.64542618846453137</v>
      </c>
      <c r="AF153" s="4">
        <f>SUMPRODUCT('Respondent Data'!I153:Z153,'Product Coding'!A130:R130)</f>
        <v>-2.948074351044971</v>
      </c>
      <c r="AG153" s="4">
        <f>SUMPRODUCT('Respondent Data'!I153:Z153,'Product Coding'!A131:R131)</f>
        <v>-2.9236985977864753</v>
      </c>
      <c r="AH153" s="4">
        <f>SUMPRODUCT('Respondent Data'!I153:Z153,'Product Coding'!A132:R132)</f>
        <v>-2.312194165936603</v>
      </c>
      <c r="AI153" s="4">
        <f>SUMPRODUCT('Respondent Data'!I153:Z153,'Product Coding'!A133:R133)</f>
        <v>-2.1573645548096456</v>
      </c>
      <c r="AJ153" s="4">
        <f>SUMPRODUCT('Respondent Data'!I153:Z153,'Product Coding'!A134:R134)</f>
        <v>-1.633497468423315</v>
      </c>
      <c r="AK153" s="4">
        <f>SUMPRODUCT('Respondent Data'!I153:Z153,'Product Coding'!A135:R135)</f>
        <v>-2.3412366470936412</v>
      </c>
      <c r="AL153" s="4">
        <f>SUMPRODUCT('Respondent Data'!I153:Z153,'Product Coding'!A136:R136)</f>
        <v>0.33238113452883411</v>
      </c>
      <c r="AM153" s="4">
        <f>SUMPRODUCT('Respondent Data'!I153:Z153,'Product Coding'!A137:R137)</f>
        <v>0.35675688778733</v>
      </c>
      <c r="AN153" s="4">
        <f>SUMPRODUCT('Respondent Data'!I153:Z153,'Product Coding'!A138:R138)</f>
        <v>0.96826131963720175</v>
      </c>
      <c r="AO153" s="4">
        <f>SUMPRODUCT('Respondent Data'!I153:Z153,'Product Coding'!A139:R139)</f>
        <v>1.123090930764159</v>
      </c>
      <c r="AP153" s="4">
        <f>SUMPRODUCT('Respondent Data'!I153:Z153,'Product Coding'!A140:R140)</f>
        <v>1.6469580171504901</v>
      </c>
      <c r="AQ153" s="4">
        <f>SUMPRODUCT('Respondent Data'!I153:Z153,'Product Coding'!A141:R141)</f>
        <v>0.93921883848016341</v>
      </c>
      <c r="AR153" s="4">
        <f>SUMPRODUCT('Respondent Data'!I153:Z153,'Product Coding'!A142:R142)</f>
        <v>-1.363429324100276</v>
      </c>
      <c r="AS153" s="4">
        <f>SUMPRODUCT('Respondent Data'!I153:Z153,'Product Coding'!A143:R143)</f>
        <v>-1.3390535708417801</v>
      </c>
      <c r="AT153" s="4">
        <f>SUMPRODUCT('Respondent Data'!I153:Z153,'Product Coding'!A144:R144)</f>
        <v>-0.72754913899190832</v>
      </c>
      <c r="AU153" s="4">
        <f>SUMPRODUCT('Respondent Data'!I153:Z153,'Product Coding'!A145:R145)</f>
        <v>-0.57271952786495106</v>
      </c>
      <c r="AV153" s="4">
        <f>SUMPRODUCT('Respondent Data'!I153:Z153,'Product Coding'!A146:R146)</f>
        <v>-4.8852441478620001E-2</v>
      </c>
      <c r="AW153" s="4">
        <f>SUMPRODUCT('Respondent Data'!I153:Z153,'Product Coding'!A147:R147)</f>
        <v>-0.75659162014894665</v>
      </c>
      <c r="AX153" s="4">
        <f>SUMPRODUCT('Respondent Data'!I153:Z153,'Product Coding'!A148:R148)</f>
        <v>3.2683171602219794</v>
      </c>
      <c r="AY153" s="4">
        <f>SUMPRODUCT('Respondent Data'!I153:Z153,'Product Coding'!A149:R149)</f>
        <v>3.292692913480475</v>
      </c>
      <c r="AZ153" s="4">
        <f>SUMPRODUCT('Respondent Data'!I153:Z153,'Product Coding'!A150:R150)</f>
        <v>3.9041973453303465</v>
      </c>
      <c r="BA153" s="4">
        <f>SUMPRODUCT('Respondent Data'!I153:Z153,'Product Coding'!A151:R151)</f>
        <v>4.0590269564573038</v>
      </c>
      <c r="BB153" s="4">
        <f>SUMPRODUCT('Respondent Data'!I153:Z153,'Product Coding'!A152:R152)</f>
        <v>4.5828940428436349</v>
      </c>
      <c r="BC153" s="4">
        <f>SUMPRODUCT('Respondent Data'!I153:Z153,'Product Coding'!A153:R153)</f>
        <v>3.8751548641733082</v>
      </c>
      <c r="BD153" s="4">
        <f>SUMPRODUCT('Respondent Data'!I153:Z153,'Product Coding'!A154:R154)</f>
        <v>1.5725067015928691</v>
      </c>
      <c r="BE153" s="4">
        <f>SUMPRODUCT('Respondent Data'!I153:Z153,'Product Coding'!A155:R155)</f>
        <v>1.5968824548513652</v>
      </c>
      <c r="BF153" s="4">
        <f>SUMPRODUCT('Respondent Data'!I153:Z153,'Product Coding'!A156:R156)</f>
        <v>2.2083868867012368</v>
      </c>
      <c r="BG153" s="4">
        <f>SUMPRODUCT('Respondent Data'!I153:Z153,'Product Coding'!A157:R157)</f>
        <v>2.3632164978281942</v>
      </c>
      <c r="BH153" s="4">
        <f>SUMPRODUCT('Respondent Data'!I153:Z153,'Product Coding'!A158:R158)</f>
        <v>2.8870835842145253</v>
      </c>
      <c r="BI153" s="4">
        <f>SUMPRODUCT('Respondent Data'!I153:Z153,'Product Coding'!A159:R159)</f>
        <v>2.1793444055441986</v>
      </c>
      <c r="BJ153" s="4">
        <f>SUMPRODUCT('Respondent Data'!I153:Z153,'Product Coding'!A160:R160)</f>
        <v>6.0875596427768093</v>
      </c>
      <c r="BK153" s="4">
        <f>SUMPRODUCT('Respondent Data'!I153:Z153,'Product Coding'!A161:R161)</f>
        <v>6.1119353960353049</v>
      </c>
      <c r="BL153" s="4">
        <f>SUMPRODUCT('Respondent Data'!I153:Z153,'Product Coding'!A162:R162)</f>
        <v>6.7234398278851764</v>
      </c>
      <c r="BM153" s="4">
        <f>SUMPRODUCT('Respondent Data'!I153:Z153,'Product Coding'!A163:R163)</f>
        <v>6.8782694390121337</v>
      </c>
      <c r="BN153" s="4">
        <f>SUMPRODUCT('Respondent Data'!I153:Z153,'Product Coding'!A164:R164)</f>
        <v>7.4021365253984648</v>
      </c>
      <c r="BO153" s="4">
        <f>SUMPRODUCT('Respondent Data'!I153:Z153,'Product Coding'!A165:R165)</f>
        <v>6.6943973467281381</v>
      </c>
      <c r="BP153" s="4">
        <f>SUMPRODUCT('Respondent Data'!I153:Z153,'Product Coding'!A166:R166)</f>
        <v>4.3917491841476997</v>
      </c>
      <c r="BQ153" s="4">
        <f>SUMPRODUCT('Respondent Data'!I153:Z153,'Product Coding'!A167:R167)</f>
        <v>4.4161249374061953</v>
      </c>
      <c r="BR153" s="4">
        <f>SUMPRODUCT('Respondent Data'!I153:Z153,'Product Coding'!A168:R168)</f>
        <v>5.0276293692560667</v>
      </c>
      <c r="BS153" s="4">
        <f>SUMPRODUCT('Respondent Data'!I153:Z153,'Product Coding'!A169:R169)</f>
        <v>5.1824589803830241</v>
      </c>
      <c r="BT153" s="4">
        <f>SUMPRODUCT('Respondent Data'!I153:Z153,'Product Coding'!A170:R170)</f>
        <v>5.7063260667693552</v>
      </c>
      <c r="BU153" s="4">
        <f>SUMPRODUCT('Respondent Data'!I153:Z153,'Product Coding'!A171:R171)</f>
        <v>4.9985868880990285</v>
      </c>
      <c r="BV153" s="4">
        <f>SUMPRODUCT('Respondent Data'!I153:Z153,'Product Coding'!A172:R172)</f>
        <v>-3.0333262903420599</v>
      </c>
      <c r="BX153" s="4">
        <f t="shared" si="676"/>
        <v>6.972928437393656</v>
      </c>
      <c r="BY153" s="4">
        <f t="shared" si="677"/>
        <v>6.8050129023580039</v>
      </c>
      <c r="BZ153" s="4">
        <f t="shared" si="678"/>
        <v>3.6919512054571482</v>
      </c>
      <c r="CA153" s="4">
        <f t="shared" si="679"/>
        <v>3.1623818356564231</v>
      </c>
      <c r="CB153" s="4">
        <f t="shared" si="680"/>
        <v>1.8728445086609831</v>
      </c>
      <c r="CC153" s="4">
        <f t="shared" si="681"/>
        <v>3.8007468291931508</v>
      </c>
      <c r="CD153" s="4">
        <f t="shared" si="682"/>
        <v>38.009865482830669</v>
      </c>
      <c r="CE153" s="4">
        <f t="shared" si="683"/>
        <v>37.094547484591153</v>
      </c>
      <c r="CF153" s="4">
        <f t="shared" si="684"/>
        <v>20.125055053777896</v>
      </c>
      <c r="CG153" s="4">
        <f t="shared" si="685"/>
        <v>17.238339566779903</v>
      </c>
      <c r="CH153" s="4">
        <f t="shared" si="686"/>
        <v>10.208991599958287</v>
      </c>
      <c r="CI153" s="4">
        <f t="shared" si="687"/>
        <v>20.7181067479771</v>
      </c>
      <c r="CJ153" s="4">
        <f t="shared" si="688"/>
        <v>21.269874613863049</v>
      </c>
      <c r="CK153" s="4">
        <f t="shared" si="689"/>
        <v>20.757673404859524</v>
      </c>
      <c r="CL153" s="4">
        <f t="shared" si="690"/>
        <v>11.261744606391806</v>
      </c>
      <c r="CM153" s="4">
        <f t="shared" si="691"/>
        <v>9.6463725003768896</v>
      </c>
      <c r="CN153" s="4">
        <f t="shared" si="692"/>
        <v>5.7128318794808477</v>
      </c>
      <c r="CO153" s="4">
        <f t="shared" si="693"/>
        <v>11.593609373996786</v>
      </c>
      <c r="CP153" s="4">
        <f t="shared" si="694"/>
        <v>115.9434060120367</v>
      </c>
      <c r="CQ153" s="4">
        <f t="shared" si="695"/>
        <v>113.1513654469906</v>
      </c>
      <c r="CR153" s="4">
        <f t="shared" si="696"/>
        <v>61.388468479815074</v>
      </c>
      <c r="CS153" s="4">
        <f t="shared" si="697"/>
        <v>52.582974919164961</v>
      </c>
      <c r="CT153" s="4">
        <f t="shared" si="698"/>
        <v>31.141000974657643</v>
      </c>
      <c r="CU153" s="4">
        <f t="shared" si="699"/>
        <v>63.197483915497799</v>
      </c>
      <c r="CV153" s="4">
        <f t="shared" si="700"/>
        <v>3.4982536695338546</v>
      </c>
      <c r="CW153" s="4">
        <f t="shared" si="701"/>
        <v>3.4140119994974745</v>
      </c>
      <c r="CX153" s="4">
        <f t="shared" si="702"/>
        <v>1.8522177544472145</v>
      </c>
      <c r="CY153" s="4">
        <f t="shared" si="703"/>
        <v>1.586537702255173</v>
      </c>
      <c r="CZ153" s="4">
        <f t="shared" si="704"/>
        <v>0.9395887586849383</v>
      </c>
      <c r="DA153" s="4">
        <f t="shared" si="705"/>
        <v>1.9067995120804471</v>
      </c>
      <c r="DB153" s="4">
        <f t="shared" si="706"/>
        <v>19.069197769294973</v>
      </c>
      <c r="DC153" s="4">
        <f t="shared" si="707"/>
        <v>18.60999119993448</v>
      </c>
      <c r="DD153" s="4">
        <f t="shared" si="708"/>
        <v>10.096553883143594</v>
      </c>
      <c r="DE153" s="4">
        <f t="shared" si="709"/>
        <v>8.6483154369929061</v>
      </c>
      <c r="DF153" s="4">
        <f t="shared" si="710"/>
        <v>5.121756611651592</v>
      </c>
      <c r="DG153" s="4">
        <f t="shared" si="711"/>
        <v>10.394082430020678</v>
      </c>
      <c r="DH153" s="4">
        <f t="shared" si="712"/>
        <v>0.71721391576745308</v>
      </c>
      <c r="DI153" s="4">
        <f t="shared" si="713"/>
        <v>0.69994264165609543</v>
      </c>
      <c r="DJ153" s="4">
        <f t="shared" si="714"/>
        <v>0.37974271565563777</v>
      </c>
      <c r="DK153" s="4">
        <f t="shared" si="715"/>
        <v>0.3252728433780947</v>
      </c>
      <c r="DL153" s="4">
        <f t="shared" si="716"/>
        <v>0.19263501063297708</v>
      </c>
      <c r="DM153" s="4">
        <f t="shared" si="717"/>
        <v>0.39093309800627424</v>
      </c>
      <c r="DN153" s="4">
        <f t="shared" si="718"/>
        <v>3.9095775477261094</v>
      </c>
      <c r="DO153" s="4">
        <f t="shared" si="719"/>
        <v>3.8154307611092695</v>
      </c>
      <c r="DP153" s="4">
        <f t="shared" si="720"/>
        <v>2.070001100649578</v>
      </c>
      <c r="DQ153" s="4">
        <f t="shared" si="721"/>
        <v>1.7730824477872447</v>
      </c>
      <c r="DR153" s="4">
        <f t="shared" si="722"/>
        <v>1.0500653932108828</v>
      </c>
      <c r="DS153" s="4">
        <f t="shared" si="723"/>
        <v>2.1310005690462623</v>
      </c>
      <c r="DT153" s="4">
        <f t="shared" si="724"/>
        <v>3.8070439648822778E-2</v>
      </c>
      <c r="DU153" s="4">
        <f t="shared" si="725"/>
        <v>3.7153662960223363E-2</v>
      </c>
      <c r="DV153" s="4">
        <f t="shared" si="726"/>
        <v>2.0157127212148952E-2</v>
      </c>
      <c r="DW153" s="4">
        <f t="shared" si="727"/>
        <v>1.7265811330467624E-2</v>
      </c>
      <c r="DX153" s="4">
        <f t="shared" si="728"/>
        <v>1.0225261090626893E-2</v>
      </c>
      <c r="DY153" s="4">
        <f t="shared" si="729"/>
        <v>2.0751124019184258E-2</v>
      </c>
      <c r="DZ153" s="4">
        <f t="shared" si="730"/>
        <v>0.2075243282526584</v>
      </c>
      <c r="EA153" s="4">
        <f t="shared" si="731"/>
        <v>0.20252692165020597</v>
      </c>
      <c r="EB153" s="4">
        <f t="shared" si="732"/>
        <v>0.109877750895213</v>
      </c>
      <c r="EC153" s="4">
        <f t="shared" si="733"/>
        <v>9.4117008659321502E-2</v>
      </c>
      <c r="ED153" s="4">
        <f t="shared" si="734"/>
        <v>5.5738532536384999E-2</v>
      </c>
      <c r="EE153" s="4">
        <f t="shared" si="735"/>
        <v>0.11311566433937879</v>
      </c>
      <c r="EF153" s="4">
        <f t="shared" si="736"/>
        <v>2.2709440729576677E-3</v>
      </c>
      <c r="EG153" s="4">
        <f t="shared" si="737"/>
        <v>2.2162573237000981E-3</v>
      </c>
      <c r="EH153" s="4">
        <f t="shared" si="738"/>
        <v>1.2023950601184837E-3</v>
      </c>
      <c r="EI153" s="4">
        <f t="shared" si="739"/>
        <v>1.029924851601845E-3</v>
      </c>
      <c r="EJ153" s="4">
        <f t="shared" si="740"/>
        <v>6.0994819819271096E-4</v>
      </c>
      <c r="EK153" s="4">
        <f t="shared" si="741"/>
        <v>1.2378276303944176E-3</v>
      </c>
      <c r="EL153" s="4">
        <f t="shared" si="742"/>
        <v>1.2379057021330424E-2</v>
      </c>
      <c r="EM153" s="4">
        <f t="shared" si="743"/>
        <v>1.2080956158595849E-2</v>
      </c>
      <c r="EN153" s="4">
        <f t="shared" si="744"/>
        <v>6.554330064142533E-3</v>
      </c>
      <c r="EO153" s="4">
        <f t="shared" si="745"/>
        <v>5.6141842582057176E-3</v>
      </c>
      <c r="EP153" s="4">
        <f t="shared" si="746"/>
        <v>3.3248654669207566E-3</v>
      </c>
      <c r="EQ153" s="4">
        <f t="shared" si="747"/>
        <v>6.7474752028014624E-3</v>
      </c>
      <c r="ER153" s="4">
        <f t="shared" si="748"/>
        <v>20.766192220554565</v>
      </c>
      <c r="ET153" s="4">
        <f t="shared" si="749"/>
        <v>0.1254244294116478</v>
      </c>
      <c r="EU153" s="4">
        <f t="shared" si="750"/>
        <v>0.12812278627981333</v>
      </c>
      <c r="EV153" s="4">
        <f t="shared" si="751"/>
        <v>0.21313094621208187</v>
      </c>
      <c r="EW153" s="4">
        <f t="shared" si="752"/>
        <v>0.24024706033301635</v>
      </c>
      <c r="EX153" s="4">
        <f t="shared" si="753"/>
        <v>0.34808706039788223</v>
      </c>
      <c r="EY153" s="4">
        <f t="shared" si="754"/>
        <v>0.20830092391438759</v>
      </c>
      <c r="EZ153" s="4">
        <f t="shared" si="755"/>
        <v>2.5634541099356725E-2</v>
      </c>
      <c r="FA153" s="4">
        <f t="shared" si="756"/>
        <v>2.6250475882525957E-2</v>
      </c>
      <c r="FB153" s="4">
        <f t="shared" si="757"/>
        <v>4.7337154741339489E-2</v>
      </c>
      <c r="FC153" s="4">
        <f t="shared" si="758"/>
        <v>5.4829552676025566E-2</v>
      </c>
      <c r="FD153" s="4">
        <f t="shared" si="759"/>
        <v>8.9214091301818926E-2</v>
      </c>
      <c r="FE153" s="4">
        <f t="shared" si="760"/>
        <v>4.6044529184991849E-2</v>
      </c>
      <c r="FF153" s="4">
        <f t="shared" si="761"/>
        <v>4.4903710386294572E-2</v>
      </c>
      <c r="FG153" s="4">
        <f t="shared" si="762"/>
        <v>4.5960796514973534E-2</v>
      </c>
      <c r="FH153" s="4">
        <f t="shared" si="763"/>
        <v>8.1554463259552776E-2</v>
      </c>
      <c r="FI153" s="4">
        <f t="shared" si="764"/>
        <v>9.392870669935692E-2</v>
      </c>
      <c r="FJ153" s="4">
        <f t="shared" si="765"/>
        <v>0.14896842613572758</v>
      </c>
      <c r="FK153" s="4">
        <f t="shared" si="766"/>
        <v>7.94053531678372E-2</v>
      </c>
      <c r="FL153" s="4">
        <f t="shared" si="767"/>
        <v>8.5511448152713488E-3</v>
      </c>
      <c r="FM153" s="4">
        <f t="shared" si="768"/>
        <v>8.7602981890249759E-3</v>
      </c>
      <c r="FN153" s="4">
        <f t="shared" si="769"/>
        <v>1.6028603111543541E-2</v>
      </c>
      <c r="FO153" s="4">
        <f t="shared" si="770"/>
        <v>1.8662644272898165E-2</v>
      </c>
      <c r="FP153" s="4">
        <f t="shared" si="771"/>
        <v>3.1112907802357318E-2</v>
      </c>
      <c r="FQ153" s="4">
        <f t="shared" si="772"/>
        <v>1.5576934468588913E-2</v>
      </c>
      <c r="FR153" s="4">
        <f t="shared" si="773"/>
        <v>0.22230849424364016</v>
      </c>
      <c r="FS153" s="4">
        <f t="shared" si="774"/>
        <v>0.22655126449901988</v>
      </c>
      <c r="FT153" s="4">
        <f t="shared" si="775"/>
        <v>0.35060436687934754</v>
      </c>
      <c r="FU153" s="4">
        <f t="shared" si="776"/>
        <v>0.38661721386396625</v>
      </c>
      <c r="FV153" s="4">
        <f t="shared" si="777"/>
        <v>0.51557320876514601</v>
      </c>
      <c r="FW153" s="4">
        <f t="shared" si="778"/>
        <v>0.34402097421720107</v>
      </c>
      <c r="FX153" s="4">
        <f t="shared" si="779"/>
        <v>4.9827602054425803E-2</v>
      </c>
      <c r="FY153" s="4">
        <f t="shared" si="780"/>
        <v>5.0994413500978067E-2</v>
      </c>
      <c r="FZ153" s="4">
        <f t="shared" si="781"/>
        <v>9.011806823369431E-2</v>
      </c>
      <c r="GA153" s="4">
        <f t="shared" si="782"/>
        <v>0.10364503591641179</v>
      </c>
      <c r="GB153" s="4">
        <f t="shared" si="783"/>
        <v>0.16335180626042717</v>
      </c>
      <c r="GC153" s="4">
        <f t="shared" si="784"/>
        <v>8.7764855673260672E-2</v>
      </c>
      <c r="GD153" s="4">
        <f t="shared" si="785"/>
        <v>0.58233863050957313</v>
      </c>
      <c r="GE153" s="4">
        <f t="shared" si="786"/>
        <v>0.58825514196513906</v>
      </c>
      <c r="GF153" s="4">
        <f t="shared" si="787"/>
        <v>0.72477280630165286</v>
      </c>
      <c r="GG153" s="4">
        <f t="shared" si="788"/>
        <v>0.75456160216112134</v>
      </c>
      <c r="GH153" s="4">
        <f t="shared" si="789"/>
        <v>0.83847949379690079</v>
      </c>
      <c r="GI153" s="4">
        <f t="shared" si="790"/>
        <v>0.71894183942662149</v>
      </c>
      <c r="GJ153" s="4">
        <f t="shared" si="791"/>
        <v>0.20368351253829448</v>
      </c>
      <c r="GK153" s="4">
        <f t="shared" si="792"/>
        <v>0.20766574157316775</v>
      </c>
      <c r="GL153" s="4">
        <f t="shared" si="793"/>
        <v>0.32573278224180802</v>
      </c>
      <c r="GM153" s="4">
        <f t="shared" si="794"/>
        <v>0.36060954509229998</v>
      </c>
      <c r="GN153" s="4">
        <f t="shared" si="795"/>
        <v>0.48778931799524977</v>
      </c>
      <c r="GO153" s="4">
        <f t="shared" si="796"/>
        <v>0.31938671934020474</v>
      </c>
      <c r="GP153" s="4">
        <f t="shared" si="797"/>
        <v>0.96332576461602948</v>
      </c>
      <c r="GQ153" s="4">
        <f t="shared" si="798"/>
        <v>0.96417728222240462</v>
      </c>
      <c r="GR153" s="4">
        <f t="shared" si="799"/>
        <v>0.98024115435312031</v>
      </c>
      <c r="GS153" s="4">
        <f t="shared" si="800"/>
        <v>0.98302723718996721</v>
      </c>
      <c r="GT153" s="4">
        <f t="shared" si="801"/>
        <v>0.98987823658300944</v>
      </c>
      <c r="GU153" s="4">
        <f t="shared" si="802"/>
        <v>0.97967073115973935</v>
      </c>
      <c r="GV153" s="4">
        <f t="shared" si="803"/>
        <v>0.8281406648320242</v>
      </c>
      <c r="GW153" s="4">
        <f t="shared" si="804"/>
        <v>0.83158221408275679</v>
      </c>
      <c r="GX153" s="4">
        <f t="shared" si="805"/>
        <v>0.90100013194553463</v>
      </c>
      <c r="GY153" s="4">
        <f t="shared" si="806"/>
        <v>0.91397902791526109</v>
      </c>
      <c r="GZ153" s="4">
        <f t="shared" si="807"/>
        <v>0.94720422640776913</v>
      </c>
      <c r="HA153" s="4">
        <f t="shared" si="808"/>
        <v>0.89837923590221724</v>
      </c>
      <c r="HB153" s="4">
        <f t="shared" si="809"/>
        <v>0.99773420142887803</v>
      </c>
      <c r="HC153" s="4">
        <f t="shared" si="810"/>
        <v>0.9977886436110921</v>
      </c>
      <c r="HD153" s="4">
        <f t="shared" si="811"/>
        <v>0.99879904895748239</v>
      </c>
      <c r="HE153" s="4">
        <f t="shared" si="812"/>
        <v>0.99897113480223421</v>
      </c>
      <c r="HF153" s="4">
        <f t="shared" si="813"/>
        <v>0.99939042361182695</v>
      </c>
      <c r="HG153" s="4">
        <f t="shared" si="814"/>
        <v>0.9987637026925722</v>
      </c>
      <c r="HH153" s="4">
        <f t="shared" si="815"/>
        <v>0.98777231024735668</v>
      </c>
      <c r="HI153" s="4">
        <f t="shared" si="816"/>
        <v>0.98806325118056781</v>
      </c>
      <c r="HJ153" s="4">
        <f t="shared" si="817"/>
        <v>0.99348834944287112</v>
      </c>
      <c r="HK153" s="4">
        <f t="shared" si="818"/>
        <v>0.99441715884074655</v>
      </c>
      <c r="HL153" s="4">
        <f t="shared" si="819"/>
        <v>0.99668615262976323</v>
      </c>
      <c r="HM153" s="4">
        <f t="shared" si="820"/>
        <v>0.99329774807585969</v>
      </c>
      <c r="HN153" s="4">
        <f t="shared" si="821"/>
        <v>4.5942808455751188E-2</v>
      </c>
      <c r="HP153" s="4">
        <f t="shared" ref="HP153:IU153" si="891">IF(B1=1,ET153,0)</f>
        <v>0.1254244294116478</v>
      </c>
      <c r="HQ153" s="4">
        <f t="shared" si="891"/>
        <v>0.12812278627981333</v>
      </c>
      <c r="HR153" s="4">
        <f t="shared" si="891"/>
        <v>0.21313094621208187</v>
      </c>
      <c r="HS153" s="4">
        <f t="shared" si="891"/>
        <v>0.24024706033301635</v>
      </c>
      <c r="HT153" s="4">
        <f t="shared" si="891"/>
        <v>0.34808706039788223</v>
      </c>
      <c r="HU153" s="4">
        <f t="shared" si="891"/>
        <v>0.20830092391438759</v>
      </c>
      <c r="HV153" s="4">
        <f t="shared" si="891"/>
        <v>2.5634541099356725E-2</v>
      </c>
      <c r="HW153" s="4">
        <f t="shared" si="891"/>
        <v>2.6250475882525957E-2</v>
      </c>
      <c r="HX153" s="4">
        <f t="shared" si="891"/>
        <v>4.7337154741339489E-2</v>
      </c>
      <c r="HY153" s="4">
        <f t="shared" si="891"/>
        <v>5.4829552676025566E-2</v>
      </c>
      <c r="HZ153" s="4">
        <f t="shared" si="891"/>
        <v>8.9214091301818926E-2</v>
      </c>
      <c r="IA153" s="4">
        <f t="shared" si="891"/>
        <v>4.6044529184991849E-2</v>
      </c>
      <c r="IB153" s="4">
        <f t="shared" si="891"/>
        <v>4.4903710386294572E-2</v>
      </c>
      <c r="IC153" s="4">
        <f t="shared" si="891"/>
        <v>4.5960796514973534E-2</v>
      </c>
      <c r="ID153" s="4">
        <f t="shared" si="891"/>
        <v>8.1554463259552776E-2</v>
      </c>
      <c r="IE153" s="4">
        <f t="shared" si="891"/>
        <v>9.392870669935692E-2</v>
      </c>
      <c r="IF153" s="4">
        <f t="shared" si="891"/>
        <v>0.14896842613572758</v>
      </c>
      <c r="IG153" s="4">
        <f t="shared" si="891"/>
        <v>7.94053531678372E-2</v>
      </c>
      <c r="IH153" s="4">
        <f t="shared" si="891"/>
        <v>8.5511448152713488E-3</v>
      </c>
      <c r="II153" s="4">
        <f t="shared" si="891"/>
        <v>8.7602981890249759E-3</v>
      </c>
      <c r="IJ153" s="4">
        <f t="shared" si="891"/>
        <v>1.6028603111543541E-2</v>
      </c>
      <c r="IK153" s="4">
        <f t="shared" si="891"/>
        <v>1.8662644272898165E-2</v>
      </c>
      <c r="IL153" s="4">
        <f t="shared" si="891"/>
        <v>3.1112907802357318E-2</v>
      </c>
      <c r="IM153" s="4">
        <f t="shared" si="891"/>
        <v>1.5576934468588913E-2</v>
      </c>
      <c r="IN153" s="4">
        <f t="shared" si="891"/>
        <v>0.22230849424364016</v>
      </c>
      <c r="IO153" s="4">
        <f t="shared" si="891"/>
        <v>0.22655126449901988</v>
      </c>
      <c r="IP153" s="4">
        <f t="shared" si="891"/>
        <v>0.35060436687934754</v>
      </c>
      <c r="IQ153" s="4">
        <f t="shared" si="891"/>
        <v>0.38661721386396625</v>
      </c>
      <c r="IR153" s="4">
        <f t="shared" si="891"/>
        <v>0.51557320876514601</v>
      </c>
      <c r="IS153" s="4">
        <f t="shared" si="891"/>
        <v>0.34402097421720107</v>
      </c>
      <c r="IT153" s="4">
        <f t="shared" si="891"/>
        <v>4.9827602054425803E-2</v>
      </c>
      <c r="IU153" s="4">
        <f t="shared" si="891"/>
        <v>5.0994413500978067E-2</v>
      </c>
      <c r="IV153" s="4">
        <f t="shared" ref="IV153:KA153" si="892">IF(AH1=1,FZ153,0)</f>
        <v>9.011806823369431E-2</v>
      </c>
      <c r="IW153" s="4">
        <f t="shared" si="892"/>
        <v>0.10364503591641179</v>
      </c>
      <c r="IX153" s="4">
        <f t="shared" si="892"/>
        <v>0.16335180626042717</v>
      </c>
      <c r="IY153" s="4">
        <f t="shared" si="892"/>
        <v>8.7764855673260672E-2</v>
      </c>
      <c r="IZ153" s="4">
        <f t="shared" si="892"/>
        <v>0.58233863050957313</v>
      </c>
      <c r="JA153" s="4">
        <f t="shared" si="892"/>
        <v>0.58825514196513906</v>
      </c>
      <c r="JB153" s="4">
        <f t="shared" si="892"/>
        <v>0.72477280630165286</v>
      </c>
      <c r="JC153" s="4">
        <f t="shared" si="892"/>
        <v>0.75456160216112134</v>
      </c>
      <c r="JD153" s="4">
        <f t="shared" si="892"/>
        <v>0.83847949379690079</v>
      </c>
      <c r="JE153" s="4">
        <f t="shared" si="892"/>
        <v>0.71894183942662149</v>
      </c>
      <c r="JF153" s="4">
        <f t="shared" si="892"/>
        <v>0.20368351253829448</v>
      </c>
      <c r="JG153" s="4">
        <f t="shared" si="892"/>
        <v>0.20766574157316775</v>
      </c>
      <c r="JH153" s="4">
        <f t="shared" si="892"/>
        <v>0.32573278224180802</v>
      </c>
      <c r="JI153" s="4">
        <f t="shared" si="892"/>
        <v>0.36060954509229998</v>
      </c>
      <c r="JJ153" s="4">
        <f t="shared" si="892"/>
        <v>0.48778931799524977</v>
      </c>
      <c r="JK153" s="4">
        <f t="shared" si="892"/>
        <v>0.31938671934020474</v>
      </c>
      <c r="JL153" s="4">
        <f t="shared" si="892"/>
        <v>0.96332576461602948</v>
      </c>
      <c r="JM153" s="4">
        <f t="shared" si="892"/>
        <v>0.96417728222240462</v>
      </c>
      <c r="JN153" s="4">
        <f t="shared" si="892"/>
        <v>0.98024115435312031</v>
      </c>
      <c r="JO153" s="4">
        <f t="shared" si="892"/>
        <v>0.98302723718996721</v>
      </c>
      <c r="JP153" s="4">
        <f t="shared" si="892"/>
        <v>0.98987823658300944</v>
      </c>
      <c r="JQ153" s="4">
        <f t="shared" si="892"/>
        <v>0.97967073115973935</v>
      </c>
      <c r="JR153" s="4">
        <f t="shared" si="892"/>
        <v>0.8281406648320242</v>
      </c>
      <c r="JS153" s="4">
        <f t="shared" si="892"/>
        <v>0.83158221408275679</v>
      </c>
      <c r="JT153" s="4">
        <f t="shared" si="892"/>
        <v>0.90100013194553463</v>
      </c>
      <c r="JU153" s="4">
        <f t="shared" si="892"/>
        <v>0.91397902791526109</v>
      </c>
      <c r="JV153" s="4">
        <f t="shared" si="892"/>
        <v>0.94720422640776913</v>
      </c>
      <c r="JW153" s="4">
        <f t="shared" si="892"/>
        <v>0.89837923590221724</v>
      </c>
      <c r="JX153" s="4">
        <f t="shared" si="892"/>
        <v>0.99773420142887803</v>
      </c>
      <c r="JY153" s="4">
        <f t="shared" si="892"/>
        <v>0.9977886436110921</v>
      </c>
      <c r="JZ153" s="4">
        <f t="shared" si="892"/>
        <v>0.99879904895748239</v>
      </c>
      <c r="KA153" s="4">
        <f t="shared" si="892"/>
        <v>0.99897113480223421</v>
      </c>
      <c r="KB153" s="4">
        <f t="shared" ref="KB153:KJ153" si="893">IF(BN1=1,HF153,0)</f>
        <v>0.99939042361182695</v>
      </c>
      <c r="KC153" s="4">
        <f t="shared" si="893"/>
        <v>0.9987637026925722</v>
      </c>
      <c r="KD153" s="4">
        <f t="shared" si="893"/>
        <v>0.98777231024735668</v>
      </c>
      <c r="KE153" s="4">
        <f t="shared" si="893"/>
        <v>0.98806325118056781</v>
      </c>
      <c r="KF153" s="4">
        <f t="shared" si="893"/>
        <v>0.99348834944287112</v>
      </c>
      <c r="KG153" s="4">
        <f t="shared" si="893"/>
        <v>0.99441715884074655</v>
      </c>
      <c r="KH153" s="4">
        <f t="shared" si="893"/>
        <v>0.99668615262976323</v>
      </c>
      <c r="KI153" s="4">
        <f t="shared" si="893"/>
        <v>0.99329774807585969</v>
      </c>
      <c r="KJ153" s="4">
        <f t="shared" si="893"/>
        <v>0</v>
      </c>
    </row>
    <row r="154" spans="1:296" x14ac:dyDescent="0.2">
      <c r="A154" s="4" t="str">
        <f>'Respondent Data'!A154</f>
        <v>1269</v>
      </c>
      <c r="B154" s="4">
        <f>SUMPRODUCT('Respondent Data'!I154:Z154,'Product Coding'!A100:R100)</f>
        <v>2.4602339895112229</v>
      </c>
      <c r="C154" s="4">
        <f>SUMPRODUCT('Respondent Data'!I154:Z154,'Product Coding'!A101:R101)</f>
        <v>1.6127948435251229</v>
      </c>
      <c r="D154" s="4">
        <f>SUMPRODUCT('Respondent Data'!I154:Z154,'Product Coding'!A102:R102)</f>
        <v>0.54792838963001289</v>
      </c>
      <c r="E154" s="4">
        <f>SUMPRODUCT('Respondent Data'!I154:Z154,'Product Coding'!A103:R103)</f>
        <v>-0.89535250402965416</v>
      </c>
      <c r="F154" s="4">
        <f>SUMPRODUCT('Respondent Data'!I154:Z154,'Product Coding'!A104:R104)</f>
        <v>-2.6630717134527875</v>
      </c>
      <c r="G154" s="4">
        <f>SUMPRODUCT('Respondent Data'!I154:Z154,'Product Coding'!A105:R105)</f>
        <v>-3.8622488980041974</v>
      </c>
      <c r="H154" s="4">
        <f>SUMPRODUCT('Respondent Data'!I154:Z154,'Product Coding'!A106:R106)</f>
        <v>2.2682728492678512</v>
      </c>
      <c r="I154" s="4">
        <f>SUMPRODUCT('Respondent Data'!I154:Z154,'Product Coding'!A107:R107)</f>
        <v>1.4208337032817508</v>
      </c>
      <c r="J154" s="4">
        <f>SUMPRODUCT('Respondent Data'!I154:Z154,'Product Coding'!A108:R108)</f>
        <v>0.35596724938664093</v>
      </c>
      <c r="K154" s="4">
        <f>SUMPRODUCT('Respondent Data'!I154:Z154,'Product Coding'!A109:R109)</f>
        <v>-1.0873136442730262</v>
      </c>
      <c r="L154" s="4">
        <f>SUMPRODUCT('Respondent Data'!I154:Z154,'Product Coding'!A110:R110)</f>
        <v>-2.8550328536961591</v>
      </c>
      <c r="M154" s="4">
        <f>SUMPRODUCT('Respondent Data'!I154:Z154,'Product Coding'!A111:R111)</f>
        <v>-4.054210038247569</v>
      </c>
      <c r="N154" s="4">
        <f>SUMPRODUCT('Respondent Data'!I154:Z154,'Product Coding'!A112:R112)</f>
        <v>-1.0504094952335199</v>
      </c>
      <c r="O154" s="4">
        <f>SUMPRODUCT('Respondent Data'!I154:Z154,'Product Coding'!A113:R113)</f>
        <v>-1.8978486412196203</v>
      </c>
      <c r="P154" s="4">
        <f>SUMPRODUCT('Respondent Data'!I154:Z154,'Product Coding'!A114:R114)</f>
        <v>-2.9627150951147305</v>
      </c>
      <c r="Q154" s="4">
        <f>SUMPRODUCT('Respondent Data'!I154:Z154,'Product Coding'!A115:R115)</f>
        <v>-4.4059959887743974</v>
      </c>
      <c r="R154" s="4">
        <f>SUMPRODUCT('Respondent Data'!I154:Z154,'Product Coding'!A116:R116)</f>
        <v>-6.1737151981975309</v>
      </c>
      <c r="S154" s="4">
        <f>SUMPRODUCT('Respondent Data'!I154:Z154,'Product Coding'!A117:R117)</f>
        <v>-7.3728923827489403</v>
      </c>
      <c r="T154" s="4">
        <f>SUMPRODUCT('Respondent Data'!I154:Z154,'Product Coding'!A118:R118)</f>
        <v>-1.242370635476892</v>
      </c>
      <c r="U154" s="4">
        <f>SUMPRODUCT('Respondent Data'!I154:Z154,'Product Coding'!A119:R119)</f>
        <v>-2.0898097814629923</v>
      </c>
      <c r="V154" s="4">
        <f>SUMPRODUCT('Respondent Data'!I154:Z154,'Product Coding'!A120:R120)</f>
        <v>-3.1546762353581022</v>
      </c>
      <c r="W154" s="4">
        <f>SUMPRODUCT('Respondent Data'!I154:Z154,'Product Coding'!A121:R121)</f>
        <v>-4.597957129017769</v>
      </c>
      <c r="X154" s="4">
        <f>SUMPRODUCT('Respondent Data'!I154:Z154,'Product Coding'!A122:R122)</f>
        <v>-6.3656763384409025</v>
      </c>
      <c r="Y154" s="4">
        <f>SUMPRODUCT('Respondent Data'!I154:Z154,'Product Coding'!A123:R123)</f>
        <v>-7.564853522992312</v>
      </c>
      <c r="Z154" s="4">
        <f>SUMPRODUCT('Respondent Data'!I154:Z154,'Product Coding'!A124:R124)</f>
        <v>1.5337448627588604</v>
      </c>
      <c r="AA154" s="4">
        <f>SUMPRODUCT('Respondent Data'!I154:Z154,'Product Coding'!A125:R125)</f>
        <v>0.68630571677275998</v>
      </c>
      <c r="AB154" s="4">
        <f>SUMPRODUCT('Respondent Data'!I154:Z154,'Product Coding'!A126:R126)</f>
        <v>-0.37856073712235</v>
      </c>
      <c r="AC154" s="4">
        <f>SUMPRODUCT('Respondent Data'!I154:Z154,'Product Coding'!A127:R127)</f>
        <v>-1.8218416307820171</v>
      </c>
      <c r="AD154" s="4">
        <f>SUMPRODUCT('Respondent Data'!I154:Z154,'Product Coding'!A128:R128)</f>
        <v>-3.5895608402051504</v>
      </c>
      <c r="AE154" s="4">
        <f>SUMPRODUCT('Respondent Data'!I154:Z154,'Product Coding'!A129:R129)</f>
        <v>-4.7887380247565599</v>
      </c>
      <c r="AF154" s="4">
        <f>SUMPRODUCT('Respondent Data'!I154:Z154,'Product Coding'!A130:R130)</f>
        <v>1.3417837225154883</v>
      </c>
      <c r="AG154" s="4">
        <f>SUMPRODUCT('Respondent Data'!I154:Z154,'Product Coding'!A131:R131)</f>
        <v>0.49434457652938796</v>
      </c>
      <c r="AH154" s="4">
        <f>SUMPRODUCT('Respondent Data'!I154:Z154,'Product Coding'!A132:R132)</f>
        <v>-0.57052187736572202</v>
      </c>
      <c r="AI154" s="4">
        <f>SUMPRODUCT('Respondent Data'!I154:Z154,'Product Coding'!A133:R133)</f>
        <v>-2.013802771025389</v>
      </c>
      <c r="AJ154" s="4">
        <f>SUMPRODUCT('Respondent Data'!I154:Z154,'Product Coding'!A134:R134)</f>
        <v>-3.7815219804485221</v>
      </c>
      <c r="AK154" s="4">
        <f>SUMPRODUCT('Respondent Data'!I154:Z154,'Product Coding'!A135:R135)</f>
        <v>-4.9806991649999315</v>
      </c>
      <c r="AL154" s="4">
        <f>SUMPRODUCT('Respondent Data'!I154:Z154,'Product Coding'!A136:R136)</f>
        <v>2.862185752675777</v>
      </c>
      <c r="AM154" s="4">
        <f>SUMPRODUCT('Respondent Data'!I154:Z154,'Product Coding'!A137:R137)</f>
        <v>2.0147466066896769</v>
      </c>
      <c r="AN154" s="4">
        <f>SUMPRODUCT('Respondent Data'!I154:Z154,'Product Coding'!A138:R138)</f>
        <v>0.94988015279456717</v>
      </c>
      <c r="AO154" s="4">
        <f>SUMPRODUCT('Respondent Data'!I154:Z154,'Product Coding'!A139:R139)</f>
        <v>-0.49340074086509994</v>
      </c>
      <c r="AP154" s="4">
        <f>SUMPRODUCT('Respondent Data'!I154:Z154,'Product Coding'!A140:R140)</f>
        <v>-2.2611199502882333</v>
      </c>
      <c r="AQ154" s="4">
        <f>SUMPRODUCT('Respondent Data'!I154:Z154,'Product Coding'!A141:R141)</f>
        <v>-3.4602971348396432</v>
      </c>
      <c r="AR154" s="4">
        <f>SUMPRODUCT('Respondent Data'!I154:Z154,'Product Coding'!A142:R142)</f>
        <v>2.6702246124324054</v>
      </c>
      <c r="AS154" s="4">
        <f>SUMPRODUCT('Respondent Data'!I154:Z154,'Product Coding'!A143:R143)</f>
        <v>1.822785466446305</v>
      </c>
      <c r="AT154" s="4">
        <f>SUMPRODUCT('Respondent Data'!I154:Z154,'Product Coding'!A144:R144)</f>
        <v>0.75791901255119509</v>
      </c>
      <c r="AU154" s="4">
        <f>SUMPRODUCT('Respondent Data'!I154:Z154,'Product Coding'!A145:R145)</f>
        <v>-0.68536188110847196</v>
      </c>
      <c r="AV154" s="4">
        <f>SUMPRODUCT('Respondent Data'!I154:Z154,'Product Coding'!A146:R146)</f>
        <v>-2.4530810905316049</v>
      </c>
      <c r="AW154" s="4">
        <f>SUMPRODUCT('Respondent Data'!I154:Z154,'Product Coding'!A147:R147)</f>
        <v>-3.6522582750830148</v>
      </c>
      <c r="AX154" s="4">
        <f>SUMPRODUCT('Respondent Data'!I154:Z154,'Product Coding'!A148:R148)</f>
        <v>5.3108441802856898</v>
      </c>
      <c r="AY154" s="4">
        <f>SUMPRODUCT('Respondent Data'!I154:Z154,'Product Coding'!A149:R149)</f>
        <v>4.4634050342995897</v>
      </c>
      <c r="AZ154" s="4">
        <f>SUMPRODUCT('Respondent Data'!I154:Z154,'Product Coding'!A150:R150)</f>
        <v>3.3985385804044794</v>
      </c>
      <c r="BA154" s="4">
        <f>SUMPRODUCT('Respondent Data'!I154:Z154,'Product Coding'!A151:R151)</f>
        <v>1.9552576867448128</v>
      </c>
      <c r="BB154" s="4">
        <f>SUMPRODUCT('Respondent Data'!I154:Z154,'Product Coding'!A152:R152)</f>
        <v>0.18753847732167966</v>
      </c>
      <c r="BC154" s="4">
        <f>SUMPRODUCT('Respondent Data'!I154:Z154,'Product Coding'!A153:R153)</f>
        <v>-1.0116387072297301</v>
      </c>
      <c r="BD154" s="4">
        <f>SUMPRODUCT('Respondent Data'!I154:Z154,'Product Coding'!A154:R154)</f>
        <v>5.1188830400423182</v>
      </c>
      <c r="BE154" s="4">
        <f>SUMPRODUCT('Respondent Data'!I154:Z154,'Product Coding'!A155:R155)</f>
        <v>4.271443894056218</v>
      </c>
      <c r="BF154" s="4">
        <f>SUMPRODUCT('Respondent Data'!I154:Z154,'Product Coding'!A156:R156)</f>
        <v>3.2065774401611078</v>
      </c>
      <c r="BG154" s="4">
        <f>SUMPRODUCT('Respondent Data'!I154:Z154,'Product Coding'!A157:R157)</f>
        <v>1.7632965465014407</v>
      </c>
      <c r="BH154" s="4">
        <f>SUMPRODUCT('Respondent Data'!I154:Z154,'Product Coding'!A158:R158)</f>
        <v>-4.4226629216923136E-3</v>
      </c>
      <c r="BI154" s="4">
        <f>SUMPRODUCT('Respondent Data'!I154:Z154,'Product Coding'!A159:R159)</f>
        <v>-1.2035998474731022</v>
      </c>
      <c r="BJ154" s="4">
        <f>SUMPRODUCT('Respondent Data'!I154:Z154,'Product Coding'!A160:R160)</f>
        <v>6.5003753575219694</v>
      </c>
      <c r="BK154" s="4">
        <f>SUMPRODUCT('Respondent Data'!I154:Z154,'Product Coding'!A161:R161)</f>
        <v>5.6529362115358692</v>
      </c>
      <c r="BL154" s="4">
        <f>SUMPRODUCT('Respondent Data'!I154:Z154,'Product Coding'!A162:R162)</f>
        <v>4.5880697576407599</v>
      </c>
      <c r="BM154" s="4">
        <f>SUMPRODUCT('Respondent Data'!I154:Z154,'Product Coding'!A163:R163)</f>
        <v>3.1447888639810926</v>
      </c>
      <c r="BN154" s="4">
        <f>SUMPRODUCT('Respondent Data'!I154:Z154,'Product Coding'!A164:R164)</f>
        <v>1.3770696545579597</v>
      </c>
      <c r="BO154" s="4">
        <f>SUMPRODUCT('Respondent Data'!I154:Z154,'Product Coding'!A165:R165)</f>
        <v>0.17789247000654979</v>
      </c>
      <c r="BP154" s="4">
        <f>SUMPRODUCT('Respondent Data'!I154:Z154,'Product Coding'!A166:R166)</f>
        <v>6.3084142172785977</v>
      </c>
      <c r="BQ154" s="4">
        <f>SUMPRODUCT('Respondent Data'!I154:Z154,'Product Coding'!A167:R167)</f>
        <v>5.4609750712924976</v>
      </c>
      <c r="BR154" s="4">
        <f>SUMPRODUCT('Respondent Data'!I154:Z154,'Product Coding'!A168:R168)</f>
        <v>4.3961086173973882</v>
      </c>
      <c r="BS154" s="4">
        <f>SUMPRODUCT('Respondent Data'!I154:Z154,'Product Coding'!A169:R169)</f>
        <v>2.952827723737721</v>
      </c>
      <c r="BT154" s="4">
        <f>SUMPRODUCT('Respondent Data'!I154:Z154,'Product Coding'!A170:R170)</f>
        <v>1.1851085143145876</v>
      </c>
      <c r="BU154" s="4">
        <f>SUMPRODUCT('Respondent Data'!I154:Z154,'Product Coding'!A171:R171)</f>
        <v>-1.4068670236822192E-2</v>
      </c>
      <c r="BV154" s="4">
        <f>SUMPRODUCT('Respondent Data'!I154:Z154,'Product Coding'!A172:R172)</f>
        <v>0.326081886375304</v>
      </c>
      <c r="BX154" s="4">
        <f t="shared" si="676"/>
        <v>8.5414962423549026E-2</v>
      </c>
      <c r="BY154" s="4">
        <f t="shared" si="677"/>
        <v>0.19932973942051432</v>
      </c>
      <c r="BZ154" s="4">
        <f t="shared" si="678"/>
        <v>0.57814626445607931</v>
      </c>
      <c r="CA154" s="4">
        <f t="shared" si="679"/>
        <v>2.4481986372597415</v>
      </c>
      <c r="CB154" s="4">
        <f t="shared" si="680"/>
        <v>14.340270717109361</v>
      </c>
      <c r="CC154" s="4">
        <f t="shared" si="681"/>
        <v>47.572216221853324</v>
      </c>
      <c r="CD154" s="4">
        <f t="shared" si="682"/>
        <v>0.1034907699720041</v>
      </c>
      <c r="CE154" s="4">
        <f t="shared" si="683"/>
        <v>0.24151258310757726</v>
      </c>
      <c r="CF154" s="4">
        <f t="shared" si="684"/>
        <v>0.70049556151887482</v>
      </c>
      <c r="CG154" s="4">
        <f t="shared" si="685"/>
        <v>2.9662948367061337</v>
      </c>
      <c r="CH154" s="4">
        <f t="shared" si="686"/>
        <v>17.375008031514</v>
      </c>
      <c r="CI154" s="4">
        <f t="shared" si="687"/>
        <v>57.639611917886974</v>
      </c>
      <c r="CJ154" s="4">
        <f t="shared" si="688"/>
        <v>2.8588215522023184</v>
      </c>
      <c r="CK154" s="4">
        <f t="shared" si="689"/>
        <v>6.6715261457883726</v>
      </c>
      <c r="CL154" s="4">
        <f t="shared" si="690"/>
        <v>19.350438778588256</v>
      </c>
      <c r="CM154" s="4">
        <f t="shared" si="691"/>
        <v>81.940714245878709</v>
      </c>
      <c r="CN154" s="4">
        <f t="shared" si="692"/>
        <v>479.96596646848531</v>
      </c>
      <c r="CO154" s="4">
        <f t="shared" si="693"/>
        <v>1592.2324749927836</v>
      </c>
      <c r="CP154" s="4">
        <f t="shared" si="694"/>
        <v>3.4638151824370351</v>
      </c>
      <c r="CQ154" s="4">
        <f t="shared" si="695"/>
        <v>8.0833774098300157</v>
      </c>
      <c r="CR154" s="4">
        <f t="shared" si="696"/>
        <v>23.445445056358274</v>
      </c>
      <c r="CS154" s="4">
        <f t="shared" si="697"/>
        <v>99.28128946906817</v>
      </c>
      <c r="CT154" s="4">
        <f t="shared" si="698"/>
        <v>581.53801185172665</v>
      </c>
      <c r="CU154" s="4">
        <f t="shared" si="699"/>
        <v>1929.1861769408501</v>
      </c>
      <c r="CV154" s="4">
        <f t="shared" si="700"/>
        <v>0.21572628741373218</v>
      </c>
      <c r="CW154" s="4">
        <f t="shared" si="701"/>
        <v>0.5034324600309007</v>
      </c>
      <c r="CX154" s="4">
        <f t="shared" si="702"/>
        <v>1.4601814913266526</v>
      </c>
      <c r="CY154" s="4">
        <f t="shared" si="703"/>
        <v>6.1832352070647687</v>
      </c>
      <c r="CZ154" s="4">
        <f t="shared" si="704"/>
        <v>36.21816687069056</v>
      </c>
      <c r="DA154" s="4">
        <f t="shared" si="705"/>
        <v>120.14964706879429</v>
      </c>
      <c r="DB154" s="4">
        <f t="shared" si="706"/>
        <v>0.26137902487086717</v>
      </c>
      <c r="DC154" s="4">
        <f t="shared" si="707"/>
        <v>0.60997056533427563</v>
      </c>
      <c r="DD154" s="4">
        <f t="shared" si="708"/>
        <v>1.7691901108253822</v>
      </c>
      <c r="DE154" s="4">
        <f t="shared" si="709"/>
        <v>7.4917526665177547</v>
      </c>
      <c r="DF154" s="4">
        <f t="shared" si="710"/>
        <v>43.882779668458873</v>
      </c>
      <c r="DG154" s="4">
        <f t="shared" si="711"/>
        <v>145.57612781418132</v>
      </c>
      <c r="DH154" s="4">
        <f t="shared" si="712"/>
        <v>5.7143721621035655E-2</v>
      </c>
      <c r="DI154" s="4">
        <f t="shared" si="713"/>
        <v>0.13335419014478297</v>
      </c>
      <c r="DJ154" s="4">
        <f t="shared" si="714"/>
        <v>0.38678737606294827</v>
      </c>
      <c r="DK154" s="4">
        <f t="shared" si="715"/>
        <v>1.6378767540381087</v>
      </c>
      <c r="DL154" s="4">
        <f t="shared" si="716"/>
        <v>9.5938277624630945</v>
      </c>
      <c r="DM154" s="4">
        <f t="shared" si="717"/>
        <v>31.826431851567747</v>
      </c>
      <c r="DN154" s="4">
        <f t="shared" si="718"/>
        <v>6.923667214535216E-2</v>
      </c>
      <c r="DO154" s="4">
        <f t="shared" si="719"/>
        <v>0.16157506162259574</v>
      </c>
      <c r="DP154" s="4">
        <f t="shared" si="720"/>
        <v>0.46864064829430407</v>
      </c>
      <c r="DQ154" s="4">
        <f t="shared" si="721"/>
        <v>1.9844898549989631</v>
      </c>
      <c r="DR154" s="4">
        <f t="shared" si="722"/>
        <v>11.62410652588847</v>
      </c>
      <c r="DS154" s="4">
        <f t="shared" si="723"/>
        <v>38.561650609263424</v>
      </c>
      <c r="DT154" s="4">
        <f t="shared" si="724"/>
        <v>4.9377566009842317E-3</v>
      </c>
      <c r="DU154" s="4">
        <f t="shared" si="725"/>
        <v>1.152305999639186E-2</v>
      </c>
      <c r="DV154" s="4">
        <f t="shared" si="726"/>
        <v>3.3422077966814449E-2</v>
      </c>
      <c r="DW154" s="4">
        <f t="shared" si="727"/>
        <v>0.14152800210466454</v>
      </c>
      <c r="DX154" s="4">
        <f t="shared" si="728"/>
        <v>0.82899721997402098</v>
      </c>
      <c r="DY154" s="4">
        <f t="shared" si="729"/>
        <v>2.7501039397301557</v>
      </c>
      <c r="DZ154" s="4">
        <f t="shared" si="730"/>
        <v>5.9827016025159208E-3</v>
      </c>
      <c r="EA154" s="4">
        <f t="shared" si="731"/>
        <v>1.396160950755637E-2</v>
      </c>
      <c r="EB154" s="4">
        <f t="shared" si="732"/>
        <v>4.0494972832726593E-2</v>
      </c>
      <c r="EC154" s="4">
        <f t="shared" si="733"/>
        <v>0.17147864372733132</v>
      </c>
      <c r="ED154" s="4">
        <f t="shared" si="734"/>
        <v>1.0044324573291494</v>
      </c>
      <c r="EE154" s="4">
        <f t="shared" si="735"/>
        <v>3.3320903756230931</v>
      </c>
      <c r="EF154" s="4">
        <f t="shared" si="736"/>
        <v>1.502874971666646E-3</v>
      </c>
      <c r="EG154" s="4">
        <f t="shared" si="737"/>
        <v>3.5072037496013016E-3</v>
      </c>
      <c r="EH154" s="4">
        <f t="shared" si="738"/>
        <v>1.0172474776785186E-2</v>
      </c>
      <c r="EI154" s="4">
        <f t="shared" si="739"/>
        <v>4.3076017985715996E-2</v>
      </c>
      <c r="EJ154" s="4">
        <f t="shared" si="740"/>
        <v>0.25231684632487678</v>
      </c>
      <c r="EK154" s="4">
        <f t="shared" si="741"/>
        <v>0.83703242474091433</v>
      </c>
      <c r="EL154" s="4">
        <f t="shared" si="742"/>
        <v>1.8209185320270556E-3</v>
      </c>
      <c r="EM154" s="4">
        <f t="shared" si="743"/>
        <v>4.2494102461241509E-3</v>
      </c>
      <c r="EN154" s="4">
        <f t="shared" si="744"/>
        <v>1.2325208807678907E-2</v>
      </c>
      <c r="EO154" s="4">
        <f t="shared" si="745"/>
        <v>5.2191912777105859E-2</v>
      </c>
      <c r="EP154" s="4">
        <f t="shared" si="746"/>
        <v>0.30571300346167568</v>
      </c>
      <c r="EQ154" s="4">
        <f t="shared" si="747"/>
        <v>1.0141680997109255</v>
      </c>
      <c r="ER154" s="4">
        <f t="shared" si="748"/>
        <v>0.72174608384116379</v>
      </c>
      <c r="ET154" s="4">
        <f t="shared" si="749"/>
        <v>0.92130662891100035</v>
      </c>
      <c r="EU154" s="4">
        <f t="shared" si="750"/>
        <v>0.83379905219658335</v>
      </c>
      <c r="EV154" s="4">
        <f t="shared" si="751"/>
        <v>0.63365482815032859</v>
      </c>
      <c r="EW154" s="4">
        <f t="shared" si="752"/>
        <v>0.29000649475190698</v>
      </c>
      <c r="EX154" s="4">
        <f t="shared" si="753"/>
        <v>6.5187897817518742E-2</v>
      </c>
      <c r="EY154" s="4">
        <f t="shared" si="754"/>
        <v>2.0587901433867163E-2</v>
      </c>
      <c r="EZ154" s="4">
        <f t="shared" si="755"/>
        <v>0.90621510139624495</v>
      </c>
      <c r="FA154" s="4">
        <f t="shared" si="756"/>
        <v>0.8054690815109925</v>
      </c>
      <c r="FB154" s="4">
        <f t="shared" si="757"/>
        <v>0.58806386951507517</v>
      </c>
      <c r="FC154" s="4">
        <f t="shared" si="758"/>
        <v>0.25212447414284117</v>
      </c>
      <c r="FD154" s="4">
        <f t="shared" si="759"/>
        <v>5.4421744920326191E-2</v>
      </c>
      <c r="FE154" s="4">
        <f t="shared" si="760"/>
        <v>1.7053318862346831E-2</v>
      </c>
      <c r="FF154" s="4">
        <f t="shared" si="761"/>
        <v>0.25914647424659398</v>
      </c>
      <c r="FG154" s="4">
        <f t="shared" si="762"/>
        <v>0.13035215953073362</v>
      </c>
      <c r="FH154" s="4">
        <f t="shared" si="763"/>
        <v>4.9138989624742217E-2</v>
      </c>
      <c r="FI154" s="4">
        <f t="shared" si="764"/>
        <v>1.205680478028545E-2</v>
      </c>
      <c r="FJ154" s="4">
        <f t="shared" si="765"/>
        <v>2.079149190830582E-3</v>
      </c>
      <c r="FK154" s="4">
        <f t="shared" si="766"/>
        <v>6.2765479344408252E-4</v>
      </c>
      <c r="FL154" s="4">
        <f t="shared" si="767"/>
        <v>0.22402361189471259</v>
      </c>
      <c r="FM154" s="4">
        <f t="shared" si="768"/>
        <v>0.11009120890626009</v>
      </c>
      <c r="FN154" s="4">
        <f t="shared" si="769"/>
        <v>4.0907416399845804E-2</v>
      </c>
      <c r="FO154" s="4">
        <f t="shared" si="770"/>
        <v>9.9719499549160723E-3</v>
      </c>
      <c r="FP154" s="4">
        <f t="shared" si="771"/>
        <v>1.7166261765842155E-3</v>
      </c>
      <c r="FQ154" s="4">
        <f t="shared" si="772"/>
        <v>5.1808473811831921E-4</v>
      </c>
      <c r="FR154" s="4">
        <f t="shared" si="773"/>
        <v>0.82255357176436794</v>
      </c>
      <c r="FS154" s="4">
        <f t="shared" si="774"/>
        <v>0.66514461180347717</v>
      </c>
      <c r="FT154" s="4">
        <f t="shared" si="775"/>
        <v>0.40647407661812385</v>
      </c>
      <c r="FU154" s="4">
        <f t="shared" si="776"/>
        <v>0.13921303857856304</v>
      </c>
      <c r="FV154" s="4">
        <f t="shared" si="777"/>
        <v>2.686859896873383E-2</v>
      </c>
      <c r="FW154" s="4">
        <f t="shared" si="778"/>
        <v>8.2542543391162706E-3</v>
      </c>
      <c r="FX154" s="4">
        <f t="shared" si="779"/>
        <v>0.79278312091987924</v>
      </c>
      <c r="FY154" s="4">
        <f t="shared" si="780"/>
        <v>0.62112936815858599</v>
      </c>
      <c r="FZ154" s="4">
        <f t="shared" si="781"/>
        <v>0.36111641309521392</v>
      </c>
      <c r="GA154" s="4">
        <f t="shared" si="782"/>
        <v>0.11776131963227254</v>
      </c>
      <c r="GB154" s="4">
        <f t="shared" si="783"/>
        <v>2.2280259988058281E-2</v>
      </c>
      <c r="GC154" s="4">
        <f t="shared" si="784"/>
        <v>6.8223933522635295E-3</v>
      </c>
      <c r="GD154" s="4">
        <f t="shared" si="785"/>
        <v>0.94594517239963272</v>
      </c>
      <c r="GE154" s="4">
        <f t="shared" si="786"/>
        <v>0.88233670347330051</v>
      </c>
      <c r="GF154" s="4">
        <f t="shared" si="787"/>
        <v>0.72109107514302073</v>
      </c>
      <c r="GG154" s="4">
        <f t="shared" si="788"/>
        <v>0.37909276787445895</v>
      </c>
      <c r="GH154" s="4">
        <f t="shared" si="789"/>
        <v>9.4394587341062944E-2</v>
      </c>
      <c r="GI154" s="4">
        <f t="shared" si="790"/>
        <v>3.0463256089535706E-2</v>
      </c>
      <c r="GJ154" s="4">
        <f t="shared" si="791"/>
        <v>0.9352466353343144</v>
      </c>
      <c r="GK154" s="4">
        <f t="shared" si="792"/>
        <v>0.86090002535273724</v>
      </c>
      <c r="GL154" s="4">
        <f t="shared" si="793"/>
        <v>0.6809017584808178</v>
      </c>
      <c r="GM154" s="4">
        <f t="shared" si="794"/>
        <v>0.33506563888130469</v>
      </c>
      <c r="GN154" s="4">
        <f t="shared" si="795"/>
        <v>7.9213526751321608E-2</v>
      </c>
      <c r="GO154" s="4">
        <f t="shared" si="796"/>
        <v>2.5277003982383091E-2</v>
      </c>
      <c r="GP154" s="4">
        <f t="shared" si="797"/>
        <v>0.99508650504118257</v>
      </c>
      <c r="GQ154" s="4">
        <f t="shared" si="798"/>
        <v>0.98860820830280138</v>
      </c>
      <c r="GR154" s="4">
        <f t="shared" si="799"/>
        <v>0.9676588311016443</v>
      </c>
      <c r="GS154" s="4">
        <f t="shared" si="800"/>
        <v>0.87601880826074729</v>
      </c>
      <c r="GT154" s="4">
        <f t="shared" si="801"/>
        <v>0.54674768724591283</v>
      </c>
      <c r="GU154" s="4">
        <f t="shared" si="802"/>
        <v>0.26665927560182678</v>
      </c>
      <c r="GV154" s="4">
        <f t="shared" si="803"/>
        <v>0.99405287825229438</v>
      </c>
      <c r="GW154" s="4">
        <f t="shared" si="804"/>
        <v>0.98623063301742064</v>
      </c>
      <c r="GX154" s="4">
        <f t="shared" si="805"/>
        <v>0.96108104902950187</v>
      </c>
      <c r="GY154" s="4">
        <f t="shared" si="806"/>
        <v>0.85362204881368375</v>
      </c>
      <c r="GZ154" s="4">
        <f t="shared" si="807"/>
        <v>0.49889433607180378</v>
      </c>
      <c r="HA154" s="4">
        <f t="shared" si="808"/>
        <v>0.23083544277539872</v>
      </c>
      <c r="HB154" s="4">
        <f t="shared" si="809"/>
        <v>0.99849938027216434</v>
      </c>
      <c r="HC154" s="4">
        <f t="shared" si="810"/>
        <v>0.99650505373902976</v>
      </c>
      <c r="HD154" s="4">
        <f t="shared" si="811"/>
        <v>0.98992996242643305</v>
      </c>
      <c r="HE154" s="4">
        <f t="shared" si="812"/>
        <v>0.95870289677553888</v>
      </c>
      <c r="HF154" s="4">
        <f t="shared" si="813"/>
        <v>0.79851996156935778</v>
      </c>
      <c r="HG154" s="4">
        <f t="shared" si="814"/>
        <v>0.54435620543879892</v>
      </c>
      <c r="HH154" s="4">
        <f t="shared" si="815"/>
        <v>0.99818239118554719</v>
      </c>
      <c r="HI154" s="4">
        <f t="shared" si="816"/>
        <v>0.99576857083233672</v>
      </c>
      <c r="HJ154" s="4">
        <f t="shared" si="817"/>
        <v>0.98782485242840534</v>
      </c>
      <c r="HK154" s="4">
        <f t="shared" si="818"/>
        <v>0.9503969645239404</v>
      </c>
      <c r="HL154" s="4">
        <f t="shared" si="819"/>
        <v>0.76586508470760684</v>
      </c>
      <c r="HM154" s="4">
        <f t="shared" si="820"/>
        <v>0.49648289045165622</v>
      </c>
      <c r="HN154" s="4">
        <f t="shared" si="821"/>
        <v>0.58080573516916623</v>
      </c>
      <c r="HP154" s="4">
        <f t="shared" ref="HP154:IU154" si="894">IF(B1=1,ET154,0)</f>
        <v>0.92130662891100035</v>
      </c>
      <c r="HQ154" s="4">
        <f t="shared" si="894"/>
        <v>0.83379905219658335</v>
      </c>
      <c r="HR154" s="4">
        <f t="shared" si="894"/>
        <v>0.63365482815032859</v>
      </c>
      <c r="HS154" s="4">
        <f t="shared" si="894"/>
        <v>0.29000649475190698</v>
      </c>
      <c r="HT154" s="4">
        <f t="shared" si="894"/>
        <v>6.5187897817518742E-2</v>
      </c>
      <c r="HU154" s="4">
        <f t="shared" si="894"/>
        <v>2.0587901433867163E-2</v>
      </c>
      <c r="HV154" s="4">
        <f t="shared" si="894"/>
        <v>0.90621510139624495</v>
      </c>
      <c r="HW154" s="4">
        <f t="shared" si="894"/>
        <v>0.8054690815109925</v>
      </c>
      <c r="HX154" s="4">
        <f t="shared" si="894"/>
        <v>0.58806386951507517</v>
      </c>
      <c r="HY154" s="4">
        <f t="shared" si="894"/>
        <v>0.25212447414284117</v>
      </c>
      <c r="HZ154" s="4">
        <f t="shared" si="894"/>
        <v>5.4421744920326191E-2</v>
      </c>
      <c r="IA154" s="4">
        <f t="shared" si="894"/>
        <v>1.7053318862346831E-2</v>
      </c>
      <c r="IB154" s="4">
        <f t="shared" si="894"/>
        <v>0.25914647424659398</v>
      </c>
      <c r="IC154" s="4">
        <f t="shared" si="894"/>
        <v>0.13035215953073362</v>
      </c>
      <c r="ID154" s="4">
        <f t="shared" si="894"/>
        <v>4.9138989624742217E-2</v>
      </c>
      <c r="IE154" s="4">
        <f t="shared" si="894"/>
        <v>1.205680478028545E-2</v>
      </c>
      <c r="IF154" s="4">
        <f t="shared" si="894"/>
        <v>2.079149190830582E-3</v>
      </c>
      <c r="IG154" s="4">
        <f t="shared" si="894"/>
        <v>6.2765479344408252E-4</v>
      </c>
      <c r="IH154" s="4">
        <f t="shared" si="894"/>
        <v>0.22402361189471259</v>
      </c>
      <c r="II154" s="4">
        <f t="shared" si="894"/>
        <v>0.11009120890626009</v>
      </c>
      <c r="IJ154" s="4">
        <f t="shared" si="894"/>
        <v>4.0907416399845804E-2</v>
      </c>
      <c r="IK154" s="4">
        <f t="shared" si="894"/>
        <v>9.9719499549160723E-3</v>
      </c>
      <c r="IL154" s="4">
        <f t="shared" si="894"/>
        <v>1.7166261765842155E-3</v>
      </c>
      <c r="IM154" s="4">
        <f t="shared" si="894"/>
        <v>5.1808473811831921E-4</v>
      </c>
      <c r="IN154" s="4">
        <f t="shared" si="894"/>
        <v>0.82255357176436794</v>
      </c>
      <c r="IO154" s="4">
        <f t="shared" si="894"/>
        <v>0.66514461180347717</v>
      </c>
      <c r="IP154" s="4">
        <f t="shared" si="894"/>
        <v>0.40647407661812385</v>
      </c>
      <c r="IQ154" s="4">
        <f t="shared" si="894"/>
        <v>0.13921303857856304</v>
      </c>
      <c r="IR154" s="4">
        <f t="shared" si="894"/>
        <v>2.686859896873383E-2</v>
      </c>
      <c r="IS154" s="4">
        <f t="shared" si="894"/>
        <v>8.2542543391162706E-3</v>
      </c>
      <c r="IT154" s="4">
        <f t="shared" si="894"/>
        <v>0.79278312091987924</v>
      </c>
      <c r="IU154" s="4">
        <f t="shared" si="894"/>
        <v>0.62112936815858599</v>
      </c>
      <c r="IV154" s="4">
        <f t="shared" ref="IV154:KA154" si="895">IF(AH1=1,FZ154,0)</f>
        <v>0.36111641309521392</v>
      </c>
      <c r="IW154" s="4">
        <f t="shared" si="895"/>
        <v>0.11776131963227254</v>
      </c>
      <c r="IX154" s="4">
        <f t="shared" si="895"/>
        <v>2.2280259988058281E-2</v>
      </c>
      <c r="IY154" s="4">
        <f t="shared" si="895"/>
        <v>6.8223933522635295E-3</v>
      </c>
      <c r="IZ154" s="4">
        <f t="shared" si="895"/>
        <v>0.94594517239963272</v>
      </c>
      <c r="JA154" s="4">
        <f t="shared" si="895"/>
        <v>0.88233670347330051</v>
      </c>
      <c r="JB154" s="4">
        <f t="shared" si="895"/>
        <v>0.72109107514302073</v>
      </c>
      <c r="JC154" s="4">
        <f t="shared" si="895"/>
        <v>0.37909276787445895</v>
      </c>
      <c r="JD154" s="4">
        <f t="shared" si="895"/>
        <v>9.4394587341062944E-2</v>
      </c>
      <c r="JE154" s="4">
        <f t="shared" si="895"/>
        <v>3.0463256089535706E-2</v>
      </c>
      <c r="JF154" s="4">
        <f t="shared" si="895"/>
        <v>0.9352466353343144</v>
      </c>
      <c r="JG154" s="4">
        <f t="shared" si="895"/>
        <v>0.86090002535273724</v>
      </c>
      <c r="JH154" s="4">
        <f t="shared" si="895"/>
        <v>0.6809017584808178</v>
      </c>
      <c r="JI154" s="4">
        <f t="shared" si="895"/>
        <v>0.33506563888130469</v>
      </c>
      <c r="JJ154" s="4">
        <f t="shared" si="895"/>
        <v>7.9213526751321608E-2</v>
      </c>
      <c r="JK154" s="4">
        <f t="shared" si="895"/>
        <v>2.5277003982383091E-2</v>
      </c>
      <c r="JL154" s="4">
        <f t="shared" si="895"/>
        <v>0.99508650504118257</v>
      </c>
      <c r="JM154" s="4">
        <f t="shared" si="895"/>
        <v>0.98860820830280138</v>
      </c>
      <c r="JN154" s="4">
        <f t="shared" si="895"/>
        <v>0.9676588311016443</v>
      </c>
      <c r="JO154" s="4">
        <f t="shared" si="895"/>
        <v>0.87601880826074729</v>
      </c>
      <c r="JP154" s="4">
        <f t="shared" si="895"/>
        <v>0.54674768724591283</v>
      </c>
      <c r="JQ154" s="4">
        <f t="shared" si="895"/>
        <v>0.26665927560182678</v>
      </c>
      <c r="JR154" s="4">
        <f t="shared" si="895"/>
        <v>0.99405287825229438</v>
      </c>
      <c r="JS154" s="4">
        <f t="shared" si="895"/>
        <v>0.98623063301742064</v>
      </c>
      <c r="JT154" s="4">
        <f t="shared" si="895"/>
        <v>0.96108104902950187</v>
      </c>
      <c r="JU154" s="4">
        <f t="shared" si="895"/>
        <v>0.85362204881368375</v>
      </c>
      <c r="JV154" s="4">
        <f t="shared" si="895"/>
        <v>0.49889433607180378</v>
      </c>
      <c r="JW154" s="4">
        <f t="shared" si="895"/>
        <v>0.23083544277539872</v>
      </c>
      <c r="JX154" s="4">
        <f t="shared" si="895"/>
        <v>0.99849938027216434</v>
      </c>
      <c r="JY154" s="4">
        <f t="shared" si="895"/>
        <v>0.99650505373902976</v>
      </c>
      <c r="JZ154" s="4">
        <f t="shared" si="895"/>
        <v>0.98992996242643305</v>
      </c>
      <c r="KA154" s="4">
        <f t="shared" si="895"/>
        <v>0.95870289677553888</v>
      </c>
      <c r="KB154" s="4">
        <f t="shared" ref="KB154:KJ154" si="896">IF(BN1=1,HF154,0)</f>
        <v>0.79851996156935778</v>
      </c>
      <c r="KC154" s="4">
        <f t="shared" si="896"/>
        <v>0.54435620543879892</v>
      </c>
      <c r="KD154" s="4">
        <f t="shared" si="896"/>
        <v>0.99818239118554719</v>
      </c>
      <c r="KE154" s="4">
        <f t="shared" si="896"/>
        <v>0.99576857083233672</v>
      </c>
      <c r="KF154" s="4">
        <f t="shared" si="896"/>
        <v>0.98782485242840534</v>
      </c>
      <c r="KG154" s="4">
        <f t="shared" si="896"/>
        <v>0.9503969645239404</v>
      </c>
      <c r="KH154" s="4">
        <f t="shared" si="896"/>
        <v>0.76586508470760684</v>
      </c>
      <c r="KI154" s="4">
        <f t="shared" si="896"/>
        <v>0.49648289045165622</v>
      </c>
      <c r="KJ154" s="4">
        <f t="shared" si="896"/>
        <v>0</v>
      </c>
    </row>
    <row r="155" spans="1:296" x14ac:dyDescent="0.2">
      <c r="A155" s="4" t="str">
        <f>'Respondent Data'!A155</f>
        <v>1270</v>
      </c>
      <c r="B155" s="4">
        <f>SUMPRODUCT('Respondent Data'!I155:Z155,'Product Coding'!A100:R100)</f>
        <v>-2.4821289611776551</v>
      </c>
      <c r="C155" s="4">
        <f>SUMPRODUCT('Respondent Data'!I155:Z155,'Product Coding'!A101:R101)</f>
        <v>-2.7855749097625315</v>
      </c>
      <c r="D155" s="4">
        <f>SUMPRODUCT('Respondent Data'!I155:Z155,'Product Coding'!A102:R102)</f>
        <v>-1.841641672295496</v>
      </c>
      <c r="E155" s="4">
        <f>SUMPRODUCT('Respondent Data'!I155:Z155,'Product Coding'!A103:R103)</f>
        <v>-2.2208057418848011</v>
      </c>
      <c r="F155" s="4">
        <f>SUMPRODUCT('Respondent Data'!I155:Z155,'Product Coding'!A104:R104)</f>
        <v>-2.3543647425532228</v>
      </c>
      <c r="G155" s="4">
        <f>SUMPRODUCT('Respondent Data'!I155:Z155,'Product Coding'!A105:R105)</f>
        <v>-2.620876639904548</v>
      </c>
      <c r="H155" s="4">
        <f>SUMPRODUCT('Respondent Data'!I155:Z155,'Product Coding'!A106:R106)</f>
        <v>-3.0632924325729496</v>
      </c>
      <c r="I155" s="4">
        <f>SUMPRODUCT('Respondent Data'!I155:Z155,'Product Coding'!A107:R107)</f>
        <v>-3.366738381157826</v>
      </c>
      <c r="J155" s="4">
        <f>SUMPRODUCT('Respondent Data'!I155:Z155,'Product Coding'!A108:R108)</f>
        <v>-2.4228051436907903</v>
      </c>
      <c r="K155" s="4">
        <f>SUMPRODUCT('Respondent Data'!I155:Z155,'Product Coding'!A109:R109)</f>
        <v>-2.8019692132800946</v>
      </c>
      <c r="L155" s="4">
        <f>SUMPRODUCT('Respondent Data'!I155:Z155,'Product Coding'!A110:R110)</f>
        <v>-2.9355282139485173</v>
      </c>
      <c r="M155" s="4">
        <f>SUMPRODUCT('Respondent Data'!I155:Z155,'Product Coding'!A111:R111)</f>
        <v>-3.2020401112998416</v>
      </c>
      <c r="N155" s="4">
        <f>SUMPRODUCT('Respondent Data'!I155:Z155,'Product Coding'!A112:R112)</f>
        <v>-4.4173809648406648</v>
      </c>
      <c r="O155" s="4">
        <f>SUMPRODUCT('Respondent Data'!I155:Z155,'Product Coding'!A113:R113)</f>
        <v>-4.7208269134255412</v>
      </c>
      <c r="P155" s="4">
        <f>SUMPRODUCT('Respondent Data'!I155:Z155,'Product Coding'!A114:R114)</f>
        <v>-3.7768936759585054</v>
      </c>
      <c r="Q155" s="4">
        <f>SUMPRODUCT('Respondent Data'!I155:Z155,'Product Coding'!A115:R115)</f>
        <v>-4.1560577455478107</v>
      </c>
      <c r="R155" s="4">
        <f>SUMPRODUCT('Respondent Data'!I155:Z155,'Product Coding'!A116:R116)</f>
        <v>-4.2896167462162325</v>
      </c>
      <c r="S155" s="4">
        <f>SUMPRODUCT('Respondent Data'!I155:Z155,'Product Coding'!A117:R117)</f>
        <v>-4.5561286435675576</v>
      </c>
      <c r="T155" s="4">
        <f>SUMPRODUCT('Respondent Data'!I155:Z155,'Product Coding'!A118:R118)</f>
        <v>-4.9985444362359592</v>
      </c>
      <c r="U155" s="4">
        <f>SUMPRODUCT('Respondent Data'!I155:Z155,'Product Coding'!A119:R119)</f>
        <v>-5.3019903848208356</v>
      </c>
      <c r="V155" s="4">
        <f>SUMPRODUCT('Respondent Data'!I155:Z155,'Product Coding'!A120:R120)</f>
        <v>-4.3580571473537999</v>
      </c>
      <c r="W155" s="4">
        <f>SUMPRODUCT('Respondent Data'!I155:Z155,'Product Coding'!A121:R121)</f>
        <v>-4.7372212169431052</v>
      </c>
      <c r="X155" s="4">
        <f>SUMPRODUCT('Respondent Data'!I155:Z155,'Product Coding'!A122:R122)</f>
        <v>-4.8707802176115269</v>
      </c>
      <c r="Y155" s="4">
        <f>SUMPRODUCT('Respondent Data'!I155:Z155,'Product Coding'!A123:R123)</f>
        <v>-5.1372921149628521</v>
      </c>
      <c r="Z155" s="4">
        <f>SUMPRODUCT('Respondent Data'!I155:Z155,'Product Coding'!A124:R124)</f>
        <v>-2.6636423584774551</v>
      </c>
      <c r="AA155" s="4">
        <f>SUMPRODUCT('Respondent Data'!I155:Z155,'Product Coding'!A125:R125)</f>
        <v>-2.9670883070623315</v>
      </c>
      <c r="AB155" s="4">
        <f>SUMPRODUCT('Respondent Data'!I155:Z155,'Product Coding'!A126:R126)</f>
        <v>-2.0231550695952958</v>
      </c>
      <c r="AC155" s="4">
        <f>SUMPRODUCT('Respondent Data'!I155:Z155,'Product Coding'!A127:R127)</f>
        <v>-2.402319139184601</v>
      </c>
      <c r="AD155" s="4">
        <f>SUMPRODUCT('Respondent Data'!I155:Z155,'Product Coding'!A128:R128)</f>
        <v>-2.5358781398530228</v>
      </c>
      <c r="AE155" s="4">
        <f>SUMPRODUCT('Respondent Data'!I155:Z155,'Product Coding'!A129:R129)</f>
        <v>-2.802390037204348</v>
      </c>
      <c r="AF155" s="4">
        <f>SUMPRODUCT('Respondent Data'!I155:Z155,'Product Coding'!A130:R130)</f>
        <v>-3.2448058298727496</v>
      </c>
      <c r="AG155" s="4">
        <f>SUMPRODUCT('Respondent Data'!I155:Z155,'Product Coding'!A131:R131)</f>
        <v>-3.548251778457626</v>
      </c>
      <c r="AH155" s="4">
        <f>SUMPRODUCT('Respondent Data'!I155:Z155,'Product Coding'!A132:R132)</f>
        <v>-2.6043185409905902</v>
      </c>
      <c r="AI155" s="4">
        <f>SUMPRODUCT('Respondent Data'!I155:Z155,'Product Coding'!A133:R133)</f>
        <v>-2.9834826105798946</v>
      </c>
      <c r="AJ155" s="4">
        <f>SUMPRODUCT('Respondent Data'!I155:Z155,'Product Coding'!A134:R134)</f>
        <v>-3.1170416112483172</v>
      </c>
      <c r="AK155" s="4">
        <f>SUMPRODUCT('Respondent Data'!I155:Z155,'Product Coding'!A135:R135)</f>
        <v>-3.3835535085996415</v>
      </c>
      <c r="AL155" s="4">
        <f>SUMPRODUCT('Respondent Data'!I155:Z155,'Product Coding'!A136:R136)</f>
        <v>3.2767806699081081E-2</v>
      </c>
      <c r="AM155" s="4">
        <f>SUMPRODUCT('Respondent Data'!I155:Z155,'Product Coding'!A137:R137)</f>
        <v>-0.27067814188579564</v>
      </c>
      <c r="AN155" s="4">
        <f>SUMPRODUCT('Respondent Data'!I155:Z155,'Product Coding'!A138:R138)</f>
        <v>0.67325509558124041</v>
      </c>
      <c r="AO155" s="4">
        <f>SUMPRODUCT('Respondent Data'!I155:Z155,'Product Coding'!A139:R139)</f>
        <v>0.29409102599193543</v>
      </c>
      <c r="AP155" s="4">
        <f>SUMPRODUCT('Respondent Data'!I155:Z155,'Product Coding'!A140:R140)</f>
        <v>0.16053202532351329</v>
      </c>
      <c r="AQ155" s="4">
        <f>SUMPRODUCT('Respondent Data'!I155:Z155,'Product Coding'!A141:R141)</f>
        <v>-0.10597987202781162</v>
      </c>
      <c r="AR155" s="4">
        <f>SUMPRODUCT('Respondent Data'!I155:Z155,'Product Coding'!A142:R142)</f>
        <v>-0.54839566469621293</v>
      </c>
      <c r="AS155" s="4">
        <f>SUMPRODUCT('Respondent Data'!I155:Z155,'Product Coding'!A143:R143)</f>
        <v>-0.85184161328108965</v>
      </c>
      <c r="AT155" s="4">
        <f>SUMPRODUCT('Respondent Data'!I155:Z155,'Product Coding'!A144:R144)</f>
        <v>9.2091624185946408E-2</v>
      </c>
      <c r="AU155" s="4">
        <f>SUMPRODUCT('Respondent Data'!I155:Z155,'Product Coding'!A145:R145)</f>
        <v>-0.28707244540335858</v>
      </c>
      <c r="AV155" s="4">
        <f>SUMPRODUCT('Respondent Data'!I155:Z155,'Product Coding'!A146:R146)</f>
        <v>-0.42063144607178071</v>
      </c>
      <c r="AW155" s="4">
        <f>SUMPRODUCT('Respondent Data'!I155:Z155,'Product Coding'!A147:R147)</f>
        <v>-0.68714334342310557</v>
      </c>
      <c r="AX155" s="4">
        <f>SUMPRODUCT('Respondent Data'!I155:Z155,'Product Coding'!A148:R148)</f>
        <v>3.8379312324375245</v>
      </c>
      <c r="AY155" s="4">
        <f>SUMPRODUCT('Respondent Data'!I155:Z155,'Product Coding'!A149:R149)</f>
        <v>3.5344852838526482</v>
      </c>
      <c r="AZ155" s="4">
        <f>SUMPRODUCT('Respondent Data'!I155:Z155,'Product Coding'!A150:R150)</f>
        <v>4.4784185213196848</v>
      </c>
      <c r="BA155" s="4">
        <f>SUMPRODUCT('Respondent Data'!I155:Z155,'Product Coding'!A151:R151)</f>
        <v>4.0992544517303795</v>
      </c>
      <c r="BB155" s="4">
        <f>SUMPRODUCT('Respondent Data'!I155:Z155,'Product Coding'!A152:R152)</f>
        <v>3.9656954510619569</v>
      </c>
      <c r="BC155" s="4">
        <f>SUMPRODUCT('Respondent Data'!I155:Z155,'Product Coding'!A153:R153)</f>
        <v>3.6991835537106326</v>
      </c>
      <c r="BD155" s="4">
        <f>SUMPRODUCT('Respondent Data'!I155:Z155,'Product Coding'!A154:R154)</f>
        <v>3.256767761042231</v>
      </c>
      <c r="BE155" s="4">
        <f>SUMPRODUCT('Respondent Data'!I155:Z155,'Product Coding'!A155:R155)</f>
        <v>2.9533218124573537</v>
      </c>
      <c r="BF155" s="4">
        <f>SUMPRODUCT('Respondent Data'!I155:Z155,'Product Coding'!A156:R156)</f>
        <v>3.8972550499243903</v>
      </c>
      <c r="BG155" s="4">
        <f>SUMPRODUCT('Respondent Data'!I155:Z155,'Product Coding'!A157:R157)</f>
        <v>3.518090980335085</v>
      </c>
      <c r="BH155" s="4">
        <f>SUMPRODUCT('Respondent Data'!I155:Z155,'Product Coding'!A158:R158)</f>
        <v>3.3845319796666633</v>
      </c>
      <c r="BI155" s="4">
        <f>SUMPRODUCT('Respondent Data'!I155:Z155,'Product Coding'!A159:R159)</f>
        <v>3.1180200823153381</v>
      </c>
      <c r="BJ155" s="4">
        <f>SUMPRODUCT('Respondent Data'!I155:Z155,'Product Coding'!A160:R160)</f>
        <v>6.2078687111230249</v>
      </c>
      <c r="BK155" s="4">
        <f>SUMPRODUCT('Respondent Data'!I155:Z155,'Product Coding'!A161:R161)</f>
        <v>5.9044227625381485</v>
      </c>
      <c r="BL155" s="4">
        <f>SUMPRODUCT('Respondent Data'!I155:Z155,'Product Coding'!A162:R162)</f>
        <v>6.8483560000051842</v>
      </c>
      <c r="BM155" s="4">
        <f>SUMPRODUCT('Respondent Data'!I155:Z155,'Product Coding'!A163:R163)</f>
        <v>6.4691919304158789</v>
      </c>
      <c r="BN155" s="4">
        <f>SUMPRODUCT('Respondent Data'!I155:Z155,'Product Coding'!A164:R164)</f>
        <v>6.3356329297474572</v>
      </c>
      <c r="BO155" s="4">
        <f>SUMPRODUCT('Respondent Data'!I155:Z155,'Product Coding'!A165:R165)</f>
        <v>6.069121032396132</v>
      </c>
      <c r="BP155" s="4">
        <f>SUMPRODUCT('Respondent Data'!I155:Z155,'Product Coding'!A166:R166)</f>
        <v>5.6267052397277304</v>
      </c>
      <c r="BQ155" s="4">
        <f>SUMPRODUCT('Respondent Data'!I155:Z155,'Product Coding'!A167:R167)</f>
        <v>5.323259291142854</v>
      </c>
      <c r="BR155" s="4">
        <f>SUMPRODUCT('Respondent Data'!I155:Z155,'Product Coding'!A168:R168)</f>
        <v>6.2671925286098897</v>
      </c>
      <c r="BS155" s="4">
        <f>SUMPRODUCT('Respondent Data'!I155:Z155,'Product Coding'!A169:R169)</f>
        <v>5.8880284590205845</v>
      </c>
      <c r="BT155" s="4">
        <f>SUMPRODUCT('Respondent Data'!I155:Z155,'Product Coding'!A170:R170)</f>
        <v>5.7544694583521627</v>
      </c>
      <c r="BU155" s="4">
        <f>SUMPRODUCT('Respondent Data'!I155:Z155,'Product Coding'!A171:R171)</f>
        <v>5.4879575610008375</v>
      </c>
      <c r="BV155" s="4">
        <f>SUMPRODUCT('Respondent Data'!I155:Z155,'Product Coding'!A172:R172)</f>
        <v>-2.0269550913880399</v>
      </c>
      <c r="BX155" s="4">
        <f t="shared" si="676"/>
        <v>11.966713987166889</v>
      </c>
      <c r="BY155" s="4">
        <f t="shared" si="677"/>
        <v>16.209133987916267</v>
      </c>
      <c r="BZ155" s="4">
        <f t="shared" si="678"/>
        <v>6.3068836029544633</v>
      </c>
      <c r="CA155" s="4">
        <f t="shared" si="679"/>
        <v>9.2147525876026108</v>
      </c>
      <c r="CB155" s="4">
        <f t="shared" si="680"/>
        <v>10.531436562752413</v>
      </c>
      <c r="CC155" s="4">
        <f t="shared" si="681"/>
        <v>13.747770147967836</v>
      </c>
      <c r="CD155" s="4">
        <f t="shared" si="682"/>
        <v>21.397892429454519</v>
      </c>
      <c r="CE155" s="4">
        <f t="shared" si="683"/>
        <v>28.98383848899541</v>
      </c>
      <c r="CF155" s="4">
        <f t="shared" si="684"/>
        <v>11.27744985347146</v>
      </c>
      <c r="CG155" s="4">
        <f t="shared" si="685"/>
        <v>16.477061693377991</v>
      </c>
      <c r="CH155" s="4">
        <f t="shared" si="686"/>
        <v>18.831447541828645</v>
      </c>
      <c r="CI155" s="4">
        <f t="shared" si="687"/>
        <v>24.582630376772865</v>
      </c>
      <c r="CJ155" s="4">
        <f t="shared" si="688"/>
        <v>82.878938009792293</v>
      </c>
      <c r="CK155" s="4">
        <f t="shared" si="689"/>
        <v>112.26104446196241</v>
      </c>
      <c r="CL155" s="4">
        <f t="shared" si="690"/>
        <v>43.680146088958963</v>
      </c>
      <c r="CM155" s="4">
        <f t="shared" si="691"/>
        <v>63.819433580721636</v>
      </c>
      <c r="CN155" s="4">
        <f t="shared" si="692"/>
        <v>72.938509182591417</v>
      </c>
      <c r="CO155" s="4">
        <f t="shared" si="693"/>
        <v>95.214157461120337</v>
      </c>
      <c r="CP155" s="4">
        <f t="shared" si="694"/>
        <v>148.19729142877461</v>
      </c>
      <c r="CQ155" s="4">
        <f t="shared" si="695"/>
        <v>200.73595441416492</v>
      </c>
      <c r="CR155" s="4">
        <f t="shared" si="696"/>
        <v>78.105239944460564</v>
      </c>
      <c r="CS155" s="4">
        <f t="shared" si="697"/>
        <v>114.11665526003802</v>
      </c>
      <c r="CT155" s="4">
        <f t="shared" si="698"/>
        <v>130.42263524703606</v>
      </c>
      <c r="CU155" s="4">
        <f t="shared" si="699"/>
        <v>170.25411498086169</v>
      </c>
      <c r="CV155" s="4">
        <f t="shared" si="700"/>
        <v>14.348456256543017</v>
      </c>
      <c r="CW155" s="4">
        <f t="shared" si="701"/>
        <v>19.435247657082463</v>
      </c>
      <c r="CX155" s="4">
        <f t="shared" si="702"/>
        <v>7.5621464329427752</v>
      </c>
      <c r="CY155" s="4">
        <f t="shared" si="703"/>
        <v>11.048770327415923</v>
      </c>
      <c r="CZ155" s="4">
        <f t="shared" si="704"/>
        <v>12.627514704643316</v>
      </c>
      <c r="DA155" s="4">
        <f t="shared" si="705"/>
        <v>16.483997094328934</v>
      </c>
      <c r="DB155" s="4">
        <f t="shared" si="706"/>
        <v>25.656727806438486</v>
      </c>
      <c r="DC155" s="4">
        <f t="shared" si="707"/>
        <v>34.752509264618617</v>
      </c>
      <c r="DD155" s="4">
        <f t="shared" si="708"/>
        <v>13.522007468501554</v>
      </c>
      <c r="DE155" s="4">
        <f t="shared" si="709"/>
        <v>19.756501174619203</v>
      </c>
      <c r="DF155" s="4">
        <f t="shared" si="710"/>
        <v>22.579481852000288</v>
      </c>
      <c r="DG155" s="4">
        <f t="shared" si="711"/>
        <v>29.475326059447159</v>
      </c>
      <c r="DH155" s="4">
        <f t="shared" si="712"/>
        <v>0.96776324164477401</v>
      </c>
      <c r="DI155" s="4">
        <f t="shared" si="713"/>
        <v>1.3108530937751715</v>
      </c>
      <c r="DJ155" s="4">
        <f t="shared" si="714"/>
        <v>0.51004562545883136</v>
      </c>
      <c r="DK155" s="4">
        <f t="shared" si="715"/>
        <v>0.74520865499887545</v>
      </c>
      <c r="DL155" s="4">
        <f t="shared" si="716"/>
        <v>0.85169054746987449</v>
      </c>
      <c r="DM155" s="4">
        <f t="shared" si="717"/>
        <v>1.1117994980119397</v>
      </c>
      <c r="DN155" s="4">
        <f t="shared" si="718"/>
        <v>1.7304745282708716</v>
      </c>
      <c r="DO155" s="4">
        <f t="shared" si="719"/>
        <v>2.3439595465805447</v>
      </c>
      <c r="DP155" s="4">
        <f t="shared" si="720"/>
        <v>0.91202158248170639</v>
      </c>
      <c r="DQ155" s="4">
        <f t="shared" si="721"/>
        <v>1.3325207449818555</v>
      </c>
      <c r="DR155" s="4">
        <f t="shared" si="722"/>
        <v>1.5229228957496126</v>
      </c>
      <c r="DS155" s="4">
        <f t="shared" si="723"/>
        <v>1.9880282997566077</v>
      </c>
      <c r="DT155" s="4">
        <f t="shared" si="724"/>
        <v>2.1538112636236114E-2</v>
      </c>
      <c r="DU155" s="4">
        <f t="shared" si="725"/>
        <v>2.9173769335673425E-2</v>
      </c>
      <c r="DV155" s="4">
        <f t="shared" si="726"/>
        <v>1.1351350886278127E-2</v>
      </c>
      <c r="DW155" s="4">
        <f t="shared" si="727"/>
        <v>1.6585035738271227E-2</v>
      </c>
      <c r="DX155" s="4">
        <f t="shared" si="728"/>
        <v>1.895484985712757E-2</v>
      </c>
      <c r="DY155" s="4">
        <f t="shared" si="729"/>
        <v>2.4743720144189487E-2</v>
      </c>
      <c r="DZ155" s="4">
        <f t="shared" si="730"/>
        <v>3.8512679238251413E-2</v>
      </c>
      <c r="EA155" s="4">
        <f t="shared" si="731"/>
        <v>5.2166131711338007E-2</v>
      </c>
      <c r="EB155" s="4">
        <f t="shared" si="732"/>
        <v>2.0297550810861969E-2</v>
      </c>
      <c r="EC155" s="4">
        <f t="shared" si="733"/>
        <v>2.9655995041476316E-2</v>
      </c>
      <c r="ED155" s="4">
        <f t="shared" si="734"/>
        <v>3.3893501482047263E-2</v>
      </c>
      <c r="EE155" s="4">
        <f t="shared" si="735"/>
        <v>4.4244682585185068E-2</v>
      </c>
      <c r="EF155" s="4">
        <f t="shared" si="736"/>
        <v>2.0135242961444874E-3</v>
      </c>
      <c r="EG155" s="4">
        <f t="shared" si="737"/>
        <v>2.727355658297779E-3</v>
      </c>
      <c r="EH155" s="4">
        <f t="shared" si="738"/>
        <v>1.0611988705606713E-3</v>
      </c>
      <c r="EI155" s="4">
        <f t="shared" si="739"/>
        <v>1.5504781210611031E-3</v>
      </c>
      <c r="EJ155" s="4">
        <f t="shared" si="740"/>
        <v>1.7720239169371768E-3</v>
      </c>
      <c r="EK155" s="4">
        <f t="shared" si="741"/>
        <v>2.3132055500305893E-3</v>
      </c>
      <c r="EL155" s="4">
        <f t="shared" si="742"/>
        <v>3.6004183219551689E-3</v>
      </c>
      <c r="EM155" s="4">
        <f t="shared" si="743"/>
        <v>4.8768327759571191E-3</v>
      </c>
      <c r="EN155" s="4">
        <f t="shared" si="744"/>
        <v>1.8975484249784294E-3</v>
      </c>
      <c r="EO155" s="4">
        <f t="shared" si="745"/>
        <v>2.7724372859806992E-3</v>
      </c>
      <c r="EP155" s="4">
        <f t="shared" si="746"/>
        <v>3.1685872326943877E-3</v>
      </c>
      <c r="EQ155" s="4">
        <f t="shared" si="747"/>
        <v>4.1362836598128035E-3</v>
      </c>
      <c r="ER155" s="4">
        <f t="shared" si="748"/>
        <v>7.5909374227366584</v>
      </c>
      <c r="ET155" s="4">
        <f t="shared" si="749"/>
        <v>7.7120541178720872E-2</v>
      </c>
      <c r="EU155" s="4">
        <f t="shared" si="750"/>
        <v>5.8108676514586365E-2</v>
      </c>
      <c r="EV155" s="4">
        <f t="shared" si="751"/>
        <v>0.13685725055147455</v>
      </c>
      <c r="EW155" s="4">
        <f t="shared" si="752"/>
        <v>9.789762320956015E-2</v>
      </c>
      <c r="EX155" s="4">
        <f t="shared" si="753"/>
        <v>8.6719464184548414E-2</v>
      </c>
      <c r="EY155" s="4">
        <f t="shared" si="754"/>
        <v>6.7806860967235413E-2</v>
      </c>
      <c r="EZ155" s="4">
        <f t="shared" si="755"/>
        <v>4.46470578939357E-2</v>
      </c>
      <c r="FA155" s="4">
        <f t="shared" si="756"/>
        <v>3.3351300246865237E-2</v>
      </c>
      <c r="FB155" s="4">
        <f t="shared" si="757"/>
        <v>8.1450139233698371E-2</v>
      </c>
      <c r="FC155" s="4">
        <f t="shared" si="758"/>
        <v>5.7217856041493362E-2</v>
      </c>
      <c r="FD155" s="4">
        <f t="shared" si="759"/>
        <v>5.0424962569716208E-2</v>
      </c>
      <c r="FE155" s="4">
        <f t="shared" si="760"/>
        <v>3.9089021936850009E-2</v>
      </c>
      <c r="FF155" s="4">
        <f t="shared" si="761"/>
        <v>1.1921943979348627E-2</v>
      </c>
      <c r="FG155" s="4">
        <f t="shared" si="762"/>
        <v>8.8291610301707932E-3</v>
      </c>
      <c r="FH155" s="4">
        <f t="shared" si="763"/>
        <v>2.238130551339251E-2</v>
      </c>
      <c r="FI155" s="4">
        <f t="shared" si="764"/>
        <v>1.542747205210717E-2</v>
      </c>
      <c r="FJ155" s="4">
        <f t="shared" si="765"/>
        <v>1.3524752000753712E-2</v>
      </c>
      <c r="FK155" s="4">
        <f t="shared" si="766"/>
        <v>1.0393480818081217E-2</v>
      </c>
      <c r="FL155" s="4">
        <f t="shared" si="767"/>
        <v>6.7025345461944304E-3</v>
      </c>
      <c r="FM155" s="4">
        <f t="shared" si="768"/>
        <v>4.9569745903945061E-3</v>
      </c>
      <c r="FN155" s="4">
        <f t="shared" si="769"/>
        <v>1.2641387608483275E-2</v>
      </c>
      <c r="FO155" s="4">
        <f t="shared" si="770"/>
        <v>8.686840299008786E-3</v>
      </c>
      <c r="FP155" s="4">
        <f t="shared" si="771"/>
        <v>7.609039326599204E-3</v>
      </c>
      <c r="FQ155" s="4">
        <f t="shared" si="772"/>
        <v>5.8392757459390324E-3</v>
      </c>
      <c r="FR155" s="4">
        <f t="shared" si="773"/>
        <v>6.5153132229418972E-2</v>
      </c>
      <c r="FS155" s="4">
        <f t="shared" si="774"/>
        <v>4.8935056564064654E-2</v>
      </c>
      <c r="FT155" s="4">
        <f t="shared" si="775"/>
        <v>0.11679314384912989</v>
      </c>
      <c r="FU155" s="4">
        <f t="shared" si="776"/>
        <v>8.2996021405154302E-2</v>
      </c>
      <c r="FV155" s="4">
        <f t="shared" si="777"/>
        <v>7.338095182236487E-2</v>
      </c>
      <c r="FW155" s="4">
        <f t="shared" si="778"/>
        <v>5.7195159356572843E-2</v>
      </c>
      <c r="FX155" s="4">
        <f t="shared" si="779"/>
        <v>3.7513981733289362E-2</v>
      </c>
      <c r="FY155" s="4">
        <f t="shared" si="780"/>
        <v>2.7970064774995237E-2</v>
      </c>
      <c r="FZ155" s="4">
        <f t="shared" si="781"/>
        <v>6.8861003010018726E-2</v>
      </c>
      <c r="GA155" s="4">
        <f t="shared" si="782"/>
        <v>4.8177676554793727E-2</v>
      </c>
      <c r="GB155" s="4">
        <f t="shared" si="783"/>
        <v>4.2409752948628442E-2</v>
      </c>
      <c r="GC155" s="4">
        <f t="shared" si="784"/>
        <v>3.2813430709464263E-2</v>
      </c>
      <c r="GD155" s="4">
        <f t="shared" si="785"/>
        <v>0.50819121875868578</v>
      </c>
      <c r="GE155" s="4">
        <f t="shared" si="786"/>
        <v>0.43274061977099981</v>
      </c>
      <c r="GF155" s="4">
        <f t="shared" si="787"/>
        <v>0.66223164594523254</v>
      </c>
      <c r="GG155" s="4">
        <f t="shared" si="788"/>
        <v>0.57299738752478535</v>
      </c>
      <c r="GH155" s="4">
        <f t="shared" si="789"/>
        <v>0.54004704045521368</v>
      </c>
      <c r="GI155" s="4">
        <f t="shared" si="790"/>
        <v>0.47352980287257662</v>
      </c>
      <c r="GJ155" s="4">
        <f t="shared" si="791"/>
        <v>0.36623670708009509</v>
      </c>
      <c r="GK155" s="4">
        <f t="shared" si="792"/>
        <v>0.29904667986267258</v>
      </c>
      <c r="GL155" s="4">
        <f t="shared" si="793"/>
        <v>0.52300664864988133</v>
      </c>
      <c r="GM155" s="4">
        <f t="shared" si="794"/>
        <v>0.42872073148819045</v>
      </c>
      <c r="GN155" s="4">
        <f t="shared" si="795"/>
        <v>0.39636566051412336</v>
      </c>
      <c r="GO155" s="4">
        <f t="shared" si="796"/>
        <v>0.33466885172454885</v>
      </c>
      <c r="GP155" s="4">
        <f t="shared" si="797"/>
        <v>0.97891599699530174</v>
      </c>
      <c r="GQ155" s="4">
        <f t="shared" si="798"/>
        <v>0.9716532132814607</v>
      </c>
      <c r="GR155" s="4">
        <f t="shared" si="799"/>
        <v>0.98877605603994045</v>
      </c>
      <c r="GS155" s="4">
        <f t="shared" si="800"/>
        <v>0.98368554016120568</v>
      </c>
      <c r="GT155" s="4">
        <f t="shared" si="801"/>
        <v>0.98139775294284604</v>
      </c>
      <c r="GU155" s="4">
        <f t="shared" si="802"/>
        <v>0.97585374795884772</v>
      </c>
      <c r="GV155" s="4">
        <f t="shared" si="803"/>
        <v>0.96291554257527179</v>
      </c>
      <c r="GW155" s="4">
        <f t="shared" si="804"/>
        <v>0.95042025195537294</v>
      </c>
      <c r="GX155" s="4">
        <f t="shared" si="805"/>
        <v>0.98010624371808897</v>
      </c>
      <c r="GY155" s="4">
        <f t="shared" si="806"/>
        <v>0.97119815240790031</v>
      </c>
      <c r="GZ155" s="4">
        <f t="shared" si="807"/>
        <v>0.96721760855111083</v>
      </c>
      <c r="HA155" s="4">
        <f t="shared" si="808"/>
        <v>0.9576299661151727</v>
      </c>
      <c r="HB155" s="4">
        <f t="shared" si="809"/>
        <v>0.99799052183695935</v>
      </c>
      <c r="HC155" s="4">
        <f t="shared" si="810"/>
        <v>0.99728006257841917</v>
      </c>
      <c r="HD155" s="4">
        <f t="shared" si="811"/>
        <v>0.99893992607868731</v>
      </c>
      <c r="HE155" s="4">
        <f t="shared" si="812"/>
        <v>0.99845192213979084</v>
      </c>
      <c r="HF155" s="4">
        <f t="shared" si="813"/>
        <v>0.99823111059739067</v>
      </c>
      <c r="HG155" s="4">
        <f t="shared" si="814"/>
        <v>0.99769213302067472</v>
      </c>
      <c r="HH155" s="4">
        <f t="shared" si="815"/>
        <v>0.99641249818530853</v>
      </c>
      <c r="HI155" s="4">
        <f t="shared" si="816"/>
        <v>0.99514683529673487</v>
      </c>
      <c r="HJ155" s="4">
        <f t="shared" si="817"/>
        <v>0.99810604544550352</v>
      </c>
      <c r="HK155" s="4">
        <f t="shared" si="818"/>
        <v>0.99723522787135599</v>
      </c>
      <c r="HL155" s="4">
        <f t="shared" si="819"/>
        <v>0.9968414210003973</v>
      </c>
      <c r="HM155" s="4">
        <f t="shared" si="820"/>
        <v>0.99588075470718251</v>
      </c>
      <c r="HN155" s="4">
        <f t="shared" si="821"/>
        <v>0.11640173252262478</v>
      </c>
      <c r="HP155" s="4">
        <f t="shared" ref="HP155:IU155" si="897">IF(B1=1,ET155,0)</f>
        <v>7.7120541178720872E-2</v>
      </c>
      <c r="HQ155" s="4">
        <f t="shared" si="897"/>
        <v>5.8108676514586365E-2</v>
      </c>
      <c r="HR155" s="4">
        <f t="shared" si="897"/>
        <v>0.13685725055147455</v>
      </c>
      <c r="HS155" s="4">
        <f t="shared" si="897"/>
        <v>9.789762320956015E-2</v>
      </c>
      <c r="HT155" s="4">
        <f t="shared" si="897"/>
        <v>8.6719464184548414E-2</v>
      </c>
      <c r="HU155" s="4">
        <f t="shared" si="897"/>
        <v>6.7806860967235413E-2</v>
      </c>
      <c r="HV155" s="4">
        <f t="shared" si="897"/>
        <v>4.46470578939357E-2</v>
      </c>
      <c r="HW155" s="4">
        <f t="shared" si="897"/>
        <v>3.3351300246865237E-2</v>
      </c>
      <c r="HX155" s="4">
        <f t="shared" si="897"/>
        <v>8.1450139233698371E-2</v>
      </c>
      <c r="HY155" s="4">
        <f t="shared" si="897"/>
        <v>5.7217856041493362E-2</v>
      </c>
      <c r="HZ155" s="4">
        <f t="shared" si="897"/>
        <v>5.0424962569716208E-2</v>
      </c>
      <c r="IA155" s="4">
        <f t="shared" si="897"/>
        <v>3.9089021936850009E-2</v>
      </c>
      <c r="IB155" s="4">
        <f t="shared" si="897"/>
        <v>1.1921943979348627E-2</v>
      </c>
      <c r="IC155" s="4">
        <f t="shared" si="897"/>
        <v>8.8291610301707932E-3</v>
      </c>
      <c r="ID155" s="4">
        <f t="shared" si="897"/>
        <v>2.238130551339251E-2</v>
      </c>
      <c r="IE155" s="4">
        <f t="shared" si="897"/>
        <v>1.542747205210717E-2</v>
      </c>
      <c r="IF155" s="4">
        <f t="shared" si="897"/>
        <v>1.3524752000753712E-2</v>
      </c>
      <c r="IG155" s="4">
        <f t="shared" si="897"/>
        <v>1.0393480818081217E-2</v>
      </c>
      <c r="IH155" s="4">
        <f t="shared" si="897"/>
        <v>6.7025345461944304E-3</v>
      </c>
      <c r="II155" s="4">
        <f t="shared" si="897"/>
        <v>4.9569745903945061E-3</v>
      </c>
      <c r="IJ155" s="4">
        <f t="shared" si="897"/>
        <v>1.2641387608483275E-2</v>
      </c>
      <c r="IK155" s="4">
        <f t="shared" si="897"/>
        <v>8.686840299008786E-3</v>
      </c>
      <c r="IL155" s="4">
        <f t="shared" si="897"/>
        <v>7.609039326599204E-3</v>
      </c>
      <c r="IM155" s="4">
        <f t="shared" si="897"/>
        <v>5.8392757459390324E-3</v>
      </c>
      <c r="IN155" s="4">
        <f t="shared" si="897"/>
        <v>6.5153132229418972E-2</v>
      </c>
      <c r="IO155" s="4">
        <f t="shared" si="897"/>
        <v>4.8935056564064654E-2</v>
      </c>
      <c r="IP155" s="4">
        <f t="shared" si="897"/>
        <v>0.11679314384912989</v>
      </c>
      <c r="IQ155" s="4">
        <f t="shared" si="897"/>
        <v>8.2996021405154302E-2</v>
      </c>
      <c r="IR155" s="4">
        <f t="shared" si="897"/>
        <v>7.338095182236487E-2</v>
      </c>
      <c r="IS155" s="4">
        <f t="shared" si="897"/>
        <v>5.7195159356572843E-2</v>
      </c>
      <c r="IT155" s="4">
        <f t="shared" si="897"/>
        <v>3.7513981733289362E-2</v>
      </c>
      <c r="IU155" s="4">
        <f t="shared" si="897"/>
        <v>2.7970064774995237E-2</v>
      </c>
      <c r="IV155" s="4">
        <f t="shared" ref="IV155:KA155" si="898">IF(AH1=1,FZ155,0)</f>
        <v>6.8861003010018726E-2</v>
      </c>
      <c r="IW155" s="4">
        <f t="shared" si="898"/>
        <v>4.8177676554793727E-2</v>
      </c>
      <c r="IX155" s="4">
        <f t="shared" si="898"/>
        <v>4.2409752948628442E-2</v>
      </c>
      <c r="IY155" s="4">
        <f t="shared" si="898"/>
        <v>3.2813430709464263E-2</v>
      </c>
      <c r="IZ155" s="4">
        <f t="shared" si="898"/>
        <v>0.50819121875868578</v>
      </c>
      <c r="JA155" s="4">
        <f t="shared" si="898"/>
        <v>0.43274061977099981</v>
      </c>
      <c r="JB155" s="4">
        <f t="shared" si="898"/>
        <v>0.66223164594523254</v>
      </c>
      <c r="JC155" s="4">
        <f t="shared" si="898"/>
        <v>0.57299738752478535</v>
      </c>
      <c r="JD155" s="4">
        <f t="shared" si="898"/>
        <v>0.54004704045521368</v>
      </c>
      <c r="JE155" s="4">
        <f t="shared" si="898"/>
        <v>0.47352980287257662</v>
      </c>
      <c r="JF155" s="4">
        <f t="shared" si="898"/>
        <v>0.36623670708009509</v>
      </c>
      <c r="JG155" s="4">
        <f t="shared" si="898"/>
        <v>0.29904667986267258</v>
      </c>
      <c r="JH155" s="4">
        <f t="shared" si="898"/>
        <v>0.52300664864988133</v>
      </c>
      <c r="JI155" s="4">
        <f t="shared" si="898"/>
        <v>0.42872073148819045</v>
      </c>
      <c r="JJ155" s="4">
        <f t="shared" si="898"/>
        <v>0.39636566051412336</v>
      </c>
      <c r="JK155" s="4">
        <f t="shared" si="898"/>
        <v>0.33466885172454885</v>
      </c>
      <c r="JL155" s="4">
        <f t="shared" si="898"/>
        <v>0.97891599699530174</v>
      </c>
      <c r="JM155" s="4">
        <f t="shared" si="898"/>
        <v>0.9716532132814607</v>
      </c>
      <c r="JN155" s="4">
        <f t="shared" si="898"/>
        <v>0.98877605603994045</v>
      </c>
      <c r="JO155" s="4">
        <f t="shared" si="898"/>
        <v>0.98368554016120568</v>
      </c>
      <c r="JP155" s="4">
        <f t="shared" si="898"/>
        <v>0.98139775294284604</v>
      </c>
      <c r="JQ155" s="4">
        <f t="shared" si="898"/>
        <v>0.97585374795884772</v>
      </c>
      <c r="JR155" s="4">
        <f t="shared" si="898"/>
        <v>0.96291554257527179</v>
      </c>
      <c r="JS155" s="4">
        <f t="shared" si="898"/>
        <v>0.95042025195537294</v>
      </c>
      <c r="JT155" s="4">
        <f t="shared" si="898"/>
        <v>0.98010624371808897</v>
      </c>
      <c r="JU155" s="4">
        <f t="shared" si="898"/>
        <v>0.97119815240790031</v>
      </c>
      <c r="JV155" s="4">
        <f t="shared" si="898"/>
        <v>0.96721760855111083</v>
      </c>
      <c r="JW155" s="4">
        <f t="shared" si="898"/>
        <v>0.9576299661151727</v>
      </c>
      <c r="JX155" s="4">
        <f t="shared" si="898"/>
        <v>0.99799052183695935</v>
      </c>
      <c r="JY155" s="4">
        <f t="shared" si="898"/>
        <v>0.99728006257841917</v>
      </c>
      <c r="JZ155" s="4">
        <f t="shared" si="898"/>
        <v>0.99893992607868731</v>
      </c>
      <c r="KA155" s="4">
        <f t="shared" si="898"/>
        <v>0.99845192213979084</v>
      </c>
      <c r="KB155" s="4">
        <f t="shared" ref="KB155:KJ155" si="899">IF(BN1=1,HF155,0)</f>
        <v>0.99823111059739067</v>
      </c>
      <c r="KC155" s="4">
        <f t="shared" si="899"/>
        <v>0.99769213302067472</v>
      </c>
      <c r="KD155" s="4">
        <f t="shared" si="899"/>
        <v>0.99641249818530853</v>
      </c>
      <c r="KE155" s="4">
        <f t="shared" si="899"/>
        <v>0.99514683529673487</v>
      </c>
      <c r="KF155" s="4">
        <f t="shared" si="899"/>
        <v>0.99810604544550352</v>
      </c>
      <c r="KG155" s="4">
        <f t="shared" si="899"/>
        <v>0.99723522787135599</v>
      </c>
      <c r="KH155" s="4">
        <f t="shared" si="899"/>
        <v>0.9968414210003973</v>
      </c>
      <c r="KI155" s="4">
        <f t="shared" si="899"/>
        <v>0.99588075470718251</v>
      </c>
      <c r="KJ155" s="4">
        <f t="shared" si="899"/>
        <v>0</v>
      </c>
    </row>
    <row r="156" spans="1:296" x14ac:dyDescent="0.2">
      <c r="A156" s="4" t="str">
        <f>'Respondent Data'!A156</f>
        <v>1271</v>
      </c>
      <c r="B156" s="4">
        <f>SUMPRODUCT('Respondent Data'!I156:Z156,'Product Coding'!A100:R100)</f>
        <v>0.94148817038211996</v>
      </c>
      <c r="C156" s="4">
        <f>SUMPRODUCT('Respondent Data'!I156:Z156,'Product Coding'!A101:R101)</f>
        <v>0.79658392548765999</v>
      </c>
      <c r="D156" s="4">
        <f>SUMPRODUCT('Respondent Data'!I156:Z156,'Product Coding'!A102:R102)</f>
        <v>7.7148727813340923E-2</v>
      </c>
      <c r="E156" s="4">
        <f>SUMPRODUCT('Respondent Data'!I156:Z156,'Product Coding'!A103:R103)</f>
        <v>-0.737656363397453</v>
      </c>
      <c r="F156" s="4">
        <f>SUMPRODUCT('Respondent Data'!I156:Z156,'Product Coding'!A104:R104)</f>
        <v>-1.6500491068932504</v>
      </c>
      <c r="G156" s="4">
        <f>SUMPRODUCT('Respondent Data'!I156:Z156,'Product Coding'!A105:R105)</f>
        <v>-1.6775764160769402</v>
      </c>
      <c r="H156" s="4">
        <f>SUMPRODUCT('Respondent Data'!I156:Z156,'Product Coding'!A106:R106)</f>
        <v>-0.48794615214699799</v>
      </c>
      <c r="I156" s="4">
        <f>SUMPRODUCT('Respondent Data'!I156:Z156,'Product Coding'!A107:R107)</f>
        <v>-0.63285039704145796</v>
      </c>
      <c r="J156" s="4">
        <f>SUMPRODUCT('Respondent Data'!I156:Z156,'Product Coding'!A108:R108)</f>
        <v>-1.352285594715777</v>
      </c>
      <c r="K156" s="4">
        <f>SUMPRODUCT('Respondent Data'!I156:Z156,'Product Coding'!A109:R109)</f>
        <v>-2.1670906859265711</v>
      </c>
      <c r="L156" s="4">
        <f>SUMPRODUCT('Respondent Data'!I156:Z156,'Product Coding'!A110:R110)</f>
        <v>-3.0794834294223681</v>
      </c>
      <c r="M156" s="4">
        <f>SUMPRODUCT('Respondent Data'!I156:Z156,'Product Coding'!A111:R111)</f>
        <v>-3.1070107386060579</v>
      </c>
      <c r="N156" s="4">
        <f>SUMPRODUCT('Respondent Data'!I156:Z156,'Product Coding'!A112:R112)</f>
        <v>-1.4445347696620181</v>
      </c>
      <c r="O156" s="4">
        <f>SUMPRODUCT('Respondent Data'!I156:Z156,'Product Coding'!A113:R113)</f>
        <v>-1.5894390145564783</v>
      </c>
      <c r="P156" s="4">
        <f>SUMPRODUCT('Respondent Data'!I156:Z156,'Product Coding'!A114:R114)</f>
        <v>-2.3088742122307973</v>
      </c>
      <c r="Q156" s="4">
        <f>SUMPRODUCT('Respondent Data'!I156:Z156,'Product Coding'!A115:R115)</f>
        <v>-3.1236793034415915</v>
      </c>
      <c r="R156" s="4">
        <f>SUMPRODUCT('Respondent Data'!I156:Z156,'Product Coding'!A116:R116)</f>
        <v>-4.0360720469373881</v>
      </c>
      <c r="S156" s="4">
        <f>SUMPRODUCT('Respondent Data'!I156:Z156,'Product Coding'!A117:R117)</f>
        <v>-4.0635993561210775</v>
      </c>
      <c r="T156" s="4">
        <f>SUMPRODUCT('Respondent Data'!I156:Z156,'Product Coding'!A118:R118)</f>
        <v>-2.8739690921911358</v>
      </c>
      <c r="U156" s="4">
        <f>SUMPRODUCT('Respondent Data'!I156:Z156,'Product Coding'!A119:R119)</f>
        <v>-3.018873337085596</v>
      </c>
      <c r="V156" s="4">
        <f>SUMPRODUCT('Respondent Data'!I156:Z156,'Product Coding'!A120:R120)</f>
        <v>-3.738308534759915</v>
      </c>
      <c r="W156" s="4">
        <f>SUMPRODUCT('Respondent Data'!I156:Z156,'Product Coding'!A121:R121)</f>
        <v>-4.5531136259707097</v>
      </c>
      <c r="X156" s="4">
        <f>SUMPRODUCT('Respondent Data'!I156:Z156,'Product Coding'!A122:R122)</f>
        <v>-5.4655063694665067</v>
      </c>
      <c r="Y156" s="4">
        <f>SUMPRODUCT('Respondent Data'!I156:Z156,'Product Coding'!A123:R123)</f>
        <v>-5.4930336786501961</v>
      </c>
      <c r="Z156" s="4">
        <f>SUMPRODUCT('Respondent Data'!I156:Z156,'Product Coding'!A124:R124)</f>
        <v>-2.7696310150748027E-2</v>
      </c>
      <c r="AA156" s="4">
        <f>SUMPRODUCT('Respondent Data'!I156:Z156,'Product Coding'!A125:R125)</f>
        <v>-0.17260055504520799</v>
      </c>
      <c r="AB156" s="4">
        <f>SUMPRODUCT('Respondent Data'!I156:Z156,'Product Coding'!A126:R126)</f>
        <v>-0.89203575271952695</v>
      </c>
      <c r="AC156" s="4">
        <f>SUMPRODUCT('Respondent Data'!I156:Z156,'Product Coding'!A127:R127)</f>
        <v>-1.7068408439303213</v>
      </c>
      <c r="AD156" s="4">
        <f>SUMPRODUCT('Respondent Data'!I156:Z156,'Product Coding'!A128:R128)</f>
        <v>-2.6192335874261183</v>
      </c>
      <c r="AE156" s="4">
        <f>SUMPRODUCT('Respondent Data'!I156:Z156,'Product Coding'!A129:R129)</f>
        <v>-2.6467608966098082</v>
      </c>
      <c r="AF156" s="4">
        <f>SUMPRODUCT('Respondent Data'!I156:Z156,'Product Coding'!A130:R130)</f>
        <v>-1.4571306326798661</v>
      </c>
      <c r="AG156" s="4">
        <f>SUMPRODUCT('Respondent Data'!I156:Z156,'Product Coding'!A131:R131)</f>
        <v>-1.6020348775743258</v>
      </c>
      <c r="AH156" s="4">
        <f>SUMPRODUCT('Respondent Data'!I156:Z156,'Product Coding'!A132:R132)</f>
        <v>-2.3214700752486448</v>
      </c>
      <c r="AI156" s="4">
        <f>SUMPRODUCT('Respondent Data'!I156:Z156,'Product Coding'!A133:R133)</f>
        <v>-3.136275166459439</v>
      </c>
      <c r="AJ156" s="4">
        <f>SUMPRODUCT('Respondent Data'!I156:Z156,'Product Coding'!A134:R134)</f>
        <v>-4.0486679099552365</v>
      </c>
      <c r="AK156" s="4">
        <f>SUMPRODUCT('Respondent Data'!I156:Z156,'Product Coding'!A135:R135)</f>
        <v>-4.0761952191389259</v>
      </c>
      <c r="AL156" s="4">
        <f>SUMPRODUCT('Respondent Data'!I156:Z156,'Product Coding'!A136:R136)</f>
        <v>2.649823661103571</v>
      </c>
      <c r="AM156" s="4">
        <f>SUMPRODUCT('Respondent Data'!I156:Z156,'Product Coding'!A137:R137)</f>
        <v>2.5049194162091108</v>
      </c>
      <c r="AN156" s="4">
        <f>SUMPRODUCT('Respondent Data'!I156:Z156,'Product Coding'!A138:R138)</f>
        <v>1.7854842185347919</v>
      </c>
      <c r="AO156" s="4">
        <f>SUMPRODUCT('Respondent Data'!I156:Z156,'Product Coding'!A139:R139)</f>
        <v>0.97067912732399808</v>
      </c>
      <c r="AP156" s="4">
        <f>SUMPRODUCT('Respondent Data'!I156:Z156,'Product Coding'!A140:R140)</f>
        <v>5.828638382820106E-2</v>
      </c>
      <c r="AQ156" s="4">
        <f>SUMPRODUCT('Respondent Data'!I156:Z156,'Product Coding'!A141:R141)</f>
        <v>3.0759074644510997E-2</v>
      </c>
      <c r="AR156" s="4">
        <f>SUMPRODUCT('Respondent Data'!I156:Z156,'Product Coding'!A142:R142)</f>
        <v>1.2203893385744533</v>
      </c>
      <c r="AS156" s="4">
        <f>SUMPRODUCT('Respondent Data'!I156:Z156,'Product Coding'!A143:R143)</f>
        <v>1.0754850936799931</v>
      </c>
      <c r="AT156" s="4">
        <f>SUMPRODUCT('Respondent Data'!I156:Z156,'Product Coding'!A144:R144)</f>
        <v>0.35604989600567405</v>
      </c>
      <c r="AU156" s="4">
        <f>SUMPRODUCT('Respondent Data'!I156:Z156,'Product Coding'!A145:R145)</f>
        <v>-0.45875519520511993</v>
      </c>
      <c r="AV156" s="4">
        <f>SUMPRODUCT('Respondent Data'!I156:Z156,'Product Coding'!A146:R146)</f>
        <v>-1.3711479387009169</v>
      </c>
      <c r="AW156" s="4">
        <f>SUMPRODUCT('Respondent Data'!I156:Z156,'Product Coding'!A147:R147)</f>
        <v>-1.398675247884607</v>
      </c>
      <c r="AX156" s="4">
        <f>SUMPRODUCT('Respondent Data'!I156:Z156,'Product Coding'!A148:R148)</f>
        <v>3.906233698880492</v>
      </c>
      <c r="AY156" s="4">
        <f>SUMPRODUCT('Respondent Data'!I156:Z156,'Product Coding'!A149:R149)</f>
        <v>3.7613294539860322</v>
      </c>
      <c r="AZ156" s="4">
        <f>SUMPRODUCT('Respondent Data'!I156:Z156,'Product Coding'!A150:R150)</f>
        <v>3.0418942563117128</v>
      </c>
      <c r="BA156" s="4">
        <f>SUMPRODUCT('Respondent Data'!I156:Z156,'Product Coding'!A151:R151)</f>
        <v>2.227089165100919</v>
      </c>
      <c r="BB156" s="4">
        <f>SUMPRODUCT('Respondent Data'!I156:Z156,'Product Coding'!A152:R152)</f>
        <v>1.314696421605122</v>
      </c>
      <c r="BC156" s="4">
        <f>SUMPRODUCT('Respondent Data'!I156:Z156,'Product Coding'!A153:R153)</f>
        <v>1.2871691124214322</v>
      </c>
      <c r="BD156" s="4">
        <f>SUMPRODUCT('Respondent Data'!I156:Z156,'Product Coding'!A154:R154)</f>
        <v>2.4767993763513743</v>
      </c>
      <c r="BE156" s="4">
        <f>SUMPRODUCT('Respondent Data'!I156:Z156,'Product Coding'!A155:R155)</f>
        <v>2.3318951314569145</v>
      </c>
      <c r="BF156" s="4">
        <f>SUMPRODUCT('Respondent Data'!I156:Z156,'Product Coding'!A156:R156)</f>
        <v>1.6124599337825951</v>
      </c>
      <c r="BG156" s="4">
        <f>SUMPRODUCT('Respondent Data'!I156:Z156,'Product Coding'!A157:R157)</f>
        <v>0.79765484257180119</v>
      </c>
      <c r="BH156" s="4">
        <f>SUMPRODUCT('Respondent Data'!I156:Z156,'Product Coding'!A158:R158)</f>
        <v>-0.11473790092399583</v>
      </c>
      <c r="BI156" s="4">
        <f>SUMPRODUCT('Respondent Data'!I156:Z156,'Product Coding'!A159:R159)</f>
        <v>-0.14226521010768589</v>
      </c>
      <c r="BJ156" s="4">
        <f>SUMPRODUCT('Respondent Data'!I156:Z156,'Product Coding'!A160:R160)</f>
        <v>5.5300231510565627</v>
      </c>
      <c r="BK156" s="4">
        <f>SUMPRODUCT('Respondent Data'!I156:Z156,'Product Coding'!A161:R161)</f>
        <v>5.3851189061621021</v>
      </c>
      <c r="BL156" s="4">
        <f>SUMPRODUCT('Respondent Data'!I156:Z156,'Product Coding'!A162:R162)</f>
        <v>4.6656837084877836</v>
      </c>
      <c r="BM156" s="4">
        <f>SUMPRODUCT('Respondent Data'!I156:Z156,'Product Coding'!A163:R163)</f>
        <v>3.8508786172769889</v>
      </c>
      <c r="BN156" s="4">
        <f>SUMPRODUCT('Respondent Data'!I156:Z156,'Product Coding'!A164:R164)</f>
        <v>2.9384858737811919</v>
      </c>
      <c r="BO156" s="4">
        <f>SUMPRODUCT('Respondent Data'!I156:Z156,'Product Coding'!A165:R165)</f>
        <v>2.910958564597502</v>
      </c>
      <c r="BP156" s="4">
        <f>SUMPRODUCT('Respondent Data'!I156:Z156,'Product Coding'!A166:R166)</f>
        <v>4.1005888285274441</v>
      </c>
      <c r="BQ156" s="4">
        <f>SUMPRODUCT('Respondent Data'!I156:Z156,'Product Coding'!A167:R167)</f>
        <v>3.9556845836329839</v>
      </c>
      <c r="BR156" s="4">
        <f>SUMPRODUCT('Respondent Data'!I156:Z156,'Product Coding'!A168:R168)</f>
        <v>3.2362493859586654</v>
      </c>
      <c r="BS156" s="4">
        <f>SUMPRODUCT('Respondent Data'!I156:Z156,'Product Coding'!A169:R169)</f>
        <v>2.4214442947478712</v>
      </c>
      <c r="BT156" s="4">
        <f>SUMPRODUCT('Respondent Data'!I156:Z156,'Product Coding'!A170:R170)</f>
        <v>1.5090515512520741</v>
      </c>
      <c r="BU156" s="4">
        <f>SUMPRODUCT('Respondent Data'!I156:Z156,'Product Coding'!A171:R171)</f>
        <v>1.4815242420683843</v>
      </c>
      <c r="BV156" s="4">
        <f>SUMPRODUCT('Respondent Data'!I156:Z156,'Product Coding'!A172:R172)</f>
        <v>0.37252161006613599</v>
      </c>
      <c r="BX156" s="4">
        <f t="shared" si="676"/>
        <v>0.39004694692119823</v>
      </c>
      <c r="BY156" s="4">
        <f t="shared" si="677"/>
        <v>0.45086653006389243</v>
      </c>
      <c r="BZ156" s="4">
        <f t="shared" si="678"/>
        <v>0.92575215827299073</v>
      </c>
      <c r="CA156" s="4">
        <f t="shared" si="679"/>
        <v>2.0910291549137021</v>
      </c>
      <c r="CB156" s="4">
        <f t="shared" si="680"/>
        <v>5.2072355320607633</v>
      </c>
      <c r="CC156" s="4">
        <f t="shared" si="681"/>
        <v>5.3525678412009476</v>
      </c>
      <c r="CD156" s="4">
        <f t="shared" si="682"/>
        <v>1.628967131228235</v>
      </c>
      <c r="CE156" s="4">
        <f t="shared" si="683"/>
        <v>1.8829701497276148</v>
      </c>
      <c r="CF156" s="4">
        <f t="shared" si="684"/>
        <v>3.8662521252729305</v>
      </c>
      <c r="CG156" s="4">
        <f t="shared" si="685"/>
        <v>8.7328404713357184</v>
      </c>
      <c r="CH156" s="4">
        <f t="shared" si="686"/>
        <v>21.747165548265315</v>
      </c>
      <c r="CI156" s="4">
        <f t="shared" si="687"/>
        <v>22.354122112247062</v>
      </c>
      <c r="CJ156" s="4">
        <f t="shared" si="688"/>
        <v>4.2398791634948667</v>
      </c>
      <c r="CK156" s="4">
        <f t="shared" si="689"/>
        <v>4.9009987680312159</v>
      </c>
      <c r="CL156" s="4">
        <f t="shared" si="690"/>
        <v>10.063089372713497</v>
      </c>
      <c r="CM156" s="4">
        <f t="shared" si="691"/>
        <v>22.729856019024403</v>
      </c>
      <c r="CN156" s="4">
        <f t="shared" si="692"/>
        <v>56.603569406364279</v>
      </c>
      <c r="CO156" s="4">
        <f t="shared" si="693"/>
        <v>58.183357260544156</v>
      </c>
      <c r="CP156" s="4">
        <f t="shared" si="694"/>
        <v>17.70716025911608</v>
      </c>
      <c r="CQ156" s="4">
        <f t="shared" si="695"/>
        <v>20.468217906409748</v>
      </c>
      <c r="CR156" s="4">
        <f t="shared" si="696"/>
        <v>42.026843066340497</v>
      </c>
      <c r="CS156" s="4">
        <f t="shared" si="697"/>
        <v>94.927517430411982</v>
      </c>
      <c r="CT156" s="4">
        <f t="shared" si="698"/>
        <v>236.39552828442459</v>
      </c>
      <c r="CU156" s="4">
        <f t="shared" si="699"/>
        <v>242.9932532739052</v>
      </c>
      <c r="CV156" s="4">
        <f t="shared" si="700"/>
        <v>1.0280834185094456</v>
      </c>
      <c r="CW156" s="4">
        <f t="shared" si="701"/>
        <v>1.1883913133493276</v>
      </c>
      <c r="CX156" s="4">
        <f t="shared" si="702"/>
        <v>2.440092022466406</v>
      </c>
      <c r="CY156" s="4">
        <f t="shared" si="703"/>
        <v>5.511522186637996</v>
      </c>
      <c r="CZ156" s="4">
        <f t="shared" si="704"/>
        <v>13.725200386881765</v>
      </c>
      <c r="DA156" s="4">
        <f t="shared" si="705"/>
        <v>14.108266421317099</v>
      </c>
      <c r="DB156" s="4">
        <f t="shared" si="706"/>
        <v>4.2936218579118721</v>
      </c>
      <c r="DC156" s="4">
        <f t="shared" si="707"/>
        <v>4.9631215005364764</v>
      </c>
      <c r="DD156" s="4">
        <f t="shared" si="708"/>
        <v>10.190644313831903</v>
      </c>
      <c r="DE156" s="4">
        <f t="shared" si="709"/>
        <v>23.017968877685689</v>
      </c>
      <c r="DF156" s="4">
        <f t="shared" si="710"/>
        <v>57.321049366573959</v>
      </c>
      <c r="DG156" s="4">
        <f t="shared" si="711"/>
        <v>58.92086186122517</v>
      </c>
      <c r="DH156" s="4">
        <f t="shared" si="712"/>
        <v>7.0663672715900697E-2</v>
      </c>
      <c r="DI156" s="4">
        <f t="shared" si="713"/>
        <v>8.1682179979799721E-2</v>
      </c>
      <c r="DJ156" s="4">
        <f t="shared" si="714"/>
        <v>0.16771583022147749</v>
      </c>
      <c r="DK156" s="4">
        <f t="shared" si="715"/>
        <v>0.3788256798535598</v>
      </c>
      <c r="DL156" s="4">
        <f t="shared" si="716"/>
        <v>0.94337974004573011</v>
      </c>
      <c r="DM156" s="4">
        <f t="shared" si="717"/>
        <v>0.96970917246198485</v>
      </c>
      <c r="DN156" s="4">
        <f t="shared" si="718"/>
        <v>0.29511524480494711</v>
      </c>
      <c r="DO156" s="4">
        <f t="shared" si="719"/>
        <v>0.34113223406679943</v>
      </c>
      <c r="DP156" s="4">
        <f t="shared" si="720"/>
        <v>0.7004376703213564</v>
      </c>
      <c r="DQ156" s="4">
        <f t="shared" si="721"/>
        <v>1.5821033488856193</v>
      </c>
      <c r="DR156" s="4">
        <f t="shared" si="722"/>
        <v>3.9398708307582262</v>
      </c>
      <c r="DS156" s="4">
        <f t="shared" si="723"/>
        <v>4.0498313889128816</v>
      </c>
      <c r="DT156" s="4">
        <f t="shared" si="724"/>
        <v>2.0116121939375984E-2</v>
      </c>
      <c r="DU156" s="4">
        <f t="shared" si="725"/>
        <v>2.3252806280729454E-2</v>
      </c>
      <c r="DV156" s="4">
        <f t="shared" si="726"/>
        <v>4.7744363719432775E-2</v>
      </c>
      <c r="DW156" s="4">
        <f t="shared" si="727"/>
        <v>0.10784188362723547</v>
      </c>
      <c r="DX156" s="4">
        <f t="shared" si="728"/>
        <v>0.26855583861587906</v>
      </c>
      <c r="DY156" s="4">
        <f t="shared" si="729"/>
        <v>0.27605114777153739</v>
      </c>
      <c r="DZ156" s="4">
        <f t="shared" si="730"/>
        <v>8.4011685530877692E-2</v>
      </c>
      <c r="EA156" s="4">
        <f t="shared" si="731"/>
        <v>9.7111533468247593E-2</v>
      </c>
      <c r="EB156" s="4">
        <f t="shared" si="732"/>
        <v>0.19939650807233369</v>
      </c>
      <c r="EC156" s="4">
        <f t="shared" si="733"/>
        <v>0.45038394784307328</v>
      </c>
      <c r="ED156" s="4">
        <f t="shared" si="734"/>
        <v>1.1215794341112579</v>
      </c>
      <c r="EE156" s="4">
        <f t="shared" si="735"/>
        <v>1.1528823640517101</v>
      </c>
      <c r="EF156" s="4">
        <f t="shared" si="736"/>
        <v>3.9658972733161574E-3</v>
      </c>
      <c r="EG156" s="4">
        <f t="shared" si="737"/>
        <v>4.5842951888844293E-3</v>
      </c>
      <c r="EH156" s="4">
        <f t="shared" si="738"/>
        <v>9.4128104045976494E-3</v>
      </c>
      <c r="EI156" s="4">
        <f t="shared" si="739"/>
        <v>2.126104790552881E-2</v>
      </c>
      <c r="EJ156" s="4">
        <f t="shared" si="740"/>
        <v>5.294583475431492E-2</v>
      </c>
      <c r="EK156" s="4">
        <f t="shared" si="741"/>
        <v>5.442353638252493E-2</v>
      </c>
      <c r="EL156" s="4">
        <f t="shared" si="742"/>
        <v>1.6562919810175804E-2</v>
      </c>
      <c r="EM156" s="4">
        <f t="shared" si="743"/>
        <v>1.9145557327100868E-2</v>
      </c>
      <c r="EN156" s="4">
        <f t="shared" si="744"/>
        <v>3.9311059559890622E-2</v>
      </c>
      <c r="EO156" s="4">
        <f t="shared" si="745"/>
        <v>8.8793281134366617E-2</v>
      </c>
      <c r="EP156" s="4">
        <f t="shared" si="746"/>
        <v>0.22111959914313892</v>
      </c>
      <c r="EQ156" s="4">
        <f t="shared" si="747"/>
        <v>0.22729097774542514</v>
      </c>
      <c r="ER156" s="4">
        <f t="shared" si="748"/>
        <v>0.68899476217462319</v>
      </c>
      <c r="ET156" s="4">
        <f t="shared" si="749"/>
        <v>0.71940016286132669</v>
      </c>
      <c r="EU156" s="4">
        <f t="shared" si="750"/>
        <v>0.68924327584837364</v>
      </c>
      <c r="EV156" s="4">
        <f t="shared" si="751"/>
        <v>0.51927762132007538</v>
      </c>
      <c r="EW156" s="4">
        <f t="shared" si="752"/>
        <v>0.32351684499977446</v>
      </c>
      <c r="EX156" s="4">
        <f t="shared" si="753"/>
        <v>0.16110231275016662</v>
      </c>
      <c r="EY156" s="4">
        <f t="shared" si="754"/>
        <v>0.15741665811331987</v>
      </c>
      <c r="EZ156" s="4">
        <f t="shared" si="755"/>
        <v>0.38037752093644744</v>
      </c>
      <c r="FA156" s="4">
        <f t="shared" si="756"/>
        <v>0.3468645001733649</v>
      </c>
      <c r="FB156" s="4">
        <f t="shared" si="757"/>
        <v>0.20549695623177633</v>
      </c>
      <c r="FC156" s="4">
        <f t="shared" si="758"/>
        <v>0.10274492867165649</v>
      </c>
      <c r="FD156" s="4">
        <f t="shared" si="759"/>
        <v>4.3961521178459945E-2</v>
      </c>
      <c r="FE156" s="4">
        <f t="shared" si="760"/>
        <v>4.2818993374860927E-2</v>
      </c>
      <c r="FF156" s="4">
        <f t="shared" si="761"/>
        <v>0.1908440955980033</v>
      </c>
      <c r="FG156" s="4">
        <f t="shared" si="762"/>
        <v>0.16946283829400557</v>
      </c>
      <c r="FH156" s="4">
        <f t="shared" si="763"/>
        <v>9.0390664516047853E-2</v>
      </c>
      <c r="FI156" s="4">
        <f t="shared" si="764"/>
        <v>4.2141005794484911E-2</v>
      </c>
      <c r="FJ156" s="4">
        <f t="shared" si="765"/>
        <v>1.736003532950366E-2</v>
      </c>
      <c r="FK156" s="4">
        <f t="shared" si="766"/>
        <v>1.6896642000177157E-2</v>
      </c>
      <c r="FL156" s="4">
        <f t="shared" si="767"/>
        <v>5.3455467647084261E-2</v>
      </c>
      <c r="FM156" s="4">
        <f t="shared" si="768"/>
        <v>4.6580484899094991E-2</v>
      </c>
      <c r="FN156" s="4">
        <f t="shared" si="769"/>
        <v>2.3241305397613304E-2</v>
      </c>
      <c r="FO156" s="4">
        <f t="shared" si="770"/>
        <v>1.0424537471486457E-2</v>
      </c>
      <c r="FP156" s="4">
        <f t="shared" si="771"/>
        <v>4.2123792610023209E-3</v>
      </c>
      <c r="FQ156" s="4">
        <f t="shared" si="772"/>
        <v>4.0984739806612875E-3</v>
      </c>
      <c r="FR156" s="4">
        <f t="shared" si="773"/>
        <v>0.49307636504170882</v>
      </c>
      <c r="FS156" s="4">
        <f t="shared" si="774"/>
        <v>0.45695666670761109</v>
      </c>
      <c r="FT156" s="4">
        <f t="shared" si="775"/>
        <v>0.29068989825540792</v>
      </c>
      <c r="FU156" s="4">
        <f t="shared" si="776"/>
        <v>0.15357392193979702</v>
      </c>
      <c r="FV156" s="4">
        <f t="shared" si="777"/>
        <v>6.7910790598874948E-2</v>
      </c>
      <c r="FW156" s="4">
        <f t="shared" si="778"/>
        <v>6.6188930755751302E-2</v>
      </c>
      <c r="FX156" s="4">
        <f t="shared" si="779"/>
        <v>0.18890657981272224</v>
      </c>
      <c r="FY156" s="4">
        <f t="shared" si="780"/>
        <v>0.16769740477534029</v>
      </c>
      <c r="FZ156" s="4">
        <f t="shared" si="781"/>
        <v>8.9360359596451125E-2</v>
      </c>
      <c r="GA156" s="4">
        <f t="shared" si="782"/>
        <v>4.1635494037510698E-2</v>
      </c>
      <c r="GB156" s="4">
        <f t="shared" si="783"/>
        <v>1.7146467885283602E-2</v>
      </c>
      <c r="GC156" s="4">
        <f t="shared" si="784"/>
        <v>1.6688678515939383E-2</v>
      </c>
      <c r="GD156" s="4">
        <f t="shared" si="785"/>
        <v>0.93400012112426345</v>
      </c>
      <c r="GE156" s="4">
        <f t="shared" si="786"/>
        <v>0.92448597056362236</v>
      </c>
      <c r="GF156" s="4">
        <f t="shared" si="787"/>
        <v>0.85637273565978189</v>
      </c>
      <c r="GG156" s="4">
        <f t="shared" si="788"/>
        <v>0.72525484157374154</v>
      </c>
      <c r="GH156" s="4">
        <f t="shared" si="789"/>
        <v>0.51456747201474307</v>
      </c>
      <c r="GI156" s="4">
        <f t="shared" si="790"/>
        <v>0.50768916243105933</v>
      </c>
      <c r="GJ156" s="4">
        <f t="shared" si="791"/>
        <v>0.77213205852627165</v>
      </c>
      <c r="GK156" s="4">
        <f t="shared" si="792"/>
        <v>0.74563862876342712</v>
      </c>
      <c r="GL156" s="4">
        <f t="shared" si="793"/>
        <v>0.58808389007932027</v>
      </c>
      <c r="GM156" s="4">
        <f t="shared" si="794"/>
        <v>0.38728116766959725</v>
      </c>
      <c r="GN156" s="4">
        <f t="shared" si="795"/>
        <v>0.20243444297641869</v>
      </c>
      <c r="GO156" s="4">
        <f t="shared" si="796"/>
        <v>0.1980264137522576</v>
      </c>
      <c r="GP156" s="4">
        <f t="shared" si="797"/>
        <v>0.98028055678491532</v>
      </c>
      <c r="GQ156" s="4">
        <f t="shared" si="798"/>
        <v>0.97727559979508116</v>
      </c>
      <c r="GR156" s="4">
        <f t="shared" si="799"/>
        <v>0.9544312855571534</v>
      </c>
      <c r="GS156" s="4">
        <f t="shared" si="800"/>
        <v>0.90265588869582591</v>
      </c>
      <c r="GT156" s="4">
        <f t="shared" si="801"/>
        <v>0.78829797598117535</v>
      </c>
      <c r="GU156" s="4">
        <f t="shared" si="802"/>
        <v>0.78366764666633781</v>
      </c>
      <c r="GV156" s="4">
        <f t="shared" si="803"/>
        <v>0.92249928054074959</v>
      </c>
      <c r="GW156" s="4">
        <f t="shared" si="804"/>
        <v>0.91148435641611258</v>
      </c>
      <c r="GX156" s="4">
        <f t="shared" si="805"/>
        <v>0.83375263582115722</v>
      </c>
      <c r="GY156" s="4">
        <f t="shared" si="806"/>
        <v>0.68947260584836301</v>
      </c>
      <c r="GZ156" s="4">
        <f t="shared" si="807"/>
        <v>0.47134695214412559</v>
      </c>
      <c r="HA156" s="4">
        <f t="shared" si="808"/>
        <v>0.46449356300081662</v>
      </c>
      <c r="HB156" s="4">
        <f t="shared" si="809"/>
        <v>0.99604976893728447</v>
      </c>
      <c r="HC156" s="4">
        <f t="shared" si="810"/>
        <v>0.99543662467068295</v>
      </c>
      <c r="HD156" s="4">
        <f t="shared" si="811"/>
        <v>0.99067496438763769</v>
      </c>
      <c r="HE156" s="4">
        <f t="shared" si="812"/>
        <v>0.97918157365432423</v>
      </c>
      <c r="HF156" s="4">
        <f t="shared" si="813"/>
        <v>0.94971646878049631</v>
      </c>
      <c r="HG156" s="4">
        <f t="shared" si="814"/>
        <v>0.9483855068626037</v>
      </c>
      <c r="HH156" s="4">
        <f t="shared" si="815"/>
        <v>0.98370694082244448</v>
      </c>
      <c r="HI156" s="4">
        <f t="shared" si="816"/>
        <v>0.98121410902549222</v>
      </c>
      <c r="HJ156" s="4">
        <f t="shared" si="817"/>
        <v>0.96217584793474875</v>
      </c>
      <c r="HK156" s="4">
        <f t="shared" si="818"/>
        <v>0.91844798946421058</v>
      </c>
      <c r="HL156" s="4">
        <f t="shared" si="819"/>
        <v>0.8189206042567011</v>
      </c>
      <c r="HM156" s="4">
        <f t="shared" si="820"/>
        <v>0.81480269808308514</v>
      </c>
      <c r="HN156" s="4">
        <f t="shared" si="821"/>
        <v>0.59206814751306569</v>
      </c>
      <c r="HP156" s="4">
        <f t="shared" ref="HP156:IU156" si="900">IF(B1=1,ET156,0)</f>
        <v>0.71940016286132669</v>
      </c>
      <c r="HQ156" s="4">
        <f t="shared" si="900"/>
        <v>0.68924327584837364</v>
      </c>
      <c r="HR156" s="4">
        <f t="shared" si="900"/>
        <v>0.51927762132007538</v>
      </c>
      <c r="HS156" s="4">
        <f t="shared" si="900"/>
        <v>0.32351684499977446</v>
      </c>
      <c r="HT156" s="4">
        <f t="shared" si="900"/>
        <v>0.16110231275016662</v>
      </c>
      <c r="HU156" s="4">
        <f t="shared" si="900"/>
        <v>0.15741665811331987</v>
      </c>
      <c r="HV156" s="4">
        <f t="shared" si="900"/>
        <v>0.38037752093644744</v>
      </c>
      <c r="HW156" s="4">
        <f t="shared" si="900"/>
        <v>0.3468645001733649</v>
      </c>
      <c r="HX156" s="4">
        <f t="shared" si="900"/>
        <v>0.20549695623177633</v>
      </c>
      <c r="HY156" s="4">
        <f t="shared" si="900"/>
        <v>0.10274492867165649</v>
      </c>
      <c r="HZ156" s="4">
        <f t="shared" si="900"/>
        <v>4.3961521178459945E-2</v>
      </c>
      <c r="IA156" s="4">
        <f t="shared" si="900"/>
        <v>4.2818993374860927E-2</v>
      </c>
      <c r="IB156" s="4">
        <f t="shared" si="900"/>
        <v>0.1908440955980033</v>
      </c>
      <c r="IC156" s="4">
        <f t="shared" si="900"/>
        <v>0.16946283829400557</v>
      </c>
      <c r="ID156" s="4">
        <f t="shared" si="900"/>
        <v>9.0390664516047853E-2</v>
      </c>
      <c r="IE156" s="4">
        <f t="shared" si="900"/>
        <v>4.2141005794484911E-2</v>
      </c>
      <c r="IF156" s="4">
        <f t="shared" si="900"/>
        <v>1.736003532950366E-2</v>
      </c>
      <c r="IG156" s="4">
        <f t="shared" si="900"/>
        <v>1.6896642000177157E-2</v>
      </c>
      <c r="IH156" s="4">
        <f t="shared" si="900"/>
        <v>5.3455467647084261E-2</v>
      </c>
      <c r="II156" s="4">
        <f t="shared" si="900"/>
        <v>4.6580484899094991E-2</v>
      </c>
      <c r="IJ156" s="4">
        <f t="shared" si="900"/>
        <v>2.3241305397613304E-2</v>
      </c>
      <c r="IK156" s="4">
        <f t="shared" si="900"/>
        <v>1.0424537471486457E-2</v>
      </c>
      <c r="IL156" s="4">
        <f t="shared" si="900"/>
        <v>4.2123792610023209E-3</v>
      </c>
      <c r="IM156" s="4">
        <f t="shared" si="900"/>
        <v>4.0984739806612875E-3</v>
      </c>
      <c r="IN156" s="4">
        <f t="shared" si="900"/>
        <v>0.49307636504170882</v>
      </c>
      <c r="IO156" s="4">
        <f t="shared" si="900"/>
        <v>0.45695666670761109</v>
      </c>
      <c r="IP156" s="4">
        <f t="shared" si="900"/>
        <v>0.29068989825540792</v>
      </c>
      <c r="IQ156" s="4">
        <f t="shared" si="900"/>
        <v>0.15357392193979702</v>
      </c>
      <c r="IR156" s="4">
        <f t="shared" si="900"/>
        <v>6.7910790598874948E-2</v>
      </c>
      <c r="IS156" s="4">
        <f t="shared" si="900"/>
        <v>6.6188930755751302E-2</v>
      </c>
      <c r="IT156" s="4">
        <f t="shared" si="900"/>
        <v>0.18890657981272224</v>
      </c>
      <c r="IU156" s="4">
        <f t="shared" si="900"/>
        <v>0.16769740477534029</v>
      </c>
      <c r="IV156" s="4">
        <f t="shared" ref="IV156:KA156" si="901">IF(AH1=1,FZ156,0)</f>
        <v>8.9360359596451125E-2</v>
      </c>
      <c r="IW156" s="4">
        <f t="shared" si="901"/>
        <v>4.1635494037510698E-2</v>
      </c>
      <c r="IX156" s="4">
        <f t="shared" si="901"/>
        <v>1.7146467885283602E-2</v>
      </c>
      <c r="IY156" s="4">
        <f t="shared" si="901"/>
        <v>1.6688678515939383E-2</v>
      </c>
      <c r="IZ156" s="4">
        <f t="shared" si="901"/>
        <v>0.93400012112426345</v>
      </c>
      <c r="JA156" s="4">
        <f t="shared" si="901"/>
        <v>0.92448597056362236</v>
      </c>
      <c r="JB156" s="4">
        <f t="shared" si="901"/>
        <v>0.85637273565978189</v>
      </c>
      <c r="JC156" s="4">
        <f t="shared" si="901"/>
        <v>0.72525484157374154</v>
      </c>
      <c r="JD156" s="4">
        <f t="shared" si="901"/>
        <v>0.51456747201474307</v>
      </c>
      <c r="JE156" s="4">
        <f t="shared" si="901"/>
        <v>0.50768916243105933</v>
      </c>
      <c r="JF156" s="4">
        <f t="shared" si="901"/>
        <v>0.77213205852627165</v>
      </c>
      <c r="JG156" s="4">
        <f t="shared" si="901"/>
        <v>0.74563862876342712</v>
      </c>
      <c r="JH156" s="4">
        <f t="shared" si="901"/>
        <v>0.58808389007932027</v>
      </c>
      <c r="JI156" s="4">
        <f t="shared" si="901"/>
        <v>0.38728116766959725</v>
      </c>
      <c r="JJ156" s="4">
        <f t="shared" si="901"/>
        <v>0.20243444297641869</v>
      </c>
      <c r="JK156" s="4">
        <f t="shared" si="901"/>
        <v>0.1980264137522576</v>
      </c>
      <c r="JL156" s="4">
        <f t="shared" si="901"/>
        <v>0.98028055678491532</v>
      </c>
      <c r="JM156" s="4">
        <f t="shared" si="901"/>
        <v>0.97727559979508116</v>
      </c>
      <c r="JN156" s="4">
        <f t="shared" si="901"/>
        <v>0.9544312855571534</v>
      </c>
      <c r="JO156" s="4">
        <f t="shared" si="901"/>
        <v>0.90265588869582591</v>
      </c>
      <c r="JP156" s="4">
        <f t="shared" si="901"/>
        <v>0.78829797598117535</v>
      </c>
      <c r="JQ156" s="4">
        <f t="shared" si="901"/>
        <v>0.78366764666633781</v>
      </c>
      <c r="JR156" s="4">
        <f t="shared" si="901"/>
        <v>0.92249928054074959</v>
      </c>
      <c r="JS156" s="4">
        <f t="shared" si="901"/>
        <v>0.91148435641611258</v>
      </c>
      <c r="JT156" s="4">
        <f t="shared" si="901"/>
        <v>0.83375263582115722</v>
      </c>
      <c r="JU156" s="4">
        <f t="shared" si="901"/>
        <v>0.68947260584836301</v>
      </c>
      <c r="JV156" s="4">
        <f t="shared" si="901"/>
        <v>0.47134695214412559</v>
      </c>
      <c r="JW156" s="4">
        <f t="shared" si="901"/>
        <v>0.46449356300081662</v>
      </c>
      <c r="JX156" s="4">
        <f t="shared" si="901"/>
        <v>0.99604976893728447</v>
      </c>
      <c r="JY156" s="4">
        <f t="shared" si="901"/>
        <v>0.99543662467068295</v>
      </c>
      <c r="JZ156" s="4">
        <f t="shared" si="901"/>
        <v>0.99067496438763769</v>
      </c>
      <c r="KA156" s="4">
        <f t="shared" si="901"/>
        <v>0.97918157365432423</v>
      </c>
      <c r="KB156" s="4">
        <f t="shared" ref="KB156:KJ156" si="902">IF(BN1=1,HF156,0)</f>
        <v>0.94971646878049631</v>
      </c>
      <c r="KC156" s="4">
        <f t="shared" si="902"/>
        <v>0.9483855068626037</v>
      </c>
      <c r="KD156" s="4">
        <f t="shared" si="902"/>
        <v>0.98370694082244448</v>
      </c>
      <c r="KE156" s="4">
        <f t="shared" si="902"/>
        <v>0.98121410902549222</v>
      </c>
      <c r="KF156" s="4">
        <f t="shared" si="902"/>
        <v>0.96217584793474875</v>
      </c>
      <c r="KG156" s="4">
        <f t="shared" si="902"/>
        <v>0.91844798946421058</v>
      </c>
      <c r="KH156" s="4">
        <f t="shared" si="902"/>
        <v>0.8189206042567011</v>
      </c>
      <c r="KI156" s="4">
        <f t="shared" si="902"/>
        <v>0.81480269808308514</v>
      </c>
      <c r="KJ156" s="4">
        <f t="shared" si="902"/>
        <v>0</v>
      </c>
    </row>
    <row r="157" spans="1:296" x14ac:dyDescent="0.2">
      <c r="A157" s="4" t="str">
        <f>'Respondent Data'!A157</f>
        <v>1274</v>
      </c>
      <c r="B157" s="4">
        <f>SUMPRODUCT('Respondent Data'!I157:Z157,'Product Coding'!A100:R100)</f>
        <v>0.26601597746621697</v>
      </c>
      <c r="C157" s="4">
        <f>SUMPRODUCT('Respondent Data'!I157:Z157,'Product Coding'!A101:R101)</f>
        <v>-0.22217354375902287</v>
      </c>
      <c r="D157" s="4">
        <f>SUMPRODUCT('Respondent Data'!I157:Z157,'Product Coding'!A102:R102)</f>
        <v>-1.388350391360109</v>
      </c>
      <c r="E157" s="4">
        <f>SUMPRODUCT('Respondent Data'!I157:Z157,'Product Coding'!A103:R103)</f>
        <v>-1.9768224183412137</v>
      </c>
      <c r="F157" s="4">
        <f>SUMPRODUCT('Respondent Data'!I157:Z157,'Product Coding'!A104:R104)</f>
        <v>-3.1189673752170028</v>
      </c>
      <c r="G157" s="4">
        <f>SUMPRODUCT('Respondent Data'!I157:Z157,'Product Coding'!A105:R105)</f>
        <v>-3.8241571668440528</v>
      </c>
      <c r="H157" s="4">
        <f>SUMPRODUCT('Respondent Data'!I157:Z157,'Product Coding'!A106:R106)</f>
        <v>-0.55146403738635308</v>
      </c>
      <c r="I157" s="4">
        <f>SUMPRODUCT('Respondent Data'!I157:Z157,'Product Coding'!A107:R107)</f>
        <v>-1.0396535586115929</v>
      </c>
      <c r="J157" s="4">
        <f>SUMPRODUCT('Respondent Data'!I157:Z157,'Product Coding'!A108:R108)</f>
        <v>-2.2058304062126792</v>
      </c>
      <c r="K157" s="4">
        <f>SUMPRODUCT('Respondent Data'!I157:Z157,'Product Coding'!A109:R109)</f>
        <v>-2.794302433193784</v>
      </c>
      <c r="L157" s="4">
        <f>SUMPRODUCT('Respondent Data'!I157:Z157,'Product Coding'!A110:R110)</f>
        <v>-3.9364473900695733</v>
      </c>
      <c r="M157" s="4">
        <f>SUMPRODUCT('Respondent Data'!I157:Z157,'Product Coding'!A111:R111)</f>
        <v>-4.6416371816966233</v>
      </c>
      <c r="N157" s="4">
        <f>SUMPRODUCT('Respondent Data'!I157:Z157,'Product Coding'!A112:R112)</f>
        <v>-2.0076545989694337</v>
      </c>
      <c r="O157" s="4">
        <f>SUMPRODUCT('Respondent Data'!I157:Z157,'Product Coding'!A113:R113)</f>
        <v>-2.4958441201946728</v>
      </c>
      <c r="P157" s="4">
        <f>SUMPRODUCT('Respondent Data'!I157:Z157,'Product Coding'!A114:R114)</f>
        <v>-3.6620209677957591</v>
      </c>
      <c r="Q157" s="4">
        <f>SUMPRODUCT('Respondent Data'!I157:Z157,'Product Coding'!A115:R115)</f>
        <v>-4.2504929947768639</v>
      </c>
      <c r="R157" s="4">
        <f>SUMPRODUCT('Respondent Data'!I157:Z157,'Product Coding'!A116:R116)</f>
        <v>-5.3926379516526532</v>
      </c>
      <c r="S157" s="4">
        <f>SUMPRODUCT('Respondent Data'!I157:Z157,'Product Coding'!A117:R117)</f>
        <v>-6.0978277432797032</v>
      </c>
      <c r="T157" s="4">
        <f>SUMPRODUCT('Respondent Data'!I157:Z157,'Product Coding'!A118:R118)</f>
        <v>-2.8251346138220033</v>
      </c>
      <c r="U157" s="4">
        <f>SUMPRODUCT('Respondent Data'!I157:Z157,'Product Coding'!A119:R119)</f>
        <v>-3.3133241350472433</v>
      </c>
      <c r="V157" s="4">
        <f>SUMPRODUCT('Respondent Data'!I157:Z157,'Product Coding'!A120:R120)</f>
        <v>-4.4795009826483296</v>
      </c>
      <c r="W157" s="4">
        <f>SUMPRODUCT('Respondent Data'!I157:Z157,'Product Coding'!A121:R121)</f>
        <v>-5.0679730096294344</v>
      </c>
      <c r="X157" s="4">
        <f>SUMPRODUCT('Respondent Data'!I157:Z157,'Product Coding'!A122:R122)</f>
        <v>-6.2101179665052237</v>
      </c>
      <c r="Y157" s="4">
        <f>SUMPRODUCT('Respondent Data'!I157:Z157,'Product Coding'!A123:R123)</f>
        <v>-6.9153077581322737</v>
      </c>
      <c r="Z157" s="4">
        <f>SUMPRODUCT('Respondent Data'!I157:Z157,'Product Coding'!A124:R124)</f>
        <v>0.14522503699026701</v>
      </c>
      <c r="AA157" s="4">
        <f>SUMPRODUCT('Respondent Data'!I157:Z157,'Product Coding'!A125:R125)</f>
        <v>-0.34296448423497283</v>
      </c>
      <c r="AB157" s="4">
        <f>SUMPRODUCT('Respondent Data'!I157:Z157,'Product Coding'!A126:R126)</f>
        <v>-1.5091413318360589</v>
      </c>
      <c r="AC157" s="4">
        <f>SUMPRODUCT('Respondent Data'!I157:Z157,'Product Coding'!A127:R127)</f>
        <v>-2.0976133588171635</v>
      </c>
      <c r="AD157" s="4">
        <f>SUMPRODUCT('Respondent Data'!I157:Z157,'Product Coding'!A128:R128)</f>
        <v>-3.2397583156929528</v>
      </c>
      <c r="AE157" s="4">
        <f>SUMPRODUCT('Respondent Data'!I157:Z157,'Product Coding'!A129:R129)</f>
        <v>-3.9449481073200028</v>
      </c>
      <c r="AF157" s="4">
        <f>SUMPRODUCT('Respondent Data'!I157:Z157,'Product Coding'!A130:R130)</f>
        <v>-0.67225497786230304</v>
      </c>
      <c r="AG157" s="4">
        <f>SUMPRODUCT('Respondent Data'!I157:Z157,'Product Coding'!A131:R131)</f>
        <v>-1.1604444990875429</v>
      </c>
      <c r="AH157" s="4">
        <f>SUMPRODUCT('Respondent Data'!I157:Z157,'Product Coding'!A132:R132)</f>
        <v>-2.3266213466886292</v>
      </c>
      <c r="AI157" s="4">
        <f>SUMPRODUCT('Respondent Data'!I157:Z157,'Product Coding'!A133:R133)</f>
        <v>-2.915093373669734</v>
      </c>
      <c r="AJ157" s="4">
        <f>SUMPRODUCT('Respondent Data'!I157:Z157,'Product Coding'!A134:R134)</f>
        <v>-4.0572383305455233</v>
      </c>
      <c r="AK157" s="4">
        <f>SUMPRODUCT('Respondent Data'!I157:Z157,'Product Coding'!A135:R135)</f>
        <v>-4.7624281221725733</v>
      </c>
      <c r="AL157" s="4">
        <f>SUMPRODUCT('Respondent Data'!I157:Z157,'Product Coding'!A136:R136)</f>
        <v>2.9989597981033107</v>
      </c>
      <c r="AM157" s="4">
        <f>SUMPRODUCT('Respondent Data'!I157:Z157,'Product Coding'!A137:R137)</f>
        <v>2.5107702768780715</v>
      </c>
      <c r="AN157" s="4">
        <f>SUMPRODUCT('Respondent Data'!I157:Z157,'Product Coding'!A138:R138)</f>
        <v>1.344593429276985</v>
      </c>
      <c r="AO157" s="4">
        <f>SUMPRODUCT('Respondent Data'!I157:Z157,'Product Coding'!A139:R139)</f>
        <v>0.75612140229587999</v>
      </c>
      <c r="AP157" s="4">
        <f>SUMPRODUCT('Respondent Data'!I157:Z157,'Product Coding'!A140:R140)</f>
        <v>-0.38602355457990889</v>
      </c>
      <c r="AQ157" s="4">
        <f>SUMPRODUCT('Respondent Data'!I157:Z157,'Product Coding'!A141:R141)</f>
        <v>-1.0912133462069591</v>
      </c>
      <c r="AR157" s="4">
        <f>SUMPRODUCT('Respondent Data'!I157:Z157,'Product Coding'!A142:R142)</f>
        <v>2.1814797832507411</v>
      </c>
      <c r="AS157" s="4">
        <f>SUMPRODUCT('Respondent Data'!I157:Z157,'Product Coding'!A143:R143)</f>
        <v>1.6932902620255013</v>
      </c>
      <c r="AT157" s="4">
        <f>SUMPRODUCT('Respondent Data'!I157:Z157,'Product Coding'!A144:R144)</f>
        <v>0.52711341442441495</v>
      </c>
      <c r="AU157" s="4">
        <f>SUMPRODUCT('Respondent Data'!I157:Z157,'Product Coding'!A145:R145)</f>
        <v>-6.1358612556690062E-2</v>
      </c>
      <c r="AV157" s="4">
        <f>SUMPRODUCT('Respondent Data'!I157:Z157,'Product Coding'!A146:R146)</f>
        <v>-1.2035035694324789</v>
      </c>
      <c r="AW157" s="4">
        <f>SUMPRODUCT('Respondent Data'!I157:Z157,'Product Coding'!A147:R147)</f>
        <v>-1.9086933610595291</v>
      </c>
      <c r="AX157" s="4">
        <f>SUMPRODUCT('Respondent Data'!I157:Z157,'Product Coding'!A148:R148)</f>
        <v>6.2296877398909469</v>
      </c>
      <c r="AY157" s="4">
        <f>SUMPRODUCT('Respondent Data'!I157:Z157,'Product Coding'!A149:R149)</f>
        <v>5.7414982186657078</v>
      </c>
      <c r="AZ157" s="4">
        <f>SUMPRODUCT('Respondent Data'!I157:Z157,'Product Coding'!A150:R150)</f>
        <v>4.5753213710646214</v>
      </c>
      <c r="BA157" s="4">
        <f>SUMPRODUCT('Respondent Data'!I157:Z157,'Product Coding'!A151:R151)</f>
        <v>3.9868493440835167</v>
      </c>
      <c r="BB157" s="4">
        <f>SUMPRODUCT('Respondent Data'!I157:Z157,'Product Coding'!A152:R152)</f>
        <v>2.8447043872077273</v>
      </c>
      <c r="BC157" s="4">
        <f>SUMPRODUCT('Respondent Data'!I157:Z157,'Product Coding'!A153:R153)</f>
        <v>2.1395145955806774</v>
      </c>
      <c r="BD157" s="4">
        <f>SUMPRODUCT('Respondent Data'!I157:Z157,'Product Coding'!A154:R154)</f>
        <v>5.4122077250383764</v>
      </c>
      <c r="BE157" s="4">
        <f>SUMPRODUCT('Respondent Data'!I157:Z157,'Product Coding'!A155:R155)</f>
        <v>4.9240182038131373</v>
      </c>
      <c r="BF157" s="4">
        <f>SUMPRODUCT('Respondent Data'!I157:Z157,'Product Coding'!A156:R156)</f>
        <v>3.757841356212051</v>
      </c>
      <c r="BG157" s="4">
        <f>SUMPRODUCT('Respondent Data'!I157:Z157,'Product Coding'!A157:R157)</f>
        <v>3.1693693292309462</v>
      </c>
      <c r="BH157" s="4">
        <f>SUMPRODUCT('Respondent Data'!I157:Z157,'Product Coding'!A158:R158)</f>
        <v>2.0272243723551568</v>
      </c>
      <c r="BI157" s="4">
        <f>SUMPRODUCT('Respondent Data'!I157:Z157,'Product Coding'!A159:R159)</f>
        <v>1.3220345807281071</v>
      </c>
      <c r="BJ157" s="4">
        <f>SUMPRODUCT('Respondent Data'!I157:Z157,'Product Coding'!A160:R160)</f>
        <v>7.3944962571107471</v>
      </c>
      <c r="BK157" s="4">
        <f>SUMPRODUCT('Respondent Data'!I157:Z157,'Product Coding'!A161:R161)</f>
        <v>6.9063067358855079</v>
      </c>
      <c r="BL157" s="4">
        <f>SUMPRODUCT('Respondent Data'!I157:Z157,'Product Coding'!A162:R162)</f>
        <v>5.7401298882844216</v>
      </c>
      <c r="BM157" s="4">
        <f>SUMPRODUCT('Respondent Data'!I157:Z157,'Product Coding'!A163:R163)</f>
        <v>5.1516578613033168</v>
      </c>
      <c r="BN157" s="4">
        <f>SUMPRODUCT('Respondent Data'!I157:Z157,'Product Coding'!A164:R164)</f>
        <v>4.0095129044275275</v>
      </c>
      <c r="BO157" s="4">
        <f>SUMPRODUCT('Respondent Data'!I157:Z157,'Product Coding'!A165:R165)</f>
        <v>3.3043231128004775</v>
      </c>
      <c r="BP157" s="4">
        <f>SUMPRODUCT('Respondent Data'!I157:Z157,'Product Coding'!A166:R166)</f>
        <v>6.5770162422581766</v>
      </c>
      <c r="BQ157" s="4">
        <f>SUMPRODUCT('Respondent Data'!I157:Z157,'Product Coding'!A167:R167)</f>
        <v>6.0888267210329374</v>
      </c>
      <c r="BR157" s="4">
        <f>SUMPRODUCT('Respondent Data'!I157:Z157,'Product Coding'!A168:R168)</f>
        <v>4.9226498734318511</v>
      </c>
      <c r="BS157" s="4">
        <f>SUMPRODUCT('Respondent Data'!I157:Z157,'Product Coding'!A169:R169)</f>
        <v>4.3341778464507463</v>
      </c>
      <c r="BT157" s="4">
        <f>SUMPRODUCT('Respondent Data'!I157:Z157,'Product Coding'!A170:R170)</f>
        <v>3.192032889574957</v>
      </c>
      <c r="BU157" s="4">
        <f>SUMPRODUCT('Respondent Data'!I157:Z157,'Product Coding'!A171:R171)</f>
        <v>2.486843097947907</v>
      </c>
      <c r="BV157" s="4">
        <f>SUMPRODUCT('Respondent Data'!I157:Z157,'Product Coding'!A172:R172)</f>
        <v>-2.5512994727146698</v>
      </c>
      <c r="BX157" s="4">
        <f t="shared" si="676"/>
        <v>0.76642688184357965</v>
      </c>
      <c r="BY157" s="4">
        <f t="shared" si="677"/>
        <v>1.2487880784375784</v>
      </c>
      <c r="BZ157" s="4">
        <f t="shared" si="678"/>
        <v>4.0082325812788007</v>
      </c>
      <c r="CA157" s="4">
        <f t="shared" si="679"/>
        <v>7.2197651042725131</v>
      </c>
      <c r="CB157" s="4">
        <f t="shared" si="680"/>
        <v>22.623006500230947</v>
      </c>
      <c r="CC157" s="4">
        <f t="shared" si="681"/>
        <v>45.794187237053407</v>
      </c>
      <c r="CD157" s="4">
        <f t="shared" si="682"/>
        <v>1.7357924235243916</v>
      </c>
      <c r="CE157" s="4">
        <f t="shared" si="683"/>
        <v>2.8282370262450245</v>
      </c>
      <c r="CF157" s="4">
        <f t="shared" si="684"/>
        <v>9.0777866892817425</v>
      </c>
      <c r="CG157" s="4">
        <f t="shared" si="685"/>
        <v>16.35121870657413</v>
      </c>
      <c r="CH157" s="4">
        <f t="shared" si="686"/>
        <v>51.236255161073991</v>
      </c>
      <c r="CI157" s="4">
        <f t="shared" si="687"/>
        <v>103.71400733795988</v>
      </c>
      <c r="CJ157" s="4">
        <f t="shared" si="688"/>
        <v>7.4458333865859103</v>
      </c>
      <c r="CK157" s="4">
        <f t="shared" si="689"/>
        <v>12.131970038465676</v>
      </c>
      <c r="CL157" s="4">
        <f t="shared" si="690"/>
        <v>38.939959808166158</v>
      </c>
      <c r="CM157" s="4">
        <f t="shared" si="691"/>
        <v>70.139982469549494</v>
      </c>
      <c r="CN157" s="4">
        <f t="shared" si="692"/>
        <v>219.78239685328268</v>
      </c>
      <c r="CO157" s="4">
        <f t="shared" si="693"/>
        <v>444.89030371824623</v>
      </c>
      <c r="CP157" s="4">
        <f t="shared" si="694"/>
        <v>16.863214855110641</v>
      </c>
      <c r="CQ157" s="4">
        <f t="shared" si="695"/>
        <v>27.476308796135758</v>
      </c>
      <c r="CR157" s="4">
        <f t="shared" si="696"/>
        <v>88.190653027165055</v>
      </c>
      <c r="CS157" s="4">
        <f t="shared" si="697"/>
        <v>158.85200929268214</v>
      </c>
      <c r="CT157" s="4">
        <f t="shared" si="698"/>
        <v>497.75996682723235</v>
      </c>
      <c r="CU157" s="4">
        <f t="shared" si="699"/>
        <v>1007.581071055391</v>
      </c>
      <c r="CV157" s="4">
        <f t="shared" si="700"/>
        <v>0.8648276529988197</v>
      </c>
      <c r="CW157" s="4">
        <f t="shared" si="701"/>
        <v>1.4091187151085494</v>
      </c>
      <c r="CX157" s="4">
        <f t="shared" si="702"/>
        <v>4.5228455030211361</v>
      </c>
      <c r="CY157" s="4">
        <f t="shared" si="703"/>
        <v>8.146703434138006</v>
      </c>
      <c r="CZ157" s="4">
        <f t="shared" si="704"/>
        <v>25.527551393173599</v>
      </c>
      <c r="DA157" s="4">
        <f t="shared" si="705"/>
        <v>51.673656558007075</v>
      </c>
      <c r="DB157" s="4">
        <f t="shared" si="706"/>
        <v>1.9586490548437017</v>
      </c>
      <c r="DC157" s="4">
        <f t="shared" si="707"/>
        <v>3.1913515137260515</v>
      </c>
      <c r="DD157" s="4">
        <f t="shared" si="708"/>
        <v>10.243274528721072</v>
      </c>
      <c r="DE157" s="4">
        <f t="shared" si="709"/>
        <v>18.450535116490002</v>
      </c>
      <c r="DF157" s="4">
        <f t="shared" si="710"/>
        <v>57.814426071296957</v>
      </c>
      <c r="DG157" s="4">
        <f t="shared" si="711"/>
        <v>117.02974370293035</v>
      </c>
      <c r="DH157" s="4">
        <f t="shared" si="712"/>
        <v>4.9838883915454116E-2</v>
      </c>
      <c r="DI157" s="4">
        <f t="shared" si="713"/>
        <v>8.1205664298392474E-2</v>
      </c>
      <c r="DJ157" s="4">
        <f t="shared" si="714"/>
        <v>0.26064565721386762</v>
      </c>
      <c r="DK157" s="4">
        <f t="shared" si="715"/>
        <v>0.46948383916695796</v>
      </c>
      <c r="DL157" s="4">
        <f t="shared" si="716"/>
        <v>1.47111932200427</v>
      </c>
      <c r="DM157" s="4">
        <f t="shared" si="717"/>
        <v>2.9778850869897813</v>
      </c>
      <c r="DN157" s="4">
        <f t="shared" si="718"/>
        <v>0.11287437738256775</v>
      </c>
      <c r="DO157" s="4">
        <f t="shared" si="719"/>
        <v>0.1839134041036711</v>
      </c>
      <c r="DP157" s="4">
        <f t="shared" si="720"/>
        <v>0.59030648289382814</v>
      </c>
      <c r="DQ157" s="4">
        <f t="shared" si="721"/>
        <v>1.063280151438462</v>
      </c>
      <c r="DR157" s="4">
        <f t="shared" si="722"/>
        <v>3.3317695839333936</v>
      </c>
      <c r="DS157" s="4">
        <f t="shared" si="723"/>
        <v>6.7442707120208727</v>
      </c>
      <c r="DT157" s="4">
        <f t="shared" si="724"/>
        <v>1.9700669739307749E-3</v>
      </c>
      <c r="DU157" s="4">
        <f t="shared" si="725"/>
        <v>3.2099554556992279E-3</v>
      </c>
      <c r="DV157" s="4">
        <f t="shared" si="726"/>
        <v>1.030298756381859E-2</v>
      </c>
      <c r="DW157" s="4">
        <f t="shared" si="727"/>
        <v>1.8558092270004711E-2</v>
      </c>
      <c r="DX157" s="4">
        <f t="shared" si="728"/>
        <v>5.8151454513076815E-2</v>
      </c>
      <c r="DY157" s="4">
        <f t="shared" si="729"/>
        <v>0.11771196706554671</v>
      </c>
      <c r="DZ157" s="4">
        <f t="shared" si="730"/>
        <v>4.4617789487746322E-3</v>
      </c>
      <c r="EA157" s="4">
        <f t="shared" si="731"/>
        <v>7.2698602982856518E-3</v>
      </c>
      <c r="EB157" s="4">
        <f t="shared" si="732"/>
        <v>2.3334055963595841E-2</v>
      </c>
      <c r="EC157" s="4">
        <f t="shared" si="733"/>
        <v>4.2030096699968218E-2</v>
      </c>
      <c r="ED157" s="4">
        <f t="shared" si="734"/>
        <v>0.13170056603171537</v>
      </c>
      <c r="EE157" s="4">
        <f t="shared" si="735"/>
        <v>0.26659234615968125</v>
      </c>
      <c r="EF157" s="4">
        <f t="shared" si="736"/>
        <v>6.1462621396020378E-4</v>
      </c>
      <c r="EG157" s="4">
        <f t="shared" si="737"/>
        <v>1.0014495927419382E-3</v>
      </c>
      <c r="EH157" s="4">
        <f t="shared" si="738"/>
        <v>3.2143507416877277E-3</v>
      </c>
      <c r="EI157" s="4">
        <f t="shared" si="739"/>
        <v>5.7897980836046029E-3</v>
      </c>
      <c r="EJ157" s="4">
        <f t="shared" si="740"/>
        <v>1.814223008486782E-2</v>
      </c>
      <c r="EK157" s="4">
        <f t="shared" si="741"/>
        <v>3.672406147236261E-2</v>
      </c>
      <c r="EL157" s="4">
        <f t="shared" si="742"/>
        <v>1.3919964849423698E-3</v>
      </c>
      <c r="EM157" s="4">
        <f t="shared" si="743"/>
        <v>2.2680684313181707E-3</v>
      </c>
      <c r="EN157" s="4">
        <f t="shared" si="744"/>
        <v>7.2798146778863641E-3</v>
      </c>
      <c r="EO157" s="4">
        <f t="shared" si="745"/>
        <v>1.3112650254493555E-2</v>
      </c>
      <c r="EP157" s="4">
        <f t="shared" si="746"/>
        <v>4.1088258088495512E-2</v>
      </c>
      <c r="EQ157" s="4">
        <f t="shared" si="747"/>
        <v>8.3172118795515934E-2</v>
      </c>
      <c r="ER157" s="4">
        <f t="shared" si="748"/>
        <v>12.823757082493479</v>
      </c>
      <c r="ET157" s="4">
        <f t="shared" si="749"/>
        <v>0.56611457302796631</v>
      </c>
      <c r="EU157" s="4">
        <f t="shared" si="750"/>
        <v>0.44468396537159866</v>
      </c>
      <c r="EV157" s="4">
        <f t="shared" si="751"/>
        <v>0.19967123806072526</v>
      </c>
      <c r="EW157" s="4">
        <f t="shared" si="752"/>
        <v>0.12165797772982767</v>
      </c>
      <c r="EX157" s="4">
        <f t="shared" si="753"/>
        <v>4.2331614309559777E-2</v>
      </c>
      <c r="EY157" s="4">
        <f t="shared" si="754"/>
        <v>2.1370175636006392E-2</v>
      </c>
      <c r="EZ157" s="4">
        <f t="shared" si="755"/>
        <v>0.36552480787696146</v>
      </c>
      <c r="FA157" s="4">
        <f t="shared" si="756"/>
        <v>0.26121684554648983</v>
      </c>
      <c r="FB157" s="4">
        <f t="shared" si="757"/>
        <v>9.9228137172575073E-2</v>
      </c>
      <c r="FC157" s="4">
        <f t="shared" si="758"/>
        <v>5.7632839336012417E-2</v>
      </c>
      <c r="FD157" s="4">
        <f t="shared" si="759"/>
        <v>1.9143791929885346E-2</v>
      </c>
      <c r="FE157" s="4">
        <f t="shared" si="760"/>
        <v>9.5498207491242666E-3</v>
      </c>
      <c r="FF157" s="4">
        <f t="shared" si="761"/>
        <v>0.11840157794117148</v>
      </c>
      <c r="FG157" s="4">
        <f t="shared" si="762"/>
        <v>7.6150036671637028E-2</v>
      </c>
      <c r="FH157" s="4">
        <f t="shared" si="763"/>
        <v>2.5037581529952845E-2</v>
      </c>
      <c r="FI157" s="4">
        <f t="shared" si="764"/>
        <v>1.4056792893195278E-2</v>
      </c>
      <c r="FJ157" s="4">
        <f t="shared" si="765"/>
        <v>4.5293466066705203E-3</v>
      </c>
      <c r="FK157" s="4">
        <f t="shared" si="766"/>
        <v>2.2427040724166325E-3</v>
      </c>
      <c r="FL157" s="4">
        <f t="shared" si="767"/>
        <v>5.598096468698642E-2</v>
      </c>
      <c r="FM157" s="4">
        <f t="shared" si="768"/>
        <v>3.5116910943728083E-2</v>
      </c>
      <c r="FN157" s="4">
        <f t="shared" si="769"/>
        <v>1.1211937193636503E-2</v>
      </c>
      <c r="FO157" s="4">
        <f t="shared" si="770"/>
        <v>6.2557862389395627E-3</v>
      </c>
      <c r="FP157" s="4">
        <f t="shared" si="771"/>
        <v>2.0049724647335106E-3</v>
      </c>
      <c r="FQ157" s="4">
        <f t="shared" si="772"/>
        <v>9.9149193723573298E-4</v>
      </c>
      <c r="FR157" s="4">
        <f t="shared" si="773"/>
        <v>0.53624258434386962</v>
      </c>
      <c r="FS157" s="4">
        <f t="shared" si="774"/>
        <v>0.41508954860904074</v>
      </c>
      <c r="FT157" s="4">
        <f t="shared" si="775"/>
        <v>0.18106608259328905</v>
      </c>
      <c r="FU157" s="4">
        <f t="shared" si="776"/>
        <v>0.10932900658697708</v>
      </c>
      <c r="FV157" s="4">
        <f t="shared" si="777"/>
        <v>3.7696656776898471E-2</v>
      </c>
      <c r="FW157" s="4">
        <f t="shared" si="778"/>
        <v>1.8984822116891505E-2</v>
      </c>
      <c r="FX157" s="4">
        <f t="shared" si="779"/>
        <v>0.33799209756319937</v>
      </c>
      <c r="FY157" s="4">
        <f t="shared" si="780"/>
        <v>0.23858652673848738</v>
      </c>
      <c r="FZ157" s="4">
        <f t="shared" si="781"/>
        <v>8.8942060201900139E-2</v>
      </c>
      <c r="GA157" s="4">
        <f t="shared" si="782"/>
        <v>5.1412467266888112E-2</v>
      </c>
      <c r="GB157" s="4">
        <f t="shared" si="783"/>
        <v>1.7002631272602476E-2</v>
      </c>
      <c r="GC157" s="4">
        <f t="shared" si="784"/>
        <v>8.4724406630662941E-3</v>
      </c>
      <c r="GD157" s="4">
        <f t="shared" si="785"/>
        <v>0.95252711184636607</v>
      </c>
      <c r="GE157" s="4">
        <f t="shared" si="786"/>
        <v>0.92489341576739903</v>
      </c>
      <c r="GF157" s="4">
        <f t="shared" si="787"/>
        <v>0.79324431435403009</v>
      </c>
      <c r="GG157" s="4">
        <f t="shared" si="788"/>
        <v>0.68051105656724631</v>
      </c>
      <c r="GH157" s="4">
        <f t="shared" si="789"/>
        <v>0.40467491435780695</v>
      </c>
      <c r="GI157" s="4">
        <f t="shared" si="790"/>
        <v>0.25138986625597537</v>
      </c>
      <c r="GJ157" s="4">
        <f t="shared" si="791"/>
        <v>0.89857401726864861</v>
      </c>
      <c r="GK157" s="4">
        <f t="shared" si="792"/>
        <v>0.84465637143207262</v>
      </c>
      <c r="GL157" s="4">
        <f t="shared" si="793"/>
        <v>0.62880961044712158</v>
      </c>
      <c r="GM157" s="4">
        <f t="shared" si="794"/>
        <v>0.48466515771153401</v>
      </c>
      <c r="GN157" s="4">
        <f t="shared" si="795"/>
        <v>0.23085253742697137</v>
      </c>
      <c r="GO157" s="4">
        <f t="shared" si="796"/>
        <v>0.12912771740375401</v>
      </c>
      <c r="GP157" s="4">
        <f t="shared" si="797"/>
        <v>0.99803380655883189</v>
      </c>
      <c r="GQ157" s="4">
        <f t="shared" si="798"/>
        <v>0.99680031538937319</v>
      </c>
      <c r="GR157" s="4">
        <f t="shared" si="799"/>
        <v>0.98980208146403437</v>
      </c>
      <c r="GS157" s="4">
        <f t="shared" si="800"/>
        <v>0.98178003551211768</v>
      </c>
      <c r="GT157" s="4">
        <f t="shared" si="801"/>
        <v>0.94504429941001589</v>
      </c>
      <c r="GU157" s="4">
        <f t="shared" si="802"/>
        <v>0.89468488256899592</v>
      </c>
      <c r="GV157" s="4">
        <f t="shared" si="803"/>
        <v>0.99555804009442339</v>
      </c>
      <c r="GW157" s="4">
        <f t="shared" si="804"/>
        <v>0.99278260912509297</v>
      </c>
      <c r="GX157" s="4">
        <f t="shared" si="805"/>
        <v>0.97719800701675663</v>
      </c>
      <c r="GY157" s="4">
        <f t="shared" si="806"/>
        <v>0.9596651796977127</v>
      </c>
      <c r="GZ157" s="4">
        <f t="shared" si="807"/>
        <v>0.88362596080205147</v>
      </c>
      <c r="HA157" s="4">
        <f t="shared" si="808"/>
        <v>0.78952000857419391</v>
      </c>
      <c r="HB157" s="4">
        <f t="shared" si="809"/>
        <v>0.9993857513193809</v>
      </c>
      <c r="HC157" s="4">
        <f t="shared" si="810"/>
        <v>0.99899955230519455</v>
      </c>
      <c r="HD157" s="4">
        <f t="shared" si="811"/>
        <v>0.99679594820457729</v>
      </c>
      <c r="HE157" s="4">
        <f t="shared" si="812"/>
        <v>0.99424353071125171</v>
      </c>
      <c r="HF157" s="4">
        <f t="shared" si="813"/>
        <v>0.98218104548776486</v>
      </c>
      <c r="HG157" s="4">
        <f t="shared" si="814"/>
        <v>0.9645768215119781</v>
      </c>
      <c r="HH157" s="4">
        <f t="shared" si="815"/>
        <v>0.99860993847581325</v>
      </c>
      <c r="HI157" s="4">
        <f t="shared" si="816"/>
        <v>0.99773706406224438</v>
      </c>
      <c r="HJ157" s="4">
        <f t="shared" si="817"/>
        <v>0.99277279801321716</v>
      </c>
      <c r="HK157" s="4">
        <f t="shared" si="818"/>
        <v>0.98705706591345033</v>
      </c>
      <c r="HL157" s="4">
        <f t="shared" si="819"/>
        <v>0.96053335750425606</v>
      </c>
      <c r="HM157" s="4">
        <f t="shared" si="820"/>
        <v>0.92321430975531105</v>
      </c>
      <c r="HN157" s="4">
        <f t="shared" si="821"/>
        <v>7.2339234119384838E-2</v>
      </c>
      <c r="HP157" s="4">
        <f t="shared" ref="HP157:IU157" si="903">IF(B1=1,ET157,0)</f>
        <v>0.56611457302796631</v>
      </c>
      <c r="HQ157" s="4">
        <f t="shared" si="903"/>
        <v>0.44468396537159866</v>
      </c>
      <c r="HR157" s="4">
        <f t="shared" si="903"/>
        <v>0.19967123806072526</v>
      </c>
      <c r="HS157" s="4">
        <f t="shared" si="903"/>
        <v>0.12165797772982767</v>
      </c>
      <c r="HT157" s="4">
        <f t="shared" si="903"/>
        <v>4.2331614309559777E-2</v>
      </c>
      <c r="HU157" s="4">
        <f t="shared" si="903"/>
        <v>2.1370175636006392E-2</v>
      </c>
      <c r="HV157" s="4">
        <f t="shared" si="903"/>
        <v>0.36552480787696146</v>
      </c>
      <c r="HW157" s="4">
        <f t="shared" si="903"/>
        <v>0.26121684554648983</v>
      </c>
      <c r="HX157" s="4">
        <f t="shared" si="903"/>
        <v>9.9228137172575073E-2</v>
      </c>
      <c r="HY157" s="4">
        <f t="shared" si="903"/>
        <v>5.7632839336012417E-2</v>
      </c>
      <c r="HZ157" s="4">
        <f t="shared" si="903"/>
        <v>1.9143791929885346E-2</v>
      </c>
      <c r="IA157" s="4">
        <f t="shared" si="903"/>
        <v>9.5498207491242666E-3</v>
      </c>
      <c r="IB157" s="4">
        <f t="shared" si="903"/>
        <v>0.11840157794117148</v>
      </c>
      <c r="IC157" s="4">
        <f t="shared" si="903"/>
        <v>7.6150036671637028E-2</v>
      </c>
      <c r="ID157" s="4">
        <f t="shared" si="903"/>
        <v>2.5037581529952845E-2</v>
      </c>
      <c r="IE157" s="4">
        <f t="shared" si="903"/>
        <v>1.4056792893195278E-2</v>
      </c>
      <c r="IF157" s="4">
        <f t="shared" si="903"/>
        <v>4.5293466066705203E-3</v>
      </c>
      <c r="IG157" s="4">
        <f t="shared" si="903"/>
        <v>2.2427040724166325E-3</v>
      </c>
      <c r="IH157" s="4">
        <f t="shared" si="903"/>
        <v>5.598096468698642E-2</v>
      </c>
      <c r="II157" s="4">
        <f t="shared" si="903"/>
        <v>3.5116910943728083E-2</v>
      </c>
      <c r="IJ157" s="4">
        <f t="shared" si="903"/>
        <v>1.1211937193636503E-2</v>
      </c>
      <c r="IK157" s="4">
        <f t="shared" si="903"/>
        <v>6.2557862389395627E-3</v>
      </c>
      <c r="IL157" s="4">
        <f t="shared" si="903"/>
        <v>2.0049724647335106E-3</v>
      </c>
      <c r="IM157" s="4">
        <f t="shared" si="903"/>
        <v>9.9149193723573298E-4</v>
      </c>
      <c r="IN157" s="4">
        <f t="shared" si="903"/>
        <v>0.53624258434386962</v>
      </c>
      <c r="IO157" s="4">
        <f t="shared" si="903"/>
        <v>0.41508954860904074</v>
      </c>
      <c r="IP157" s="4">
        <f t="shared" si="903"/>
        <v>0.18106608259328905</v>
      </c>
      <c r="IQ157" s="4">
        <f t="shared" si="903"/>
        <v>0.10932900658697708</v>
      </c>
      <c r="IR157" s="4">
        <f t="shared" si="903"/>
        <v>3.7696656776898471E-2</v>
      </c>
      <c r="IS157" s="4">
        <f t="shared" si="903"/>
        <v>1.8984822116891505E-2</v>
      </c>
      <c r="IT157" s="4">
        <f t="shared" si="903"/>
        <v>0.33799209756319937</v>
      </c>
      <c r="IU157" s="4">
        <f t="shared" si="903"/>
        <v>0.23858652673848738</v>
      </c>
      <c r="IV157" s="4">
        <f t="shared" ref="IV157:KA157" si="904">IF(AH1=1,FZ157,0)</f>
        <v>8.8942060201900139E-2</v>
      </c>
      <c r="IW157" s="4">
        <f t="shared" si="904"/>
        <v>5.1412467266888112E-2</v>
      </c>
      <c r="IX157" s="4">
        <f t="shared" si="904"/>
        <v>1.7002631272602476E-2</v>
      </c>
      <c r="IY157" s="4">
        <f t="shared" si="904"/>
        <v>8.4724406630662941E-3</v>
      </c>
      <c r="IZ157" s="4">
        <f t="shared" si="904"/>
        <v>0.95252711184636607</v>
      </c>
      <c r="JA157" s="4">
        <f t="shared" si="904"/>
        <v>0.92489341576739903</v>
      </c>
      <c r="JB157" s="4">
        <f t="shared" si="904"/>
        <v>0.79324431435403009</v>
      </c>
      <c r="JC157" s="4">
        <f t="shared" si="904"/>
        <v>0.68051105656724631</v>
      </c>
      <c r="JD157" s="4">
        <f t="shared" si="904"/>
        <v>0.40467491435780695</v>
      </c>
      <c r="JE157" s="4">
        <f t="shared" si="904"/>
        <v>0.25138986625597537</v>
      </c>
      <c r="JF157" s="4">
        <f t="shared" si="904"/>
        <v>0.89857401726864861</v>
      </c>
      <c r="JG157" s="4">
        <f t="shared" si="904"/>
        <v>0.84465637143207262</v>
      </c>
      <c r="JH157" s="4">
        <f t="shared" si="904"/>
        <v>0.62880961044712158</v>
      </c>
      <c r="JI157" s="4">
        <f t="shared" si="904"/>
        <v>0.48466515771153401</v>
      </c>
      <c r="JJ157" s="4">
        <f t="shared" si="904"/>
        <v>0.23085253742697137</v>
      </c>
      <c r="JK157" s="4">
        <f t="shared" si="904"/>
        <v>0.12912771740375401</v>
      </c>
      <c r="JL157" s="4">
        <f t="shared" si="904"/>
        <v>0.99803380655883189</v>
      </c>
      <c r="JM157" s="4">
        <f t="shared" si="904"/>
        <v>0.99680031538937319</v>
      </c>
      <c r="JN157" s="4">
        <f t="shared" si="904"/>
        <v>0.98980208146403437</v>
      </c>
      <c r="JO157" s="4">
        <f t="shared" si="904"/>
        <v>0.98178003551211768</v>
      </c>
      <c r="JP157" s="4">
        <f t="shared" si="904"/>
        <v>0.94504429941001589</v>
      </c>
      <c r="JQ157" s="4">
        <f t="shared" si="904"/>
        <v>0.89468488256899592</v>
      </c>
      <c r="JR157" s="4">
        <f t="shared" si="904"/>
        <v>0.99555804009442339</v>
      </c>
      <c r="JS157" s="4">
        <f t="shared" si="904"/>
        <v>0.99278260912509297</v>
      </c>
      <c r="JT157" s="4">
        <f t="shared" si="904"/>
        <v>0.97719800701675663</v>
      </c>
      <c r="JU157" s="4">
        <f t="shared" si="904"/>
        <v>0.9596651796977127</v>
      </c>
      <c r="JV157" s="4">
        <f t="shared" si="904"/>
        <v>0.88362596080205147</v>
      </c>
      <c r="JW157" s="4">
        <f t="shared" si="904"/>
        <v>0.78952000857419391</v>
      </c>
      <c r="JX157" s="4">
        <f t="shared" si="904"/>
        <v>0.9993857513193809</v>
      </c>
      <c r="JY157" s="4">
        <f t="shared" si="904"/>
        <v>0.99899955230519455</v>
      </c>
      <c r="JZ157" s="4">
        <f t="shared" si="904"/>
        <v>0.99679594820457729</v>
      </c>
      <c r="KA157" s="4">
        <f t="shared" si="904"/>
        <v>0.99424353071125171</v>
      </c>
      <c r="KB157" s="4">
        <f t="shared" ref="KB157:KJ157" si="905">IF(BN1=1,HF157,0)</f>
        <v>0.98218104548776486</v>
      </c>
      <c r="KC157" s="4">
        <f t="shared" si="905"/>
        <v>0.9645768215119781</v>
      </c>
      <c r="KD157" s="4">
        <f t="shared" si="905"/>
        <v>0.99860993847581325</v>
      </c>
      <c r="KE157" s="4">
        <f t="shared" si="905"/>
        <v>0.99773706406224438</v>
      </c>
      <c r="KF157" s="4">
        <f t="shared" si="905"/>
        <v>0.99277279801321716</v>
      </c>
      <c r="KG157" s="4">
        <f t="shared" si="905"/>
        <v>0.98705706591345033</v>
      </c>
      <c r="KH157" s="4">
        <f t="shared" si="905"/>
        <v>0.96053335750425606</v>
      </c>
      <c r="KI157" s="4">
        <f t="shared" si="905"/>
        <v>0.92321430975531105</v>
      </c>
      <c r="KJ157" s="4">
        <f t="shared" si="905"/>
        <v>0</v>
      </c>
    </row>
    <row r="158" spans="1:296" x14ac:dyDescent="0.2">
      <c r="A158" s="4" t="str">
        <f>'Respondent Data'!A158</f>
        <v>1283</v>
      </c>
      <c r="B158" s="4">
        <f>SUMPRODUCT('Respondent Data'!I158:Z158,'Product Coding'!A100:R100)</f>
        <v>4.3906872814043023</v>
      </c>
      <c r="C158" s="4">
        <f>SUMPRODUCT('Respondent Data'!I158:Z158,'Product Coding'!A101:R101)</f>
        <v>2.9890472319126533</v>
      </c>
      <c r="D158" s="4">
        <f>SUMPRODUCT('Respondent Data'!I158:Z158,'Product Coding'!A102:R102)</f>
        <v>1.232779678736039</v>
      </c>
      <c r="E158" s="4">
        <f>SUMPRODUCT('Respondent Data'!I158:Z158,'Product Coding'!A103:R103)</f>
        <v>-0.66141860827333687</v>
      </c>
      <c r="F158" s="4">
        <f>SUMPRODUCT('Respondent Data'!I158:Z158,'Product Coding'!A104:R104)</f>
        <v>-1.7959893812746572</v>
      </c>
      <c r="G158" s="4">
        <f>SUMPRODUCT('Respondent Data'!I158:Z158,'Product Coding'!A105:R105)</f>
        <v>-2.6078500296161873</v>
      </c>
      <c r="H158" s="4">
        <f>SUMPRODUCT('Respondent Data'!I158:Z158,'Product Coding'!A106:R106)</f>
        <v>3.4429705761548326</v>
      </c>
      <c r="I158" s="4">
        <f>SUMPRODUCT('Respondent Data'!I158:Z158,'Product Coding'!A107:R107)</f>
        <v>2.0413305266631832</v>
      </c>
      <c r="J158" s="4">
        <f>SUMPRODUCT('Respondent Data'!I158:Z158,'Product Coding'!A108:R108)</f>
        <v>0.28506297348656889</v>
      </c>
      <c r="K158" s="4">
        <f>SUMPRODUCT('Respondent Data'!I158:Z158,'Product Coding'!A109:R109)</f>
        <v>-1.609135313522807</v>
      </c>
      <c r="L158" s="4">
        <f>SUMPRODUCT('Respondent Data'!I158:Z158,'Product Coding'!A110:R110)</f>
        <v>-2.7437060865241274</v>
      </c>
      <c r="M158" s="4">
        <f>SUMPRODUCT('Respondent Data'!I158:Z158,'Product Coding'!A111:R111)</f>
        <v>-3.5555667348656574</v>
      </c>
      <c r="N158" s="4">
        <f>SUMPRODUCT('Respondent Data'!I158:Z158,'Product Coding'!A112:R112)</f>
        <v>3.682606053964415</v>
      </c>
      <c r="O158" s="4">
        <f>SUMPRODUCT('Respondent Data'!I158:Z158,'Product Coding'!A113:R113)</f>
        <v>2.2809660044727651</v>
      </c>
      <c r="P158" s="4">
        <f>SUMPRODUCT('Respondent Data'!I158:Z158,'Product Coding'!A114:R114)</f>
        <v>0.524698451296151</v>
      </c>
      <c r="Q158" s="4">
        <f>SUMPRODUCT('Respondent Data'!I158:Z158,'Product Coding'!A115:R115)</f>
        <v>-1.3694998357132251</v>
      </c>
      <c r="R158" s="4">
        <f>SUMPRODUCT('Respondent Data'!I158:Z158,'Product Coding'!A116:R116)</f>
        <v>-2.504070608714545</v>
      </c>
      <c r="S158" s="4">
        <f>SUMPRODUCT('Respondent Data'!I158:Z158,'Product Coding'!A117:R117)</f>
        <v>-3.3159312570560751</v>
      </c>
      <c r="T158" s="4">
        <f>SUMPRODUCT('Respondent Data'!I158:Z158,'Product Coding'!A118:R118)</f>
        <v>2.7348893487149448</v>
      </c>
      <c r="U158" s="4">
        <f>SUMPRODUCT('Respondent Data'!I158:Z158,'Product Coding'!A119:R119)</f>
        <v>1.3332492992232949</v>
      </c>
      <c r="V158" s="4">
        <f>SUMPRODUCT('Respondent Data'!I158:Z158,'Product Coding'!A120:R120)</f>
        <v>-0.4230182539533191</v>
      </c>
      <c r="W158" s="4">
        <f>SUMPRODUCT('Respondent Data'!I158:Z158,'Product Coding'!A121:R121)</f>
        <v>-2.3172165409626952</v>
      </c>
      <c r="X158" s="4">
        <f>SUMPRODUCT('Respondent Data'!I158:Z158,'Product Coding'!A122:R122)</f>
        <v>-3.4517873139640152</v>
      </c>
      <c r="Y158" s="4">
        <f>SUMPRODUCT('Respondent Data'!I158:Z158,'Product Coding'!A123:R123)</f>
        <v>-4.2636479623055452</v>
      </c>
      <c r="Z158" s="4">
        <f>SUMPRODUCT('Respondent Data'!I158:Z158,'Product Coding'!A124:R124)</f>
        <v>4.8887997593985668</v>
      </c>
      <c r="AA158" s="4">
        <f>SUMPRODUCT('Respondent Data'!I158:Z158,'Product Coding'!A125:R125)</f>
        <v>3.4871597099069169</v>
      </c>
      <c r="AB158" s="4">
        <f>SUMPRODUCT('Respondent Data'!I158:Z158,'Product Coding'!A126:R126)</f>
        <v>1.7308921567303031</v>
      </c>
      <c r="AC158" s="4">
        <f>SUMPRODUCT('Respondent Data'!I158:Z158,'Product Coding'!A127:R127)</f>
        <v>-0.16330613027907298</v>
      </c>
      <c r="AD158" s="4">
        <f>SUMPRODUCT('Respondent Data'!I158:Z158,'Product Coding'!A128:R128)</f>
        <v>-1.297876903280393</v>
      </c>
      <c r="AE158" s="4">
        <f>SUMPRODUCT('Respondent Data'!I158:Z158,'Product Coding'!A129:R129)</f>
        <v>-2.1097375516219232</v>
      </c>
      <c r="AF158" s="4">
        <f>SUMPRODUCT('Respondent Data'!I158:Z158,'Product Coding'!A130:R130)</f>
        <v>3.9410830541490971</v>
      </c>
      <c r="AG158" s="4">
        <f>SUMPRODUCT('Respondent Data'!I158:Z158,'Product Coding'!A131:R131)</f>
        <v>2.5394430046574468</v>
      </c>
      <c r="AH158" s="4">
        <f>SUMPRODUCT('Respondent Data'!I158:Z158,'Product Coding'!A132:R132)</f>
        <v>0.7831754514808329</v>
      </c>
      <c r="AI158" s="4">
        <f>SUMPRODUCT('Respondent Data'!I158:Z158,'Product Coding'!A133:R133)</f>
        <v>-1.111022835528543</v>
      </c>
      <c r="AJ158" s="4">
        <f>SUMPRODUCT('Respondent Data'!I158:Z158,'Product Coding'!A134:R134)</f>
        <v>-2.2455936085298629</v>
      </c>
      <c r="AK158" s="4">
        <f>SUMPRODUCT('Respondent Data'!I158:Z158,'Product Coding'!A135:R135)</f>
        <v>-3.0574542568713934</v>
      </c>
      <c r="AL158" s="4">
        <f>SUMPRODUCT('Respondent Data'!I158:Z158,'Product Coding'!A136:R136)</f>
        <v>6.3512566867090943</v>
      </c>
      <c r="AM158" s="4">
        <f>SUMPRODUCT('Respondent Data'!I158:Z158,'Product Coding'!A137:R137)</f>
        <v>4.9496166372174448</v>
      </c>
      <c r="AN158" s="4">
        <f>SUMPRODUCT('Respondent Data'!I158:Z158,'Product Coding'!A138:R138)</f>
        <v>3.1933490840408312</v>
      </c>
      <c r="AO158" s="4">
        <f>SUMPRODUCT('Respondent Data'!I158:Z158,'Product Coding'!A139:R139)</f>
        <v>1.2991507970314549</v>
      </c>
      <c r="AP158" s="4">
        <f>SUMPRODUCT('Respondent Data'!I158:Z158,'Product Coding'!A140:R140)</f>
        <v>0.16458002403013489</v>
      </c>
      <c r="AQ158" s="4">
        <f>SUMPRODUCT('Respondent Data'!I158:Z158,'Product Coding'!A141:R141)</f>
        <v>-0.6472806243113951</v>
      </c>
      <c r="AR158" s="4">
        <f>SUMPRODUCT('Respondent Data'!I158:Z158,'Product Coding'!A142:R142)</f>
        <v>5.403539981459625</v>
      </c>
      <c r="AS158" s="4">
        <f>SUMPRODUCT('Respondent Data'!I158:Z158,'Product Coding'!A143:R143)</f>
        <v>4.0018999319679756</v>
      </c>
      <c r="AT158" s="4">
        <f>SUMPRODUCT('Respondent Data'!I158:Z158,'Product Coding'!A144:R144)</f>
        <v>2.245632378791361</v>
      </c>
      <c r="AU158" s="4">
        <f>SUMPRODUCT('Respondent Data'!I158:Z158,'Product Coding'!A145:R145)</f>
        <v>0.35143409178198487</v>
      </c>
      <c r="AV158" s="4">
        <f>SUMPRODUCT('Respondent Data'!I158:Z158,'Product Coding'!A146:R146)</f>
        <v>-0.78313668121933522</v>
      </c>
      <c r="AW158" s="4">
        <f>SUMPRODUCT('Respondent Data'!I158:Z158,'Product Coding'!A147:R147)</f>
        <v>-1.5949973295608653</v>
      </c>
      <c r="AX158" s="4">
        <f>SUMPRODUCT('Respondent Data'!I158:Z158,'Product Coding'!A148:R148)</f>
        <v>5.5653045441736753</v>
      </c>
      <c r="AY158" s="4">
        <f>SUMPRODUCT('Respondent Data'!I158:Z158,'Product Coding'!A149:R149)</f>
        <v>4.1636644946820258</v>
      </c>
      <c r="AZ158" s="4">
        <f>SUMPRODUCT('Respondent Data'!I158:Z158,'Product Coding'!A150:R150)</f>
        <v>2.4073969415054122</v>
      </c>
      <c r="BA158" s="4">
        <f>SUMPRODUCT('Respondent Data'!I158:Z158,'Product Coding'!A151:R151)</f>
        <v>0.51319865449603608</v>
      </c>
      <c r="BB158" s="4">
        <f>SUMPRODUCT('Respondent Data'!I158:Z158,'Product Coding'!A152:R152)</f>
        <v>-0.62137211850528384</v>
      </c>
      <c r="BC158" s="4">
        <f>SUMPRODUCT('Respondent Data'!I158:Z158,'Product Coding'!A153:R153)</f>
        <v>-1.4332327668468139</v>
      </c>
      <c r="BD158" s="4">
        <f>SUMPRODUCT('Respondent Data'!I158:Z158,'Product Coding'!A154:R154)</f>
        <v>4.617587838924206</v>
      </c>
      <c r="BE158" s="4">
        <f>SUMPRODUCT('Respondent Data'!I158:Z158,'Product Coding'!A155:R155)</f>
        <v>3.2159477894325561</v>
      </c>
      <c r="BF158" s="4">
        <f>SUMPRODUCT('Respondent Data'!I158:Z158,'Product Coding'!A156:R156)</f>
        <v>1.459680236255942</v>
      </c>
      <c r="BG158" s="4">
        <f>SUMPRODUCT('Respondent Data'!I158:Z158,'Product Coding'!A157:R157)</f>
        <v>-0.43451805075343403</v>
      </c>
      <c r="BH158" s="4">
        <f>SUMPRODUCT('Respondent Data'!I158:Z158,'Product Coding'!A158:R158)</f>
        <v>-1.569088823754754</v>
      </c>
      <c r="BI158" s="4">
        <f>SUMPRODUCT('Respondent Data'!I158:Z158,'Product Coding'!A159:R159)</f>
        <v>-2.380949472096284</v>
      </c>
      <c r="BJ158" s="4">
        <f>SUMPRODUCT('Respondent Data'!I158:Z158,'Product Coding'!A160:R160)</f>
        <v>5.1130865538205894</v>
      </c>
      <c r="BK158" s="4">
        <f>SUMPRODUCT('Respondent Data'!I158:Z158,'Product Coding'!A161:R161)</f>
        <v>3.71144650432894</v>
      </c>
      <c r="BL158" s="4">
        <f>SUMPRODUCT('Respondent Data'!I158:Z158,'Product Coding'!A162:R162)</f>
        <v>1.9551789511523261</v>
      </c>
      <c r="BM158" s="4">
        <f>SUMPRODUCT('Respondent Data'!I158:Z158,'Product Coding'!A163:R163)</f>
        <v>6.0980664142950003E-2</v>
      </c>
      <c r="BN158" s="4">
        <f>SUMPRODUCT('Respondent Data'!I158:Z158,'Product Coding'!A164:R164)</f>
        <v>-1.0735901088583699</v>
      </c>
      <c r="BO158" s="4">
        <f>SUMPRODUCT('Respondent Data'!I158:Z158,'Product Coding'!A165:R165)</f>
        <v>-1.8854507571999002</v>
      </c>
      <c r="BP158" s="4">
        <f>SUMPRODUCT('Respondent Data'!I158:Z158,'Product Coding'!A166:R166)</f>
        <v>4.1653698485711201</v>
      </c>
      <c r="BQ158" s="4">
        <f>SUMPRODUCT('Respondent Data'!I158:Z158,'Product Coding'!A167:R167)</f>
        <v>2.7637297990794698</v>
      </c>
      <c r="BR158" s="4">
        <f>SUMPRODUCT('Respondent Data'!I158:Z158,'Product Coding'!A168:R168)</f>
        <v>1.0074622459028559</v>
      </c>
      <c r="BS158" s="4">
        <f>SUMPRODUCT('Respondent Data'!I158:Z158,'Product Coding'!A169:R169)</f>
        <v>-0.88673604110652005</v>
      </c>
      <c r="BT158" s="4">
        <f>SUMPRODUCT('Respondent Data'!I158:Z158,'Product Coding'!A170:R170)</f>
        <v>-2.0213068141078399</v>
      </c>
      <c r="BU158" s="4">
        <f>SUMPRODUCT('Respondent Data'!I158:Z158,'Product Coding'!A171:R171)</f>
        <v>-2.8331674624493703</v>
      </c>
      <c r="BV158" s="4">
        <f>SUMPRODUCT('Respondent Data'!I158:Z158,'Product Coding'!A172:R172)</f>
        <v>-3.3246618867532098</v>
      </c>
      <c r="BX158" s="4">
        <f t="shared" si="676"/>
        <v>1.2392209357957297E-2</v>
      </c>
      <c r="BY158" s="4">
        <f t="shared" si="677"/>
        <v>5.0335371820385666E-2</v>
      </c>
      <c r="BZ158" s="4">
        <f t="shared" si="678"/>
        <v>0.29148122638836194</v>
      </c>
      <c r="CA158" s="4">
        <f t="shared" si="679"/>
        <v>1.9375389945715971</v>
      </c>
      <c r="CB158" s="4">
        <f t="shared" si="680"/>
        <v>6.0254332245097251</v>
      </c>
      <c r="CC158" s="4">
        <f t="shared" si="681"/>
        <v>13.569844702679518</v>
      </c>
      <c r="CD158" s="4">
        <f t="shared" si="682"/>
        <v>3.1969576072795769E-2</v>
      </c>
      <c r="CE158" s="4">
        <f t="shared" si="683"/>
        <v>0.1298558192555857</v>
      </c>
      <c r="CF158" s="4">
        <f t="shared" si="684"/>
        <v>0.75196689885092372</v>
      </c>
      <c r="CG158" s="4">
        <f t="shared" si="685"/>
        <v>4.9984872343356983</v>
      </c>
      <c r="CH158" s="4">
        <f t="shared" si="686"/>
        <v>15.544487692085571</v>
      </c>
      <c r="CI158" s="4">
        <f t="shared" si="687"/>
        <v>35.007654405045329</v>
      </c>
      <c r="CJ158" s="4">
        <f t="shared" si="688"/>
        <v>2.5157327978442695E-2</v>
      </c>
      <c r="CK158" s="4">
        <f t="shared" si="689"/>
        <v>0.10218544742299608</v>
      </c>
      <c r="CL158" s="4">
        <f t="shared" si="690"/>
        <v>0.59173377401844252</v>
      </c>
      <c r="CM158" s="4">
        <f t="shared" si="691"/>
        <v>3.93338286575676</v>
      </c>
      <c r="CN158" s="4">
        <f t="shared" si="692"/>
        <v>12.232185194955703</v>
      </c>
      <c r="CO158" s="4">
        <f t="shared" si="693"/>
        <v>27.548036346128551</v>
      </c>
      <c r="CP158" s="4">
        <f t="shared" si="694"/>
        <v>6.490118810643393E-2</v>
      </c>
      <c r="CQ158" s="4">
        <f t="shared" si="695"/>
        <v>0.26361929019738917</v>
      </c>
      <c r="CR158" s="4">
        <f t="shared" si="696"/>
        <v>1.5265621615065625</v>
      </c>
      <c r="CS158" s="4">
        <f t="shared" si="697"/>
        <v>10.14739011566944</v>
      </c>
      <c r="CT158" s="4">
        <f t="shared" si="698"/>
        <v>31.556743743645377</v>
      </c>
      <c r="CU158" s="4">
        <f t="shared" si="699"/>
        <v>71.068767334711353</v>
      </c>
      <c r="CV158" s="4">
        <f t="shared" si="700"/>
        <v>7.5304554113924073E-3</v>
      </c>
      <c r="CW158" s="4">
        <f t="shared" si="701"/>
        <v>3.0587626641885097E-2</v>
      </c>
      <c r="CX158" s="4">
        <f t="shared" si="702"/>
        <v>0.17712631502356679</v>
      </c>
      <c r="CY158" s="4">
        <f t="shared" si="703"/>
        <v>1.1773970714178257</v>
      </c>
      <c r="CZ158" s="4">
        <f t="shared" si="704"/>
        <v>3.6615146598017336</v>
      </c>
      <c r="DA158" s="4">
        <f t="shared" si="705"/>
        <v>8.2460768311206039</v>
      </c>
      <c r="DB158" s="4">
        <f t="shared" si="706"/>
        <v>1.9427162678035164E-2</v>
      </c>
      <c r="DC158" s="4">
        <f t="shared" si="707"/>
        <v>7.8910340244220264E-2</v>
      </c>
      <c r="DD158" s="4">
        <f t="shared" si="708"/>
        <v>0.45695267398010836</v>
      </c>
      <c r="DE158" s="4">
        <f t="shared" si="709"/>
        <v>3.0374636318106698</v>
      </c>
      <c r="DF158" s="4">
        <f t="shared" si="710"/>
        <v>9.446021131254021</v>
      </c>
      <c r="DG158" s="4">
        <f t="shared" si="711"/>
        <v>21.273331731226016</v>
      </c>
      <c r="DH158" s="4">
        <f t="shared" si="712"/>
        <v>1.7445534010584742E-3</v>
      </c>
      <c r="DI158" s="4">
        <f t="shared" si="713"/>
        <v>7.0861249649894209E-3</v>
      </c>
      <c r="DJ158" s="4">
        <f t="shared" si="714"/>
        <v>4.1034213524966827E-2</v>
      </c>
      <c r="DK158" s="4">
        <f t="shared" si="715"/>
        <v>0.27276332613706517</v>
      </c>
      <c r="DL158" s="4">
        <f t="shared" si="716"/>
        <v>0.84824987385476924</v>
      </c>
      <c r="DM158" s="4">
        <f t="shared" si="717"/>
        <v>1.9103388301532955</v>
      </c>
      <c r="DN158" s="4">
        <f t="shared" si="718"/>
        <v>4.5006205961474234E-3</v>
      </c>
      <c r="DO158" s="4">
        <f t="shared" si="719"/>
        <v>1.828087345733068E-2</v>
      </c>
      <c r="DP158" s="4">
        <f t="shared" si="720"/>
        <v>0.10586057521949534</v>
      </c>
      <c r="DQ158" s="4">
        <f t="shared" si="721"/>
        <v>0.70367822661165191</v>
      </c>
      <c r="DR158" s="4">
        <f t="shared" si="722"/>
        <v>2.1883255913140549</v>
      </c>
      <c r="DS158" s="4">
        <f t="shared" si="723"/>
        <v>4.9283159113338746</v>
      </c>
      <c r="DT158" s="4">
        <f t="shared" si="724"/>
        <v>3.828414446375392E-3</v>
      </c>
      <c r="DU158" s="4">
        <f t="shared" si="725"/>
        <v>1.5550468772309893E-2</v>
      </c>
      <c r="DV158" s="4">
        <f t="shared" si="726"/>
        <v>9.0049393592262938E-2</v>
      </c>
      <c r="DW158" s="4">
        <f t="shared" si="727"/>
        <v>0.59857786960890003</v>
      </c>
      <c r="DX158" s="4">
        <f t="shared" si="728"/>
        <v>1.8614804621236429</v>
      </c>
      <c r="DY158" s="4">
        <f t="shared" si="729"/>
        <v>4.1922298110183238</v>
      </c>
      <c r="DZ158" s="4">
        <f t="shared" si="730"/>
        <v>9.8765912797460411E-3</v>
      </c>
      <c r="EA158" s="4">
        <f t="shared" si="731"/>
        <v>4.011729305273324E-2</v>
      </c>
      <c r="EB158" s="4">
        <f t="shared" si="732"/>
        <v>0.23231054734468434</v>
      </c>
      <c r="EC158" s="4">
        <f t="shared" si="733"/>
        <v>1.5442186445684891</v>
      </c>
      <c r="ED158" s="4">
        <f t="shared" si="734"/>
        <v>4.8022704848568232</v>
      </c>
      <c r="EE158" s="4">
        <f t="shared" si="735"/>
        <v>10.815166689540561</v>
      </c>
      <c r="EF158" s="4">
        <f t="shared" si="736"/>
        <v>6.0174809515524084E-3</v>
      </c>
      <c r="EG158" s="4">
        <f t="shared" si="737"/>
        <v>2.4442142024011668E-2</v>
      </c>
      <c r="EH158" s="4">
        <f t="shared" si="738"/>
        <v>0.14153914583446203</v>
      </c>
      <c r="EI158" s="4">
        <f t="shared" si="739"/>
        <v>0.94084143157555977</v>
      </c>
      <c r="EJ158" s="4">
        <f t="shared" si="740"/>
        <v>2.9258648402398313</v>
      </c>
      <c r="EK158" s="4">
        <f t="shared" si="741"/>
        <v>6.5893239579159575</v>
      </c>
      <c r="EL158" s="4">
        <f t="shared" si="742"/>
        <v>1.5523972319247917E-2</v>
      </c>
      <c r="EM158" s="4">
        <f t="shared" si="743"/>
        <v>6.3056142472041374E-2</v>
      </c>
      <c r="EN158" s="4">
        <f t="shared" si="744"/>
        <v>0.36514445159271031</v>
      </c>
      <c r="EO158" s="4">
        <f t="shared" si="745"/>
        <v>2.4271944453455374</v>
      </c>
      <c r="EP158" s="4">
        <f t="shared" si="746"/>
        <v>7.5481825626761712</v>
      </c>
      <c r="EQ158" s="4">
        <f t="shared" si="747"/>
        <v>16.999220030576886</v>
      </c>
      <c r="ER158" s="4">
        <f t="shared" si="748"/>
        <v>27.789601021800653</v>
      </c>
      <c r="ET158" s="4">
        <f t="shared" si="749"/>
        <v>0.98775947775633688</v>
      </c>
      <c r="EU158" s="4">
        <f t="shared" si="750"/>
        <v>0.95207685738208836</v>
      </c>
      <c r="EV158" s="4">
        <f t="shared" si="751"/>
        <v>0.77430471273400414</v>
      </c>
      <c r="EW158" s="4">
        <f t="shared" si="752"/>
        <v>0.34042101291180898</v>
      </c>
      <c r="EX158" s="4">
        <f t="shared" si="753"/>
        <v>0.14233997648875038</v>
      </c>
      <c r="EY158" s="4">
        <f t="shared" si="754"/>
        <v>6.8634911380770686E-2</v>
      </c>
      <c r="EZ158" s="4">
        <f t="shared" si="755"/>
        <v>0.96902081532824114</v>
      </c>
      <c r="FA158" s="4">
        <f t="shared" si="756"/>
        <v>0.88506868129320948</v>
      </c>
      <c r="FB158" s="4">
        <f t="shared" si="757"/>
        <v>0.57078703978704037</v>
      </c>
      <c r="FC158" s="4">
        <f t="shared" si="758"/>
        <v>0.16670869853251341</v>
      </c>
      <c r="FD158" s="4">
        <f t="shared" si="759"/>
        <v>6.0443092503757158E-2</v>
      </c>
      <c r="FE158" s="4">
        <f t="shared" si="760"/>
        <v>2.777187285656357E-2</v>
      </c>
      <c r="FF158" s="4">
        <f t="shared" si="761"/>
        <v>0.97546003204400666</v>
      </c>
      <c r="FG158" s="4">
        <f t="shared" si="762"/>
        <v>0.90728833549570587</v>
      </c>
      <c r="FH158" s="4">
        <f t="shared" si="763"/>
        <v>0.62824576340767746</v>
      </c>
      <c r="FI158" s="4">
        <f t="shared" si="764"/>
        <v>0.20270066751581911</v>
      </c>
      <c r="FJ158" s="4">
        <f t="shared" si="765"/>
        <v>7.557330745198565E-2</v>
      </c>
      <c r="FK158" s="4">
        <f t="shared" si="766"/>
        <v>3.5028678956253737E-2</v>
      </c>
      <c r="FL158" s="4">
        <f t="shared" si="767"/>
        <v>0.93905426265714043</v>
      </c>
      <c r="FM158" s="4">
        <f t="shared" si="768"/>
        <v>0.79137759905817107</v>
      </c>
      <c r="FN158" s="4">
        <f t="shared" si="769"/>
        <v>0.39579473453513231</v>
      </c>
      <c r="FO158" s="4">
        <f t="shared" si="770"/>
        <v>8.9707096425587551E-2</v>
      </c>
      <c r="FP158" s="4">
        <f t="shared" si="771"/>
        <v>3.0715602514615303E-2</v>
      </c>
      <c r="FQ158" s="4">
        <f t="shared" si="772"/>
        <v>1.3875636242752246E-2</v>
      </c>
      <c r="FR158" s="4">
        <f t="shared" si="773"/>
        <v>0.99252582850379689</v>
      </c>
      <c r="FS158" s="4">
        <f t="shared" si="774"/>
        <v>0.97032020776190242</v>
      </c>
      <c r="FT158" s="4">
        <f t="shared" si="775"/>
        <v>0.84952650130838292</v>
      </c>
      <c r="FU158" s="4">
        <f t="shared" si="776"/>
        <v>0.45926395930570618</v>
      </c>
      <c r="FV158" s="4">
        <f t="shared" si="777"/>
        <v>0.21452254749372227</v>
      </c>
      <c r="FW158" s="4">
        <f t="shared" si="778"/>
        <v>0.1081539790621448</v>
      </c>
      <c r="FX158" s="4">
        <f t="shared" si="779"/>
        <v>0.98094305960319916</v>
      </c>
      <c r="FY158" s="4">
        <f t="shared" si="780"/>
        <v>0.92686107705079723</v>
      </c>
      <c r="FZ158" s="4">
        <f t="shared" si="781"/>
        <v>0.68636409257426079</v>
      </c>
      <c r="GA158" s="4">
        <f t="shared" si="782"/>
        <v>0.24768024958073312</v>
      </c>
      <c r="GB158" s="4">
        <f t="shared" si="783"/>
        <v>9.5730229475416762E-2</v>
      </c>
      <c r="GC158" s="4">
        <f t="shared" si="784"/>
        <v>4.4896740733136646E-2</v>
      </c>
      <c r="GD158" s="4">
        <f t="shared" si="785"/>
        <v>0.99825848476526724</v>
      </c>
      <c r="GE158" s="4">
        <f t="shared" si="786"/>
        <v>0.99296373488887479</v>
      </c>
      <c r="GF158" s="4">
        <f t="shared" si="787"/>
        <v>0.96058322292211318</v>
      </c>
      <c r="GG158" s="4">
        <f t="shared" si="788"/>
        <v>0.78569202888260226</v>
      </c>
      <c r="GH158" s="4">
        <f t="shared" si="789"/>
        <v>0.54105238374201425</v>
      </c>
      <c r="GI158" s="4">
        <f t="shared" si="790"/>
        <v>0.34360260380655649</v>
      </c>
      <c r="GJ158" s="4">
        <f t="shared" si="791"/>
        <v>0.99551954423534694</v>
      </c>
      <c r="GK158" s="4">
        <f t="shared" si="792"/>
        <v>0.98204731726398597</v>
      </c>
      <c r="GL158" s="4">
        <f t="shared" si="793"/>
        <v>0.90427312665660065</v>
      </c>
      <c r="GM158" s="4">
        <f t="shared" si="794"/>
        <v>0.58696529918612783</v>
      </c>
      <c r="GN158" s="4">
        <f t="shared" si="795"/>
        <v>0.31364425349917108</v>
      </c>
      <c r="GO158" s="4">
        <f t="shared" si="796"/>
        <v>0.16868196886879455</v>
      </c>
      <c r="GP158" s="4">
        <f t="shared" si="797"/>
        <v>0.99618618641265821</v>
      </c>
      <c r="GQ158" s="4">
        <f t="shared" si="798"/>
        <v>0.98468764551789467</v>
      </c>
      <c r="GR158" s="4">
        <f t="shared" si="799"/>
        <v>0.91738962094597876</v>
      </c>
      <c r="GS158" s="4">
        <f t="shared" si="800"/>
        <v>0.62555601388667725</v>
      </c>
      <c r="GT158" s="4">
        <f t="shared" si="801"/>
        <v>0.34946944885230902</v>
      </c>
      <c r="GU158" s="4">
        <f t="shared" si="802"/>
        <v>0.19259548140144347</v>
      </c>
      <c r="GV158" s="4">
        <f t="shared" si="803"/>
        <v>0.99022000176553238</v>
      </c>
      <c r="GW158" s="4">
        <f t="shared" si="804"/>
        <v>0.96143002974694391</v>
      </c>
      <c r="GX158" s="4">
        <f t="shared" si="805"/>
        <v>0.81148376288326474</v>
      </c>
      <c r="GY158" s="4">
        <f t="shared" si="806"/>
        <v>0.39304798042214034</v>
      </c>
      <c r="GZ158" s="4">
        <f t="shared" si="807"/>
        <v>0.17234632590980908</v>
      </c>
      <c r="HA158" s="4">
        <f t="shared" si="808"/>
        <v>8.4636977731787341E-2</v>
      </c>
      <c r="HB158" s="4">
        <f t="shared" si="809"/>
        <v>0.99401851253532836</v>
      </c>
      <c r="HC158" s="4">
        <f t="shared" si="810"/>
        <v>0.97614102249276768</v>
      </c>
      <c r="HD158" s="4">
        <f t="shared" si="811"/>
        <v>0.87601025654622</v>
      </c>
      <c r="HE158" s="4">
        <f t="shared" si="812"/>
        <v>0.51524044351640197</v>
      </c>
      <c r="HF158" s="4">
        <f t="shared" si="813"/>
        <v>0.25472094447828975</v>
      </c>
      <c r="HG158" s="4">
        <f t="shared" si="814"/>
        <v>0.13176404190217253</v>
      </c>
      <c r="HH158" s="4">
        <f t="shared" si="815"/>
        <v>0.98471333740768874</v>
      </c>
      <c r="HI158" s="4">
        <f t="shared" si="816"/>
        <v>0.9406840899997907</v>
      </c>
      <c r="HJ158" s="4">
        <f t="shared" si="817"/>
        <v>0.732523213080713</v>
      </c>
      <c r="HK158" s="4">
        <f t="shared" si="818"/>
        <v>0.29178385292906184</v>
      </c>
      <c r="HL158" s="4">
        <f t="shared" si="819"/>
        <v>0.11698393110674639</v>
      </c>
      <c r="HM158" s="4">
        <f t="shared" si="820"/>
        <v>5.5557962972907188E-2</v>
      </c>
      <c r="HN158" s="4">
        <f t="shared" si="821"/>
        <v>3.4734764099118964E-2</v>
      </c>
      <c r="HP158" s="4">
        <f t="shared" ref="HP158:IU158" si="906">IF(B1=1,ET158,0)</f>
        <v>0.98775947775633688</v>
      </c>
      <c r="HQ158" s="4">
        <f t="shared" si="906"/>
        <v>0.95207685738208836</v>
      </c>
      <c r="HR158" s="4">
        <f t="shared" si="906"/>
        <v>0.77430471273400414</v>
      </c>
      <c r="HS158" s="4">
        <f t="shared" si="906"/>
        <v>0.34042101291180898</v>
      </c>
      <c r="HT158" s="4">
        <f t="shared" si="906"/>
        <v>0.14233997648875038</v>
      </c>
      <c r="HU158" s="4">
        <f t="shared" si="906"/>
        <v>6.8634911380770686E-2</v>
      </c>
      <c r="HV158" s="4">
        <f t="shared" si="906"/>
        <v>0.96902081532824114</v>
      </c>
      <c r="HW158" s="4">
        <f t="shared" si="906"/>
        <v>0.88506868129320948</v>
      </c>
      <c r="HX158" s="4">
        <f t="shared" si="906"/>
        <v>0.57078703978704037</v>
      </c>
      <c r="HY158" s="4">
        <f t="shared" si="906"/>
        <v>0.16670869853251341</v>
      </c>
      <c r="HZ158" s="4">
        <f t="shared" si="906"/>
        <v>6.0443092503757158E-2</v>
      </c>
      <c r="IA158" s="4">
        <f t="shared" si="906"/>
        <v>2.777187285656357E-2</v>
      </c>
      <c r="IB158" s="4">
        <f t="shared" si="906"/>
        <v>0.97546003204400666</v>
      </c>
      <c r="IC158" s="4">
        <f t="shared" si="906"/>
        <v>0.90728833549570587</v>
      </c>
      <c r="ID158" s="4">
        <f t="shared" si="906"/>
        <v>0.62824576340767746</v>
      </c>
      <c r="IE158" s="4">
        <f t="shared" si="906"/>
        <v>0.20270066751581911</v>
      </c>
      <c r="IF158" s="4">
        <f t="shared" si="906"/>
        <v>7.557330745198565E-2</v>
      </c>
      <c r="IG158" s="4">
        <f t="shared" si="906"/>
        <v>3.5028678956253737E-2</v>
      </c>
      <c r="IH158" s="4">
        <f t="shared" si="906"/>
        <v>0.93905426265714043</v>
      </c>
      <c r="II158" s="4">
        <f t="shared" si="906"/>
        <v>0.79137759905817107</v>
      </c>
      <c r="IJ158" s="4">
        <f t="shared" si="906"/>
        <v>0.39579473453513231</v>
      </c>
      <c r="IK158" s="4">
        <f t="shared" si="906"/>
        <v>8.9707096425587551E-2</v>
      </c>
      <c r="IL158" s="4">
        <f t="shared" si="906"/>
        <v>3.0715602514615303E-2</v>
      </c>
      <c r="IM158" s="4">
        <f t="shared" si="906"/>
        <v>1.3875636242752246E-2</v>
      </c>
      <c r="IN158" s="4">
        <f t="shared" si="906"/>
        <v>0.99252582850379689</v>
      </c>
      <c r="IO158" s="4">
        <f t="shared" si="906"/>
        <v>0.97032020776190242</v>
      </c>
      <c r="IP158" s="4">
        <f t="shared" si="906"/>
        <v>0.84952650130838292</v>
      </c>
      <c r="IQ158" s="4">
        <f t="shared" si="906"/>
        <v>0.45926395930570618</v>
      </c>
      <c r="IR158" s="4">
        <f t="shared" si="906"/>
        <v>0.21452254749372227</v>
      </c>
      <c r="IS158" s="4">
        <f t="shared" si="906"/>
        <v>0.1081539790621448</v>
      </c>
      <c r="IT158" s="4">
        <f t="shared" si="906"/>
        <v>0.98094305960319916</v>
      </c>
      <c r="IU158" s="4">
        <f t="shared" si="906"/>
        <v>0.92686107705079723</v>
      </c>
      <c r="IV158" s="4">
        <f t="shared" ref="IV158:KA158" si="907">IF(AH1=1,FZ158,0)</f>
        <v>0.68636409257426079</v>
      </c>
      <c r="IW158" s="4">
        <f t="shared" si="907"/>
        <v>0.24768024958073312</v>
      </c>
      <c r="IX158" s="4">
        <f t="shared" si="907"/>
        <v>9.5730229475416762E-2</v>
      </c>
      <c r="IY158" s="4">
        <f t="shared" si="907"/>
        <v>4.4896740733136646E-2</v>
      </c>
      <c r="IZ158" s="4">
        <f t="shared" si="907"/>
        <v>0.99825848476526724</v>
      </c>
      <c r="JA158" s="4">
        <f t="shared" si="907"/>
        <v>0.99296373488887479</v>
      </c>
      <c r="JB158" s="4">
        <f t="shared" si="907"/>
        <v>0.96058322292211318</v>
      </c>
      <c r="JC158" s="4">
        <f t="shared" si="907"/>
        <v>0.78569202888260226</v>
      </c>
      <c r="JD158" s="4">
        <f t="shared" si="907"/>
        <v>0.54105238374201425</v>
      </c>
      <c r="JE158" s="4">
        <f t="shared" si="907"/>
        <v>0.34360260380655649</v>
      </c>
      <c r="JF158" s="4">
        <f t="shared" si="907"/>
        <v>0.99551954423534694</v>
      </c>
      <c r="JG158" s="4">
        <f t="shared" si="907"/>
        <v>0.98204731726398597</v>
      </c>
      <c r="JH158" s="4">
        <f t="shared" si="907"/>
        <v>0.90427312665660065</v>
      </c>
      <c r="JI158" s="4">
        <f t="shared" si="907"/>
        <v>0.58696529918612783</v>
      </c>
      <c r="JJ158" s="4">
        <f t="shared" si="907"/>
        <v>0.31364425349917108</v>
      </c>
      <c r="JK158" s="4">
        <f t="shared" si="907"/>
        <v>0.16868196886879455</v>
      </c>
      <c r="JL158" s="4">
        <f t="shared" si="907"/>
        <v>0.99618618641265821</v>
      </c>
      <c r="JM158" s="4">
        <f t="shared" si="907"/>
        <v>0.98468764551789467</v>
      </c>
      <c r="JN158" s="4">
        <f t="shared" si="907"/>
        <v>0.91738962094597876</v>
      </c>
      <c r="JO158" s="4">
        <f t="shared" si="907"/>
        <v>0.62555601388667725</v>
      </c>
      <c r="JP158" s="4">
        <f t="shared" si="907"/>
        <v>0.34946944885230902</v>
      </c>
      <c r="JQ158" s="4">
        <f t="shared" si="907"/>
        <v>0.19259548140144347</v>
      </c>
      <c r="JR158" s="4">
        <f t="shared" si="907"/>
        <v>0.99022000176553238</v>
      </c>
      <c r="JS158" s="4">
        <f t="shared" si="907"/>
        <v>0.96143002974694391</v>
      </c>
      <c r="JT158" s="4">
        <f t="shared" si="907"/>
        <v>0.81148376288326474</v>
      </c>
      <c r="JU158" s="4">
        <f t="shared" si="907"/>
        <v>0.39304798042214034</v>
      </c>
      <c r="JV158" s="4">
        <f t="shared" si="907"/>
        <v>0.17234632590980908</v>
      </c>
      <c r="JW158" s="4">
        <f t="shared" si="907"/>
        <v>8.4636977731787341E-2</v>
      </c>
      <c r="JX158" s="4">
        <f t="shared" si="907"/>
        <v>0.99401851253532836</v>
      </c>
      <c r="JY158" s="4">
        <f t="shared" si="907"/>
        <v>0.97614102249276768</v>
      </c>
      <c r="JZ158" s="4">
        <f t="shared" si="907"/>
        <v>0.87601025654622</v>
      </c>
      <c r="KA158" s="4">
        <f t="shared" si="907"/>
        <v>0.51524044351640197</v>
      </c>
      <c r="KB158" s="4">
        <f t="shared" ref="KB158:KJ158" si="908">IF(BN1=1,HF158,0)</f>
        <v>0.25472094447828975</v>
      </c>
      <c r="KC158" s="4">
        <f t="shared" si="908"/>
        <v>0.13176404190217253</v>
      </c>
      <c r="KD158" s="4">
        <f t="shared" si="908"/>
        <v>0.98471333740768874</v>
      </c>
      <c r="KE158" s="4">
        <f t="shared" si="908"/>
        <v>0.9406840899997907</v>
      </c>
      <c r="KF158" s="4">
        <f t="shared" si="908"/>
        <v>0.732523213080713</v>
      </c>
      <c r="KG158" s="4">
        <f t="shared" si="908"/>
        <v>0.29178385292906184</v>
      </c>
      <c r="KH158" s="4">
        <f t="shared" si="908"/>
        <v>0.11698393110674639</v>
      </c>
      <c r="KI158" s="4">
        <f t="shared" si="908"/>
        <v>5.5557962972907188E-2</v>
      </c>
      <c r="KJ158" s="4">
        <f t="shared" si="908"/>
        <v>0</v>
      </c>
    </row>
    <row r="159" spans="1:296" x14ac:dyDescent="0.2">
      <c r="A159" s="4" t="str">
        <f>'Respondent Data'!A159</f>
        <v>1288</v>
      </c>
      <c r="B159" s="4">
        <f>SUMPRODUCT('Respondent Data'!I159:Z159,'Product Coding'!A100:R100)</f>
        <v>-0.46039257253808485</v>
      </c>
      <c r="C159" s="4">
        <f>SUMPRODUCT('Respondent Data'!I159:Z159,'Product Coding'!A101:R101)</f>
        <v>-0.72564148205006895</v>
      </c>
      <c r="D159" s="4">
        <f>SUMPRODUCT('Respondent Data'!I159:Z159,'Product Coding'!A102:R102)</f>
        <v>-2.7813123792621797E-2</v>
      </c>
      <c r="E159" s="4">
        <f>SUMPRODUCT('Respondent Data'!I159:Z159,'Product Coding'!A103:R103)</f>
        <v>-0.37775452548318889</v>
      </c>
      <c r="F159" s="4">
        <f>SUMPRODUCT('Respondent Data'!I159:Z159,'Product Coding'!A104:R104)</f>
        <v>-1.2996418080371448</v>
      </c>
      <c r="G159" s="4">
        <f>SUMPRODUCT('Respondent Data'!I159:Z159,'Product Coding'!A105:R105)</f>
        <v>-1.8192334761920599</v>
      </c>
      <c r="H159" s="4">
        <f>SUMPRODUCT('Respondent Data'!I159:Z159,'Product Coding'!A106:R106)</f>
        <v>-2.6584169431228446</v>
      </c>
      <c r="I159" s="4">
        <f>SUMPRODUCT('Respondent Data'!I159:Z159,'Product Coding'!A107:R107)</f>
        <v>-2.9236658526348291</v>
      </c>
      <c r="J159" s="4">
        <f>SUMPRODUCT('Respondent Data'!I159:Z159,'Product Coding'!A108:R108)</f>
        <v>-2.225837494377382</v>
      </c>
      <c r="K159" s="4">
        <f>SUMPRODUCT('Respondent Data'!I159:Z159,'Product Coding'!A109:R109)</f>
        <v>-2.5757788960679489</v>
      </c>
      <c r="L159" s="4">
        <f>SUMPRODUCT('Respondent Data'!I159:Z159,'Product Coding'!A110:R110)</f>
        <v>-3.4976661786219045</v>
      </c>
      <c r="M159" s="4">
        <f>SUMPRODUCT('Respondent Data'!I159:Z159,'Product Coding'!A111:R111)</f>
        <v>-4.0172578467768201</v>
      </c>
      <c r="N159" s="4">
        <f>SUMPRODUCT('Respondent Data'!I159:Z159,'Product Coding'!A112:R112)</f>
        <v>-1.6878453236250752</v>
      </c>
      <c r="O159" s="4">
        <f>SUMPRODUCT('Respondent Data'!I159:Z159,'Product Coding'!A113:R113)</f>
        <v>-1.9530942331370593</v>
      </c>
      <c r="P159" s="4">
        <f>SUMPRODUCT('Respondent Data'!I159:Z159,'Product Coding'!A114:R114)</f>
        <v>-1.2552658748796122</v>
      </c>
      <c r="Q159" s="4">
        <f>SUMPRODUCT('Respondent Data'!I159:Z159,'Product Coding'!A115:R115)</f>
        <v>-1.605207276570179</v>
      </c>
      <c r="R159" s="4">
        <f>SUMPRODUCT('Respondent Data'!I159:Z159,'Product Coding'!A116:R116)</f>
        <v>-2.5270945591241354</v>
      </c>
      <c r="S159" s="4">
        <f>SUMPRODUCT('Respondent Data'!I159:Z159,'Product Coding'!A117:R117)</f>
        <v>-3.0466862272790509</v>
      </c>
      <c r="T159" s="4">
        <f>SUMPRODUCT('Respondent Data'!I159:Z159,'Product Coding'!A118:R118)</f>
        <v>-3.885869694209835</v>
      </c>
      <c r="U159" s="4">
        <f>SUMPRODUCT('Respondent Data'!I159:Z159,'Product Coding'!A119:R119)</f>
        <v>-4.1511186037218195</v>
      </c>
      <c r="V159" s="4">
        <f>SUMPRODUCT('Respondent Data'!I159:Z159,'Product Coding'!A120:R120)</f>
        <v>-3.4532902454643724</v>
      </c>
      <c r="W159" s="4">
        <f>SUMPRODUCT('Respondent Data'!I159:Z159,'Product Coding'!A121:R121)</f>
        <v>-3.8032316471549388</v>
      </c>
      <c r="X159" s="4">
        <f>SUMPRODUCT('Respondent Data'!I159:Z159,'Product Coding'!A122:R122)</f>
        <v>-4.7251189297088949</v>
      </c>
      <c r="Y159" s="4">
        <f>SUMPRODUCT('Respondent Data'!I159:Z159,'Product Coding'!A123:R123)</f>
        <v>-5.2447105978638104</v>
      </c>
      <c r="Z159" s="4">
        <f>SUMPRODUCT('Respondent Data'!I159:Z159,'Product Coding'!A124:R124)</f>
        <v>1.3066139169904956E-2</v>
      </c>
      <c r="AA159" s="4">
        <f>SUMPRODUCT('Respondent Data'!I159:Z159,'Product Coding'!A125:R125)</f>
        <v>-0.25218277034207914</v>
      </c>
      <c r="AB159" s="4">
        <f>SUMPRODUCT('Respondent Data'!I159:Z159,'Product Coding'!A126:R126)</f>
        <v>0.44564558791536801</v>
      </c>
      <c r="AC159" s="4">
        <f>SUMPRODUCT('Respondent Data'!I159:Z159,'Product Coding'!A127:R127)</f>
        <v>9.5704186224800925E-2</v>
      </c>
      <c r="AD159" s="4">
        <f>SUMPRODUCT('Respondent Data'!I159:Z159,'Product Coding'!A128:R128)</f>
        <v>-0.82618309632915499</v>
      </c>
      <c r="AE159" s="4">
        <f>SUMPRODUCT('Respondent Data'!I159:Z159,'Product Coding'!A129:R129)</f>
        <v>-1.3457747644840701</v>
      </c>
      <c r="AF159" s="4">
        <f>SUMPRODUCT('Respondent Data'!I159:Z159,'Product Coding'!A130:R130)</f>
        <v>-2.1849582314148552</v>
      </c>
      <c r="AG159" s="4">
        <f>SUMPRODUCT('Respondent Data'!I159:Z159,'Product Coding'!A131:R131)</f>
        <v>-2.4502071409268389</v>
      </c>
      <c r="AH159" s="4">
        <f>SUMPRODUCT('Respondent Data'!I159:Z159,'Product Coding'!A132:R132)</f>
        <v>-1.752378782669392</v>
      </c>
      <c r="AI159" s="4">
        <f>SUMPRODUCT('Respondent Data'!I159:Z159,'Product Coding'!A133:R133)</f>
        <v>-2.102320184359959</v>
      </c>
      <c r="AJ159" s="4">
        <f>SUMPRODUCT('Respondent Data'!I159:Z159,'Product Coding'!A134:R134)</f>
        <v>-3.0242074669139152</v>
      </c>
      <c r="AK159" s="4">
        <f>SUMPRODUCT('Respondent Data'!I159:Z159,'Product Coding'!A135:R135)</f>
        <v>-3.5437991350688298</v>
      </c>
      <c r="AL159" s="4">
        <f>SUMPRODUCT('Respondent Data'!I159:Z159,'Product Coding'!A136:R136)</f>
        <v>3.1359429213467207</v>
      </c>
      <c r="AM159" s="4">
        <f>SUMPRODUCT('Respondent Data'!I159:Z159,'Product Coding'!A137:R137)</f>
        <v>2.870694011834737</v>
      </c>
      <c r="AN159" s="4">
        <f>SUMPRODUCT('Respondent Data'!I159:Z159,'Product Coding'!A138:R138)</f>
        <v>3.5685223700921842</v>
      </c>
      <c r="AO159" s="4">
        <f>SUMPRODUCT('Respondent Data'!I159:Z159,'Product Coding'!A139:R139)</f>
        <v>3.2185809684016169</v>
      </c>
      <c r="AP159" s="4">
        <f>SUMPRODUCT('Respondent Data'!I159:Z159,'Product Coding'!A140:R140)</f>
        <v>2.2966936858476608</v>
      </c>
      <c r="AQ159" s="4">
        <f>SUMPRODUCT('Respondent Data'!I159:Z159,'Product Coding'!A141:R141)</f>
        <v>1.7771020176927459</v>
      </c>
      <c r="AR159" s="4">
        <f>SUMPRODUCT('Respondent Data'!I159:Z159,'Product Coding'!A142:R142)</f>
        <v>0.93791855076196096</v>
      </c>
      <c r="AS159" s="4">
        <f>SUMPRODUCT('Respondent Data'!I159:Z159,'Product Coding'!A143:R143)</f>
        <v>0.67266964124997708</v>
      </c>
      <c r="AT159" s="4">
        <f>SUMPRODUCT('Respondent Data'!I159:Z159,'Product Coding'!A144:R144)</f>
        <v>1.370497999507424</v>
      </c>
      <c r="AU159" s="4">
        <f>SUMPRODUCT('Respondent Data'!I159:Z159,'Product Coding'!A145:R145)</f>
        <v>1.0205565978168571</v>
      </c>
      <c r="AV159" s="4">
        <f>SUMPRODUCT('Respondent Data'!I159:Z159,'Product Coding'!A146:R146)</f>
        <v>9.8669315262901014E-2</v>
      </c>
      <c r="AW159" s="4">
        <f>SUMPRODUCT('Respondent Data'!I159:Z159,'Product Coding'!A147:R147)</f>
        <v>-0.42092235289201407</v>
      </c>
      <c r="AX159" s="4">
        <f>SUMPRODUCT('Respondent Data'!I159:Z159,'Product Coding'!A148:R148)</f>
        <v>5.7789797780428342</v>
      </c>
      <c r="AY159" s="4">
        <f>SUMPRODUCT('Respondent Data'!I159:Z159,'Product Coding'!A149:R149)</f>
        <v>5.5137308685308506</v>
      </c>
      <c r="AZ159" s="4">
        <f>SUMPRODUCT('Respondent Data'!I159:Z159,'Product Coding'!A150:R150)</f>
        <v>6.2115592267882977</v>
      </c>
      <c r="BA159" s="4">
        <f>SUMPRODUCT('Respondent Data'!I159:Z159,'Product Coding'!A151:R151)</f>
        <v>5.8616178250977304</v>
      </c>
      <c r="BB159" s="4">
        <f>SUMPRODUCT('Respondent Data'!I159:Z159,'Product Coding'!A152:R152)</f>
        <v>4.9397305425437752</v>
      </c>
      <c r="BC159" s="4">
        <f>SUMPRODUCT('Respondent Data'!I159:Z159,'Product Coding'!A153:R153)</f>
        <v>4.4201388743888597</v>
      </c>
      <c r="BD159" s="4">
        <f>SUMPRODUCT('Respondent Data'!I159:Z159,'Product Coding'!A154:R154)</f>
        <v>3.5809554074580747</v>
      </c>
      <c r="BE159" s="4">
        <f>SUMPRODUCT('Respondent Data'!I159:Z159,'Product Coding'!A155:R155)</f>
        <v>3.3157064979460911</v>
      </c>
      <c r="BF159" s="4">
        <f>SUMPRODUCT('Respondent Data'!I159:Z159,'Product Coding'!A156:R156)</f>
        <v>4.0135348562035382</v>
      </c>
      <c r="BG159" s="4">
        <f>SUMPRODUCT('Respondent Data'!I159:Z159,'Product Coding'!A157:R157)</f>
        <v>3.6635934545129709</v>
      </c>
      <c r="BH159" s="4">
        <f>SUMPRODUCT('Respondent Data'!I159:Z159,'Product Coding'!A158:R158)</f>
        <v>2.7417061719590148</v>
      </c>
      <c r="BI159" s="4">
        <f>SUMPRODUCT('Respondent Data'!I159:Z159,'Product Coding'!A159:R159)</f>
        <v>2.2221145038041001</v>
      </c>
      <c r="BJ159" s="4">
        <f>SUMPRODUCT('Respondent Data'!I159:Z159,'Product Coding'!A160:R160)</f>
        <v>6.2901329252749045</v>
      </c>
      <c r="BK159" s="4">
        <f>SUMPRODUCT('Respondent Data'!I159:Z159,'Product Coding'!A161:R161)</f>
        <v>6.0248840157629209</v>
      </c>
      <c r="BL159" s="4">
        <f>SUMPRODUCT('Respondent Data'!I159:Z159,'Product Coding'!A162:R162)</f>
        <v>6.722712374020368</v>
      </c>
      <c r="BM159" s="4">
        <f>SUMPRODUCT('Respondent Data'!I159:Z159,'Product Coding'!A163:R163)</f>
        <v>6.3727709723298007</v>
      </c>
      <c r="BN159" s="4">
        <f>SUMPRODUCT('Respondent Data'!I159:Z159,'Product Coding'!A164:R164)</f>
        <v>5.4508836897758446</v>
      </c>
      <c r="BO159" s="4">
        <f>SUMPRODUCT('Respondent Data'!I159:Z159,'Product Coding'!A165:R165)</f>
        <v>4.9312920216209299</v>
      </c>
      <c r="BP159" s="4">
        <f>SUMPRODUCT('Respondent Data'!I159:Z159,'Product Coding'!A166:R166)</f>
        <v>4.092108554690145</v>
      </c>
      <c r="BQ159" s="4">
        <f>SUMPRODUCT('Respondent Data'!I159:Z159,'Product Coding'!A167:R167)</f>
        <v>3.8268596451781614</v>
      </c>
      <c r="BR159" s="4">
        <f>SUMPRODUCT('Respondent Data'!I159:Z159,'Product Coding'!A168:R168)</f>
        <v>4.5246880034356085</v>
      </c>
      <c r="BS159" s="4">
        <f>SUMPRODUCT('Respondent Data'!I159:Z159,'Product Coding'!A169:R169)</f>
        <v>4.1747466017450412</v>
      </c>
      <c r="BT159" s="4">
        <f>SUMPRODUCT('Respondent Data'!I159:Z159,'Product Coding'!A170:R170)</f>
        <v>3.2528593191910851</v>
      </c>
      <c r="BU159" s="4">
        <f>SUMPRODUCT('Respondent Data'!I159:Z159,'Product Coding'!A171:R171)</f>
        <v>2.7332676510361704</v>
      </c>
      <c r="BV159" s="4">
        <f>SUMPRODUCT('Respondent Data'!I159:Z159,'Product Coding'!A172:R172)</f>
        <v>-3.7817655243990198</v>
      </c>
      <c r="BX159" s="4">
        <f t="shared" si="676"/>
        <v>1.5846959710186133</v>
      </c>
      <c r="BY159" s="4">
        <f t="shared" si="677"/>
        <v>2.0660560128138057</v>
      </c>
      <c r="BZ159" s="4">
        <f t="shared" si="678"/>
        <v>1.0282035196923034</v>
      </c>
      <c r="CA159" s="4">
        <f t="shared" si="679"/>
        <v>1.4590047504278998</v>
      </c>
      <c r="CB159" s="4">
        <f t="shared" si="680"/>
        <v>3.6679825904035699</v>
      </c>
      <c r="CC159" s="4">
        <f t="shared" si="681"/>
        <v>6.167129386144004</v>
      </c>
      <c r="CD159" s="4">
        <f t="shared" si="682"/>
        <v>14.27367516419706</v>
      </c>
      <c r="CE159" s="4">
        <f t="shared" si="683"/>
        <v>18.609381822927631</v>
      </c>
      <c r="CF159" s="4">
        <f t="shared" si="684"/>
        <v>9.2612357898142594</v>
      </c>
      <c r="CG159" s="4">
        <f t="shared" si="685"/>
        <v>13.14154907407387</v>
      </c>
      <c r="CH159" s="4">
        <f t="shared" si="686"/>
        <v>33.038256524182003</v>
      </c>
      <c r="CI159" s="4">
        <f t="shared" si="687"/>
        <v>55.548574088196276</v>
      </c>
      <c r="CJ159" s="4">
        <f t="shared" si="688"/>
        <v>5.4078160493834702</v>
      </c>
      <c r="CK159" s="4">
        <f t="shared" si="689"/>
        <v>7.050469660649175</v>
      </c>
      <c r="CL159" s="4">
        <f t="shared" si="690"/>
        <v>3.5087711444426342</v>
      </c>
      <c r="CM159" s="4">
        <f t="shared" si="691"/>
        <v>4.9788915033456886</v>
      </c>
      <c r="CN159" s="4">
        <f t="shared" si="692"/>
        <v>12.517085601280046</v>
      </c>
      <c r="CO159" s="4">
        <f t="shared" si="693"/>
        <v>21.045488776990315</v>
      </c>
      <c r="CP159" s="4">
        <f t="shared" si="694"/>
        <v>48.709286227953982</v>
      </c>
      <c r="CQ159" s="4">
        <f t="shared" si="695"/>
        <v>63.504997508415457</v>
      </c>
      <c r="CR159" s="4">
        <f t="shared" si="696"/>
        <v>31.604207025963269</v>
      </c>
      <c r="CS159" s="4">
        <f t="shared" si="697"/>
        <v>44.845876620015957</v>
      </c>
      <c r="CT159" s="4">
        <f t="shared" si="698"/>
        <v>112.7439061767016</v>
      </c>
      <c r="CU159" s="4">
        <f t="shared" si="699"/>
        <v>189.56094794727423</v>
      </c>
      <c r="CV159" s="4">
        <f t="shared" si="700"/>
        <v>0.98701885225386876</v>
      </c>
      <c r="CW159" s="4">
        <f t="shared" si="701"/>
        <v>1.286831210373371</v>
      </c>
      <c r="CX159" s="4">
        <f t="shared" si="702"/>
        <v>0.64041070113767917</v>
      </c>
      <c r="CY159" s="4">
        <f t="shared" si="703"/>
        <v>0.90873279199078205</v>
      </c>
      <c r="CZ159" s="4">
        <f t="shared" si="704"/>
        <v>2.2845820477098826</v>
      </c>
      <c r="DA159" s="4">
        <f t="shared" si="705"/>
        <v>3.8411613834673304</v>
      </c>
      <c r="DB159" s="4">
        <f t="shared" si="706"/>
        <v>8.8902772113155475</v>
      </c>
      <c r="DC159" s="4">
        <f t="shared" si="707"/>
        <v>11.59074738873321</v>
      </c>
      <c r="DD159" s="4">
        <f t="shared" si="708"/>
        <v>5.7683079195558529</v>
      </c>
      <c r="DE159" s="4">
        <f t="shared" si="709"/>
        <v>8.1851389295782653</v>
      </c>
      <c r="DF159" s="4">
        <f t="shared" si="710"/>
        <v>20.577689747015839</v>
      </c>
      <c r="DG159" s="4">
        <f t="shared" si="711"/>
        <v>34.59811272545128</v>
      </c>
      <c r="DH159" s="4">
        <f t="shared" si="712"/>
        <v>4.345875631459347E-2</v>
      </c>
      <c r="DI159" s="4">
        <f t="shared" si="713"/>
        <v>5.6659590505213138E-2</v>
      </c>
      <c r="DJ159" s="4">
        <f t="shared" si="714"/>
        <v>2.8197488364530114E-2</v>
      </c>
      <c r="DK159" s="4">
        <f t="shared" si="715"/>
        <v>4.0011795997640986E-2</v>
      </c>
      <c r="DL159" s="4">
        <f t="shared" si="716"/>
        <v>0.10059087956162142</v>
      </c>
      <c r="DM159" s="4">
        <f t="shared" si="717"/>
        <v>0.16912756645725868</v>
      </c>
      <c r="DN159" s="4">
        <f t="shared" si="718"/>
        <v>0.39144175414024507</v>
      </c>
      <c r="DO159" s="4">
        <f t="shared" si="719"/>
        <v>0.51034432130725549</v>
      </c>
      <c r="DP159" s="4">
        <f t="shared" si="720"/>
        <v>0.25398044591658892</v>
      </c>
      <c r="DQ159" s="4">
        <f t="shared" si="721"/>
        <v>0.36039428966260639</v>
      </c>
      <c r="DR159" s="4">
        <f t="shared" si="722"/>
        <v>0.90604227284085714</v>
      </c>
      <c r="DS159" s="4">
        <f t="shared" si="723"/>
        <v>1.5233659888529538</v>
      </c>
      <c r="DT159" s="4">
        <f t="shared" si="724"/>
        <v>3.0918681915115855E-3</v>
      </c>
      <c r="DU159" s="4">
        <f t="shared" si="725"/>
        <v>4.0310400131794259E-3</v>
      </c>
      <c r="DV159" s="4">
        <f t="shared" si="726"/>
        <v>2.0061070483402819E-3</v>
      </c>
      <c r="DW159" s="4">
        <f t="shared" si="727"/>
        <v>2.8466345984414295E-3</v>
      </c>
      <c r="DX159" s="4">
        <f t="shared" si="728"/>
        <v>7.1565264919537363E-3</v>
      </c>
      <c r="DY159" s="4">
        <f t="shared" si="729"/>
        <v>1.2032561154111145E-2</v>
      </c>
      <c r="DZ159" s="4">
        <f t="shared" si="730"/>
        <v>2.7849078323700378E-2</v>
      </c>
      <c r="EA159" s="4">
        <f t="shared" si="731"/>
        <v>3.6308387712388486E-2</v>
      </c>
      <c r="EB159" s="4">
        <f t="shared" si="732"/>
        <v>1.8069409449062716E-2</v>
      </c>
      <c r="EC159" s="4">
        <f t="shared" si="733"/>
        <v>2.5640210054424531E-2</v>
      </c>
      <c r="ED159" s="4">
        <f t="shared" si="734"/>
        <v>6.4460272707362501E-2</v>
      </c>
      <c r="EE159" s="4">
        <f t="shared" si="735"/>
        <v>0.10837969708266597</v>
      </c>
      <c r="EF159" s="4">
        <f t="shared" si="736"/>
        <v>1.8545134187649558E-3</v>
      </c>
      <c r="EG159" s="4">
        <f t="shared" si="737"/>
        <v>2.4178319815001399E-3</v>
      </c>
      <c r="EH159" s="4">
        <f t="shared" si="738"/>
        <v>1.2032700652763483E-3</v>
      </c>
      <c r="EI159" s="4">
        <f t="shared" si="739"/>
        <v>1.7074214468855832E-3</v>
      </c>
      <c r="EJ159" s="4">
        <f t="shared" si="740"/>
        <v>4.292509767237722E-3</v>
      </c>
      <c r="EK159" s="4">
        <f t="shared" si="741"/>
        <v>7.2171725119691112E-3</v>
      </c>
      <c r="EL159" s="4">
        <f t="shared" si="742"/>
        <v>1.6703975154351302E-2</v>
      </c>
      <c r="EM159" s="4">
        <f t="shared" si="743"/>
        <v>2.1777898686368622E-2</v>
      </c>
      <c r="EN159" s="4">
        <f t="shared" si="744"/>
        <v>1.0838095357506941E-2</v>
      </c>
      <c r="EO159" s="4">
        <f t="shared" si="745"/>
        <v>1.537908819542389E-2</v>
      </c>
      <c r="EP159" s="4">
        <f t="shared" si="746"/>
        <v>3.8663498347453487E-2</v>
      </c>
      <c r="EQ159" s="4">
        <f t="shared" si="747"/>
        <v>6.5006523600613861E-2</v>
      </c>
      <c r="ER159" s="4">
        <f t="shared" si="748"/>
        <v>43.893468355507849</v>
      </c>
      <c r="ET159" s="4">
        <f t="shared" si="749"/>
        <v>0.38689269887549138</v>
      </c>
      <c r="EU159" s="4">
        <f t="shared" si="750"/>
        <v>0.32615190192897747</v>
      </c>
      <c r="EV159" s="4">
        <f t="shared" si="751"/>
        <v>0.49304716725455094</v>
      </c>
      <c r="EW159" s="4">
        <f t="shared" si="752"/>
        <v>0.40666859217168516</v>
      </c>
      <c r="EX159" s="4">
        <f t="shared" si="753"/>
        <v>0.21422530625024142</v>
      </c>
      <c r="EY159" s="4">
        <f t="shared" si="754"/>
        <v>0.1395258751618563</v>
      </c>
      <c r="EZ159" s="4">
        <f t="shared" si="755"/>
        <v>6.5472126992990834E-2</v>
      </c>
      <c r="FA159" s="4">
        <f t="shared" si="756"/>
        <v>5.0995998192598944E-2</v>
      </c>
      <c r="FB159" s="4">
        <f t="shared" si="757"/>
        <v>9.7454148845565233E-2</v>
      </c>
      <c r="FC159" s="4">
        <f t="shared" si="758"/>
        <v>7.0713610988581879E-2</v>
      </c>
      <c r="FD159" s="4">
        <f t="shared" si="759"/>
        <v>2.9378708021944779E-2</v>
      </c>
      <c r="FE159" s="4">
        <f t="shared" si="760"/>
        <v>1.7683911860276881E-2</v>
      </c>
      <c r="FF159" s="4">
        <f t="shared" si="761"/>
        <v>0.15605941123984282</v>
      </c>
      <c r="FG159" s="4">
        <f t="shared" si="762"/>
        <v>0.12421635533738065</v>
      </c>
      <c r="FH159" s="4">
        <f t="shared" si="763"/>
        <v>0.22178992190201707</v>
      </c>
      <c r="FI159" s="4">
        <f t="shared" si="764"/>
        <v>0.16725508389647423</v>
      </c>
      <c r="FJ159" s="4">
        <f t="shared" si="765"/>
        <v>7.3980444416605728E-2</v>
      </c>
      <c r="FK159" s="4">
        <f t="shared" si="766"/>
        <v>4.5360754307418066E-2</v>
      </c>
      <c r="FL159" s="4">
        <f t="shared" si="767"/>
        <v>2.0116965578911305E-2</v>
      </c>
      <c r="FM159" s="4">
        <f t="shared" si="768"/>
        <v>1.5502674810111231E-2</v>
      </c>
      <c r="FN159" s="4">
        <f t="shared" si="769"/>
        <v>3.0670888551397171E-2</v>
      </c>
      <c r="FO159" s="4">
        <f t="shared" si="770"/>
        <v>2.1812212432718709E-2</v>
      </c>
      <c r="FP159" s="4">
        <f t="shared" si="771"/>
        <v>8.7916797797193292E-3</v>
      </c>
      <c r="FQ159" s="4">
        <f t="shared" si="772"/>
        <v>5.2476649112633885E-3</v>
      </c>
      <c r="FR159" s="4">
        <f t="shared" si="773"/>
        <v>0.50326648832028109</v>
      </c>
      <c r="FS159" s="4">
        <f t="shared" si="774"/>
        <v>0.43728631805612361</v>
      </c>
      <c r="FT159" s="4">
        <f t="shared" si="775"/>
        <v>0.60960343608248035</v>
      </c>
      <c r="FU159" s="4">
        <f t="shared" si="776"/>
        <v>0.52390780113177282</v>
      </c>
      <c r="FV159" s="4">
        <f t="shared" si="777"/>
        <v>0.30445273872736184</v>
      </c>
      <c r="FW159" s="4">
        <f t="shared" si="778"/>
        <v>0.20656200460803092</v>
      </c>
      <c r="FX159" s="4">
        <f t="shared" si="779"/>
        <v>0.10110940053893452</v>
      </c>
      <c r="FY159" s="4">
        <f t="shared" si="780"/>
        <v>7.9423402688139619E-2</v>
      </c>
      <c r="FZ159" s="4">
        <f t="shared" si="781"/>
        <v>0.14774741514207315</v>
      </c>
      <c r="GA159" s="4">
        <f t="shared" si="782"/>
        <v>0.10887151600720697</v>
      </c>
      <c r="GB159" s="4">
        <f t="shared" si="783"/>
        <v>4.6344164353289884E-2</v>
      </c>
      <c r="GC159" s="4">
        <f t="shared" si="784"/>
        <v>2.8091376857881527E-2</v>
      </c>
      <c r="GD159" s="4">
        <f t="shared" si="785"/>
        <v>0.9583512467056331</v>
      </c>
      <c r="GE159" s="4">
        <f t="shared" si="786"/>
        <v>0.94637857734474073</v>
      </c>
      <c r="GF159" s="4">
        <f t="shared" si="787"/>
        <v>0.97257580505338359</v>
      </c>
      <c r="GG159" s="4">
        <f t="shared" si="788"/>
        <v>0.9615275555992524</v>
      </c>
      <c r="GH159" s="4">
        <f t="shared" si="789"/>
        <v>0.90860284104690381</v>
      </c>
      <c r="GI159" s="4">
        <f t="shared" si="790"/>
        <v>0.85533865481441307</v>
      </c>
      <c r="GJ159" s="4">
        <f t="shared" si="791"/>
        <v>0.71867902269318329</v>
      </c>
      <c r="GK159" s="4">
        <f t="shared" si="792"/>
        <v>0.66210067856213428</v>
      </c>
      <c r="GL159" s="4">
        <f t="shared" si="793"/>
        <v>0.79746060096579618</v>
      </c>
      <c r="GM159" s="4">
        <f t="shared" si="794"/>
        <v>0.73508100379340136</v>
      </c>
      <c r="GN159" s="4">
        <f t="shared" si="795"/>
        <v>0.52464733560686028</v>
      </c>
      <c r="GO159" s="4">
        <f t="shared" si="796"/>
        <v>0.39629606026931108</v>
      </c>
      <c r="GP159" s="4">
        <f t="shared" si="797"/>
        <v>0.99691766199133292</v>
      </c>
      <c r="GQ159" s="4">
        <f t="shared" si="798"/>
        <v>0.99598514403187532</v>
      </c>
      <c r="GR159" s="4">
        <f t="shared" si="799"/>
        <v>0.99799790935980437</v>
      </c>
      <c r="GS159" s="4">
        <f t="shared" si="800"/>
        <v>0.99716144572835774</v>
      </c>
      <c r="GT159" s="4">
        <f t="shared" si="801"/>
        <v>0.99289432545616241</v>
      </c>
      <c r="GU159" s="4">
        <f t="shared" si="802"/>
        <v>0.98811049998194778</v>
      </c>
      <c r="GV159" s="4">
        <f t="shared" si="803"/>
        <v>0.97290547911068914</v>
      </c>
      <c r="GW159" s="4">
        <f t="shared" si="804"/>
        <v>0.96496372301633315</v>
      </c>
      <c r="GX159" s="4">
        <f t="shared" si="805"/>
        <v>0.98225129909478259</v>
      </c>
      <c r="GY159" s="4">
        <f t="shared" si="806"/>
        <v>0.97500077531762908</v>
      </c>
      <c r="GZ159" s="4">
        <f t="shared" si="807"/>
        <v>0.9394432330072654</v>
      </c>
      <c r="HA159" s="4">
        <f t="shared" si="808"/>
        <v>0.90221789755989834</v>
      </c>
      <c r="HB159" s="4">
        <f t="shared" si="809"/>
        <v>0.99814891943498218</v>
      </c>
      <c r="HC159" s="4">
        <f t="shared" si="810"/>
        <v>0.99758799982965118</v>
      </c>
      <c r="HD159" s="4">
        <f t="shared" si="811"/>
        <v>0.99879817605350207</v>
      </c>
      <c r="HE159" s="4">
        <f t="shared" si="812"/>
        <v>0.99829548887197095</v>
      </c>
      <c r="HF159" s="4">
        <f t="shared" si="813"/>
        <v>0.99572583711867713</v>
      </c>
      <c r="HG159" s="4">
        <f t="shared" si="814"/>
        <v>0.99283454183572961</v>
      </c>
      <c r="HH159" s="4">
        <f t="shared" si="815"/>
        <v>0.98357046341653631</v>
      </c>
      <c r="HI159" s="4">
        <f t="shared" si="816"/>
        <v>0.97868626957544591</v>
      </c>
      <c r="HJ159" s="4">
        <f t="shared" si="817"/>
        <v>0.9892781095139932</v>
      </c>
      <c r="HK159" s="4">
        <f t="shared" si="818"/>
        <v>0.98485384584514513</v>
      </c>
      <c r="HL159" s="4">
        <f t="shared" si="819"/>
        <v>0.96277572244623189</v>
      </c>
      <c r="HM159" s="4">
        <f t="shared" si="820"/>
        <v>0.93896138459242728</v>
      </c>
      <c r="HN159" s="4">
        <f t="shared" si="821"/>
        <v>2.2274955280377949E-2</v>
      </c>
      <c r="HP159" s="4">
        <f t="shared" ref="HP159:IU159" si="909">IF(B1=1,ET159,0)</f>
        <v>0.38689269887549138</v>
      </c>
      <c r="HQ159" s="4">
        <f t="shared" si="909"/>
        <v>0.32615190192897747</v>
      </c>
      <c r="HR159" s="4">
        <f t="shared" si="909"/>
        <v>0.49304716725455094</v>
      </c>
      <c r="HS159" s="4">
        <f t="shared" si="909"/>
        <v>0.40666859217168516</v>
      </c>
      <c r="HT159" s="4">
        <f t="shared" si="909"/>
        <v>0.21422530625024142</v>
      </c>
      <c r="HU159" s="4">
        <f t="shared" si="909"/>
        <v>0.1395258751618563</v>
      </c>
      <c r="HV159" s="4">
        <f t="shared" si="909"/>
        <v>6.5472126992990834E-2</v>
      </c>
      <c r="HW159" s="4">
        <f t="shared" si="909"/>
        <v>5.0995998192598944E-2</v>
      </c>
      <c r="HX159" s="4">
        <f t="shared" si="909"/>
        <v>9.7454148845565233E-2</v>
      </c>
      <c r="HY159" s="4">
        <f t="shared" si="909"/>
        <v>7.0713610988581879E-2</v>
      </c>
      <c r="HZ159" s="4">
        <f t="shared" si="909"/>
        <v>2.9378708021944779E-2</v>
      </c>
      <c r="IA159" s="4">
        <f t="shared" si="909"/>
        <v>1.7683911860276881E-2</v>
      </c>
      <c r="IB159" s="4">
        <f t="shared" si="909"/>
        <v>0.15605941123984282</v>
      </c>
      <c r="IC159" s="4">
        <f t="shared" si="909"/>
        <v>0.12421635533738065</v>
      </c>
      <c r="ID159" s="4">
        <f t="shared" si="909"/>
        <v>0.22178992190201707</v>
      </c>
      <c r="IE159" s="4">
        <f t="shared" si="909"/>
        <v>0.16725508389647423</v>
      </c>
      <c r="IF159" s="4">
        <f t="shared" si="909"/>
        <v>7.3980444416605728E-2</v>
      </c>
      <c r="IG159" s="4">
        <f t="shared" si="909"/>
        <v>4.5360754307418066E-2</v>
      </c>
      <c r="IH159" s="4">
        <f t="shared" si="909"/>
        <v>2.0116965578911305E-2</v>
      </c>
      <c r="II159" s="4">
        <f t="shared" si="909"/>
        <v>1.5502674810111231E-2</v>
      </c>
      <c r="IJ159" s="4">
        <f t="shared" si="909"/>
        <v>3.0670888551397171E-2</v>
      </c>
      <c r="IK159" s="4">
        <f t="shared" si="909"/>
        <v>2.1812212432718709E-2</v>
      </c>
      <c r="IL159" s="4">
        <f t="shared" si="909"/>
        <v>8.7916797797193292E-3</v>
      </c>
      <c r="IM159" s="4">
        <f t="shared" si="909"/>
        <v>5.2476649112633885E-3</v>
      </c>
      <c r="IN159" s="4">
        <f t="shared" si="909"/>
        <v>0.50326648832028109</v>
      </c>
      <c r="IO159" s="4">
        <f t="shared" si="909"/>
        <v>0.43728631805612361</v>
      </c>
      <c r="IP159" s="4">
        <f t="shared" si="909"/>
        <v>0.60960343608248035</v>
      </c>
      <c r="IQ159" s="4">
        <f t="shared" si="909"/>
        <v>0.52390780113177282</v>
      </c>
      <c r="IR159" s="4">
        <f t="shared" si="909"/>
        <v>0.30445273872736184</v>
      </c>
      <c r="IS159" s="4">
        <f t="shared" si="909"/>
        <v>0.20656200460803092</v>
      </c>
      <c r="IT159" s="4">
        <f t="shared" si="909"/>
        <v>0.10110940053893452</v>
      </c>
      <c r="IU159" s="4">
        <f t="shared" si="909"/>
        <v>7.9423402688139619E-2</v>
      </c>
      <c r="IV159" s="4">
        <f t="shared" ref="IV159:KA159" si="910">IF(AH1=1,FZ159,0)</f>
        <v>0.14774741514207315</v>
      </c>
      <c r="IW159" s="4">
        <f t="shared" si="910"/>
        <v>0.10887151600720697</v>
      </c>
      <c r="IX159" s="4">
        <f t="shared" si="910"/>
        <v>4.6344164353289884E-2</v>
      </c>
      <c r="IY159" s="4">
        <f t="shared" si="910"/>
        <v>2.8091376857881527E-2</v>
      </c>
      <c r="IZ159" s="4">
        <f t="shared" si="910"/>
        <v>0.9583512467056331</v>
      </c>
      <c r="JA159" s="4">
        <f t="shared" si="910"/>
        <v>0.94637857734474073</v>
      </c>
      <c r="JB159" s="4">
        <f t="shared" si="910"/>
        <v>0.97257580505338359</v>
      </c>
      <c r="JC159" s="4">
        <f t="shared" si="910"/>
        <v>0.9615275555992524</v>
      </c>
      <c r="JD159" s="4">
        <f t="shared" si="910"/>
        <v>0.90860284104690381</v>
      </c>
      <c r="JE159" s="4">
        <f t="shared" si="910"/>
        <v>0.85533865481441307</v>
      </c>
      <c r="JF159" s="4">
        <f t="shared" si="910"/>
        <v>0.71867902269318329</v>
      </c>
      <c r="JG159" s="4">
        <f t="shared" si="910"/>
        <v>0.66210067856213428</v>
      </c>
      <c r="JH159" s="4">
        <f t="shared" si="910"/>
        <v>0.79746060096579618</v>
      </c>
      <c r="JI159" s="4">
        <f t="shared" si="910"/>
        <v>0.73508100379340136</v>
      </c>
      <c r="JJ159" s="4">
        <f t="shared" si="910"/>
        <v>0.52464733560686028</v>
      </c>
      <c r="JK159" s="4">
        <f t="shared" si="910"/>
        <v>0.39629606026931108</v>
      </c>
      <c r="JL159" s="4">
        <f t="shared" si="910"/>
        <v>0.99691766199133292</v>
      </c>
      <c r="JM159" s="4">
        <f t="shared" si="910"/>
        <v>0.99598514403187532</v>
      </c>
      <c r="JN159" s="4">
        <f t="shared" si="910"/>
        <v>0.99799790935980437</v>
      </c>
      <c r="JO159" s="4">
        <f t="shared" si="910"/>
        <v>0.99716144572835774</v>
      </c>
      <c r="JP159" s="4">
        <f t="shared" si="910"/>
        <v>0.99289432545616241</v>
      </c>
      <c r="JQ159" s="4">
        <f t="shared" si="910"/>
        <v>0.98811049998194778</v>
      </c>
      <c r="JR159" s="4">
        <f t="shared" si="910"/>
        <v>0.97290547911068914</v>
      </c>
      <c r="JS159" s="4">
        <f t="shared" si="910"/>
        <v>0.96496372301633315</v>
      </c>
      <c r="JT159" s="4">
        <f t="shared" si="910"/>
        <v>0.98225129909478259</v>
      </c>
      <c r="JU159" s="4">
        <f t="shared" si="910"/>
        <v>0.97500077531762908</v>
      </c>
      <c r="JV159" s="4">
        <f t="shared" si="910"/>
        <v>0.9394432330072654</v>
      </c>
      <c r="JW159" s="4">
        <f t="shared" si="910"/>
        <v>0.90221789755989834</v>
      </c>
      <c r="JX159" s="4">
        <f t="shared" si="910"/>
        <v>0.99814891943498218</v>
      </c>
      <c r="JY159" s="4">
        <f t="shared" si="910"/>
        <v>0.99758799982965118</v>
      </c>
      <c r="JZ159" s="4">
        <f t="shared" si="910"/>
        <v>0.99879817605350207</v>
      </c>
      <c r="KA159" s="4">
        <f t="shared" si="910"/>
        <v>0.99829548887197095</v>
      </c>
      <c r="KB159" s="4">
        <f t="shared" ref="KB159:KJ159" si="911">IF(BN1=1,HF159,0)</f>
        <v>0.99572583711867713</v>
      </c>
      <c r="KC159" s="4">
        <f t="shared" si="911"/>
        <v>0.99283454183572961</v>
      </c>
      <c r="KD159" s="4">
        <f t="shared" si="911"/>
        <v>0.98357046341653631</v>
      </c>
      <c r="KE159" s="4">
        <f t="shared" si="911"/>
        <v>0.97868626957544591</v>
      </c>
      <c r="KF159" s="4">
        <f t="shared" si="911"/>
        <v>0.9892781095139932</v>
      </c>
      <c r="KG159" s="4">
        <f t="shared" si="911"/>
        <v>0.98485384584514513</v>
      </c>
      <c r="KH159" s="4">
        <f t="shared" si="911"/>
        <v>0.96277572244623189</v>
      </c>
      <c r="KI159" s="4">
        <f t="shared" si="911"/>
        <v>0.93896138459242728</v>
      </c>
      <c r="KJ159" s="4">
        <f t="shared" si="911"/>
        <v>0</v>
      </c>
    </row>
    <row r="160" spans="1:296" x14ac:dyDescent="0.2">
      <c r="A160" s="4" t="str">
        <f>'Respondent Data'!A160</f>
        <v>1291</v>
      </c>
      <c r="B160" s="4">
        <f>SUMPRODUCT('Respondent Data'!I160:Z160,'Product Coding'!A100:R100)</f>
        <v>-2.8466488915935062E-2</v>
      </c>
      <c r="C160" s="4">
        <f>SUMPRODUCT('Respondent Data'!I160:Z160,'Product Coding'!A101:R101)</f>
        <v>-1.262693976051299</v>
      </c>
      <c r="D160" s="4">
        <f>SUMPRODUCT('Respondent Data'!I160:Z160,'Product Coding'!A102:R102)</f>
        <v>-1.0373007624726411</v>
      </c>
      <c r="E160" s="4">
        <f>SUMPRODUCT('Respondent Data'!I160:Z160,'Product Coding'!A103:R103)</f>
        <v>-1.4418395103059503</v>
      </c>
      <c r="F160" s="4">
        <f>SUMPRODUCT('Respondent Data'!I160:Z160,'Product Coding'!A104:R104)</f>
        <v>-1.1348485646785322</v>
      </c>
      <c r="G160" s="4">
        <f>SUMPRODUCT('Respondent Data'!I160:Z160,'Product Coding'!A105:R105)</f>
        <v>-1.608653358456748</v>
      </c>
      <c r="H160" s="4">
        <f>SUMPRODUCT('Respondent Data'!I160:Z160,'Product Coding'!A106:R106)</f>
        <v>1.0466543683576828</v>
      </c>
      <c r="I160" s="4">
        <f>SUMPRODUCT('Respondent Data'!I160:Z160,'Product Coding'!A107:R107)</f>
        <v>-0.18757311877768112</v>
      </c>
      <c r="J160" s="4">
        <f>SUMPRODUCT('Respondent Data'!I160:Z160,'Product Coding'!A108:R108)</f>
        <v>3.78200948009767E-2</v>
      </c>
      <c r="K160" s="4">
        <f>SUMPRODUCT('Respondent Data'!I160:Z160,'Product Coding'!A109:R109)</f>
        <v>-0.3667186530323322</v>
      </c>
      <c r="L160" s="4">
        <f>SUMPRODUCT('Respondent Data'!I160:Z160,'Product Coding'!A110:R110)</f>
        <v>-5.9727707404914177E-2</v>
      </c>
      <c r="M160" s="4">
        <f>SUMPRODUCT('Respondent Data'!I160:Z160,'Product Coding'!A111:R111)</f>
        <v>-0.53353250118313</v>
      </c>
      <c r="N160" s="4">
        <f>SUMPRODUCT('Respondent Data'!I160:Z160,'Product Coding'!A112:R112)</f>
        <v>-0.43643393525246205</v>
      </c>
      <c r="O160" s="4">
        <f>SUMPRODUCT('Respondent Data'!I160:Z160,'Product Coding'!A113:R113)</f>
        <v>-1.670661422387826</v>
      </c>
      <c r="P160" s="4">
        <f>SUMPRODUCT('Respondent Data'!I160:Z160,'Product Coding'!A114:R114)</f>
        <v>-1.4452682088091682</v>
      </c>
      <c r="Q160" s="4">
        <f>SUMPRODUCT('Respondent Data'!I160:Z160,'Product Coding'!A115:R115)</f>
        <v>-1.8498069566424771</v>
      </c>
      <c r="R160" s="4">
        <f>SUMPRODUCT('Respondent Data'!I160:Z160,'Product Coding'!A116:R116)</f>
        <v>-1.5428160110150591</v>
      </c>
      <c r="S160" s="4">
        <f>SUMPRODUCT('Respondent Data'!I160:Z160,'Product Coding'!A117:R117)</f>
        <v>-2.0166208047932752</v>
      </c>
      <c r="T160" s="4">
        <f>SUMPRODUCT('Respondent Data'!I160:Z160,'Product Coding'!A118:R118)</f>
        <v>0.63868692202115596</v>
      </c>
      <c r="U160" s="4">
        <f>SUMPRODUCT('Respondent Data'!I160:Z160,'Product Coding'!A119:R119)</f>
        <v>-0.59554056511420805</v>
      </c>
      <c r="V160" s="4">
        <f>SUMPRODUCT('Respondent Data'!I160:Z160,'Product Coding'!A120:R120)</f>
        <v>-0.37014735153555023</v>
      </c>
      <c r="W160" s="4">
        <f>SUMPRODUCT('Respondent Data'!I160:Z160,'Product Coding'!A121:R121)</f>
        <v>-0.77468609936885913</v>
      </c>
      <c r="X160" s="4">
        <f>SUMPRODUCT('Respondent Data'!I160:Z160,'Product Coding'!A122:R122)</f>
        <v>-0.46769515374144111</v>
      </c>
      <c r="Y160" s="4">
        <f>SUMPRODUCT('Respondent Data'!I160:Z160,'Product Coding'!A123:R123)</f>
        <v>-0.94149994751965704</v>
      </c>
      <c r="Z160" s="4">
        <f>SUMPRODUCT('Respondent Data'!I160:Z160,'Product Coding'!A124:R124)</f>
        <v>-5.8142064713430086E-2</v>
      </c>
      <c r="AA160" s="4">
        <f>SUMPRODUCT('Respondent Data'!I160:Z160,'Product Coding'!A125:R125)</f>
        <v>-1.2923695518487941</v>
      </c>
      <c r="AB160" s="4">
        <f>SUMPRODUCT('Respondent Data'!I160:Z160,'Product Coding'!A126:R126)</f>
        <v>-1.0669763382701363</v>
      </c>
      <c r="AC160" s="4">
        <f>SUMPRODUCT('Respondent Data'!I160:Z160,'Product Coding'!A127:R127)</f>
        <v>-1.4715150861034452</v>
      </c>
      <c r="AD160" s="4">
        <f>SUMPRODUCT('Respondent Data'!I160:Z160,'Product Coding'!A128:R128)</f>
        <v>-1.1645241404760271</v>
      </c>
      <c r="AE160" s="4">
        <f>SUMPRODUCT('Respondent Data'!I160:Z160,'Product Coding'!A129:R129)</f>
        <v>-1.6383289342542431</v>
      </c>
      <c r="AF160" s="4">
        <f>SUMPRODUCT('Respondent Data'!I160:Z160,'Product Coding'!A130:R130)</f>
        <v>1.0169787925601879</v>
      </c>
      <c r="AG160" s="4">
        <f>SUMPRODUCT('Respondent Data'!I160:Z160,'Product Coding'!A131:R131)</f>
        <v>-0.21724869457517615</v>
      </c>
      <c r="AH160" s="4">
        <f>SUMPRODUCT('Respondent Data'!I160:Z160,'Product Coding'!A132:R132)</f>
        <v>8.1445190034816761E-3</v>
      </c>
      <c r="AI160" s="4">
        <f>SUMPRODUCT('Respondent Data'!I160:Z160,'Product Coding'!A133:R133)</f>
        <v>-0.39639422882982722</v>
      </c>
      <c r="AJ160" s="4">
        <f>SUMPRODUCT('Respondent Data'!I160:Z160,'Product Coding'!A134:R134)</f>
        <v>-8.9403283202409201E-2</v>
      </c>
      <c r="AK160" s="4">
        <f>SUMPRODUCT('Respondent Data'!I160:Z160,'Product Coding'!A135:R135)</f>
        <v>-0.56320807698062514</v>
      </c>
      <c r="AL160" s="4">
        <f>SUMPRODUCT('Respondent Data'!I160:Z160,'Product Coding'!A136:R136)</f>
        <v>-1.5399357683263422</v>
      </c>
      <c r="AM160" s="4">
        <f>SUMPRODUCT('Respondent Data'!I160:Z160,'Product Coding'!A137:R137)</f>
        <v>-2.7741632554617057</v>
      </c>
      <c r="AN160" s="4">
        <f>SUMPRODUCT('Respondent Data'!I160:Z160,'Product Coding'!A138:R138)</f>
        <v>-2.5487700418830483</v>
      </c>
      <c r="AO160" s="4">
        <f>SUMPRODUCT('Respondent Data'!I160:Z160,'Product Coding'!A139:R139)</f>
        <v>-2.953308789716357</v>
      </c>
      <c r="AP160" s="4">
        <f>SUMPRODUCT('Respondent Data'!I160:Z160,'Product Coding'!A140:R140)</f>
        <v>-2.646317844088939</v>
      </c>
      <c r="AQ160" s="4">
        <f>SUMPRODUCT('Respondent Data'!I160:Z160,'Product Coding'!A141:R141)</f>
        <v>-3.1201226378671549</v>
      </c>
      <c r="AR160" s="4">
        <f>SUMPRODUCT('Respondent Data'!I160:Z160,'Product Coding'!A142:R142)</f>
        <v>-0.46481491105272421</v>
      </c>
      <c r="AS160" s="4">
        <f>SUMPRODUCT('Respondent Data'!I160:Z160,'Product Coding'!A143:R143)</f>
        <v>-1.699042398188088</v>
      </c>
      <c r="AT160" s="4">
        <f>SUMPRODUCT('Respondent Data'!I160:Z160,'Product Coding'!A144:R144)</f>
        <v>-1.4736491846094302</v>
      </c>
      <c r="AU160" s="4">
        <f>SUMPRODUCT('Respondent Data'!I160:Z160,'Product Coding'!A145:R145)</f>
        <v>-1.8781879324427393</v>
      </c>
      <c r="AV160" s="4">
        <f>SUMPRODUCT('Respondent Data'!I160:Z160,'Product Coding'!A146:R146)</f>
        <v>-1.5711969868153213</v>
      </c>
      <c r="AW160" s="4">
        <f>SUMPRODUCT('Respondent Data'!I160:Z160,'Product Coding'!A147:R147)</f>
        <v>-2.0450017805935374</v>
      </c>
      <c r="AX160" s="4">
        <f>SUMPRODUCT('Respondent Data'!I160:Z160,'Product Coding'!A148:R148)</f>
        <v>-1.754404412919979</v>
      </c>
      <c r="AY160" s="4">
        <f>SUMPRODUCT('Respondent Data'!I160:Z160,'Product Coding'!A149:R149)</f>
        <v>-2.988631900055343</v>
      </c>
      <c r="AZ160" s="4">
        <f>SUMPRODUCT('Respondent Data'!I160:Z160,'Product Coding'!A150:R150)</f>
        <v>-2.7632386864766847</v>
      </c>
      <c r="BA160" s="4">
        <f>SUMPRODUCT('Respondent Data'!I160:Z160,'Product Coding'!A151:R151)</f>
        <v>-3.1677774343099943</v>
      </c>
      <c r="BB160" s="4">
        <f>SUMPRODUCT('Respondent Data'!I160:Z160,'Product Coding'!A152:R152)</f>
        <v>-2.8607864886825762</v>
      </c>
      <c r="BC160" s="4">
        <f>SUMPRODUCT('Respondent Data'!I160:Z160,'Product Coding'!A153:R153)</f>
        <v>-3.3345912824607922</v>
      </c>
      <c r="BD160" s="4">
        <f>SUMPRODUCT('Respondent Data'!I160:Z160,'Product Coding'!A154:R154)</f>
        <v>-0.679283555646361</v>
      </c>
      <c r="BE160" s="4">
        <f>SUMPRODUCT('Respondent Data'!I160:Z160,'Product Coding'!A155:R155)</f>
        <v>-1.9135110427817252</v>
      </c>
      <c r="BF160" s="4">
        <f>SUMPRODUCT('Respondent Data'!I160:Z160,'Product Coding'!A156:R156)</f>
        <v>-1.688117829203067</v>
      </c>
      <c r="BG160" s="4">
        <f>SUMPRODUCT('Respondent Data'!I160:Z160,'Product Coding'!A157:R157)</f>
        <v>-2.0926565770363759</v>
      </c>
      <c r="BH160" s="4">
        <f>SUMPRODUCT('Respondent Data'!I160:Z160,'Product Coding'!A158:R158)</f>
        <v>-1.7856656314089581</v>
      </c>
      <c r="BI160" s="4">
        <f>SUMPRODUCT('Respondent Data'!I160:Z160,'Product Coding'!A159:R159)</f>
        <v>-2.2594704251871738</v>
      </c>
      <c r="BJ160" s="4">
        <f>SUMPRODUCT('Respondent Data'!I160:Z160,'Product Coding'!A160:R160)</f>
        <v>-0.10686687053793509</v>
      </c>
      <c r="BK160" s="4">
        <f>SUMPRODUCT('Respondent Data'!I160:Z160,'Product Coding'!A161:R161)</f>
        <v>-1.341094357673299</v>
      </c>
      <c r="BL160" s="4">
        <f>SUMPRODUCT('Respondent Data'!I160:Z160,'Product Coding'!A162:R162)</f>
        <v>-1.1157011440946412</v>
      </c>
      <c r="BM160" s="4">
        <f>SUMPRODUCT('Respondent Data'!I160:Z160,'Product Coding'!A163:R163)</f>
        <v>-1.5202398919279503</v>
      </c>
      <c r="BN160" s="4">
        <f>SUMPRODUCT('Respondent Data'!I160:Z160,'Product Coding'!A164:R164)</f>
        <v>-1.2132489463005323</v>
      </c>
      <c r="BO160" s="4">
        <f>SUMPRODUCT('Respondent Data'!I160:Z160,'Product Coding'!A165:R165)</f>
        <v>-1.687053740078748</v>
      </c>
      <c r="BP160" s="4">
        <f>SUMPRODUCT('Respondent Data'!I160:Z160,'Product Coding'!A166:R166)</f>
        <v>0.96825398673568286</v>
      </c>
      <c r="BQ160" s="4">
        <f>SUMPRODUCT('Respondent Data'!I160:Z160,'Product Coding'!A167:R167)</f>
        <v>-0.26597350039968115</v>
      </c>
      <c r="BR160" s="4">
        <f>SUMPRODUCT('Respondent Data'!I160:Z160,'Product Coding'!A168:R168)</f>
        <v>-4.0580286821023326E-2</v>
      </c>
      <c r="BS160" s="4">
        <f>SUMPRODUCT('Respondent Data'!I160:Z160,'Product Coding'!A169:R169)</f>
        <v>-0.44511903465433222</v>
      </c>
      <c r="BT160" s="4">
        <f>SUMPRODUCT('Respondent Data'!I160:Z160,'Product Coding'!A170:R170)</f>
        <v>-0.1381280890269142</v>
      </c>
      <c r="BU160" s="4">
        <f>SUMPRODUCT('Respondent Data'!I160:Z160,'Product Coding'!A171:R171)</f>
        <v>-0.61193288280513003</v>
      </c>
      <c r="BV160" s="4">
        <f>SUMPRODUCT('Respondent Data'!I160:Z160,'Product Coding'!A172:R172)</f>
        <v>1.8134336073523201</v>
      </c>
      <c r="BX160" s="4">
        <f t="shared" si="676"/>
        <v>1.0288755315223783</v>
      </c>
      <c r="BY160" s="4">
        <f t="shared" si="677"/>
        <v>3.5349316928042289</v>
      </c>
      <c r="BZ160" s="4">
        <f t="shared" si="678"/>
        <v>2.8215905830186467</v>
      </c>
      <c r="CA160" s="4">
        <f t="shared" si="679"/>
        <v>4.2284669758222373</v>
      </c>
      <c r="CB160" s="4">
        <f t="shared" si="680"/>
        <v>3.1107024370114518</v>
      </c>
      <c r="CC160" s="4">
        <f t="shared" si="681"/>
        <v>4.9960787685232484</v>
      </c>
      <c r="CD160" s="4">
        <f t="shared" si="682"/>
        <v>0.3511104725739031</v>
      </c>
      <c r="CE160" s="4">
        <f t="shared" si="683"/>
        <v>1.2063184507269669</v>
      </c>
      <c r="CF160" s="4">
        <f t="shared" si="684"/>
        <v>0.96288615353489326</v>
      </c>
      <c r="CG160" s="4">
        <f t="shared" si="685"/>
        <v>1.4429918806090265</v>
      </c>
      <c r="CH160" s="4">
        <f t="shared" si="686"/>
        <v>1.0615474556769813</v>
      </c>
      <c r="CI160" s="4">
        <f t="shared" si="687"/>
        <v>1.7049444016197672</v>
      </c>
      <c r="CJ160" s="4">
        <f t="shared" si="688"/>
        <v>1.5471800250583758</v>
      </c>
      <c r="CK160" s="4">
        <f t="shared" si="689"/>
        <v>5.3156825461287962</v>
      </c>
      <c r="CL160" s="4">
        <f t="shared" si="690"/>
        <v>4.2429899975168341</v>
      </c>
      <c r="CM160" s="4">
        <f t="shared" si="691"/>
        <v>6.3585919201820076</v>
      </c>
      <c r="CN160" s="4">
        <f t="shared" si="692"/>
        <v>4.6777443208540799</v>
      </c>
      <c r="CO160" s="4">
        <f t="shared" si="693"/>
        <v>7.5128944536565596</v>
      </c>
      <c r="CP160" s="4">
        <f t="shared" si="694"/>
        <v>0.52798525488438441</v>
      </c>
      <c r="CQ160" s="4">
        <f t="shared" si="695"/>
        <v>1.8140112711811878</v>
      </c>
      <c r="CR160" s="4">
        <f t="shared" si="696"/>
        <v>1.4479479562995872</v>
      </c>
      <c r="CS160" s="4">
        <f t="shared" si="697"/>
        <v>2.1699108838717165</v>
      </c>
      <c r="CT160" s="4">
        <f t="shared" si="698"/>
        <v>1.5963106991618103</v>
      </c>
      <c r="CU160" s="4">
        <f t="shared" si="699"/>
        <v>2.5638241373260171</v>
      </c>
      <c r="CV160" s="4">
        <f t="shared" si="700"/>
        <v>1.0598655545117639</v>
      </c>
      <c r="CW160" s="4">
        <f t="shared" si="701"/>
        <v>3.641404838553763</v>
      </c>
      <c r="CX160" s="4">
        <f t="shared" si="702"/>
        <v>2.9065776921055928</v>
      </c>
      <c r="CY160" s="4">
        <f t="shared" si="703"/>
        <v>4.3558296011115125</v>
      </c>
      <c r="CZ160" s="4">
        <f t="shared" si="704"/>
        <v>3.2043976771864053</v>
      </c>
      <c r="DA160" s="4">
        <f t="shared" si="705"/>
        <v>5.146562078845756</v>
      </c>
      <c r="DB160" s="4">
        <f t="shared" si="706"/>
        <v>0.36168601964788127</v>
      </c>
      <c r="DC160" s="4">
        <f t="shared" si="707"/>
        <v>1.2426531047985179</v>
      </c>
      <c r="DD160" s="4">
        <f t="shared" si="708"/>
        <v>0.99188855773246887</v>
      </c>
      <c r="DE160" s="4">
        <f t="shared" si="709"/>
        <v>1.4864552055531068</v>
      </c>
      <c r="DF160" s="4">
        <f t="shared" si="710"/>
        <v>1.0935215662937212</v>
      </c>
      <c r="DG160" s="4">
        <f t="shared" si="711"/>
        <v>1.7562978108350118</v>
      </c>
      <c r="DH160" s="4">
        <f t="shared" si="712"/>
        <v>4.6642906661702543</v>
      </c>
      <c r="DI160" s="4">
        <f t="shared" si="713"/>
        <v>16.025212375203189</v>
      </c>
      <c r="DJ160" s="4">
        <f t="shared" si="714"/>
        <v>12.791361264714372</v>
      </c>
      <c r="DK160" s="4">
        <f t="shared" si="715"/>
        <v>19.169276013740873</v>
      </c>
      <c r="DL160" s="4">
        <f t="shared" si="716"/>
        <v>14.102017102804426</v>
      </c>
      <c r="DM160" s="4">
        <f t="shared" si="717"/>
        <v>22.649157117181879</v>
      </c>
      <c r="DN160" s="4">
        <f t="shared" si="718"/>
        <v>1.5917195519246956</v>
      </c>
      <c r="DO160" s="4">
        <f t="shared" si="719"/>
        <v>5.468708038793876</v>
      </c>
      <c r="DP160" s="4">
        <f t="shared" si="720"/>
        <v>4.3651352966592496</v>
      </c>
      <c r="DQ160" s="4">
        <f t="shared" si="721"/>
        <v>6.5416402216556682</v>
      </c>
      <c r="DR160" s="4">
        <f t="shared" si="722"/>
        <v>4.8124051330918762</v>
      </c>
      <c r="DS160" s="4">
        <f t="shared" si="723"/>
        <v>7.729172300411876</v>
      </c>
      <c r="DT160" s="4">
        <f t="shared" si="724"/>
        <v>5.7800042207638453</v>
      </c>
      <c r="DU160" s="4">
        <f t="shared" si="725"/>
        <v>19.858495491955367</v>
      </c>
      <c r="DV160" s="4">
        <f t="shared" si="726"/>
        <v>15.851096638466974</v>
      </c>
      <c r="DW160" s="4">
        <f t="shared" si="727"/>
        <v>23.754629417077822</v>
      </c>
      <c r="DX160" s="4">
        <f t="shared" si="728"/>
        <v>17.475265631852093</v>
      </c>
      <c r="DY160" s="4">
        <f t="shared" si="729"/>
        <v>28.066909441032742</v>
      </c>
      <c r="DZ160" s="4">
        <f t="shared" si="730"/>
        <v>1.972464065141788</v>
      </c>
      <c r="EA160" s="4">
        <f t="shared" si="731"/>
        <v>6.7768408550548944</v>
      </c>
      <c r="EB160" s="4">
        <f t="shared" si="732"/>
        <v>5.4092899102302106</v>
      </c>
      <c r="EC160" s="4">
        <f t="shared" si="733"/>
        <v>8.1064219187981745</v>
      </c>
      <c r="ED160" s="4">
        <f t="shared" si="734"/>
        <v>5.9635481517140336</v>
      </c>
      <c r="EE160" s="4">
        <f t="shared" si="735"/>
        <v>9.5780155476616091</v>
      </c>
      <c r="EF160" s="4">
        <f t="shared" si="736"/>
        <v>1.1127861000027948</v>
      </c>
      <c r="EG160" s="4">
        <f t="shared" si="737"/>
        <v>3.8232251926445375</v>
      </c>
      <c r="EH160" s="4">
        <f t="shared" si="738"/>
        <v>3.051707115666439</v>
      </c>
      <c r="EI160" s="4">
        <f t="shared" si="739"/>
        <v>4.5733221666312867</v>
      </c>
      <c r="EJ160" s="4">
        <f t="shared" si="740"/>
        <v>3.3643976623968079</v>
      </c>
      <c r="EK160" s="4">
        <f t="shared" si="741"/>
        <v>5.4035370050112119</v>
      </c>
      <c r="EL160" s="4">
        <f t="shared" si="742"/>
        <v>0.37974550028178383</v>
      </c>
      <c r="EM160" s="4">
        <f t="shared" si="743"/>
        <v>1.3047004841874579</v>
      </c>
      <c r="EN160" s="4">
        <f t="shared" si="744"/>
        <v>1.0414149182392924</v>
      </c>
      <c r="EO160" s="4">
        <f t="shared" si="745"/>
        <v>1.5606759592996422</v>
      </c>
      <c r="EP160" s="4">
        <f t="shared" si="746"/>
        <v>1.1481226027630387</v>
      </c>
      <c r="EQ160" s="4">
        <f t="shared" si="747"/>
        <v>1.8439921771614158</v>
      </c>
      <c r="ER160" s="4">
        <f t="shared" si="748"/>
        <v>0.16309317636540924</v>
      </c>
      <c r="ET160" s="4">
        <f t="shared" si="749"/>
        <v>0.49288385830630244</v>
      </c>
      <c r="EU160" s="4">
        <f t="shared" si="750"/>
        <v>0.22051048786175612</v>
      </c>
      <c r="EV160" s="4">
        <f t="shared" si="751"/>
        <v>0.26167114929671698</v>
      </c>
      <c r="EW160" s="4">
        <f t="shared" si="752"/>
        <v>0.19126065147284177</v>
      </c>
      <c r="EX160" s="4">
        <f t="shared" si="753"/>
        <v>0.2432674257801585</v>
      </c>
      <c r="EY160" s="4">
        <f t="shared" si="754"/>
        <v>0.16677566099524177</v>
      </c>
      <c r="EZ160" s="4">
        <f t="shared" si="755"/>
        <v>0.74013192873486655</v>
      </c>
      <c r="FA160" s="4">
        <f t="shared" si="756"/>
        <v>0.45324372810756619</v>
      </c>
      <c r="FB160" s="4">
        <f t="shared" si="757"/>
        <v>0.50945389685445319</v>
      </c>
      <c r="FC160" s="4">
        <f t="shared" si="758"/>
        <v>0.40933414799180773</v>
      </c>
      <c r="FD160" s="4">
        <f t="shared" si="759"/>
        <v>0.48507251057755296</v>
      </c>
      <c r="FE160" s="4">
        <f t="shared" si="760"/>
        <v>0.36969336574947081</v>
      </c>
      <c r="FF160" s="4">
        <f t="shared" si="761"/>
        <v>0.3925910183663136</v>
      </c>
      <c r="FG160" s="4">
        <f t="shared" si="762"/>
        <v>0.15833601399312747</v>
      </c>
      <c r="FH160" s="4">
        <f t="shared" si="763"/>
        <v>0.19073086167885431</v>
      </c>
      <c r="FI160" s="4">
        <f t="shared" si="764"/>
        <v>0.13589556410341966</v>
      </c>
      <c r="FJ160" s="4">
        <f t="shared" si="765"/>
        <v>0.17612628246168965</v>
      </c>
      <c r="FK160" s="4">
        <f t="shared" si="766"/>
        <v>0.11746885920457618</v>
      </c>
      <c r="FL160" s="4">
        <f t="shared" si="767"/>
        <v>0.65445657724993256</v>
      </c>
      <c r="FM160" s="4">
        <f t="shared" si="768"/>
        <v>0.35536460363225475</v>
      </c>
      <c r="FN160" s="4">
        <f t="shared" si="769"/>
        <v>0.40850541672121116</v>
      </c>
      <c r="FO160" s="4">
        <f t="shared" si="770"/>
        <v>0.31546628174562563</v>
      </c>
      <c r="FP160" s="4">
        <f t="shared" si="771"/>
        <v>0.38516191468256816</v>
      </c>
      <c r="FQ160" s="4">
        <f t="shared" si="772"/>
        <v>0.28059745976980582</v>
      </c>
      <c r="FR160" s="4">
        <f t="shared" si="773"/>
        <v>0.48546857721353726</v>
      </c>
      <c r="FS160" s="4">
        <f t="shared" si="774"/>
        <v>0.21545200963585728</v>
      </c>
      <c r="FT160" s="4">
        <f t="shared" si="775"/>
        <v>0.25597852617158973</v>
      </c>
      <c r="FU160" s="4">
        <f t="shared" si="776"/>
        <v>0.18671243756382144</v>
      </c>
      <c r="FV160" s="4">
        <f t="shared" si="777"/>
        <v>0.23784619742945032</v>
      </c>
      <c r="FW160" s="4">
        <f t="shared" si="778"/>
        <v>0.16269257304691323</v>
      </c>
      <c r="FX160" s="4">
        <f t="shared" si="779"/>
        <v>0.73438368726043779</v>
      </c>
      <c r="FY160" s="4">
        <f t="shared" si="780"/>
        <v>0.44590043723674372</v>
      </c>
      <c r="FZ160" s="4">
        <f t="shared" si="781"/>
        <v>0.50203611849569663</v>
      </c>
      <c r="GA160" s="4">
        <f t="shared" si="782"/>
        <v>0.40217897260592395</v>
      </c>
      <c r="GB160" s="4">
        <f t="shared" si="783"/>
        <v>0.47766405472017953</v>
      </c>
      <c r="GC160" s="4">
        <f t="shared" si="784"/>
        <v>0.36280549803762069</v>
      </c>
      <c r="GD160" s="4">
        <f t="shared" si="785"/>
        <v>0.17654461236822808</v>
      </c>
      <c r="GE160" s="4">
        <f t="shared" si="786"/>
        <v>5.8736418551610894E-2</v>
      </c>
      <c r="GF160" s="4">
        <f t="shared" si="787"/>
        <v>7.2509158509140886E-2</v>
      </c>
      <c r="GG160" s="4">
        <f t="shared" si="788"/>
        <v>4.9580361700574803E-2</v>
      </c>
      <c r="GH160" s="4">
        <f t="shared" si="789"/>
        <v>6.6216320190387104E-2</v>
      </c>
      <c r="GI160" s="4">
        <f t="shared" si="790"/>
        <v>4.228480512201712E-2</v>
      </c>
      <c r="GJ160" s="4">
        <f t="shared" si="791"/>
        <v>0.38584421653853995</v>
      </c>
      <c r="GK160" s="4">
        <f t="shared" si="792"/>
        <v>0.15459037477079507</v>
      </c>
      <c r="GL160" s="4">
        <f t="shared" si="793"/>
        <v>0.18638858942153383</v>
      </c>
      <c r="GM160" s="4">
        <f t="shared" si="794"/>
        <v>0.13259715003753694</v>
      </c>
      <c r="GN160" s="4">
        <f t="shared" si="795"/>
        <v>0.17204581874492558</v>
      </c>
      <c r="GO160" s="4">
        <f t="shared" si="796"/>
        <v>0.11455839861848256</v>
      </c>
      <c r="GP160" s="4">
        <f t="shared" si="797"/>
        <v>0.14749253354997743</v>
      </c>
      <c r="GQ160" s="4">
        <f t="shared" si="798"/>
        <v>4.7942096321648732E-2</v>
      </c>
      <c r="GR160" s="4">
        <f t="shared" si="799"/>
        <v>5.9343318803195405E-2</v>
      </c>
      <c r="GS160" s="4">
        <f t="shared" si="800"/>
        <v>4.0396484356583259E-2</v>
      </c>
      <c r="GT160" s="4">
        <f t="shared" si="801"/>
        <v>5.4126420692753682E-2</v>
      </c>
      <c r="GU160" s="4">
        <f t="shared" si="802"/>
        <v>3.4403382376398603E-2</v>
      </c>
      <c r="GV160" s="4">
        <f t="shared" si="803"/>
        <v>0.33642122430580151</v>
      </c>
      <c r="GW160" s="4">
        <f t="shared" si="804"/>
        <v>0.12858691834358507</v>
      </c>
      <c r="GX160" s="4">
        <f t="shared" si="805"/>
        <v>0.15602352429148922</v>
      </c>
      <c r="GY160" s="4">
        <f t="shared" si="806"/>
        <v>0.10981261453916639</v>
      </c>
      <c r="GZ160" s="4">
        <f t="shared" si="807"/>
        <v>0.14360495227621228</v>
      </c>
      <c r="HA160" s="4">
        <f t="shared" si="808"/>
        <v>9.4535690129616171E-2</v>
      </c>
      <c r="HB160" s="4">
        <f t="shared" si="809"/>
        <v>0.47330867994572534</v>
      </c>
      <c r="HC160" s="4">
        <f t="shared" si="810"/>
        <v>0.20733014944543937</v>
      </c>
      <c r="HD160" s="4">
        <f t="shared" si="811"/>
        <v>0.24680954754438528</v>
      </c>
      <c r="HE160" s="4">
        <f t="shared" si="812"/>
        <v>0.17942619681798072</v>
      </c>
      <c r="HF160" s="4">
        <f t="shared" si="813"/>
        <v>0.22912669223886151</v>
      </c>
      <c r="HG160" s="4">
        <f t="shared" si="814"/>
        <v>0.15616369503563898</v>
      </c>
      <c r="HH160" s="4">
        <f t="shared" si="815"/>
        <v>0.72477134355268502</v>
      </c>
      <c r="HI160" s="4">
        <f t="shared" si="816"/>
        <v>0.43389586059490015</v>
      </c>
      <c r="HJ160" s="4">
        <f t="shared" si="817"/>
        <v>0.48985632027343751</v>
      </c>
      <c r="HK160" s="4">
        <f t="shared" si="818"/>
        <v>0.39052188402374233</v>
      </c>
      <c r="HL160" s="4">
        <f t="shared" si="819"/>
        <v>0.46552277729108321</v>
      </c>
      <c r="HM160" s="4">
        <f t="shared" si="820"/>
        <v>0.35161840740296918</v>
      </c>
      <c r="HN160" s="4">
        <f t="shared" si="821"/>
        <v>0.85977634493990851</v>
      </c>
      <c r="HP160" s="4">
        <f t="shared" ref="HP160:IU160" si="912">IF(B1=1,ET160,0)</f>
        <v>0.49288385830630244</v>
      </c>
      <c r="HQ160" s="4">
        <f t="shared" si="912"/>
        <v>0.22051048786175612</v>
      </c>
      <c r="HR160" s="4">
        <f t="shared" si="912"/>
        <v>0.26167114929671698</v>
      </c>
      <c r="HS160" s="4">
        <f t="shared" si="912"/>
        <v>0.19126065147284177</v>
      </c>
      <c r="HT160" s="4">
        <f t="shared" si="912"/>
        <v>0.2432674257801585</v>
      </c>
      <c r="HU160" s="4">
        <f t="shared" si="912"/>
        <v>0.16677566099524177</v>
      </c>
      <c r="HV160" s="4">
        <f t="shared" si="912"/>
        <v>0.74013192873486655</v>
      </c>
      <c r="HW160" s="4">
        <f t="shared" si="912"/>
        <v>0.45324372810756619</v>
      </c>
      <c r="HX160" s="4">
        <f t="shared" si="912"/>
        <v>0.50945389685445319</v>
      </c>
      <c r="HY160" s="4">
        <f t="shared" si="912"/>
        <v>0.40933414799180773</v>
      </c>
      <c r="HZ160" s="4">
        <f t="shared" si="912"/>
        <v>0.48507251057755296</v>
      </c>
      <c r="IA160" s="4">
        <f t="shared" si="912"/>
        <v>0.36969336574947081</v>
      </c>
      <c r="IB160" s="4">
        <f t="shared" si="912"/>
        <v>0.3925910183663136</v>
      </c>
      <c r="IC160" s="4">
        <f t="shared" si="912"/>
        <v>0.15833601399312747</v>
      </c>
      <c r="ID160" s="4">
        <f t="shared" si="912"/>
        <v>0.19073086167885431</v>
      </c>
      <c r="IE160" s="4">
        <f t="shared" si="912"/>
        <v>0.13589556410341966</v>
      </c>
      <c r="IF160" s="4">
        <f t="shared" si="912"/>
        <v>0.17612628246168965</v>
      </c>
      <c r="IG160" s="4">
        <f t="shared" si="912"/>
        <v>0.11746885920457618</v>
      </c>
      <c r="IH160" s="4">
        <f t="shared" si="912"/>
        <v>0.65445657724993256</v>
      </c>
      <c r="II160" s="4">
        <f t="shared" si="912"/>
        <v>0.35536460363225475</v>
      </c>
      <c r="IJ160" s="4">
        <f t="shared" si="912"/>
        <v>0.40850541672121116</v>
      </c>
      <c r="IK160" s="4">
        <f t="shared" si="912"/>
        <v>0.31546628174562563</v>
      </c>
      <c r="IL160" s="4">
        <f t="shared" si="912"/>
        <v>0.38516191468256816</v>
      </c>
      <c r="IM160" s="4">
        <f t="shared" si="912"/>
        <v>0.28059745976980582</v>
      </c>
      <c r="IN160" s="4">
        <f t="shared" si="912"/>
        <v>0.48546857721353726</v>
      </c>
      <c r="IO160" s="4">
        <f t="shared" si="912"/>
        <v>0.21545200963585728</v>
      </c>
      <c r="IP160" s="4">
        <f t="shared" si="912"/>
        <v>0.25597852617158973</v>
      </c>
      <c r="IQ160" s="4">
        <f t="shared" si="912"/>
        <v>0.18671243756382144</v>
      </c>
      <c r="IR160" s="4">
        <f t="shared" si="912"/>
        <v>0.23784619742945032</v>
      </c>
      <c r="IS160" s="4">
        <f t="shared" si="912"/>
        <v>0.16269257304691323</v>
      </c>
      <c r="IT160" s="4">
        <f t="shared" si="912"/>
        <v>0.73438368726043779</v>
      </c>
      <c r="IU160" s="4">
        <f t="shared" si="912"/>
        <v>0.44590043723674372</v>
      </c>
      <c r="IV160" s="4">
        <f t="shared" ref="IV160:KA160" si="913">IF(AH1=1,FZ160,0)</f>
        <v>0.50203611849569663</v>
      </c>
      <c r="IW160" s="4">
        <f t="shared" si="913"/>
        <v>0.40217897260592395</v>
      </c>
      <c r="IX160" s="4">
        <f t="shared" si="913"/>
        <v>0.47766405472017953</v>
      </c>
      <c r="IY160" s="4">
        <f t="shared" si="913"/>
        <v>0.36280549803762069</v>
      </c>
      <c r="IZ160" s="4">
        <f t="shared" si="913"/>
        <v>0.17654461236822808</v>
      </c>
      <c r="JA160" s="4">
        <f t="shared" si="913"/>
        <v>5.8736418551610894E-2</v>
      </c>
      <c r="JB160" s="4">
        <f t="shared" si="913"/>
        <v>7.2509158509140886E-2</v>
      </c>
      <c r="JC160" s="4">
        <f t="shared" si="913"/>
        <v>4.9580361700574803E-2</v>
      </c>
      <c r="JD160" s="4">
        <f t="shared" si="913"/>
        <v>6.6216320190387104E-2</v>
      </c>
      <c r="JE160" s="4">
        <f t="shared" si="913"/>
        <v>4.228480512201712E-2</v>
      </c>
      <c r="JF160" s="4">
        <f t="shared" si="913"/>
        <v>0.38584421653853995</v>
      </c>
      <c r="JG160" s="4">
        <f t="shared" si="913"/>
        <v>0.15459037477079507</v>
      </c>
      <c r="JH160" s="4">
        <f t="shared" si="913"/>
        <v>0.18638858942153383</v>
      </c>
      <c r="JI160" s="4">
        <f t="shared" si="913"/>
        <v>0.13259715003753694</v>
      </c>
      <c r="JJ160" s="4">
        <f t="shared" si="913"/>
        <v>0.17204581874492558</v>
      </c>
      <c r="JK160" s="4">
        <f t="shared" si="913"/>
        <v>0.11455839861848256</v>
      </c>
      <c r="JL160" s="4">
        <f t="shared" si="913"/>
        <v>0.14749253354997743</v>
      </c>
      <c r="JM160" s="4">
        <f t="shared" si="913"/>
        <v>4.7942096321648732E-2</v>
      </c>
      <c r="JN160" s="4">
        <f t="shared" si="913"/>
        <v>5.9343318803195405E-2</v>
      </c>
      <c r="JO160" s="4">
        <f t="shared" si="913"/>
        <v>4.0396484356583259E-2</v>
      </c>
      <c r="JP160" s="4">
        <f t="shared" si="913"/>
        <v>5.4126420692753682E-2</v>
      </c>
      <c r="JQ160" s="4">
        <f t="shared" si="913"/>
        <v>3.4403382376398603E-2</v>
      </c>
      <c r="JR160" s="4">
        <f t="shared" si="913"/>
        <v>0.33642122430580151</v>
      </c>
      <c r="JS160" s="4">
        <f t="shared" si="913"/>
        <v>0.12858691834358507</v>
      </c>
      <c r="JT160" s="4">
        <f t="shared" si="913"/>
        <v>0.15602352429148922</v>
      </c>
      <c r="JU160" s="4">
        <f t="shared" si="913"/>
        <v>0.10981261453916639</v>
      </c>
      <c r="JV160" s="4">
        <f t="shared" si="913"/>
        <v>0.14360495227621228</v>
      </c>
      <c r="JW160" s="4">
        <f t="shared" si="913"/>
        <v>9.4535690129616171E-2</v>
      </c>
      <c r="JX160" s="4">
        <f t="shared" si="913"/>
        <v>0.47330867994572534</v>
      </c>
      <c r="JY160" s="4">
        <f t="shared" si="913"/>
        <v>0.20733014944543937</v>
      </c>
      <c r="JZ160" s="4">
        <f t="shared" si="913"/>
        <v>0.24680954754438528</v>
      </c>
      <c r="KA160" s="4">
        <f t="shared" si="913"/>
        <v>0.17942619681798072</v>
      </c>
      <c r="KB160" s="4">
        <f t="shared" ref="KB160:KJ160" si="914">IF(BN1=1,HF160,0)</f>
        <v>0.22912669223886151</v>
      </c>
      <c r="KC160" s="4">
        <f t="shared" si="914"/>
        <v>0.15616369503563898</v>
      </c>
      <c r="KD160" s="4">
        <f t="shared" si="914"/>
        <v>0.72477134355268502</v>
      </c>
      <c r="KE160" s="4">
        <f t="shared" si="914"/>
        <v>0.43389586059490015</v>
      </c>
      <c r="KF160" s="4">
        <f t="shared" si="914"/>
        <v>0.48985632027343751</v>
      </c>
      <c r="KG160" s="4">
        <f t="shared" si="914"/>
        <v>0.39052188402374233</v>
      </c>
      <c r="KH160" s="4">
        <f t="shared" si="914"/>
        <v>0.46552277729108321</v>
      </c>
      <c r="KI160" s="4">
        <f t="shared" si="914"/>
        <v>0.35161840740296918</v>
      </c>
      <c r="KJ160" s="4">
        <f t="shared" si="914"/>
        <v>0</v>
      </c>
    </row>
    <row r="161" spans="1:296" x14ac:dyDescent="0.2">
      <c r="A161" s="4" t="str">
        <f>'Respondent Data'!A161</f>
        <v>1305</v>
      </c>
      <c r="B161" s="4">
        <f>SUMPRODUCT('Respondent Data'!I161:Z161,'Product Coding'!A100:R100)</f>
        <v>2.27581354879436</v>
      </c>
      <c r="C161" s="4">
        <f>SUMPRODUCT('Respondent Data'!I161:Z161,'Product Coding'!A101:R101)</f>
        <v>1.9983654593964997</v>
      </c>
      <c r="D161" s="4">
        <f>SUMPRODUCT('Respondent Data'!I161:Z161,'Product Coding'!A102:R102)</f>
        <v>1.6323622105800299</v>
      </c>
      <c r="E161" s="4">
        <f>SUMPRODUCT('Respondent Data'!I161:Z161,'Product Coding'!A103:R103)</f>
        <v>0.32920267218819499</v>
      </c>
      <c r="F161" s="4">
        <f>SUMPRODUCT('Respondent Data'!I161:Z161,'Product Coding'!A104:R104)</f>
        <v>-1.0438001750670201</v>
      </c>
      <c r="G161" s="4">
        <f>SUMPRODUCT('Respondent Data'!I161:Z161,'Product Coding'!A105:R105)</f>
        <v>-2.22329902782021</v>
      </c>
      <c r="H161" s="4">
        <f>SUMPRODUCT('Respondent Data'!I161:Z161,'Product Coding'!A106:R106)</f>
        <v>0.71375652251700394</v>
      </c>
      <c r="I161" s="4">
        <f>SUMPRODUCT('Respondent Data'!I161:Z161,'Product Coding'!A107:R107)</f>
        <v>0.43630843311914358</v>
      </c>
      <c r="J161" s="4">
        <f>SUMPRODUCT('Respondent Data'!I161:Z161,'Product Coding'!A108:R108)</f>
        <v>7.0305184302673851E-2</v>
      </c>
      <c r="K161" s="4">
        <f>SUMPRODUCT('Respondent Data'!I161:Z161,'Product Coding'!A109:R109)</f>
        <v>-1.2328543540891612</v>
      </c>
      <c r="L161" s="4">
        <f>SUMPRODUCT('Respondent Data'!I161:Z161,'Product Coding'!A110:R110)</f>
        <v>-2.6058572013443762</v>
      </c>
      <c r="M161" s="4">
        <f>SUMPRODUCT('Respondent Data'!I161:Z161,'Product Coding'!A111:R111)</f>
        <v>-3.7853560540975666</v>
      </c>
      <c r="N161" s="4">
        <f>SUMPRODUCT('Respondent Data'!I161:Z161,'Product Coding'!A112:R112)</f>
        <v>-1.2375600580608197</v>
      </c>
      <c r="O161" s="4">
        <f>SUMPRODUCT('Respondent Data'!I161:Z161,'Product Coding'!A113:R113)</f>
        <v>-1.5150081474586801</v>
      </c>
      <c r="P161" s="4">
        <f>SUMPRODUCT('Respondent Data'!I161:Z161,'Product Coding'!A114:R114)</f>
        <v>-1.8810113962751498</v>
      </c>
      <c r="Q161" s="4">
        <f>SUMPRODUCT('Respondent Data'!I161:Z161,'Product Coding'!A115:R115)</f>
        <v>-3.1841709346669846</v>
      </c>
      <c r="R161" s="4">
        <f>SUMPRODUCT('Respondent Data'!I161:Z161,'Product Coding'!A116:R116)</f>
        <v>-4.5571737819221996</v>
      </c>
      <c r="S161" s="4">
        <f>SUMPRODUCT('Respondent Data'!I161:Z161,'Product Coding'!A117:R117)</f>
        <v>-5.7366726346753891</v>
      </c>
      <c r="T161" s="4">
        <f>SUMPRODUCT('Respondent Data'!I161:Z161,'Product Coding'!A118:R118)</f>
        <v>-2.799617084338176</v>
      </c>
      <c r="U161" s="4">
        <f>SUMPRODUCT('Respondent Data'!I161:Z161,'Product Coding'!A119:R119)</f>
        <v>-3.0770651737360364</v>
      </c>
      <c r="V161" s="4">
        <f>SUMPRODUCT('Respondent Data'!I161:Z161,'Product Coding'!A120:R120)</f>
        <v>-3.4430684225525061</v>
      </c>
      <c r="W161" s="4">
        <f>SUMPRODUCT('Respondent Data'!I161:Z161,'Product Coding'!A121:R121)</f>
        <v>-4.7462279609443412</v>
      </c>
      <c r="X161" s="4">
        <f>SUMPRODUCT('Respondent Data'!I161:Z161,'Product Coding'!A122:R122)</f>
        <v>-6.1192308081995561</v>
      </c>
      <c r="Y161" s="4">
        <f>SUMPRODUCT('Respondent Data'!I161:Z161,'Product Coding'!A123:R123)</f>
        <v>-7.2987296609527457</v>
      </c>
      <c r="Z161" s="4">
        <f>SUMPRODUCT('Respondent Data'!I161:Z161,'Product Coding'!A124:R124)</f>
        <v>0.94042654629994016</v>
      </c>
      <c r="AA161" s="4">
        <f>SUMPRODUCT('Respondent Data'!I161:Z161,'Product Coding'!A125:R125)</f>
        <v>0.66297845690207979</v>
      </c>
      <c r="AB161" s="4">
        <f>SUMPRODUCT('Respondent Data'!I161:Z161,'Product Coding'!A126:R126)</f>
        <v>0.29697520808561007</v>
      </c>
      <c r="AC161" s="4">
        <f>SUMPRODUCT('Respondent Data'!I161:Z161,'Product Coding'!A127:R127)</f>
        <v>-1.006184330306225</v>
      </c>
      <c r="AD161" s="4">
        <f>SUMPRODUCT('Respondent Data'!I161:Z161,'Product Coding'!A128:R128)</f>
        <v>-2.3791871775614402</v>
      </c>
      <c r="AE161" s="4">
        <f>SUMPRODUCT('Respondent Data'!I161:Z161,'Product Coding'!A129:R129)</f>
        <v>-3.5586860303146297</v>
      </c>
      <c r="AF161" s="4">
        <f>SUMPRODUCT('Respondent Data'!I161:Z161,'Product Coding'!A130:R130)</f>
        <v>-0.62163047997741594</v>
      </c>
      <c r="AG161" s="4">
        <f>SUMPRODUCT('Respondent Data'!I161:Z161,'Product Coding'!A131:R131)</f>
        <v>-0.8990785693752763</v>
      </c>
      <c r="AH161" s="4">
        <f>SUMPRODUCT('Respondent Data'!I161:Z161,'Product Coding'!A132:R132)</f>
        <v>-1.265081818191746</v>
      </c>
      <c r="AI161" s="4">
        <f>SUMPRODUCT('Respondent Data'!I161:Z161,'Product Coding'!A133:R133)</f>
        <v>-2.5682413565835809</v>
      </c>
      <c r="AJ161" s="4">
        <f>SUMPRODUCT('Respondent Data'!I161:Z161,'Product Coding'!A134:R134)</f>
        <v>-3.9412442038387958</v>
      </c>
      <c r="AK161" s="4">
        <f>SUMPRODUCT('Respondent Data'!I161:Z161,'Product Coding'!A135:R135)</f>
        <v>-5.1207430565919863</v>
      </c>
      <c r="AL161" s="4">
        <f>SUMPRODUCT('Respondent Data'!I161:Z161,'Product Coding'!A136:R136)</f>
        <v>3.6627235807472038</v>
      </c>
      <c r="AM161" s="4">
        <f>SUMPRODUCT('Respondent Data'!I161:Z161,'Product Coding'!A137:R137)</f>
        <v>3.3852754913493435</v>
      </c>
      <c r="AN161" s="4">
        <f>SUMPRODUCT('Respondent Data'!I161:Z161,'Product Coding'!A138:R138)</f>
        <v>3.0192722425328737</v>
      </c>
      <c r="AO161" s="4">
        <f>SUMPRODUCT('Respondent Data'!I161:Z161,'Product Coding'!A139:R139)</f>
        <v>1.7161127041410391</v>
      </c>
      <c r="AP161" s="4">
        <f>SUMPRODUCT('Respondent Data'!I161:Z161,'Product Coding'!A140:R140)</f>
        <v>0.34310985688582407</v>
      </c>
      <c r="AQ161" s="4">
        <f>SUMPRODUCT('Respondent Data'!I161:Z161,'Product Coding'!A141:R141)</f>
        <v>-0.83638899586736604</v>
      </c>
      <c r="AR161" s="4">
        <f>SUMPRODUCT('Respondent Data'!I161:Z161,'Product Coding'!A142:R142)</f>
        <v>2.1006665544698482</v>
      </c>
      <c r="AS161" s="4">
        <f>SUMPRODUCT('Respondent Data'!I161:Z161,'Product Coding'!A143:R143)</f>
        <v>1.8232184650719876</v>
      </c>
      <c r="AT161" s="4">
        <f>SUMPRODUCT('Respondent Data'!I161:Z161,'Product Coding'!A144:R144)</f>
        <v>1.4572152162555179</v>
      </c>
      <c r="AU161" s="4">
        <f>SUMPRODUCT('Respondent Data'!I161:Z161,'Product Coding'!A145:R145)</f>
        <v>0.15405567786368302</v>
      </c>
      <c r="AV161" s="4">
        <f>SUMPRODUCT('Respondent Data'!I161:Z161,'Product Coding'!A146:R146)</f>
        <v>-1.2189471693915319</v>
      </c>
      <c r="AW161" s="4">
        <f>SUMPRODUCT('Respondent Data'!I161:Z161,'Product Coding'!A147:R147)</f>
        <v>-2.3984460221447224</v>
      </c>
      <c r="AX161" s="4">
        <f>SUMPRODUCT('Respondent Data'!I161:Z161,'Product Coding'!A148:R148)</f>
        <v>6.3673181738540903</v>
      </c>
      <c r="AY161" s="4">
        <f>SUMPRODUCT('Respondent Data'!I161:Z161,'Product Coding'!A149:R149)</f>
        <v>6.0898700844562299</v>
      </c>
      <c r="AZ161" s="4">
        <f>SUMPRODUCT('Respondent Data'!I161:Z161,'Product Coding'!A150:R150)</f>
        <v>5.7238668356397602</v>
      </c>
      <c r="BA161" s="4">
        <f>SUMPRODUCT('Respondent Data'!I161:Z161,'Product Coding'!A151:R151)</f>
        <v>4.4207072972479251</v>
      </c>
      <c r="BB161" s="4">
        <f>SUMPRODUCT('Respondent Data'!I161:Z161,'Product Coding'!A152:R152)</f>
        <v>3.0477044499927102</v>
      </c>
      <c r="BC161" s="4">
        <f>SUMPRODUCT('Respondent Data'!I161:Z161,'Product Coding'!A153:R153)</f>
        <v>1.86820559723952</v>
      </c>
      <c r="BD161" s="4">
        <f>SUMPRODUCT('Respondent Data'!I161:Z161,'Product Coding'!A154:R154)</f>
        <v>4.8052611475767337</v>
      </c>
      <c r="BE161" s="4">
        <f>SUMPRODUCT('Respondent Data'!I161:Z161,'Product Coding'!A155:R155)</f>
        <v>4.5278130581788734</v>
      </c>
      <c r="BF161" s="4">
        <f>SUMPRODUCT('Respondent Data'!I161:Z161,'Product Coding'!A156:R156)</f>
        <v>4.1618098093624036</v>
      </c>
      <c r="BG161" s="4">
        <f>SUMPRODUCT('Respondent Data'!I161:Z161,'Product Coding'!A157:R157)</f>
        <v>2.8586502709705686</v>
      </c>
      <c r="BH161" s="4">
        <f>SUMPRODUCT('Respondent Data'!I161:Z161,'Product Coding'!A158:R158)</f>
        <v>1.4856474237153539</v>
      </c>
      <c r="BI161" s="4">
        <f>SUMPRODUCT('Respondent Data'!I161:Z161,'Product Coding'!A159:R159)</f>
        <v>0.30614857096216386</v>
      </c>
      <c r="BJ161" s="4">
        <f>SUMPRODUCT('Respondent Data'!I161:Z161,'Product Coding'!A160:R160)</f>
        <v>8.2153171680720707</v>
      </c>
      <c r="BK161" s="4">
        <f>SUMPRODUCT('Respondent Data'!I161:Z161,'Product Coding'!A161:R161)</f>
        <v>7.9378690786742103</v>
      </c>
      <c r="BL161" s="4">
        <f>SUMPRODUCT('Respondent Data'!I161:Z161,'Product Coding'!A162:R162)</f>
        <v>7.5718658298577406</v>
      </c>
      <c r="BM161" s="4">
        <f>SUMPRODUCT('Respondent Data'!I161:Z161,'Product Coding'!A163:R163)</f>
        <v>6.2687062914659055</v>
      </c>
      <c r="BN161" s="4">
        <f>SUMPRODUCT('Respondent Data'!I161:Z161,'Product Coding'!A164:R164)</f>
        <v>4.8957034442106906</v>
      </c>
      <c r="BO161" s="4">
        <f>SUMPRODUCT('Respondent Data'!I161:Z161,'Product Coding'!A165:R165)</f>
        <v>3.7162045914575002</v>
      </c>
      <c r="BP161" s="4">
        <f>SUMPRODUCT('Respondent Data'!I161:Z161,'Product Coding'!A166:R166)</f>
        <v>6.6532601417947141</v>
      </c>
      <c r="BQ161" s="4">
        <f>SUMPRODUCT('Respondent Data'!I161:Z161,'Product Coding'!A167:R167)</f>
        <v>6.3758120523968538</v>
      </c>
      <c r="BR161" s="4">
        <f>SUMPRODUCT('Respondent Data'!I161:Z161,'Product Coding'!A168:R168)</f>
        <v>6.0098088035803841</v>
      </c>
      <c r="BS161" s="4">
        <f>SUMPRODUCT('Respondent Data'!I161:Z161,'Product Coding'!A169:R169)</f>
        <v>4.706649265188549</v>
      </c>
      <c r="BT161" s="4">
        <f>SUMPRODUCT('Respondent Data'!I161:Z161,'Product Coding'!A170:R170)</f>
        <v>3.333646417933334</v>
      </c>
      <c r="BU161" s="4">
        <f>SUMPRODUCT('Respondent Data'!I161:Z161,'Product Coding'!A171:R171)</f>
        <v>2.1541475651801445</v>
      </c>
      <c r="BV161" s="4">
        <f>SUMPRODUCT('Respondent Data'!I161:Z161,'Product Coding'!A172:R172)</f>
        <v>-3.04337952245826</v>
      </c>
      <c r="BX161" s="4">
        <f t="shared" si="676"/>
        <v>0.10271331214380676</v>
      </c>
      <c r="BY161" s="4">
        <f t="shared" si="677"/>
        <v>0.13555667513988526</v>
      </c>
      <c r="BZ161" s="4">
        <f t="shared" si="678"/>
        <v>0.19546729343110328</v>
      </c>
      <c r="CA161" s="4">
        <f t="shared" si="679"/>
        <v>0.71949717990118756</v>
      </c>
      <c r="CB161" s="4">
        <f t="shared" si="680"/>
        <v>2.8399889890400365</v>
      </c>
      <c r="CC161" s="4">
        <f t="shared" si="681"/>
        <v>9.2377562660847499</v>
      </c>
      <c r="CD161" s="4">
        <f t="shared" si="682"/>
        <v>0.48980078953230916</v>
      </c>
      <c r="CE161" s="4">
        <f t="shared" si="683"/>
        <v>0.64641831836686581</v>
      </c>
      <c r="CF161" s="4">
        <f t="shared" si="684"/>
        <v>0.93210931136418151</v>
      </c>
      <c r="CG161" s="4">
        <f t="shared" si="685"/>
        <v>3.4310088870317932</v>
      </c>
      <c r="CH161" s="4">
        <f t="shared" si="686"/>
        <v>13.542829260021565</v>
      </c>
      <c r="CI161" s="4">
        <f t="shared" si="687"/>
        <v>44.051352431323281</v>
      </c>
      <c r="CJ161" s="4">
        <f t="shared" si="688"/>
        <v>3.4471922463642275</v>
      </c>
      <c r="CK161" s="4">
        <f t="shared" si="689"/>
        <v>4.5494581932172933</v>
      </c>
      <c r="CL161" s="4">
        <f t="shared" si="690"/>
        <v>6.5601364055917957</v>
      </c>
      <c r="CM161" s="4">
        <f t="shared" si="691"/>
        <v>24.147260448224685</v>
      </c>
      <c r="CN161" s="4">
        <f t="shared" si="692"/>
        <v>95.313721448996176</v>
      </c>
      <c r="CO161" s="4">
        <f t="shared" si="693"/>
        <v>310.03110609134404</v>
      </c>
      <c r="CP161" s="4">
        <f t="shared" si="694"/>
        <v>16.438351063734636</v>
      </c>
      <c r="CQ161" s="4">
        <f t="shared" si="695"/>
        <v>21.694638878573279</v>
      </c>
      <c r="CR161" s="4">
        <f t="shared" si="696"/>
        <v>31.282799900365678</v>
      </c>
      <c r="CS161" s="4">
        <f t="shared" si="697"/>
        <v>115.14911734151399</v>
      </c>
      <c r="CT161" s="4">
        <f t="shared" si="698"/>
        <v>454.5149508334286</v>
      </c>
      <c r="CU161" s="4">
        <f t="shared" si="699"/>
        <v>1478.4206387046363</v>
      </c>
      <c r="CV161" s="4">
        <f t="shared" si="700"/>
        <v>0.39046125003139848</v>
      </c>
      <c r="CW161" s="4">
        <f t="shared" si="701"/>
        <v>0.51531420533994787</v>
      </c>
      <c r="CX161" s="4">
        <f t="shared" si="702"/>
        <v>0.7430624340738361</v>
      </c>
      <c r="CY161" s="4">
        <f t="shared" si="703"/>
        <v>2.7351446700983746</v>
      </c>
      <c r="CZ161" s="4">
        <f t="shared" si="704"/>
        <v>10.796123964763447</v>
      </c>
      <c r="DA161" s="4">
        <f t="shared" si="705"/>
        <v>35.117024111643573</v>
      </c>
      <c r="DB161" s="4">
        <f t="shared" si="706"/>
        <v>1.8619614590890488</v>
      </c>
      <c r="DC161" s="4">
        <f t="shared" si="707"/>
        <v>2.4573378013488569</v>
      </c>
      <c r="DD161" s="4">
        <f t="shared" si="708"/>
        <v>3.5433826374092772</v>
      </c>
      <c r="DE161" s="4">
        <f t="shared" si="709"/>
        <v>13.04286650812719</v>
      </c>
      <c r="DF161" s="4">
        <f t="shared" si="710"/>
        <v>51.482616337269604</v>
      </c>
      <c r="DG161" s="4">
        <f t="shared" si="711"/>
        <v>167.45975547771573</v>
      </c>
      <c r="DH161" s="4">
        <f t="shared" si="712"/>
        <v>2.5662523504034841E-2</v>
      </c>
      <c r="DI161" s="4">
        <f t="shared" si="713"/>
        <v>3.3868310633733911E-2</v>
      </c>
      <c r="DJ161" s="4">
        <f t="shared" si="714"/>
        <v>4.8836746739533712E-2</v>
      </c>
      <c r="DK161" s="4">
        <f t="shared" si="715"/>
        <v>0.17976358570201481</v>
      </c>
      <c r="DL161" s="4">
        <f t="shared" si="716"/>
        <v>0.70956025719821503</v>
      </c>
      <c r="DM161" s="4">
        <f t="shared" si="717"/>
        <v>2.308017649854738</v>
      </c>
      <c r="DN161" s="4">
        <f t="shared" si="718"/>
        <v>0.12237483157070597</v>
      </c>
      <c r="DO161" s="4">
        <f t="shared" si="719"/>
        <v>0.16150511498745987</v>
      </c>
      <c r="DP161" s="4">
        <f t="shared" si="720"/>
        <v>0.23288390386752161</v>
      </c>
      <c r="DQ161" s="4">
        <f t="shared" si="721"/>
        <v>0.85722429126548982</v>
      </c>
      <c r="DR161" s="4">
        <f t="shared" si="722"/>
        <v>3.3836234753081089</v>
      </c>
      <c r="DS161" s="4">
        <f t="shared" si="723"/>
        <v>11.006059911402815</v>
      </c>
      <c r="DT161" s="4">
        <f t="shared" si="724"/>
        <v>1.7167571015388723E-3</v>
      </c>
      <c r="DU161" s="4">
        <f t="shared" si="725"/>
        <v>2.2657032457640202E-3</v>
      </c>
      <c r="DV161" s="4">
        <f t="shared" si="726"/>
        <v>3.267053287568069E-3</v>
      </c>
      <c r="DW161" s="4">
        <f t="shared" si="727"/>
        <v>1.2025723514817389E-2</v>
      </c>
      <c r="DX161" s="4">
        <f t="shared" si="728"/>
        <v>4.7467764046012849E-2</v>
      </c>
      <c r="DY161" s="4">
        <f t="shared" si="729"/>
        <v>0.15440047001777513</v>
      </c>
      <c r="DZ161" s="4">
        <f t="shared" si="730"/>
        <v>8.186562834150023E-3</v>
      </c>
      <c r="EA161" s="4">
        <f t="shared" si="731"/>
        <v>1.0804278583358355E-2</v>
      </c>
      <c r="EB161" s="4">
        <f t="shared" si="732"/>
        <v>1.5579336760697126E-2</v>
      </c>
      <c r="EC161" s="4">
        <f t="shared" si="733"/>
        <v>5.7346109762365149E-2</v>
      </c>
      <c r="ED161" s="4">
        <f t="shared" si="734"/>
        <v>0.22635574514936263</v>
      </c>
      <c r="EE161" s="4">
        <f t="shared" si="735"/>
        <v>0.73627722191437317</v>
      </c>
      <c r="EF161" s="4">
        <f t="shared" si="736"/>
        <v>2.7047871021718627E-4</v>
      </c>
      <c r="EG161" s="4">
        <f t="shared" si="737"/>
        <v>3.5696633559856501E-4</v>
      </c>
      <c r="EH161" s="4">
        <f t="shared" si="738"/>
        <v>5.147311513318477E-4</v>
      </c>
      <c r="EI161" s="4">
        <f t="shared" si="739"/>
        <v>1.8946781596538194E-3</v>
      </c>
      <c r="EJ161" s="4">
        <f t="shared" si="740"/>
        <v>7.4786465624930871E-3</v>
      </c>
      <c r="EK161" s="4">
        <f t="shared" si="741"/>
        <v>2.4326120421986532E-2</v>
      </c>
      <c r="EL161" s="4">
        <f t="shared" si="742"/>
        <v>1.2898102792223769E-3</v>
      </c>
      <c r="EM161" s="4">
        <f t="shared" si="743"/>
        <v>1.7022369288202807E-3</v>
      </c>
      <c r="EN161" s="4">
        <f t="shared" si="744"/>
        <v>2.4545574381462034E-3</v>
      </c>
      <c r="EO161" s="4">
        <f t="shared" si="745"/>
        <v>9.0350008108858321E-3</v>
      </c>
      <c r="EP161" s="4">
        <f t="shared" si="746"/>
        <v>3.5662826117549888E-2</v>
      </c>
      <c r="EQ161" s="4">
        <f t="shared" si="747"/>
        <v>0.11600203265050155</v>
      </c>
      <c r="ER161" s="4">
        <f t="shared" si="748"/>
        <v>20.976012489888468</v>
      </c>
      <c r="ET161" s="4">
        <f t="shared" si="749"/>
        <v>0.90685401997721438</v>
      </c>
      <c r="EU161" s="4">
        <f t="shared" si="750"/>
        <v>0.88062535485233573</v>
      </c>
      <c r="EV161" s="4">
        <f t="shared" si="751"/>
        <v>0.83649298102493985</v>
      </c>
      <c r="EW161" s="4">
        <f t="shared" si="752"/>
        <v>0.58156536206559284</v>
      </c>
      <c r="EX161" s="4">
        <f t="shared" si="753"/>
        <v>0.260417413397321</v>
      </c>
      <c r="EY161" s="4">
        <f t="shared" si="754"/>
        <v>9.767765260370205E-2</v>
      </c>
      <c r="EZ161" s="4">
        <f t="shared" si="755"/>
        <v>0.67123068199871772</v>
      </c>
      <c r="FA161" s="4">
        <f t="shared" si="756"/>
        <v>0.60737905357608712</v>
      </c>
      <c r="FB161" s="4">
        <f t="shared" si="757"/>
        <v>0.51756905994823954</v>
      </c>
      <c r="FC161" s="4">
        <f t="shared" si="758"/>
        <v>0.22568223749825778</v>
      </c>
      <c r="FD161" s="4">
        <f t="shared" si="759"/>
        <v>6.8762410815687264E-2</v>
      </c>
      <c r="FE161" s="4">
        <f t="shared" si="760"/>
        <v>2.2196891902954739E-2</v>
      </c>
      <c r="FF161" s="4">
        <f t="shared" si="761"/>
        <v>0.22486097847862171</v>
      </c>
      <c r="FG161" s="4">
        <f t="shared" si="762"/>
        <v>0.18019777159907766</v>
      </c>
      <c r="FH161" s="4">
        <f t="shared" si="763"/>
        <v>0.13227274566902758</v>
      </c>
      <c r="FI161" s="4">
        <f t="shared" si="764"/>
        <v>3.9765763036450227E-2</v>
      </c>
      <c r="FJ161" s="4">
        <f t="shared" si="765"/>
        <v>1.038273659199805E-2</v>
      </c>
      <c r="FK161" s="4">
        <f t="shared" si="766"/>
        <v>3.2151125093781412E-3</v>
      </c>
      <c r="FL161" s="4">
        <f t="shared" si="767"/>
        <v>5.7344871447142308E-2</v>
      </c>
      <c r="FM161" s="4">
        <f t="shared" si="768"/>
        <v>4.4063269979771801E-2</v>
      </c>
      <c r="FN161" s="4">
        <f t="shared" si="769"/>
        <v>3.0976247509085258E-2</v>
      </c>
      <c r="FO161" s="4">
        <f t="shared" si="770"/>
        <v>8.6096220349199358E-3</v>
      </c>
      <c r="FP161" s="4">
        <f t="shared" si="771"/>
        <v>2.1953176249656777E-3</v>
      </c>
      <c r="FQ161" s="4">
        <f t="shared" si="772"/>
        <v>6.7594027948372315E-4</v>
      </c>
      <c r="FR161" s="4">
        <f t="shared" si="773"/>
        <v>0.71918580972854773</v>
      </c>
      <c r="FS161" s="4">
        <f t="shared" si="774"/>
        <v>0.65992913976257395</v>
      </c>
      <c r="FT161" s="4">
        <f t="shared" si="775"/>
        <v>0.57370291531257911</v>
      </c>
      <c r="FU161" s="4">
        <f t="shared" si="776"/>
        <v>0.2677272470877714</v>
      </c>
      <c r="FV161" s="4">
        <f t="shared" si="777"/>
        <v>8.4773608940286627E-2</v>
      </c>
      <c r="FW161" s="4">
        <f t="shared" si="778"/>
        <v>2.7687773968000186E-2</v>
      </c>
      <c r="FX161" s="4">
        <f t="shared" si="779"/>
        <v>0.34941071509687494</v>
      </c>
      <c r="FY161" s="4">
        <f t="shared" si="780"/>
        <v>0.28923988845112469</v>
      </c>
      <c r="FZ161" s="4">
        <f t="shared" si="781"/>
        <v>0.22010032608000171</v>
      </c>
      <c r="GA161" s="4">
        <f t="shared" si="782"/>
        <v>7.1210532366825424E-2</v>
      </c>
      <c r="GB161" s="4">
        <f t="shared" si="783"/>
        <v>1.9053928134483412E-2</v>
      </c>
      <c r="GC161" s="4">
        <f t="shared" si="784"/>
        <v>5.9361358869613372E-3</v>
      </c>
      <c r="GD161" s="4">
        <f t="shared" si="785"/>
        <v>0.97497956402232344</v>
      </c>
      <c r="GE161" s="4">
        <f t="shared" si="786"/>
        <v>0.96724117541336241</v>
      </c>
      <c r="GF161" s="4">
        <f t="shared" si="787"/>
        <v>0.95343722758441674</v>
      </c>
      <c r="GG161" s="4">
        <f t="shared" si="788"/>
        <v>0.84762745021067332</v>
      </c>
      <c r="GH161" s="4">
        <f t="shared" si="789"/>
        <v>0.58494574601242322</v>
      </c>
      <c r="GI161" s="4">
        <f t="shared" si="790"/>
        <v>0.30229584779993907</v>
      </c>
      <c r="GJ161" s="4">
        <f t="shared" si="791"/>
        <v>0.89096794749090302</v>
      </c>
      <c r="GK161" s="4">
        <f t="shared" si="792"/>
        <v>0.86095186934307777</v>
      </c>
      <c r="GL161" s="4">
        <f t="shared" si="793"/>
        <v>0.81110637981648437</v>
      </c>
      <c r="GM161" s="4">
        <f t="shared" si="794"/>
        <v>0.53843792841984217</v>
      </c>
      <c r="GN161" s="4">
        <f t="shared" si="795"/>
        <v>0.22812178227276089</v>
      </c>
      <c r="GO161" s="4">
        <f t="shared" si="796"/>
        <v>8.3291271855993748E-2</v>
      </c>
      <c r="GP161" s="4">
        <f t="shared" si="797"/>
        <v>0.99828618510235745</v>
      </c>
      <c r="GQ161" s="4">
        <f t="shared" si="798"/>
        <v>0.99773941856093973</v>
      </c>
      <c r="GR161" s="4">
        <f t="shared" si="799"/>
        <v>0.99674358559182985</v>
      </c>
      <c r="GS161" s="4">
        <f t="shared" si="800"/>
        <v>0.98811717604069249</v>
      </c>
      <c r="GT161" s="4">
        <f t="shared" si="801"/>
        <v>0.95468331754414959</v>
      </c>
      <c r="GU161" s="4">
        <f t="shared" si="802"/>
        <v>0.86625051355410676</v>
      </c>
      <c r="GV161" s="4">
        <f t="shared" si="803"/>
        <v>0.99187991277017573</v>
      </c>
      <c r="GW161" s="4">
        <f t="shared" si="804"/>
        <v>0.9893112061234044</v>
      </c>
      <c r="GX161" s="4">
        <f t="shared" si="805"/>
        <v>0.98465965563026403</v>
      </c>
      <c r="GY161" s="4">
        <f t="shared" si="806"/>
        <v>0.94576410767212882</v>
      </c>
      <c r="GZ161" s="4">
        <f t="shared" si="807"/>
        <v>0.81542407572625364</v>
      </c>
      <c r="HA161" s="4">
        <f t="shared" si="808"/>
        <v>0.57594489369469848</v>
      </c>
      <c r="HB161" s="4">
        <f t="shared" si="809"/>
        <v>0.99972959442873288</v>
      </c>
      <c r="HC161" s="4">
        <f t="shared" si="810"/>
        <v>0.99964316104389583</v>
      </c>
      <c r="HD161" s="4">
        <f t="shared" si="811"/>
        <v>0.9994855336605194</v>
      </c>
      <c r="HE161" s="4">
        <f t="shared" si="812"/>
        <v>0.99810890485701143</v>
      </c>
      <c r="HF161" s="4">
        <f t="shared" si="813"/>
        <v>0.9925768684150178</v>
      </c>
      <c r="HG161" s="4">
        <f t="shared" si="814"/>
        <v>0.97625158634833509</v>
      </c>
      <c r="HH161" s="4">
        <f t="shared" si="815"/>
        <v>0.99871185118835593</v>
      </c>
      <c r="HI161" s="4">
        <f t="shared" si="816"/>
        <v>0.99830065575770377</v>
      </c>
      <c r="HJ161" s="4">
        <f t="shared" si="817"/>
        <v>0.99755145266193501</v>
      </c>
      <c r="HK161" s="4">
        <f t="shared" si="818"/>
        <v>0.99104589949444255</v>
      </c>
      <c r="HL161" s="4">
        <f t="shared" si="819"/>
        <v>0.96556521561052733</v>
      </c>
      <c r="HM161" s="4">
        <f t="shared" si="820"/>
        <v>0.89605571561998232</v>
      </c>
      <c r="HN161" s="4">
        <f t="shared" si="821"/>
        <v>4.5504160523212149E-2</v>
      </c>
      <c r="HP161" s="4">
        <f t="shared" ref="HP161:IU161" si="915">IF(B1=1,ET161,0)</f>
        <v>0.90685401997721438</v>
      </c>
      <c r="HQ161" s="4">
        <f t="shared" si="915"/>
        <v>0.88062535485233573</v>
      </c>
      <c r="HR161" s="4">
        <f t="shared" si="915"/>
        <v>0.83649298102493985</v>
      </c>
      <c r="HS161" s="4">
        <f t="shared" si="915"/>
        <v>0.58156536206559284</v>
      </c>
      <c r="HT161" s="4">
        <f t="shared" si="915"/>
        <v>0.260417413397321</v>
      </c>
      <c r="HU161" s="4">
        <f t="shared" si="915"/>
        <v>9.767765260370205E-2</v>
      </c>
      <c r="HV161" s="4">
        <f t="shared" si="915"/>
        <v>0.67123068199871772</v>
      </c>
      <c r="HW161" s="4">
        <f t="shared" si="915"/>
        <v>0.60737905357608712</v>
      </c>
      <c r="HX161" s="4">
        <f t="shared" si="915"/>
        <v>0.51756905994823954</v>
      </c>
      <c r="HY161" s="4">
        <f t="shared" si="915"/>
        <v>0.22568223749825778</v>
      </c>
      <c r="HZ161" s="4">
        <f t="shared" si="915"/>
        <v>6.8762410815687264E-2</v>
      </c>
      <c r="IA161" s="4">
        <f t="shared" si="915"/>
        <v>2.2196891902954739E-2</v>
      </c>
      <c r="IB161" s="4">
        <f t="shared" si="915"/>
        <v>0.22486097847862171</v>
      </c>
      <c r="IC161" s="4">
        <f t="shared" si="915"/>
        <v>0.18019777159907766</v>
      </c>
      <c r="ID161" s="4">
        <f t="shared" si="915"/>
        <v>0.13227274566902758</v>
      </c>
      <c r="IE161" s="4">
        <f t="shared" si="915"/>
        <v>3.9765763036450227E-2</v>
      </c>
      <c r="IF161" s="4">
        <f t="shared" si="915"/>
        <v>1.038273659199805E-2</v>
      </c>
      <c r="IG161" s="4">
        <f t="shared" si="915"/>
        <v>3.2151125093781412E-3</v>
      </c>
      <c r="IH161" s="4">
        <f t="shared" si="915"/>
        <v>5.7344871447142308E-2</v>
      </c>
      <c r="II161" s="4">
        <f t="shared" si="915"/>
        <v>4.4063269979771801E-2</v>
      </c>
      <c r="IJ161" s="4">
        <f t="shared" si="915"/>
        <v>3.0976247509085258E-2</v>
      </c>
      <c r="IK161" s="4">
        <f t="shared" si="915"/>
        <v>8.6096220349199358E-3</v>
      </c>
      <c r="IL161" s="4">
        <f t="shared" si="915"/>
        <v>2.1953176249656777E-3</v>
      </c>
      <c r="IM161" s="4">
        <f t="shared" si="915"/>
        <v>6.7594027948372315E-4</v>
      </c>
      <c r="IN161" s="4">
        <f t="shared" si="915"/>
        <v>0.71918580972854773</v>
      </c>
      <c r="IO161" s="4">
        <f t="shared" si="915"/>
        <v>0.65992913976257395</v>
      </c>
      <c r="IP161" s="4">
        <f t="shared" si="915"/>
        <v>0.57370291531257911</v>
      </c>
      <c r="IQ161" s="4">
        <f t="shared" si="915"/>
        <v>0.2677272470877714</v>
      </c>
      <c r="IR161" s="4">
        <f t="shared" si="915"/>
        <v>8.4773608940286627E-2</v>
      </c>
      <c r="IS161" s="4">
        <f t="shared" si="915"/>
        <v>2.7687773968000186E-2</v>
      </c>
      <c r="IT161" s="4">
        <f t="shared" si="915"/>
        <v>0.34941071509687494</v>
      </c>
      <c r="IU161" s="4">
        <f t="shared" si="915"/>
        <v>0.28923988845112469</v>
      </c>
      <c r="IV161" s="4">
        <f t="shared" ref="IV161:KA161" si="916">IF(AH1=1,FZ161,0)</f>
        <v>0.22010032608000171</v>
      </c>
      <c r="IW161" s="4">
        <f t="shared" si="916"/>
        <v>7.1210532366825424E-2</v>
      </c>
      <c r="IX161" s="4">
        <f t="shared" si="916"/>
        <v>1.9053928134483412E-2</v>
      </c>
      <c r="IY161" s="4">
        <f t="shared" si="916"/>
        <v>5.9361358869613372E-3</v>
      </c>
      <c r="IZ161" s="4">
        <f t="shared" si="916"/>
        <v>0.97497956402232344</v>
      </c>
      <c r="JA161" s="4">
        <f t="shared" si="916"/>
        <v>0.96724117541336241</v>
      </c>
      <c r="JB161" s="4">
        <f t="shared" si="916"/>
        <v>0.95343722758441674</v>
      </c>
      <c r="JC161" s="4">
        <f t="shared" si="916"/>
        <v>0.84762745021067332</v>
      </c>
      <c r="JD161" s="4">
        <f t="shared" si="916"/>
        <v>0.58494574601242322</v>
      </c>
      <c r="JE161" s="4">
        <f t="shared" si="916"/>
        <v>0.30229584779993907</v>
      </c>
      <c r="JF161" s="4">
        <f t="shared" si="916"/>
        <v>0.89096794749090302</v>
      </c>
      <c r="JG161" s="4">
        <f t="shared" si="916"/>
        <v>0.86095186934307777</v>
      </c>
      <c r="JH161" s="4">
        <f t="shared" si="916"/>
        <v>0.81110637981648437</v>
      </c>
      <c r="JI161" s="4">
        <f t="shared" si="916"/>
        <v>0.53843792841984217</v>
      </c>
      <c r="JJ161" s="4">
        <f t="shared" si="916"/>
        <v>0.22812178227276089</v>
      </c>
      <c r="JK161" s="4">
        <f t="shared" si="916"/>
        <v>8.3291271855993748E-2</v>
      </c>
      <c r="JL161" s="4">
        <f t="shared" si="916"/>
        <v>0.99828618510235745</v>
      </c>
      <c r="JM161" s="4">
        <f t="shared" si="916"/>
        <v>0.99773941856093973</v>
      </c>
      <c r="JN161" s="4">
        <f t="shared" si="916"/>
        <v>0.99674358559182985</v>
      </c>
      <c r="JO161" s="4">
        <f t="shared" si="916"/>
        <v>0.98811717604069249</v>
      </c>
      <c r="JP161" s="4">
        <f t="shared" si="916"/>
        <v>0.95468331754414959</v>
      </c>
      <c r="JQ161" s="4">
        <f t="shared" si="916"/>
        <v>0.86625051355410676</v>
      </c>
      <c r="JR161" s="4">
        <f t="shared" si="916"/>
        <v>0.99187991277017573</v>
      </c>
      <c r="JS161" s="4">
        <f t="shared" si="916"/>
        <v>0.9893112061234044</v>
      </c>
      <c r="JT161" s="4">
        <f t="shared" si="916"/>
        <v>0.98465965563026403</v>
      </c>
      <c r="JU161" s="4">
        <f t="shared" si="916"/>
        <v>0.94576410767212882</v>
      </c>
      <c r="JV161" s="4">
        <f t="shared" si="916"/>
        <v>0.81542407572625364</v>
      </c>
      <c r="JW161" s="4">
        <f t="shared" si="916"/>
        <v>0.57594489369469848</v>
      </c>
      <c r="JX161" s="4">
        <f t="shared" si="916"/>
        <v>0.99972959442873288</v>
      </c>
      <c r="JY161" s="4">
        <f t="shared" si="916"/>
        <v>0.99964316104389583</v>
      </c>
      <c r="JZ161" s="4">
        <f t="shared" si="916"/>
        <v>0.9994855336605194</v>
      </c>
      <c r="KA161" s="4">
        <f t="shared" si="916"/>
        <v>0.99810890485701143</v>
      </c>
      <c r="KB161" s="4">
        <f t="shared" ref="KB161:KJ161" si="917">IF(BN1=1,HF161,0)</f>
        <v>0.9925768684150178</v>
      </c>
      <c r="KC161" s="4">
        <f t="shared" si="917"/>
        <v>0.97625158634833509</v>
      </c>
      <c r="KD161" s="4">
        <f t="shared" si="917"/>
        <v>0.99871185118835593</v>
      </c>
      <c r="KE161" s="4">
        <f t="shared" si="917"/>
        <v>0.99830065575770377</v>
      </c>
      <c r="KF161" s="4">
        <f t="shared" si="917"/>
        <v>0.99755145266193501</v>
      </c>
      <c r="KG161" s="4">
        <f t="shared" si="917"/>
        <v>0.99104589949444255</v>
      </c>
      <c r="KH161" s="4">
        <f t="shared" si="917"/>
        <v>0.96556521561052733</v>
      </c>
      <c r="KI161" s="4">
        <f t="shared" si="917"/>
        <v>0.89605571561998232</v>
      </c>
      <c r="KJ161" s="4">
        <f t="shared" si="917"/>
        <v>0</v>
      </c>
    </row>
    <row r="162" spans="1:296" x14ac:dyDescent="0.2">
      <c r="A162" s="4" t="str">
        <f>'Respondent Data'!A162</f>
        <v>1311</v>
      </c>
      <c r="B162" s="4">
        <f>SUMPRODUCT('Respondent Data'!I162:Z162,'Product Coding'!A100:R100)</f>
        <v>1.0167564480082749</v>
      </c>
      <c r="C162" s="4">
        <f>SUMPRODUCT('Respondent Data'!I162:Z162,'Product Coding'!A101:R101)</f>
        <v>1.5521199953253819</v>
      </c>
      <c r="D162" s="4">
        <f>SUMPRODUCT('Respondent Data'!I162:Z162,'Product Coding'!A102:R102)</f>
        <v>1.4852909500364762</v>
      </c>
      <c r="E162" s="4">
        <f>SUMPRODUCT('Respondent Data'!I162:Z162,'Product Coding'!A103:R103)</f>
        <v>0.51026111145828512</v>
      </c>
      <c r="F162" s="4">
        <f>SUMPRODUCT('Respondent Data'!I162:Z162,'Product Coding'!A104:R104)</f>
        <v>-0.28713641748166685</v>
      </c>
      <c r="G162" s="4">
        <f>SUMPRODUCT('Respondent Data'!I162:Z162,'Product Coding'!A105:R105)</f>
        <v>-0.87366856986659003</v>
      </c>
      <c r="H162" s="4">
        <f>SUMPRODUCT('Respondent Data'!I162:Z162,'Product Coding'!A106:R106)</f>
        <v>-1.047483844518605</v>
      </c>
      <c r="I162" s="4">
        <f>SUMPRODUCT('Respondent Data'!I162:Z162,'Product Coding'!A107:R107)</f>
        <v>-0.51212029720149799</v>
      </c>
      <c r="J162" s="4">
        <f>SUMPRODUCT('Respondent Data'!I162:Z162,'Product Coding'!A108:R108)</f>
        <v>-0.57894934249040375</v>
      </c>
      <c r="K162" s="4">
        <f>SUMPRODUCT('Respondent Data'!I162:Z162,'Product Coding'!A109:R109)</f>
        <v>-1.5539791810685948</v>
      </c>
      <c r="L162" s="4">
        <f>SUMPRODUCT('Respondent Data'!I162:Z162,'Product Coding'!A110:R110)</f>
        <v>-2.3513767100085468</v>
      </c>
      <c r="M162" s="4">
        <f>SUMPRODUCT('Respondent Data'!I162:Z162,'Product Coding'!A111:R111)</f>
        <v>-2.9379088623934697</v>
      </c>
      <c r="N162" s="4">
        <f>SUMPRODUCT('Respondent Data'!I162:Z162,'Product Coding'!A112:R112)</f>
        <v>-0.3660710605224553</v>
      </c>
      <c r="O162" s="4">
        <f>SUMPRODUCT('Respondent Data'!I162:Z162,'Product Coding'!A113:R113)</f>
        <v>0.1692924867946517</v>
      </c>
      <c r="P162" s="4">
        <f>SUMPRODUCT('Respondent Data'!I162:Z162,'Product Coding'!A114:R114)</f>
        <v>0.10246344150574593</v>
      </c>
      <c r="Q162" s="4">
        <f>SUMPRODUCT('Respondent Data'!I162:Z162,'Product Coding'!A115:R115)</f>
        <v>-0.8725663970724451</v>
      </c>
      <c r="R162" s="4">
        <f>SUMPRODUCT('Respondent Data'!I162:Z162,'Product Coding'!A116:R116)</f>
        <v>-1.6699639260123971</v>
      </c>
      <c r="S162" s="4">
        <f>SUMPRODUCT('Respondent Data'!I162:Z162,'Product Coding'!A117:R117)</f>
        <v>-2.2564960783973205</v>
      </c>
      <c r="T162" s="4">
        <f>SUMPRODUCT('Respondent Data'!I162:Z162,'Product Coding'!A118:R118)</f>
        <v>-2.4303113530493352</v>
      </c>
      <c r="U162" s="4">
        <f>SUMPRODUCT('Respondent Data'!I162:Z162,'Product Coding'!A119:R119)</f>
        <v>-1.8949478057322282</v>
      </c>
      <c r="V162" s="4">
        <f>SUMPRODUCT('Respondent Data'!I162:Z162,'Product Coding'!A120:R120)</f>
        <v>-1.961776851021134</v>
      </c>
      <c r="W162" s="4">
        <f>SUMPRODUCT('Respondent Data'!I162:Z162,'Product Coding'!A121:R121)</f>
        <v>-2.936806689599325</v>
      </c>
      <c r="X162" s="4">
        <f>SUMPRODUCT('Respondent Data'!I162:Z162,'Product Coding'!A122:R122)</f>
        <v>-3.734204218539277</v>
      </c>
      <c r="Y162" s="4">
        <f>SUMPRODUCT('Respondent Data'!I162:Z162,'Product Coding'!A123:R123)</f>
        <v>-4.3207363709241999</v>
      </c>
      <c r="Z162" s="4">
        <f>SUMPRODUCT('Respondent Data'!I162:Z162,'Product Coding'!A124:R124)</f>
        <v>0.87695963790851472</v>
      </c>
      <c r="AA162" s="4">
        <f>SUMPRODUCT('Respondent Data'!I162:Z162,'Product Coding'!A125:R125)</f>
        <v>1.4123231852256217</v>
      </c>
      <c r="AB162" s="4">
        <f>SUMPRODUCT('Respondent Data'!I162:Z162,'Product Coding'!A126:R126)</f>
        <v>1.345494139936716</v>
      </c>
      <c r="AC162" s="4">
        <f>SUMPRODUCT('Respondent Data'!I162:Z162,'Product Coding'!A127:R127)</f>
        <v>0.37046430135852493</v>
      </c>
      <c r="AD162" s="4">
        <f>SUMPRODUCT('Respondent Data'!I162:Z162,'Product Coding'!A128:R128)</f>
        <v>-0.42693322758142704</v>
      </c>
      <c r="AE162" s="4">
        <f>SUMPRODUCT('Respondent Data'!I162:Z162,'Product Coding'!A129:R129)</f>
        <v>-1.0134653799663504</v>
      </c>
      <c r="AF162" s="4">
        <f>SUMPRODUCT('Respondent Data'!I162:Z162,'Product Coding'!A130:R130)</f>
        <v>-1.1872806546183652</v>
      </c>
      <c r="AG162" s="4">
        <f>SUMPRODUCT('Respondent Data'!I162:Z162,'Product Coding'!A131:R131)</f>
        <v>-0.65191710730125818</v>
      </c>
      <c r="AH162" s="4">
        <f>SUMPRODUCT('Respondent Data'!I162:Z162,'Product Coding'!A132:R132)</f>
        <v>-0.71874615259016394</v>
      </c>
      <c r="AI162" s="4">
        <f>SUMPRODUCT('Respondent Data'!I162:Z162,'Product Coding'!A133:R133)</f>
        <v>-1.693775991168355</v>
      </c>
      <c r="AJ162" s="4">
        <f>SUMPRODUCT('Respondent Data'!I162:Z162,'Product Coding'!A134:R134)</f>
        <v>-2.4911735201083069</v>
      </c>
      <c r="AK162" s="4">
        <f>SUMPRODUCT('Respondent Data'!I162:Z162,'Product Coding'!A135:R135)</f>
        <v>-3.0777056724932303</v>
      </c>
      <c r="AL162" s="4">
        <f>SUMPRODUCT('Respondent Data'!I162:Z162,'Product Coding'!A136:R136)</f>
        <v>4.5978882541911652</v>
      </c>
      <c r="AM162" s="4">
        <f>SUMPRODUCT('Respondent Data'!I162:Z162,'Product Coding'!A137:R137)</f>
        <v>5.1332518015082709</v>
      </c>
      <c r="AN162" s="4">
        <f>SUMPRODUCT('Respondent Data'!I162:Z162,'Product Coding'!A138:R138)</f>
        <v>5.0664227562193656</v>
      </c>
      <c r="AO162" s="4">
        <f>SUMPRODUCT('Respondent Data'!I162:Z162,'Product Coding'!A139:R139)</f>
        <v>4.0913929176411745</v>
      </c>
      <c r="AP162" s="4">
        <f>SUMPRODUCT('Respondent Data'!I162:Z162,'Product Coding'!A140:R140)</f>
        <v>3.293995388701223</v>
      </c>
      <c r="AQ162" s="4">
        <f>SUMPRODUCT('Respondent Data'!I162:Z162,'Product Coding'!A141:R141)</f>
        <v>2.7074632363162996</v>
      </c>
      <c r="AR162" s="4">
        <f>SUMPRODUCT('Respondent Data'!I162:Z162,'Product Coding'!A142:R142)</f>
        <v>2.5336479616642849</v>
      </c>
      <c r="AS162" s="4">
        <f>SUMPRODUCT('Respondent Data'!I162:Z162,'Product Coding'!A143:R143)</f>
        <v>3.0690115089813914</v>
      </c>
      <c r="AT162" s="4">
        <f>SUMPRODUCT('Respondent Data'!I162:Z162,'Product Coding'!A144:R144)</f>
        <v>3.0021824636924861</v>
      </c>
      <c r="AU162" s="4">
        <f>SUMPRODUCT('Respondent Data'!I162:Z162,'Product Coding'!A145:R145)</f>
        <v>2.0271526251142951</v>
      </c>
      <c r="AV162" s="4">
        <f>SUMPRODUCT('Respondent Data'!I162:Z162,'Product Coding'!A146:R146)</f>
        <v>1.2297550961743431</v>
      </c>
      <c r="AW162" s="4">
        <f>SUMPRODUCT('Respondent Data'!I162:Z162,'Product Coding'!A147:R147)</f>
        <v>0.64322294378941991</v>
      </c>
      <c r="AX162" s="4">
        <f>SUMPRODUCT('Respondent Data'!I162:Z162,'Product Coding'!A148:R148)</f>
        <v>6.0024796653712951</v>
      </c>
      <c r="AY162" s="4">
        <f>SUMPRODUCT('Respondent Data'!I162:Z162,'Product Coding'!A149:R149)</f>
        <v>6.5378432126884007</v>
      </c>
      <c r="AZ162" s="4">
        <f>SUMPRODUCT('Respondent Data'!I162:Z162,'Product Coding'!A150:R150)</f>
        <v>6.4710141673994954</v>
      </c>
      <c r="BA162" s="4">
        <f>SUMPRODUCT('Respondent Data'!I162:Z162,'Product Coding'!A151:R151)</f>
        <v>5.4959843288213044</v>
      </c>
      <c r="BB162" s="4">
        <f>SUMPRODUCT('Respondent Data'!I162:Z162,'Product Coding'!A152:R152)</f>
        <v>4.6985867998813529</v>
      </c>
      <c r="BC162" s="4">
        <f>SUMPRODUCT('Respondent Data'!I162:Z162,'Product Coding'!A153:R153)</f>
        <v>4.1120546474964303</v>
      </c>
      <c r="BD162" s="4">
        <f>SUMPRODUCT('Respondent Data'!I162:Z162,'Product Coding'!A154:R154)</f>
        <v>3.9382393728444147</v>
      </c>
      <c r="BE162" s="4">
        <f>SUMPRODUCT('Respondent Data'!I162:Z162,'Product Coding'!A155:R155)</f>
        <v>4.4736029201615217</v>
      </c>
      <c r="BF162" s="4">
        <f>SUMPRODUCT('Respondent Data'!I162:Z162,'Product Coding'!A156:R156)</f>
        <v>4.4067738748726164</v>
      </c>
      <c r="BG162" s="4">
        <f>SUMPRODUCT('Respondent Data'!I162:Z162,'Product Coding'!A157:R157)</f>
        <v>3.4317440362944249</v>
      </c>
      <c r="BH162" s="4">
        <f>SUMPRODUCT('Respondent Data'!I162:Z162,'Product Coding'!A158:R158)</f>
        <v>2.634346507354473</v>
      </c>
      <c r="BI162" s="4">
        <f>SUMPRODUCT('Respondent Data'!I162:Z162,'Product Coding'!A159:R159)</f>
        <v>2.04781435496955</v>
      </c>
      <c r="BJ162" s="4">
        <f>SUMPRODUCT('Respondent Data'!I162:Z162,'Product Coding'!A160:R160)</f>
        <v>6.3423735362368152</v>
      </c>
      <c r="BK162" s="4">
        <f>SUMPRODUCT('Respondent Data'!I162:Z162,'Product Coding'!A161:R161)</f>
        <v>6.8777370835539209</v>
      </c>
      <c r="BL162" s="4">
        <f>SUMPRODUCT('Respondent Data'!I162:Z162,'Product Coding'!A162:R162)</f>
        <v>6.8109080382650156</v>
      </c>
      <c r="BM162" s="4">
        <f>SUMPRODUCT('Respondent Data'!I162:Z162,'Product Coding'!A163:R163)</f>
        <v>5.8358781996868245</v>
      </c>
      <c r="BN162" s="4">
        <f>SUMPRODUCT('Respondent Data'!I162:Z162,'Product Coding'!A164:R164)</f>
        <v>5.038480670746873</v>
      </c>
      <c r="BO162" s="4">
        <f>SUMPRODUCT('Respondent Data'!I162:Z162,'Product Coding'!A165:R165)</f>
        <v>4.4519485183619505</v>
      </c>
      <c r="BP162" s="4">
        <f>SUMPRODUCT('Respondent Data'!I162:Z162,'Product Coding'!A166:R166)</f>
        <v>4.2781332437099344</v>
      </c>
      <c r="BQ162" s="4">
        <f>SUMPRODUCT('Respondent Data'!I162:Z162,'Product Coding'!A167:R167)</f>
        <v>4.8134967910270419</v>
      </c>
      <c r="BR162" s="4">
        <f>SUMPRODUCT('Respondent Data'!I162:Z162,'Product Coding'!A168:R168)</f>
        <v>4.7466677457381365</v>
      </c>
      <c r="BS162" s="4">
        <f>SUMPRODUCT('Respondent Data'!I162:Z162,'Product Coding'!A169:R169)</f>
        <v>3.7716379071599451</v>
      </c>
      <c r="BT162" s="4">
        <f>SUMPRODUCT('Respondent Data'!I162:Z162,'Product Coding'!A170:R170)</f>
        <v>2.9742403782199927</v>
      </c>
      <c r="BU162" s="4">
        <f>SUMPRODUCT('Respondent Data'!I162:Z162,'Product Coding'!A171:R171)</f>
        <v>2.3877082258350701</v>
      </c>
      <c r="BV162" s="4">
        <f>SUMPRODUCT('Respondent Data'!I162:Z162,'Product Coding'!A172:R172)</f>
        <v>0.41782311736557798</v>
      </c>
      <c r="BX162" s="4">
        <f t="shared" si="676"/>
        <v>0.36176644750486964</v>
      </c>
      <c r="BY162" s="4">
        <f t="shared" si="677"/>
        <v>0.21179848573907842</v>
      </c>
      <c r="BZ162" s="4">
        <f t="shared" si="678"/>
        <v>0.22643644939818675</v>
      </c>
      <c r="CA162" s="4">
        <f t="shared" si="679"/>
        <v>0.60033880300485909</v>
      </c>
      <c r="CB162" s="4">
        <f t="shared" si="680"/>
        <v>1.3326059918299809</v>
      </c>
      <c r="CC162" s="4">
        <f t="shared" si="681"/>
        <v>2.3956834844216335</v>
      </c>
      <c r="CD162" s="4">
        <f t="shared" si="682"/>
        <v>2.8504698619057902</v>
      </c>
      <c r="CE162" s="4">
        <f t="shared" si="683"/>
        <v>1.6688258531449347</v>
      </c>
      <c r="CF162" s="4">
        <f t="shared" si="684"/>
        <v>1.7841629015023528</v>
      </c>
      <c r="CG162" s="4">
        <f t="shared" si="685"/>
        <v>4.7302553255022728</v>
      </c>
      <c r="CH162" s="4">
        <f t="shared" si="686"/>
        <v>10.500015254884307</v>
      </c>
      <c r="CI162" s="4">
        <f t="shared" si="687"/>
        <v>18.87633200399933</v>
      </c>
      <c r="CJ162" s="4">
        <f t="shared" si="688"/>
        <v>1.4420577123881495</v>
      </c>
      <c r="CK162" s="4">
        <f t="shared" si="689"/>
        <v>0.84426193180355202</v>
      </c>
      <c r="CL162" s="4">
        <f t="shared" si="690"/>
        <v>0.902611147254193</v>
      </c>
      <c r="CM162" s="4">
        <f t="shared" si="691"/>
        <v>2.3930444818472938</v>
      </c>
      <c r="CN162" s="4">
        <f t="shared" si="692"/>
        <v>5.311976169562314</v>
      </c>
      <c r="CO162" s="4">
        <f t="shared" si="693"/>
        <v>9.5495695329916686</v>
      </c>
      <c r="CP162" s="4">
        <f t="shared" si="694"/>
        <v>11.362419253200359</v>
      </c>
      <c r="CQ162" s="4">
        <f t="shared" si="695"/>
        <v>6.6522011888014925</v>
      </c>
      <c r="CR162" s="4">
        <f t="shared" si="696"/>
        <v>7.1119527253385026</v>
      </c>
      <c r="CS162" s="4">
        <f t="shared" si="697"/>
        <v>18.85553848554142</v>
      </c>
      <c r="CT162" s="4">
        <f t="shared" si="698"/>
        <v>41.854705108591695</v>
      </c>
      <c r="CU162" s="4">
        <f t="shared" si="699"/>
        <v>75.244015401953703</v>
      </c>
      <c r="CV162" s="4">
        <f t="shared" si="700"/>
        <v>0.41604592095229076</v>
      </c>
      <c r="CW162" s="4">
        <f t="shared" si="701"/>
        <v>0.24357675141896451</v>
      </c>
      <c r="CX162" s="4">
        <f t="shared" si="702"/>
        <v>0.26041099658853045</v>
      </c>
      <c r="CY162" s="4">
        <f t="shared" si="703"/>
        <v>0.69041369619052462</v>
      </c>
      <c r="CZ162" s="4">
        <f t="shared" si="704"/>
        <v>1.5325503262155959</v>
      </c>
      <c r="DA162" s="4">
        <f t="shared" si="705"/>
        <v>2.7551320705963898</v>
      </c>
      <c r="DB162" s="4">
        <f t="shared" si="706"/>
        <v>3.2781546409921831</v>
      </c>
      <c r="DC162" s="4">
        <f t="shared" si="707"/>
        <v>1.9192166486675932</v>
      </c>
      <c r="DD162" s="4">
        <f t="shared" si="708"/>
        <v>2.0518588791307568</v>
      </c>
      <c r="DE162" s="4">
        <f t="shared" si="709"/>
        <v>5.4399833008603711</v>
      </c>
      <c r="DF162" s="4">
        <f t="shared" si="710"/>
        <v>12.075438578843441</v>
      </c>
      <c r="DG162" s="4">
        <f t="shared" si="711"/>
        <v>21.70853871875277</v>
      </c>
      <c r="DH162" s="4">
        <f t="shared" si="712"/>
        <v>1.0073085095355334E-2</v>
      </c>
      <c r="DI162" s="4">
        <f t="shared" si="713"/>
        <v>5.8973522410157315E-3</v>
      </c>
      <c r="DJ162" s="4">
        <f t="shared" si="714"/>
        <v>6.3049341341898674E-3</v>
      </c>
      <c r="DK162" s="4">
        <f t="shared" si="715"/>
        <v>1.6715933416214097E-2</v>
      </c>
      <c r="DL162" s="4">
        <f t="shared" si="716"/>
        <v>3.7105302735691396E-2</v>
      </c>
      <c r="DM162" s="4">
        <f t="shared" si="717"/>
        <v>6.6705809138896649E-2</v>
      </c>
      <c r="DN162" s="4">
        <f t="shared" si="718"/>
        <v>7.9368956625907955E-2</v>
      </c>
      <c r="DO162" s="4">
        <f t="shared" si="719"/>
        <v>4.6467064438947527E-2</v>
      </c>
      <c r="DP162" s="4">
        <f t="shared" si="720"/>
        <v>4.967852838416522E-2</v>
      </c>
      <c r="DQ162" s="4">
        <f t="shared" si="721"/>
        <v>0.13171001552293149</v>
      </c>
      <c r="DR162" s="4">
        <f t="shared" si="722"/>
        <v>0.29236417001760528</v>
      </c>
      <c r="DS162" s="4">
        <f t="shared" si="723"/>
        <v>0.52559572584990821</v>
      </c>
      <c r="DT162" s="4">
        <f t="shared" si="724"/>
        <v>2.4726133150366797E-3</v>
      </c>
      <c r="DU162" s="4">
        <f t="shared" si="725"/>
        <v>1.4476073155899926E-3</v>
      </c>
      <c r="DV162" s="4">
        <f t="shared" si="726"/>
        <v>1.5476553551419382E-3</v>
      </c>
      <c r="DW162" s="4">
        <f t="shared" si="727"/>
        <v>4.10321556374577E-3</v>
      </c>
      <c r="DX162" s="4">
        <f t="shared" si="728"/>
        <v>9.1081396349011034E-3</v>
      </c>
      <c r="DY162" s="4">
        <f t="shared" si="729"/>
        <v>1.6374096943068944E-2</v>
      </c>
      <c r="DZ162" s="4">
        <f t="shared" si="730"/>
        <v>1.9482485960957318E-2</v>
      </c>
      <c r="EA162" s="4">
        <f t="shared" si="731"/>
        <v>1.1406146295278171E-2</v>
      </c>
      <c r="EB162" s="4">
        <f t="shared" si="732"/>
        <v>1.2194455779069479E-2</v>
      </c>
      <c r="EC162" s="4">
        <f t="shared" si="733"/>
        <v>3.2330505999185147E-2</v>
      </c>
      <c r="ED162" s="4">
        <f t="shared" si="734"/>
        <v>7.1765852544867989E-2</v>
      </c>
      <c r="EE162" s="4">
        <f t="shared" si="735"/>
        <v>0.12901658010037956</v>
      </c>
      <c r="EF162" s="4">
        <f t="shared" si="736"/>
        <v>1.7601195673649405E-3</v>
      </c>
      <c r="EG162" s="4">
        <f t="shared" si="737"/>
        <v>1.0304732836855985E-3</v>
      </c>
      <c r="EH162" s="4">
        <f t="shared" si="738"/>
        <v>1.1016920670760249E-3</v>
      </c>
      <c r="EI162" s="4">
        <f t="shared" si="739"/>
        <v>2.9208570377524472E-3</v>
      </c>
      <c r="EJ162" s="4">
        <f t="shared" si="740"/>
        <v>6.4835915491475802E-3</v>
      </c>
      <c r="EK162" s="4">
        <f t="shared" si="741"/>
        <v>1.165583322396635E-2</v>
      </c>
      <c r="EL162" s="4">
        <f t="shared" si="742"/>
        <v>1.3868527097325384E-2</v>
      </c>
      <c r="EM162" s="4">
        <f t="shared" si="743"/>
        <v>8.1194180911577027E-3</v>
      </c>
      <c r="EN162" s="4">
        <f t="shared" si="744"/>
        <v>8.6805729385907929E-3</v>
      </c>
      <c r="EO162" s="4">
        <f t="shared" si="745"/>
        <v>2.3014337052185301E-2</v>
      </c>
      <c r="EP162" s="4">
        <f t="shared" si="746"/>
        <v>5.1086225478396495E-2</v>
      </c>
      <c r="EQ162" s="4">
        <f t="shared" si="747"/>
        <v>9.1839919233717968E-2</v>
      </c>
      <c r="ER162" s="4">
        <f t="shared" si="748"/>
        <v>0.65847869157004524</v>
      </c>
      <c r="ET162" s="4">
        <f t="shared" si="749"/>
        <v>0.73434031351872031</v>
      </c>
      <c r="EU162" s="4">
        <f t="shared" si="750"/>
        <v>0.82521971414256878</v>
      </c>
      <c r="EV162" s="4">
        <f t="shared" si="751"/>
        <v>0.81537041767692142</v>
      </c>
      <c r="EW162" s="4">
        <f t="shared" si="752"/>
        <v>0.62486768309458018</v>
      </c>
      <c r="EX162" s="4">
        <f t="shared" si="753"/>
        <v>0.42870506356518356</v>
      </c>
      <c r="EY162" s="4">
        <f t="shared" si="754"/>
        <v>0.29449152271926898</v>
      </c>
      <c r="EZ162" s="4">
        <f t="shared" si="755"/>
        <v>0.25970856437376449</v>
      </c>
      <c r="FA162" s="4">
        <f t="shared" si="756"/>
        <v>0.37469661005479382</v>
      </c>
      <c r="FB162" s="4">
        <f t="shared" si="757"/>
        <v>0.35917438575896304</v>
      </c>
      <c r="FC162" s="4">
        <f t="shared" si="758"/>
        <v>0.17451229364065854</v>
      </c>
      <c r="FD162" s="4">
        <f t="shared" si="759"/>
        <v>8.6956406390441804E-2</v>
      </c>
      <c r="FE162" s="4">
        <f t="shared" si="760"/>
        <v>5.0311093606143692E-2</v>
      </c>
      <c r="FF162" s="4">
        <f t="shared" si="761"/>
        <v>0.40949073190496998</v>
      </c>
      <c r="FG162" s="4">
        <f t="shared" si="762"/>
        <v>0.54222232902789125</v>
      </c>
      <c r="FH162" s="4">
        <f t="shared" si="763"/>
        <v>0.52559347265634293</v>
      </c>
      <c r="FI162" s="4">
        <f t="shared" si="764"/>
        <v>0.29472056890205123</v>
      </c>
      <c r="FJ162" s="4">
        <f t="shared" si="765"/>
        <v>0.15842898850319045</v>
      </c>
      <c r="FK162" s="4">
        <f t="shared" si="766"/>
        <v>9.479059755686714E-2</v>
      </c>
      <c r="FL162" s="4">
        <f t="shared" si="767"/>
        <v>8.0890316006806018E-2</v>
      </c>
      <c r="FM162" s="4">
        <f t="shared" si="768"/>
        <v>0.13068135237524023</v>
      </c>
      <c r="FN162" s="4">
        <f t="shared" si="769"/>
        <v>0.12327488015017631</v>
      </c>
      <c r="FO162" s="4">
        <f t="shared" si="770"/>
        <v>5.0363781406794317E-2</v>
      </c>
      <c r="FP162" s="4">
        <f t="shared" si="771"/>
        <v>2.3334660627486518E-2</v>
      </c>
      <c r="FQ162" s="4">
        <f t="shared" si="772"/>
        <v>1.3115783510719658E-2</v>
      </c>
      <c r="FR162" s="4">
        <f t="shared" si="773"/>
        <v>0.70619178742981725</v>
      </c>
      <c r="FS162" s="4">
        <f t="shared" si="774"/>
        <v>0.80413211235974391</v>
      </c>
      <c r="FT162" s="4">
        <f t="shared" si="775"/>
        <v>0.79339199888499279</v>
      </c>
      <c r="FU162" s="4">
        <f t="shared" si="776"/>
        <v>0.59157116524409126</v>
      </c>
      <c r="FV162" s="4">
        <f t="shared" si="777"/>
        <v>0.3948588857834488</v>
      </c>
      <c r="FW162" s="4">
        <f t="shared" si="778"/>
        <v>0.26630221819100497</v>
      </c>
      <c r="FX162" s="4">
        <f t="shared" si="779"/>
        <v>0.23374564126744179</v>
      </c>
      <c r="FY162" s="4">
        <f t="shared" si="780"/>
        <v>0.34255765170989494</v>
      </c>
      <c r="FZ162" s="4">
        <f t="shared" si="781"/>
        <v>0.32766914841253214</v>
      </c>
      <c r="GA162" s="4">
        <f t="shared" si="782"/>
        <v>0.15527990575168132</v>
      </c>
      <c r="GB162" s="4">
        <f t="shared" si="783"/>
        <v>7.6479270195803473E-2</v>
      </c>
      <c r="GC162" s="4">
        <f t="shared" si="784"/>
        <v>4.4036298961597095E-2</v>
      </c>
      <c r="GD162" s="4">
        <f t="shared" si="785"/>
        <v>0.99002737005470798</v>
      </c>
      <c r="GE162" s="4">
        <f t="shared" si="786"/>
        <v>0.99413722262229132</v>
      </c>
      <c r="GF162" s="4">
        <f t="shared" si="787"/>
        <v>0.99373456899561508</v>
      </c>
      <c r="GG162" s="4">
        <f t="shared" si="788"/>
        <v>0.98355889500025062</v>
      </c>
      <c r="GH162" s="4">
        <f t="shared" si="789"/>
        <v>0.96422224181304017</v>
      </c>
      <c r="GI162" s="4">
        <f t="shared" si="790"/>
        <v>0.93746559869890922</v>
      </c>
      <c r="GJ162" s="4">
        <f t="shared" si="791"/>
        <v>0.92646726020913728</v>
      </c>
      <c r="GK162" s="4">
        <f t="shared" si="792"/>
        <v>0.95559624758581352</v>
      </c>
      <c r="GL162" s="4">
        <f t="shared" si="793"/>
        <v>0.95267262591277502</v>
      </c>
      <c r="GM162" s="4">
        <f t="shared" si="794"/>
        <v>0.88361858274968796</v>
      </c>
      <c r="GN162" s="4">
        <f t="shared" si="795"/>
        <v>0.773775707497661</v>
      </c>
      <c r="GO162" s="4">
        <f t="shared" si="796"/>
        <v>0.65548164763171501</v>
      </c>
      <c r="GP162" s="4">
        <f t="shared" si="797"/>
        <v>0.99753348542175113</v>
      </c>
      <c r="GQ162" s="4">
        <f t="shared" si="798"/>
        <v>0.99855448522217716</v>
      </c>
      <c r="GR162" s="4">
        <f t="shared" si="799"/>
        <v>0.99845473618068314</v>
      </c>
      <c r="GS162" s="4">
        <f t="shared" si="800"/>
        <v>0.99591355201323406</v>
      </c>
      <c r="GT162" s="4">
        <f t="shared" si="801"/>
        <v>0.99097406979771618</v>
      </c>
      <c r="GU162" s="4">
        <f t="shared" si="802"/>
        <v>0.98388969475676613</v>
      </c>
      <c r="GV162" s="4">
        <f t="shared" si="803"/>
        <v>0.98088982770253952</v>
      </c>
      <c r="GW162" s="4">
        <f t="shared" si="804"/>
        <v>0.98872248667159257</v>
      </c>
      <c r="GX162" s="4">
        <f t="shared" si="805"/>
        <v>0.98795245744585358</v>
      </c>
      <c r="GY162" s="4">
        <f t="shared" si="806"/>
        <v>0.9686820201366686</v>
      </c>
      <c r="GZ162" s="4">
        <f t="shared" si="807"/>
        <v>0.93303961646616884</v>
      </c>
      <c r="HA162" s="4">
        <f t="shared" si="808"/>
        <v>0.8857265850879632</v>
      </c>
      <c r="HB162" s="4">
        <f t="shared" si="809"/>
        <v>0.99824297301022025</v>
      </c>
      <c r="HC162" s="4">
        <f t="shared" si="810"/>
        <v>0.99897058749839518</v>
      </c>
      <c r="HD162" s="4">
        <f t="shared" si="811"/>
        <v>0.99889952032265439</v>
      </c>
      <c r="HE162" s="4">
        <f t="shared" si="812"/>
        <v>0.99708764952163875</v>
      </c>
      <c r="HF162" s="4">
        <f t="shared" si="813"/>
        <v>0.99355817461547646</v>
      </c>
      <c r="HG162" s="4">
        <f t="shared" si="814"/>
        <v>0.98847845992562366</v>
      </c>
      <c r="HH162" s="4">
        <f t="shared" si="815"/>
        <v>0.98632117801601904</v>
      </c>
      <c r="HI162" s="4">
        <f t="shared" si="816"/>
        <v>0.99194597589784395</v>
      </c>
      <c r="HJ162" s="4">
        <f t="shared" si="817"/>
        <v>0.99139413093552331</v>
      </c>
      <c r="HK162" s="4">
        <f t="shared" si="818"/>
        <v>0.97750340711890593</v>
      </c>
      <c r="HL162" s="4">
        <f t="shared" si="819"/>
        <v>0.95139673202819786</v>
      </c>
      <c r="HM162" s="4">
        <f t="shared" si="820"/>
        <v>0.91588517912206979</v>
      </c>
      <c r="HN162" s="4">
        <f t="shared" si="821"/>
        <v>0.60296222380362452</v>
      </c>
      <c r="HP162" s="4">
        <f t="shared" ref="HP162:IU162" si="918">IF(B1=1,ET162,0)</f>
        <v>0.73434031351872031</v>
      </c>
      <c r="HQ162" s="4">
        <f t="shared" si="918"/>
        <v>0.82521971414256878</v>
      </c>
      <c r="HR162" s="4">
        <f t="shared" si="918"/>
        <v>0.81537041767692142</v>
      </c>
      <c r="HS162" s="4">
        <f t="shared" si="918"/>
        <v>0.62486768309458018</v>
      </c>
      <c r="HT162" s="4">
        <f t="shared" si="918"/>
        <v>0.42870506356518356</v>
      </c>
      <c r="HU162" s="4">
        <f t="shared" si="918"/>
        <v>0.29449152271926898</v>
      </c>
      <c r="HV162" s="4">
        <f t="shared" si="918"/>
        <v>0.25970856437376449</v>
      </c>
      <c r="HW162" s="4">
        <f t="shared" si="918"/>
        <v>0.37469661005479382</v>
      </c>
      <c r="HX162" s="4">
        <f t="shared" si="918"/>
        <v>0.35917438575896304</v>
      </c>
      <c r="HY162" s="4">
        <f t="shared" si="918"/>
        <v>0.17451229364065854</v>
      </c>
      <c r="HZ162" s="4">
        <f t="shared" si="918"/>
        <v>8.6956406390441804E-2</v>
      </c>
      <c r="IA162" s="4">
        <f t="shared" si="918"/>
        <v>5.0311093606143692E-2</v>
      </c>
      <c r="IB162" s="4">
        <f t="shared" si="918"/>
        <v>0.40949073190496998</v>
      </c>
      <c r="IC162" s="4">
        <f t="shared" si="918"/>
        <v>0.54222232902789125</v>
      </c>
      <c r="ID162" s="4">
        <f t="shared" si="918"/>
        <v>0.52559347265634293</v>
      </c>
      <c r="IE162" s="4">
        <f t="shared" si="918"/>
        <v>0.29472056890205123</v>
      </c>
      <c r="IF162" s="4">
        <f t="shared" si="918"/>
        <v>0.15842898850319045</v>
      </c>
      <c r="IG162" s="4">
        <f t="shared" si="918"/>
        <v>9.479059755686714E-2</v>
      </c>
      <c r="IH162" s="4">
        <f t="shared" si="918"/>
        <v>8.0890316006806018E-2</v>
      </c>
      <c r="II162" s="4">
        <f t="shared" si="918"/>
        <v>0.13068135237524023</v>
      </c>
      <c r="IJ162" s="4">
        <f t="shared" si="918"/>
        <v>0.12327488015017631</v>
      </c>
      <c r="IK162" s="4">
        <f t="shared" si="918"/>
        <v>5.0363781406794317E-2</v>
      </c>
      <c r="IL162" s="4">
        <f t="shared" si="918"/>
        <v>2.3334660627486518E-2</v>
      </c>
      <c r="IM162" s="4">
        <f t="shared" si="918"/>
        <v>1.3115783510719658E-2</v>
      </c>
      <c r="IN162" s="4">
        <f t="shared" si="918"/>
        <v>0.70619178742981725</v>
      </c>
      <c r="IO162" s="4">
        <f t="shared" si="918"/>
        <v>0.80413211235974391</v>
      </c>
      <c r="IP162" s="4">
        <f t="shared" si="918"/>
        <v>0.79339199888499279</v>
      </c>
      <c r="IQ162" s="4">
        <f t="shared" si="918"/>
        <v>0.59157116524409126</v>
      </c>
      <c r="IR162" s="4">
        <f t="shared" si="918"/>
        <v>0.3948588857834488</v>
      </c>
      <c r="IS162" s="4">
        <f t="shared" si="918"/>
        <v>0.26630221819100497</v>
      </c>
      <c r="IT162" s="4">
        <f t="shared" si="918"/>
        <v>0.23374564126744179</v>
      </c>
      <c r="IU162" s="4">
        <f t="shared" si="918"/>
        <v>0.34255765170989494</v>
      </c>
      <c r="IV162" s="4">
        <f t="shared" ref="IV162:KA162" si="919">IF(AH1=1,FZ162,0)</f>
        <v>0.32766914841253214</v>
      </c>
      <c r="IW162" s="4">
        <f t="shared" si="919"/>
        <v>0.15527990575168132</v>
      </c>
      <c r="IX162" s="4">
        <f t="shared" si="919"/>
        <v>7.6479270195803473E-2</v>
      </c>
      <c r="IY162" s="4">
        <f t="shared" si="919"/>
        <v>4.4036298961597095E-2</v>
      </c>
      <c r="IZ162" s="4">
        <f t="shared" si="919"/>
        <v>0.99002737005470798</v>
      </c>
      <c r="JA162" s="4">
        <f t="shared" si="919"/>
        <v>0.99413722262229132</v>
      </c>
      <c r="JB162" s="4">
        <f t="shared" si="919"/>
        <v>0.99373456899561508</v>
      </c>
      <c r="JC162" s="4">
        <f t="shared" si="919"/>
        <v>0.98355889500025062</v>
      </c>
      <c r="JD162" s="4">
        <f t="shared" si="919"/>
        <v>0.96422224181304017</v>
      </c>
      <c r="JE162" s="4">
        <f t="shared" si="919"/>
        <v>0.93746559869890922</v>
      </c>
      <c r="JF162" s="4">
        <f t="shared" si="919"/>
        <v>0.92646726020913728</v>
      </c>
      <c r="JG162" s="4">
        <f t="shared" si="919"/>
        <v>0.95559624758581352</v>
      </c>
      <c r="JH162" s="4">
        <f t="shared" si="919"/>
        <v>0.95267262591277502</v>
      </c>
      <c r="JI162" s="4">
        <f t="shared" si="919"/>
        <v>0.88361858274968796</v>
      </c>
      <c r="JJ162" s="4">
        <f t="shared" si="919"/>
        <v>0.773775707497661</v>
      </c>
      <c r="JK162" s="4">
        <f t="shared" si="919"/>
        <v>0.65548164763171501</v>
      </c>
      <c r="JL162" s="4">
        <f t="shared" si="919"/>
        <v>0.99753348542175113</v>
      </c>
      <c r="JM162" s="4">
        <f t="shared" si="919"/>
        <v>0.99855448522217716</v>
      </c>
      <c r="JN162" s="4">
        <f t="shared" si="919"/>
        <v>0.99845473618068314</v>
      </c>
      <c r="JO162" s="4">
        <f t="shared" si="919"/>
        <v>0.99591355201323406</v>
      </c>
      <c r="JP162" s="4">
        <f t="shared" si="919"/>
        <v>0.99097406979771618</v>
      </c>
      <c r="JQ162" s="4">
        <f t="shared" si="919"/>
        <v>0.98388969475676613</v>
      </c>
      <c r="JR162" s="4">
        <f t="shared" si="919"/>
        <v>0.98088982770253952</v>
      </c>
      <c r="JS162" s="4">
        <f t="shared" si="919"/>
        <v>0.98872248667159257</v>
      </c>
      <c r="JT162" s="4">
        <f t="shared" si="919"/>
        <v>0.98795245744585358</v>
      </c>
      <c r="JU162" s="4">
        <f t="shared" si="919"/>
        <v>0.9686820201366686</v>
      </c>
      <c r="JV162" s="4">
        <f t="shared" si="919"/>
        <v>0.93303961646616884</v>
      </c>
      <c r="JW162" s="4">
        <f t="shared" si="919"/>
        <v>0.8857265850879632</v>
      </c>
      <c r="JX162" s="4">
        <f t="shared" si="919"/>
        <v>0.99824297301022025</v>
      </c>
      <c r="JY162" s="4">
        <f t="shared" si="919"/>
        <v>0.99897058749839518</v>
      </c>
      <c r="JZ162" s="4">
        <f t="shared" si="919"/>
        <v>0.99889952032265439</v>
      </c>
      <c r="KA162" s="4">
        <f t="shared" si="919"/>
        <v>0.99708764952163875</v>
      </c>
      <c r="KB162" s="4">
        <f t="shared" ref="KB162:KJ162" si="920">IF(BN1=1,HF162,0)</f>
        <v>0.99355817461547646</v>
      </c>
      <c r="KC162" s="4">
        <f t="shared" si="920"/>
        <v>0.98847845992562366</v>
      </c>
      <c r="KD162" s="4">
        <f t="shared" si="920"/>
        <v>0.98632117801601904</v>
      </c>
      <c r="KE162" s="4">
        <f t="shared" si="920"/>
        <v>0.99194597589784395</v>
      </c>
      <c r="KF162" s="4">
        <f t="shared" si="920"/>
        <v>0.99139413093552331</v>
      </c>
      <c r="KG162" s="4">
        <f t="shared" si="920"/>
        <v>0.97750340711890593</v>
      </c>
      <c r="KH162" s="4">
        <f t="shared" si="920"/>
        <v>0.95139673202819786</v>
      </c>
      <c r="KI162" s="4">
        <f t="shared" si="920"/>
        <v>0.91588517912206979</v>
      </c>
      <c r="KJ162" s="4">
        <f t="shared" si="920"/>
        <v>0</v>
      </c>
    </row>
    <row r="163" spans="1:296" x14ac:dyDescent="0.2">
      <c r="A163" s="4" t="str">
        <f>'Respondent Data'!A163</f>
        <v>1334</v>
      </c>
      <c r="B163" s="4">
        <f>SUMPRODUCT('Respondent Data'!I163:Z163,'Product Coding'!A100:R100)</f>
        <v>0.23862148417853107</v>
      </c>
      <c r="C163" s="4">
        <f>SUMPRODUCT('Respondent Data'!I163:Z163,'Product Coding'!A101:R101)</f>
        <v>-0.58221985440535806</v>
      </c>
      <c r="D163" s="4">
        <f>SUMPRODUCT('Respondent Data'!I163:Z163,'Product Coding'!A102:R102)</f>
        <v>-0.66445311816340302</v>
      </c>
      <c r="E163" s="4">
        <f>SUMPRODUCT('Respondent Data'!I163:Z163,'Product Coding'!A103:R103)</f>
        <v>-1.1502846611844209</v>
      </c>
      <c r="F163" s="4">
        <f>SUMPRODUCT('Respondent Data'!I163:Z163,'Product Coding'!A104:R104)</f>
        <v>-1.9458981937615802</v>
      </c>
      <c r="G163" s="4">
        <f>SUMPRODUCT('Respondent Data'!I163:Z163,'Product Coding'!A105:R105)</f>
        <v>-2.9611411034678188</v>
      </c>
      <c r="H163" s="4">
        <f>SUMPRODUCT('Respondent Data'!I163:Z163,'Product Coding'!A106:R106)</f>
        <v>-0.75397278204686491</v>
      </c>
      <c r="I163" s="4">
        <f>SUMPRODUCT('Respondent Data'!I163:Z163,'Product Coding'!A107:R107)</f>
        <v>-1.574814120630754</v>
      </c>
      <c r="J163" s="4">
        <f>SUMPRODUCT('Respondent Data'!I163:Z163,'Product Coding'!A108:R108)</f>
        <v>-1.6570473843887989</v>
      </c>
      <c r="K163" s="4">
        <f>SUMPRODUCT('Respondent Data'!I163:Z163,'Product Coding'!A109:R109)</f>
        <v>-2.142878927409817</v>
      </c>
      <c r="L163" s="4">
        <f>SUMPRODUCT('Respondent Data'!I163:Z163,'Product Coding'!A110:R110)</f>
        <v>-2.9384924599869762</v>
      </c>
      <c r="M163" s="4">
        <f>SUMPRODUCT('Respondent Data'!I163:Z163,'Product Coding'!A111:R111)</f>
        <v>-3.9537353696932147</v>
      </c>
      <c r="N163" s="4">
        <f>SUMPRODUCT('Respondent Data'!I163:Z163,'Product Coding'!A112:R112)</f>
        <v>-2.9877535586934889</v>
      </c>
      <c r="O163" s="4">
        <f>SUMPRODUCT('Respondent Data'!I163:Z163,'Product Coding'!A113:R113)</f>
        <v>-3.808594897277378</v>
      </c>
      <c r="P163" s="4">
        <f>SUMPRODUCT('Respondent Data'!I163:Z163,'Product Coding'!A114:R114)</f>
        <v>-3.8908281610354232</v>
      </c>
      <c r="Q163" s="4">
        <f>SUMPRODUCT('Respondent Data'!I163:Z163,'Product Coding'!A115:R115)</f>
        <v>-4.3766597040564408</v>
      </c>
      <c r="R163" s="4">
        <f>SUMPRODUCT('Respondent Data'!I163:Z163,'Product Coding'!A116:R116)</f>
        <v>-5.1722732366336004</v>
      </c>
      <c r="S163" s="4">
        <f>SUMPRODUCT('Respondent Data'!I163:Z163,'Product Coding'!A117:R117)</f>
        <v>-6.1875161463398385</v>
      </c>
      <c r="T163" s="4">
        <f>SUMPRODUCT('Respondent Data'!I163:Z163,'Product Coding'!A118:R118)</f>
        <v>-3.9803478249188848</v>
      </c>
      <c r="U163" s="4">
        <f>SUMPRODUCT('Respondent Data'!I163:Z163,'Product Coding'!A119:R119)</f>
        <v>-4.8011891635027739</v>
      </c>
      <c r="V163" s="4">
        <f>SUMPRODUCT('Respondent Data'!I163:Z163,'Product Coding'!A120:R120)</f>
        <v>-4.8834224272608191</v>
      </c>
      <c r="W163" s="4">
        <f>SUMPRODUCT('Respondent Data'!I163:Z163,'Product Coding'!A121:R121)</f>
        <v>-5.3692539702818367</v>
      </c>
      <c r="X163" s="4">
        <f>SUMPRODUCT('Respondent Data'!I163:Z163,'Product Coding'!A122:R122)</f>
        <v>-6.1648675028589963</v>
      </c>
      <c r="Y163" s="4">
        <f>SUMPRODUCT('Respondent Data'!I163:Z163,'Product Coding'!A123:R123)</f>
        <v>-7.1801104125652344</v>
      </c>
      <c r="Z163" s="4">
        <f>SUMPRODUCT('Respondent Data'!I163:Z163,'Product Coding'!A124:R124)</f>
        <v>-0.63581078452545903</v>
      </c>
      <c r="AA163" s="4">
        <f>SUMPRODUCT('Respondent Data'!I163:Z163,'Product Coding'!A125:R125)</f>
        <v>-1.4566521231093481</v>
      </c>
      <c r="AB163" s="4">
        <f>SUMPRODUCT('Respondent Data'!I163:Z163,'Product Coding'!A126:R126)</f>
        <v>-1.5388853868673928</v>
      </c>
      <c r="AC163" s="4">
        <f>SUMPRODUCT('Respondent Data'!I163:Z163,'Product Coding'!A127:R127)</f>
        <v>-2.0247169298884109</v>
      </c>
      <c r="AD163" s="4">
        <f>SUMPRODUCT('Respondent Data'!I163:Z163,'Product Coding'!A128:R128)</f>
        <v>-2.8203304624655701</v>
      </c>
      <c r="AE163" s="4">
        <f>SUMPRODUCT('Respondent Data'!I163:Z163,'Product Coding'!A129:R129)</f>
        <v>-3.835573372171809</v>
      </c>
      <c r="AF163" s="4">
        <f>SUMPRODUCT('Respondent Data'!I163:Z163,'Product Coding'!A130:R130)</f>
        <v>-1.628405050750855</v>
      </c>
      <c r="AG163" s="4">
        <f>SUMPRODUCT('Respondent Data'!I163:Z163,'Product Coding'!A131:R131)</f>
        <v>-2.449246389334744</v>
      </c>
      <c r="AH163" s="4">
        <f>SUMPRODUCT('Respondent Data'!I163:Z163,'Product Coding'!A132:R132)</f>
        <v>-2.5314796530927888</v>
      </c>
      <c r="AI163" s="4">
        <f>SUMPRODUCT('Respondent Data'!I163:Z163,'Product Coding'!A133:R133)</f>
        <v>-3.0173111961138068</v>
      </c>
      <c r="AJ163" s="4">
        <f>SUMPRODUCT('Respondent Data'!I163:Z163,'Product Coding'!A134:R134)</f>
        <v>-3.812924728690966</v>
      </c>
      <c r="AK163" s="4">
        <f>SUMPRODUCT('Respondent Data'!I163:Z163,'Product Coding'!A135:R135)</f>
        <v>-4.828167638397205</v>
      </c>
      <c r="AL163" s="4">
        <f>SUMPRODUCT('Respondent Data'!I163:Z163,'Product Coding'!A136:R136)</f>
        <v>2.9973901286317091</v>
      </c>
      <c r="AM163" s="4">
        <f>SUMPRODUCT('Respondent Data'!I163:Z163,'Product Coding'!A137:R137)</f>
        <v>2.17654879004782</v>
      </c>
      <c r="AN163" s="4">
        <f>SUMPRODUCT('Respondent Data'!I163:Z163,'Product Coding'!A138:R138)</f>
        <v>2.0943155262897752</v>
      </c>
      <c r="AO163" s="4">
        <f>SUMPRODUCT('Respondent Data'!I163:Z163,'Product Coding'!A139:R139)</f>
        <v>1.6084839832687572</v>
      </c>
      <c r="AP163" s="4">
        <f>SUMPRODUCT('Respondent Data'!I163:Z163,'Product Coding'!A140:R140)</f>
        <v>0.81287045069159802</v>
      </c>
      <c r="AQ163" s="4">
        <f>SUMPRODUCT('Respondent Data'!I163:Z163,'Product Coding'!A141:R141)</f>
        <v>-0.2023724590146409</v>
      </c>
      <c r="AR163" s="4">
        <f>SUMPRODUCT('Respondent Data'!I163:Z163,'Product Coding'!A142:R142)</f>
        <v>2.0047958624063131</v>
      </c>
      <c r="AS163" s="4">
        <f>SUMPRODUCT('Respondent Data'!I163:Z163,'Product Coding'!A143:R143)</f>
        <v>1.1839545238224241</v>
      </c>
      <c r="AT163" s="4">
        <f>SUMPRODUCT('Respondent Data'!I163:Z163,'Product Coding'!A144:R144)</f>
        <v>1.1017212600643791</v>
      </c>
      <c r="AU163" s="4">
        <f>SUMPRODUCT('Respondent Data'!I163:Z163,'Product Coding'!A145:R145)</f>
        <v>0.61588971704336126</v>
      </c>
      <c r="AV163" s="4">
        <f>SUMPRODUCT('Respondent Data'!I163:Z163,'Product Coding'!A146:R146)</f>
        <v>-0.17972381553379801</v>
      </c>
      <c r="AW163" s="4">
        <f>SUMPRODUCT('Respondent Data'!I163:Z163,'Product Coding'!A147:R147)</f>
        <v>-1.1949667252400369</v>
      </c>
      <c r="AX163" s="4">
        <f>SUMPRODUCT('Respondent Data'!I163:Z163,'Product Coding'!A148:R148)</f>
        <v>5.6716798739618612</v>
      </c>
      <c r="AY163" s="4">
        <f>SUMPRODUCT('Respondent Data'!I163:Z163,'Product Coding'!A149:R149)</f>
        <v>4.8508385353779726</v>
      </c>
      <c r="AZ163" s="4">
        <f>SUMPRODUCT('Respondent Data'!I163:Z163,'Product Coding'!A150:R150)</f>
        <v>4.7686052716199274</v>
      </c>
      <c r="BA163" s="4">
        <f>SUMPRODUCT('Respondent Data'!I163:Z163,'Product Coding'!A151:R151)</f>
        <v>4.2827737285989098</v>
      </c>
      <c r="BB163" s="4">
        <f>SUMPRODUCT('Respondent Data'!I163:Z163,'Product Coding'!A152:R152)</f>
        <v>3.4871601960217502</v>
      </c>
      <c r="BC163" s="4">
        <f>SUMPRODUCT('Respondent Data'!I163:Z163,'Product Coding'!A153:R153)</f>
        <v>2.4719172863155112</v>
      </c>
      <c r="BD163" s="4">
        <f>SUMPRODUCT('Respondent Data'!I163:Z163,'Product Coding'!A154:R154)</f>
        <v>4.6790856077364653</v>
      </c>
      <c r="BE163" s="4">
        <f>SUMPRODUCT('Respondent Data'!I163:Z163,'Product Coding'!A155:R155)</f>
        <v>3.8582442691525767</v>
      </c>
      <c r="BF163" s="4">
        <f>SUMPRODUCT('Respondent Data'!I163:Z163,'Product Coding'!A156:R156)</f>
        <v>3.7760110053945315</v>
      </c>
      <c r="BG163" s="4">
        <f>SUMPRODUCT('Respondent Data'!I163:Z163,'Product Coding'!A157:R157)</f>
        <v>3.2901794623735134</v>
      </c>
      <c r="BH163" s="4">
        <f>SUMPRODUCT('Respondent Data'!I163:Z163,'Product Coding'!A158:R158)</f>
        <v>2.4945659297963543</v>
      </c>
      <c r="BI163" s="4">
        <f>SUMPRODUCT('Respondent Data'!I163:Z163,'Product Coding'!A159:R159)</f>
        <v>1.4793230200901153</v>
      </c>
      <c r="BJ163" s="4">
        <f>SUMPRODUCT('Respondent Data'!I163:Z163,'Product Coding'!A160:R160)</f>
        <v>8.1382071412625709</v>
      </c>
      <c r="BK163" s="4">
        <f>SUMPRODUCT('Respondent Data'!I163:Z163,'Product Coding'!A161:R161)</f>
        <v>7.3173658026786823</v>
      </c>
      <c r="BL163" s="4">
        <f>SUMPRODUCT('Respondent Data'!I163:Z163,'Product Coding'!A162:R162)</f>
        <v>7.2351325389206371</v>
      </c>
      <c r="BM163" s="4">
        <f>SUMPRODUCT('Respondent Data'!I163:Z163,'Product Coding'!A163:R163)</f>
        <v>6.7493009958996195</v>
      </c>
      <c r="BN163" s="4">
        <f>SUMPRODUCT('Respondent Data'!I163:Z163,'Product Coding'!A164:R164)</f>
        <v>5.9536874633224599</v>
      </c>
      <c r="BO163" s="4">
        <f>SUMPRODUCT('Respondent Data'!I163:Z163,'Product Coding'!A165:R165)</f>
        <v>4.9384445536162218</v>
      </c>
      <c r="BP163" s="4">
        <f>SUMPRODUCT('Respondent Data'!I163:Z163,'Product Coding'!A166:R166)</f>
        <v>7.145612875037175</v>
      </c>
      <c r="BQ163" s="4">
        <f>SUMPRODUCT('Respondent Data'!I163:Z163,'Product Coding'!A167:R167)</f>
        <v>6.3247715364532864</v>
      </c>
      <c r="BR163" s="4">
        <f>SUMPRODUCT('Respondent Data'!I163:Z163,'Product Coding'!A168:R168)</f>
        <v>6.2425382726952412</v>
      </c>
      <c r="BS163" s="4">
        <f>SUMPRODUCT('Respondent Data'!I163:Z163,'Product Coding'!A169:R169)</f>
        <v>5.7567067296742236</v>
      </c>
      <c r="BT163" s="4">
        <f>SUMPRODUCT('Respondent Data'!I163:Z163,'Product Coding'!A170:R170)</f>
        <v>4.961093197097064</v>
      </c>
      <c r="BU163" s="4">
        <f>SUMPRODUCT('Respondent Data'!I163:Z163,'Product Coding'!A171:R171)</f>
        <v>3.9458502873908259</v>
      </c>
      <c r="BV163" s="4">
        <f>SUMPRODUCT('Respondent Data'!I163:Z163,'Product Coding'!A172:R172)</f>
        <v>6.6792032464217499</v>
      </c>
      <c r="BX163" s="4">
        <f t="shared" si="676"/>
        <v>0.78771298777897325</v>
      </c>
      <c r="BY163" s="4">
        <f t="shared" si="677"/>
        <v>1.7900075798653716</v>
      </c>
      <c r="BZ163" s="4">
        <f t="shared" si="678"/>
        <v>1.9434274055151397</v>
      </c>
      <c r="CA163" s="4">
        <f t="shared" si="679"/>
        <v>3.15909205259354</v>
      </c>
      <c r="CB163" s="4">
        <f t="shared" si="680"/>
        <v>6.9999163134441185</v>
      </c>
      <c r="CC163" s="4">
        <f t="shared" si="681"/>
        <v>19.320005306884923</v>
      </c>
      <c r="CD163" s="4">
        <f t="shared" si="682"/>
        <v>2.1254271247200349</v>
      </c>
      <c r="CE163" s="4">
        <f t="shared" si="683"/>
        <v>4.8298437663539584</v>
      </c>
      <c r="CF163" s="4">
        <f t="shared" si="684"/>
        <v>5.2438050237724179</v>
      </c>
      <c r="CG163" s="4">
        <f t="shared" si="685"/>
        <v>8.5239421492867677</v>
      </c>
      <c r="CH163" s="4">
        <f t="shared" si="686"/>
        <v>18.887351401065143</v>
      </c>
      <c r="CI163" s="4">
        <f t="shared" si="687"/>
        <v>52.129727408417828</v>
      </c>
      <c r="CJ163" s="4">
        <f t="shared" si="688"/>
        <v>19.84106061198959</v>
      </c>
      <c r="CK163" s="4">
        <f t="shared" si="689"/>
        <v>45.08704241143613</v>
      </c>
      <c r="CL163" s="4">
        <f t="shared" si="690"/>
        <v>48.951409391572888</v>
      </c>
      <c r="CM163" s="4">
        <f t="shared" si="691"/>
        <v>79.571795649953813</v>
      </c>
      <c r="CN163" s="4">
        <f t="shared" si="692"/>
        <v>176.31518841081984</v>
      </c>
      <c r="CO163" s="4">
        <f t="shared" si="693"/>
        <v>486.63587152307275</v>
      </c>
      <c r="CP163" s="4">
        <f t="shared" si="694"/>
        <v>53.535652023259246</v>
      </c>
      <c r="CQ163" s="4">
        <f t="shared" si="695"/>
        <v>121.6549992210589</v>
      </c>
      <c r="CR163" s="4">
        <f t="shared" si="696"/>
        <v>132.08193203400339</v>
      </c>
      <c r="CS163" s="4">
        <f t="shared" si="697"/>
        <v>214.70263339690746</v>
      </c>
      <c r="CT163" s="4">
        <f t="shared" si="698"/>
        <v>475.73810482052244</v>
      </c>
      <c r="CU163" s="4">
        <f t="shared" si="699"/>
        <v>1313.0532278174558</v>
      </c>
      <c r="CV163" s="4">
        <f t="shared" si="700"/>
        <v>1.8885527302152232</v>
      </c>
      <c r="CW163" s="4">
        <f t="shared" si="701"/>
        <v>4.2915678102406041</v>
      </c>
      <c r="CX163" s="4">
        <f t="shared" si="702"/>
        <v>4.6593939538934643</v>
      </c>
      <c r="CY163" s="4">
        <f t="shared" si="703"/>
        <v>7.5739666775696133</v>
      </c>
      <c r="CZ163" s="4">
        <f t="shared" si="704"/>
        <v>16.782395707740097</v>
      </c>
      <c r="DA163" s="4">
        <f t="shared" si="705"/>
        <v>46.319978642180374</v>
      </c>
      <c r="DB163" s="4">
        <f t="shared" si="706"/>
        <v>5.0957407857159884</v>
      </c>
      <c r="DC163" s="4">
        <f t="shared" si="707"/>
        <v>11.579616907395907</v>
      </c>
      <c r="DD163" s="4">
        <f t="shared" si="708"/>
        <v>12.572094719784499</v>
      </c>
      <c r="DE163" s="4">
        <f t="shared" si="709"/>
        <v>20.436268625735927</v>
      </c>
      <c r="DF163" s="4">
        <f t="shared" si="710"/>
        <v>45.282684947965556</v>
      </c>
      <c r="DG163" s="4">
        <f t="shared" si="711"/>
        <v>124.98173897085364</v>
      </c>
      <c r="DH163" s="4">
        <f t="shared" si="712"/>
        <v>4.9917175920244736E-2</v>
      </c>
      <c r="DI163" s="4">
        <f t="shared" si="713"/>
        <v>0.11343233468150314</v>
      </c>
      <c r="DJ163" s="4">
        <f t="shared" si="714"/>
        <v>0.12315451083630534</v>
      </c>
      <c r="DK163" s="4">
        <f t="shared" si="715"/>
        <v>0.20019087686009604</v>
      </c>
      <c r="DL163" s="4">
        <f t="shared" si="716"/>
        <v>0.44358295402795195</v>
      </c>
      <c r="DM163" s="4">
        <f t="shared" si="717"/>
        <v>1.2243039262346664</v>
      </c>
      <c r="DN163" s="4">
        <f t="shared" si="718"/>
        <v>0.13468778773021772</v>
      </c>
      <c r="DO163" s="4">
        <f t="shared" si="719"/>
        <v>0.30606599699741999</v>
      </c>
      <c r="DP163" s="4">
        <f t="shared" si="720"/>
        <v>0.33229861881693107</v>
      </c>
      <c r="DQ163" s="4">
        <f t="shared" si="721"/>
        <v>0.54016009181167179</v>
      </c>
      <c r="DR163" s="4">
        <f t="shared" si="722"/>
        <v>1.1968867559398342</v>
      </c>
      <c r="DS163" s="4">
        <f t="shared" si="723"/>
        <v>3.303447847238679</v>
      </c>
      <c r="DT163" s="4">
        <f t="shared" si="724"/>
        <v>3.4420781591762407E-3</v>
      </c>
      <c r="DU163" s="4">
        <f t="shared" si="725"/>
        <v>7.8218159291583798E-3</v>
      </c>
      <c r="DV163" s="4">
        <f t="shared" si="726"/>
        <v>8.4922162389751213E-3</v>
      </c>
      <c r="DW163" s="4">
        <f t="shared" si="727"/>
        <v>1.3804319499313095E-2</v>
      </c>
      <c r="DX163" s="4">
        <f t="shared" si="728"/>
        <v>3.0587611772789687E-2</v>
      </c>
      <c r="DY163" s="4">
        <f t="shared" si="729"/>
        <v>8.442284097600454E-2</v>
      </c>
      <c r="DZ163" s="4">
        <f t="shared" si="730"/>
        <v>9.2875024259119806E-3</v>
      </c>
      <c r="EA163" s="4">
        <f t="shared" si="731"/>
        <v>2.1105021750720758E-2</v>
      </c>
      <c r="EB163" s="4">
        <f t="shared" si="732"/>
        <v>2.2913912837971728E-2</v>
      </c>
      <c r="EC163" s="4">
        <f t="shared" si="733"/>
        <v>3.7247164331857353E-2</v>
      </c>
      <c r="ED163" s="4">
        <f t="shared" si="734"/>
        <v>8.2532268416189825E-2</v>
      </c>
      <c r="EE163" s="4">
        <f t="shared" si="735"/>
        <v>0.22779184670073535</v>
      </c>
      <c r="EF163" s="4">
        <f t="shared" si="736"/>
        <v>2.9216053152573978E-4</v>
      </c>
      <c r="EG163" s="4">
        <f t="shared" si="737"/>
        <v>6.6390877652421217E-4</v>
      </c>
      <c r="EH163" s="4">
        <f t="shared" si="738"/>
        <v>7.2081175832575096E-4</v>
      </c>
      <c r="EI163" s="4">
        <f t="shared" si="739"/>
        <v>1.1716983565636537E-3</v>
      </c>
      <c r="EJ163" s="4">
        <f t="shared" si="740"/>
        <v>2.5962492716260386E-3</v>
      </c>
      <c r="EK163" s="4">
        <f t="shared" si="741"/>
        <v>7.1657356259351504E-3</v>
      </c>
      <c r="EL163" s="4">
        <f t="shared" si="742"/>
        <v>7.8831494225872658E-4</v>
      </c>
      <c r="EM163" s="4">
        <f t="shared" si="743"/>
        <v>1.7913754677867449E-3</v>
      </c>
      <c r="EN163" s="4">
        <f t="shared" si="744"/>
        <v>1.9449125337927923E-3</v>
      </c>
      <c r="EO163" s="4">
        <f t="shared" si="745"/>
        <v>3.1615061674329717E-3</v>
      </c>
      <c r="EP163" s="4">
        <f t="shared" si="746"/>
        <v>7.0052655092148457E-3</v>
      </c>
      <c r="EQ163" s="4">
        <f t="shared" si="747"/>
        <v>1.9334769267773923E-2</v>
      </c>
      <c r="ER163" s="4">
        <f t="shared" si="748"/>
        <v>1.2567789168555182E-3</v>
      </c>
      <c r="ET163" s="4">
        <f t="shared" si="749"/>
        <v>0.55937390780070595</v>
      </c>
      <c r="EU163" s="4">
        <f t="shared" si="750"/>
        <v>0.35842196530815651</v>
      </c>
      <c r="EV163" s="4">
        <f t="shared" si="751"/>
        <v>0.33973999091205259</v>
      </c>
      <c r="EW163" s="4">
        <f t="shared" si="752"/>
        <v>0.2404370923640454</v>
      </c>
      <c r="EX163" s="4">
        <f t="shared" si="753"/>
        <v>0.12500130761611439</v>
      </c>
      <c r="EY163" s="4">
        <f t="shared" si="754"/>
        <v>4.9212585572562577E-2</v>
      </c>
      <c r="EZ163" s="4">
        <f t="shared" si="755"/>
        <v>0.3199562684058988</v>
      </c>
      <c r="FA163" s="4">
        <f t="shared" si="756"/>
        <v>0.17153118335200426</v>
      </c>
      <c r="FB163" s="4">
        <f t="shared" si="757"/>
        <v>0.16015874874257593</v>
      </c>
      <c r="FC163" s="4">
        <f t="shared" si="758"/>
        <v>0.10499853782447517</v>
      </c>
      <c r="FD163" s="4">
        <f t="shared" si="759"/>
        <v>5.028321669553449E-2</v>
      </c>
      <c r="FE163" s="4">
        <f t="shared" si="760"/>
        <v>1.8821854520592946E-2</v>
      </c>
      <c r="FF163" s="4">
        <f t="shared" si="761"/>
        <v>4.7982202951068288E-2</v>
      </c>
      <c r="FG163" s="4">
        <f t="shared" si="762"/>
        <v>2.1698072770056039E-2</v>
      </c>
      <c r="FH163" s="4">
        <f t="shared" si="763"/>
        <v>2.0019455150122475E-2</v>
      </c>
      <c r="FI163" s="4">
        <f t="shared" si="764"/>
        <v>1.2411290972644137E-2</v>
      </c>
      <c r="FJ163" s="4">
        <f t="shared" si="765"/>
        <v>5.639674801478989E-3</v>
      </c>
      <c r="FK163" s="4">
        <f t="shared" si="766"/>
        <v>2.0507104960851602E-3</v>
      </c>
      <c r="FL163" s="4">
        <f t="shared" si="767"/>
        <v>1.8336628662173213E-2</v>
      </c>
      <c r="FM163" s="4">
        <f t="shared" si="768"/>
        <v>8.1529493811965861E-3</v>
      </c>
      <c r="FN163" s="4">
        <f t="shared" si="769"/>
        <v>7.5141680370592523E-3</v>
      </c>
      <c r="FO163" s="4">
        <f t="shared" si="770"/>
        <v>4.6360120145586365E-3</v>
      </c>
      <c r="FP163" s="4">
        <f t="shared" si="771"/>
        <v>2.0975877318983554E-3</v>
      </c>
      <c r="FQ163" s="4">
        <f t="shared" si="772"/>
        <v>7.6100418067609433E-4</v>
      </c>
      <c r="FR163" s="4">
        <f t="shared" si="773"/>
        <v>0.34619413020910683</v>
      </c>
      <c r="FS163" s="4">
        <f t="shared" si="774"/>
        <v>0.18897990838645809</v>
      </c>
      <c r="FT163" s="4">
        <f t="shared" si="775"/>
        <v>0.17669736515020926</v>
      </c>
      <c r="FU163" s="4">
        <f t="shared" si="776"/>
        <v>0.116632130448571</v>
      </c>
      <c r="FV163" s="4">
        <f t="shared" si="777"/>
        <v>5.623539237543413E-2</v>
      </c>
      <c r="FW163" s="4">
        <f t="shared" si="778"/>
        <v>2.1132722978632407E-2</v>
      </c>
      <c r="FX163" s="4">
        <f t="shared" si="779"/>
        <v>0.16404897044560646</v>
      </c>
      <c r="FY163" s="4">
        <f t="shared" si="780"/>
        <v>7.9493676744008965E-2</v>
      </c>
      <c r="FZ163" s="4">
        <f t="shared" si="781"/>
        <v>7.3680593942677577E-2</v>
      </c>
      <c r="GA163" s="4">
        <f t="shared" si="782"/>
        <v>4.6649909900803414E-2</v>
      </c>
      <c r="GB163" s="4">
        <f t="shared" si="783"/>
        <v>2.1606352378308963E-2</v>
      </c>
      <c r="GC163" s="4">
        <f t="shared" si="784"/>
        <v>7.9376583318265977E-3</v>
      </c>
      <c r="GD163" s="4">
        <f t="shared" si="785"/>
        <v>0.95245608218906153</v>
      </c>
      <c r="GE163" s="4">
        <f t="shared" si="786"/>
        <v>0.89812372862878065</v>
      </c>
      <c r="GF163" s="4">
        <f t="shared" si="787"/>
        <v>0.89034944912022485</v>
      </c>
      <c r="GG163" s="4">
        <f t="shared" si="788"/>
        <v>0.83320080103939009</v>
      </c>
      <c r="GH163" s="4">
        <f t="shared" si="789"/>
        <v>0.69272084240795018</v>
      </c>
      <c r="GI163" s="4">
        <f t="shared" si="790"/>
        <v>0.44957884945732851</v>
      </c>
      <c r="GJ163" s="4">
        <f t="shared" si="791"/>
        <v>0.88129969390113772</v>
      </c>
      <c r="GK163" s="4">
        <f t="shared" si="792"/>
        <v>0.76565809254582051</v>
      </c>
      <c r="GL163" s="4">
        <f t="shared" si="793"/>
        <v>0.75058247894003738</v>
      </c>
      <c r="GM163" s="4">
        <f t="shared" si="794"/>
        <v>0.64928315265182079</v>
      </c>
      <c r="GN163" s="4">
        <f t="shared" si="795"/>
        <v>0.45518959832419637</v>
      </c>
      <c r="GO163" s="4">
        <f t="shared" si="796"/>
        <v>0.23237181801602477</v>
      </c>
      <c r="GP163" s="4">
        <f t="shared" si="797"/>
        <v>0.9965697291013641</v>
      </c>
      <c r="GQ163" s="4">
        <f t="shared" si="798"/>
        <v>0.99223889004432098</v>
      </c>
      <c r="GR163" s="4">
        <f t="shared" si="799"/>
        <v>0.99157929421543223</v>
      </c>
      <c r="GS163" s="4">
        <f t="shared" si="800"/>
        <v>0.98638364501531151</v>
      </c>
      <c r="GT163" s="4">
        <f t="shared" si="801"/>
        <v>0.97032022176147292</v>
      </c>
      <c r="GU163" s="4">
        <f t="shared" si="802"/>
        <v>0.92214951789467825</v>
      </c>
      <c r="GV163" s="4">
        <f t="shared" si="803"/>
        <v>0.99079796152871336</v>
      </c>
      <c r="GW163" s="4">
        <f t="shared" si="804"/>
        <v>0.97933119385258194</v>
      </c>
      <c r="GX163" s="4">
        <f t="shared" si="805"/>
        <v>0.97759937317266565</v>
      </c>
      <c r="GY163" s="4">
        <f t="shared" si="806"/>
        <v>0.96409036764554568</v>
      </c>
      <c r="GZ163" s="4">
        <f t="shared" si="807"/>
        <v>0.92375999235852857</v>
      </c>
      <c r="HA163" s="4">
        <f t="shared" si="808"/>
        <v>0.81447030511495333</v>
      </c>
      <c r="HB163" s="4">
        <f t="shared" si="809"/>
        <v>0.99970792480131954</v>
      </c>
      <c r="HC163" s="4">
        <f t="shared" si="810"/>
        <v>0.99933653170589931</v>
      </c>
      <c r="HD163" s="4">
        <f t="shared" si="811"/>
        <v>0.9992797074370231</v>
      </c>
      <c r="HE163" s="4">
        <f t="shared" si="812"/>
        <v>0.9988296729137599</v>
      </c>
      <c r="HF163" s="4">
        <f t="shared" si="813"/>
        <v>0.99741047378392633</v>
      </c>
      <c r="HG163" s="4">
        <f t="shared" si="814"/>
        <v>0.99288524681443635</v>
      </c>
      <c r="HH163" s="4">
        <f t="shared" si="815"/>
        <v>0.9992123060086846</v>
      </c>
      <c r="HI163" s="4">
        <f t="shared" si="816"/>
        <v>0.99821182781998874</v>
      </c>
      <c r="HJ163" s="4">
        <f t="shared" si="817"/>
        <v>0.99805886280826128</v>
      </c>
      <c r="HK163" s="4">
        <f t="shared" si="818"/>
        <v>0.99684845745376383</v>
      </c>
      <c r="HL163" s="4">
        <f t="shared" si="819"/>
        <v>0.99304346685250711</v>
      </c>
      <c r="HM163" s="4">
        <f t="shared" si="820"/>
        <v>0.98103197315474411</v>
      </c>
      <c r="HN163" s="4">
        <f t="shared" si="821"/>
        <v>0.99874479859380816</v>
      </c>
      <c r="HP163" s="4">
        <f t="shared" ref="HP163:IU163" si="921">IF(B1=1,ET163,0)</f>
        <v>0.55937390780070595</v>
      </c>
      <c r="HQ163" s="4">
        <f t="shared" si="921"/>
        <v>0.35842196530815651</v>
      </c>
      <c r="HR163" s="4">
        <f t="shared" si="921"/>
        <v>0.33973999091205259</v>
      </c>
      <c r="HS163" s="4">
        <f t="shared" si="921"/>
        <v>0.2404370923640454</v>
      </c>
      <c r="HT163" s="4">
        <f t="shared" si="921"/>
        <v>0.12500130761611439</v>
      </c>
      <c r="HU163" s="4">
        <f t="shared" si="921"/>
        <v>4.9212585572562577E-2</v>
      </c>
      <c r="HV163" s="4">
        <f t="shared" si="921"/>
        <v>0.3199562684058988</v>
      </c>
      <c r="HW163" s="4">
        <f t="shared" si="921"/>
        <v>0.17153118335200426</v>
      </c>
      <c r="HX163" s="4">
        <f t="shared" si="921"/>
        <v>0.16015874874257593</v>
      </c>
      <c r="HY163" s="4">
        <f t="shared" si="921"/>
        <v>0.10499853782447517</v>
      </c>
      <c r="HZ163" s="4">
        <f t="shared" si="921"/>
        <v>5.028321669553449E-2</v>
      </c>
      <c r="IA163" s="4">
        <f t="shared" si="921"/>
        <v>1.8821854520592946E-2</v>
      </c>
      <c r="IB163" s="4">
        <f t="shared" si="921"/>
        <v>4.7982202951068288E-2</v>
      </c>
      <c r="IC163" s="4">
        <f t="shared" si="921"/>
        <v>2.1698072770056039E-2</v>
      </c>
      <c r="ID163" s="4">
        <f t="shared" si="921"/>
        <v>2.0019455150122475E-2</v>
      </c>
      <c r="IE163" s="4">
        <f t="shared" si="921"/>
        <v>1.2411290972644137E-2</v>
      </c>
      <c r="IF163" s="4">
        <f t="shared" si="921"/>
        <v>5.639674801478989E-3</v>
      </c>
      <c r="IG163" s="4">
        <f t="shared" si="921"/>
        <v>2.0507104960851602E-3</v>
      </c>
      <c r="IH163" s="4">
        <f t="shared" si="921"/>
        <v>1.8336628662173213E-2</v>
      </c>
      <c r="II163" s="4">
        <f t="shared" si="921"/>
        <v>8.1529493811965861E-3</v>
      </c>
      <c r="IJ163" s="4">
        <f t="shared" si="921"/>
        <v>7.5141680370592523E-3</v>
      </c>
      <c r="IK163" s="4">
        <f t="shared" si="921"/>
        <v>4.6360120145586365E-3</v>
      </c>
      <c r="IL163" s="4">
        <f t="shared" si="921"/>
        <v>2.0975877318983554E-3</v>
      </c>
      <c r="IM163" s="4">
        <f t="shared" si="921"/>
        <v>7.6100418067609433E-4</v>
      </c>
      <c r="IN163" s="4">
        <f t="shared" si="921"/>
        <v>0.34619413020910683</v>
      </c>
      <c r="IO163" s="4">
        <f t="shared" si="921"/>
        <v>0.18897990838645809</v>
      </c>
      <c r="IP163" s="4">
        <f t="shared" si="921"/>
        <v>0.17669736515020926</v>
      </c>
      <c r="IQ163" s="4">
        <f t="shared" si="921"/>
        <v>0.116632130448571</v>
      </c>
      <c r="IR163" s="4">
        <f t="shared" si="921"/>
        <v>5.623539237543413E-2</v>
      </c>
      <c r="IS163" s="4">
        <f t="shared" si="921"/>
        <v>2.1132722978632407E-2</v>
      </c>
      <c r="IT163" s="4">
        <f t="shared" si="921"/>
        <v>0.16404897044560646</v>
      </c>
      <c r="IU163" s="4">
        <f t="shared" si="921"/>
        <v>7.9493676744008965E-2</v>
      </c>
      <c r="IV163" s="4">
        <f t="shared" ref="IV163:KA163" si="922">IF(AH1=1,FZ163,0)</f>
        <v>7.3680593942677577E-2</v>
      </c>
      <c r="IW163" s="4">
        <f t="shared" si="922"/>
        <v>4.6649909900803414E-2</v>
      </c>
      <c r="IX163" s="4">
        <f t="shared" si="922"/>
        <v>2.1606352378308963E-2</v>
      </c>
      <c r="IY163" s="4">
        <f t="shared" si="922"/>
        <v>7.9376583318265977E-3</v>
      </c>
      <c r="IZ163" s="4">
        <f t="shared" si="922"/>
        <v>0.95245608218906153</v>
      </c>
      <c r="JA163" s="4">
        <f t="shared" si="922"/>
        <v>0.89812372862878065</v>
      </c>
      <c r="JB163" s="4">
        <f t="shared" si="922"/>
        <v>0.89034944912022485</v>
      </c>
      <c r="JC163" s="4">
        <f t="shared" si="922"/>
        <v>0.83320080103939009</v>
      </c>
      <c r="JD163" s="4">
        <f t="shared" si="922"/>
        <v>0.69272084240795018</v>
      </c>
      <c r="JE163" s="4">
        <f t="shared" si="922"/>
        <v>0.44957884945732851</v>
      </c>
      <c r="JF163" s="4">
        <f t="shared" si="922"/>
        <v>0.88129969390113772</v>
      </c>
      <c r="JG163" s="4">
        <f t="shared" si="922"/>
        <v>0.76565809254582051</v>
      </c>
      <c r="JH163" s="4">
        <f t="shared" si="922"/>
        <v>0.75058247894003738</v>
      </c>
      <c r="JI163" s="4">
        <f t="shared" si="922"/>
        <v>0.64928315265182079</v>
      </c>
      <c r="JJ163" s="4">
        <f t="shared" si="922"/>
        <v>0.45518959832419637</v>
      </c>
      <c r="JK163" s="4">
        <f t="shared" si="922"/>
        <v>0.23237181801602477</v>
      </c>
      <c r="JL163" s="4">
        <f t="shared" si="922"/>
        <v>0.9965697291013641</v>
      </c>
      <c r="JM163" s="4">
        <f t="shared" si="922"/>
        <v>0.99223889004432098</v>
      </c>
      <c r="JN163" s="4">
        <f t="shared" si="922"/>
        <v>0.99157929421543223</v>
      </c>
      <c r="JO163" s="4">
        <f t="shared" si="922"/>
        <v>0.98638364501531151</v>
      </c>
      <c r="JP163" s="4">
        <f t="shared" si="922"/>
        <v>0.97032022176147292</v>
      </c>
      <c r="JQ163" s="4">
        <f t="shared" si="922"/>
        <v>0.92214951789467825</v>
      </c>
      <c r="JR163" s="4">
        <f t="shared" si="922"/>
        <v>0.99079796152871336</v>
      </c>
      <c r="JS163" s="4">
        <f t="shared" si="922"/>
        <v>0.97933119385258194</v>
      </c>
      <c r="JT163" s="4">
        <f t="shared" si="922"/>
        <v>0.97759937317266565</v>
      </c>
      <c r="JU163" s="4">
        <f t="shared" si="922"/>
        <v>0.96409036764554568</v>
      </c>
      <c r="JV163" s="4">
        <f t="shared" si="922"/>
        <v>0.92375999235852857</v>
      </c>
      <c r="JW163" s="4">
        <f t="shared" si="922"/>
        <v>0.81447030511495333</v>
      </c>
      <c r="JX163" s="4">
        <f t="shared" si="922"/>
        <v>0.99970792480131954</v>
      </c>
      <c r="JY163" s="4">
        <f t="shared" si="922"/>
        <v>0.99933653170589931</v>
      </c>
      <c r="JZ163" s="4">
        <f t="shared" si="922"/>
        <v>0.9992797074370231</v>
      </c>
      <c r="KA163" s="4">
        <f t="shared" si="922"/>
        <v>0.9988296729137599</v>
      </c>
      <c r="KB163" s="4">
        <f t="shared" ref="KB163:KJ163" si="923">IF(BN1=1,HF163,0)</f>
        <v>0.99741047378392633</v>
      </c>
      <c r="KC163" s="4">
        <f t="shared" si="923"/>
        <v>0.99288524681443635</v>
      </c>
      <c r="KD163" s="4">
        <f t="shared" si="923"/>
        <v>0.9992123060086846</v>
      </c>
      <c r="KE163" s="4">
        <f t="shared" si="923"/>
        <v>0.99821182781998874</v>
      </c>
      <c r="KF163" s="4">
        <f t="shared" si="923"/>
        <v>0.99805886280826128</v>
      </c>
      <c r="KG163" s="4">
        <f t="shared" si="923"/>
        <v>0.99684845745376383</v>
      </c>
      <c r="KH163" s="4">
        <f t="shared" si="923"/>
        <v>0.99304346685250711</v>
      </c>
      <c r="KI163" s="4">
        <f t="shared" si="923"/>
        <v>0.98103197315474411</v>
      </c>
      <c r="KJ163" s="4">
        <f t="shared" si="923"/>
        <v>0</v>
      </c>
    </row>
    <row r="164" spans="1:296" x14ac:dyDescent="0.2">
      <c r="A164" s="4" t="str">
        <f>'Respondent Data'!A164</f>
        <v>1349</v>
      </c>
      <c r="B164" s="4">
        <f>SUMPRODUCT('Respondent Data'!I164:Z164,'Product Coding'!A100:R100)</f>
        <v>4.2565589538881445</v>
      </c>
      <c r="C164" s="4">
        <f>SUMPRODUCT('Respondent Data'!I164:Z164,'Product Coding'!A101:R101)</f>
        <v>3.5013663146955549</v>
      </c>
      <c r="D164" s="4">
        <f>SUMPRODUCT('Respondent Data'!I164:Z164,'Product Coding'!A102:R102)</f>
        <v>1.8658859044821541</v>
      </c>
      <c r="E164" s="4">
        <f>SUMPRODUCT('Respondent Data'!I164:Z164,'Product Coding'!A103:R103)</f>
        <v>1.401500443978583</v>
      </c>
      <c r="F164" s="4">
        <f>SUMPRODUCT('Respondent Data'!I164:Z164,'Product Coding'!A104:R104)</f>
        <v>-4.0255535822275035E-2</v>
      </c>
      <c r="G164" s="4">
        <f>SUMPRODUCT('Respondent Data'!I164:Z164,'Product Coding'!A105:R105)</f>
        <v>-0.75977579365412506</v>
      </c>
      <c r="H164" s="4">
        <f>SUMPRODUCT('Respondent Data'!I164:Z164,'Product Coding'!A106:R106)</f>
        <v>2.2821971775011947</v>
      </c>
      <c r="I164" s="4">
        <f>SUMPRODUCT('Respondent Data'!I164:Z164,'Product Coding'!A107:R107)</f>
        <v>1.5270045383086046</v>
      </c>
      <c r="J164" s="4">
        <f>SUMPRODUCT('Respondent Data'!I164:Z164,'Product Coding'!A108:R108)</f>
        <v>-0.10847587190479613</v>
      </c>
      <c r="K164" s="4">
        <f>SUMPRODUCT('Respondent Data'!I164:Z164,'Product Coding'!A109:R109)</f>
        <v>-0.57286133240836712</v>
      </c>
      <c r="L164" s="4">
        <f>SUMPRODUCT('Respondent Data'!I164:Z164,'Product Coding'!A110:R110)</f>
        <v>-2.014617312209225</v>
      </c>
      <c r="M164" s="4">
        <f>SUMPRODUCT('Respondent Data'!I164:Z164,'Product Coding'!A111:R111)</f>
        <v>-2.7341375700410753</v>
      </c>
      <c r="N164" s="4">
        <f>SUMPRODUCT('Respondent Data'!I164:Z164,'Product Coding'!A112:R112)</f>
        <v>4.1553731456523559</v>
      </c>
      <c r="O164" s="4">
        <f>SUMPRODUCT('Respondent Data'!I164:Z164,'Product Coding'!A113:R113)</f>
        <v>3.4001805064597659</v>
      </c>
      <c r="P164" s="4">
        <f>SUMPRODUCT('Respondent Data'!I164:Z164,'Product Coding'!A114:R114)</f>
        <v>1.764700096246365</v>
      </c>
      <c r="Q164" s="4">
        <f>SUMPRODUCT('Respondent Data'!I164:Z164,'Product Coding'!A115:R115)</f>
        <v>1.3003146357427942</v>
      </c>
      <c r="R164" s="4">
        <f>SUMPRODUCT('Respondent Data'!I164:Z164,'Product Coding'!A116:R116)</f>
        <v>-0.14144134405806408</v>
      </c>
      <c r="S164" s="4">
        <f>SUMPRODUCT('Respondent Data'!I164:Z164,'Product Coding'!A117:R117)</f>
        <v>-0.86096160188991389</v>
      </c>
      <c r="T164" s="4">
        <f>SUMPRODUCT('Respondent Data'!I164:Z164,'Product Coding'!A118:R118)</f>
        <v>2.1810113692654056</v>
      </c>
      <c r="U164" s="4">
        <f>SUMPRODUCT('Respondent Data'!I164:Z164,'Product Coding'!A119:R119)</f>
        <v>1.4258187300728156</v>
      </c>
      <c r="V164" s="4">
        <f>SUMPRODUCT('Respondent Data'!I164:Z164,'Product Coding'!A120:R120)</f>
        <v>-0.20966168014058495</v>
      </c>
      <c r="W164" s="4">
        <f>SUMPRODUCT('Respondent Data'!I164:Z164,'Product Coding'!A121:R121)</f>
        <v>-0.67404714064415605</v>
      </c>
      <c r="X164" s="4">
        <f>SUMPRODUCT('Respondent Data'!I164:Z164,'Product Coding'!A122:R122)</f>
        <v>-2.1158031204450141</v>
      </c>
      <c r="Y164" s="4">
        <f>SUMPRODUCT('Respondent Data'!I164:Z164,'Product Coding'!A123:R123)</f>
        <v>-2.8353233782768639</v>
      </c>
      <c r="Z164" s="4">
        <f>SUMPRODUCT('Respondent Data'!I164:Z164,'Product Coding'!A124:R124)</f>
        <v>4.9854644838636126</v>
      </c>
      <c r="AA164" s="4">
        <f>SUMPRODUCT('Respondent Data'!I164:Z164,'Product Coding'!A125:R125)</f>
        <v>4.230271844671023</v>
      </c>
      <c r="AB164" s="4">
        <f>SUMPRODUCT('Respondent Data'!I164:Z164,'Product Coding'!A126:R126)</f>
        <v>2.5947914344576222</v>
      </c>
      <c r="AC164" s="4">
        <f>SUMPRODUCT('Respondent Data'!I164:Z164,'Product Coding'!A127:R127)</f>
        <v>2.1304059739540513</v>
      </c>
      <c r="AD164" s="4">
        <f>SUMPRODUCT('Respondent Data'!I164:Z164,'Product Coding'!A128:R128)</f>
        <v>0.68864999415319306</v>
      </c>
      <c r="AE164" s="4">
        <f>SUMPRODUCT('Respondent Data'!I164:Z164,'Product Coding'!A129:R129)</f>
        <v>-3.0870263678656973E-2</v>
      </c>
      <c r="AF164" s="4">
        <f>SUMPRODUCT('Respondent Data'!I164:Z164,'Product Coding'!A130:R130)</f>
        <v>3.0111027074766628</v>
      </c>
      <c r="AG164" s="4">
        <f>SUMPRODUCT('Respondent Data'!I164:Z164,'Product Coding'!A131:R131)</f>
        <v>2.2559100682840727</v>
      </c>
      <c r="AH164" s="4">
        <f>SUMPRODUCT('Respondent Data'!I164:Z164,'Product Coding'!A132:R132)</f>
        <v>0.62042965807067196</v>
      </c>
      <c r="AI164" s="4">
        <f>SUMPRODUCT('Respondent Data'!I164:Z164,'Product Coding'!A133:R133)</f>
        <v>0.15604419756710108</v>
      </c>
      <c r="AJ164" s="4">
        <f>SUMPRODUCT('Respondent Data'!I164:Z164,'Product Coding'!A134:R134)</f>
        <v>-1.2857117822337569</v>
      </c>
      <c r="AK164" s="4">
        <f>SUMPRODUCT('Respondent Data'!I164:Z164,'Product Coding'!A135:R135)</f>
        <v>-2.0052320400656072</v>
      </c>
      <c r="AL164" s="4">
        <f>SUMPRODUCT('Respondent Data'!I164:Z164,'Product Coding'!A136:R136)</f>
        <v>4.9080124539944041</v>
      </c>
      <c r="AM164" s="4">
        <f>SUMPRODUCT('Respondent Data'!I164:Z164,'Product Coding'!A137:R137)</f>
        <v>4.1528198148018136</v>
      </c>
      <c r="AN164" s="4">
        <f>SUMPRODUCT('Respondent Data'!I164:Z164,'Product Coding'!A138:R138)</f>
        <v>2.5173394045884132</v>
      </c>
      <c r="AO164" s="4">
        <f>SUMPRODUCT('Respondent Data'!I164:Z164,'Product Coding'!A139:R139)</f>
        <v>2.0529539440848419</v>
      </c>
      <c r="AP164" s="4">
        <f>SUMPRODUCT('Respondent Data'!I164:Z164,'Product Coding'!A140:R140)</f>
        <v>0.61119796428398399</v>
      </c>
      <c r="AQ164" s="4">
        <f>SUMPRODUCT('Respondent Data'!I164:Z164,'Product Coding'!A141:R141)</f>
        <v>-0.10832229354786593</v>
      </c>
      <c r="AR164" s="4">
        <f>SUMPRODUCT('Respondent Data'!I164:Z164,'Product Coding'!A142:R142)</f>
        <v>2.9336506776074538</v>
      </c>
      <c r="AS164" s="4">
        <f>SUMPRODUCT('Respondent Data'!I164:Z164,'Product Coding'!A143:R143)</f>
        <v>2.1784580384148637</v>
      </c>
      <c r="AT164" s="4">
        <f>SUMPRODUCT('Respondent Data'!I164:Z164,'Product Coding'!A144:R144)</f>
        <v>0.542977628201463</v>
      </c>
      <c r="AU164" s="4">
        <f>SUMPRODUCT('Respondent Data'!I164:Z164,'Product Coding'!A145:R145)</f>
        <v>7.8592167697891901E-2</v>
      </c>
      <c r="AV164" s="4">
        <f>SUMPRODUCT('Respondent Data'!I164:Z164,'Product Coding'!A146:R146)</f>
        <v>-1.3631638121029661</v>
      </c>
      <c r="AW164" s="4">
        <f>SUMPRODUCT('Respondent Data'!I164:Z164,'Product Coding'!A147:R147)</f>
        <v>-2.0826840699348161</v>
      </c>
      <c r="AX164" s="4">
        <f>SUMPRODUCT('Respondent Data'!I164:Z164,'Product Coding'!A148:R148)</f>
        <v>4.5840660365370729</v>
      </c>
      <c r="AY164" s="4">
        <f>SUMPRODUCT('Respondent Data'!I164:Z164,'Product Coding'!A149:R149)</f>
        <v>3.8288733973444833</v>
      </c>
      <c r="AZ164" s="4">
        <f>SUMPRODUCT('Respondent Data'!I164:Z164,'Product Coding'!A150:R150)</f>
        <v>2.193392987131082</v>
      </c>
      <c r="BA164" s="4">
        <f>SUMPRODUCT('Respondent Data'!I164:Z164,'Product Coding'!A151:R151)</f>
        <v>1.7290075266275111</v>
      </c>
      <c r="BB164" s="4">
        <f>SUMPRODUCT('Respondent Data'!I164:Z164,'Product Coding'!A152:R152)</f>
        <v>0.28725154682665299</v>
      </c>
      <c r="BC164" s="4">
        <f>SUMPRODUCT('Respondent Data'!I164:Z164,'Product Coding'!A153:R153)</f>
        <v>-0.43226871100519693</v>
      </c>
      <c r="BD164" s="4">
        <f>SUMPRODUCT('Respondent Data'!I164:Z164,'Product Coding'!A154:R154)</f>
        <v>2.609704260150123</v>
      </c>
      <c r="BE164" s="4">
        <f>SUMPRODUCT('Respondent Data'!I164:Z164,'Product Coding'!A155:R155)</f>
        <v>1.854511620957533</v>
      </c>
      <c r="BF164" s="4">
        <f>SUMPRODUCT('Respondent Data'!I164:Z164,'Product Coding'!A156:R156)</f>
        <v>0.21903121074413201</v>
      </c>
      <c r="BG164" s="4">
        <f>SUMPRODUCT('Respondent Data'!I164:Z164,'Product Coding'!A157:R157)</f>
        <v>-0.24535424975943898</v>
      </c>
      <c r="BH164" s="4">
        <f>SUMPRODUCT('Respondent Data'!I164:Z164,'Product Coding'!A158:R158)</f>
        <v>-1.6871102295602971</v>
      </c>
      <c r="BI164" s="4">
        <f>SUMPRODUCT('Respondent Data'!I164:Z164,'Product Coding'!A159:R159)</f>
        <v>-2.4066304873921469</v>
      </c>
      <c r="BJ164" s="4">
        <f>SUMPRODUCT('Respondent Data'!I164:Z164,'Product Coding'!A160:R160)</f>
        <v>3.1601048215033303</v>
      </c>
      <c r="BK164" s="4">
        <f>SUMPRODUCT('Respondent Data'!I164:Z164,'Product Coding'!A161:R161)</f>
        <v>2.4049121823107398</v>
      </c>
      <c r="BL164" s="4">
        <f>SUMPRODUCT('Respondent Data'!I164:Z164,'Product Coding'!A162:R162)</f>
        <v>0.76943177209733904</v>
      </c>
      <c r="BM164" s="4">
        <f>SUMPRODUCT('Respondent Data'!I164:Z164,'Product Coding'!A163:R163)</f>
        <v>0.30504631159376794</v>
      </c>
      <c r="BN164" s="4">
        <f>SUMPRODUCT('Respondent Data'!I164:Z164,'Product Coding'!A164:R164)</f>
        <v>-1.1367096682070899</v>
      </c>
      <c r="BO164" s="4">
        <f>SUMPRODUCT('Respondent Data'!I164:Z164,'Product Coding'!A165:R165)</f>
        <v>-1.8562299260389401</v>
      </c>
      <c r="BP164" s="4">
        <f>SUMPRODUCT('Respondent Data'!I164:Z164,'Product Coding'!A166:R166)</f>
        <v>1.18574304511638</v>
      </c>
      <c r="BQ164" s="4">
        <f>SUMPRODUCT('Respondent Data'!I164:Z164,'Product Coding'!A167:R167)</f>
        <v>0.43055040592378979</v>
      </c>
      <c r="BR164" s="4">
        <f>SUMPRODUCT('Respondent Data'!I164:Z164,'Product Coding'!A168:R168)</f>
        <v>-1.2049300042896109</v>
      </c>
      <c r="BS164" s="4">
        <f>SUMPRODUCT('Respondent Data'!I164:Z164,'Product Coding'!A169:R169)</f>
        <v>-1.6693154647931823</v>
      </c>
      <c r="BT164" s="4">
        <f>SUMPRODUCT('Respondent Data'!I164:Z164,'Product Coding'!A170:R170)</f>
        <v>-3.1110714445940402</v>
      </c>
      <c r="BU164" s="4">
        <f>SUMPRODUCT('Respondent Data'!I164:Z164,'Product Coding'!A171:R171)</f>
        <v>-3.8305917024258904</v>
      </c>
      <c r="BV164" s="4">
        <f>SUMPRODUCT('Respondent Data'!I164:Z164,'Product Coding'!A172:R172)</f>
        <v>0.50587622421867995</v>
      </c>
      <c r="BX164" s="4">
        <f t="shared" si="676"/>
        <v>1.4170981609614526E-2</v>
      </c>
      <c r="BY164" s="4">
        <f t="shared" si="677"/>
        <v>3.0156152467225424E-2</v>
      </c>
      <c r="BZ164" s="4">
        <f t="shared" si="678"/>
        <v>0.1547590474037005</v>
      </c>
      <c r="CA164" s="4">
        <f t="shared" si="679"/>
        <v>0.2462272364589759</v>
      </c>
      <c r="CB164" s="4">
        <f t="shared" si="680"/>
        <v>1.0410767726140195</v>
      </c>
      <c r="CC164" s="4">
        <f t="shared" si="681"/>
        <v>2.137796859138887</v>
      </c>
      <c r="CD164" s="4">
        <f t="shared" si="682"/>
        <v>0.10205971687014537</v>
      </c>
      <c r="CE164" s="4">
        <f t="shared" si="683"/>
        <v>0.21718526404761052</v>
      </c>
      <c r="CF164" s="4">
        <f t="shared" si="684"/>
        <v>1.1145780155694327</v>
      </c>
      <c r="CG164" s="4">
        <f t="shared" si="685"/>
        <v>1.7733338967620744</v>
      </c>
      <c r="CH164" s="4">
        <f t="shared" si="686"/>
        <v>7.4978574935827451</v>
      </c>
      <c r="CI164" s="4">
        <f t="shared" si="687"/>
        <v>15.396459340655079</v>
      </c>
      <c r="CJ164" s="4">
        <f t="shared" si="688"/>
        <v>1.5679939136748026E-2</v>
      </c>
      <c r="CK164" s="4">
        <f t="shared" si="689"/>
        <v>3.336724641317567E-2</v>
      </c>
      <c r="CL164" s="4">
        <f t="shared" si="690"/>
        <v>0.17123813374401348</v>
      </c>
      <c r="CM164" s="4">
        <f t="shared" si="691"/>
        <v>0.27244605827919272</v>
      </c>
      <c r="CN164" s="4">
        <f t="shared" si="692"/>
        <v>1.1519329345678218</v>
      </c>
      <c r="CO164" s="4">
        <f t="shared" si="693"/>
        <v>2.3654342064269085</v>
      </c>
      <c r="CP164" s="4">
        <f t="shared" si="694"/>
        <v>0.11292726170443081</v>
      </c>
      <c r="CQ164" s="4">
        <f t="shared" si="695"/>
        <v>0.24031163228344052</v>
      </c>
      <c r="CR164" s="4">
        <f t="shared" si="696"/>
        <v>1.2332607527645709</v>
      </c>
      <c r="CS164" s="4">
        <f t="shared" si="697"/>
        <v>1.9621624201033667</v>
      </c>
      <c r="CT164" s="4">
        <f t="shared" si="698"/>
        <v>8.2962459760460856</v>
      </c>
      <c r="CU164" s="4">
        <f t="shared" si="699"/>
        <v>17.035908452459996</v>
      </c>
      <c r="CV164" s="4">
        <f t="shared" si="700"/>
        <v>6.8366017986461088E-3</v>
      </c>
      <c r="CW164" s="4">
        <f t="shared" si="701"/>
        <v>1.4548435096253552E-2</v>
      </c>
      <c r="CX164" s="4">
        <f t="shared" si="702"/>
        <v>7.4661446255710529E-2</v>
      </c>
      <c r="CY164" s="4">
        <f t="shared" si="703"/>
        <v>0.11878905879808598</v>
      </c>
      <c r="CZ164" s="4">
        <f t="shared" si="704"/>
        <v>0.50225365696281477</v>
      </c>
      <c r="DA164" s="4">
        <f t="shared" si="705"/>
        <v>1.0313516914320853</v>
      </c>
      <c r="DB164" s="4">
        <f t="shared" si="706"/>
        <v>4.9237354415191288E-2</v>
      </c>
      <c r="DC164" s="4">
        <f t="shared" si="707"/>
        <v>0.10477814506653031</v>
      </c>
      <c r="DD164" s="4">
        <f t="shared" si="708"/>
        <v>0.53771335507227913</v>
      </c>
      <c r="DE164" s="4">
        <f t="shared" si="709"/>
        <v>0.85552137757191615</v>
      </c>
      <c r="DF164" s="4">
        <f t="shared" si="710"/>
        <v>3.6172417295243635</v>
      </c>
      <c r="DG164" s="4">
        <f t="shared" si="711"/>
        <v>7.4278172480083695</v>
      </c>
      <c r="DH164" s="4">
        <f t="shared" si="712"/>
        <v>7.3871560626691622E-3</v>
      </c>
      <c r="DI164" s="4">
        <f t="shared" si="713"/>
        <v>1.5720026365280124E-2</v>
      </c>
      <c r="DJ164" s="4">
        <f t="shared" si="714"/>
        <v>8.0673962240238109E-2</v>
      </c>
      <c r="DK164" s="4">
        <f t="shared" si="715"/>
        <v>0.12835518898480006</v>
      </c>
      <c r="DL164" s="4">
        <f t="shared" si="716"/>
        <v>0.5427003438704554</v>
      </c>
      <c r="DM164" s="4">
        <f t="shared" si="717"/>
        <v>1.1144068536528504</v>
      </c>
      <c r="DN164" s="4">
        <f t="shared" si="718"/>
        <v>5.3202458164230235E-2</v>
      </c>
      <c r="DO164" s="4">
        <f t="shared" si="719"/>
        <v>0.11321597079366695</v>
      </c>
      <c r="DP164" s="4">
        <f t="shared" si="720"/>
        <v>0.5810156255827269</v>
      </c>
      <c r="DQ164" s="4">
        <f t="shared" si="721"/>
        <v>0.92441685463164147</v>
      </c>
      <c r="DR164" s="4">
        <f t="shared" si="722"/>
        <v>3.9085396457765822</v>
      </c>
      <c r="DS164" s="4">
        <f t="shared" si="723"/>
        <v>8.025982327490528</v>
      </c>
      <c r="DT164" s="4">
        <f t="shared" si="724"/>
        <v>1.0213284168924199E-2</v>
      </c>
      <c r="DU164" s="4">
        <f t="shared" si="725"/>
        <v>2.1734087522928894E-2</v>
      </c>
      <c r="DV164" s="4">
        <f t="shared" si="726"/>
        <v>0.11153766001457677</v>
      </c>
      <c r="DW164" s="4">
        <f t="shared" si="727"/>
        <v>0.17746044736789557</v>
      </c>
      <c r="DX164" s="4">
        <f t="shared" si="728"/>
        <v>0.75032296373593965</v>
      </c>
      <c r="DY164" s="4">
        <f t="shared" si="729"/>
        <v>1.5407490757736573</v>
      </c>
      <c r="DZ164" s="4">
        <f t="shared" si="730"/>
        <v>7.3556294074048678E-2</v>
      </c>
      <c r="EA164" s="4">
        <f t="shared" si="731"/>
        <v>0.15652936967444281</v>
      </c>
      <c r="EB164" s="4">
        <f t="shared" si="732"/>
        <v>0.8032966462762835</v>
      </c>
      <c r="EC164" s="4">
        <f t="shared" si="733"/>
        <v>1.2780739904234075</v>
      </c>
      <c r="ED164" s="4">
        <f t="shared" si="734"/>
        <v>5.4038422566368283</v>
      </c>
      <c r="EE164" s="4">
        <f t="shared" si="735"/>
        <v>11.096508257036334</v>
      </c>
      <c r="EF164" s="4">
        <f t="shared" si="736"/>
        <v>4.2421294183620707E-2</v>
      </c>
      <c r="EG164" s="4">
        <f t="shared" si="737"/>
        <v>9.0273422865100192E-2</v>
      </c>
      <c r="EH164" s="4">
        <f t="shared" si="738"/>
        <v>0.46327624001961198</v>
      </c>
      <c r="EI164" s="4">
        <f t="shared" si="739"/>
        <v>0.73708923782382163</v>
      </c>
      <c r="EJ164" s="4">
        <f t="shared" si="740"/>
        <v>3.1164971669168002</v>
      </c>
      <c r="EK164" s="4">
        <f t="shared" si="741"/>
        <v>6.3995644031336809</v>
      </c>
      <c r="EL164" s="4">
        <f t="shared" si="742"/>
        <v>0.30551908067596772</v>
      </c>
      <c r="EM164" s="4">
        <f t="shared" si="743"/>
        <v>0.65015114918081174</v>
      </c>
      <c r="EN164" s="4">
        <f t="shared" si="744"/>
        <v>3.3365255274192154</v>
      </c>
      <c r="EO164" s="4">
        <f t="shared" si="745"/>
        <v>5.3085326756257638</v>
      </c>
      <c r="EP164" s="4">
        <f t="shared" si="746"/>
        <v>22.445080181766667</v>
      </c>
      <c r="EQ164" s="4">
        <f t="shared" si="747"/>
        <v>46.089801614939148</v>
      </c>
      <c r="ER164" s="4">
        <f t="shared" si="748"/>
        <v>0.60297700083449124</v>
      </c>
      <c r="ET164" s="4">
        <f t="shared" si="749"/>
        <v>0.98602702910398465</v>
      </c>
      <c r="EU164" s="4">
        <f t="shared" si="750"/>
        <v>0.9707266200420186</v>
      </c>
      <c r="EV164" s="4">
        <f t="shared" si="751"/>
        <v>0.86598152423949182</v>
      </c>
      <c r="EW164" s="4">
        <f t="shared" si="752"/>
        <v>0.80242187840589585</v>
      </c>
      <c r="EX164" s="4">
        <f t="shared" si="753"/>
        <v>0.48993747487474171</v>
      </c>
      <c r="EY164" s="4">
        <f t="shared" si="754"/>
        <v>0.31869494581444396</v>
      </c>
      <c r="EZ164" s="4">
        <f t="shared" si="755"/>
        <v>0.90739184518966409</v>
      </c>
      <c r="FA164" s="4">
        <f t="shared" si="756"/>
        <v>0.82156761960345637</v>
      </c>
      <c r="FB164" s="4">
        <f t="shared" si="757"/>
        <v>0.472907593211079</v>
      </c>
      <c r="FC164" s="4">
        <f t="shared" si="758"/>
        <v>0.36057684982234595</v>
      </c>
      <c r="FD164" s="4">
        <f t="shared" si="759"/>
        <v>0.1176767203680647</v>
      </c>
      <c r="FE164" s="4">
        <f t="shared" si="760"/>
        <v>6.0988776858702451E-2</v>
      </c>
      <c r="FF164" s="4">
        <f t="shared" si="761"/>
        <v>0.98456212579124613</v>
      </c>
      <c r="FG164" s="4">
        <f t="shared" si="762"/>
        <v>0.96771017609761345</v>
      </c>
      <c r="FH164" s="4">
        <f t="shared" si="763"/>
        <v>0.85379733735561636</v>
      </c>
      <c r="FI164" s="4">
        <f t="shared" si="764"/>
        <v>0.78588793096059539</v>
      </c>
      <c r="FJ164" s="4">
        <f t="shared" si="765"/>
        <v>0.4646984968427153</v>
      </c>
      <c r="FK164" s="4">
        <f t="shared" si="766"/>
        <v>0.29713847862196152</v>
      </c>
      <c r="FL164" s="4">
        <f t="shared" si="767"/>
        <v>0.89853131863129632</v>
      </c>
      <c r="FM164" s="4">
        <f t="shared" si="768"/>
        <v>0.80624898934389455</v>
      </c>
      <c r="FN164" s="4">
        <f t="shared" si="769"/>
        <v>0.44777574618731469</v>
      </c>
      <c r="FO164" s="4">
        <f t="shared" si="770"/>
        <v>0.33759121147891152</v>
      </c>
      <c r="FP164" s="4">
        <f t="shared" si="771"/>
        <v>0.1075703033866283</v>
      </c>
      <c r="FQ164" s="4">
        <f t="shared" si="772"/>
        <v>5.5444947651838723E-2</v>
      </c>
      <c r="FR164" s="4">
        <f t="shared" si="773"/>
        <v>0.99320981995843916</v>
      </c>
      <c r="FS164" s="4">
        <f t="shared" si="774"/>
        <v>0.9856601867461624</v>
      </c>
      <c r="FT164" s="4">
        <f t="shared" si="775"/>
        <v>0.93052561202800876</v>
      </c>
      <c r="FU164" s="4">
        <f t="shared" si="776"/>
        <v>0.89382354263841213</v>
      </c>
      <c r="FV164" s="4">
        <f t="shared" si="777"/>
        <v>0.66566654397217617</v>
      </c>
      <c r="FW164" s="4">
        <f t="shared" si="778"/>
        <v>0.49228304690804608</v>
      </c>
      <c r="FX164" s="4">
        <f t="shared" si="779"/>
        <v>0.95307319720556971</v>
      </c>
      <c r="FY164" s="4">
        <f t="shared" si="780"/>
        <v>0.90515910770463281</v>
      </c>
      <c r="FZ164" s="4">
        <f t="shared" si="781"/>
        <v>0.65031626128589848</v>
      </c>
      <c r="GA164" s="4">
        <f t="shared" si="782"/>
        <v>0.53893208242557267</v>
      </c>
      <c r="GB164" s="4">
        <f t="shared" si="783"/>
        <v>0.21657952054050528</v>
      </c>
      <c r="GC164" s="4">
        <f t="shared" si="784"/>
        <v>0.11865468490507625</v>
      </c>
      <c r="GD164" s="4">
        <f t="shared" si="785"/>
        <v>0.99266701385042311</v>
      </c>
      <c r="GE164" s="4">
        <f t="shared" si="786"/>
        <v>0.98452326826563252</v>
      </c>
      <c r="GF164" s="4">
        <f t="shared" si="787"/>
        <v>0.92534847228760753</v>
      </c>
      <c r="GG164" s="4">
        <f t="shared" si="788"/>
        <v>0.88624575821707052</v>
      </c>
      <c r="GH164" s="4">
        <f t="shared" si="789"/>
        <v>0.64821402547374596</v>
      </c>
      <c r="GI164" s="4">
        <f t="shared" si="790"/>
        <v>0.47294587523323595</v>
      </c>
      <c r="GJ164" s="4">
        <f t="shared" si="791"/>
        <v>0.94948506077647776</v>
      </c>
      <c r="GK164" s="4">
        <f t="shared" si="792"/>
        <v>0.89829828733686823</v>
      </c>
      <c r="GL164" s="4">
        <f t="shared" si="793"/>
        <v>0.6325048176746656</v>
      </c>
      <c r="GM164" s="4">
        <f t="shared" si="794"/>
        <v>0.51963793478176179</v>
      </c>
      <c r="GN164" s="4">
        <f t="shared" si="795"/>
        <v>0.20372658105357722</v>
      </c>
      <c r="GO164" s="4">
        <f t="shared" si="796"/>
        <v>0.11079126500771995</v>
      </c>
      <c r="GP164" s="4">
        <f t="shared" si="797"/>
        <v>0.98988997241574939</v>
      </c>
      <c r="GQ164" s="4">
        <f t="shared" si="798"/>
        <v>0.97872823488191485</v>
      </c>
      <c r="GR164" s="4">
        <f t="shared" si="799"/>
        <v>0.89965462797444573</v>
      </c>
      <c r="GS164" s="4">
        <f t="shared" si="800"/>
        <v>0.84928542800346962</v>
      </c>
      <c r="GT164" s="4">
        <f t="shared" si="801"/>
        <v>0.57132313334081575</v>
      </c>
      <c r="GU164" s="4">
        <f t="shared" si="802"/>
        <v>0.39358471465565731</v>
      </c>
      <c r="GV164" s="4">
        <f t="shared" si="803"/>
        <v>0.93148352398465373</v>
      </c>
      <c r="GW164" s="4">
        <f t="shared" si="804"/>
        <v>0.86465594927476419</v>
      </c>
      <c r="GX164" s="4">
        <f t="shared" si="805"/>
        <v>0.55453993222077436</v>
      </c>
      <c r="GY164" s="4">
        <f t="shared" si="806"/>
        <v>0.43896730492679831</v>
      </c>
      <c r="GZ164" s="4">
        <f t="shared" si="807"/>
        <v>0.15615625118867002</v>
      </c>
      <c r="HA164" s="4">
        <f t="shared" si="808"/>
        <v>8.2668484057646721E-2</v>
      </c>
      <c r="HB164" s="4">
        <f t="shared" si="809"/>
        <v>0.95930503873978978</v>
      </c>
      <c r="HC164" s="4">
        <f t="shared" si="810"/>
        <v>0.91720111581930241</v>
      </c>
      <c r="HD164" s="4">
        <f t="shared" si="811"/>
        <v>0.68339796181382484</v>
      </c>
      <c r="HE164" s="4">
        <f t="shared" si="812"/>
        <v>0.57567566376311963</v>
      </c>
      <c r="HF164" s="4">
        <f t="shared" si="813"/>
        <v>0.24292498195716875</v>
      </c>
      <c r="HG164" s="4">
        <f t="shared" si="814"/>
        <v>0.13514309025765148</v>
      </c>
      <c r="HH164" s="4">
        <f t="shared" si="815"/>
        <v>0.76597884688305207</v>
      </c>
      <c r="HI164" s="4">
        <f t="shared" si="816"/>
        <v>0.60600509262223168</v>
      </c>
      <c r="HJ164" s="4">
        <f t="shared" si="817"/>
        <v>0.23059935740655657</v>
      </c>
      <c r="HK164" s="4">
        <f t="shared" si="818"/>
        <v>0.15851546649884107</v>
      </c>
      <c r="HL164" s="4">
        <f t="shared" si="819"/>
        <v>4.2652871828423262E-2</v>
      </c>
      <c r="HM164" s="4">
        <f t="shared" si="820"/>
        <v>2.1236020660633913E-2</v>
      </c>
      <c r="HN164" s="4">
        <f t="shared" si="821"/>
        <v>0.62383926873524176</v>
      </c>
      <c r="HP164" s="4">
        <f t="shared" ref="HP164:IU164" si="924">IF(B1=1,ET164,0)</f>
        <v>0.98602702910398465</v>
      </c>
      <c r="HQ164" s="4">
        <f t="shared" si="924"/>
        <v>0.9707266200420186</v>
      </c>
      <c r="HR164" s="4">
        <f t="shared" si="924"/>
        <v>0.86598152423949182</v>
      </c>
      <c r="HS164" s="4">
        <f t="shared" si="924"/>
        <v>0.80242187840589585</v>
      </c>
      <c r="HT164" s="4">
        <f t="shared" si="924"/>
        <v>0.48993747487474171</v>
      </c>
      <c r="HU164" s="4">
        <f t="shared" si="924"/>
        <v>0.31869494581444396</v>
      </c>
      <c r="HV164" s="4">
        <f t="shared" si="924"/>
        <v>0.90739184518966409</v>
      </c>
      <c r="HW164" s="4">
        <f t="shared" si="924"/>
        <v>0.82156761960345637</v>
      </c>
      <c r="HX164" s="4">
        <f t="shared" si="924"/>
        <v>0.472907593211079</v>
      </c>
      <c r="HY164" s="4">
        <f t="shared" si="924"/>
        <v>0.36057684982234595</v>
      </c>
      <c r="HZ164" s="4">
        <f t="shared" si="924"/>
        <v>0.1176767203680647</v>
      </c>
      <c r="IA164" s="4">
        <f t="shared" si="924"/>
        <v>6.0988776858702451E-2</v>
      </c>
      <c r="IB164" s="4">
        <f t="shared" si="924"/>
        <v>0.98456212579124613</v>
      </c>
      <c r="IC164" s="4">
        <f t="shared" si="924"/>
        <v>0.96771017609761345</v>
      </c>
      <c r="ID164" s="4">
        <f t="shared" si="924"/>
        <v>0.85379733735561636</v>
      </c>
      <c r="IE164" s="4">
        <f t="shared" si="924"/>
        <v>0.78588793096059539</v>
      </c>
      <c r="IF164" s="4">
        <f t="shared" si="924"/>
        <v>0.4646984968427153</v>
      </c>
      <c r="IG164" s="4">
        <f t="shared" si="924"/>
        <v>0.29713847862196152</v>
      </c>
      <c r="IH164" s="4">
        <f t="shared" si="924"/>
        <v>0.89853131863129632</v>
      </c>
      <c r="II164" s="4">
        <f t="shared" si="924"/>
        <v>0.80624898934389455</v>
      </c>
      <c r="IJ164" s="4">
        <f t="shared" si="924"/>
        <v>0.44777574618731469</v>
      </c>
      <c r="IK164" s="4">
        <f t="shared" si="924"/>
        <v>0.33759121147891152</v>
      </c>
      <c r="IL164" s="4">
        <f t="shared" si="924"/>
        <v>0.1075703033866283</v>
      </c>
      <c r="IM164" s="4">
        <f t="shared" si="924"/>
        <v>5.5444947651838723E-2</v>
      </c>
      <c r="IN164" s="4">
        <f t="shared" si="924"/>
        <v>0.99320981995843916</v>
      </c>
      <c r="IO164" s="4">
        <f t="shared" si="924"/>
        <v>0.9856601867461624</v>
      </c>
      <c r="IP164" s="4">
        <f t="shared" si="924"/>
        <v>0.93052561202800876</v>
      </c>
      <c r="IQ164" s="4">
        <f t="shared" si="924"/>
        <v>0.89382354263841213</v>
      </c>
      <c r="IR164" s="4">
        <f t="shared" si="924"/>
        <v>0.66566654397217617</v>
      </c>
      <c r="IS164" s="4">
        <f t="shared" si="924"/>
        <v>0.49228304690804608</v>
      </c>
      <c r="IT164" s="4">
        <f t="shared" si="924"/>
        <v>0.95307319720556971</v>
      </c>
      <c r="IU164" s="4">
        <f t="shared" si="924"/>
        <v>0.90515910770463281</v>
      </c>
      <c r="IV164" s="4">
        <f t="shared" ref="IV164:KA164" si="925">IF(AH1=1,FZ164,0)</f>
        <v>0.65031626128589848</v>
      </c>
      <c r="IW164" s="4">
        <f t="shared" si="925"/>
        <v>0.53893208242557267</v>
      </c>
      <c r="IX164" s="4">
        <f t="shared" si="925"/>
        <v>0.21657952054050528</v>
      </c>
      <c r="IY164" s="4">
        <f t="shared" si="925"/>
        <v>0.11865468490507625</v>
      </c>
      <c r="IZ164" s="4">
        <f t="shared" si="925"/>
        <v>0.99266701385042311</v>
      </c>
      <c r="JA164" s="4">
        <f t="shared" si="925"/>
        <v>0.98452326826563252</v>
      </c>
      <c r="JB164" s="4">
        <f t="shared" si="925"/>
        <v>0.92534847228760753</v>
      </c>
      <c r="JC164" s="4">
        <f t="shared" si="925"/>
        <v>0.88624575821707052</v>
      </c>
      <c r="JD164" s="4">
        <f t="shared" si="925"/>
        <v>0.64821402547374596</v>
      </c>
      <c r="JE164" s="4">
        <f t="shared" si="925"/>
        <v>0.47294587523323595</v>
      </c>
      <c r="JF164" s="4">
        <f t="shared" si="925"/>
        <v>0.94948506077647776</v>
      </c>
      <c r="JG164" s="4">
        <f t="shared" si="925"/>
        <v>0.89829828733686823</v>
      </c>
      <c r="JH164" s="4">
        <f t="shared" si="925"/>
        <v>0.6325048176746656</v>
      </c>
      <c r="JI164" s="4">
        <f t="shared" si="925"/>
        <v>0.51963793478176179</v>
      </c>
      <c r="JJ164" s="4">
        <f t="shared" si="925"/>
        <v>0.20372658105357722</v>
      </c>
      <c r="JK164" s="4">
        <f t="shared" si="925"/>
        <v>0.11079126500771995</v>
      </c>
      <c r="JL164" s="4">
        <f t="shared" si="925"/>
        <v>0.98988997241574939</v>
      </c>
      <c r="JM164" s="4">
        <f t="shared" si="925"/>
        <v>0.97872823488191485</v>
      </c>
      <c r="JN164" s="4">
        <f t="shared" si="925"/>
        <v>0.89965462797444573</v>
      </c>
      <c r="JO164" s="4">
        <f t="shared" si="925"/>
        <v>0.84928542800346962</v>
      </c>
      <c r="JP164" s="4">
        <f t="shared" si="925"/>
        <v>0.57132313334081575</v>
      </c>
      <c r="JQ164" s="4">
        <f t="shared" si="925"/>
        <v>0.39358471465565731</v>
      </c>
      <c r="JR164" s="4">
        <f t="shared" si="925"/>
        <v>0.93148352398465373</v>
      </c>
      <c r="JS164" s="4">
        <f t="shared" si="925"/>
        <v>0.86465594927476419</v>
      </c>
      <c r="JT164" s="4">
        <f t="shared" si="925"/>
        <v>0.55453993222077436</v>
      </c>
      <c r="JU164" s="4">
        <f t="shared" si="925"/>
        <v>0.43896730492679831</v>
      </c>
      <c r="JV164" s="4">
        <f t="shared" si="925"/>
        <v>0.15615625118867002</v>
      </c>
      <c r="JW164" s="4">
        <f t="shared" si="925"/>
        <v>8.2668484057646721E-2</v>
      </c>
      <c r="JX164" s="4">
        <f t="shared" si="925"/>
        <v>0.95930503873978978</v>
      </c>
      <c r="JY164" s="4">
        <f t="shared" si="925"/>
        <v>0.91720111581930241</v>
      </c>
      <c r="JZ164" s="4">
        <f t="shared" si="925"/>
        <v>0.68339796181382484</v>
      </c>
      <c r="KA164" s="4">
        <f t="shared" si="925"/>
        <v>0.57567566376311963</v>
      </c>
      <c r="KB164" s="4">
        <f t="shared" ref="KB164:KJ164" si="926">IF(BN1=1,HF164,0)</f>
        <v>0.24292498195716875</v>
      </c>
      <c r="KC164" s="4">
        <f t="shared" si="926"/>
        <v>0.13514309025765148</v>
      </c>
      <c r="KD164" s="4">
        <f t="shared" si="926"/>
        <v>0.76597884688305207</v>
      </c>
      <c r="KE164" s="4">
        <f t="shared" si="926"/>
        <v>0.60600509262223168</v>
      </c>
      <c r="KF164" s="4">
        <f t="shared" si="926"/>
        <v>0.23059935740655657</v>
      </c>
      <c r="KG164" s="4">
        <f t="shared" si="926"/>
        <v>0.15851546649884107</v>
      </c>
      <c r="KH164" s="4">
        <f t="shared" si="926"/>
        <v>4.2652871828423262E-2</v>
      </c>
      <c r="KI164" s="4">
        <f t="shared" si="926"/>
        <v>2.1236020660633913E-2</v>
      </c>
      <c r="KJ164" s="4">
        <f t="shared" si="926"/>
        <v>0</v>
      </c>
    </row>
    <row r="165" spans="1:296" x14ac:dyDescent="0.2">
      <c r="A165" s="4" t="str">
        <f>'Respondent Data'!A165</f>
        <v>1355</v>
      </c>
      <c r="B165" s="4">
        <f>SUMPRODUCT('Respondent Data'!I165:Z165,'Product Coding'!A100:R100)</f>
        <v>-9.1378404912338951E-3</v>
      </c>
      <c r="C165" s="4">
        <f>SUMPRODUCT('Respondent Data'!I165:Z165,'Product Coding'!A101:R101)</f>
        <v>-0.53447053817445389</v>
      </c>
      <c r="D165" s="4">
        <f>SUMPRODUCT('Respondent Data'!I165:Z165,'Product Coding'!A102:R102)</f>
        <v>-1.051155198616039</v>
      </c>
      <c r="E165" s="4">
        <f>SUMPRODUCT('Respondent Data'!I165:Z165,'Product Coding'!A103:R103)</f>
        <v>-1.3381349259046071</v>
      </c>
      <c r="F165" s="4">
        <f>SUMPRODUCT('Respondent Data'!I165:Z165,'Product Coding'!A104:R104)</f>
        <v>-1.4225593963580321</v>
      </c>
      <c r="G165" s="4">
        <f>SUMPRODUCT('Respondent Data'!I165:Z165,'Product Coding'!A105:R105)</f>
        <v>-2.163458312319734</v>
      </c>
      <c r="H165" s="4">
        <f>SUMPRODUCT('Respondent Data'!I165:Z165,'Product Coding'!A106:R106)</f>
        <v>-2.3372284050774739</v>
      </c>
      <c r="I165" s="4">
        <f>SUMPRODUCT('Respondent Data'!I165:Z165,'Product Coding'!A107:R107)</f>
        <v>-2.8625611027606936</v>
      </c>
      <c r="J165" s="4">
        <f>SUMPRODUCT('Respondent Data'!I165:Z165,'Product Coding'!A108:R108)</f>
        <v>-3.3792457632022792</v>
      </c>
      <c r="K165" s="4">
        <f>SUMPRODUCT('Respondent Data'!I165:Z165,'Product Coding'!A109:R109)</f>
        <v>-3.6662254904908469</v>
      </c>
      <c r="L165" s="4">
        <f>SUMPRODUCT('Respondent Data'!I165:Z165,'Product Coding'!A110:R110)</f>
        <v>-3.7506499609442718</v>
      </c>
      <c r="M165" s="4">
        <f>SUMPRODUCT('Respondent Data'!I165:Z165,'Product Coding'!A111:R111)</f>
        <v>-4.4915488769059744</v>
      </c>
      <c r="N165" s="4">
        <f>SUMPRODUCT('Respondent Data'!I165:Z165,'Product Coding'!A112:R112)</f>
        <v>-2.289505352296163</v>
      </c>
      <c r="O165" s="4">
        <f>SUMPRODUCT('Respondent Data'!I165:Z165,'Product Coding'!A113:R113)</f>
        <v>-2.8148380499793832</v>
      </c>
      <c r="P165" s="4">
        <f>SUMPRODUCT('Respondent Data'!I165:Z165,'Product Coding'!A114:R114)</f>
        <v>-3.3315227104209688</v>
      </c>
      <c r="Q165" s="4">
        <f>SUMPRODUCT('Respondent Data'!I165:Z165,'Product Coding'!A115:R115)</f>
        <v>-3.6185024377095365</v>
      </c>
      <c r="R165" s="4">
        <f>SUMPRODUCT('Respondent Data'!I165:Z165,'Product Coding'!A116:R116)</f>
        <v>-3.7029269081629614</v>
      </c>
      <c r="S165" s="4">
        <f>SUMPRODUCT('Respondent Data'!I165:Z165,'Product Coding'!A117:R117)</f>
        <v>-4.4438258241246631</v>
      </c>
      <c r="T165" s="4">
        <f>SUMPRODUCT('Respondent Data'!I165:Z165,'Product Coding'!A118:R118)</f>
        <v>-4.6175959168824035</v>
      </c>
      <c r="U165" s="4">
        <f>SUMPRODUCT('Respondent Data'!I165:Z165,'Product Coding'!A119:R119)</f>
        <v>-5.1429286145656237</v>
      </c>
      <c r="V165" s="4">
        <f>SUMPRODUCT('Respondent Data'!I165:Z165,'Product Coding'!A120:R120)</f>
        <v>-5.6596132750072092</v>
      </c>
      <c r="W165" s="4">
        <f>SUMPRODUCT('Respondent Data'!I165:Z165,'Product Coding'!A121:R121)</f>
        <v>-5.9465930022957769</v>
      </c>
      <c r="X165" s="4">
        <f>SUMPRODUCT('Respondent Data'!I165:Z165,'Product Coding'!A122:R122)</f>
        <v>-6.0310174727492019</v>
      </c>
      <c r="Y165" s="4">
        <f>SUMPRODUCT('Respondent Data'!I165:Z165,'Product Coding'!A123:R123)</f>
        <v>-6.7719163887109035</v>
      </c>
      <c r="Z165" s="4">
        <f>SUMPRODUCT('Respondent Data'!I165:Z165,'Product Coding'!A124:R124)</f>
        <v>-0.12533847976522372</v>
      </c>
      <c r="AA165" s="4">
        <f>SUMPRODUCT('Respondent Data'!I165:Z165,'Product Coding'!A125:R125)</f>
        <v>-0.65067117744844372</v>
      </c>
      <c r="AB165" s="4">
        <f>SUMPRODUCT('Respondent Data'!I165:Z165,'Product Coding'!A126:R126)</f>
        <v>-1.1673558378900288</v>
      </c>
      <c r="AC165" s="4">
        <f>SUMPRODUCT('Respondent Data'!I165:Z165,'Product Coding'!A127:R127)</f>
        <v>-1.454335565178597</v>
      </c>
      <c r="AD165" s="4">
        <f>SUMPRODUCT('Respondent Data'!I165:Z165,'Product Coding'!A128:R128)</f>
        <v>-1.5387600356320219</v>
      </c>
      <c r="AE165" s="4">
        <f>SUMPRODUCT('Respondent Data'!I165:Z165,'Product Coding'!A129:R129)</f>
        <v>-2.2796589515937233</v>
      </c>
      <c r="AF165" s="4">
        <f>SUMPRODUCT('Respondent Data'!I165:Z165,'Product Coding'!A130:R130)</f>
        <v>-2.4534290443514637</v>
      </c>
      <c r="AG165" s="4">
        <f>SUMPRODUCT('Respondent Data'!I165:Z165,'Product Coding'!A131:R131)</f>
        <v>-2.9787617420346839</v>
      </c>
      <c r="AH165" s="4">
        <f>SUMPRODUCT('Respondent Data'!I165:Z165,'Product Coding'!A132:R132)</f>
        <v>-3.4954464024762686</v>
      </c>
      <c r="AI165" s="4">
        <f>SUMPRODUCT('Respondent Data'!I165:Z165,'Product Coding'!A133:R133)</f>
        <v>-3.7824261297648372</v>
      </c>
      <c r="AJ165" s="4">
        <f>SUMPRODUCT('Respondent Data'!I165:Z165,'Product Coding'!A134:R134)</f>
        <v>-3.8668506002182621</v>
      </c>
      <c r="AK165" s="4">
        <f>SUMPRODUCT('Respondent Data'!I165:Z165,'Product Coding'!A135:R135)</f>
        <v>-4.6077495161799638</v>
      </c>
      <c r="AL165" s="4">
        <f>SUMPRODUCT('Respondent Data'!I165:Z165,'Product Coding'!A136:R136)</f>
        <v>3.3843314577239925</v>
      </c>
      <c r="AM165" s="4">
        <f>SUMPRODUCT('Respondent Data'!I165:Z165,'Product Coding'!A137:R137)</f>
        <v>2.8589987600407722</v>
      </c>
      <c r="AN165" s="4">
        <f>SUMPRODUCT('Respondent Data'!I165:Z165,'Product Coding'!A138:R138)</f>
        <v>2.3423140995991867</v>
      </c>
      <c r="AO165" s="4">
        <f>SUMPRODUCT('Respondent Data'!I165:Z165,'Product Coding'!A139:R139)</f>
        <v>2.055334372310619</v>
      </c>
      <c r="AP165" s="4">
        <f>SUMPRODUCT('Respondent Data'!I165:Z165,'Product Coding'!A140:R140)</f>
        <v>1.9709099018571941</v>
      </c>
      <c r="AQ165" s="4">
        <f>SUMPRODUCT('Respondent Data'!I165:Z165,'Product Coding'!A141:R141)</f>
        <v>1.230010985895492</v>
      </c>
      <c r="AR165" s="4">
        <f>SUMPRODUCT('Respondent Data'!I165:Z165,'Product Coding'!A142:R142)</f>
        <v>1.0562408931377523</v>
      </c>
      <c r="AS165" s="4">
        <f>SUMPRODUCT('Respondent Data'!I165:Z165,'Product Coding'!A143:R143)</f>
        <v>0.53090819545453205</v>
      </c>
      <c r="AT165" s="4">
        <f>SUMPRODUCT('Respondent Data'!I165:Z165,'Product Coding'!A144:R144)</f>
        <v>1.4223535012946931E-2</v>
      </c>
      <c r="AU165" s="4">
        <f>SUMPRODUCT('Respondent Data'!I165:Z165,'Product Coding'!A145:R145)</f>
        <v>-0.27275619227562098</v>
      </c>
      <c r="AV165" s="4">
        <f>SUMPRODUCT('Respondent Data'!I165:Z165,'Product Coding'!A146:R146)</f>
        <v>-0.35718066272904592</v>
      </c>
      <c r="AW165" s="4">
        <f>SUMPRODUCT('Respondent Data'!I165:Z165,'Product Coding'!A147:R147)</f>
        <v>-1.098079578690748</v>
      </c>
      <c r="AX165" s="4">
        <f>SUMPRODUCT('Respondent Data'!I165:Z165,'Product Coding'!A148:R148)</f>
        <v>6.0489144483566362</v>
      </c>
      <c r="AY165" s="4">
        <f>SUMPRODUCT('Respondent Data'!I165:Z165,'Product Coding'!A149:R149)</f>
        <v>5.5235817506734159</v>
      </c>
      <c r="AZ165" s="4">
        <f>SUMPRODUCT('Respondent Data'!I165:Z165,'Product Coding'!A150:R150)</f>
        <v>5.0068970902318313</v>
      </c>
      <c r="BA165" s="4">
        <f>SUMPRODUCT('Respondent Data'!I165:Z165,'Product Coding'!A151:R151)</f>
        <v>4.7199173629432627</v>
      </c>
      <c r="BB165" s="4">
        <f>SUMPRODUCT('Respondent Data'!I165:Z165,'Product Coding'!A152:R152)</f>
        <v>4.6354928924898378</v>
      </c>
      <c r="BC165" s="4">
        <f>SUMPRODUCT('Respondent Data'!I165:Z165,'Product Coding'!A153:R153)</f>
        <v>3.8945939765281361</v>
      </c>
      <c r="BD165" s="4">
        <f>SUMPRODUCT('Respondent Data'!I165:Z165,'Product Coding'!A154:R154)</f>
        <v>3.7208238837703957</v>
      </c>
      <c r="BE165" s="4">
        <f>SUMPRODUCT('Respondent Data'!I165:Z165,'Product Coding'!A155:R155)</f>
        <v>3.1954911860871755</v>
      </c>
      <c r="BF165" s="4">
        <f>SUMPRODUCT('Respondent Data'!I165:Z165,'Product Coding'!A156:R156)</f>
        <v>2.6788065256455909</v>
      </c>
      <c r="BG165" s="4">
        <f>SUMPRODUCT('Respondent Data'!I165:Z165,'Product Coding'!A157:R157)</f>
        <v>2.3918267983570232</v>
      </c>
      <c r="BH165" s="4">
        <f>SUMPRODUCT('Respondent Data'!I165:Z165,'Product Coding'!A158:R158)</f>
        <v>2.3074023279035982</v>
      </c>
      <c r="BI165" s="4">
        <f>SUMPRODUCT('Respondent Data'!I165:Z165,'Product Coding'!A159:R159)</f>
        <v>1.5665034119418959</v>
      </c>
      <c r="BJ165" s="4">
        <f>SUMPRODUCT('Respondent Data'!I165:Z165,'Product Coding'!A160:R160)</f>
        <v>8.4929129287214167</v>
      </c>
      <c r="BK165" s="4">
        <f>SUMPRODUCT('Respondent Data'!I165:Z165,'Product Coding'!A161:R161)</f>
        <v>7.9675802310381965</v>
      </c>
      <c r="BL165" s="4">
        <f>SUMPRODUCT('Respondent Data'!I165:Z165,'Product Coding'!A162:R162)</f>
        <v>7.4508955705966109</v>
      </c>
      <c r="BM165" s="4">
        <f>SUMPRODUCT('Respondent Data'!I165:Z165,'Product Coding'!A163:R163)</f>
        <v>7.1639158433080432</v>
      </c>
      <c r="BN165" s="4">
        <f>SUMPRODUCT('Respondent Data'!I165:Z165,'Product Coding'!A164:R164)</f>
        <v>7.0794913728546183</v>
      </c>
      <c r="BO165" s="4">
        <f>SUMPRODUCT('Respondent Data'!I165:Z165,'Product Coding'!A165:R165)</f>
        <v>6.3385924568929166</v>
      </c>
      <c r="BP165" s="4">
        <f>SUMPRODUCT('Respondent Data'!I165:Z165,'Product Coding'!A166:R166)</f>
        <v>6.1648223641351763</v>
      </c>
      <c r="BQ165" s="4">
        <f>SUMPRODUCT('Respondent Data'!I165:Z165,'Product Coding'!A167:R167)</f>
        <v>5.639489666451956</v>
      </c>
      <c r="BR165" s="4">
        <f>SUMPRODUCT('Respondent Data'!I165:Z165,'Product Coding'!A168:R168)</f>
        <v>5.1228050060103705</v>
      </c>
      <c r="BS165" s="4">
        <f>SUMPRODUCT('Respondent Data'!I165:Z165,'Product Coding'!A169:R169)</f>
        <v>4.8358252787218028</v>
      </c>
      <c r="BT165" s="4">
        <f>SUMPRODUCT('Respondent Data'!I165:Z165,'Product Coding'!A170:R170)</f>
        <v>4.7514008082683779</v>
      </c>
      <c r="BU165" s="4">
        <f>SUMPRODUCT('Respondent Data'!I165:Z165,'Product Coding'!A171:R171)</f>
        <v>4.0105018923066762</v>
      </c>
      <c r="BV165" s="4">
        <f>SUMPRODUCT('Respondent Data'!I165:Z165,'Product Coding'!A172:R172)</f>
        <v>-3.2458866394574599</v>
      </c>
      <c r="BX165" s="4">
        <f t="shared" si="676"/>
        <v>1.0091797180151749</v>
      </c>
      <c r="BY165" s="4">
        <f t="shared" si="677"/>
        <v>1.7065444528729432</v>
      </c>
      <c r="BZ165" s="4">
        <f t="shared" si="678"/>
        <v>2.86095418015893</v>
      </c>
      <c r="CA165" s="4">
        <f t="shared" si="679"/>
        <v>3.8119273444018331</v>
      </c>
      <c r="CB165" s="4">
        <f t="shared" si="680"/>
        <v>4.1477225329301817</v>
      </c>
      <c r="CC165" s="4">
        <f t="shared" si="681"/>
        <v>8.7011770735543834</v>
      </c>
      <c r="CD165" s="4">
        <f t="shared" si="682"/>
        <v>10.35250381634515</v>
      </c>
      <c r="CE165" s="4">
        <f t="shared" si="683"/>
        <v>17.506305017580754</v>
      </c>
      <c r="CF165" s="4">
        <f t="shared" si="684"/>
        <v>29.348626948959922</v>
      </c>
      <c r="CG165" s="4">
        <f t="shared" si="685"/>
        <v>39.104028426339227</v>
      </c>
      <c r="CH165" s="4">
        <f t="shared" si="686"/>
        <v>42.548728026116351</v>
      </c>
      <c r="CI165" s="4">
        <f t="shared" si="687"/>
        <v>89.259590985272069</v>
      </c>
      <c r="CJ165" s="4">
        <f t="shared" si="688"/>
        <v>9.8700542738063497</v>
      </c>
      <c r="CK165" s="4">
        <f t="shared" si="689"/>
        <v>16.690472539070427</v>
      </c>
      <c r="CL165" s="4">
        <f t="shared" si="690"/>
        <v>27.980916113315306</v>
      </c>
      <c r="CM165" s="4">
        <f t="shared" si="691"/>
        <v>37.281694335920911</v>
      </c>
      <c r="CN165" s="4">
        <f t="shared" si="692"/>
        <v>40.565863326332583</v>
      </c>
      <c r="CO165" s="4">
        <f t="shared" si="693"/>
        <v>85.099896905270427</v>
      </c>
      <c r="CP165" s="4">
        <f t="shared" si="694"/>
        <v>101.25032510371712</v>
      </c>
      <c r="CQ165" s="4">
        <f t="shared" si="695"/>
        <v>171.2164618182828</v>
      </c>
      <c r="CR165" s="4">
        <f t="shared" si="696"/>
        <v>287.03761646899699</v>
      </c>
      <c r="CS165" s="4">
        <f t="shared" si="697"/>
        <v>382.44811702273148</v>
      </c>
      <c r="CT165" s="4">
        <f t="shared" si="698"/>
        <v>416.13822335347328</v>
      </c>
      <c r="CU165" s="4">
        <f t="shared" si="699"/>
        <v>872.98326725700588</v>
      </c>
      <c r="CV165" s="4">
        <f t="shared" si="700"/>
        <v>1.1335320658080967</v>
      </c>
      <c r="CW165" s="4">
        <f t="shared" si="701"/>
        <v>1.916826928372066</v>
      </c>
      <c r="CX165" s="4">
        <f t="shared" si="702"/>
        <v>3.2134844211852238</v>
      </c>
      <c r="CY165" s="4">
        <f t="shared" si="703"/>
        <v>4.2816376511296559</v>
      </c>
      <c r="CZ165" s="4">
        <f t="shared" si="704"/>
        <v>4.6588099297101051</v>
      </c>
      <c r="DA165" s="4">
        <f t="shared" si="705"/>
        <v>9.7733466567744038</v>
      </c>
      <c r="DB165" s="4">
        <f t="shared" si="706"/>
        <v>11.628151881914324</v>
      </c>
      <c r="DC165" s="4">
        <f t="shared" si="707"/>
        <v>19.663453136249593</v>
      </c>
      <c r="DD165" s="4">
        <f t="shared" si="708"/>
        <v>32.9650003267163</v>
      </c>
      <c r="DE165" s="4">
        <f t="shared" si="709"/>
        <v>43.922474195879886</v>
      </c>
      <c r="DF165" s="4">
        <f t="shared" si="710"/>
        <v>47.7916338546801</v>
      </c>
      <c r="DG165" s="4">
        <f t="shared" si="711"/>
        <v>100.25826595258603</v>
      </c>
      <c r="DH165" s="4">
        <f t="shared" si="712"/>
        <v>3.3900298554266649E-2</v>
      </c>
      <c r="DI165" s="4">
        <f t="shared" si="713"/>
        <v>5.7326128751678397E-2</v>
      </c>
      <c r="DJ165" s="4">
        <f t="shared" si="714"/>
        <v>9.6104984202631957E-2</v>
      </c>
      <c r="DK165" s="4">
        <f t="shared" si="715"/>
        <v>0.12805001204002781</v>
      </c>
      <c r="DL165" s="4">
        <f t="shared" si="716"/>
        <v>0.13933002187473406</v>
      </c>
      <c r="DM165" s="4">
        <f t="shared" si="717"/>
        <v>0.29228936660278626</v>
      </c>
      <c r="DN165" s="4">
        <f t="shared" si="718"/>
        <v>0.34776062567778271</v>
      </c>
      <c r="DO165" s="4">
        <f t="shared" si="719"/>
        <v>0.58807064399318443</v>
      </c>
      <c r="DP165" s="4">
        <f t="shared" si="720"/>
        <v>0.98587714157031525</v>
      </c>
      <c r="DQ165" s="4">
        <f t="shared" si="721"/>
        <v>1.3135799448433789</v>
      </c>
      <c r="DR165" s="4">
        <f t="shared" si="722"/>
        <v>1.4292940666966001</v>
      </c>
      <c r="DS165" s="4">
        <f t="shared" si="723"/>
        <v>2.9984022956622187</v>
      </c>
      <c r="DT165" s="4">
        <f t="shared" si="724"/>
        <v>2.3604229772477181E-3</v>
      </c>
      <c r="DU165" s="4">
        <f t="shared" si="725"/>
        <v>3.9915256582627439E-3</v>
      </c>
      <c r="DV165" s="4">
        <f t="shared" si="726"/>
        <v>6.6916346644200981E-3</v>
      </c>
      <c r="DW165" s="4">
        <f t="shared" si="727"/>
        <v>8.9159153029962756E-3</v>
      </c>
      <c r="DX165" s="4">
        <f t="shared" si="728"/>
        <v>9.7013241499065584E-3</v>
      </c>
      <c r="DY165" s="4">
        <f t="shared" si="729"/>
        <v>2.0351636013764982E-2</v>
      </c>
      <c r="DZ165" s="4">
        <f t="shared" si="730"/>
        <v>2.4214010095452935E-2</v>
      </c>
      <c r="EA165" s="4">
        <f t="shared" si="731"/>
        <v>4.0946408129838477E-2</v>
      </c>
      <c r="EB165" s="4">
        <f t="shared" si="732"/>
        <v>6.8645031369878276E-2</v>
      </c>
      <c r="EC165" s="4">
        <f t="shared" si="733"/>
        <v>9.1462447721418719E-2</v>
      </c>
      <c r="ED165" s="4">
        <f t="shared" si="734"/>
        <v>9.9519434935769063E-2</v>
      </c>
      <c r="EE165" s="4">
        <f t="shared" si="735"/>
        <v>0.2087739039343251</v>
      </c>
      <c r="EF165" s="4">
        <f t="shared" si="736"/>
        <v>2.0491548569734154E-4</v>
      </c>
      <c r="EG165" s="4">
        <f t="shared" si="737"/>
        <v>3.4651646201564357E-4</v>
      </c>
      <c r="EH165" s="4">
        <f t="shared" si="738"/>
        <v>5.8092112328429854E-4</v>
      </c>
      <c r="EI165" s="4">
        <f t="shared" si="739"/>
        <v>7.7401767918737886E-4</v>
      </c>
      <c r="EJ165" s="4">
        <f t="shared" si="740"/>
        <v>8.4220140595454949E-4</v>
      </c>
      <c r="EK165" s="4">
        <f t="shared" si="741"/>
        <v>1.7667873168049127E-3</v>
      </c>
      <c r="EL165" s="4">
        <f t="shared" si="742"/>
        <v>2.1020917383102323E-3</v>
      </c>
      <c r="EM165" s="4">
        <f t="shared" si="743"/>
        <v>3.5546820168946645E-3</v>
      </c>
      <c r="EN165" s="4">
        <f t="shared" si="744"/>
        <v>5.9592836027505093E-3</v>
      </c>
      <c r="EO165" s="4">
        <f t="shared" si="745"/>
        <v>7.9401327976207584E-3</v>
      </c>
      <c r="EP165" s="4">
        <f t="shared" si="746"/>
        <v>8.6395843214366139E-3</v>
      </c>
      <c r="EQ165" s="4">
        <f t="shared" si="747"/>
        <v>1.812429650871961E-2</v>
      </c>
      <c r="ER165" s="4">
        <f t="shared" si="748"/>
        <v>25.684472834609316</v>
      </c>
      <c r="ET165" s="4">
        <f t="shared" si="749"/>
        <v>0.49771555577311838</v>
      </c>
      <c r="EU165" s="4">
        <f t="shared" si="750"/>
        <v>0.36947481093041712</v>
      </c>
      <c r="EV165" s="4">
        <f t="shared" si="751"/>
        <v>0.25900333268364156</v>
      </c>
      <c r="EW165" s="4">
        <f t="shared" si="752"/>
        <v>0.20781693663005821</v>
      </c>
      <c r="EX165" s="4">
        <f t="shared" si="753"/>
        <v>0.19426066451774762</v>
      </c>
      <c r="EY165" s="4">
        <f t="shared" si="754"/>
        <v>0.10308027494168943</v>
      </c>
      <c r="EZ165" s="4">
        <f t="shared" si="755"/>
        <v>8.8086294986328598E-2</v>
      </c>
      <c r="FA165" s="4">
        <f t="shared" si="756"/>
        <v>5.4035638073079026E-2</v>
      </c>
      <c r="FB165" s="4">
        <f t="shared" si="757"/>
        <v>3.2950419855296648E-2</v>
      </c>
      <c r="FC165" s="4">
        <f t="shared" si="758"/>
        <v>2.4935150887316532E-2</v>
      </c>
      <c r="FD165" s="4">
        <f t="shared" si="759"/>
        <v>2.2962783193123251E-2</v>
      </c>
      <c r="FE165" s="4">
        <f t="shared" si="760"/>
        <v>1.1079155013711208E-2</v>
      </c>
      <c r="FF165" s="4">
        <f t="shared" si="761"/>
        <v>9.1995860812738292E-2</v>
      </c>
      <c r="FG165" s="4">
        <f t="shared" si="762"/>
        <v>5.6527602515503324E-2</v>
      </c>
      <c r="FH165" s="4">
        <f t="shared" si="763"/>
        <v>3.4505465461823315E-2</v>
      </c>
      <c r="FI165" s="4">
        <f t="shared" si="764"/>
        <v>2.6122145776125399E-2</v>
      </c>
      <c r="FJ165" s="4">
        <f t="shared" si="765"/>
        <v>2.4058203534689616E-2</v>
      </c>
      <c r="FK165" s="4">
        <f t="shared" si="766"/>
        <v>1.1614415765215476E-2</v>
      </c>
      <c r="FL165" s="4">
        <f t="shared" si="767"/>
        <v>9.7799200050039444E-3</v>
      </c>
      <c r="FM165" s="4">
        <f t="shared" si="768"/>
        <v>5.8066458307288156E-3</v>
      </c>
      <c r="FN165" s="4">
        <f t="shared" si="769"/>
        <v>3.471768764992663E-3</v>
      </c>
      <c r="FO165" s="4">
        <f t="shared" si="770"/>
        <v>2.6079147493654749E-3</v>
      </c>
      <c r="FP165" s="4">
        <f t="shared" si="771"/>
        <v>2.3972869039925481E-3</v>
      </c>
      <c r="FQ165" s="4">
        <f t="shared" si="772"/>
        <v>1.1441866651961167E-3</v>
      </c>
      <c r="FR165" s="4">
        <f t="shared" si="773"/>
        <v>0.46870633726390237</v>
      </c>
      <c r="FS165" s="4">
        <f t="shared" si="774"/>
        <v>0.34283830496522405</v>
      </c>
      <c r="FT165" s="4">
        <f t="shared" si="775"/>
        <v>0.23733326150965262</v>
      </c>
      <c r="FU165" s="4">
        <f t="shared" si="776"/>
        <v>0.18933521495669367</v>
      </c>
      <c r="FV165" s="4">
        <f t="shared" si="777"/>
        <v>0.1767156014111308</v>
      </c>
      <c r="FW165" s="4">
        <f t="shared" si="778"/>
        <v>9.2821667385147077E-2</v>
      </c>
      <c r="FX165" s="4">
        <f t="shared" si="779"/>
        <v>7.918815115236072E-2</v>
      </c>
      <c r="FY165" s="4">
        <f t="shared" si="780"/>
        <v>4.8394621818834076E-2</v>
      </c>
      <c r="FZ165" s="4">
        <f t="shared" si="781"/>
        <v>2.944207243871029E-2</v>
      </c>
      <c r="GA165" s="4">
        <f t="shared" si="782"/>
        <v>2.2260572639868446E-2</v>
      </c>
      <c r="GB165" s="4">
        <f t="shared" si="783"/>
        <v>2.04953169426213E-2</v>
      </c>
      <c r="GC165" s="4">
        <f t="shared" si="784"/>
        <v>9.8757369642123623E-3</v>
      </c>
      <c r="GD165" s="4">
        <f t="shared" si="785"/>
        <v>0.96721124986454643</v>
      </c>
      <c r="GE165" s="4">
        <f t="shared" si="786"/>
        <v>0.94578198041945682</v>
      </c>
      <c r="GF165" s="4">
        <f t="shared" si="787"/>
        <v>0.91232136922309115</v>
      </c>
      <c r="GG165" s="4">
        <f t="shared" si="788"/>
        <v>0.88648551866201819</v>
      </c>
      <c r="GH165" s="4">
        <f t="shared" si="789"/>
        <v>0.87770881202141016</v>
      </c>
      <c r="GI165" s="4">
        <f t="shared" si="790"/>
        <v>0.77382049705232325</v>
      </c>
      <c r="GJ165" s="4">
        <f t="shared" si="791"/>
        <v>0.74197151997752164</v>
      </c>
      <c r="GK165" s="4">
        <f t="shared" si="792"/>
        <v>0.62969490921733307</v>
      </c>
      <c r="GL165" s="4">
        <f t="shared" si="793"/>
        <v>0.50355582380552433</v>
      </c>
      <c r="GM165" s="4">
        <f t="shared" si="794"/>
        <v>0.43223057937930753</v>
      </c>
      <c r="GN165" s="4">
        <f t="shared" si="795"/>
        <v>0.41164221891004699</v>
      </c>
      <c r="GO165" s="4">
        <f t="shared" si="796"/>
        <v>0.25009989642234814</v>
      </c>
      <c r="GP165" s="4">
        <f t="shared" si="797"/>
        <v>0.99764513549902856</v>
      </c>
      <c r="GQ165" s="4">
        <f t="shared" si="798"/>
        <v>0.99602434327755329</v>
      </c>
      <c r="GR165" s="4">
        <f t="shared" si="799"/>
        <v>0.99335284566395465</v>
      </c>
      <c r="GS165" s="4">
        <f t="shared" si="800"/>
        <v>0.99116287574835349</v>
      </c>
      <c r="GT165" s="4">
        <f t="shared" si="801"/>
        <v>0.99039188726619287</v>
      </c>
      <c r="GU165" s="4">
        <f t="shared" si="802"/>
        <v>0.98005429177996595</v>
      </c>
      <c r="GV165" s="4">
        <f t="shared" si="803"/>
        <v>0.97635844671447503</v>
      </c>
      <c r="GW165" s="4">
        <f t="shared" si="804"/>
        <v>0.96066424956170149</v>
      </c>
      <c r="GX165" s="4">
        <f t="shared" si="805"/>
        <v>0.93576442190361064</v>
      </c>
      <c r="GY165" s="4">
        <f t="shared" si="806"/>
        <v>0.91620192896937547</v>
      </c>
      <c r="GZ165" s="4">
        <f t="shared" si="807"/>
        <v>0.90948824388758276</v>
      </c>
      <c r="HA165" s="4">
        <f t="shared" si="808"/>
        <v>0.82728457054308802</v>
      </c>
      <c r="HB165" s="4">
        <f t="shared" si="809"/>
        <v>0.99979512649605617</v>
      </c>
      <c r="HC165" s="4">
        <f t="shared" si="810"/>
        <v>0.99965360357004984</v>
      </c>
      <c r="HD165" s="4">
        <f t="shared" si="811"/>
        <v>0.99941941615013785</v>
      </c>
      <c r="HE165" s="4">
        <f t="shared" si="812"/>
        <v>0.99922658096082251</v>
      </c>
      <c r="HF165" s="4">
        <f t="shared" si="813"/>
        <v>0.99915850730038014</v>
      </c>
      <c r="HG165" s="4">
        <f t="shared" si="814"/>
        <v>0.99823632871525192</v>
      </c>
      <c r="HH165" s="4">
        <f t="shared" si="815"/>
        <v>0.99790231778214944</v>
      </c>
      <c r="HI165" s="4">
        <f t="shared" si="816"/>
        <v>0.99645790899031972</v>
      </c>
      <c r="HJ165" s="4">
        <f t="shared" si="817"/>
        <v>0.99407601907961141</v>
      </c>
      <c r="HK165" s="4">
        <f t="shared" si="818"/>
        <v>0.9921224162633725</v>
      </c>
      <c r="HL165" s="4">
        <f t="shared" si="819"/>
        <v>0.99143441874012017</v>
      </c>
      <c r="HM165" s="4">
        <f t="shared" si="820"/>
        <v>0.98219834594767041</v>
      </c>
      <c r="HN165" s="4">
        <f t="shared" si="821"/>
        <v>3.7474976785114404E-2</v>
      </c>
      <c r="HP165" s="4">
        <f t="shared" ref="HP165:IU165" si="927">IF(B1=1,ET165,0)</f>
        <v>0.49771555577311838</v>
      </c>
      <c r="HQ165" s="4">
        <f t="shared" si="927"/>
        <v>0.36947481093041712</v>
      </c>
      <c r="HR165" s="4">
        <f t="shared" si="927"/>
        <v>0.25900333268364156</v>
      </c>
      <c r="HS165" s="4">
        <f t="shared" si="927"/>
        <v>0.20781693663005821</v>
      </c>
      <c r="HT165" s="4">
        <f t="shared" si="927"/>
        <v>0.19426066451774762</v>
      </c>
      <c r="HU165" s="4">
        <f t="shared" si="927"/>
        <v>0.10308027494168943</v>
      </c>
      <c r="HV165" s="4">
        <f t="shared" si="927"/>
        <v>8.8086294986328598E-2</v>
      </c>
      <c r="HW165" s="4">
        <f t="shared" si="927"/>
        <v>5.4035638073079026E-2</v>
      </c>
      <c r="HX165" s="4">
        <f t="shared" si="927"/>
        <v>3.2950419855296648E-2</v>
      </c>
      <c r="HY165" s="4">
        <f t="shared" si="927"/>
        <v>2.4935150887316532E-2</v>
      </c>
      <c r="HZ165" s="4">
        <f t="shared" si="927"/>
        <v>2.2962783193123251E-2</v>
      </c>
      <c r="IA165" s="4">
        <f t="shared" si="927"/>
        <v>1.1079155013711208E-2</v>
      </c>
      <c r="IB165" s="4">
        <f t="shared" si="927"/>
        <v>9.1995860812738292E-2</v>
      </c>
      <c r="IC165" s="4">
        <f t="shared" si="927"/>
        <v>5.6527602515503324E-2</v>
      </c>
      <c r="ID165" s="4">
        <f t="shared" si="927"/>
        <v>3.4505465461823315E-2</v>
      </c>
      <c r="IE165" s="4">
        <f t="shared" si="927"/>
        <v>2.6122145776125399E-2</v>
      </c>
      <c r="IF165" s="4">
        <f t="shared" si="927"/>
        <v>2.4058203534689616E-2</v>
      </c>
      <c r="IG165" s="4">
        <f t="shared" si="927"/>
        <v>1.1614415765215476E-2</v>
      </c>
      <c r="IH165" s="4">
        <f t="shared" si="927"/>
        <v>9.7799200050039444E-3</v>
      </c>
      <c r="II165" s="4">
        <f t="shared" si="927"/>
        <v>5.8066458307288156E-3</v>
      </c>
      <c r="IJ165" s="4">
        <f t="shared" si="927"/>
        <v>3.471768764992663E-3</v>
      </c>
      <c r="IK165" s="4">
        <f t="shared" si="927"/>
        <v>2.6079147493654749E-3</v>
      </c>
      <c r="IL165" s="4">
        <f t="shared" si="927"/>
        <v>2.3972869039925481E-3</v>
      </c>
      <c r="IM165" s="4">
        <f t="shared" si="927"/>
        <v>1.1441866651961167E-3</v>
      </c>
      <c r="IN165" s="4">
        <f t="shared" si="927"/>
        <v>0.46870633726390237</v>
      </c>
      <c r="IO165" s="4">
        <f t="shared" si="927"/>
        <v>0.34283830496522405</v>
      </c>
      <c r="IP165" s="4">
        <f t="shared" si="927"/>
        <v>0.23733326150965262</v>
      </c>
      <c r="IQ165" s="4">
        <f t="shared" si="927"/>
        <v>0.18933521495669367</v>
      </c>
      <c r="IR165" s="4">
        <f t="shared" si="927"/>
        <v>0.1767156014111308</v>
      </c>
      <c r="IS165" s="4">
        <f t="shared" si="927"/>
        <v>9.2821667385147077E-2</v>
      </c>
      <c r="IT165" s="4">
        <f t="shared" si="927"/>
        <v>7.918815115236072E-2</v>
      </c>
      <c r="IU165" s="4">
        <f t="shared" si="927"/>
        <v>4.8394621818834076E-2</v>
      </c>
      <c r="IV165" s="4">
        <f t="shared" ref="IV165:KA165" si="928">IF(AH1=1,FZ165,0)</f>
        <v>2.944207243871029E-2</v>
      </c>
      <c r="IW165" s="4">
        <f t="shared" si="928"/>
        <v>2.2260572639868446E-2</v>
      </c>
      <c r="IX165" s="4">
        <f t="shared" si="928"/>
        <v>2.04953169426213E-2</v>
      </c>
      <c r="IY165" s="4">
        <f t="shared" si="928"/>
        <v>9.8757369642123623E-3</v>
      </c>
      <c r="IZ165" s="4">
        <f t="shared" si="928"/>
        <v>0.96721124986454643</v>
      </c>
      <c r="JA165" s="4">
        <f t="shared" si="928"/>
        <v>0.94578198041945682</v>
      </c>
      <c r="JB165" s="4">
        <f t="shared" si="928"/>
        <v>0.91232136922309115</v>
      </c>
      <c r="JC165" s="4">
        <f t="shared" si="928"/>
        <v>0.88648551866201819</v>
      </c>
      <c r="JD165" s="4">
        <f t="shared" si="928"/>
        <v>0.87770881202141016</v>
      </c>
      <c r="JE165" s="4">
        <f t="shared" si="928"/>
        <v>0.77382049705232325</v>
      </c>
      <c r="JF165" s="4">
        <f t="shared" si="928"/>
        <v>0.74197151997752164</v>
      </c>
      <c r="JG165" s="4">
        <f t="shared" si="928"/>
        <v>0.62969490921733307</v>
      </c>
      <c r="JH165" s="4">
        <f t="shared" si="928"/>
        <v>0.50355582380552433</v>
      </c>
      <c r="JI165" s="4">
        <f t="shared" si="928"/>
        <v>0.43223057937930753</v>
      </c>
      <c r="JJ165" s="4">
        <f t="shared" si="928"/>
        <v>0.41164221891004699</v>
      </c>
      <c r="JK165" s="4">
        <f t="shared" si="928"/>
        <v>0.25009989642234814</v>
      </c>
      <c r="JL165" s="4">
        <f t="shared" si="928"/>
        <v>0.99764513549902856</v>
      </c>
      <c r="JM165" s="4">
        <f t="shared" si="928"/>
        <v>0.99602434327755329</v>
      </c>
      <c r="JN165" s="4">
        <f t="shared" si="928"/>
        <v>0.99335284566395465</v>
      </c>
      <c r="JO165" s="4">
        <f t="shared" si="928"/>
        <v>0.99116287574835349</v>
      </c>
      <c r="JP165" s="4">
        <f t="shared" si="928"/>
        <v>0.99039188726619287</v>
      </c>
      <c r="JQ165" s="4">
        <f t="shared" si="928"/>
        <v>0.98005429177996595</v>
      </c>
      <c r="JR165" s="4">
        <f t="shared" si="928"/>
        <v>0.97635844671447503</v>
      </c>
      <c r="JS165" s="4">
        <f t="shared" si="928"/>
        <v>0.96066424956170149</v>
      </c>
      <c r="JT165" s="4">
        <f t="shared" si="928"/>
        <v>0.93576442190361064</v>
      </c>
      <c r="JU165" s="4">
        <f t="shared" si="928"/>
        <v>0.91620192896937547</v>
      </c>
      <c r="JV165" s="4">
        <f t="shared" si="928"/>
        <v>0.90948824388758276</v>
      </c>
      <c r="JW165" s="4">
        <f t="shared" si="928"/>
        <v>0.82728457054308802</v>
      </c>
      <c r="JX165" s="4">
        <f t="shared" si="928"/>
        <v>0.99979512649605617</v>
      </c>
      <c r="JY165" s="4">
        <f t="shared" si="928"/>
        <v>0.99965360357004984</v>
      </c>
      <c r="JZ165" s="4">
        <f t="shared" si="928"/>
        <v>0.99941941615013785</v>
      </c>
      <c r="KA165" s="4">
        <f t="shared" si="928"/>
        <v>0.99922658096082251</v>
      </c>
      <c r="KB165" s="4">
        <f t="shared" ref="KB165:KJ165" si="929">IF(BN1=1,HF165,0)</f>
        <v>0.99915850730038014</v>
      </c>
      <c r="KC165" s="4">
        <f t="shared" si="929"/>
        <v>0.99823632871525192</v>
      </c>
      <c r="KD165" s="4">
        <f t="shared" si="929"/>
        <v>0.99790231778214944</v>
      </c>
      <c r="KE165" s="4">
        <f t="shared" si="929"/>
        <v>0.99645790899031972</v>
      </c>
      <c r="KF165" s="4">
        <f t="shared" si="929"/>
        <v>0.99407601907961141</v>
      </c>
      <c r="KG165" s="4">
        <f t="shared" si="929"/>
        <v>0.9921224162633725</v>
      </c>
      <c r="KH165" s="4">
        <f t="shared" si="929"/>
        <v>0.99143441874012017</v>
      </c>
      <c r="KI165" s="4">
        <f t="shared" si="929"/>
        <v>0.98219834594767041</v>
      </c>
      <c r="KJ165" s="4">
        <f t="shared" si="929"/>
        <v>0</v>
      </c>
    </row>
    <row r="166" spans="1:296" x14ac:dyDescent="0.2">
      <c r="A166" s="4" t="str">
        <f>'Respondent Data'!A166</f>
        <v>1362</v>
      </c>
      <c r="B166" s="4">
        <f>SUMPRODUCT('Respondent Data'!I166:Z166,'Product Coding'!A100:R100)</f>
        <v>4.3150149581838919</v>
      </c>
      <c r="C166" s="4">
        <f>SUMPRODUCT('Respondent Data'!I166:Z166,'Product Coding'!A101:R101)</f>
        <v>3.8578841277017415</v>
      </c>
      <c r="D166" s="4">
        <f>SUMPRODUCT('Respondent Data'!I166:Z166,'Product Coding'!A102:R102)</f>
        <v>2.549857418454621</v>
      </c>
      <c r="E166" s="4">
        <f>SUMPRODUCT('Respondent Data'!I166:Z166,'Product Coding'!A103:R103)</f>
        <v>0.52500171055884415</v>
      </c>
      <c r="F166" s="4">
        <f>SUMPRODUCT('Respondent Data'!I166:Z166,'Product Coding'!A104:R104)</f>
        <v>-1.0045283648654291</v>
      </c>
      <c r="G166" s="4">
        <f>SUMPRODUCT('Respondent Data'!I166:Z166,'Product Coding'!A105:R105)</f>
        <v>-1.738572699620049</v>
      </c>
      <c r="H166" s="4">
        <f>SUMPRODUCT('Respondent Data'!I166:Z166,'Product Coding'!A106:R106)</f>
        <v>2.5162405824240817</v>
      </c>
      <c r="I166" s="4">
        <f>SUMPRODUCT('Respondent Data'!I166:Z166,'Product Coding'!A107:R107)</f>
        <v>2.0591097519419317</v>
      </c>
      <c r="J166" s="4">
        <f>SUMPRODUCT('Respondent Data'!I166:Z166,'Product Coding'!A108:R108)</f>
        <v>0.75108304269481108</v>
      </c>
      <c r="K166" s="4">
        <f>SUMPRODUCT('Respondent Data'!I166:Z166,'Product Coding'!A109:R109)</f>
        <v>-1.273772665200966</v>
      </c>
      <c r="L166" s="4">
        <f>SUMPRODUCT('Respondent Data'!I166:Z166,'Product Coding'!A110:R110)</f>
        <v>-2.8033027406252389</v>
      </c>
      <c r="M166" s="4">
        <f>SUMPRODUCT('Respondent Data'!I166:Z166,'Product Coding'!A111:R111)</f>
        <v>-3.5373470753798588</v>
      </c>
      <c r="N166" s="4">
        <f>SUMPRODUCT('Respondent Data'!I166:Z166,'Product Coding'!A112:R112)</f>
        <v>1.8292113370285952</v>
      </c>
      <c r="O166" s="4">
        <f>SUMPRODUCT('Respondent Data'!I166:Z166,'Product Coding'!A113:R113)</f>
        <v>1.3720805065464452</v>
      </c>
      <c r="P166" s="4">
        <f>SUMPRODUCT('Respondent Data'!I166:Z166,'Product Coding'!A114:R114)</f>
        <v>6.4053797299324811E-2</v>
      </c>
      <c r="Q166" s="4">
        <f>SUMPRODUCT('Respondent Data'!I166:Z166,'Product Coding'!A115:R115)</f>
        <v>-1.960801910596452</v>
      </c>
      <c r="R166" s="4">
        <f>SUMPRODUCT('Respondent Data'!I166:Z166,'Product Coding'!A116:R116)</f>
        <v>-3.4903319860207254</v>
      </c>
      <c r="S166" s="4">
        <f>SUMPRODUCT('Respondent Data'!I166:Z166,'Product Coding'!A117:R117)</f>
        <v>-4.2243763207753444</v>
      </c>
      <c r="T166" s="4">
        <f>SUMPRODUCT('Respondent Data'!I166:Z166,'Product Coding'!A118:R118)</f>
        <v>3.0436961268785256E-2</v>
      </c>
      <c r="U166" s="4">
        <f>SUMPRODUCT('Respondent Data'!I166:Z166,'Product Coding'!A119:R119)</f>
        <v>-0.42669386921336472</v>
      </c>
      <c r="V166" s="4">
        <f>SUMPRODUCT('Respondent Data'!I166:Z166,'Product Coding'!A120:R120)</f>
        <v>-1.7347205784604851</v>
      </c>
      <c r="W166" s="4">
        <f>SUMPRODUCT('Respondent Data'!I166:Z166,'Product Coding'!A121:R121)</f>
        <v>-3.7595762863562618</v>
      </c>
      <c r="X166" s="4">
        <f>SUMPRODUCT('Respondent Data'!I166:Z166,'Product Coding'!A122:R122)</f>
        <v>-5.2891063617805356</v>
      </c>
      <c r="Y166" s="4">
        <f>SUMPRODUCT('Respondent Data'!I166:Z166,'Product Coding'!A123:R123)</f>
        <v>-6.0231506965351551</v>
      </c>
      <c r="Z166" s="4">
        <f>SUMPRODUCT('Respondent Data'!I166:Z166,'Product Coding'!A124:R124)</f>
        <v>3.6639607328367556</v>
      </c>
      <c r="AA166" s="4">
        <f>SUMPRODUCT('Respondent Data'!I166:Z166,'Product Coding'!A125:R125)</f>
        <v>3.2068299023546056</v>
      </c>
      <c r="AB166" s="4">
        <f>SUMPRODUCT('Respondent Data'!I166:Z166,'Product Coding'!A126:R126)</f>
        <v>1.8988031931074851</v>
      </c>
      <c r="AC166" s="4">
        <f>SUMPRODUCT('Respondent Data'!I166:Z166,'Product Coding'!A127:R127)</f>
        <v>-0.12605251478829194</v>
      </c>
      <c r="AD166" s="4">
        <f>SUMPRODUCT('Respondent Data'!I166:Z166,'Product Coding'!A128:R128)</f>
        <v>-1.6555825902125649</v>
      </c>
      <c r="AE166" s="4">
        <f>SUMPRODUCT('Respondent Data'!I166:Z166,'Product Coding'!A129:R129)</f>
        <v>-2.3896269249671849</v>
      </c>
      <c r="AF166" s="4">
        <f>SUMPRODUCT('Respondent Data'!I166:Z166,'Product Coding'!A130:R130)</f>
        <v>1.8651863570769458</v>
      </c>
      <c r="AG166" s="4">
        <f>SUMPRODUCT('Respondent Data'!I166:Z166,'Product Coding'!A131:R131)</f>
        <v>1.4080555265947958</v>
      </c>
      <c r="AH166" s="4">
        <f>SUMPRODUCT('Respondent Data'!I166:Z166,'Product Coding'!A132:R132)</f>
        <v>0.10002881734767499</v>
      </c>
      <c r="AI166" s="4">
        <f>SUMPRODUCT('Respondent Data'!I166:Z166,'Product Coding'!A133:R133)</f>
        <v>-1.9248268905481019</v>
      </c>
      <c r="AJ166" s="4">
        <f>SUMPRODUCT('Respondent Data'!I166:Z166,'Product Coding'!A134:R134)</f>
        <v>-3.4543569659723747</v>
      </c>
      <c r="AK166" s="4">
        <f>SUMPRODUCT('Respondent Data'!I166:Z166,'Product Coding'!A135:R135)</f>
        <v>-4.1884013007269951</v>
      </c>
      <c r="AL166" s="4">
        <f>SUMPRODUCT('Respondent Data'!I166:Z166,'Product Coding'!A136:R136)</f>
        <v>5.884322900130436</v>
      </c>
      <c r="AM166" s="4">
        <f>SUMPRODUCT('Respondent Data'!I166:Z166,'Product Coding'!A137:R137)</f>
        <v>5.427192069648286</v>
      </c>
      <c r="AN166" s="4">
        <f>SUMPRODUCT('Respondent Data'!I166:Z166,'Product Coding'!A138:R138)</f>
        <v>4.1191653604011655</v>
      </c>
      <c r="AO166" s="4">
        <f>SUMPRODUCT('Respondent Data'!I166:Z166,'Product Coding'!A139:R139)</f>
        <v>2.0943096525053879</v>
      </c>
      <c r="AP166" s="4">
        <f>SUMPRODUCT('Respondent Data'!I166:Z166,'Product Coding'!A140:R140)</f>
        <v>0.56477957708111515</v>
      </c>
      <c r="AQ166" s="4">
        <f>SUMPRODUCT('Respondent Data'!I166:Z166,'Product Coding'!A141:R141)</f>
        <v>-0.16926475767350502</v>
      </c>
      <c r="AR166" s="4">
        <f>SUMPRODUCT('Respondent Data'!I166:Z166,'Product Coding'!A142:R142)</f>
        <v>4.0855485243706253</v>
      </c>
      <c r="AS166" s="4">
        <f>SUMPRODUCT('Respondent Data'!I166:Z166,'Product Coding'!A143:R143)</f>
        <v>3.6284176938884758</v>
      </c>
      <c r="AT166" s="4">
        <f>SUMPRODUCT('Respondent Data'!I166:Z166,'Product Coding'!A144:R144)</f>
        <v>2.3203909846413553</v>
      </c>
      <c r="AU166" s="4">
        <f>SUMPRODUCT('Respondent Data'!I166:Z166,'Product Coding'!A145:R145)</f>
        <v>0.295535276745578</v>
      </c>
      <c r="AV166" s="4">
        <f>SUMPRODUCT('Respondent Data'!I166:Z166,'Product Coding'!A146:R146)</f>
        <v>-1.2339947986786948</v>
      </c>
      <c r="AW166" s="4">
        <f>SUMPRODUCT('Respondent Data'!I166:Z166,'Product Coding'!A147:R147)</f>
        <v>-1.9680391334333152</v>
      </c>
      <c r="AX166" s="4">
        <f>SUMPRODUCT('Respondent Data'!I166:Z166,'Product Coding'!A148:R148)</f>
        <v>6.843549120025906</v>
      </c>
      <c r="AY166" s="4">
        <f>SUMPRODUCT('Respondent Data'!I166:Z166,'Product Coding'!A149:R149)</f>
        <v>6.386418289543756</v>
      </c>
      <c r="AZ166" s="4">
        <f>SUMPRODUCT('Respondent Data'!I166:Z166,'Product Coding'!A150:R150)</f>
        <v>5.0783915802966355</v>
      </c>
      <c r="BA166" s="4">
        <f>SUMPRODUCT('Respondent Data'!I166:Z166,'Product Coding'!A151:R151)</f>
        <v>3.0535358724008579</v>
      </c>
      <c r="BB166" s="4">
        <f>SUMPRODUCT('Respondent Data'!I166:Z166,'Product Coding'!A152:R152)</f>
        <v>1.524005796976585</v>
      </c>
      <c r="BC166" s="4">
        <f>SUMPRODUCT('Respondent Data'!I166:Z166,'Product Coding'!A153:R153)</f>
        <v>0.78996146222196495</v>
      </c>
      <c r="BD166" s="4">
        <f>SUMPRODUCT('Respondent Data'!I166:Z166,'Product Coding'!A154:R154)</f>
        <v>5.0447747442660953</v>
      </c>
      <c r="BE166" s="4">
        <f>SUMPRODUCT('Respondent Data'!I166:Z166,'Product Coding'!A155:R155)</f>
        <v>4.5876439137839453</v>
      </c>
      <c r="BF166" s="4">
        <f>SUMPRODUCT('Respondent Data'!I166:Z166,'Product Coding'!A156:R156)</f>
        <v>3.2796172045368253</v>
      </c>
      <c r="BG166" s="4">
        <f>SUMPRODUCT('Respondent Data'!I166:Z166,'Product Coding'!A157:R157)</f>
        <v>1.2547614966410481</v>
      </c>
      <c r="BH166" s="4">
        <f>SUMPRODUCT('Respondent Data'!I166:Z166,'Product Coding'!A158:R158)</f>
        <v>-0.27476857878322491</v>
      </c>
      <c r="BI166" s="4">
        <f>SUMPRODUCT('Respondent Data'!I166:Z166,'Product Coding'!A159:R159)</f>
        <v>-1.0088129135378452</v>
      </c>
      <c r="BJ166" s="4">
        <f>SUMPRODUCT('Respondent Data'!I166:Z166,'Product Coding'!A160:R160)</f>
        <v>6.6954088940479055</v>
      </c>
      <c r="BK166" s="4">
        <f>SUMPRODUCT('Respondent Data'!I166:Z166,'Product Coding'!A161:R161)</f>
        <v>6.2382780635657555</v>
      </c>
      <c r="BL166" s="4">
        <f>SUMPRODUCT('Respondent Data'!I166:Z166,'Product Coding'!A162:R162)</f>
        <v>4.930251354318635</v>
      </c>
      <c r="BM166" s="4">
        <f>SUMPRODUCT('Respondent Data'!I166:Z166,'Product Coding'!A163:R163)</f>
        <v>2.9053956464228579</v>
      </c>
      <c r="BN166" s="4">
        <f>SUMPRODUCT('Respondent Data'!I166:Z166,'Product Coding'!A164:R164)</f>
        <v>1.375865570998585</v>
      </c>
      <c r="BO166" s="4">
        <f>SUMPRODUCT('Respondent Data'!I166:Z166,'Product Coding'!A165:R165)</f>
        <v>0.64182123624396492</v>
      </c>
      <c r="BP166" s="4">
        <f>SUMPRODUCT('Respondent Data'!I166:Z166,'Product Coding'!A166:R166)</f>
        <v>4.8966345182880948</v>
      </c>
      <c r="BQ166" s="4">
        <f>SUMPRODUCT('Respondent Data'!I166:Z166,'Product Coding'!A167:R167)</f>
        <v>4.4395036878059448</v>
      </c>
      <c r="BR166" s="4">
        <f>SUMPRODUCT('Respondent Data'!I166:Z166,'Product Coding'!A168:R168)</f>
        <v>3.1314769785588248</v>
      </c>
      <c r="BS166" s="4">
        <f>SUMPRODUCT('Respondent Data'!I166:Z166,'Product Coding'!A169:R169)</f>
        <v>1.1066212706630481</v>
      </c>
      <c r="BT166" s="4">
        <f>SUMPRODUCT('Respondent Data'!I166:Z166,'Product Coding'!A170:R170)</f>
        <v>-0.42290880476122494</v>
      </c>
      <c r="BU166" s="4">
        <f>SUMPRODUCT('Respondent Data'!I166:Z166,'Product Coding'!A171:R171)</f>
        <v>-1.1569531395158452</v>
      </c>
      <c r="BV166" s="4">
        <f>SUMPRODUCT('Respondent Data'!I166:Z166,'Product Coding'!A172:R172)</f>
        <v>-3.1055934004116099</v>
      </c>
      <c r="BX166" s="4">
        <f t="shared" si="676"/>
        <v>1.3366349548318019E-2</v>
      </c>
      <c r="BY166" s="4">
        <f t="shared" si="677"/>
        <v>2.1112623912718627E-2</v>
      </c>
      <c r="BZ166" s="4">
        <f t="shared" si="678"/>
        <v>7.8092799799475587E-2</v>
      </c>
      <c r="CA166" s="4">
        <f t="shared" si="679"/>
        <v>0.59155435247742016</v>
      </c>
      <c r="CB166" s="4">
        <f t="shared" si="680"/>
        <v>2.7306191131662279</v>
      </c>
      <c r="CC166" s="4">
        <f t="shared" si="681"/>
        <v>5.6892174027552755</v>
      </c>
      <c r="CD166" s="4">
        <f t="shared" si="682"/>
        <v>8.076265729915616E-2</v>
      </c>
      <c r="CE166" s="4">
        <f t="shared" si="683"/>
        <v>0.12756748606529067</v>
      </c>
      <c r="CF166" s="4">
        <f t="shared" si="684"/>
        <v>0.47185523653541644</v>
      </c>
      <c r="CG166" s="4">
        <f t="shared" si="685"/>
        <v>3.5743118396129359</v>
      </c>
      <c r="CH166" s="4">
        <f t="shared" si="686"/>
        <v>16.499048962767905</v>
      </c>
      <c r="CI166" s="4">
        <f t="shared" si="687"/>
        <v>34.375602234413996</v>
      </c>
      <c r="CJ166" s="4">
        <f t="shared" si="688"/>
        <v>0.1605401299170654</v>
      </c>
      <c r="CK166" s="4">
        <f t="shared" si="689"/>
        <v>0.25357883793069763</v>
      </c>
      <c r="CL166" s="4">
        <f t="shared" si="690"/>
        <v>0.93795453875234058</v>
      </c>
      <c r="CM166" s="4">
        <f t="shared" si="691"/>
        <v>7.1050223740169205</v>
      </c>
      <c r="CN166" s="4">
        <f t="shared" si="692"/>
        <v>32.796833989493535</v>
      </c>
      <c r="CO166" s="4">
        <f t="shared" si="693"/>
        <v>68.331873086447374</v>
      </c>
      <c r="CP166" s="4">
        <f t="shared" si="694"/>
        <v>0.97002157906947106</v>
      </c>
      <c r="CQ166" s="4">
        <f t="shared" si="695"/>
        <v>1.5321835413688019</v>
      </c>
      <c r="CR166" s="4">
        <f t="shared" si="696"/>
        <v>5.6673440045547592</v>
      </c>
      <c r="CS166" s="4">
        <f t="shared" si="697"/>
        <v>42.930231999489571</v>
      </c>
      <c r="CT166" s="4">
        <f t="shared" si="698"/>
        <v>198.16625731773524</v>
      </c>
      <c r="CU166" s="4">
        <f t="shared" si="699"/>
        <v>412.87739997676744</v>
      </c>
      <c r="CV166" s="4">
        <f t="shared" si="700"/>
        <v>2.5630794690189692E-2</v>
      </c>
      <c r="CW166" s="4">
        <f t="shared" si="701"/>
        <v>4.0484750673468274E-2</v>
      </c>
      <c r="CX166" s="4">
        <f t="shared" si="702"/>
        <v>0.14974773113683215</v>
      </c>
      <c r="CY166" s="4">
        <f t="shared" si="703"/>
        <v>1.1343417364350465</v>
      </c>
      <c r="CZ166" s="4">
        <f t="shared" si="704"/>
        <v>5.2361295515781627</v>
      </c>
      <c r="DA166" s="4">
        <f t="shared" si="705"/>
        <v>10.909423150333824</v>
      </c>
      <c r="DB166" s="4">
        <f t="shared" si="706"/>
        <v>0.154867346569528</v>
      </c>
      <c r="DC166" s="4">
        <f t="shared" si="707"/>
        <v>0.24461847512393853</v>
      </c>
      <c r="DD166" s="4">
        <f t="shared" si="708"/>
        <v>0.90481134339719749</v>
      </c>
      <c r="DE166" s="4">
        <f t="shared" si="709"/>
        <v>6.8539620775787338</v>
      </c>
      <c r="DF166" s="4">
        <f t="shared" si="710"/>
        <v>31.637937869229642</v>
      </c>
      <c r="DG166" s="4">
        <f t="shared" si="711"/>
        <v>65.917324699380075</v>
      </c>
      <c r="DH166" s="4">
        <f t="shared" si="712"/>
        <v>2.7827297735452229E-3</v>
      </c>
      <c r="DI166" s="4">
        <f t="shared" si="713"/>
        <v>4.395420525791797E-3</v>
      </c>
      <c r="DJ166" s="4">
        <f t="shared" si="714"/>
        <v>1.6258078416694768E-2</v>
      </c>
      <c r="DK166" s="4">
        <f t="shared" si="715"/>
        <v>0.12315523422147281</v>
      </c>
      <c r="DL166" s="4">
        <f t="shared" si="716"/>
        <v>0.56848544016832891</v>
      </c>
      <c r="DM166" s="4">
        <f t="shared" si="717"/>
        <v>1.1844336853221773</v>
      </c>
      <c r="DN166" s="4">
        <f t="shared" si="718"/>
        <v>1.6813913944460031E-2</v>
      </c>
      <c r="DO166" s="4">
        <f t="shared" si="719"/>
        <v>2.655817434124114E-2</v>
      </c>
      <c r="DP166" s="4">
        <f t="shared" si="720"/>
        <v>9.8235169652252319E-2</v>
      </c>
      <c r="DQ166" s="4">
        <f t="shared" si="721"/>
        <v>0.74413316366380178</v>
      </c>
      <c r="DR166" s="4">
        <f t="shared" si="722"/>
        <v>3.4349239946109411</v>
      </c>
      <c r="DS166" s="4">
        <f t="shared" si="723"/>
        <v>7.1566295251712067</v>
      </c>
      <c r="DT166" s="4">
        <f t="shared" si="724"/>
        <v>1.0663122059145079E-3</v>
      </c>
      <c r="DU166" s="4">
        <f t="shared" si="725"/>
        <v>1.684278006918299E-3</v>
      </c>
      <c r="DV166" s="4">
        <f t="shared" si="726"/>
        <v>6.2299212899678677E-3</v>
      </c>
      <c r="DW166" s="4">
        <f t="shared" si="727"/>
        <v>4.7191764978786008E-2</v>
      </c>
      <c r="DX166" s="4">
        <f t="shared" si="728"/>
        <v>0.2178375239662198</v>
      </c>
      <c r="DY166" s="4">
        <f t="shared" si="729"/>
        <v>0.45386228578935928</v>
      </c>
      <c r="DZ166" s="4">
        <f t="shared" si="730"/>
        <v>6.4429115031648656E-3</v>
      </c>
      <c r="EA166" s="4">
        <f t="shared" si="731"/>
        <v>1.0176807585161918E-2</v>
      </c>
      <c r="EB166" s="4">
        <f t="shared" si="732"/>
        <v>3.7642663490399741E-2</v>
      </c>
      <c r="EC166" s="4">
        <f t="shared" si="733"/>
        <v>0.28514384788056202</v>
      </c>
      <c r="ED166" s="4">
        <f t="shared" si="734"/>
        <v>1.316226036988116</v>
      </c>
      <c r="EE166" s="4">
        <f t="shared" si="735"/>
        <v>2.742343682971411</v>
      </c>
      <c r="EF166" s="4">
        <f t="shared" si="736"/>
        <v>1.2365761422490108E-3</v>
      </c>
      <c r="EG166" s="4">
        <f t="shared" si="737"/>
        <v>1.9532159424956144E-3</v>
      </c>
      <c r="EH166" s="4">
        <f t="shared" si="738"/>
        <v>7.2246870968305328E-3</v>
      </c>
      <c r="EI166" s="4">
        <f t="shared" si="739"/>
        <v>5.4727133722848792E-2</v>
      </c>
      <c r="EJ166" s="4">
        <f t="shared" si="740"/>
        <v>0.25262083987137768</v>
      </c>
      <c r="EK166" s="4">
        <f t="shared" si="741"/>
        <v>0.52633297392707612</v>
      </c>
      <c r="EL166" s="4">
        <f t="shared" si="742"/>
        <v>7.4716866291542347E-3</v>
      </c>
      <c r="EM166" s="4">
        <f t="shared" si="743"/>
        <v>1.1801794440941584E-2</v>
      </c>
      <c r="EN166" s="4">
        <f t="shared" si="744"/>
        <v>4.3653274664538735E-2</v>
      </c>
      <c r="EO166" s="4">
        <f t="shared" si="745"/>
        <v>0.33067433481714648</v>
      </c>
      <c r="EP166" s="4">
        <f t="shared" si="746"/>
        <v>1.5263950896544107</v>
      </c>
      <c r="EQ166" s="4">
        <f t="shared" si="747"/>
        <v>3.1802287860912046</v>
      </c>
      <c r="ER166" s="4">
        <f t="shared" si="748"/>
        <v>22.322461203581742</v>
      </c>
      <c r="ET166" s="4">
        <f t="shared" si="749"/>
        <v>0.98680995322740317</v>
      </c>
      <c r="EU166" s="4">
        <f t="shared" si="750"/>
        <v>0.97932390275245162</v>
      </c>
      <c r="EV166" s="4">
        <f t="shared" si="751"/>
        <v>0.92756393529944658</v>
      </c>
      <c r="EW166" s="4">
        <f t="shared" si="752"/>
        <v>0.62831658777056276</v>
      </c>
      <c r="EX166" s="4">
        <f t="shared" si="753"/>
        <v>0.26805202291243457</v>
      </c>
      <c r="EY166" s="4">
        <f t="shared" si="754"/>
        <v>0.14949431895995816</v>
      </c>
      <c r="EZ166" s="4">
        <f t="shared" si="755"/>
        <v>0.92527253162041756</v>
      </c>
      <c r="FA166" s="4">
        <f t="shared" si="756"/>
        <v>0.8868648771432347</v>
      </c>
      <c r="FB166" s="4">
        <f t="shared" si="757"/>
        <v>0.67941464294674025</v>
      </c>
      <c r="FC166" s="4">
        <f t="shared" si="758"/>
        <v>0.21861211807645739</v>
      </c>
      <c r="FD166" s="4">
        <f t="shared" si="759"/>
        <v>5.7145962739327372E-2</v>
      </c>
      <c r="FE166" s="4">
        <f t="shared" si="760"/>
        <v>2.8268069992803763E-2</v>
      </c>
      <c r="FF166" s="4">
        <f t="shared" si="761"/>
        <v>0.86166774781968292</v>
      </c>
      <c r="FG166" s="4">
        <f t="shared" si="762"/>
        <v>0.79771608274012973</v>
      </c>
      <c r="FH166" s="4">
        <f t="shared" si="763"/>
        <v>0.51600797645325691</v>
      </c>
      <c r="FI166" s="4">
        <f t="shared" si="764"/>
        <v>0.12338028864741939</v>
      </c>
      <c r="FJ166" s="4">
        <f t="shared" si="765"/>
        <v>2.9588570346881345E-2</v>
      </c>
      <c r="FK166" s="4">
        <f t="shared" si="766"/>
        <v>1.4423380697549259E-2</v>
      </c>
      <c r="FL166" s="4">
        <f t="shared" si="767"/>
        <v>0.50760865293279911</v>
      </c>
      <c r="FM166" s="4">
        <f t="shared" si="768"/>
        <v>0.39491608079066737</v>
      </c>
      <c r="FN166" s="4">
        <f t="shared" si="769"/>
        <v>0.14998476144576545</v>
      </c>
      <c r="FO166" s="4">
        <f t="shared" si="770"/>
        <v>2.2763367150249039E-2</v>
      </c>
      <c r="FP166" s="4">
        <f t="shared" si="771"/>
        <v>5.0209308216535558E-3</v>
      </c>
      <c r="FQ166" s="4">
        <f t="shared" si="772"/>
        <v>2.4161744517969186E-3</v>
      </c>
      <c r="FR166" s="4">
        <f t="shared" si="773"/>
        <v>0.97500972589465595</v>
      </c>
      <c r="FS166" s="4">
        <f t="shared" si="774"/>
        <v>0.96109049109344091</v>
      </c>
      <c r="FT166" s="4">
        <f t="shared" si="775"/>
        <v>0.86975601074788245</v>
      </c>
      <c r="FU166" s="4">
        <f t="shared" si="776"/>
        <v>0.46852853173844716</v>
      </c>
      <c r="FV166" s="4">
        <f t="shared" si="777"/>
        <v>0.16035587325906858</v>
      </c>
      <c r="FW166" s="4">
        <f t="shared" si="778"/>
        <v>8.3967123124008725E-2</v>
      </c>
      <c r="FX166" s="4">
        <f t="shared" si="779"/>
        <v>0.86590031571197046</v>
      </c>
      <c r="FY166" s="4">
        <f t="shared" si="780"/>
        <v>0.80345906796893762</v>
      </c>
      <c r="FZ166" s="4">
        <f t="shared" si="781"/>
        <v>0.52498637382981861</v>
      </c>
      <c r="GA166" s="4">
        <f t="shared" si="782"/>
        <v>0.12732427151065209</v>
      </c>
      <c r="GB166" s="4">
        <f t="shared" si="783"/>
        <v>3.0639190625544353E-2</v>
      </c>
      <c r="GC166" s="4">
        <f t="shared" si="784"/>
        <v>1.494381319773927E-2</v>
      </c>
      <c r="GD166" s="4">
        <f t="shared" si="785"/>
        <v>0.9972249923229396</v>
      </c>
      <c r="GE166" s="4">
        <f t="shared" si="786"/>
        <v>0.99562381464912397</v>
      </c>
      <c r="GF166" s="4">
        <f t="shared" si="787"/>
        <v>0.98400201802870346</v>
      </c>
      <c r="GG166" s="4">
        <f t="shared" si="788"/>
        <v>0.89034887567715504</v>
      </c>
      <c r="GH166" s="4">
        <f t="shared" si="789"/>
        <v>0.6375577193070282</v>
      </c>
      <c r="GI166" s="4">
        <f t="shared" si="790"/>
        <v>0.45778455382705396</v>
      </c>
      <c r="GJ166" s="4">
        <f t="shared" si="791"/>
        <v>0.98346411893673347</v>
      </c>
      <c r="GK166" s="4">
        <f t="shared" si="792"/>
        <v>0.97412891445895511</v>
      </c>
      <c r="GL166" s="4">
        <f t="shared" si="793"/>
        <v>0.91055179039352951</v>
      </c>
      <c r="GM166" s="4">
        <f t="shared" si="794"/>
        <v>0.57335071704006624</v>
      </c>
      <c r="GN166" s="4">
        <f t="shared" si="795"/>
        <v>0.22548300742360891</v>
      </c>
      <c r="GO166" s="4">
        <f t="shared" si="796"/>
        <v>0.12259965919918499</v>
      </c>
      <c r="GP166" s="4">
        <f t="shared" si="797"/>
        <v>0.99893482360467734</v>
      </c>
      <c r="GQ166" s="4">
        <f t="shared" si="798"/>
        <v>0.99831855401557301</v>
      </c>
      <c r="GR166" s="4">
        <f t="shared" si="799"/>
        <v>0.99380865033114774</v>
      </c>
      <c r="GS166" s="4">
        <f t="shared" si="800"/>
        <v>0.95493493497846393</v>
      </c>
      <c r="GT166" s="4">
        <f t="shared" si="801"/>
        <v>0.82112759733599561</v>
      </c>
      <c r="GU166" s="4">
        <f t="shared" si="802"/>
        <v>0.68782305571470304</v>
      </c>
      <c r="GV166" s="4">
        <f t="shared" si="803"/>
        <v>0.99359833386521446</v>
      </c>
      <c r="GW166" s="4">
        <f t="shared" si="804"/>
        <v>0.98992571645998328</v>
      </c>
      <c r="GX166" s="4">
        <f t="shared" si="805"/>
        <v>0.96372290306204433</v>
      </c>
      <c r="GY166" s="4">
        <f t="shared" si="806"/>
        <v>0.77812301062576272</v>
      </c>
      <c r="GZ166" s="4">
        <f t="shared" si="807"/>
        <v>0.43173679253702768</v>
      </c>
      <c r="HA166" s="4">
        <f t="shared" si="808"/>
        <v>0.2672122297452923</v>
      </c>
      <c r="HB166" s="4">
        <f t="shared" si="809"/>
        <v>0.99876495108976782</v>
      </c>
      <c r="HC166" s="4">
        <f t="shared" si="810"/>
        <v>0.99805059167292731</v>
      </c>
      <c r="HD166" s="4">
        <f t="shared" si="811"/>
        <v>0.99282713461119143</v>
      </c>
      <c r="HE166" s="4">
        <f t="shared" si="812"/>
        <v>0.94811251936822794</v>
      </c>
      <c r="HF166" s="4">
        <f t="shared" si="813"/>
        <v>0.79832617195055022</v>
      </c>
      <c r="HG166" s="4">
        <f t="shared" si="814"/>
        <v>0.65516503743420873</v>
      </c>
      <c r="HH166" s="4">
        <f t="shared" si="815"/>
        <v>0.99258372545023743</v>
      </c>
      <c r="HI166" s="4">
        <f t="shared" si="816"/>
        <v>0.98833586330269108</v>
      </c>
      <c r="HJ166" s="4">
        <f t="shared" si="817"/>
        <v>0.95817262713177387</v>
      </c>
      <c r="HK166" s="4">
        <f t="shared" si="818"/>
        <v>0.75149867539709791</v>
      </c>
      <c r="HL166" s="4">
        <f t="shared" si="819"/>
        <v>0.39582090865162001</v>
      </c>
      <c r="HM166" s="4">
        <f t="shared" si="820"/>
        <v>0.23922135633515587</v>
      </c>
      <c r="HN166" s="4">
        <f t="shared" si="821"/>
        <v>4.2877121384016934E-2</v>
      </c>
      <c r="HP166" s="4">
        <f t="shared" ref="HP166:IU166" si="930">IF(B1=1,ET166,0)</f>
        <v>0.98680995322740317</v>
      </c>
      <c r="HQ166" s="4">
        <f t="shared" si="930"/>
        <v>0.97932390275245162</v>
      </c>
      <c r="HR166" s="4">
        <f t="shared" si="930"/>
        <v>0.92756393529944658</v>
      </c>
      <c r="HS166" s="4">
        <f t="shared" si="930"/>
        <v>0.62831658777056276</v>
      </c>
      <c r="HT166" s="4">
        <f t="shared" si="930"/>
        <v>0.26805202291243457</v>
      </c>
      <c r="HU166" s="4">
        <f t="shared" si="930"/>
        <v>0.14949431895995816</v>
      </c>
      <c r="HV166" s="4">
        <f t="shared" si="930"/>
        <v>0.92527253162041756</v>
      </c>
      <c r="HW166" s="4">
        <f t="shared" si="930"/>
        <v>0.8868648771432347</v>
      </c>
      <c r="HX166" s="4">
        <f t="shared" si="930"/>
        <v>0.67941464294674025</v>
      </c>
      <c r="HY166" s="4">
        <f t="shared" si="930"/>
        <v>0.21861211807645739</v>
      </c>
      <c r="HZ166" s="4">
        <f t="shared" si="930"/>
        <v>5.7145962739327372E-2</v>
      </c>
      <c r="IA166" s="4">
        <f t="shared" si="930"/>
        <v>2.8268069992803763E-2</v>
      </c>
      <c r="IB166" s="4">
        <f t="shared" si="930"/>
        <v>0.86166774781968292</v>
      </c>
      <c r="IC166" s="4">
        <f t="shared" si="930"/>
        <v>0.79771608274012973</v>
      </c>
      <c r="ID166" s="4">
        <f t="shared" si="930"/>
        <v>0.51600797645325691</v>
      </c>
      <c r="IE166" s="4">
        <f t="shared" si="930"/>
        <v>0.12338028864741939</v>
      </c>
      <c r="IF166" s="4">
        <f t="shared" si="930"/>
        <v>2.9588570346881345E-2</v>
      </c>
      <c r="IG166" s="4">
        <f t="shared" si="930"/>
        <v>1.4423380697549259E-2</v>
      </c>
      <c r="IH166" s="4">
        <f t="shared" si="930"/>
        <v>0.50760865293279911</v>
      </c>
      <c r="II166" s="4">
        <f t="shared" si="930"/>
        <v>0.39491608079066737</v>
      </c>
      <c r="IJ166" s="4">
        <f t="shared" si="930"/>
        <v>0.14998476144576545</v>
      </c>
      <c r="IK166" s="4">
        <f t="shared" si="930"/>
        <v>2.2763367150249039E-2</v>
      </c>
      <c r="IL166" s="4">
        <f t="shared" si="930"/>
        <v>5.0209308216535558E-3</v>
      </c>
      <c r="IM166" s="4">
        <f t="shared" si="930"/>
        <v>2.4161744517969186E-3</v>
      </c>
      <c r="IN166" s="4">
        <f t="shared" si="930"/>
        <v>0.97500972589465595</v>
      </c>
      <c r="IO166" s="4">
        <f t="shared" si="930"/>
        <v>0.96109049109344091</v>
      </c>
      <c r="IP166" s="4">
        <f t="shared" si="930"/>
        <v>0.86975601074788245</v>
      </c>
      <c r="IQ166" s="4">
        <f t="shared" si="930"/>
        <v>0.46852853173844716</v>
      </c>
      <c r="IR166" s="4">
        <f t="shared" si="930"/>
        <v>0.16035587325906858</v>
      </c>
      <c r="IS166" s="4">
        <f t="shared" si="930"/>
        <v>8.3967123124008725E-2</v>
      </c>
      <c r="IT166" s="4">
        <f t="shared" si="930"/>
        <v>0.86590031571197046</v>
      </c>
      <c r="IU166" s="4">
        <f t="shared" si="930"/>
        <v>0.80345906796893762</v>
      </c>
      <c r="IV166" s="4">
        <f t="shared" ref="IV166:KA166" si="931">IF(AH1=1,FZ166,0)</f>
        <v>0.52498637382981861</v>
      </c>
      <c r="IW166" s="4">
        <f t="shared" si="931"/>
        <v>0.12732427151065209</v>
      </c>
      <c r="IX166" s="4">
        <f t="shared" si="931"/>
        <v>3.0639190625544353E-2</v>
      </c>
      <c r="IY166" s="4">
        <f t="shared" si="931"/>
        <v>1.494381319773927E-2</v>
      </c>
      <c r="IZ166" s="4">
        <f t="shared" si="931"/>
        <v>0.9972249923229396</v>
      </c>
      <c r="JA166" s="4">
        <f t="shared" si="931"/>
        <v>0.99562381464912397</v>
      </c>
      <c r="JB166" s="4">
        <f t="shared" si="931"/>
        <v>0.98400201802870346</v>
      </c>
      <c r="JC166" s="4">
        <f t="shared" si="931"/>
        <v>0.89034887567715504</v>
      </c>
      <c r="JD166" s="4">
        <f t="shared" si="931"/>
        <v>0.6375577193070282</v>
      </c>
      <c r="JE166" s="4">
        <f t="shared" si="931"/>
        <v>0.45778455382705396</v>
      </c>
      <c r="JF166" s="4">
        <f t="shared" si="931"/>
        <v>0.98346411893673347</v>
      </c>
      <c r="JG166" s="4">
        <f t="shared" si="931"/>
        <v>0.97412891445895511</v>
      </c>
      <c r="JH166" s="4">
        <f t="shared" si="931"/>
        <v>0.91055179039352951</v>
      </c>
      <c r="JI166" s="4">
        <f t="shared" si="931"/>
        <v>0.57335071704006624</v>
      </c>
      <c r="JJ166" s="4">
        <f t="shared" si="931"/>
        <v>0.22548300742360891</v>
      </c>
      <c r="JK166" s="4">
        <f t="shared" si="931"/>
        <v>0.12259965919918499</v>
      </c>
      <c r="JL166" s="4">
        <f t="shared" si="931"/>
        <v>0.99893482360467734</v>
      </c>
      <c r="JM166" s="4">
        <f t="shared" si="931"/>
        <v>0.99831855401557301</v>
      </c>
      <c r="JN166" s="4">
        <f t="shared" si="931"/>
        <v>0.99380865033114774</v>
      </c>
      <c r="JO166" s="4">
        <f t="shared" si="931"/>
        <v>0.95493493497846393</v>
      </c>
      <c r="JP166" s="4">
        <f t="shared" si="931"/>
        <v>0.82112759733599561</v>
      </c>
      <c r="JQ166" s="4">
        <f t="shared" si="931"/>
        <v>0.68782305571470304</v>
      </c>
      <c r="JR166" s="4">
        <f t="shared" si="931"/>
        <v>0.99359833386521446</v>
      </c>
      <c r="JS166" s="4">
        <f t="shared" si="931"/>
        <v>0.98992571645998328</v>
      </c>
      <c r="JT166" s="4">
        <f t="shared" si="931"/>
        <v>0.96372290306204433</v>
      </c>
      <c r="JU166" s="4">
        <f t="shared" si="931"/>
        <v>0.77812301062576272</v>
      </c>
      <c r="JV166" s="4">
        <f t="shared" si="931"/>
        <v>0.43173679253702768</v>
      </c>
      <c r="JW166" s="4">
        <f t="shared" si="931"/>
        <v>0.2672122297452923</v>
      </c>
      <c r="JX166" s="4">
        <f t="shared" si="931"/>
        <v>0.99876495108976782</v>
      </c>
      <c r="JY166" s="4">
        <f t="shared" si="931"/>
        <v>0.99805059167292731</v>
      </c>
      <c r="JZ166" s="4">
        <f t="shared" si="931"/>
        <v>0.99282713461119143</v>
      </c>
      <c r="KA166" s="4">
        <f t="shared" si="931"/>
        <v>0.94811251936822794</v>
      </c>
      <c r="KB166" s="4">
        <f t="shared" ref="KB166:KJ166" si="932">IF(BN1=1,HF166,0)</f>
        <v>0.79832617195055022</v>
      </c>
      <c r="KC166" s="4">
        <f t="shared" si="932"/>
        <v>0.65516503743420873</v>
      </c>
      <c r="KD166" s="4">
        <f t="shared" si="932"/>
        <v>0.99258372545023743</v>
      </c>
      <c r="KE166" s="4">
        <f t="shared" si="932"/>
        <v>0.98833586330269108</v>
      </c>
      <c r="KF166" s="4">
        <f t="shared" si="932"/>
        <v>0.95817262713177387</v>
      </c>
      <c r="KG166" s="4">
        <f t="shared" si="932"/>
        <v>0.75149867539709791</v>
      </c>
      <c r="KH166" s="4">
        <f t="shared" si="932"/>
        <v>0.39582090865162001</v>
      </c>
      <c r="KI166" s="4">
        <f t="shared" si="932"/>
        <v>0.23922135633515587</v>
      </c>
      <c r="KJ166" s="4">
        <f t="shared" si="932"/>
        <v>0</v>
      </c>
    </row>
    <row r="167" spans="1:296" x14ac:dyDescent="0.2">
      <c r="A167" s="4" t="str">
        <f>'Respondent Data'!A167</f>
        <v>1378</v>
      </c>
      <c r="B167" s="4">
        <f>SUMPRODUCT('Respondent Data'!I167:Z167,'Product Coding'!A100:R100)</f>
        <v>1.386404817750583</v>
      </c>
      <c r="C167" s="4">
        <f>SUMPRODUCT('Respondent Data'!I167:Z167,'Product Coding'!A101:R101)</f>
        <v>0.31306194174346214</v>
      </c>
      <c r="D167" s="4">
        <f>SUMPRODUCT('Respondent Data'!I167:Z167,'Product Coding'!A102:R102)</f>
        <v>-7.8314646321831827E-2</v>
      </c>
      <c r="E167" s="4">
        <f>SUMPRODUCT('Respondent Data'!I167:Z167,'Product Coding'!A103:R103)</f>
        <v>-0.84211418262616178</v>
      </c>
      <c r="F167" s="4">
        <f>SUMPRODUCT('Respondent Data'!I167:Z167,'Product Coding'!A104:R104)</f>
        <v>-1.7075194106392368</v>
      </c>
      <c r="G167" s="4">
        <f>SUMPRODUCT('Respondent Data'!I167:Z167,'Product Coding'!A105:R105)</f>
        <v>-2.5655681229207072</v>
      </c>
      <c r="H167" s="4">
        <f>SUMPRODUCT('Respondent Data'!I167:Z167,'Product Coding'!A106:R106)</f>
        <v>-1.2894675133560169</v>
      </c>
      <c r="I167" s="4">
        <f>SUMPRODUCT('Respondent Data'!I167:Z167,'Product Coding'!A107:R107)</f>
        <v>-2.3628103893631378</v>
      </c>
      <c r="J167" s="4">
        <f>SUMPRODUCT('Respondent Data'!I167:Z167,'Product Coding'!A108:R108)</f>
        <v>-2.7541869774284318</v>
      </c>
      <c r="K167" s="4">
        <f>SUMPRODUCT('Respondent Data'!I167:Z167,'Product Coding'!A109:R109)</f>
        <v>-3.5179865137327617</v>
      </c>
      <c r="L167" s="4">
        <f>SUMPRODUCT('Respondent Data'!I167:Z167,'Product Coding'!A110:R110)</f>
        <v>-4.3833917417458368</v>
      </c>
      <c r="M167" s="4">
        <f>SUMPRODUCT('Respondent Data'!I167:Z167,'Product Coding'!A111:R111)</f>
        <v>-5.2414404540273072</v>
      </c>
      <c r="N167" s="4">
        <f>SUMPRODUCT('Respondent Data'!I167:Z167,'Product Coding'!A112:R112)</f>
        <v>-0.9814348577313674</v>
      </c>
      <c r="O167" s="4">
        <f>SUMPRODUCT('Respondent Data'!I167:Z167,'Product Coding'!A113:R113)</f>
        <v>-2.0547777337384883</v>
      </c>
      <c r="P167" s="4">
        <f>SUMPRODUCT('Respondent Data'!I167:Z167,'Product Coding'!A114:R114)</f>
        <v>-2.4461543218037822</v>
      </c>
      <c r="Q167" s="4">
        <f>SUMPRODUCT('Respondent Data'!I167:Z167,'Product Coding'!A115:R115)</f>
        <v>-3.2099538581081122</v>
      </c>
      <c r="R167" s="4">
        <f>SUMPRODUCT('Respondent Data'!I167:Z167,'Product Coding'!A116:R116)</f>
        <v>-4.0753590861211872</v>
      </c>
      <c r="S167" s="4">
        <f>SUMPRODUCT('Respondent Data'!I167:Z167,'Product Coding'!A117:R117)</f>
        <v>-4.9334077984026576</v>
      </c>
      <c r="T167" s="4">
        <f>SUMPRODUCT('Respondent Data'!I167:Z167,'Product Coding'!A118:R118)</f>
        <v>-3.6573071888379673</v>
      </c>
      <c r="U167" s="4">
        <f>SUMPRODUCT('Respondent Data'!I167:Z167,'Product Coding'!A119:R119)</f>
        <v>-4.7306500648450882</v>
      </c>
      <c r="V167" s="4">
        <f>SUMPRODUCT('Respondent Data'!I167:Z167,'Product Coding'!A120:R120)</f>
        <v>-5.1220266529103817</v>
      </c>
      <c r="W167" s="4">
        <f>SUMPRODUCT('Respondent Data'!I167:Z167,'Product Coding'!A121:R121)</f>
        <v>-5.8858261892147121</v>
      </c>
      <c r="X167" s="4">
        <f>SUMPRODUCT('Respondent Data'!I167:Z167,'Product Coding'!A122:R122)</f>
        <v>-6.7512314172277872</v>
      </c>
      <c r="Y167" s="4">
        <f>SUMPRODUCT('Respondent Data'!I167:Z167,'Product Coding'!A123:R123)</f>
        <v>-7.6092801295092576</v>
      </c>
      <c r="Z167" s="4">
        <f>SUMPRODUCT('Respondent Data'!I167:Z167,'Product Coding'!A124:R124)</f>
        <v>1.5178059028348527</v>
      </c>
      <c r="AA167" s="4">
        <f>SUMPRODUCT('Respondent Data'!I167:Z167,'Product Coding'!A125:R125)</f>
        <v>0.44446302682773187</v>
      </c>
      <c r="AB167" s="4">
        <f>SUMPRODUCT('Respondent Data'!I167:Z167,'Product Coding'!A126:R126)</f>
        <v>5.3086438762437904E-2</v>
      </c>
      <c r="AC167" s="4">
        <f>SUMPRODUCT('Respondent Data'!I167:Z167,'Product Coding'!A127:R127)</f>
        <v>-0.71071309754189205</v>
      </c>
      <c r="AD167" s="4">
        <f>SUMPRODUCT('Respondent Data'!I167:Z167,'Product Coding'!A128:R128)</f>
        <v>-1.5761183255549671</v>
      </c>
      <c r="AE167" s="4">
        <f>SUMPRODUCT('Respondent Data'!I167:Z167,'Product Coding'!A129:R129)</f>
        <v>-2.4341670378364375</v>
      </c>
      <c r="AF167" s="4">
        <f>SUMPRODUCT('Respondent Data'!I167:Z167,'Product Coding'!A130:R130)</f>
        <v>-1.1580664282717472</v>
      </c>
      <c r="AG167" s="4">
        <f>SUMPRODUCT('Respondent Data'!I167:Z167,'Product Coding'!A131:R131)</f>
        <v>-2.2314093042788681</v>
      </c>
      <c r="AH167" s="4">
        <f>SUMPRODUCT('Respondent Data'!I167:Z167,'Product Coding'!A132:R132)</f>
        <v>-2.622785892344162</v>
      </c>
      <c r="AI167" s="4">
        <f>SUMPRODUCT('Respondent Data'!I167:Z167,'Product Coding'!A133:R133)</f>
        <v>-3.386585428648492</v>
      </c>
      <c r="AJ167" s="4">
        <f>SUMPRODUCT('Respondent Data'!I167:Z167,'Product Coding'!A134:R134)</f>
        <v>-4.2519906566615671</v>
      </c>
      <c r="AK167" s="4">
        <f>SUMPRODUCT('Respondent Data'!I167:Z167,'Product Coding'!A135:R135)</f>
        <v>-5.1100393689430375</v>
      </c>
      <c r="AL167" s="4">
        <f>SUMPRODUCT('Respondent Data'!I167:Z167,'Product Coding'!A136:R136)</f>
        <v>4.6040717314583359</v>
      </c>
      <c r="AM167" s="4">
        <f>SUMPRODUCT('Respondent Data'!I167:Z167,'Product Coding'!A137:R137)</f>
        <v>3.5307288554512151</v>
      </c>
      <c r="AN167" s="4">
        <f>SUMPRODUCT('Respondent Data'!I167:Z167,'Product Coding'!A138:R138)</f>
        <v>3.1393522673859211</v>
      </c>
      <c r="AO167" s="4">
        <f>SUMPRODUCT('Respondent Data'!I167:Z167,'Product Coding'!A139:R139)</f>
        <v>2.3755527310815907</v>
      </c>
      <c r="AP167" s="4">
        <f>SUMPRODUCT('Respondent Data'!I167:Z167,'Product Coding'!A140:R140)</f>
        <v>1.5101475030685159</v>
      </c>
      <c r="AQ167" s="4">
        <f>SUMPRODUCT('Respondent Data'!I167:Z167,'Product Coding'!A141:R141)</f>
        <v>0.65209879078704591</v>
      </c>
      <c r="AR167" s="4">
        <f>SUMPRODUCT('Respondent Data'!I167:Z167,'Product Coding'!A142:R142)</f>
        <v>1.928199400351736</v>
      </c>
      <c r="AS167" s="4">
        <f>SUMPRODUCT('Respondent Data'!I167:Z167,'Product Coding'!A143:R143)</f>
        <v>0.85485652434461512</v>
      </c>
      <c r="AT167" s="4">
        <f>SUMPRODUCT('Respondent Data'!I167:Z167,'Product Coding'!A144:R144)</f>
        <v>0.46347993627932116</v>
      </c>
      <c r="AU167" s="4">
        <f>SUMPRODUCT('Respondent Data'!I167:Z167,'Product Coding'!A145:R145)</f>
        <v>-0.30031960002500901</v>
      </c>
      <c r="AV167" s="4">
        <f>SUMPRODUCT('Respondent Data'!I167:Z167,'Product Coding'!A146:R146)</f>
        <v>-1.1657248280380841</v>
      </c>
      <c r="AW167" s="4">
        <f>SUMPRODUCT('Respondent Data'!I167:Z167,'Product Coding'!A147:R147)</f>
        <v>-2.0237735403195538</v>
      </c>
      <c r="AX167" s="4">
        <f>SUMPRODUCT('Respondent Data'!I167:Z167,'Product Coding'!A148:R148)</f>
        <v>7.7260820707043329</v>
      </c>
      <c r="AY167" s="4">
        <f>SUMPRODUCT('Respondent Data'!I167:Z167,'Product Coding'!A149:R149)</f>
        <v>6.6527391946972116</v>
      </c>
      <c r="AZ167" s="4">
        <f>SUMPRODUCT('Respondent Data'!I167:Z167,'Product Coding'!A150:R150)</f>
        <v>6.2613626066319181</v>
      </c>
      <c r="BA167" s="4">
        <f>SUMPRODUCT('Respondent Data'!I167:Z167,'Product Coding'!A151:R151)</f>
        <v>5.4975630703275877</v>
      </c>
      <c r="BB167" s="4">
        <f>SUMPRODUCT('Respondent Data'!I167:Z167,'Product Coding'!A152:R152)</f>
        <v>4.6321578423145127</v>
      </c>
      <c r="BC167" s="4">
        <f>SUMPRODUCT('Respondent Data'!I167:Z167,'Product Coding'!A153:R153)</f>
        <v>3.7741091300330432</v>
      </c>
      <c r="BD167" s="4">
        <f>SUMPRODUCT('Respondent Data'!I167:Z167,'Product Coding'!A154:R154)</f>
        <v>5.050209739597733</v>
      </c>
      <c r="BE167" s="4">
        <f>SUMPRODUCT('Respondent Data'!I167:Z167,'Product Coding'!A155:R155)</f>
        <v>3.9768668635906117</v>
      </c>
      <c r="BF167" s="4">
        <f>SUMPRODUCT('Respondent Data'!I167:Z167,'Product Coding'!A156:R156)</f>
        <v>3.5854902755253182</v>
      </c>
      <c r="BG167" s="4">
        <f>SUMPRODUCT('Respondent Data'!I167:Z167,'Product Coding'!A157:R157)</f>
        <v>2.8216907392209878</v>
      </c>
      <c r="BH167" s="4">
        <f>SUMPRODUCT('Respondent Data'!I167:Z167,'Product Coding'!A158:R158)</f>
        <v>1.9562855112079127</v>
      </c>
      <c r="BI167" s="4">
        <f>SUMPRODUCT('Respondent Data'!I167:Z167,'Product Coding'!A159:R159)</f>
        <v>1.0982367989264432</v>
      </c>
      <c r="BJ167" s="4">
        <f>SUMPRODUCT('Respondent Data'!I167:Z167,'Product Coding'!A160:R160)</f>
        <v>9.8858615119639133</v>
      </c>
      <c r="BK167" s="4">
        <f>SUMPRODUCT('Respondent Data'!I167:Z167,'Product Coding'!A161:R161)</f>
        <v>8.812518635956792</v>
      </c>
      <c r="BL167" s="4">
        <f>SUMPRODUCT('Respondent Data'!I167:Z167,'Product Coding'!A162:R162)</f>
        <v>8.4211420478914984</v>
      </c>
      <c r="BM167" s="4">
        <f>SUMPRODUCT('Respondent Data'!I167:Z167,'Product Coding'!A163:R163)</f>
        <v>7.6573425115871681</v>
      </c>
      <c r="BN167" s="4">
        <f>SUMPRODUCT('Respondent Data'!I167:Z167,'Product Coding'!A164:R164)</f>
        <v>6.791937283574093</v>
      </c>
      <c r="BO167" s="4">
        <f>SUMPRODUCT('Respondent Data'!I167:Z167,'Product Coding'!A165:R165)</f>
        <v>5.9338885712926226</v>
      </c>
      <c r="BP167" s="4">
        <f>SUMPRODUCT('Respondent Data'!I167:Z167,'Product Coding'!A166:R166)</f>
        <v>7.2099891808573133</v>
      </c>
      <c r="BQ167" s="4">
        <f>SUMPRODUCT('Respondent Data'!I167:Z167,'Product Coding'!A167:R167)</f>
        <v>6.136646304850192</v>
      </c>
      <c r="BR167" s="4">
        <f>SUMPRODUCT('Respondent Data'!I167:Z167,'Product Coding'!A168:R168)</f>
        <v>5.7452697167848985</v>
      </c>
      <c r="BS167" s="4">
        <f>SUMPRODUCT('Respondent Data'!I167:Z167,'Product Coding'!A169:R169)</f>
        <v>4.9814701804805681</v>
      </c>
      <c r="BT167" s="4">
        <f>SUMPRODUCT('Respondent Data'!I167:Z167,'Product Coding'!A170:R170)</f>
        <v>4.116064952467493</v>
      </c>
      <c r="BU167" s="4">
        <f>SUMPRODUCT('Respondent Data'!I167:Z167,'Product Coding'!A171:R171)</f>
        <v>3.2580162401860226</v>
      </c>
      <c r="BV167" s="4">
        <f>SUMPRODUCT('Respondent Data'!I167:Z167,'Product Coding'!A172:R172)</f>
        <v>-3.0468818143865199</v>
      </c>
      <c r="BX167" s="4">
        <f t="shared" si="676"/>
        <v>0.24997238736735417</v>
      </c>
      <c r="BY167" s="4">
        <f t="shared" si="677"/>
        <v>0.73120461907718437</v>
      </c>
      <c r="BZ167" s="4">
        <f t="shared" si="678"/>
        <v>1.0814628834605153</v>
      </c>
      <c r="CA167" s="4">
        <f t="shared" si="679"/>
        <v>2.3212693800610875</v>
      </c>
      <c r="CB167" s="4">
        <f t="shared" si="680"/>
        <v>5.5152633912942095</v>
      </c>
      <c r="CC167" s="4">
        <f t="shared" si="681"/>
        <v>13.008046440142103</v>
      </c>
      <c r="CD167" s="4">
        <f t="shared" si="682"/>
        <v>3.6308526603638573</v>
      </c>
      <c r="CE167" s="4">
        <f t="shared" si="683"/>
        <v>10.620758014144803</v>
      </c>
      <c r="CF167" s="4">
        <f t="shared" si="684"/>
        <v>15.70826453614208</v>
      </c>
      <c r="CG167" s="4">
        <f t="shared" si="685"/>
        <v>33.716472418331847</v>
      </c>
      <c r="CH167" s="4">
        <f t="shared" si="686"/>
        <v>80.109283140379389</v>
      </c>
      <c r="CI167" s="4">
        <f t="shared" si="687"/>
        <v>188.94206884505968</v>
      </c>
      <c r="CJ167" s="4">
        <f t="shared" si="688"/>
        <v>2.6682821016938756</v>
      </c>
      <c r="CK167" s="4">
        <f t="shared" si="689"/>
        <v>7.8051028687912716</v>
      </c>
      <c r="CL167" s="4">
        <f t="shared" si="690"/>
        <v>11.54386724859836</v>
      </c>
      <c r="CM167" s="4">
        <f t="shared" si="691"/>
        <v>24.777942897047893</v>
      </c>
      <c r="CN167" s="4">
        <f t="shared" si="692"/>
        <v>58.871616773780175</v>
      </c>
      <c r="CO167" s="4">
        <f t="shared" si="693"/>
        <v>138.85188624144348</v>
      </c>
      <c r="CP167" s="4">
        <f t="shared" si="694"/>
        <v>38.756837383398619</v>
      </c>
      <c r="CQ167" s="4">
        <f t="shared" si="695"/>
        <v>113.36923575449838</v>
      </c>
      <c r="CR167" s="4">
        <f t="shared" si="696"/>
        <v>167.67484421735145</v>
      </c>
      <c r="CS167" s="4">
        <f t="shared" si="697"/>
        <v>359.89999068928893</v>
      </c>
      <c r="CT167" s="4">
        <f t="shared" si="698"/>
        <v>855.11111300814446</v>
      </c>
      <c r="CU167" s="4">
        <f t="shared" si="699"/>
        <v>2016.8257216961945</v>
      </c>
      <c r="CV167" s="4">
        <f t="shared" si="700"/>
        <v>0.21919228891492915</v>
      </c>
      <c r="CW167" s="4">
        <f t="shared" si="701"/>
        <v>0.64116847388092113</v>
      </c>
      <c r="CX167" s="4">
        <f t="shared" si="702"/>
        <v>0.94829803923058265</v>
      </c>
      <c r="CY167" s="4">
        <f t="shared" si="703"/>
        <v>2.0354422100869893</v>
      </c>
      <c r="CZ167" s="4">
        <f t="shared" si="704"/>
        <v>4.8361469818260909</v>
      </c>
      <c r="DA167" s="4">
        <f t="shared" si="705"/>
        <v>11.406313727508977</v>
      </c>
      <c r="DB167" s="4">
        <f t="shared" si="706"/>
        <v>3.1837712705781462</v>
      </c>
      <c r="DC167" s="4">
        <f t="shared" si="707"/>
        <v>9.3129816602936</v>
      </c>
      <c r="DD167" s="4">
        <f t="shared" si="708"/>
        <v>13.774043184610781</v>
      </c>
      <c r="DE167" s="4">
        <f t="shared" si="709"/>
        <v>29.564828505039923</v>
      </c>
      <c r="DF167" s="4">
        <f t="shared" si="710"/>
        <v>70.245107148851076</v>
      </c>
      <c r="DG167" s="4">
        <f t="shared" si="711"/>
        <v>165.67687726888275</v>
      </c>
      <c r="DH167" s="4">
        <f t="shared" si="712"/>
        <v>1.0010990580518927E-2</v>
      </c>
      <c r="DI167" s="4">
        <f t="shared" si="713"/>
        <v>2.9283564601302076E-2</v>
      </c>
      <c r="DJ167" s="4">
        <f t="shared" si="714"/>
        <v>4.3310842663568432E-2</v>
      </c>
      <c r="DK167" s="4">
        <f t="shared" si="715"/>
        <v>9.2963091417325977E-2</v>
      </c>
      <c r="DL167" s="4">
        <f t="shared" si="716"/>
        <v>0.22087739546283161</v>
      </c>
      <c r="DM167" s="4">
        <f t="shared" si="717"/>
        <v>0.52095126087603305</v>
      </c>
      <c r="DN167" s="4">
        <f t="shared" si="718"/>
        <v>0.145409787716824</v>
      </c>
      <c r="DO167" s="4">
        <f t="shared" si="719"/>
        <v>0.42534421324433147</v>
      </c>
      <c r="DP167" s="4">
        <f t="shared" si="720"/>
        <v>0.62909063662507181</v>
      </c>
      <c r="DQ167" s="4">
        <f t="shared" si="721"/>
        <v>1.3502902914321158</v>
      </c>
      <c r="DR167" s="4">
        <f t="shared" si="722"/>
        <v>3.2082474683569702</v>
      </c>
      <c r="DS167" s="4">
        <f t="shared" si="723"/>
        <v>7.5668248457056402</v>
      </c>
      <c r="DT167" s="4">
        <f t="shared" si="724"/>
        <v>4.4116920526206867E-4</v>
      </c>
      <c r="DU167" s="4">
        <f t="shared" si="725"/>
        <v>1.2904823771922101E-3</v>
      </c>
      <c r="DV167" s="4">
        <f t="shared" si="726"/>
        <v>1.9086432939313118E-3</v>
      </c>
      <c r="DW167" s="4">
        <f t="shared" si="727"/>
        <v>4.0967427578141643E-3</v>
      </c>
      <c r="DX167" s="4">
        <f t="shared" si="728"/>
        <v>9.733732564519303E-3</v>
      </c>
      <c r="DY167" s="4">
        <f t="shared" si="729"/>
        <v>2.2957533711817635E-2</v>
      </c>
      <c r="DZ167" s="4">
        <f t="shared" si="730"/>
        <v>6.4079892962033008E-3</v>
      </c>
      <c r="EA167" s="4">
        <f t="shared" si="731"/>
        <v>1.8744275804732077E-2</v>
      </c>
      <c r="EB167" s="4">
        <f t="shared" si="732"/>
        <v>2.7723072353875444E-2</v>
      </c>
      <c r="EC167" s="4">
        <f t="shared" si="733"/>
        <v>5.9505249750551145E-2</v>
      </c>
      <c r="ED167" s="4">
        <f t="shared" si="734"/>
        <v>0.1413826108930093</v>
      </c>
      <c r="EE167" s="4">
        <f t="shared" si="735"/>
        <v>0.33345852008225463</v>
      </c>
      <c r="EF167" s="4">
        <f t="shared" si="736"/>
        <v>5.0889114796485543E-5</v>
      </c>
      <c r="EG167" s="4">
        <f t="shared" si="737"/>
        <v>1.4885786462988721E-4</v>
      </c>
      <c r="EH167" s="4">
        <f t="shared" si="738"/>
        <v>2.2016307242640604E-4</v>
      </c>
      <c r="EI167" s="4">
        <f t="shared" si="739"/>
        <v>4.72561570498177E-4</v>
      </c>
      <c r="EJ167" s="4">
        <f t="shared" si="740"/>
        <v>1.1227915003266468E-3</v>
      </c>
      <c r="EK167" s="4">
        <f t="shared" si="741"/>
        <v>2.6481643654408622E-3</v>
      </c>
      <c r="EL167" s="4">
        <f t="shared" si="742"/>
        <v>7.3916515255281322E-4</v>
      </c>
      <c r="EM167" s="4">
        <f t="shared" si="743"/>
        <v>2.1621627072482587E-3</v>
      </c>
      <c r="EN167" s="4">
        <f t="shared" si="744"/>
        <v>3.1978719155830019E-3</v>
      </c>
      <c r="EO167" s="4">
        <f t="shared" si="745"/>
        <v>6.8639638701674787E-3</v>
      </c>
      <c r="EP167" s="4">
        <f t="shared" si="746"/>
        <v>1.630856331345075E-2</v>
      </c>
      <c r="EQ167" s="4">
        <f t="shared" si="747"/>
        <v>3.8464626963823724E-2</v>
      </c>
      <c r="ER167" s="4">
        <f t="shared" si="748"/>
        <v>21.049605405832118</v>
      </c>
      <c r="ET167" s="4">
        <f t="shared" si="749"/>
        <v>0.80001767247528011</v>
      </c>
      <c r="EU167" s="4">
        <f t="shared" si="750"/>
        <v>0.57763246988853822</v>
      </c>
      <c r="EV167" s="4">
        <f t="shared" si="751"/>
        <v>0.48043133891364898</v>
      </c>
      <c r="EW167" s="4">
        <f t="shared" si="752"/>
        <v>0.30108969962009141</v>
      </c>
      <c r="EX167" s="4">
        <f t="shared" si="753"/>
        <v>0.15348573648399461</v>
      </c>
      <c r="EY167" s="4">
        <f t="shared" si="754"/>
        <v>7.138754174417597E-2</v>
      </c>
      <c r="EZ167" s="4">
        <f t="shared" si="755"/>
        <v>0.21594295334834249</v>
      </c>
      <c r="FA167" s="4">
        <f t="shared" si="756"/>
        <v>8.6052906254720951E-2</v>
      </c>
      <c r="FB167" s="4">
        <f t="shared" si="757"/>
        <v>5.9850620502020065E-2</v>
      </c>
      <c r="FC167" s="4">
        <f t="shared" si="758"/>
        <v>2.8804769907208528E-2</v>
      </c>
      <c r="FD167" s="4">
        <f t="shared" si="759"/>
        <v>1.2329044978356622E-2</v>
      </c>
      <c r="FE167" s="4">
        <f t="shared" si="760"/>
        <v>5.2647631253070325E-3</v>
      </c>
      <c r="FF167" s="4">
        <f t="shared" si="761"/>
        <v>0.27260716931727724</v>
      </c>
      <c r="FG167" s="4">
        <f t="shared" si="762"/>
        <v>0.11357050734119088</v>
      </c>
      <c r="FH167" s="4">
        <f t="shared" si="763"/>
        <v>7.9720231423187224E-2</v>
      </c>
      <c r="FI167" s="4">
        <f t="shared" si="764"/>
        <v>3.8792854961072966E-2</v>
      </c>
      <c r="FJ167" s="4">
        <f t="shared" si="765"/>
        <v>1.6702405144300932E-2</v>
      </c>
      <c r="FK167" s="4">
        <f t="shared" si="766"/>
        <v>7.1504219705237097E-3</v>
      </c>
      <c r="FL167" s="4">
        <f t="shared" si="767"/>
        <v>2.5152906161936637E-2</v>
      </c>
      <c r="FM167" s="4">
        <f t="shared" si="768"/>
        <v>8.7436100573983939E-3</v>
      </c>
      <c r="FN167" s="4">
        <f t="shared" si="769"/>
        <v>5.9285663172833139E-3</v>
      </c>
      <c r="FO167" s="4">
        <f t="shared" si="770"/>
        <v>2.7708507226339445E-3</v>
      </c>
      <c r="FP167" s="4">
        <f t="shared" si="771"/>
        <v>1.168072677489571E-3</v>
      </c>
      <c r="FQ167" s="4">
        <f t="shared" si="772"/>
        <v>4.9558293823283956E-4</v>
      </c>
      <c r="FR167" s="4">
        <f t="shared" si="773"/>
        <v>0.8202151613753984</v>
      </c>
      <c r="FS167" s="4">
        <f t="shared" si="774"/>
        <v>0.60932196536487782</v>
      </c>
      <c r="FT167" s="4">
        <f t="shared" si="775"/>
        <v>0.51326849376439232</v>
      </c>
      <c r="FU167" s="4">
        <f t="shared" si="776"/>
        <v>0.32944129085275586</v>
      </c>
      <c r="FV167" s="4">
        <f t="shared" si="777"/>
        <v>0.17134592447963104</v>
      </c>
      <c r="FW167" s="4">
        <f t="shared" si="778"/>
        <v>8.0604119963745807E-2</v>
      </c>
      <c r="FX167" s="4">
        <f t="shared" si="779"/>
        <v>0.23901880273244766</v>
      </c>
      <c r="FY167" s="4">
        <f t="shared" si="780"/>
        <v>9.6965168070659691E-2</v>
      </c>
      <c r="FZ167" s="4">
        <f t="shared" si="781"/>
        <v>6.7686278394098576E-2</v>
      </c>
      <c r="GA167" s="4">
        <f t="shared" si="782"/>
        <v>3.2717343721889593E-2</v>
      </c>
      <c r="GB167" s="4">
        <f t="shared" si="783"/>
        <v>1.4036051597349957E-2</v>
      </c>
      <c r="GC167" s="4">
        <f t="shared" si="784"/>
        <v>5.9996324408382231E-3</v>
      </c>
      <c r="GD167" s="4">
        <f t="shared" si="785"/>
        <v>0.99008823599556572</v>
      </c>
      <c r="GE167" s="4">
        <f t="shared" si="786"/>
        <v>0.97154956553430905</v>
      </c>
      <c r="GF167" s="4">
        <f t="shared" si="787"/>
        <v>0.95848711535193476</v>
      </c>
      <c r="GG167" s="4">
        <f t="shared" si="788"/>
        <v>0.91494397921820581</v>
      </c>
      <c r="GH167" s="4">
        <f t="shared" si="789"/>
        <v>0.81908306576591372</v>
      </c>
      <c r="GI167" s="4">
        <f t="shared" si="790"/>
        <v>0.65748326440389881</v>
      </c>
      <c r="GJ167" s="4">
        <f t="shared" si="791"/>
        <v>0.87304998675917256</v>
      </c>
      <c r="GK167" s="4">
        <f t="shared" si="792"/>
        <v>0.70158491591573235</v>
      </c>
      <c r="GL167" s="4">
        <f t="shared" si="793"/>
        <v>0.6138393883790676</v>
      </c>
      <c r="GM167" s="4">
        <f t="shared" si="794"/>
        <v>0.42547935616526084</v>
      </c>
      <c r="GN167" s="4">
        <f t="shared" si="795"/>
        <v>0.23762861084555725</v>
      </c>
      <c r="GO167" s="4">
        <f t="shared" si="796"/>
        <v>0.11672936216284123</v>
      </c>
      <c r="GP167" s="4">
        <f t="shared" si="797"/>
        <v>0.99955902533917851</v>
      </c>
      <c r="GQ167" s="4">
        <f t="shared" si="798"/>
        <v>0.99871118082124533</v>
      </c>
      <c r="GR167" s="4">
        <f t="shared" si="799"/>
        <v>0.9980949926855045</v>
      </c>
      <c r="GS167" s="4">
        <f t="shared" si="800"/>
        <v>0.99591997206707161</v>
      </c>
      <c r="GT167" s="4">
        <f t="shared" si="801"/>
        <v>0.99036009964746097</v>
      </c>
      <c r="GU167" s="4">
        <f t="shared" si="802"/>
        <v>0.97755768645789631</v>
      </c>
      <c r="GV167" s="4">
        <f t="shared" si="803"/>
        <v>0.99363281157904515</v>
      </c>
      <c r="GW167" s="4">
        <f t="shared" si="804"/>
        <v>0.98160060748324163</v>
      </c>
      <c r="GX167" s="4">
        <f t="shared" si="805"/>
        <v>0.97302476406374805</v>
      </c>
      <c r="GY167" s="4">
        <f t="shared" si="806"/>
        <v>0.94383675799193922</v>
      </c>
      <c r="GZ167" s="4">
        <f t="shared" si="807"/>
        <v>0.87613039699072293</v>
      </c>
      <c r="HA167" s="4">
        <f t="shared" si="808"/>
        <v>0.74992958906461882</v>
      </c>
      <c r="HB167" s="4">
        <f t="shared" si="809"/>
        <v>0.99994911347477367</v>
      </c>
      <c r="HC167" s="4">
        <f t="shared" si="810"/>
        <v>0.99985116429073606</v>
      </c>
      <c r="HD167" s="4">
        <f t="shared" si="811"/>
        <v>0.99977988538868279</v>
      </c>
      <c r="HE167" s="4">
        <f t="shared" si="812"/>
        <v>0.99952766163845985</v>
      </c>
      <c r="HF167" s="4">
        <f t="shared" si="813"/>
        <v>0.99887846774655487</v>
      </c>
      <c r="HG167" s="4">
        <f t="shared" si="814"/>
        <v>0.9973588298871352</v>
      </c>
      <c r="HH167" s="4">
        <f t="shared" si="815"/>
        <v>0.99926138080901417</v>
      </c>
      <c r="HI167" s="4">
        <f t="shared" si="816"/>
        <v>0.99784250215413495</v>
      </c>
      <c r="HJ167" s="4">
        <f t="shared" si="817"/>
        <v>0.99681232187078239</v>
      </c>
      <c r="HK167" s="4">
        <f t="shared" si="818"/>
        <v>0.99318282894564636</v>
      </c>
      <c r="HL167" s="4">
        <f t="shared" si="819"/>
        <v>0.98395313795223738</v>
      </c>
      <c r="HM167" s="4">
        <f t="shared" si="820"/>
        <v>0.96296009901051371</v>
      </c>
      <c r="HN167" s="4">
        <f t="shared" si="821"/>
        <v>4.5352285521422536E-2</v>
      </c>
      <c r="HP167" s="4">
        <f t="shared" ref="HP167:IU167" si="933">IF(B1=1,ET167,0)</f>
        <v>0.80001767247528011</v>
      </c>
      <c r="HQ167" s="4">
        <f t="shared" si="933"/>
        <v>0.57763246988853822</v>
      </c>
      <c r="HR167" s="4">
        <f t="shared" si="933"/>
        <v>0.48043133891364898</v>
      </c>
      <c r="HS167" s="4">
        <f t="shared" si="933"/>
        <v>0.30108969962009141</v>
      </c>
      <c r="HT167" s="4">
        <f t="shared" si="933"/>
        <v>0.15348573648399461</v>
      </c>
      <c r="HU167" s="4">
        <f t="shared" si="933"/>
        <v>7.138754174417597E-2</v>
      </c>
      <c r="HV167" s="4">
        <f t="shared" si="933"/>
        <v>0.21594295334834249</v>
      </c>
      <c r="HW167" s="4">
        <f t="shared" si="933"/>
        <v>8.6052906254720951E-2</v>
      </c>
      <c r="HX167" s="4">
        <f t="shared" si="933"/>
        <v>5.9850620502020065E-2</v>
      </c>
      <c r="HY167" s="4">
        <f t="shared" si="933"/>
        <v>2.8804769907208528E-2</v>
      </c>
      <c r="HZ167" s="4">
        <f t="shared" si="933"/>
        <v>1.2329044978356622E-2</v>
      </c>
      <c r="IA167" s="4">
        <f t="shared" si="933"/>
        <v>5.2647631253070325E-3</v>
      </c>
      <c r="IB167" s="4">
        <f t="shared" si="933"/>
        <v>0.27260716931727724</v>
      </c>
      <c r="IC167" s="4">
        <f t="shared" si="933"/>
        <v>0.11357050734119088</v>
      </c>
      <c r="ID167" s="4">
        <f t="shared" si="933"/>
        <v>7.9720231423187224E-2</v>
      </c>
      <c r="IE167" s="4">
        <f t="shared" si="933"/>
        <v>3.8792854961072966E-2</v>
      </c>
      <c r="IF167" s="4">
        <f t="shared" si="933"/>
        <v>1.6702405144300932E-2</v>
      </c>
      <c r="IG167" s="4">
        <f t="shared" si="933"/>
        <v>7.1504219705237097E-3</v>
      </c>
      <c r="IH167" s="4">
        <f t="shared" si="933"/>
        <v>2.5152906161936637E-2</v>
      </c>
      <c r="II167" s="4">
        <f t="shared" si="933"/>
        <v>8.7436100573983939E-3</v>
      </c>
      <c r="IJ167" s="4">
        <f t="shared" si="933"/>
        <v>5.9285663172833139E-3</v>
      </c>
      <c r="IK167" s="4">
        <f t="shared" si="933"/>
        <v>2.7708507226339445E-3</v>
      </c>
      <c r="IL167" s="4">
        <f t="shared" si="933"/>
        <v>1.168072677489571E-3</v>
      </c>
      <c r="IM167" s="4">
        <f t="shared" si="933"/>
        <v>4.9558293823283956E-4</v>
      </c>
      <c r="IN167" s="4">
        <f t="shared" si="933"/>
        <v>0.8202151613753984</v>
      </c>
      <c r="IO167" s="4">
        <f t="shared" si="933"/>
        <v>0.60932196536487782</v>
      </c>
      <c r="IP167" s="4">
        <f t="shared" si="933"/>
        <v>0.51326849376439232</v>
      </c>
      <c r="IQ167" s="4">
        <f t="shared" si="933"/>
        <v>0.32944129085275586</v>
      </c>
      <c r="IR167" s="4">
        <f t="shared" si="933"/>
        <v>0.17134592447963104</v>
      </c>
      <c r="IS167" s="4">
        <f t="shared" si="933"/>
        <v>8.0604119963745807E-2</v>
      </c>
      <c r="IT167" s="4">
        <f t="shared" si="933"/>
        <v>0.23901880273244766</v>
      </c>
      <c r="IU167" s="4">
        <f t="shared" si="933"/>
        <v>9.6965168070659691E-2</v>
      </c>
      <c r="IV167" s="4">
        <f t="shared" ref="IV167:KA167" si="934">IF(AH1=1,FZ167,0)</f>
        <v>6.7686278394098576E-2</v>
      </c>
      <c r="IW167" s="4">
        <f t="shared" si="934"/>
        <v>3.2717343721889593E-2</v>
      </c>
      <c r="IX167" s="4">
        <f t="shared" si="934"/>
        <v>1.4036051597349957E-2</v>
      </c>
      <c r="IY167" s="4">
        <f t="shared" si="934"/>
        <v>5.9996324408382231E-3</v>
      </c>
      <c r="IZ167" s="4">
        <f t="shared" si="934"/>
        <v>0.99008823599556572</v>
      </c>
      <c r="JA167" s="4">
        <f t="shared" si="934"/>
        <v>0.97154956553430905</v>
      </c>
      <c r="JB167" s="4">
        <f t="shared" si="934"/>
        <v>0.95848711535193476</v>
      </c>
      <c r="JC167" s="4">
        <f t="shared" si="934"/>
        <v>0.91494397921820581</v>
      </c>
      <c r="JD167" s="4">
        <f t="shared" si="934"/>
        <v>0.81908306576591372</v>
      </c>
      <c r="JE167" s="4">
        <f t="shared" si="934"/>
        <v>0.65748326440389881</v>
      </c>
      <c r="JF167" s="4">
        <f t="shared" si="934"/>
        <v>0.87304998675917256</v>
      </c>
      <c r="JG167" s="4">
        <f t="shared" si="934"/>
        <v>0.70158491591573235</v>
      </c>
      <c r="JH167" s="4">
        <f t="shared" si="934"/>
        <v>0.6138393883790676</v>
      </c>
      <c r="JI167" s="4">
        <f t="shared" si="934"/>
        <v>0.42547935616526084</v>
      </c>
      <c r="JJ167" s="4">
        <f t="shared" si="934"/>
        <v>0.23762861084555725</v>
      </c>
      <c r="JK167" s="4">
        <f t="shared" si="934"/>
        <v>0.11672936216284123</v>
      </c>
      <c r="JL167" s="4">
        <f t="shared" si="934"/>
        <v>0.99955902533917851</v>
      </c>
      <c r="JM167" s="4">
        <f t="shared" si="934"/>
        <v>0.99871118082124533</v>
      </c>
      <c r="JN167" s="4">
        <f t="shared" si="934"/>
        <v>0.9980949926855045</v>
      </c>
      <c r="JO167" s="4">
        <f t="shared" si="934"/>
        <v>0.99591997206707161</v>
      </c>
      <c r="JP167" s="4">
        <f t="shared" si="934"/>
        <v>0.99036009964746097</v>
      </c>
      <c r="JQ167" s="4">
        <f t="shared" si="934"/>
        <v>0.97755768645789631</v>
      </c>
      <c r="JR167" s="4">
        <f t="shared" si="934"/>
        <v>0.99363281157904515</v>
      </c>
      <c r="JS167" s="4">
        <f t="shared" si="934"/>
        <v>0.98160060748324163</v>
      </c>
      <c r="JT167" s="4">
        <f t="shared" si="934"/>
        <v>0.97302476406374805</v>
      </c>
      <c r="JU167" s="4">
        <f t="shared" si="934"/>
        <v>0.94383675799193922</v>
      </c>
      <c r="JV167" s="4">
        <f t="shared" si="934"/>
        <v>0.87613039699072293</v>
      </c>
      <c r="JW167" s="4">
        <f t="shared" si="934"/>
        <v>0.74992958906461882</v>
      </c>
      <c r="JX167" s="4">
        <f t="shared" si="934"/>
        <v>0.99994911347477367</v>
      </c>
      <c r="JY167" s="4">
        <f t="shared" si="934"/>
        <v>0.99985116429073606</v>
      </c>
      <c r="JZ167" s="4">
        <f t="shared" si="934"/>
        <v>0.99977988538868279</v>
      </c>
      <c r="KA167" s="4">
        <f t="shared" si="934"/>
        <v>0.99952766163845985</v>
      </c>
      <c r="KB167" s="4">
        <f t="shared" ref="KB167:KJ167" si="935">IF(BN1=1,HF167,0)</f>
        <v>0.99887846774655487</v>
      </c>
      <c r="KC167" s="4">
        <f t="shared" si="935"/>
        <v>0.9973588298871352</v>
      </c>
      <c r="KD167" s="4">
        <f t="shared" si="935"/>
        <v>0.99926138080901417</v>
      </c>
      <c r="KE167" s="4">
        <f t="shared" si="935"/>
        <v>0.99784250215413495</v>
      </c>
      <c r="KF167" s="4">
        <f t="shared" si="935"/>
        <v>0.99681232187078239</v>
      </c>
      <c r="KG167" s="4">
        <f t="shared" si="935"/>
        <v>0.99318282894564636</v>
      </c>
      <c r="KH167" s="4">
        <f t="shared" si="935"/>
        <v>0.98395313795223738</v>
      </c>
      <c r="KI167" s="4">
        <f t="shared" si="935"/>
        <v>0.96296009901051371</v>
      </c>
      <c r="KJ167" s="4">
        <f t="shared" si="935"/>
        <v>0</v>
      </c>
    </row>
    <row r="168" spans="1:296" x14ac:dyDescent="0.2">
      <c r="A168" s="4" t="str">
        <f>'Respondent Data'!A168</f>
        <v>1387</v>
      </c>
      <c r="B168" s="4">
        <f>SUMPRODUCT('Respondent Data'!I168:Z168,'Product Coding'!A100:R100)</f>
        <v>2.6635678490662009</v>
      </c>
      <c r="C168" s="4">
        <f>SUMPRODUCT('Respondent Data'!I168:Z168,'Product Coding'!A101:R101)</f>
        <v>1.5001144988931312</v>
      </c>
      <c r="D168" s="4">
        <f>SUMPRODUCT('Respondent Data'!I168:Z168,'Product Coding'!A102:R102)</f>
        <v>0.71021855143649393</v>
      </c>
      <c r="E168" s="4">
        <f>SUMPRODUCT('Respondent Data'!I168:Z168,'Product Coding'!A103:R103)</f>
        <v>0.111715960995733</v>
      </c>
      <c r="F168" s="4">
        <f>SUMPRODUCT('Respondent Data'!I168:Z168,'Product Coding'!A104:R104)</f>
        <v>-0.88528263445097888</v>
      </c>
      <c r="G168" s="4">
        <f>SUMPRODUCT('Respondent Data'!I168:Z168,'Product Coding'!A105:R105)</f>
        <v>-2.2000943239459394</v>
      </c>
      <c r="H168" s="4">
        <f>SUMPRODUCT('Respondent Data'!I168:Z168,'Product Coding'!A106:R106)</f>
        <v>1.2440160684978192</v>
      </c>
      <c r="I168" s="4">
        <f>SUMPRODUCT('Respondent Data'!I168:Z168,'Product Coding'!A107:R107)</f>
        <v>8.056271832474915E-2</v>
      </c>
      <c r="J168" s="4">
        <f>SUMPRODUCT('Respondent Data'!I168:Z168,'Product Coding'!A108:R108)</f>
        <v>-0.70933322913188801</v>
      </c>
      <c r="K168" s="4">
        <f>SUMPRODUCT('Respondent Data'!I168:Z168,'Product Coding'!A109:R109)</f>
        <v>-1.3078358195726489</v>
      </c>
      <c r="L168" s="4">
        <f>SUMPRODUCT('Respondent Data'!I168:Z168,'Product Coding'!A110:R110)</f>
        <v>-2.3048344150193607</v>
      </c>
      <c r="M168" s="4">
        <f>SUMPRODUCT('Respondent Data'!I168:Z168,'Product Coding'!A111:R111)</f>
        <v>-3.6196461045143211</v>
      </c>
      <c r="N168" s="4">
        <f>SUMPRODUCT('Respondent Data'!I168:Z168,'Product Coding'!A112:R112)</f>
        <v>-0.29055356707389979</v>
      </c>
      <c r="O168" s="4">
        <f>SUMPRODUCT('Respondent Data'!I168:Z168,'Product Coding'!A113:R113)</f>
        <v>-1.4540069172469696</v>
      </c>
      <c r="P168" s="4">
        <f>SUMPRODUCT('Respondent Data'!I168:Z168,'Product Coding'!A114:R114)</f>
        <v>-2.2439028647036068</v>
      </c>
      <c r="Q168" s="4">
        <f>SUMPRODUCT('Respondent Data'!I168:Z168,'Product Coding'!A115:R115)</f>
        <v>-2.8424054551443678</v>
      </c>
      <c r="R168" s="4">
        <f>SUMPRODUCT('Respondent Data'!I168:Z168,'Product Coding'!A116:R116)</f>
        <v>-3.8394040505910798</v>
      </c>
      <c r="S168" s="4">
        <f>SUMPRODUCT('Respondent Data'!I168:Z168,'Product Coding'!A117:R117)</f>
        <v>-5.1542157400860402</v>
      </c>
      <c r="T168" s="4">
        <f>SUMPRODUCT('Respondent Data'!I168:Z168,'Product Coding'!A118:R118)</f>
        <v>-1.7101053476422816</v>
      </c>
      <c r="U168" s="4">
        <f>SUMPRODUCT('Respondent Data'!I168:Z168,'Product Coding'!A119:R119)</f>
        <v>-2.8735586978153513</v>
      </c>
      <c r="V168" s="4">
        <f>SUMPRODUCT('Respondent Data'!I168:Z168,'Product Coding'!A120:R120)</f>
        <v>-3.6634546452719885</v>
      </c>
      <c r="W168" s="4">
        <f>SUMPRODUCT('Respondent Data'!I168:Z168,'Product Coding'!A121:R121)</f>
        <v>-4.2619572357127495</v>
      </c>
      <c r="X168" s="4">
        <f>SUMPRODUCT('Respondent Data'!I168:Z168,'Product Coding'!A122:R122)</f>
        <v>-5.2589558311594615</v>
      </c>
      <c r="Y168" s="4">
        <f>SUMPRODUCT('Respondent Data'!I168:Z168,'Product Coding'!A123:R123)</f>
        <v>-6.5737675206544219</v>
      </c>
      <c r="Z168" s="4">
        <f>SUMPRODUCT('Respondent Data'!I168:Z168,'Product Coding'!A124:R124)</f>
        <v>1.3707733193828302</v>
      </c>
      <c r="AA168" s="4">
        <f>SUMPRODUCT('Respondent Data'!I168:Z168,'Product Coding'!A125:R125)</f>
        <v>0.20731996920976015</v>
      </c>
      <c r="AB168" s="4">
        <f>SUMPRODUCT('Respondent Data'!I168:Z168,'Product Coding'!A126:R126)</f>
        <v>-0.58257597824687701</v>
      </c>
      <c r="AC168" s="4">
        <f>SUMPRODUCT('Respondent Data'!I168:Z168,'Product Coding'!A127:R127)</f>
        <v>-1.1810785686876382</v>
      </c>
      <c r="AD168" s="4">
        <f>SUMPRODUCT('Respondent Data'!I168:Z168,'Product Coding'!A128:R128)</f>
        <v>-2.1780771641343497</v>
      </c>
      <c r="AE168" s="4">
        <f>SUMPRODUCT('Respondent Data'!I168:Z168,'Product Coding'!A129:R129)</f>
        <v>-3.4928888536293101</v>
      </c>
      <c r="AF168" s="4">
        <f>SUMPRODUCT('Respondent Data'!I168:Z168,'Product Coding'!A130:R130)</f>
        <v>-4.8778461185551847E-2</v>
      </c>
      <c r="AG168" s="4">
        <f>SUMPRODUCT('Respondent Data'!I168:Z168,'Product Coding'!A131:R131)</f>
        <v>-1.2122318113586217</v>
      </c>
      <c r="AH168" s="4">
        <f>SUMPRODUCT('Respondent Data'!I168:Z168,'Product Coding'!A132:R132)</f>
        <v>-2.0021277588152588</v>
      </c>
      <c r="AI168" s="4">
        <f>SUMPRODUCT('Respondent Data'!I168:Z168,'Product Coding'!A133:R133)</f>
        <v>-2.6006303492560199</v>
      </c>
      <c r="AJ168" s="4">
        <f>SUMPRODUCT('Respondent Data'!I168:Z168,'Product Coding'!A134:R134)</f>
        <v>-3.5976289447027314</v>
      </c>
      <c r="AK168" s="4">
        <f>SUMPRODUCT('Respondent Data'!I168:Z168,'Product Coding'!A135:R135)</f>
        <v>-4.9124406341976918</v>
      </c>
      <c r="AL168" s="4">
        <f>SUMPRODUCT('Respondent Data'!I168:Z168,'Product Coding'!A136:R136)</f>
        <v>2.647863121323776</v>
      </c>
      <c r="AM168" s="4">
        <f>SUMPRODUCT('Respondent Data'!I168:Z168,'Product Coding'!A137:R137)</f>
        <v>1.484409771150706</v>
      </c>
      <c r="AN168" s="4">
        <f>SUMPRODUCT('Respondent Data'!I168:Z168,'Product Coding'!A138:R138)</f>
        <v>0.69451382369406889</v>
      </c>
      <c r="AO168" s="4">
        <f>SUMPRODUCT('Respondent Data'!I168:Z168,'Product Coding'!A139:R139)</f>
        <v>9.6011233253307959E-2</v>
      </c>
      <c r="AP168" s="4">
        <f>SUMPRODUCT('Respondent Data'!I168:Z168,'Product Coding'!A140:R140)</f>
        <v>-0.90098736219340381</v>
      </c>
      <c r="AQ168" s="4">
        <f>SUMPRODUCT('Respondent Data'!I168:Z168,'Product Coding'!A141:R141)</f>
        <v>-2.2157990516883643</v>
      </c>
      <c r="AR168" s="4">
        <f>SUMPRODUCT('Respondent Data'!I168:Z168,'Product Coding'!A142:R142)</f>
        <v>1.2283113407553943</v>
      </c>
      <c r="AS168" s="4">
        <f>SUMPRODUCT('Respondent Data'!I168:Z168,'Product Coding'!A143:R143)</f>
        <v>6.485799058232411E-2</v>
      </c>
      <c r="AT168" s="4">
        <f>SUMPRODUCT('Respondent Data'!I168:Z168,'Product Coding'!A144:R144)</f>
        <v>-0.72503795687431305</v>
      </c>
      <c r="AU168" s="4">
        <f>SUMPRODUCT('Respondent Data'!I168:Z168,'Product Coding'!A145:R145)</f>
        <v>-1.3235405473150741</v>
      </c>
      <c r="AV168" s="4">
        <f>SUMPRODUCT('Respondent Data'!I168:Z168,'Product Coding'!A146:R146)</f>
        <v>-2.3205391427617856</v>
      </c>
      <c r="AW168" s="4">
        <f>SUMPRODUCT('Respondent Data'!I168:Z168,'Product Coding'!A147:R147)</f>
        <v>-3.635350832256746</v>
      </c>
      <c r="AX168" s="4">
        <f>SUMPRODUCT('Respondent Data'!I168:Z168,'Product Coding'!A148:R148)</f>
        <v>5.2398908780254798</v>
      </c>
      <c r="AY168" s="4">
        <f>SUMPRODUCT('Respondent Data'!I168:Z168,'Product Coding'!A149:R149)</f>
        <v>4.0764375278524101</v>
      </c>
      <c r="AZ168" s="4">
        <f>SUMPRODUCT('Respondent Data'!I168:Z168,'Product Coding'!A150:R150)</f>
        <v>3.2865415803957729</v>
      </c>
      <c r="BA168" s="4">
        <f>SUMPRODUCT('Respondent Data'!I168:Z168,'Product Coding'!A151:R151)</f>
        <v>2.6880389899550119</v>
      </c>
      <c r="BB168" s="4">
        <f>SUMPRODUCT('Respondent Data'!I168:Z168,'Product Coding'!A152:R152)</f>
        <v>1.6910403945082999</v>
      </c>
      <c r="BC168" s="4">
        <f>SUMPRODUCT('Respondent Data'!I168:Z168,'Product Coding'!A153:R153)</f>
        <v>0.3762287050133396</v>
      </c>
      <c r="BD168" s="4">
        <f>SUMPRODUCT('Respondent Data'!I168:Z168,'Product Coding'!A154:R154)</f>
        <v>3.8203390974570981</v>
      </c>
      <c r="BE168" s="4">
        <f>SUMPRODUCT('Respondent Data'!I168:Z168,'Product Coding'!A155:R155)</f>
        <v>2.6568857472840284</v>
      </c>
      <c r="BF168" s="4">
        <f>SUMPRODUCT('Respondent Data'!I168:Z168,'Product Coding'!A156:R156)</f>
        <v>1.8669897998273912</v>
      </c>
      <c r="BG168" s="4">
        <f>SUMPRODUCT('Respondent Data'!I168:Z168,'Product Coding'!A157:R157)</f>
        <v>1.2684872093866297</v>
      </c>
      <c r="BH168" s="4">
        <f>SUMPRODUCT('Respondent Data'!I168:Z168,'Product Coding'!A158:R158)</f>
        <v>0.27148861393991808</v>
      </c>
      <c r="BI168" s="4">
        <f>SUMPRODUCT('Respondent Data'!I168:Z168,'Product Coding'!A159:R159)</f>
        <v>-1.0433230755550422</v>
      </c>
      <c r="BJ168" s="4">
        <f>SUMPRODUCT('Respondent Data'!I168:Z168,'Product Coding'!A160:R160)</f>
        <v>7.4403177870256405</v>
      </c>
      <c r="BK168" s="4">
        <f>SUMPRODUCT('Respondent Data'!I168:Z168,'Product Coding'!A161:R161)</f>
        <v>6.2768644368525699</v>
      </c>
      <c r="BL168" s="4">
        <f>SUMPRODUCT('Respondent Data'!I168:Z168,'Product Coding'!A162:R162)</f>
        <v>5.4869684893959327</v>
      </c>
      <c r="BM168" s="4">
        <f>SUMPRODUCT('Respondent Data'!I168:Z168,'Product Coding'!A163:R163)</f>
        <v>4.8884658989551717</v>
      </c>
      <c r="BN168" s="4">
        <f>SUMPRODUCT('Respondent Data'!I168:Z168,'Product Coding'!A164:R164)</f>
        <v>3.8914673035084602</v>
      </c>
      <c r="BO168" s="4">
        <f>SUMPRODUCT('Respondent Data'!I168:Z168,'Product Coding'!A165:R165)</f>
        <v>2.5766556140134997</v>
      </c>
      <c r="BP168" s="4">
        <f>SUMPRODUCT('Respondent Data'!I168:Z168,'Product Coding'!A166:R166)</f>
        <v>6.0207660064572588</v>
      </c>
      <c r="BQ168" s="4">
        <f>SUMPRODUCT('Respondent Data'!I168:Z168,'Product Coding'!A167:R167)</f>
        <v>4.8573126562841882</v>
      </c>
      <c r="BR168" s="4">
        <f>SUMPRODUCT('Respondent Data'!I168:Z168,'Product Coding'!A168:R168)</f>
        <v>4.067416708827551</v>
      </c>
      <c r="BS168" s="4">
        <f>SUMPRODUCT('Respondent Data'!I168:Z168,'Product Coding'!A169:R169)</f>
        <v>3.46891411838679</v>
      </c>
      <c r="BT168" s="4">
        <f>SUMPRODUCT('Respondent Data'!I168:Z168,'Product Coding'!A170:R170)</f>
        <v>2.4719155229400784</v>
      </c>
      <c r="BU168" s="4">
        <f>SUMPRODUCT('Respondent Data'!I168:Z168,'Product Coding'!A171:R171)</f>
        <v>1.157103833445118</v>
      </c>
      <c r="BV168" s="4">
        <f>SUMPRODUCT('Respondent Data'!I168:Z168,'Product Coding'!A172:R172)</f>
        <v>0.84316929799346996</v>
      </c>
      <c r="BX168" s="4">
        <f t="shared" si="676"/>
        <v>6.9699101722605669E-2</v>
      </c>
      <c r="BY168" s="4">
        <f t="shared" si="677"/>
        <v>0.22310461345463065</v>
      </c>
      <c r="BZ168" s="4">
        <f t="shared" si="678"/>
        <v>0.49153675965613702</v>
      </c>
      <c r="CA168" s="4">
        <f t="shared" si="679"/>
        <v>0.89429823700936417</v>
      </c>
      <c r="CB168" s="4">
        <f t="shared" si="680"/>
        <v>2.4236693071345878</v>
      </c>
      <c r="CC168" s="4">
        <f t="shared" si="681"/>
        <v>9.0258648144686102</v>
      </c>
      <c r="CD168" s="4">
        <f t="shared" si="682"/>
        <v>0.28822436168762056</v>
      </c>
      <c r="CE168" s="4">
        <f t="shared" si="683"/>
        <v>0.92259703802851656</v>
      </c>
      <c r="CF168" s="4">
        <f t="shared" si="684"/>
        <v>2.0326355045683813</v>
      </c>
      <c r="CG168" s="4">
        <f t="shared" si="685"/>
        <v>3.6981615566042376</v>
      </c>
      <c r="CH168" s="4">
        <f t="shared" si="686"/>
        <v>10.022518536478907</v>
      </c>
      <c r="CI168" s="4">
        <f t="shared" si="687"/>
        <v>37.324356563195515</v>
      </c>
      <c r="CJ168" s="4">
        <f t="shared" si="688"/>
        <v>1.3371674950823711</v>
      </c>
      <c r="CK168" s="4">
        <f t="shared" si="689"/>
        <v>4.2802307309749974</v>
      </c>
      <c r="CL168" s="4">
        <f t="shared" si="690"/>
        <v>9.4300638230051881</v>
      </c>
      <c r="CM168" s="4">
        <f t="shared" si="691"/>
        <v>17.156986300880074</v>
      </c>
      <c r="CN168" s="4">
        <f t="shared" si="692"/>
        <v>46.497755871049783</v>
      </c>
      <c r="CO168" s="4">
        <f t="shared" si="693"/>
        <v>173.15995108442993</v>
      </c>
      <c r="CP168" s="4">
        <f t="shared" si="694"/>
        <v>5.5295439713615702</v>
      </c>
      <c r="CQ168" s="4">
        <f t="shared" si="695"/>
        <v>17.699894831081995</v>
      </c>
      <c r="CR168" s="4">
        <f t="shared" si="696"/>
        <v>38.995827189802455</v>
      </c>
      <c r="CS168" s="4">
        <f t="shared" si="697"/>
        <v>70.948710999679463</v>
      </c>
      <c r="CT168" s="4">
        <f t="shared" si="698"/>
        <v>192.28061301532532</v>
      </c>
      <c r="CU168" s="4">
        <f t="shared" si="699"/>
        <v>716.06254797660245</v>
      </c>
      <c r="CV168" s="4">
        <f t="shared" si="700"/>
        <v>0.25391052967697036</v>
      </c>
      <c r="CW168" s="4">
        <f t="shared" si="701"/>
        <v>0.81275955034680236</v>
      </c>
      <c r="CX168" s="4">
        <f t="shared" si="702"/>
        <v>1.7906451577626681</v>
      </c>
      <c r="CY168" s="4">
        <f t="shared" si="703"/>
        <v>3.2578861626071984</v>
      </c>
      <c r="CZ168" s="4">
        <f t="shared" si="704"/>
        <v>8.8293126070054733</v>
      </c>
      <c r="DA168" s="4">
        <f t="shared" si="705"/>
        <v>32.880798449245468</v>
      </c>
      <c r="DB168" s="4">
        <f t="shared" si="706"/>
        <v>1.0499877119388294</v>
      </c>
      <c r="DC168" s="4">
        <f t="shared" si="707"/>
        <v>3.3609773557274916</v>
      </c>
      <c r="DD168" s="4">
        <f t="shared" si="708"/>
        <v>7.4047949665007433</v>
      </c>
      <c r="DE168" s="4">
        <f t="shared" si="709"/>
        <v>13.472227567659495</v>
      </c>
      <c r="DF168" s="4">
        <f t="shared" si="710"/>
        <v>36.511560800635763</v>
      </c>
      <c r="DG168" s="4">
        <f t="shared" si="711"/>
        <v>135.97086491201318</v>
      </c>
      <c r="DH168" s="4">
        <f t="shared" si="712"/>
        <v>7.0802347551593661E-2</v>
      </c>
      <c r="DI168" s="4">
        <f t="shared" si="713"/>
        <v>0.22663606835345285</v>
      </c>
      <c r="DJ168" s="4">
        <f t="shared" si="714"/>
        <v>0.49931714514866671</v>
      </c>
      <c r="DK168" s="4">
        <f t="shared" si="715"/>
        <v>0.90845381111960999</v>
      </c>
      <c r="DL168" s="4">
        <f t="shared" si="716"/>
        <v>2.4620328295883533</v>
      </c>
      <c r="DM168" s="4">
        <f t="shared" si="717"/>
        <v>9.1687324765111224</v>
      </c>
      <c r="DN168" s="4">
        <f t="shared" si="718"/>
        <v>0.29278657722534912</v>
      </c>
      <c r="DO168" s="4">
        <f t="shared" si="719"/>
        <v>0.93720054523141527</v>
      </c>
      <c r="DP168" s="4">
        <f t="shared" si="720"/>
        <v>2.064809472192711</v>
      </c>
      <c r="DQ168" s="4">
        <f t="shared" si="721"/>
        <v>3.7566986282652941</v>
      </c>
      <c r="DR168" s="4">
        <f t="shared" si="722"/>
        <v>10.181161926394203</v>
      </c>
      <c r="DS168" s="4">
        <f t="shared" si="723"/>
        <v>37.915152422543741</v>
      </c>
      <c r="DT168" s="4">
        <f t="shared" si="724"/>
        <v>5.3008352419196287E-3</v>
      </c>
      <c r="DU168" s="4">
        <f t="shared" si="725"/>
        <v>1.6967805443776525E-2</v>
      </c>
      <c r="DV168" s="4">
        <f t="shared" si="726"/>
        <v>3.7382911886784963E-2</v>
      </c>
      <c r="DW168" s="4">
        <f t="shared" si="727"/>
        <v>6.8014185181217685E-2</v>
      </c>
      <c r="DX168" s="4">
        <f t="shared" si="728"/>
        <v>0.18432765072280843</v>
      </c>
      <c r="DY168" s="4">
        <f t="shared" si="729"/>
        <v>0.68644532160189975</v>
      </c>
      <c r="DZ168" s="4">
        <f t="shared" si="730"/>
        <v>2.1920366493303086E-2</v>
      </c>
      <c r="EA168" s="4">
        <f t="shared" si="731"/>
        <v>7.0166397735454092E-2</v>
      </c>
      <c r="EB168" s="4">
        <f t="shared" si="732"/>
        <v>0.15458830387047279</v>
      </c>
      <c r="EC168" s="4">
        <f t="shared" si="733"/>
        <v>0.28125678272840787</v>
      </c>
      <c r="ED168" s="4">
        <f t="shared" si="734"/>
        <v>0.76224396237418235</v>
      </c>
      <c r="EE168" s="4">
        <f t="shared" si="735"/>
        <v>2.8386343548526938</v>
      </c>
      <c r="EF168" s="4">
        <f t="shared" si="736"/>
        <v>5.8709859558127222E-4</v>
      </c>
      <c r="EG168" s="4">
        <f t="shared" si="737"/>
        <v>1.8792839791281545E-3</v>
      </c>
      <c r="EH168" s="4">
        <f t="shared" si="738"/>
        <v>4.1403767643836313E-3</v>
      </c>
      <c r="EI168" s="4">
        <f t="shared" si="739"/>
        <v>7.5329699523045378E-3</v>
      </c>
      <c r="EJ168" s="4">
        <f t="shared" si="740"/>
        <v>2.041536850841005E-2</v>
      </c>
      <c r="EK168" s="4">
        <f t="shared" si="741"/>
        <v>7.6027845775841374E-2</v>
      </c>
      <c r="EL168" s="4">
        <f t="shared" si="742"/>
        <v>2.4278091650674523E-3</v>
      </c>
      <c r="EM168" s="4">
        <f t="shared" si="743"/>
        <v>7.7713401166877262E-3</v>
      </c>
      <c r="EN168" s="4">
        <f t="shared" si="744"/>
        <v>1.7121561405628326E-2</v>
      </c>
      <c r="EO168" s="4">
        <f t="shared" si="745"/>
        <v>3.115083842480592E-2</v>
      </c>
      <c r="EP168" s="4">
        <f t="shared" si="746"/>
        <v>8.4422989845299529E-2</v>
      </c>
      <c r="EQ168" s="4">
        <f t="shared" si="747"/>
        <v>0.31439540507190816</v>
      </c>
      <c r="ER168" s="4">
        <f t="shared" si="748"/>
        <v>0.43034446999206222</v>
      </c>
      <c r="ET168" s="4">
        <f t="shared" si="749"/>
        <v>0.93484232938929779</v>
      </c>
      <c r="EU168" s="4">
        <f t="shared" si="750"/>
        <v>0.81759155267636774</v>
      </c>
      <c r="EV168" s="4">
        <f t="shared" si="751"/>
        <v>0.67044944988854493</v>
      </c>
      <c r="EW168" s="4">
        <f t="shared" si="752"/>
        <v>0.52789997924442811</v>
      </c>
      <c r="EX168" s="4">
        <f t="shared" si="753"/>
        <v>0.29208428451781221</v>
      </c>
      <c r="EY168" s="4">
        <f t="shared" si="754"/>
        <v>9.9742019118078631E-2</v>
      </c>
      <c r="EZ168" s="4">
        <f t="shared" si="755"/>
        <v>0.77626229540478786</v>
      </c>
      <c r="FA168" s="4">
        <f t="shared" si="756"/>
        <v>0.52012979330573994</v>
      </c>
      <c r="FB168" s="4">
        <f t="shared" si="757"/>
        <v>0.32974618891508511</v>
      </c>
      <c r="FC168" s="4">
        <f t="shared" si="758"/>
        <v>0.21284921515614832</v>
      </c>
      <c r="FD168" s="4">
        <f t="shared" si="759"/>
        <v>9.0723367503580121E-2</v>
      </c>
      <c r="FE168" s="4">
        <f t="shared" si="760"/>
        <v>2.6093066907751868E-2</v>
      </c>
      <c r="FF168" s="4">
        <f t="shared" si="761"/>
        <v>0.42786835008791529</v>
      </c>
      <c r="FG168" s="4">
        <f t="shared" si="762"/>
        <v>0.18938566342068719</v>
      </c>
      <c r="FH168" s="4">
        <f t="shared" si="763"/>
        <v>9.5876690398992451E-2</v>
      </c>
      <c r="FI168" s="4">
        <f t="shared" si="764"/>
        <v>5.5075219170679757E-2</v>
      </c>
      <c r="FJ168" s="4">
        <f t="shared" si="765"/>
        <v>2.1053626253730168E-2</v>
      </c>
      <c r="FK168" s="4">
        <f t="shared" si="766"/>
        <v>5.7418481905476427E-3</v>
      </c>
      <c r="FL168" s="4">
        <f t="shared" si="767"/>
        <v>0.15315005219138994</v>
      </c>
      <c r="FM168" s="4">
        <f t="shared" si="768"/>
        <v>5.3476236579568986E-2</v>
      </c>
      <c r="FN168" s="4">
        <f t="shared" si="769"/>
        <v>2.5002608278469739E-2</v>
      </c>
      <c r="FO168" s="4">
        <f t="shared" si="770"/>
        <v>1.3898789653152438E-2</v>
      </c>
      <c r="FP168" s="4">
        <f t="shared" si="771"/>
        <v>5.1738246500734634E-3</v>
      </c>
      <c r="FQ168" s="4">
        <f t="shared" si="772"/>
        <v>1.394578482479369E-3</v>
      </c>
      <c r="FR168" s="4">
        <f t="shared" si="773"/>
        <v>0.79750506621681994</v>
      </c>
      <c r="FS168" s="4">
        <f t="shared" si="774"/>
        <v>0.55164514224111416</v>
      </c>
      <c r="FT168" s="4">
        <f t="shared" si="775"/>
        <v>0.35834007674473584</v>
      </c>
      <c r="FU168" s="4">
        <f t="shared" si="776"/>
        <v>0.23485832213693517</v>
      </c>
      <c r="FV168" s="4">
        <f t="shared" si="777"/>
        <v>0.1017365140353037</v>
      </c>
      <c r="FW168" s="4">
        <f t="shared" si="778"/>
        <v>2.9515243021737882E-2</v>
      </c>
      <c r="FX168" s="4">
        <f t="shared" si="779"/>
        <v>0.48780780205468838</v>
      </c>
      <c r="FY168" s="4">
        <f t="shared" si="780"/>
        <v>0.22930639589005192</v>
      </c>
      <c r="FZ168" s="4">
        <f t="shared" si="781"/>
        <v>0.1189797019422522</v>
      </c>
      <c r="GA168" s="4">
        <f t="shared" si="782"/>
        <v>6.9097863153745581E-2</v>
      </c>
      <c r="GB168" s="4">
        <f t="shared" si="783"/>
        <v>2.6658448186540177E-2</v>
      </c>
      <c r="GC168" s="4">
        <f t="shared" si="784"/>
        <v>7.3008227015458806E-3</v>
      </c>
      <c r="GD168" s="4">
        <f t="shared" si="785"/>
        <v>0.93387916293470552</v>
      </c>
      <c r="GE168" s="4">
        <f t="shared" si="786"/>
        <v>0.81523772682008888</v>
      </c>
      <c r="GF168" s="4">
        <f t="shared" si="787"/>
        <v>0.66697029593484958</v>
      </c>
      <c r="GG168" s="4">
        <f t="shared" si="788"/>
        <v>0.52398438682324822</v>
      </c>
      <c r="GH168" s="4">
        <f t="shared" si="789"/>
        <v>0.28884763640987865</v>
      </c>
      <c r="GI168" s="4">
        <f t="shared" si="790"/>
        <v>9.8340673462490244E-2</v>
      </c>
      <c r="GJ168" s="4">
        <f t="shared" si="791"/>
        <v>0.77352288275320435</v>
      </c>
      <c r="GK168" s="4">
        <f t="shared" si="792"/>
        <v>0.51620881609887292</v>
      </c>
      <c r="GL168" s="4">
        <f t="shared" si="793"/>
        <v>0.32628455669857748</v>
      </c>
      <c r="GM168" s="4">
        <f t="shared" si="794"/>
        <v>0.21022984177677176</v>
      </c>
      <c r="GN168" s="4">
        <f t="shared" si="795"/>
        <v>8.9436143272319871E-2</v>
      </c>
      <c r="GO168" s="4">
        <f t="shared" si="796"/>
        <v>2.5696931342884706E-2</v>
      </c>
      <c r="GP168" s="4">
        <f t="shared" si="797"/>
        <v>0.99472711545032777</v>
      </c>
      <c r="GQ168" s="4">
        <f t="shared" si="798"/>
        <v>0.98331529734476475</v>
      </c>
      <c r="GR168" s="4">
        <f t="shared" si="799"/>
        <v>0.9639642108440043</v>
      </c>
      <c r="GS168" s="4">
        <f t="shared" si="800"/>
        <v>0.93631715184599607</v>
      </c>
      <c r="GT168" s="4">
        <f t="shared" si="801"/>
        <v>0.8443609328800934</v>
      </c>
      <c r="GU168" s="4">
        <f t="shared" si="802"/>
        <v>0.59296319138893416</v>
      </c>
      <c r="GV168" s="4">
        <f t="shared" si="803"/>
        <v>0.97854982911386512</v>
      </c>
      <c r="GW168" s="4">
        <f t="shared" si="804"/>
        <v>0.93443412362420364</v>
      </c>
      <c r="GX168" s="4">
        <f t="shared" si="805"/>
        <v>0.86610958784853997</v>
      </c>
      <c r="GY168" s="4">
        <f t="shared" si="806"/>
        <v>0.78048367312485345</v>
      </c>
      <c r="GZ168" s="4">
        <f t="shared" si="807"/>
        <v>0.56745832095389925</v>
      </c>
      <c r="HA168" s="4">
        <f t="shared" si="808"/>
        <v>0.26050931335406513</v>
      </c>
      <c r="HB168" s="4">
        <f t="shared" si="809"/>
        <v>0.99941324588693436</v>
      </c>
      <c r="HC168" s="4">
        <f t="shared" si="810"/>
        <v>0.99812424110451281</v>
      </c>
      <c r="HD168" s="4">
        <f t="shared" si="811"/>
        <v>0.99587669527070988</v>
      </c>
      <c r="HE168" s="4">
        <f t="shared" si="812"/>
        <v>0.99252335141681647</v>
      </c>
      <c r="HF168" s="4">
        <f t="shared" si="813"/>
        <v>0.97999308013338504</v>
      </c>
      <c r="HG168" s="4">
        <f t="shared" si="814"/>
        <v>0.929343979271258</v>
      </c>
      <c r="HH168" s="4">
        <f t="shared" si="815"/>
        <v>0.99757807081680072</v>
      </c>
      <c r="HI168" s="4">
        <f t="shared" si="816"/>
        <v>0.99228858788960217</v>
      </c>
      <c r="HJ168" s="4">
        <f t="shared" si="817"/>
        <v>0.983166651799253</v>
      </c>
      <c r="HK168" s="4">
        <f t="shared" si="818"/>
        <v>0.96979022150397309</v>
      </c>
      <c r="HL168" s="4">
        <f t="shared" si="819"/>
        <v>0.92214939130224172</v>
      </c>
      <c r="HM168" s="4">
        <f t="shared" si="820"/>
        <v>0.76080606805323681</v>
      </c>
      <c r="HN168" s="4">
        <f t="shared" si="821"/>
        <v>0.69913228664808946</v>
      </c>
      <c r="HP168" s="4">
        <f t="shared" ref="HP168:IU168" si="936">IF(B1=1,ET168,0)</f>
        <v>0.93484232938929779</v>
      </c>
      <c r="HQ168" s="4">
        <f t="shared" si="936"/>
        <v>0.81759155267636774</v>
      </c>
      <c r="HR168" s="4">
        <f t="shared" si="936"/>
        <v>0.67044944988854493</v>
      </c>
      <c r="HS168" s="4">
        <f t="shared" si="936"/>
        <v>0.52789997924442811</v>
      </c>
      <c r="HT168" s="4">
        <f t="shared" si="936"/>
        <v>0.29208428451781221</v>
      </c>
      <c r="HU168" s="4">
        <f t="shared" si="936"/>
        <v>9.9742019118078631E-2</v>
      </c>
      <c r="HV168" s="4">
        <f t="shared" si="936"/>
        <v>0.77626229540478786</v>
      </c>
      <c r="HW168" s="4">
        <f t="shared" si="936"/>
        <v>0.52012979330573994</v>
      </c>
      <c r="HX168" s="4">
        <f t="shared" si="936"/>
        <v>0.32974618891508511</v>
      </c>
      <c r="HY168" s="4">
        <f t="shared" si="936"/>
        <v>0.21284921515614832</v>
      </c>
      <c r="HZ168" s="4">
        <f t="shared" si="936"/>
        <v>9.0723367503580121E-2</v>
      </c>
      <c r="IA168" s="4">
        <f t="shared" si="936"/>
        <v>2.6093066907751868E-2</v>
      </c>
      <c r="IB168" s="4">
        <f t="shared" si="936"/>
        <v>0.42786835008791529</v>
      </c>
      <c r="IC168" s="4">
        <f t="shared" si="936"/>
        <v>0.18938566342068719</v>
      </c>
      <c r="ID168" s="4">
        <f t="shared" si="936"/>
        <v>9.5876690398992451E-2</v>
      </c>
      <c r="IE168" s="4">
        <f t="shared" si="936"/>
        <v>5.5075219170679757E-2</v>
      </c>
      <c r="IF168" s="4">
        <f t="shared" si="936"/>
        <v>2.1053626253730168E-2</v>
      </c>
      <c r="IG168" s="4">
        <f t="shared" si="936"/>
        <v>5.7418481905476427E-3</v>
      </c>
      <c r="IH168" s="4">
        <f t="shared" si="936"/>
        <v>0.15315005219138994</v>
      </c>
      <c r="II168" s="4">
        <f t="shared" si="936"/>
        <v>5.3476236579568986E-2</v>
      </c>
      <c r="IJ168" s="4">
        <f t="shared" si="936"/>
        <v>2.5002608278469739E-2</v>
      </c>
      <c r="IK168" s="4">
        <f t="shared" si="936"/>
        <v>1.3898789653152438E-2</v>
      </c>
      <c r="IL168" s="4">
        <f t="shared" si="936"/>
        <v>5.1738246500734634E-3</v>
      </c>
      <c r="IM168" s="4">
        <f t="shared" si="936"/>
        <v>1.394578482479369E-3</v>
      </c>
      <c r="IN168" s="4">
        <f t="shared" si="936"/>
        <v>0.79750506621681994</v>
      </c>
      <c r="IO168" s="4">
        <f t="shared" si="936"/>
        <v>0.55164514224111416</v>
      </c>
      <c r="IP168" s="4">
        <f t="shared" si="936"/>
        <v>0.35834007674473584</v>
      </c>
      <c r="IQ168" s="4">
        <f t="shared" si="936"/>
        <v>0.23485832213693517</v>
      </c>
      <c r="IR168" s="4">
        <f t="shared" si="936"/>
        <v>0.1017365140353037</v>
      </c>
      <c r="IS168" s="4">
        <f t="shared" si="936"/>
        <v>2.9515243021737882E-2</v>
      </c>
      <c r="IT168" s="4">
        <f t="shared" si="936"/>
        <v>0.48780780205468838</v>
      </c>
      <c r="IU168" s="4">
        <f t="shared" si="936"/>
        <v>0.22930639589005192</v>
      </c>
      <c r="IV168" s="4">
        <f t="shared" ref="IV168:KA168" si="937">IF(AH1=1,FZ168,0)</f>
        <v>0.1189797019422522</v>
      </c>
      <c r="IW168" s="4">
        <f t="shared" si="937"/>
        <v>6.9097863153745581E-2</v>
      </c>
      <c r="IX168" s="4">
        <f t="shared" si="937"/>
        <v>2.6658448186540177E-2</v>
      </c>
      <c r="IY168" s="4">
        <f t="shared" si="937"/>
        <v>7.3008227015458806E-3</v>
      </c>
      <c r="IZ168" s="4">
        <f t="shared" si="937"/>
        <v>0.93387916293470552</v>
      </c>
      <c r="JA168" s="4">
        <f t="shared" si="937"/>
        <v>0.81523772682008888</v>
      </c>
      <c r="JB168" s="4">
        <f t="shared" si="937"/>
        <v>0.66697029593484958</v>
      </c>
      <c r="JC168" s="4">
        <f t="shared" si="937"/>
        <v>0.52398438682324822</v>
      </c>
      <c r="JD168" s="4">
        <f t="shared" si="937"/>
        <v>0.28884763640987865</v>
      </c>
      <c r="JE168" s="4">
        <f t="shared" si="937"/>
        <v>9.8340673462490244E-2</v>
      </c>
      <c r="JF168" s="4">
        <f t="shared" si="937"/>
        <v>0.77352288275320435</v>
      </c>
      <c r="JG168" s="4">
        <f t="shared" si="937"/>
        <v>0.51620881609887292</v>
      </c>
      <c r="JH168" s="4">
        <f t="shared" si="937"/>
        <v>0.32628455669857748</v>
      </c>
      <c r="JI168" s="4">
        <f t="shared" si="937"/>
        <v>0.21022984177677176</v>
      </c>
      <c r="JJ168" s="4">
        <f t="shared" si="937"/>
        <v>8.9436143272319871E-2</v>
      </c>
      <c r="JK168" s="4">
        <f t="shared" si="937"/>
        <v>2.5696931342884706E-2</v>
      </c>
      <c r="JL168" s="4">
        <f t="shared" si="937"/>
        <v>0.99472711545032777</v>
      </c>
      <c r="JM168" s="4">
        <f t="shared" si="937"/>
        <v>0.98331529734476475</v>
      </c>
      <c r="JN168" s="4">
        <f t="shared" si="937"/>
        <v>0.9639642108440043</v>
      </c>
      <c r="JO168" s="4">
        <f t="shared" si="937"/>
        <v>0.93631715184599607</v>
      </c>
      <c r="JP168" s="4">
        <f t="shared" si="937"/>
        <v>0.8443609328800934</v>
      </c>
      <c r="JQ168" s="4">
        <f t="shared" si="937"/>
        <v>0.59296319138893416</v>
      </c>
      <c r="JR168" s="4">
        <f t="shared" si="937"/>
        <v>0.97854982911386512</v>
      </c>
      <c r="JS168" s="4">
        <f t="shared" si="937"/>
        <v>0.93443412362420364</v>
      </c>
      <c r="JT168" s="4">
        <f t="shared" si="937"/>
        <v>0.86610958784853997</v>
      </c>
      <c r="JU168" s="4">
        <f t="shared" si="937"/>
        <v>0.78048367312485345</v>
      </c>
      <c r="JV168" s="4">
        <f t="shared" si="937"/>
        <v>0.56745832095389925</v>
      </c>
      <c r="JW168" s="4">
        <f t="shared" si="937"/>
        <v>0.26050931335406513</v>
      </c>
      <c r="JX168" s="4">
        <f t="shared" si="937"/>
        <v>0.99941324588693436</v>
      </c>
      <c r="JY168" s="4">
        <f t="shared" si="937"/>
        <v>0.99812424110451281</v>
      </c>
      <c r="JZ168" s="4">
        <f t="shared" si="937"/>
        <v>0.99587669527070988</v>
      </c>
      <c r="KA168" s="4">
        <f t="shared" si="937"/>
        <v>0.99252335141681647</v>
      </c>
      <c r="KB168" s="4">
        <f t="shared" ref="KB168:KJ168" si="938">IF(BN1=1,HF168,0)</f>
        <v>0.97999308013338504</v>
      </c>
      <c r="KC168" s="4">
        <f t="shared" si="938"/>
        <v>0.929343979271258</v>
      </c>
      <c r="KD168" s="4">
        <f t="shared" si="938"/>
        <v>0.99757807081680072</v>
      </c>
      <c r="KE168" s="4">
        <f t="shared" si="938"/>
        <v>0.99228858788960217</v>
      </c>
      <c r="KF168" s="4">
        <f t="shared" si="938"/>
        <v>0.983166651799253</v>
      </c>
      <c r="KG168" s="4">
        <f t="shared" si="938"/>
        <v>0.96979022150397309</v>
      </c>
      <c r="KH168" s="4">
        <f t="shared" si="938"/>
        <v>0.92214939130224172</v>
      </c>
      <c r="KI168" s="4">
        <f t="shared" si="938"/>
        <v>0.76080606805323681</v>
      </c>
      <c r="KJ168" s="4">
        <f t="shared" si="938"/>
        <v>0</v>
      </c>
    </row>
    <row r="169" spans="1:296" x14ac:dyDescent="0.2">
      <c r="A169" s="4" t="str">
        <f>'Respondent Data'!A169</f>
        <v>1389</v>
      </c>
      <c r="B169" s="4">
        <f>SUMPRODUCT('Respondent Data'!I169:Z169,'Product Coding'!A100:R100)</f>
        <v>-0.98162231374267694</v>
      </c>
      <c r="C169" s="4">
        <f>SUMPRODUCT('Respondent Data'!I169:Z169,'Product Coding'!A101:R101)</f>
        <v>-0.57734838385268294</v>
      </c>
      <c r="D169" s="4">
        <f>SUMPRODUCT('Respondent Data'!I169:Z169,'Product Coding'!A102:R102)</f>
        <v>-0.42049961183467</v>
      </c>
      <c r="E169" s="4">
        <f>SUMPRODUCT('Respondent Data'!I169:Z169,'Product Coding'!A103:R103)</f>
        <v>-0.80212175945907993</v>
      </c>
      <c r="F169" s="4">
        <f>SUMPRODUCT('Respondent Data'!I169:Z169,'Product Coding'!A104:R104)</f>
        <v>-1.6001166214971878</v>
      </c>
      <c r="G169" s="4">
        <f>SUMPRODUCT('Respondent Data'!I169:Z169,'Product Coding'!A105:R105)</f>
        <v>-2.1853904674887961</v>
      </c>
      <c r="H169" s="4">
        <f>SUMPRODUCT('Respondent Data'!I169:Z169,'Product Coding'!A106:R106)</f>
        <v>-2.5508096590882969</v>
      </c>
      <c r="I169" s="4">
        <f>SUMPRODUCT('Respondent Data'!I169:Z169,'Product Coding'!A107:R107)</f>
        <v>-2.1465357291983027</v>
      </c>
      <c r="J169" s="4">
        <f>SUMPRODUCT('Respondent Data'!I169:Z169,'Product Coding'!A108:R108)</f>
        <v>-1.98968695718029</v>
      </c>
      <c r="K169" s="4">
        <f>SUMPRODUCT('Respondent Data'!I169:Z169,'Product Coding'!A109:R109)</f>
        <v>-2.3713091048047001</v>
      </c>
      <c r="L169" s="4">
        <f>SUMPRODUCT('Respondent Data'!I169:Z169,'Product Coding'!A110:R110)</f>
        <v>-3.1693039668428078</v>
      </c>
      <c r="M169" s="4">
        <f>SUMPRODUCT('Respondent Data'!I169:Z169,'Product Coding'!A111:R111)</f>
        <v>-3.7545778128344161</v>
      </c>
      <c r="N169" s="4">
        <f>SUMPRODUCT('Respondent Data'!I169:Z169,'Product Coding'!A112:R112)</f>
        <v>-4.2852597494656068</v>
      </c>
      <c r="O169" s="4">
        <f>SUMPRODUCT('Respondent Data'!I169:Z169,'Product Coding'!A113:R113)</f>
        <v>-3.8809858195756126</v>
      </c>
      <c r="P169" s="4">
        <f>SUMPRODUCT('Respondent Data'!I169:Z169,'Product Coding'!A114:R114)</f>
        <v>-3.7241370475576003</v>
      </c>
      <c r="Q169" s="4">
        <f>SUMPRODUCT('Respondent Data'!I169:Z169,'Product Coding'!A115:R115)</f>
        <v>-4.10575919518201</v>
      </c>
      <c r="R169" s="4">
        <f>SUMPRODUCT('Respondent Data'!I169:Z169,'Product Coding'!A116:R116)</f>
        <v>-4.9037540572201177</v>
      </c>
      <c r="S169" s="4">
        <f>SUMPRODUCT('Respondent Data'!I169:Z169,'Product Coding'!A117:R117)</f>
        <v>-5.489027903211726</v>
      </c>
      <c r="T169" s="4">
        <f>SUMPRODUCT('Respondent Data'!I169:Z169,'Product Coding'!A118:R118)</f>
        <v>-5.8544470948112268</v>
      </c>
      <c r="U169" s="4">
        <f>SUMPRODUCT('Respondent Data'!I169:Z169,'Product Coding'!A119:R119)</f>
        <v>-5.4501731649212326</v>
      </c>
      <c r="V169" s="4">
        <f>SUMPRODUCT('Respondent Data'!I169:Z169,'Product Coding'!A120:R120)</f>
        <v>-5.2933243929032203</v>
      </c>
      <c r="W169" s="4">
        <f>SUMPRODUCT('Respondent Data'!I169:Z169,'Product Coding'!A121:R121)</f>
        <v>-5.67494654052763</v>
      </c>
      <c r="X169" s="4">
        <f>SUMPRODUCT('Respondent Data'!I169:Z169,'Product Coding'!A122:R122)</f>
        <v>-6.4729414025657377</v>
      </c>
      <c r="Y169" s="4">
        <f>SUMPRODUCT('Respondent Data'!I169:Z169,'Product Coding'!A123:R123)</f>
        <v>-7.0582152485573459</v>
      </c>
      <c r="Z169" s="4">
        <f>SUMPRODUCT('Respondent Data'!I169:Z169,'Product Coding'!A124:R124)</f>
        <v>-1.6446400195849868</v>
      </c>
      <c r="AA169" s="4">
        <f>SUMPRODUCT('Respondent Data'!I169:Z169,'Product Coding'!A125:R125)</f>
        <v>-1.2403660896949926</v>
      </c>
      <c r="AB169" s="4">
        <f>SUMPRODUCT('Respondent Data'!I169:Z169,'Product Coding'!A126:R126)</f>
        <v>-1.0835173176769799</v>
      </c>
      <c r="AC169" s="4">
        <f>SUMPRODUCT('Respondent Data'!I169:Z169,'Product Coding'!A127:R127)</f>
        <v>-1.4651394653013901</v>
      </c>
      <c r="AD169" s="4">
        <f>SUMPRODUCT('Respondent Data'!I169:Z169,'Product Coding'!A128:R128)</f>
        <v>-2.2631343273394977</v>
      </c>
      <c r="AE169" s="4">
        <f>SUMPRODUCT('Respondent Data'!I169:Z169,'Product Coding'!A129:R129)</f>
        <v>-2.848408173331106</v>
      </c>
      <c r="AF169" s="4">
        <f>SUMPRODUCT('Respondent Data'!I169:Z169,'Product Coding'!A130:R130)</f>
        <v>-3.2138273649306068</v>
      </c>
      <c r="AG169" s="4">
        <f>SUMPRODUCT('Respondent Data'!I169:Z169,'Product Coding'!A131:R131)</f>
        <v>-2.8095534350406126</v>
      </c>
      <c r="AH169" s="4">
        <f>SUMPRODUCT('Respondent Data'!I169:Z169,'Product Coding'!A132:R132)</f>
        <v>-2.6527046630225999</v>
      </c>
      <c r="AI169" s="4">
        <f>SUMPRODUCT('Respondent Data'!I169:Z169,'Product Coding'!A133:R133)</f>
        <v>-3.03432681064701</v>
      </c>
      <c r="AJ169" s="4">
        <f>SUMPRODUCT('Respondent Data'!I169:Z169,'Product Coding'!A134:R134)</f>
        <v>-3.8323216726851177</v>
      </c>
      <c r="AK169" s="4">
        <f>SUMPRODUCT('Respondent Data'!I169:Z169,'Product Coding'!A135:R135)</f>
        <v>-4.417595518676726</v>
      </c>
      <c r="AL169" s="4">
        <f>SUMPRODUCT('Respondent Data'!I169:Z169,'Product Coding'!A136:R136)</f>
        <v>1.7910209264969499</v>
      </c>
      <c r="AM169" s="4">
        <f>SUMPRODUCT('Respondent Data'!I169:Z169,'Product Coding'!A137:R137)</f>
        <v>2.1952948563869441</v>
      </c>
      <c r="AN169" s="4">
        <f>SUMPRODUCT('Respondent Data'!I169:Z169,'Product Coding'!A138:R138)</f>
        <v>2.3521436284049568</v>
      </c>
      <c r="AO169" s="4">
        <f>SUMPRODUCT('Respondent Data'!I169:Z169,'Product Coding'!A139:R139)</f>
        <v>1.9705214807805469</v>
      </c>
      <c r="AP169" s="4">
        <f>SUMPRODUCT('Respondent Data'!I169:Z169,'Product Coding'!A140:R140)</f>
        <v>1.172526618742439</v>
      </c>
      <c r="AQ169" s="4">
        <f>SUMPRODUCT('Respondent Data'!I169:Z169,'Product Coding'!A141:R141)</f>
        <v>0.58725277275083099</v>
      </c>
      <c r="AR169" s="4">
        <f>SUMPRODUCT('Respondent Data'!I169:Z169,'Product Coding'!A142:R142)</f>
        <v>0.22183358115132989</v>
      </c>
      <c r="AS169" s="4">
        <f>SUMPRODUCT('Respondent Data'!I169:Z169,'Product Coding'!A143:R143)</f>
        <v>0.62610751104132389</v>
      </c>
      <c r="AT169" s="4">
        <f>SUMPRODUCT('Respondent Data'!I169:Z169,'Product Coding'!A144:R144)</f>
        <v>0.78295628305933684</v>
      </c>
      <c r="AU169" s="4">
        <f>SUMPRODUCT('Respondent Data'!I169:Z169,'Product Coding'!A145:R145)</f>
        <v>0.40133413543492691</v>
      </c>
      <c r="AV169" s="4">
        <f>SUMPRODUCT('Respondent Data'!I169:Z169,'Product Coding'!A146:R146)</f>
        <v>-0.39666072660318102</v>
      </c>
      <c r="AW169" s="4">
        <f>SUMPRODUCT('Respondent Data'!I169:Z169,'Product Coding'!A147:R147)</f>
        <v>-0.981934572594789</v>
      </c>
      <c r="AX169" s="4">
        <f>SUMPRODUCT('Respondent Data'!I169:Z169,'Product Coding'!A148:R148)</f>
        <v>5.6029807590314933</v>
      </c>
      <c r="AY169" s="4">
        <f>SUMPRODUCT('Respondent Data'!I169:Z169,'Product Coding'!A149:R149)</f>
        <v>6.0072546889214875</v>
      </c>
      <c r="AZ169" s="4">
        <f>SUMPRODUCT('Respondent Data'!I169:Z169,'Product Coding'!A150:R150)</f>
        <v>6.1641034609394998</v>
      </c>
      <c r="BA169" s="4">
        <f>SUMPRODUCT('Respondent Data'!I169:Z169,'Product Coding'!A151:R151)</f>
        <v>5.7824813133150901</v>
      </c>
      <c r="BB169" s="4">
        <f>SUMPRODUCT('Respondent Data'!I169:Z169,'Product Coding'!A152:R152)</f>
        <v>4.9844864512769824</v>
      </c>
      <c r="BC169" s="4">
        <f>SUMPRODUCT('Respondent Data'!I169:Z169,'Product Coding'!A153:R153)</f>
        <v>4.3992126052853742</v>
      </c>
      <c r="BD169" s="4">
        <f>SUMPRODUCT('Respondent Data'!I169:Z169,'Product Coding'!A154:R154)</f>
        <v>4.0337934136858733</v>
      </c>
      <c r="BE169" s="4">
        <f>SUMPRODUCT('Respondent Data'!I169:Z169,'Product Coding'!A155:R155)</f>
        <v>4.4380673435758675</v>
      </c>
      <c r="BF169" s="4">
        <f>SUMPRODUCT('Respondent Data'!I169:Z169,'Product Coding'!A156:R156)</f>
        <v>4.5949161155938798</v>
      </c>
      <c r="BG169" s="4">
        <f>SUMPRODUCT('Respondent Data'!I169:Z169,'Product Coding'!A157:R157)</f>
        <v>4.2132939679694701</v>
      </c>
      <c r="BH169" s="4">
        <f>SUMPRODUCT('Respondent Data'!I169:Z169,'Product Coding'!A158:R158)</f>
        <v>3.4152991059313624</v>
      </c>
      <c r="BI169" s="4">
        <f>SUMPRODUCT('Respondent Data'!I169:Z169,'Product Coding'!A159:R159)</f>
        <v>2.8300252599397542</v>
      </c>
      <c r="BJ169" s="4">
        <f>SUMPRODUCT('Respondent Data'!I169:Z169,'Product Coding'!A160:R160)</f>
        <v>8.6391819865726234</v>
      </c>
      <c r="BK169" s="4">
        <f>SUMPRODUCT('Respondent Data'!I169:Z169,'Product Coding'!A161:R161)</f>
        <v>9.0434559164626158</v>
      </c>
      <c r="BL169" s="4">
        <f>SUMPRODUCT('Respondent Data'!I169:Z169,'Product Coding'!A162:R162)</f>
        <v>9.2003046884806317</v>
      </c>
      <c r="BM169" s="4">
        <f>SUMPRODUCT('Respondent Data'!I169:Z169,'Product Coding'!A163:R163)</f>
        <v>8.8186825408562193</v>
      </c>
      <c r="BN169" s="4">
        <f>SUMPRODUCT('Respondent Data'!I169:Z169,'Product Coding'!A164:R164)</f>
        <v>8.0206876788181134</v>
      </c>
      <c r="BO169" s="4">
        <f>SUMPRODUCT('Respondent Data'!I169:Z169,'Product Coding'!A165:R165)</f>
        <v>7.4354138328265043</v>
      </c>
      <c r="BP169" s="4">
        <f>SUMPRODUCT('Respondent Data'!I169:Z169,'Product Coding'!A166:R166)</f>
        <v>7.0699946412270034</v>
      </c>
      <c r="BQ169" s="4">
        <f>SUMPRODUCT('Respondent Data'!I169:Z169,'Product Coding'!A167:R167)</f>
        <v>7.4742685711169967</v>
      </c>
      <c r="BR169" s="4">
        <f>SUMPRODUCT('Respondent Data'!I169:Z169,'Product Coding'!A168:R168)</f>
        <v>7.6311173431350108</v>
      </c>
      <c r="BS169" s="4">
        <f>SUMPRODUCT('Respondent Data'!I169:Z169,'Product Coding'!A169:R169)</f>
        <v>7.2494951955106002</v>
      </c>
      <c r="BT169" s="4">
        <f>SUMPRODUCT('Respondent Data'!I169:Z169,'Product Coding'!A170:R170)</f>
        <v>6.4515003334724925</v>
      </c>
      <c r="BU169" s="4">
        <f>SUMPRODUCT('Respondent Data'!I169:Z169,'Product Coding'!A171:R171)</f>
        <v>5.8662264874808843</v>
      </c>
      <c r="BV169" s="4">
        <f>SUMPRODUCT('Respondent Data'!I169:Z169,'Product Coding'!A172:R172)</f>
        <v>1.4616748219784499</v>
      </c>
      <c r="BX169" s="4">
        <f t="shared" si="676"/>
        <v>2.6687823340980286</v>
      </c>
      <c r="BY169" s="4">
        <f t="shared" si="677"/>
        <v>1.7813088157403196</v>
      </c>
      <c r="BZ169" s="4">
        <f t="shared" si="678"/>
        <v>1.522722135605294</v>
      </c>
      <c r="CA169" s="4">
        <f t="shared" si="679"/>
        <v>2.230268004094365</v>
      </c>
      <c r="CB169" s="4">
        <f t="shared" si="680"/>
        <v>4.9536100881354184</v>
      </c>
      <c r="CC169" s="4">
        <f t="shared" si="681"/>
        <v>8.8941207404297398</v>
      </c>
      <c r="CD169" s="4">
        <f t="shared" si="682"/>
        <v>12.817477369603202</v>
      </c>
      <c r="CE169" s="4">
        <f t="shared" si="683"/>
        <v>8.555169577642884</v>
      </c>
      <c r="CF169" s="4">
        <f t="shared" si="684"/>
        <v>7.3132440454013468</v>
      </c>
      <c r="CG169" s="4">
        <f t="shared" si="685"/>
        <v>10.711405462106002</v>
      </c>
      <c r="CH169" s="4">
        <f t="shared" si="686"/>
        <v>23.790919323502106</v>
      </c>
      <c r="CI169" s="4">
        <f t="shared" si="687"/>
        <v>42.716181779397694</v>
      </c>
      <c r="CJ169" s="4">
        <f t="shared" si="688"/>
        <v>72.621407641917727</v>
      </c>
      <c r="CK169" s="4">
        <f t="shared" si="689"/>
        <v>48.471976148530594</v>
      </c>
      <c r="CL169" s="4">
        <f t="shared" si="690"/>
        <v>41.435460480345711</v>
      </c>
      <c r="CM169" s="4">
        <f t="shared" si="691"/>
        <v>60.688801708065384</v>
      </c>
      <c r="CN169" s="4">
        <f t="shared" si="692"/>
        <v>134.7948586564589</v>
      </c>
      <c r="CO169" s="4">
        <f t="shared" si="693"/>
        <v>242.02182383130921</v>
      </c>
      <c r="CP169" s="4">
        <f t="shared" si="694"/>
        <v>348.78200335270162</v>
      </c>
      <c r="CQ169" s="4">
        <f t="shared" si="695"/>
        <v>232.79847494708278</v>
      </c>
      <c r="CR169" s="4">
        <f t="shared" si="696"/>
        <v>199.003894105667</v>
      </c>
      <c r="CS169" s="4">
        <f t="shared" si="697"/>
        <v>291.47275614905635</v>
      </c>
      <c r="CT169" s="4">
        <f t="shared" si="698"/>
        <v>647.38514950937235</v>
      </c>
      <c r="CU169" s="4">
        <f t="shared" si="699"/>
        <v>1162.3687740560235</v>
      </c>
      <c r="CV169" s="4">
        <f t="shared" si="700"/>
        <v>5.1791451805046513</v>
      </c>
      <c r="CW169" s="4">
        <f t="shared" si="701"/>
        <v>3.4568787608337979</v>
      </c>
      <c r="CX169" s="4">
        <f t="shared" si="702"/>
        <v>2.9550551609647422</v>
      </c>
      <c r="CY169" s="4">
        <f t="shared" si="703"/>
        <v>4.3281468245116086</v>
      </c>
      <c r="CZ169" s="4">
        <f t="shared" si="704"/>
        <v>9.6131728265267391</v>
      </c>
      <c r="DA169" s="4">
        <f t="shared" si="705"/>
        <v>17.260284579630746</v>
      </c>
      <c r="DB169" s="4">
        <f t="shared" si="706"/>
        <v>24.874106552958576</v>
      </c>
      <c r="DC169" s="4">
        <f t="shared" si="707"/>
        <v>16.602502467262525</v>
      </c>
      <c r="DD169" s="4">
        <f t="shared" si="708"/>
        <v>14.192372366851657</v>
      </c>
      <c r="DE169" s="4">
        <f t="shared" si="709"/>
        <v>20.786979614898705</v>
      </c>
      <c r="DF169" s="4">
        <f t="shared" si="710"/>
        <v>46.169604609487415</v>
      </c>
      <c r="DG169" s="4">
        <f t="shared" si="711"/>
        <v>82.896721911604928</v>
      </c>
      <c r="DH169" s="4">
        <f t="shared" si="712"/>
        <v>0.16678980258682324</v>
      </c>
      <c r="DI169" s="4">
        <f t="shared" si="713"/>
        <v>0.11132573156210898</v>
      </c>
      <c r="DJ169" s="4">
        <f t="shared" si="714"/>
        <v>9.5164945131439124E-2</v>
      </c>
      <c r="DK169" s="4">
        <f t="shared" si="715"/>
        <v>0.13938415110362606</v>
      </c>
      <c r="DL169" s="4">
        <f t="shared" si="716"/>
        <v>0.30958375216142842</v>
      </c>
      <c r="DM169" s="4">
        <f t="shared" si="717"/>
        <v>0.55585224149837198</v>
      </c>
      <c r="DN169" s="4">
        <f t="shared" si="718"/>
        <v>0.80104866283885812</v>
      </c>
      <c r="DO169" s="4">
        <f t="shared" si="719"/>
        <v>0.53466894872642701</v>
      </c>
      <c r="DP169" s="4">
        <f t="shared" si="720"/>
        <v>0.45705283455197926</v>
      </c>
      <c r="DQ169" s="4">
        <f t="shared" si="721"/>
        <v>0.6694263446014167</v>
      </c>
      <c r="DR169" s="4">
        <f t="shared" si="722"/>
        <v>1.4868513953450806</v>
      </c>
      <c r="DS169" s="4">
        <f t="shared" si="723"/>
        <v>2.6696158151303537</v>
      </c>
      <c r="DT169" s="4">
        <f t="shared" si="724"/>
        <v>3.6868576871224787E-3</v>
      </c>
      <c r="DU169" s="4">
        <f t="shared" si="725"/>
        <v>2.4608346722554417E-3</v>
      </c>
      <c r="DV169" s="4">
        <f t="shared" si="726"/>
        <v>2.1036034821121253E-3</v>
      </c>
      <c r="DW169" s="4">
        <f t="shared" si="727"/>
        <v>3.0810608381884571E-3</v>
      </c>
      <c r="DX169" s="4">
        <f t="shared" si="728"/>
        <v>6.8432914888212409E-3</v>
      </c>
      <c r="DY169" s="4">
        <f t="shared" si="729"/>
        <v>1.2287010822533561E-2</v>
      </c>
      <c r="DZ169" s="4">
        <f t="shared" si="730"/>
        <v>1.7707032291792806E-2</v>
      </c>
      <c r="EA169" s="4">
        <f t="shared" si="731"/>
        <v>1.1818758060173244E-2</v>
      </c>
      <c r="EB169" s="4">
        <f t="shared" si="732"/>
        <v>1.0103068235313144E-2</v>
      </c>
      <c r="EC169" s="4">
        <f t="shared" si="733"/>
        <v>1.4797545331173733E-2</v>
      </c>
      <c r="ED169" s="4">
        <f t="shared" si="734"/>
        <v>3.2866574643753844E-2</v>
      </c>
      <c r="EE169" s="4">
        <f t="shared" si="735"/>
        <v>5.9011363027146276E-2</v>
      </c>
      <c r="EF169" s="4">
        <f t="shared" si="736"/>
        <v>1.7703165730144723E-4</v>
      </c>
      <c r="EG169" s="4">
        <f t="shared" si="737"/>
        <v>1.1816177280069045E-4</v>
      </c>
      <c r="EH169" s="4">
        <f t="shared" si="738"/>
        <v>1.0100862098478736E-4</v>
      </c>
      <c r="EI169" s="4">
        <f t="shared" si="739"/>
        <v>1.4794314093983886E-4</v>
      </c>
      <c r="EJ169" s="4">
        <f t="shared" si="740"/>
        <v>3.2859397798140882E-4</v>
      </c>
      <c r="EK169" s="4">
        <f t="shared" si="741"/>
        <v>5.89984771256964E-4</v>
      </c>
      <c r="EL169" s="4">
        <f t="shared" si="742"/>
        <v>8.5023766538515377E-4</v>
      </c>
      <c r="EM169" s="4">
        <f t="shared" si="743"/>
        <v>5.6750070227698545E-4</v>
      </c>
      <c r="EN169" s="4">
        <f t="shared" si="744"/>
        <v>4.8511851156452716E-4</v>
      </c>
      <c r="EO169" s="4">
        <f t="shared" si="745"/>
        <v>7.1053297856352919E-4</v>
      </c>
      <c r="EP169" s="4">
        <f t="shared" si="746"/>
        <v>1.5781526364112613E-3</v>
      </c>
      <c r="EQ169" s="4">
        <f t="shared" si="747"/>
        <v>2.8335456051916778E-3</v>
      </c>
      <c r="ER169" s="4">
        <f t="shared" si="748"/>
        <v>0.23184764584558937</v>
      </c>
      <c r="ET169" s="4">
        <f t="shared" si="749"/>
        <v>0.27256999978055396</v>
      </c>
      <c r="EU169" s="4">
        <f t="shared" si="750"/>
        <v>0.35954295845922568</v>
      </c>
      <c r="EV169" s="4">
        <f t="shared" si="751"/>
        <v>0.39639720359454617</v>
      </c>
      <c r="EW169" s="4">
        <f t="shared" si="752"/>
        <v>0.30957183699076979</v>
      </c>
      <c r="EX169" s="4">
        <f t="shared" si="753"/>
        <v>0.16796531603452469</v>
      </c>
      <c r="EY169" s="4">
        <f t="shared" si="754"/>
        <v>0.10107012297856456</v>
      </c>
      <c r="EZ169" s="4">
        <f t="shared" si="755"/>
        <v>7.2372110570622719E-2</v>
      </c>
      <c r="FA169" s="4">
        <f t="shared" si="756"/>
        <v>0.10465539013978284</v>
      </c>
      <c r="FB169" s="4">
        <f t="shared" si="757"/>
        <v>0.12028998481683836</v>
      </c>
      <c r="FC169" s="4">
        <f t="shared" si="758"/>
        <v>8.538684816571751E-2</v>
      </c>
      <c r="FD169" s="4">
        <f t="shared" si="759"/>
        <v>4.0337350420562551E-2</v>
      </c>
      <c r="FE169" s="4">
        <f t="shared" si="760"/>
        <v>2.287482481993142E-2</v>
      </c>
      <c r="FF169" s="4">
        <f t="shared" si="761"/>
        <v>1.3583005704860108E-2</v>
      </c>
      <c r="FG169" s="4">
        <f t="shared" si="762"/>
        <v>2.0213463820359271E-2</v>
      </c>
      <c r="FH169" s="4">
        <f t="shared" si="763"/>
        <v>2.3565197329793491E-2</v>
      </c>
      <c r="FI169" s="4">
        <f t="shared" si="764"/>
        <v>1.6210397548851348E-2</v>
      </c>
      <c r="FJ169" s="4">
        <f t="shared" si="765"/>
        <v>7.3640490508543738E-3</v>
      </c>
      <c r="FK169" s="4">
        <f t="shared" si="766"/>
        <v>4.1148567821387861E-3</v>
      </c>
      <c r="FL169" s="4">
        <f t="shared" si="767"/>
        <v>2.858923530698785E-3</v>
      </c>
      <c r="FM169" s="4">
        <f t="shared" si="768"/>
        <v>4.2771878654312735E-3</v>
      </c>
      <c r="FN169" s="4">
        <f t="shared" si="769"/>
        <v>4.9999026492537953E-3</v>
      </c>
      <c r="FO169" s="4">
        <f t="shared" si="770"/>
        <v>3.4191218805021215E-3</v>
      </c>
      <c r="FP169" s="4">
        <f t="shared" si="771"/>
        <v>1.5422931890970847E-3</v>
      </c>
      <c r="FQ169" s="4">
        <f t="shared" si="772"/>
        <v>8.5957266715484641E-4</v>
      </c>
      <c r="FR169" s="4">
        <f t="shared" si="773"/>
        <v>0.16183468275758006</v>
      </c>
      <c r="FS169" s="4">
        <f t="shared" si="774"/>
        <v>0.2243722689492498</v>
      </c>
      <c r="FT169" s="4">
        <f t="shared" si="775"/>
        <v>0.25284097422198115</v>
      </c>
      <c r="FU169" s="4">
        <f t="shared" si="776"/>
        <v>0.18768251569187239</v>
      </c>
      <c r="FV169" s="4">
        <f t="shared" si="777"/>
        <v>9.4222530467098733E-2</v>
      </c>
      <c r="FW169" s="4">
        <f t="shared" si="778"/>
        <v>5.4763659111616195E-2</v>
      </c>
      <c r="FX169" s="4">
        <f t="shared" si="779"/>
        <v>3.8648677509046395E-2</v>
      </c>
      <c r="FY169" s="4">
        <f t="shared" si="780"/>
        <v>5.6810104237157155E-2</v>
      </c>
      <c r="FZ169" s="4">
        <f t="shared" si="781"/>
        <v>6.5822504599867951E-2</v>
      </c>
      <c r="GA169" s="4">
        <f t="shared" si="782"/>
        <v>4.5898973500492227E-2</v>
      </c>
      <c r="GB169" s="4">
        <f t="shared" si="783"/>
        <v>2.1200092904719112E-2</v>
      </c>
      <c r="GC169" s="4">
        <f t="shared" si="784"/>
        <v>1.1919416840310134E-2</v>
      </c>
      <c r="GD169" s="4">
        <f t="shared" si="785"/>
        <v>0.85705239948357181</v>
      </c>
      <c r="GE169" s="4">
        <f t="shared" si="786"/>
        <v>0.89982619100735961</v>
      </c>
      <c r="GF169" s="4">
        <f t="shared" si="787"/>
        <v>0.91310446380292276</v>
      </c>
      <c r="GG169" s="4">
        <f t="shared" si="788"/>
        <v>0.87766711431906763</v>
      </c>
      <c r="GH169" s="4">
        <f t="shared" si="789"/>
        <v>0.76360141025690809</v>
      </c>
      <c r="GI169" s="4">
        <f t="shared" si="790"/>
        <v>0.64273455623070253</v>
      </c>
      <c r="GJ169" s="4">
        <f t="shared" si="791"/>
        <v>0.55523208263777546</v>
      </c>
      <c r="GK169" s="4">
        <f t="shared" si="792"/>
        <v>0.65160632905869909</v>
      </c>
      <c r="GL169" s="4">
        <f t="shared" si="793"/>
        <v>0.68631691060639144</v>
      </c>
      <c r="GM169" s="4">
        <f t="shared" si="794"/>
        <v>0.59900815824177889</v>
      </c>
      <c r="GN169" s="4">
        <f t="shared" si="795"/>
        <v>0.40211489993805516</v>
      </c>
      <c r="GO169" s="4">
        <f t="shared" si="796"/>
        <v>0.27250809086794758</v>
      </c>
      <c r="GP169" s="4">
        <f t="shared" si="797"/>
        <v>0.99632668530141122</v>
      </c>
      <c r="GQ169" s="4">
        <f t="shared" si="798"/>
        <v>0.99754520616951581</v>
      </c>
      <c r="GR169" s="4">
        <f t="shared" si="799"/>
        <v>0.99790081237628281</v>
      </c>
      <c r="GS169" s="4">
        <f t="shared" si="800"/>
        <v>0.99692840293922624</v>
      </c>
      <c r="GT169" s="4">
        <f t="shared" si="801"/>
        <v>0.99320322085207313</v>
      </c>
      <c r="GU169" s="4">
        <f t="shared" si="802"/>
        <v>0.98786212735007861</v>
      </c>
      <c r="GV169" s="4">
        <f t="shared" si="803"/>
        <v>0.98260105145199017</v>
      </c>
      <c r="GW169" s="4">
        <f t="shared" si="804"/>
        <v>0.98831929338527813</v>
      </c>
      <c r="GX169" s="4">
        <f t="shared" si="805"/>
        <v>0.98999798282667972</v>
      </c>
      <c r="GY169" s="4">
        <f t="shared" si="806"/>
        <v>0.98541822908495047</v>
      </c>
      <c r="GZ169" s="4">
        <f t="shared" si="807"/>
        <v>0.96817926395276199</v>
      </c>
      <c r="HA169" s="4">
        <f t="shared" si="808"/>
        <v>0.9442769312139726</v>
      </c>
      <c r="HB169" s="4">
        <f t="shared" si="809"/>
        <v>0.99982299967735888</v>
      </c>
      <c r="HC169" s="4">
        <f t="shared" si="810"/>
        <v>0.99988185218775416</v>
      </c>
      <c r="HD169" s="4">
        <f t="shared" si="811"/>
        <v>0.99989900158072631</v>
      </c>
      <c r="HE169" s="4">
        <f t="shared" si="812"/>
        <v>0.99985207874299542</v>
      </c>
      <c r="HF169" s="4">
        <f t="shared" si="813"/>
        <v>0.99967151396055309</v>
      </c>
      <c r="HG169" s="4">
        <f t="shared" si="814"/>
        <v>0.99941036310553133</v>
      </c>
      <c r="HH169" s="4">
        <f t="shared" si="815"/>
        <v>0.99915048462458433</v>
      </c>
      <c r="HI169" s="4">
        <f t="shared" si="816"/>
        <v>0.99943282117210619</v>
      </c>
      <c r="HJ169" s="4">
        <f t="shared" si="817"/>
        <v>0.99951511671429316</v>
      </c>
      <c r="HK169" s="4">
        <f t="shared" si="818"/>
        <v>0.99928997152008725</v>
      </c>
      <c r="HL169" s="4">
        <f t="shared" si="819"/>
        <v>0.99842433400503272</v>
      </c>
      <c r="HM169" s="4">
        <f t="shared" si="820"/>
        <v>0.99717446068930438</v>
      </c>
      <c r="HN169" s="4">
        <f t="shared" si="821"/>
        <v>0.81178870079632304</v>
      </c>
      <c r="HP169" s="4">
        <f t="shared" ref="HP169:IU169" si="939">IF(B1=1,ET169,0)</f>
        <v>0.27256999978055396</v>
      </c>
      <c r="HQ169" s="4">
        <f t="shared" si="939"/>
        <v>0.35954295845922568</v>
      </c>
      <c r="HR169" s="4">
        <f t="shared" si="939"/>
        <v>0.39639720359454617</v>
      </c>
      <c r="HS169" s="4">
        <f t="shared" si="939"/>
        <v>0.30957183699076979</v>
      </c>
      <c r="HT169" s="4">
        <f t="shared" si="939"/>
        <v>0.16796531603452469</v>
      </c>
      <c r="HU169" s="4">
        <f t="shared" si="939"/>
        <v>0.10107012297856456</v>
      </c>
      <c r="HV169" s="4">
        <f t="shared" si="939"/>
        <v>7.2372110570622719E-2</v>
      </c>
      <c r="HW169" s="4">
        <f t="shared" si="939"/>
        <v>0.10465539013978284</v>
      </c>
      <c r="HX169" s="4">
        <f t="shared" si="939"/>
        <v>0.12028998481683836</v>
      </c>
      <c r="HY169" s="4">
        <f t="shared" si="939"/>
        <v>8.538684816571751E-2</v>
      </c>
      <c r="HZ169" s="4">
        <f t="shared" si="939"/>
        <v>4.0337350420562551E-2</v>
      </c>
      <c r="IA169" s="4">
        <f t="shared" si="939"/>
        <v>2.287482481993142E-2</v>
      </c>
      <c r="IB169" s="4">
        <f t="shared" si="939"/>
        <v>1.3583005704860108E-2</v>
      </c>
      <c r="IC169" s="4">
        <f t="shared" si="939"/>
        <v>2.0213463820359271E-2</v>
      </c>
      <c r="ID169" s="4">
        <f t="shared" si="939"/>
        <v>2.3565197329793491E-2</v>
      </c>
      <c r="IE169" s="4">
        <f t="shared" si="939"/>
        <v>1.6210397548851348E-2</v>
      </c>
      <c r="IF169" s="4">
        <f t="shared" si="939"/>
        <v>7.3640490508543738E-3</v>
      </c>
      <c r="IG169" s="4">
        <f t="shared" si="939"/>
        <v>4.1148567821387861E-3</v>
      </c>
      <c r="IH169" s="4">
        <f t="shared" si="939"/>
        <v>2.858923530698785E-3</v>
      </c>
      <c r="II169" s="4">
        <f t="shared" si="939"/>
        <v>4.2771878654312735E-3</v>
      </c>
      <c r="IJ169" s="4">
        <f t="shared" si="939"/>
        <v>4.9999026492537953E-3</v>
      </c>
      <c r="IK169" s="4">
        <f t="shared" si="939"/>
        <v>3.4191218805021215E-3</v>
      </c>
      <c r="IL169" s="4">
        <f t="shared" si="939"/>
        <v>1.5422931890970847E-3</v>
      </c>
      <c r="IM169" s="4">
        <f t="shared" si="939"/>
        <v>8.5957266715484641E-4</v>
      </c>
      <c r="IN169" s="4">
        <f t="shared" si="939"/>
        <v>0.16183468275758006</v>
      </c>
      <c r="IO169" s="4">
        <f t="shared" si="939"/>
        <v>0.2243722689492498</v>
      </c>
      <c r="IP169" s="4">
        <f t="shared" si="939"/>
        <v>0.25284097422198115</v>
      </c>
      <c r="IQ169" s="4">
        <f t="shared" si="939"/>
        <v>0.18768251569187239</v>
      </c>
      <c r="IR169" s="4">
        <f t="shared" si="939"/>
        <v>9.4222530467098733E-2</v>
      </c>
      <c r="IS169" s="4">
        <f t="shared" si="939"/>
        <v>5.4763659111616195E-2</v>
      </c>
      <c r="IT169" s="4">
        <f t="shared" si="939"/>
        <v>3.8648677509046395E-2</v>
      </c>
      <c r="IU169" s="4">
        <f t="shared" si="939"/>
        <v>5.6810104237157155E-2</v>
      </c>
      <c r="IV169" s="4">
        <f t="shared" ref="IV169:KA169" si="940">IF(AH1=1,FZ169,0)</f>
        <v>6.5822504599867951E-2</v>
      </c>
      <c r="IW169" s="4">
        <f t="shared" si="940"/>
        <v>4.5898973500492227E-2</v>
      </c>
      <c r="IX169" s="4">
        <f t="shared" si="940"/>
        <v>2.1200092904719112E-2</v>
      </c>
      <c r="IY169" s="4">
        <f t="shared" si="940"/>
        <v>1.1919416840310134E-2</v>
      </c>
      <c r="IZ169" s="4">
        <f t="shared" si="940"/>
        <v>0.85705239948357181</v>
      </c>
      <c r="JA169" s="4">
        <f t="shared" si="940"/>
        <v>0.89982619100735961</v>
      </c>
      <c r="JB169" s="4">
        <f t="shared" si="940"/>
        <v>0.91310446380292276</v>
      </c>
      <c r="JC169" s="4">
        <f t="shared" si="940"/>
        <v>0.87766711431906763</v>
      </c>
      <c r="JD169" s="4">
        <f t="shared" si="940"/>
        <v>0.76360141025690809</v>
      </c>
      <c r="JE169" s="4">
        <f t="shared" si="940"/>
        <v>0.64273455623070253</v>
      </c>
      <c r="JF169" s="4">
        <f t="shared" si="940"/>
        <v>0.55523208263777546</v>
      </c>
      <c r="JG169" s="4">
        <f t="shared" si="940"/>
        <v>0.65160632905869909</v>
      </c>
      <c r="JH169" s="4">
        <f t="shared" si="940"/>
        <v>0.68631691060639144</v>
      </c>
      <c r="JI169" s="4">
        <f t="shared" si="940"/>
        <v>0.59900815824177889</v>
      </c>
      <c r="JJ169" s="4">
        <f t="shared" si="940"/>
        <v>0.40211489993805516</v>
      </c>
      <c r="JK169" s="4">
        <f t="shared" si="940"/>
        <v>0.27250809086794758</v>
      </c>
      <c r="JL169" s="4">
        <f t="shared" si="940"/>
        <v>0.99632668530141122</v>
      </c>
      <c r="JM169" s="4">
        <f t="shared" si="940"/>
        <v>0.99754520616951581</v>
      </c>
      <c r="JN169" s="4">
        <f t="shared" si="940"/>
        <v>0.99790081237628281</v>
      </c>
      <c r="JO169" s="4">
        <f t="shared" si="940"/>
        <v>0.99692840293922624</v>
      </c>
      <c r="JP169" s="4">
        <f t="shared" si="940"/>
        <v>0.99320322085207313</v>
      </c>
      <c r="JQ169" s="4">
        <f t="shared" si="940"/>
        <v>0.98786212735007861</v>
      </c>
      <c r="JR169" s="4">
        <f t="shared" si="940"/>
        <v>0.98260105145199017</v>
      </c>
      <c r="JS169" s="4">
        <f t="shared" si="940"/>
        <v>0.98831929338527813</v>
      </c>
      <c r="JT169" s="4">
        <f t="shared" si="940"/>
        <v>0.98999798282667972</v>
      </c>
      <c r="JU169" s="4">
        <f t="shared" si="940"/>
        <v>0.98541822908495047</v>
      </c>
      <c r="JV169" s="4">
        <f t="shared" si="940"/>
        <v>0.96817926395276199</v>
      </c>
      <c r="JW169" s="4">
        <f t="shared" si="940"/>
        <v>0.9442769312139726</v>
      </c>
      <c r="JX169" s="4">
        <f t="shared" si="940"/>
        <v>0.99982299967735888</v>
      </c>
      <c r="JY169" s="4">
        <f t="shared" si="940"/>
        <v>0.99988185218775416</v>
      </c>
      <c r="JZ169" s="4">
        <f t="shared" si="940"/>
        <v>0.99989900158072631</v>
      </c>
      <c r="KA169" s="4">
        <f t="shared" si="940"/>
        <v>0.99985207874299542</v>
      </c>
      <c r="KB169" s="4">
        <f t="shared" ref="KB169:KJ169" si="941">IF(BN1=1,HF169,0)</f>
        <v>0.99967151396055309</v>
      </c>
      <c r="KC169" s="4">
        <f t="shared" si="941"/>
        <v>0.99941036310553133</v>
      </c>
      <c r="KD169" s="4">
        <f t="shared" si="941"/>
        <v>0.99915048462458433</v>
      </c>
      <c r="KE169" s="4">
        <f t="shared" si="941"/>
        <v>0.99943282117210619</v>
      </c>
      <c r="KF169" s="4">
        <f t="shared" si="941"/>
        <v>0.99951511671429316</v>
      </c>
      <c r="KG169" s="4">
        <f t="shared" si="941"/>
        <v>0.99928997152008725</v>
      </c>
      <c r="KH169" s="4">
        <f t="shared" si="941"/>
        <v>0.99842433400503272</v>
      </c>
      <c r="KI169" s="4">
        <f t="shared" si="941"/>
        <v>0.99717446068930438</v>
      </c>
      <c r="KJ169" s="4">
        <f t="shared" si="941"/>
        <v>0</v>
      </c>
    </row>
    <row r="170" spans="1:296" x14ac:dyDescent="0.2">
      <c r="A170" s="4" t="str">
        <f>'Respondent Data'!A170</f>
        <v>1406</v>
      </c>
      <c r="B170" s="4">
        <f>SUMPRODUCT('Respondent Data'!I170:Z170,'Product Coding'!A100:R100)</f>
        <v>1.6180108881248358</v>
      </c>
      <c r="C170" s="4">
        <f>SUMPRODUCT('Respondent Data'!I170:Z170,'Product Coding'!A101:R101)</f>
        <v>2.013554315314952</v>
      </c>
      <c r="D170" s="4">
        <f>SUMPRODUCT('Respondent Data'!I170:Z170,'Product Coding'!A102:R102)</f>
        <v>1.2448345005340777</v>
      </c>
      <c r="E170" s="4">
        <f>SUMPRODUCT('Respondent Data'!I170:Z170,'Product Coding'!A103:R103)</f>
        <v>1.5787954981018468</v>
      </c>
      <c r="F170" s="4">
        <f>SUMPRODUCT('Respondent Data'!I170:Z170,'Product Coding'!A104:R104)</f>
        <v>0.29928606175953076</v>
      </c>
      <c r="G170" s="4">
        <f>SUMPRODUCT('Respondent Data'!I170:Z170,'Product Coding'!A105:R105)</f>
        <v>-0.6956158320352781</v>
      </c>
      <c r="H170" s="4">
        <f>SUMPRODUCT('Respondent Data'!I170:Z170,'Product Coding'!A106:R106)</f>
        <v>-3.149353450626144</v>
      </c>
      <c r="I170" s="4">
        <f>SUMPRODUCT('Respondent Data'!I170:Z170,'Product Coding'!A107:R107)</f>
        <v>-2.7538100234360279</v>
      </c>
      <c r="J170" s="4">
        <f>SUMPRODUCT('Respondent Data'!I170:Z170,'Product Coding'!A108:R108)</f>
        <v>-3.5225298382169021</v>
      </c>
      <c r="K170" s="4">
        <f>SUMPRODUCT('Respondent Data'!I170:Z170,'Product Coding'!A109:R109)</f>
        <v>-3.188568840649133</v>
      </c>
      <c r="L170" s="4">
        <f>SUMPRODUCT('Respondent Data'!I170:Z170,'Product Coding'!A110:R110)</f>
        <v>-4.4680782769914487</v>
      </c>
      <c r="M170" s="4">
        <f>SUMPRODUCT('Respondent Data'!I170:Z170,'Product Coding'!A111:R111)</f>
        <v>-5.462980170786258</v>
      </c>
      <c r="N170" s="4">
        <f>SUMPRODUCT('Respondent Data'!I170:Z170,'Product Coding'!A112:R112)</f>
        <v>7.384572531043565E-2</v>
      </c>
      <c r="O170" s="4">
        <f>SUMPRODUCT('Respondent Data'!I170:Z170,'Product Coding'!A113:R113)</f>
        <v>0.46938915250055158</v>
      </c>
      <c r="P170" s="4">
        <f>SUMPRODUCT('Respondent Data'!I170:Z170,'Product Coding'!A114:R114)</f>
        <v>-0.29933066228032246</v>
      </c>
      <c r="Q170" s="4">
        <f>SUMPRODUCT('Respondent Data'!I170:Z170,'Product Coding'!A115:R115)</f>
        <v>3.4630335287446634E-2</v>
      </c>
      <c r="R170" s="4">
        <f>SUMPRODUCT('Respondent Data'!I170:Z170,'Product Coding'!A116:R116)</f>
        <v>-1.2448791010548694</v>
      </c>
      <c r="S170" s="4">
        <f>SUMPRODUCT('Respondent Data'!I170:Z170,'Product Coding'!A117:R117)</f>
        <v>-2.2397809948496787</v>
      </c>
      <c r="T170" s="4">
        <f>SUMPRODUCT('Respondent Data'!I170:Z170,'Product Coding'!A118:R118)</f>
        <v>-4.6935186134405438</v>
      </c>
      <c r="U170" s="4">
        <f>SUMPRODUCT('Respondent Data'!I170:Z170,'Product Coding'!A119:R119)</f>
        <v>-4.2979751862504285</v>
      </c>
      <c r="V170" s="4">
        <f>SUMPRODUCT('Respondent Data'!I170:Z170,'Product Coding'!A120:R120)</f>
        <v>-5.0666950010313023</v>
      </c>
      <c r="W170" s="4">
        <f>SUMPRODUCT('Respondent Data'!I170:Z170,'Product Coding'!A121:R121)</f>
        <v>-4.7327340034635332</v>
      </c>
      <c r="X170" s="4">
        <f>SUMPRODUCT('Respondent Data'!I170:Z170,'Product Coding'!A122:R122)</f>
        <v>-6.0122434398058493</v>
      </c>
      <c r="Y170" s="4">
        <f>SUMPRODUCT('Respondent Data'!I170:Z170,'Product Coding'!A123:R123)</f>
        <v>-7.0071453336006586</v>
      </c>
      <c r="Z170" s="4">
        <f>SUMPRODUCT('Respondent Data'!I170:Z170,'Product Coding'!A124:R124)</f>
        <v>2.3556686789678167</v>
      </c>
      <c r="AA170" s="4">
        <f>SUMPRODUCT('Respondent Data'!I170:Z170,'Product Coding'!A125:R125)</f>
        <v>2.7512121061579329</v>
      </c>
      <c r="AB170" s="4">
        <f>SUMPRODUCT('Respondent Data'!I170:Z170,'Product Coding'!A126:R126)</f>
        <v>1.9824922913770586</v>
      </c>
      <c r="AC170" s="4">
        <f>SUMPRODUCT('Respondent Data'!I170:Z170,'Product Coding'!A127:R127)</f>
        <v>2.3164532889448277</v>
      </c>
      <c r="AD170" s="4">
        <f>SUMPRODUCT('Respondent Data'!I170:Z170,'Product Coding'!A128:R128)</f>
        <v>1.0369438526025117</v>
      </c>
      <c r="AE170" s="4">
        <f>SUMPRODUCT('Respondent Data'!I170:Z170,'Product Coding'!A129:R129)</f>
        <v>4.2041958807702784E-2</v>
      </c>
      <c r="AF170" s="4">
        <f>SUMPRODUCT('Respondent Data'!I170:Z170,'Product Coding'!A130:R130)</f>
        <v>-2.4116956597831631</v>
      </c>
      <c r="AG170" s="4">
        <f>SUMPRODUCT('Respondent Data'!I170:Z170,'Product Coding'!A131:R131)</f>
        <v>-2.016152232593047</v>
      </c>
      <c r="AH170" s="4">
        <f>SUMPRODUCT('Respondent Data'!I170:Z170,'Product Coding'!A132:R132)</f>
        <v>-2.7848720473739212</v>
      </c>
      <c r="AI170" s="4">
        <f>SUMPRODUCT('Respondent Data'!I170:Z170,'Product Coding'!A133:R133)</f>
        <v>-2.4509110498061522</v>
      </c>
      <c r="AJ170" s="4">
        <f>SUMPRODUCT('Respondent Data'!I170:Z170,'Product Coding'!A134:R134)</f>
        <v>-3.7304204861484682</v>
      </c>
      <c r="AK170" s="4">
        <f>SUMPRODUCT('Respondent Data'!I170:Z170,'Product Coding'!A135:R135)</f>
        <v>-4.7253223799432771</v>
      </c>
      <c r="AL170" s="4">
        <f>SUMPRODUCT('Respondent Data'!I170:Z170,'Product Coding'!A136:R136)</f>
        <v>3.7878547958423838</v>
      </c>
      <c r="AM170" s="4">
        <f>SUMPRODUCT('Respondent Data'!I170:Z170,'Product Coding'!A137:R137)</f>
        <v>4.1833982230324995</v>
      </c>
      <c r="AN170" s="4">
        <f>SUMPRODUCT('Respondent Data'!I170:Z170,'Product Coding'!A138:R138)</f>
        <v>3.4146784082516257</v>
      </c>
      <c r="AO170" s="4">
        <f>SUMPRODUCT('Respondent Data'!I170:Z170,'Product Coding'!A139:R139)</f>
        <v>3.7486394058193948</v>
      </c>
      <c r="AP170" s="4">
        <f>SUMPRODUCT('Respondent Data'!I170:Z170,'Product Coding'!A140:R140)</f>
        <v>2.4691299694770787</v>
      </c>
      <c r="AQ170" s="4">
        <f>SUMPRODUCT('Respondent Data'!I170:Z170,'Product Coding'!A141:R141)</f>
        <v>1.4742280756822694</v>
      </c>
      <c r="AR170" s="4">
        <f>SUMPRODUCT('Respondent Data'!I170:Z170,'Product Coding'!A142:R142)</f>
        <v>-0.97950954290859604</v>
      </c>
      <c r="AS170" s="4">
        <f>SUMPRODUCT('Respondent Data'!I170:Z170,'Product Coding'!A143:R143)</f>
        <v>-0.58396611571848034</v>
      </c>
      <c r="AT170" s="4">
        <f>SUMPRODUCT('Respondent Data'!I170:Z170,'Product Coding'!A144:R144)</f>
        <v>-1.3526859304993541</v>
      </c>
      <c r="AU170" s="4">
        <f>SUMPRODUCT('Respondent Data'!I170:Z170,'Product Coding'!A145:R145)</f>
        <v>-1.0187249329315851</v>
      </c>
      <c r="AV170" s="4">
        <f>SUMPRODUCT('Respondent Data'!I170:Z170,'Product Coding'!A146:R146)</f>
        <v>-2.2982343692739011</v>
      </c>
      <c r="AW170" s="4">
        <f>SUMPRODUCT('Respondent Data'!I170:Z170,'Product Coding'!A147:R147)</f>
        <v>-3.2931362630687104</v>
      </c>
      <c r="AX170" s="4">
        <f>SUMPRODUCT('Respondent Data'!I170:Z170,'Product Coding'!A148:R148)</f>
        <v>5.2279980078089157</v>
      </c>
      <c r="AY170" s="4">
        <f>SUMPRODUCT('Respondent Data'!I170:Z170,'Product Coding'!A149:R149)</f>
        <v>5.6235414349990318</v>
      </c>
      <c r="AZ170" s="4">
        <f>SUMPRODUCT('Respondent Data'!I170:Z170,'Product Coding'!A150:R150)</f>
        <v>4.8548216202181571</v>
      </c>
      <c r="BA170" s="4">
        <f>SUMPRODUCT('Respondent Data'!I170:Z170,'Product Coding'!A151:R151)</f>
        <v>5.1887826177859271</v>
      </c>
      <c r="BB170" s="4">
        <f>SUMPRODUCT('Respondent Data'!I170:Z170,'Product Coding'!A152:R152)</f>
        <v>3.9092731814436106</v>
      </c>
      <c r="BC170" s="4">
        <f>SUMPRODUCT('Respondent Data'!I170:Z170,'Product Coding'!A153:R153)</f>
        <v>2.9143712876488017</v>
      </c>
      <c r="BD170" s="4">
        <f>SUMPRODUCT('Respondent Data'!I170:Z170,'Product Coding'!A154:R154)</f>
        <v>0.46063366905793579</v>
      </c>
      <c r="BE170" s="4">
        <f>SUMPRODUCT('Respondent Data'!I170:Z170,'Product Coding'!A155:R155)</f>
        <v>0.85617709624805194</v>
      </c>
      <c r="BF170" s="4">
        <f>SUMPRODUCT('Respondent Data'!I170:Z170,'Product Coding'!A156:R156)</f>
        <v>8.7457281467177683E-2</v>
      </c>
      <c r="BG170" s="4">
        <f>SUMPRODUCT('Respondent Data'!I170:Z170,'Product Coding'!A157:R157)</f>
        <v>0.42141827903494677</v>
      </c>
      <c r="BH170" s="4">
        <f>SUMPRODUCT('Respondent Data'!I170:Z170,'Product Coding'!A158:R158)</f>
        <v>-0.85809115730736929</v>
      </c>
      <c r="BI170" s="4">
        <f>SUMPRODUCT('Respondent Data'!I170:Z170,'Product Coding'!A159:R159)</f>
        <v>-1.8529930511021784</v>
      </c>
      <c r="BJ170" s="4">
        <f>SUMPRODUCT('Respondent Data'!I170:Z170,'Product Coding'!A160:R160)</f>
        <v>5.3588805550085361</v>
      </c>
      <c r="BK170" s="4">
        <f>SUMPRODUCT('Respondent Data'!I170:Z170,'Product Coding'!A161:R161)</f>
        <v>5.7544239821986514</v>
      </c>
      <c r="BL170" s="4">
        <f>SUMPRODUCT('Respondent Data'!I170:Z170,'Product Coding'!A162:R162)</f>
        <v>4.9857041674177776</v>
      </c>
      <c r="BM170" s="4">
        <f>SUMPRODUCT('Respondent Data'!I170:Z170,'Product Coding'!A163:R163)</f>
        <v>5.3196651649855466</v>
      </c>
      <c r="BN170" s="4">
        <f>SUMPRODUCT('Respondent Data'!I170:Z170,'Product Coding'!A164:R164)</f>
        <v>4.0401557286432306</v>
      </c>
      <c r="BO170" s="4">
        <f>SUMPRODUCT('Respondent Data'!I170:Z170,'Product Coding'!A165:R165)</f>
        <v>3.0452538348484213</v>
      </c>
      <c r="BP170" s="4">
        <f>SUMPRODUCT('Respondent Data'!I170:Z170,'Product Coding'!A166:R166)</f>
        <v>0.59151621625755579</v>
      </c>
      <c r="BQ170" s="4">
        <f>SUMPRODUCT('Respondent Data'!I170:Z170,'Product Coding'!A167:R167)</f>
        <v>0.9870596434476715</v>
      </c>
      <c r="BR170" s="4">
        <f>SUMPRODUCT('Respondent Data'!I170:Z170,'Product Coding'!A168:R168)</f>
        <v>0.21833982866679769</v>
      </c>
      <c r="BS170" s="4">
        <f>SUMPRODUCT('Respondent Data'!I170:Z170,'Product Coding'!A169:R169)</f>
        <v>0.55230082623456678</v>
      </c>
      <c r="BT170" s="4">
        <f>SUMPRODUCT('Respondent Data'!I170:Z170,'Product Coding'!A170:R170)</f>
        <v>-0.72720861010774929</v>
      </c>
      <c r="BU170" s="4">
        <f>SUMPRODUCT('Respondent Data'!I170:Z170,'Product Coding'!A171:R171)</f>
        <v>-1.7221105039025584</v>
      </c>
      <c r="BV170" s="4">
        <f>SUMPRODUCT('Respondent Data'!I170:Z170,'Product Coding'!A172:R172)</f>
        <v>-4.1068019754625302</v>
      </c>
      <c r="BX170" s="4">
        <f t="shared" si="676"/>
        <v>0.19829273349538667</v>
      </c>
      <c r="BY170" s="4">
        <f t="shared" si="677"/>
        <v>0.13351328201856394</v>
      </c>
      <c r="BZ170" s="4">
        <f t="shared" si="678"/>
        <v>0.28798856614086193</v>
      </c>
      <c r="CA170" s="4">
        <f t="shared" si="679"/>
        <v>0.20622334507854523</v>
      </c>
      <c r="CB170" s="4">
        <f t="shared" si="680"/>
        <v>0.74134730798405446</v>
      </c>
      <c r="CC170" s="4">
        <f t="shared" si="681"/>
        <v>2.0049434022087205</v>
      </c>
      <c r="CD170" s="4">
        <f t="shared" si="682"/>
        <v>23.320981539490571</v>
      </c>
      <c r="CE170" s="4">
        <f t="shared" si="683"/>
        <v>15.702344358998753</v>
      </c>
      <c r="CF170" s="4">
        <f t="shared" si="684"/>
        <v>33.8700058048857</v>
      </c>
      <c r="CG170" s="4">
        <f t="shared" si="685"/>
        <v>24.25369169516561</v>
      </c>
      <c r="CH170" s="4">
        <f t="shared" si="686"/>
        <v>87.189008790629174</v>
      </c>
      <c r="CI170" s="4">
        <f t="shared" si="687"/>
        <v>235.79909987836646</v>
      </c>
      <c r="CJ170" s="4">
        <f t="shared" si="688"/>
        <v>0.92881497543063896</v>
      </c>
      <c r="CK170" s="4">
        <f t="shared" si="689"/>
        <v>0.62538416598418389</v>
      </c>
      <c r="CL170" s="4">
        <f t="shared" si="690"/>
        <v>1.3489555984695363</v>
      </c>
      <c r="CM170" s="4">
        <f t="shared" si="691"/>
        <v>0.96596243249029323</v>
      </c>
      <c r="CN170" s="4">
        <f t="shared" si="692"/>
        <v>3.4725149505632271</v>
      </c>
      <c r="CO170" s="4">
        <f t="shared" si="693"/>
        <v>9.3912743247630903</v>
      </c>
      <c r="CP170" s="4">
        <f t="shared" si="694"/>
        <v>109.23686669599647</v>
      </c>
      <c r="CQ170" s="4">
        <f t="shared" si="695"/>
        <v>73.550716321867526</v>
      </c>
      <c r="CR170" s="4">
        <f t="shared" si="696"/>
        <v>158.64912473069725</v>
      </c>
      <c r="CS170" s="4">
        <f t="shared" si="697"/>
        <v>113.60573662408882</v>
      </c>
      <c r="CT170" s="4">
        <f t="shared" si="698"/>
        <v>408.3985107783796</v>
      </c>
      <c r="CU170" s="4">
        <f t="shared" si="699"/>
        <v>1104.4970297168616</v>
      </c>
      <c r="CV170" s="4">
        <f t="shared" si="700"/>
        <v>9.4830074452834062E-2</v>
      </c>
      <c r="CW170" s="4">
        <f t="shared" si="701"/>
        <v>6.3850420794956717E-2</v>
      </c>
      <c r="CX170" s="4">
        <f t="shared" si="702"/>
        <v>0.13772555699494773</v>
      </c>
      <c r="CY170" s="4">
        <f t="shared" si="703"/>
        <v>9.8622752447789078E-2</v>
      </c>
      <c r="CZ170" s="4">
        <f t="shared" si="704"/>
        <v>0.35453654388788569</v>
      </c>
      <c r="DA170" s="4">
        <f t="shared" si="705"/>
        <v>0.95882954838380274</v>
      </c>
      <c r="DB170" s="4">
        <f t="shared" si="706"/>
        <v>11.152856570785591</v>
      </c>
      <c r="DC170" s="4">
        <f t="shared" si="707"/>
        <v>7.5093749448087248</v>
      </c>
      <c r="DD170" s="4">
        <f t="shared" si="708"/>
        <v>16.197745200128363</v>
      </c>
      <c r="DE170" s="4">
        <f t="shared" si="709"/>
        <v>11.598909090948343</v>
      </c>
      <c r="DF170" s="4">
        <f t="shared" si="710"/>
        <v>41.696637336821674</v>
      </c>
      <c r="DG170" s="4">
        <f t="shared" si="711"/>
        <v>112.76684628434442</v>
      </c>
      <c r="DH170" s="4">
        <f t="shared" si="712"/>
        <v>2.2644126058714034E-2</v>
      </c>
      <c r="DI170" s="4">
        <f t="shared" si="713"/>
        <v>1.5246608058945026E-2</v>
      </c>
      <c r="DJ170" s="4">
        <f t="shared" si="714"/>
        <v>3.288698118286669E-2</v>
      </c>
      <c r="DK170" s="4">
        <f t="shared" si="715"/>
        <v>2.3549765742257547E-2</v>
      </c>
      <c r="DL170" s="4">
        <f t="shared" si="716"/>
        <v>8.4658482433345353E-2</v>
      </c>
      <c r="DM170" s="4">
        <f t="shared" si="717"/>
        <v>0.2289553950864141</v>
      </c>
      <c r="DN170" s="4">
        <f t="shared" si="718"/>
        <v>2.6631497608834636</v>
      </c>
      <c r="DO170" s="4">
        <f t="shared" si="719"/>
        <v>1.793136131691772</v>
      </c>
      <c r="DP170" s="4">
        <f t="shared" si="720"/>
        <v>3.8678002342080342</v>
      </c>
      <c r="DQ170" s="4">
        <f t="shared" si="721"/>
        <v>2.7696610080131507</v>
      </c>
      <c r="DR170" s="4">
        <f t="shared" si="722"/>
        <v>9.956587269675552</v>
      </c>
      <c r="DS170" s="4">
        <f t="shared" si="723"/>
        <v>26.92718209112417</v>
      </c>
      <c r="DT170" s="4">
        <f t="shared" si="724"/>
        <v>5.3642537540652922E-3</v>
      </c>
      <c r="DU170" s="4">
        <f t="shared" si="725"/>
        <v>3.6118273809681591E-3</v>
      </c>
      <c r="DV170" s="4">
        <f t="shared" si="726"/>
        <v>7.7907229368288523E-3</v>
      </c>
      <c r="DW170" s="4">
        <f t="shared" si="727"/>
        <v>5.5787942075004211E-3</v>
      </c>
      <c r="DX170" s="4">
        <f t="shared" si="728"/>
        <v>2.005507216436745E-2</v>
      </c>
      <c r="DY170" s="4">
        <f t="shared" si="729"/>
        <v>5.4238120491877657E-2</v>
      </c>
      <c r="DZ170" s="4">
        <f t="shared" si="730"/>
        <v>0.63088374730892571</v>
      </c>
      <c r="EA170" s="4">
        <f t="shared" si="731"/>
        <v>0.42478288634487293</v>
      </c>
      <c r="EB170" s="4">
        <f t="shared" si="732"/>
        <v>0.91625801201282209</v>
      </c>
      <c r="EC170" s="4">
        <f t="shared" si="733"/>
        <v>0.65611560460313678</v>
      </c>
      <c r="ED170" s="4">
        <f t="shared" si="734"/>
        <v>2.3586540942472092</v>
      </c>
      <c r="EE170" s="4">
        <f t="shared" si="735"/>
        <v>6.3788833026358587</v>
      </c>
      <c r="EF170" s="4">
        <f t="shared" si="736"/>
        <v>4.7061714599670717E-3</v>
      </c>
      <c r="EG170" s="4">
        <f t="shared" si="737"/>
        <v>3.1687313311302922E-3</v>
      </c>
      <c r="EH170" s="4">
        <f t="shared" si="738"/>
        <v>6.8349633739881654E-3</v>
      </c>
      <c r="EI170" s="4">
        <f t="shared" si="739"/>
        <v>4.8943922648086863E-3</v>
      </c>
      <c r="EJ170" s="4">
        <f t="shared" si="740"/>
        <v>1.7594732198490507E-2</v>
      </c>
      <c r="EK170" s="4">
        <f t="shared" si="741"/>
        <v>4.7584231918127703E-2</v>
      </c>
      <c r="EL170" s="4">
        <f t="shared" si="742"/>
        <v>0.55348744154622753</v>
      </c>
      <c r="EM170" s="4">
        <f t="shared" si="743"/>
        <v>0.37267086682535533</v>
      </c>
      <c r="EN170" s="4">
        <f t="shared" si="744"/>
        <v>0.80385222321614025</v>
      </c>
      <c r="EO170" s="4">
        <f t="shared" si="745"/>
        <v>0.5756238750790349</v>
      </c>
      <c r="EP170" s="4">
        <f t="shared" si="746"/>
        <v>2.0692963254895256</v>
      </c>
      <c r="EQ170" s="4">
        <f t="shared" si="747"/>
        <v>5.5963270795261471</v>
      </c>
      <c r="ER170" s="4">
        <f t="shared" si="748"/>
        <v>60.752119801426907</v>
      </c>
      <c r="ET170" s="4">
        <f t="shared" si="749"/>
        <v>0.83452062425767015</v>
      </c>
      <c r="EU170" s="4">
        <f t="shared" si="750"/>
        <v>0.88221286496016793</v>
      </c>
      <c r="EV170" s="4">
        <f t="shared" si="751"/>
        <v>0.77640440784055398</v>
      </c>
      <c r="EW170" s="4">
        <f t="shared" si="752"/>
        <v>0.82903386348809494</v>
      </c>
      <c r="EX170" s="4">
        <f t="shared" si="753"/>
        <v>0.57426797940595375</v>
      </c>
      <c r="EY170" s="4">
        <f t="shared" si="754"/>
        <v>0.33278497001473339</v>
      </c>
      <c r="EZ170" s="4">
        <f t="shared" si="755"/>
        <v>4.1116761606692379E-2</v>
      </c>
      <c r="FA170" s="4">
        <f t="shared" si="756"/>
        <v>5.9871834666205305E-2</v>
      </c>
      <c r="FB170" s="4">
        <f t="shared" si="757"/>
        <v>2.8677941884939065E-2</v>
      </c>
      <c r="FC170" s="4">
        <f t="shared" si="758"/>
        <v>3.9598170915796559E-2</v>
      </c>
      <c r="FD170" s="4">
        <f t="shared" si="759"/>
        <v>1.1339281546684744E-2</v>
      </c>
      <c r="FE170" s="4">
        <f t="shared" si="760"/>
        <v>4.2229890253538006E-3</v>
      </c>
      <c r="FF170" s="4">
        <f t="shared" si="761"/>
        <v>0.51845304642387169</v>
      </c>
      <c r="FG170" s="4">
        <f t="shared" si="762"/>
        <v>0.61523916679383395</v>
      </c>
      <c r="FH170" s="4">
        <f t="shared" si="763"/>
        <v>0.4257211165045226</v>
      </c>
      <c r="FI170" s="4">
        <f t="shared" si="764"/>
        <v>0.50865671870102613</v>
      </c>
      <c r="FJ170" s="4">
        <f t="shared" si="765"/>
        <v>0.22358784957757813</v>
      </c>
      <c r="FK170" s="4">
        <f t="shared" si="766"/>
        <v>9.6234587669092153E-2</v>
      </c>
      <c r="FL170" s="4">
        <f t="shared" si="767"/>
        <v>9.0713753934763969E-3</v>
      </c>
      <c r="FM170" s="4">
        <f t="shared" si="768"/>
        <v>1.3413687343828725E-2</v>
      </c>
      <c r="FN170" s="4">
        <f t="shared" si="769"/>
        <v>6.2637361882618607E-3</v>
      </c>
      <c r="FO170" s="4">
        <f t="shared" si="770"/>
        <v>8.7255667077123546E-3</v>
      </c>
      <c r="FP170" s="4">
        <f t="shared" si="771"/>
        <v>2.4426078104161247E-3</v>
      </c>
      <c r="FQ170" s="4">
        <f t="shared" si="772"/>
        <v>9.0457049916825073E-4</v>
      </c>
      <c r="FR170" s="4">
        <f t="shared" si="773"/>
        <v>0.91338375089830492</v>
      </c>
      <c r="FS170" s="4">
        <f t="shared" si="774"/>
        <v>0.93998176853918547</v>
      </c>
      <c r="FT170" s="4">
        <f t="shared" si="775"/>
        <v>0.87894659116323304</v>
      </c>
      <c r="FU170" s="4">
        <f t="shared" si="776"/>
        <v>0.91023055709700851</v>
      </c>
      <c r="FV170" s="4">
        <f t="shared" si="777"/>
        <v>0.73825989007998993</v>
      </c>
      <c r="FW170" s="4">
        <f t="shared" si="778"/>
        <v>0.51050894184493145</v>
      </c>
      <c r="FX170" s="4">
        <f t="shared" si="779"/>
        <v>8.2285180786541401E-2</v>
      </c>
      <c r="FY170" s="4">
        <f t="shared" si="780"/>
        <v>0.1175174447578039</v>
      </c>
      <c r="FZ170" s="4">
        <f t="shared" si="781"/>
        <v>5.8147157569966558E-2</v>
      </c>
      <c r="GA170" s="4">
        <f t="shared" si="782"/>
        <v>7.9371951395255935E-2</v>
      </c>
      <c r="GB170" s="4">
        <f t="shared" si="783"/>
        <v>2.3421048175557325E-2</v>
      </c>
      <c r="GC170" s="4">
        <f t="shared" si="784"/>
        <v>8.7899070129854786E-3</v>
      </c>
      <c r="GD170" s="4">
        <f t="shared" si="785"/>
        <v>0.97785727656209709</v>
      </c>
      <c r="GE170" s="4">
        <f t="shared" si="786"/>
        <v>0.98498236001192352</v>
      </c>
      <c r="GF170" s="4">
        <f t="shared" si="787"/>
        <v>0.96816013583092664</v>
      </c>
      <c r="GG170" s="4">
        <f t="shared" si="788"/>
        <v>0.97699206572024389</v>
      </c>
      <c r="GH170" s="4">
        <f t="shared" si="789"/>
        <v>0.92194918142029292</v>
      </c>
      <c r="GI170" s="4">
        <f t="shared" si="790"/>
        <v>0.8136991822471189</v>
      </c>
      <c r="GJ170" s="4">
        <f t="shared" si="791"/>
        <v>0.27298911190538494</v>
      </c>
      <c r="GK170" s="4">
        <f t="shared" si="792"/>
        <v>0.35802050199189933</v>
      </c>
      <c r="GL170" s="4">
        <f t="shared" si="793"/>
        <v>0.20543160193234486</v>
      </c>
      <c r="GM170" s="4">
        <f t="shared" si="794"/>
        <v>0.26527584254242081</v>
      </c>
      <c r="GN170" s="4">
        <f t="shared" si="795"/>
        <v>9.126929539161259E-2</v>
      </c>
      <c r="GO170" s="4">
        <f t="shared" si="796"/>
        <v>3.5807407877281698E-2</v>
      </c>
      <c r="GP170" s="4">
        <f t="shared" si="797"/>
        <v>0.994664367930295</v>
      </c>
      <c r="GQ170" s="4">
        <f t="shared" si="798"/>
        <v>0.99640117096826797</v>
      </c>
      <c r="GR170" s="4">
        <f t="shared" si="799"/>
        <v>0.99226950322173468</v>
      </c>
      <c r="GS170" s="4">
        <f t="shared" si="800"/>
        <v>0.99445215607206872</v>
      </c>
      <c r="GT170" s="4">
        <f t="shared" si="801"/>
        <v>0.98033922607549573</v>
      </c>
      <c r="GU170" s="4">
        <f t="shared" si="802"/>
        <v>0.9485523057479921</v>
      </c>
      <c r="GV170" s="4">
        <f t="shared" si="803"/>
        <v>0.61316448928384448</v>
      </c>
      <c r="GW170" s="4">
        <f t="shared" si="804"/>
        <v>0.70186132187858619</v>
      </c>
      <c r="GX170" s="4">
        <f t="shared" si="805"/>
        <v>0.52185039474387274</v>
      </c>
      <c r="GY170" s="4">
        <f t="shared" si="806"/>
        <v>0.60382258172105985</v>
      </c>
      <c r="GZ170" s="4">
        <f t="shared" si="807"/>
        <v>0.29773831181747062</v>
      </c>
      <c r="HA170" s="4">
        <f t="shared" si="808"/>
        <v>0.13552186136929195</v>
      </c>
      <c r="HB170" s="4">
        <f t="shared" si="809"/>
        <v>0.99531587284556211</v>
      </c>
      <c r="HC170" s="4">
        <f t="shared" si="810"/>
        <v>0.99684127781083676</v>
      </c>
      <c r="HD170" s="4">
        <f t="shared" si="811"/>
        <v>0.99321143621087249</v>
      </c>
      <c r="HE170" s="4">
        <f t="shared" si="812"/>
        <v>0.99512944613634702</v>
      </c>
      <c r="HF170" s="4">
        <f t="shared" si="813"/>
        <v>0.98270948969981631</v>
      </c>
      <c r="HG170" s="4">
        <f t="shared" si="814"/>
        <v>0.95457717817019749</v>
      </c>
      <c r="HH170" s="4">
        <f t="shared" si="815"/>
        <v>0.64371296043737125</v>
      </c>
      <c r="HI170" s="4">
        <f t="shared" si="816"/>
        <v>0.72850675582031554</v>
      </c>
      <c r="HJ170" s="4">
        <f t="shared" si="817"/>
        <v>0.55436913685593991</v>
      </c>
      <c r="HK170" s="4">
        <f t="shared" si="818"/>
        <v>0.63466923535278308</v>
      </c>
      <c r="HL170" s="4">
        <f t="shared" si="819"/>
        <v>0.32580757735749377</v>
      </c>
      <c r="HM170" s="4">
        <f t="shared" si="820"/>
        <v>0.15159951711670366</v>
      </c>
      <c r="HN170" s="4">
        <f t="shared" si="821"/>
        <v>1.6193776071423107E-2</v>
      </c>
      <c r="HP170" s="4">
        <f t="shared" ref="HP170:IU170" si="942">IF(B1=1,ET170,0)</f>
        <v>0.83452062425767015</v>
      </c>
      <c r="HQ170" s="4">
        <f t="shared" si="942"/>
        <v>0.88221286496016793</v>
      </c>
      <c r="HR170" s="4">
        <f t="shared" si="942"/>
        <v>0.77640440784055398</v>
      </c>
      <c r="HS170" s="4">
        <f t="shared" si="942"/>
        <v>0.82903386348809494</v>
      </c>
      <c r="HT170" s="4">
        <f t="shared" si="942"/>
        <v>0.57426797940595375</v>
      </c>
      <c r="HU170" s="4">
        <f t="shared" si="942"/>
        <v>0.33278497001473339</v>
      </c>
      <c r="HV170" s="4">
        <f t="shared" si="942"/>
        <v>4.1116761606692379E-2</v>
      </c>
      <c r="HW170" s="4">
        <f t="shared" si="942"/>
        <v>5.9871834666205305E-2</v>
      </c>
      <c r="HX170" s="4">
        <f t="shared" si="942"/>
        <v>2.8677941884939065E-2</v>
      </c>
      <c r="HY170" s="4">
        <f t="shared" si="942"/>
        <v>3.9598170915796559E-2</v>
      </c>
      <c r="HZ170" s="4">
        <f t="shared" si="942"/>
        <v>1.1339281546684744E-2</v>
      </c>
      <c r="IA170" s="4">
        <f t="shared" si="942"/>
        <v>4.2229890253538006E-3</v>
      </c>
      <c r="IB170" s="4">
        <f t="shared" si="942"/>
        <v>0.51845304642387169</v>
      </c>
      <c r="IC170" s="4">
        <f t="shared" si="942"/>
        <v>0.61523916679383395</v>
      </c>
      <c r="ID170" s="4">
        <f t="shared" si="942"/>
        <v>0.4257211165045226</v>
      </c>
      <c r="IE170" s="4">
        <f t="shared" si="942"/>
        <v>0.50865671870102613</v>
      </c>
      <c r="IF170" s="4">
        <f t="shared" si="942"/>
        <v>0.22358784957757813</v>
      </c>
      <c r="IG170" s="4">
        <f t="shared" si="942"/>
        <v>9.6234587669092153E-2</v>
      </c>
      <c r="IH170" s="4">
        <f t="shared" si="942"/>
        <v>9.0713753934763969E-3</v>
      </c>
      <c r="II170" s="4">
        <f t="shared" si="942"/>
        <v>1.3413687343828725E-2</v>
      </c>
      <c r="IJ170" s="4">
        <f t="shared" si="942"/>
        <v>6.2637361882618607E-3</v>
      </c>
      <c r="IK170" s="4">
        <f t="shared" si="942"/>
        <v>8.7255667077123546E-3</v>
      </c>
      <c r="IL170" s="4">
        <f t="shared" si="942"/>
        <v>2.4426078104161247E-3</v>
      </c>
      <c r="IM170" s="4">
        <f t="shared" si="942"/>
        <v>9.0457049916825073E-4</v>
      </c>
      <c r="IN170" s="4">
        <f t="shared" si="942"/>
        <v>0.91338375089830492</v>
      </c>
      <c r="IO170" s="4">
        <f t="shared" si="942"/>
        <v>0.93998176853918547</v>
      </c>
      <c r="IP170" s="4">
        <f t="shared" si="942"/>
        <v>0.87894659116323304</v>
      </c>
      <c r="IQ170" s="4">
        <f t="shared" si="942"/>
        <v>0.91023055709700851</v>
      </c>
      <c r="IR170" s="4">
        <f t="shared" si="942"/>
        <v>0.73825989007998993</v>
      </c>
      <c r="IS170" s="4">
        <f t="shared" si="942"/>
        <v>0.51050894184493145</v>
      </c>
      <c r="IT170" s="4">
        <f t="shared" si="942"/>
        <v>8.2285180786541401E-2</v>
      </c>
      <c r="IU170" s="4">
        <f t="shared" si="942"/>
        <v>0.1175174447578039</v>
      </c>
      <c r="IV170" s="4">
        <f t="shared" ref="IV170:KA170" si="943">IF(AH1=1,FZ170,0)</f>
        <v>5.8147157569966558E-2</v>
      </c>
      <c r="IW170" s="4">
        <f t="shared" si="943"/>
        <v>7.9371951395255935E-2</v>
      </c>
      <c r="IX170" s="4">
        <f t="shared" si="943"/>
        <v>2.3421048175557325E-2</v>
      </c>
      <c r="IY170" s="4">
        <f t="shared" si="943"/>
        <v>8.7899070129854786E-3</v>
      </c>
      <c r="IZ170" s="4">
        <f t="shared" si="943"/>
        <v>0.97785727656209709</v>
      </c>
      <c r="JA170" s="4">
        <f t="shared" si="943"/>
        <v>0.98498236001192352</v>
      </c>
      <c r="JB170" s="4">
        <f t="shared" si="943"/>
        <v>0.96816013583092664</v>
      </c>
      <c r="JC170" s="4">
        <f t="shared" si="943"/>
        <v>0.97699206572024389</v>
      </c>
      <c r="JD170" s="4">
        <f t="shared" si="943"/>
        <v>0.92194918142029292</v>
      </c>
      <c r="JE170" s="4">
        <f t="shared" si="943"/>
        <v>0.8136991822471189</v>
      </c>
      <c r="JF170" s="4">
        <f t="shared" si="943"/>
        <v>0.27298911190538494</v>
      </c>
      <c r="JG170" s="4">
        <f t="shared" si="943"/>
        <v>0.35802050199189933</v>
      </c>
      <c r="JH170" s="4">
        <f t="shared" si="943"/>
        <v>0.20543160193234486</v>
      </c>
      <c r="JI170" s="4">
        <f t="shared" si="943"/>
        <v>0.26527584254242081</v>
      </c>
      <c r="JJ170" s="4">
        <f t="shared" si="943"/>
        <v>9.126929539161259E-2</v>
      </c>
      <c r="JK170" s="4">
        <f t="shared" si="943"/>
        <v>3.5807407877281698E-2</v>
      </c>
      <c r="JL170" s="4">
        <f t="shared" si="943"/>
        <v>0.994664367930295</v>
      </c>
      <c r="JM170" s="4">
        <f t="shared" si="943"/>
        <v>0.99640117096826797</v>
      </c>
      <c r="JN170" s="4">
        <f t="shared" si="943"/>
        <v>0.99226950322173468</v>
      </c>
      <c r="JO170" s="4">
        <f t="shared" si="943"/>
        <v>0.99445215607206872</v>
      </c>
      <c r="JP170" s="4">
        <f t="shared" si="943"/>
        <v>0.98033922607549573</v>
      </c>
      <c r="JQ170" s="4">
        <f t="shared" si="943"/>
        <v>0.9485523057479921</v>
      </c>
      <c r="JR170" s="4">
        <f t="shared" si="943"/>
        <v>0.61316448928384448</v>
      </c>
      <c r="JS170" s="4">
        <f t="shared" si="943"/>
        <v>0.70186132187858619</v>
      </c>
      <c r="JT170" s="4">
        <f t="shared" si="943"/>
        <v>0.52185039474387274</v>
      </c>
      <c r="JU170" s="4">
        <f t="shared" si="943"/>
        <v>0.60382258172105985</v>
      </c>
      <c r="JV170" s="4">
        <f t="shared" si="943"/>
        <v>0.29773831181747062</v>
      </c>
      <c r="JW170" s="4">
        <f t="shared" si="943"/>
        <v>0.13552186136929195</v>
      </c>
      <c r="JX170" s="4">
        <f t="shared" si="943"/>
        <v>0.99531587284556211</v>
      </c>
      <c r="JY170" s="4">
        <f t="shared" si="943"/>
        <v>0.99684127781083676</v>
      </c>
      <c r="JZ170" s="4">
        <f t="shared" si="943"/>
        <v>0.99321143621087249</v>
      </c>
      <c r="KA170" s="4">
        <f t="shared" si="943"/>
        <v>0.99512944613634702</v>
      </c>
      <c r="KB170" s="4">
        <f t="shared" ref="KB170:KJ170" si="944">IF(BN1=1,HF170,0)</f>
        <v>0.98270948969981631</v>
      </c>
      <c r="KC170" s="4">
        <f t="shared" si="944"/>
        <v>0.95457717817019749</v>
      </c>
      <c r="KD170" s="4">
        <f t="shared" si="944"/>
        <v>0.64371296043737125</v>
      </c>
      <c r="KE170" s="4">
        <f t="shared" si="944"/>
        <v>0.72850675582031554</v>
      </c>
      <c r="KF170" s="4">
        <f t="shared" si="944"/>
        <v>0.55436913685593991</v>
      </c>
      <c r="KG170" s="4">
        <f t="shared" si="944"/>
        <v>0.63466923535278308</v>
      </c>
      <c r="KH170" s="4">
        <f t="shared" si="944"/>
        <v>0.32580757735749377</v>
      </c>
      <c r="KI170" s="4">
        <f t="shared" si="944"/>
        <v>0.15159951711670366</v>
      </c>
      <c r="KJ170" s="4">
        <f t="shared" si="944"/>
        <v>0</v>
      </c>
    </row>
    <row r="171" spans="1:296" x14ac:dyDescent="0.2">
      <c r="A171" s="4" t="str">
        <f>'Respondent Data'!A171</f>
        <v>1409</v>
      </c>
      <c r="B171" s="4">
        <f>SUMPRODUCT('Respondent Data'!I171:Z171,'Product Coding'!A100:R100)</f>
        <v>1.3186543504034451</v>
      </c>
      <c r="C171" s="4">
        <f>SUMPRODUCT('Respondent Data'!I171:Z171,'Product Coding'!A101:R101)</f>
        <v>1.4641559785684641</v>
      </c>
      <c r="D171" s="4">
        <f>SUMPRODUCT('Respondent Data'!I171:Z171,'Product Coding'!A102:R102)</f>
        <v>2.1677737637370349</v>
      </c>
      <c r="E171" s="4">
        <f>SUMPRODUCT('Respondent Data'!I171:Z171,'Product Coding'!A103:R103)</f>
        <v>2.86483844000362</v>
      </c>
      <c r="F171" s="4">
        <f>SUMPRODUCT('Respondent Data'!I171:Z171,'Product Coding'!A104:R104)</f>
        <v>1.600848654541178</v>
      </c>
      <c r="G171" s="4">
        <f>SUMPRODUCT('Respondent Data'!I171:Z171,'Product Coding'!A105:R105)</f>
        <v>1.1227353204506529</v>
      </c>
      <c r="H171" s="4">
        <f>SUMPRODUCT('Respondent Data'!I171:Z171,'Product Coding'!A106:R106)</f>
        <v>-1.078782473742655</v>
      </c>
      <c r="I171" s="4">
        <f>SUMPRODUCT('Respondent Data'!I171:Z171,'Product Coding'!A107:R107)</f>
        <v>-0.93328084557763602</v>
      </c>
      <c r="J171" s="4">
        <f>SUMPRODUCT('Respondent Data'!I171:Z171,'Product Coding'!A108:R108)</f>
        <v>-0.22966306040906503</v>
      </c>
      <c r="K171" s="4">
        <f>SUMPRODUCT('Respondent Data'!I171:Z171,'Product Coding'!A109:R109)</f>
        <v>0.46740161585752005</v>
      </c>
      <c r="L171" s="4">
        <f>SUMPRODUCT('Respondent Data'!I171:Z171,'Product Coding'!A110:R110)</f>
        <v>-0.79658816960492218</v>
      </c>
      <c r="M171" s="4">
        <f>SUMPRODUCT('Respondent Data'!I171:Z171,'Product Coding'!A111:R111)</f>
        <v>-1.2747015036954472</v>
      </c>
      <c r="N171" s="4">
        <f>SUMPRODUCT('Respondent Data'!I171:Z171,'Product Coding'!A112:R112)</f>
        <v>0.48738050202987515</v>
      </c>
      <c r="O171" s="4">
        <f>SUMPRODUCT('Respondent Data'!I171:Z171,'Product Coding'!A113:R113)</f>
        <v>0.63288213019489414</v>
      </c>
      <c r="P171" s="4">
        <f>SUMPRODUCT('Respondent Data'!I171:Z171,'Product Coding'!A114:R114)</f>
        <v>1.3364999153634651</v>
      </c>
      <c r="Q171" s="4">
        <f>SUMPRODUCT('Respondent Data'!I171:Z171,'Product Coding'!A115:R115)</f>
        <v>2.03356459163005</v>
      </c>
      <c r="R171" s="4">
        <f>SUMPRODUCT('Respondent Data'!I171:Z171,'Product Coding'!A116:R116)</f>
        <v>0.76957480616760798</v>
      </c>
      <c r="S171" s="4">
        <f>SUMPRODUCT('Respondent Data'!I171:Z171,'Product Coding'!A117:R117)</f>
        <v>0.29146147207708295</v>
      </c>
      <c r="T171" s="4">
        <f>SUMPRODUCT('Respondent Data'!I171:Z171,'Product Coding'!A118:R118)</f>
        <v>-1.910056322116225</v>
      </c>
      <c r="U171" s="4">
        <f>SUMPRODUCT('Respondent Data'!I171:Z171,'Product Coding'!A119:R119)</f>
        <v>-1.764554693951206</v>
      </c>
      <c r="V171" s="4">
        <f>SUMPRODUCT('Respondent Data'!I171:Z171,'Product Coding'!A120:R120)</f>
        <v>-1.060936908782635</v>
      </c>
      <c r="W171" s="4">
        <f>SUMPRODUCT('Respondent Data'!I171:Z171,'Product Coding'!A121:R121)</f>
        <v>-0.36387223251604994</v>
      </c>
      <c r="X171" s="4">
        <f>SUMPRODUCT('Respondent Data'!I171:Z171,'Product Coding'!A122:R122)</f>
        <v>-1.6278620179784922</v>
      </c>
      <c r="Y171" s="4">
        <f>SUMPRODUCT('Respondent Data'!I171:Z171,'Product Coding'!A123:R123)</f>
        <v>-2.1059753520690174</v>
      </c>
      <c r="Z171" s="4">
        <f>SUMPRODUCT('Respondent Data'!I171:Z171,'Product Coding'!A124:R124)</f>
        <v>1.2334283122807852</v>
      </c>
      <c r="AA171" s="4">
        <f>SUMPRODUCT('Respondent Data'!I171:Z171,'Product Coding'!A125:R125)</f>
        <v>1.3789299404458042</v>
      </c>
      <c r="AB171" s="4">
        <f>SUMPRODUCT('Respondent Data'!I171:Z171,'Product Coding'!A126:R126)</f>
        <v>2.0825477256143752</v>
      </c>
      <c r="AC171" s="4">
        <f>SUMPRODUCT('Respondent Data'!I171:Z171,'Product Coding'!A127:R127)</f>
        <v>2.7796124018809603</v>
      </c>
      <c r="AD171" s="4">
        <f>SUMPRODUCT('Respondent Data'!I171:Z171,'Product Coding'!A128:R128)</f>
        <v>1.515622616418518</v>
      </c>
      <c r="AE171" s="4">
        <f>SUMPRODUCT('Respondent Data'!I171:Z171,'Product Coding'!A129:R129)</f>
        <v>1.037509282327993</v>
      </c>
      <c r="AF171" s="4">
        <f>SUMPRODUCT('Respondent Data'!I171:Z171,'Product Coding'!A130:R130)</f>
        <v>-1.164008511865315</v>
      </c>
      <c r="AG171" s="4">
        <f>SUMPRODUCT('Respondent Data'!I171:Z171,'Product Coding'!A131:R131)</f>
        <v>-1.018506883700296</v>
      </c>
      <c r="AH171" s="4">
        <f>SUMPRODUCT('Respondent Data'!I171:Z171,'Product Coding'!A132:R132)</f>
        <v>-0.31488909853172498</v>
      </c>
      <c r="AI171" s="4">
        <f>SUMPRODUCT('Respondent Data'!I171:Z171,'Product Coding'!A133:R133)</f>
        <v>0.38217557773486011</v>
      </c>
      <c r="AJ171" s="4">
        <f>SUMPRODUCT('Respondent Data'!I171:Z171,'Product Coding'!A134:R134)</f>
        <v>-0.88181420772758212</v>
      </c>
      <c r="AK171" s="4">
        <f>SUMPRODUCT('Respondent Data'!I171:Z171,'Product Coding'!A135:R135)</f>
        <v>-1.3599275418181072</v>
      </c>
      <c r="AL171" s="4">
        <f>SUMPRODUCT('Respondent Data'!I171:Z171,'Product Coding'!A136:R136)</f>
        <v>3.7466818049685342</v>
      </c>
      <c r="AM171" s="4">
        <f>SUMPRODUCT('Respondent Data'!I171:Z171,'Product Coding'!A137:R137)</f>
        <v>3.8921834331335532</v>
      </c>
      <c r="AN171" s="4">
        <f>SUMPRODUCT('Respondent Data'!I171:Z171,'Product Coding'!A138:R138)</f>
        <v>4.5958012183021237</v>
      </c>
      <c r="AO171" s="4">
        <f>SUMPRODUCT('Respondent Data'!I171:Z171,'Product Coding'!A139:R139)</f>
        <v>5.2928658945687088</v>
      </c>
      <c r="AP171" s="4">
        <f>SUMPRODUCT('Respondent Data'!I171:Z171,'Product Coding'!A140:R140)</f>
        <v>4.0288761091062666</v>
      </c>
      <c r="AQ171" s="4">
        <f>SUMPRODUCT('Respondent Data'!I171:Z171,'Product Coding'!A141:R141)</f>
        <v>3.550762775015742</v>
      </c>
      <c r="AR171" s="4">
        <f>SUMPRODUCT('Respondent Data'!I171:Z171,'Product Coding'!A142:R142)</f>
        <v>1.3492449808224338</v>
      </c>
      <c r="AS171" s="4">
        <f>SUMPRODUCT('Respondent Data'!I171:Z171,'Product Coding'!A143:R143)</f>
        <v>1.4947466089874528</v>
      </c>
      <c r="AT171" s="4">
        <f>SUMPRODUCT('Respondent Data'!I171:Z171,'Product Coding'!A144:R144)</f>
        <v>2.198364394156024</v>
      </c>
      <c r="AU171" s="4">
        <f>SUMPRODUCT('Respondent Data'!I171:Z171,'Product Coding'!A145:R145)</f>
        <v>2.8954290704226091</v>
      </c>
      <c r="AV171" s="4">
        <f>SUMPRODUCT('Respondent Data'!I171:Z171,'Product Coding'!A146:R146)</f>
        <v>1.6314392849601667</v>
      </c>
      <c r="AW171" s="4">
        <f>SUMPRODUCT('Respondent Data'!I171:Z171,'Product Coding'!A147:R147)</f>
        <v>1.1533259508696416</v>
      </c>
      <c r="AX171" s="4">
        <f>SUMPRODUCT('Respondent Data'!I171:Z171,'Product Coding'!A148:R148)</f>
        <v>4.8283859777249152</v>
      </c>
      <c r="AY171" s="4">
        <f>SUMPRODUCT('Respondent Data'!I171:Z171,'Product Coding'!A149:R149)</f>
        <v>4.9738876058899342</v>
      </c>
      <c r="AZ171" s="4">
        <f>SUMPRODUCT('Respondent Data'!I171:Z171,'Product Coding'!A150:R150)</f>
        <v>5.6775053910585047</v>
      </c>
      <c r="BA171" s="4">
        <f>SUMPRODUCT('Respondent Data'!I171:Z171,'Product Coding'!A151:R151)</f>
        <v>6.3745700673250898</v>
      </c>
      <c r="BB171" s="4">
        <f>SUMPRODUCT('Respondent Data'!I171:Z171,'Product Coding'!A152:R152)</f>
        <v>5.1105802818626476</v>
      </c>
      <c r="BC171" s="4">
        <f>SUMPRODUCT('Respondent Data'!I171:Z171,'Product Coding'!A153:R153)</f>
        <v>4.632466947772123</v>
      </c>
      <c r="BD171" s="4">
        <f>SUMPRODUCT('Respondent Data'!I171:Z171,'Product Coding'!A154:R154)</f>
        <v>2.4309491535788146</v>
      </c>
      <c r="BE171" s="4">
        <f>SUMPRODUCT('Respondent Data'!I171:Z171,'Product Coding'!A155:R155)</f>
        <v>2.5764507817438336</v>
      </c>
      <c r="BF171" s="4">
        <f>SUMPRODUCT('Respondent Data'!I171:Z171,'Product Coding'!A156:R156)</f>
        <v>3.280068566912405</v>
      </c>
      <c r="BG171" s="4">
        <f>SUMPRODUCT('Respondent Data'!I171:Z171,'Product Coding'!A157:R157)</f>
        <v>3.9771332431789901</v>
      </c>
      <c r="BH171" s="4">
        <f>SUMPRODUCT('Respondent Data'!I171:Z171,'Product Coding'!A158:R158)</f>
        <v>2.7131434577165479</v>
      </c>
      <c r="BI171" s="4">
        <f>SUMPRODUCT('Respondent Data'!I171:Z171,'Product Coding'!A159:R159)</f>
        <v>2.2350301236260224</v>
      </c>
      <c r="BJ171" s="4">
        <f>SUMPRODUCT('Respondent Data'!I171:Z171,'Product Coding'!A160:R160)</f>
        <v>5.2643297098072948</v>
      </c>
      <c r="BK171" s="4">
        <f>SUMPRODUCT('Respondent Data'!I171:Z171,'Product Coding'!A161:R161)</f>
        <v>5.4098313379723137</v>
      </c>
      <c r="BL171" s="4">
        <f>SUMPRODUCT('Respondent Data'!I171:Z171,'Product Coding'!A162:R162)</f>
        <v>6.1134491231408843</v>
      </c>
      <c r="BM171" s="4">
        <f>SUMPRODUCT('Respondent Data'!I171:Z171,'Product Coding'!A163:R163)</f>
        <v>6.8105137994074694</v>
      </c>
      <c r="BN171" s="4">
        <f>SUMPRODUCT('Respondent Data'!I171:Z171,'Product Coding'!A164:R164)</f>
        <v>5.5465240139450271</v>
      </c>
      <c r="BO171" s="4">
        <f>SUMPRODUCT('Respondent Data'!I171:Z171,'Product Coding'!A165:R165)</f>
        <v>5.0684106798545026</v>
      </c>
      <c r="BP171" s="4">
        <f>SUMPRODUCT('Respondent Data'!I171:Z171,'Product Coding'!A166:R166)</f>
        <v>2.866892885661195</v>
      </c>
      <c r="BQ171" s="4">
        <f>SUMPRODUCT('Respondent Data'!I171:Z171,'Product Coding'!A167:R167)</f>
        <v>3.012394513826214</v>
      </c>
      <c r="BR171" s="4">
        <f>SUMPRODUCT('Respondent Data'!I171:Z171,'Product Coding'!A168:R168)</f>
        <v>3.7160122989947846</v>
      </c>
      <c r="BS171" s="4">
        <f>SUMPRODUCT('Respondent Data'!I171:Z171,'Product Coding'!A169:R169)</f>
        <v>4.4130769752613697</v>
      </c>
      <c r="BT171" s="4">
        <f>SUMPRODUCT('Respondent Data'!I171:Z171,'Product Coding'!A170:R170)</f>
        <v>3.1490871897989274</v>
      </c>
      <c r="BU171" s="4">
        <f>SUMPRODUCT('Respondent Data'!I171:Z171,'Product Coding'!A171:R171)</f>
        <v>2.6709738557084028</v>
      </c>
      <c r="BV171" s="4">
        <f>SUMPRODUCT('Respondent Data'!I171:Z171,'Product Coding'!A172:R172)</f>
        <v>0.92357863920503003</v>
      </c>
      <c r="BX171" s="4">
        <f t="shared" si="676"/>
        <v>0.26749501444636364</v>
      </c>
      <c r="BY171" s="4">
        <f t="shared" si="677"/>
        <v>0.23127310858442035</v>
      </c>
      <c r="BZ171" s="4">
        <f t="shared" si="678"/>
        <v>0.11443208641153886</v>
      </c>
      <c r="CA171" s="4">
        <f t="shared" si="679"/>
        <v>5.6992338070209883E-2</v>
      </c>
      <c r="CB171" s="4">
        <f t="shared" si="680"/>
        <v>0.20172525028165156</v>
      </c>
      <c r="CC171" s="4">
        <f t="shared" si="681"/>
        <v>0.32538853432513121</v>
      </c>
      <c r="CD171" s="4">
        <f t="shared" si="682"/>
        <v>2.9410965080597213</v>
      </c>
      <c r="CE171" s="4">
        <f t="shared" si="683"/>
        <v>2.542838166436721</v>
      </c>
      <c r="CF171" s="4">
        <f t="shared" si="684"/>
        <v>1.2581760091923102</v>
      </c>
      <c r="CG171" s="4">
        <f t="shared" si="685"/>
        <v>0.62662837597694154</v>
      </c>
      <c r="CH171" s="4">
        <f t="shared" si="686"/>
        <v>2.21796069888922</v>
      </c>
      <c r="CI171" s="4">
        <f t="shared" si="687"/>
        <v>3.5776333403709302</v>
      </c>
      <c r="CJ171" s="4">
        <f t="shared" si="688"/>
        <v>0.61423327146748263</v>
      </c>
      <c r="CK171" s="4">
        <f t="shared" si="689"/>
        <v>0.53105901200542538</v>
      </c>
      <c r="CL171" s="4">
        <f t="shared" si="690"/>
        <v>0.26276375633723392</v>
      </c>
      <c r="CM171" s="4">
        <f t="shared" si="691"/>
        <v>0.13086819705368777</v>
      </c>
      <c r="CN171" s="4">
        <f t="shared" si="692"/>
        <v>0.46320998047214246</v>
      </c>
      <c r="CO171" s="4">
        <f t="shared" si="693"/>
        <v>0.74717079998741487</v>
      </c>
      <c r="CP171" s="4">
        <f t="shared" si="694"/>
        <v>6.7534691574946857</v>
      </c>
      <c r="CQ171" s="4">
        <f t="shared" si="695"/>
        <v>5.8389716496790394</v>
      </c>
      <c r="CR171" s="4">
        <f t="shared" si="696"/>
        <v>2.8890765228189097</v>
      </c>
      <c r="CS171" s="4">
        <f t="shared" si="697"/>
        <v>1.4388903590120907</v>
      </c>
      <c r="CT171" s="4">
        <f t="shared" si="698"/>
        <v>5.0929743826616196</v>
      </c>
      <c r="CU171" s="4">
        <f t="shared" si="699"/>
        <v>8.2151117295227341</v>
      </c>
      <c r="CV171" s="4">
        <f t="shared" si="700"/>
        <v>0.29129222319079623</v>
      </c>
      <c r="CW171" s="4">
        <f t="shared" si="701"/>
        <v>0.25184790117765143</v>
      </c>
      <c r="CX171" s="4">
        <f t="shared" si="702"/>
        <v>0.12461232940796436</v>
      </c>
      <c r="CY171" s="4">
        <f t="shared" si="703"/>
        <v>6.2062558046821828E-2</v>
      </c>
      <c r="CZ171" s="4">
        <f t="shared" si="704"/>
        <v>0.21967137125856395</v>
      </c>
      <c r="DA171" s="4">
        <f t="shared" si="705"/>
        <v>0.35433613505109823</v>
      </c>
      <c r="DB171" s="4">
        <f t="shared" si="706"/>
        <v>3.2027458239719362</v>
      </c>
      <c r="DC171" s="4">
        <f t="shared" si="707"/>
        <v>2.7690571513970501</v>
      </c>
      <c r="DD171" s="4">
        <f t="shared" si="708"/>
        <v>1.3701073556136851</v>
      </c>
      <c r="DE171" s="4">
        <f t="shared" si="709"/>
        <v>0.6823752327891015</v>
      </c>
      <c r="DF171" s="4">
        <f t="shared" si="710"/>
        <v>2.4152775492524174</v>
      </c>
      <c r="DG171" s="4">
        <f t="shared" si="711"/>
        <v>3.8959110009398903</v>
      </c>
      <c r="DH171" s="4">
        <f t="shared" si="712"/>
        <v>2.3595911936890306E-2</v>
      </c>
      <c r="DI171" s="4">
        <f t="shared" si="713"/>
        <v>2.0400753691890115E-2</v>
      </c>
      <c r="DJ171" s="4">
        <f t="shared" si="714"/>
        <v>1.0094129938495381E-2</v>
      </c>
      <c r="DK171" s="4">
        <f t="shared" si="715"/>
        <v>5.0273317914558795E-3</v>
      </c>
      <c r="DL171" s="4">
        <f t="shared" si="716"/>
        <v>1.7794317591094511E-2</v>
      </c>
      <c r="DM171" s="4">
        <f t="shared" si="717"/>
        <v>2.8702737571017854E-2</v>
      </c>
      <c r="DN171" s="4">
        <f t="shared" si="718"/>
        <v>0.25943606592334456</v>
      </c>
      <c r="DO171" s="4">
        <f t="shared" si="719"/>
        <v>0.22430543451132406</v>
      </c>
      <c r="DP171" s="4">
        <f t="shared" si="720"/>
        <v>0.11098453694718356</v>
      </c>
      <c r="DQ171" s="4">
        <f t="shared" si="721"/>
        <v>5.5275303008210909E-2</v>
      </c>
      <c r="DR171" s="4">
        <f t="shared" si="722"/>
        <v>0.19564777847838197</v>
      </c>
      <c r="DS171" s="4">
        <f t="shared" si="723"/>
        <v>0.31558540041052635</v>
      </c>
      <c r="DT171" s="4">
        <f t="shared" si="724"/>
        <v>7.999422097493299E-3</v>
      </c>
      <c r="DU171" s="4">
        <f t="shared" si="725"/>
        <v>6.9162082111894453E-3</v>
      </c>
      <c r="DV171" s="4">
        <f t="shared" si="726"/>
        <v>3.4220845670612492E-3</v>
      </c>
      <c r="DW171" s="4">
        <f t="shared" si="727"/>
        <v>1.7043523950913146E-3</v>
      </c>
      <c r="DX171" s="4">
        <f t="shared" si="728"/>
        <v>6.0325813102171909E-3</v>
      </c>
      <c r="DY171" s="4">
        <f t="shared" si="729"/>
        <v>9.7307242796232842E-3</v>
      </c>
      <c r="DZ171" s="4">
        <f t="shared" si="730"/>
        <v>8.7953311750977786E-2</v>
      </c>
      <c r="EA171" s="4">
        <f t="shared" si="731"/>
        <v>7.6043420327080349E-2</v>
      </c>
      <c r="EB171" s="4">
        <f t="shared" si="732"/>
        <v>3.7625676842238887E-2</v>
      </c>
      <c r="EC171" s="4">
        <f t="shared" si="733"/>
        <v>1.8739283377228674E-2</v>
      </c>
      <c r="ED171" s="4">
        <f t="shared" si="734"/>
        <v>6.6327979468281659E-2</v>
      </c>
      <c r="EE171" s="4">
        <f t="shared" si="735"/>
        <v>0.10698890691075104</v>
      </c>
      <c r="EF171" s="4">
        <f t="shared" si="736"/>
        <v>5.1728591833045245E-3</v>
      </c>
      <c r="EG171" s="4">
        <f t="shared" si="737"/>
        <v>4.4723944708591435E-3</v>
      </c>
      <c r="EH171" s="4">
        <f t="shared" si="738"/>
        <v>2.2129050527680697E-3</v>
      </c>
      <c r="EI171" s="4">
        <f t="shared" si="739"/>
        <v>1.102126482524015E-3</v>
      </c>
      <c r="EJ171" s="4">
        <f t="shared" si="740"/>
        <v>3.9009935029390257E-3</v>
      </c>
      <c r="EK171" s="4">
        <f t="shared" si="741"/>
        <v>6.2924128564020645E-3</v>
      </c>
      <c r="EL171" s="4">
        <f t="shared" si="742"/>
        <v>5.6875370601541367E-2</v>
      </c>
      <c r="EM171" s="4">
        <f t="shared" si="743"/>
        <v>4.9173790353191534E-2</v>
      </c>
      <c r="EN171" s="4">
        <f t="shared" si="744"/>
        <v>2.4330798601365694E-2</v>
      </c>
      <c r="EO171" s="4">
        <f t="shared" si="745"/>
        <v>1.2117834629181395E-2</v>
      </c>
      <c r="EP171" s="4">
        <f t="shared" si="746"/>
        <v>4.2891260583692699E-2</v>
      </c>
      <c r="EQ171" s="4">
        <f t="shared" si="747"/>
        <v>6.9184816462981316E-2</v>
      </c>
      <c r="ER171" s="4">
        <f t="shared" si="748"/>
        <v>0.39709543402745545</v>
      </c>
      <c r="ET171" s="4">
        <f t="shared" si="749"/>
        <v>0.78895773837563821</v>
      </c>
      <c r="EU171" s="4">
        <f t="shared" si="750"/>
        <v>0.81216749803761068</v>
      </c>
      <c r="EV171" s="4">
        <f t="shared" si="751"/>
        <v>0.89731802609882749</v>
      </c>
      <c r="EW171" s="4">
        <f t="shared" si="752"/>
        <v>0.9460806516589676</v>
      </c>
      <c r="EX171" s="4">
        <f t="shared" si="753"/>
        <v>0.83213696289199823</v>
      </c>
      <c r="EY171" s="4">
        <f t="shared" si="754"/>
        <v>0.75449573774167711</v>
      </c>
      <c r="EZ171" s="4">
        <f t="shared" si="755"/>
        <v>0.25373649134319715</v>
      </c>
      <c r="FA171" s="4">
        <f t="shared" si="756"/>
        <v>0.28225957636833565</v>
      </c>
      <c r="FB171" s="4">
        <f t="shared" si="757"/>
        <v>0.44283527764413438</v>
      </c>
      <c r="FC171" s="4">
        <f t="shared" si="758"/>
        <v>0.61476856961837212</v>
      </c>
      <c r="FD171" s="4">
        <f t="shared" si="759"/>
        <v>0.31075581511768657</v>
      </c>
      <c r="FE171" s="4">
        <f t="shared" si="760"/>
        <v>0.21845349455598143</v>
      </c>
      <c r="FF171" s="4">
        <f t="shared" si="761"/>
        <v>0.61948915170786334</v>
      </c>
      <c r="FG171" s="4">
        <f t="shared" si="762"/>
        <v>0.65314268892233684</v>
      </c>
      <c r="FH171" s="4">
        <f t="shared" si="763"/>
        <v>0.79191376453549389</v>
      </c>
      <c r="FI171" s="4">
        <f t="shared" si="764"/>
        <v>0.88427634856595505</v>
      </c>
      <c r="FJ171" s="4">
        <f t="shared" si="765"/>
        <v>0.68342890859541849</v>
      </c>
      <c r="FK171" s="4">
        <f t="shared" si="766"/>
        <v>0.57235388778658802</v>
      </c>
      <c r="FL171" s="4">
        <f t="shared" si="767"/>
        <v>0.12897452478202953</v>
      </c>
      <c r="FM171" s="4">
        <f t="shared" si="768"/>
        <v>0.14622081377496735</v>
      </c>
      <c r="FN171" s="4">
        <f t="shared" si="769"/>
        <v>0.25713045092647663</v>
      </c>
      <c r="FO171" s="4">
        <f t="shared" si="770"/>
        <v>0.41002253188825799</v>
      </c>
      <c r="FP171" s="4">
        <f t="shared" si="771"/>
        <v>0.16412345386608465</v>
      </c>
      <c r="FQ171" s="4">
        <f t="shared" si="772"/>
        <v>0.10851740373329057</v>
      </c>
      <c r="FR171" s="4">
        <f t="shared" si="773"/>
        <v>0.77441804576890416</v>
      </c>
      <c r="FS171" s="4">
        <f t="shared" si="774"/>
        <v>0.79881908901174792</v>
      </c>
      <c r="FT171" s="4">
        <f t="shared" si="775"/>
        <v>0.88919530210595799</v>
      </c>
      <c r="FU171" s="4">
        <f t="shared" si="776"/>
        <v>0.94156412202219275</v>
      </c>
      <c r="FV171" s="4">
        <f t="shared" si="777"/>
        <v>0.81989298393395293</v>
      </c>
      <c r="FW171" s="4">
        <f t="shared" si="778"/>
        <v>0.73836913460355291</v>
      </c>
      <c r="FX171" s="4">
        <f t="shared" si="779"/>
        <v>0.23793968083820943</v>
      </c>
      <c r="FY171" s="4">
        <f t="shared" si="780"/>
        <v>0.26531834350915506</v>
      </c>
      <c r="FZ171" s="4">
        <f t="shared" si="781"/>
        <v>0.4219218161706742</v>
      </c>
      <c r="GA171" s="4">
        <f t="shared" si="782"/>
        <v>0.59439771848172329</v>
      </c>
      <c r="GB171" s="4">
        <f t="shared" si="783"/>
        <v>0.29280197160517557</v>
      </c>
      <c r="GC171" s="4">
        <f t="shared" si="784"/>
        <v>0.20425207888951116</v>
      </c>
      <c r="GD171" s="4">
        <f t="shared" si="785"/>
        <v>0.9769480205404093</v>
      </c>
      <c r="GE171" s="4">
        <f t="shared" si="786"/>
        <v>0.98000711620598213</v>
      </c>
      <c r="GF171" s="4">
        <f t="shared" si="787"/>
        <v>0.9900067432932117</v>
      </c>
      <c r="GG171" s="4">
        <f t="shared" si="788"/>
        <v>0.99499781584795832</v>
      </c>
      <c r="GH171" s="4">
        <f t="shared" si="789"/>
        <v>0.98251678430155709</v>
      </c>
      <c r="GI171" s="4">
        <f t="shared" si="790"/>
        <v>0.97209812269111773</v>
      </c>
      <c r="GJ171" s="4">
        <f t="shared" si="791"/>
        <v>0.79400616439140859</v>
      </c>
      <c r="GK171" s="4">
        <f t="shared" si="792"/>
        <v>0.81678964399855458</v>
      </c>
      <c r="GL171" s="4">
        <f t="shared" si="793"/>
        <v>0.90010253675343477</v>
      </c>
      <c r="GM171" s="4">
        <f t="shared" si="794"/>
        <v>0.94762001645386673</v>
      </c>
      <c r="GN171" s="4">
        <f t="shared" si="795"/>
        <v>0.83636671099964799</v>
      </c>
      <c r="GO171" s="4">
        <f t="shared" si="796"/>
        <v>0.7601178910072669</v>
      </c>
      <c r="GP171" s="4">
        <f t="shared" si="797"/>
        <v>0.99206406082967025</v>
      </c>
      <c r="GQ171" s="4">
        <f t="shared" si="798"/>
        <v>0.99313129716773918</v>
      </c>
      <c r="GR171" s="4">
        <f t="shared" si="799"/>
        <v>0.99658958615751647</v>
      </c>
      <c r="GS171" s="4">
        <f t="shared" si="800"/>
        <v>0.99829854747958702</v>
      </c>
      <c r="GT171" s="4">
        <f t="shared" si="801"/>
        <v>0.99400359250556225</v>
      </c>
      <c r="GU171" s="4">
        <f t="shared" si="802"/>
        <v>0.99036305022156734</v>
      </c>
      <c r="GV171" s="4">
        <f t="shared" si="803"/>
        <v>0.91915708992197132</v>
      </c>
      <c r="GW171" s="4">
        <f t="shared" si="804"/>
        <v>0.92933052803392846</v>
      </c>
      <c r="GX171" s="4">
        <f t="shared" si="805"/>
        <v>0.96373867987081474</v>
      </c>
      <c r="GY171" s="4">
        <f t="shared" si="806"/>
        <v>0.98160541790917699</v>
      </c>
      <c r="GZ171" s="4">
        <f t="shared" si="807"/>
        <v>0.93779776884279475</v>
      </c>
      <c r="HA171" s="4">
        <f t="shared" si="808"/>
        <v>0.90335141911284134</v>
      </c>
      <c r="HB171" s="4">
        <f t="shared" si="809"/>
        <v>0.99485376158334859</v>
      </c>
      <c r="HC171" s="4">
        <f t="shared" si="810"/>
        <v>0.99554751878152403</v>
      </c>
      <c r="HD171" s="4">
        <f t="shared" si="811"/>
        <v>0.99779198108344891</v>
      </c>
      <c r="HE171" s="4">
        <f t="shared" si="812"/>
        <v>0.99889908686299933</v>
      </c>
      <c r="HF171" s="4">
        <f t="shared" si="813"/>
        <v>0.99611416511370587</v>
      </c>
      <c r="HG171" s="4">
        <f t="shared" si="814"/>
        <v>0.99374693401638514</v>
      </c>
      <c r="HH171" s="4">
        <f t="shared" si="815"/>
        <v>0.94618535715410823</v>
      </c>
      <c r="HI171" s="4">
        <f t="shared" si="816"/>
        <v>0.95313093902523272</v>
      </c>
      <c r="HJ171" s="4">
        <f t="shared" si="817"/>
        <v>0.97624712774956368</v>
      </c>
      <c r="HK171" s="4">
        <f t="shared" si="818"/>
        <v>0.98802724918524809</v>
      </c>
      <c r="HL171" s="4">
        <f t="shared" si="819"/>
        <v>0.95887273946500717</v>
      </c>
      <c r="HM171" s="4">
        <f t="shared" si="820"/>
        <v>0.93529199498749449</v>
      </c>
      <c r="HN171" s="4">
        <f t="shared" si="821"/>
        <v>0.71577071661974101</v>
      </c>
      <c r="HP171" s="4">
        <f t="shared" ref="HP171:IU171" si="945">IF(B1=1,ET171,0)</f>
        <v>0.78895773837563821</v>
      </c>
      <c r="HQ171" s="4">
        <f t="shared" si="945"/>
        <v>0.81216749803761068</v>
      </c>
      <c r="HR171" s="4">
        <f t="shared" si="945"/>
        <v>0.89731802609882749</v>
      </c>
      <c r="HS171" s="4">
        <f t="shared" si="945"/>
        <v>0.9460806516589676</v>
      </c>
      <c r="HT171" s="4">
        <f t="shared" si="945"/>
        <v>0.83213696289199823</v>
      </c>
      <c r="HU171" s="4">
        <f t="shared" si="945"/>
        <v>0.75449573774167711</v>
      </c>
      <c r="HV171" s="4">
        <f t="shared" si="945"/>
        <v>0.25373649134319715</v>
      </c>
      <c r="HW171" s="4">
        <f t="shared" si="945"/>
        <v>0.28225957636833565</v>
      </c>
      <c r="HX171" s="4">
        <f t="shared" si="945"/>
        <v>0.44283527764413438</v>
      </c>
      <c r="HY171" s="4">
        <f t="shared" si="945"/>
        <v>0.61476856961837212</v>
      </c>
      <c r="HZ171" s="4">
        <f t="shared" si="945"/>
        <v>0.31075581511768657</v>
      </c>
      <c r="IA171" s="4">
        <f t="shared" si="945"/>
        <v>0.21845349455598143</v>
      </c>
      <c r="IB171" s="4">
        <f t="shared" si="945"/>
        <v>0.61948915170786334</v>
      </c>
      <c r="IC171" s="4">
        <f t="shared" si="945"/>
        <v>0.65314268892233684</v>
      </c>
      <c r="ID171" s="4">
        <f t="shared" si="945"/>
        <v>0.79191376453549389</v>
      </c>
      <c r="IE171" s="4">
        <f t="shared" si="945"/>
        <v>0.88427634856595505</v>
      </c>
      <c r="IF171" s="4">
        <f t="shared" si="945"/>
        <v>0.68342890859541849</v>
      </c>
      <c r="IG171" s="4">
        <f t="shared" si="945"/>
        <v>0.57235388778658802</v>
      </c>
      <c r="IH171" s="4">
        <f t="shared" si="945"/>
        <v>0.12897452478202953</v>
      </c>
      <c r="II171" s="4">
        <f t="shared" si="945"/>
        <v>0.14622081377496735</v>
      </c>
      <c r="IJ171" s="4">
        <f t="shared" si="945"/>
        <v>0.25713045092647663</v>
      </c>
      <c r="IK171" s="4">
        <f t="shared" si="945"/>
        <v>0.41002253188825799</v>
      </c>
      <c r="IL171" s="4">
        <f t="shared" si="945"/>
        <v>0.16412345386608465</v>
      </c>
      <c r="IM171" s="4">
        <f t="shared" si="945"/>
        <v>0.10851740373329057</v>
      </c>
      <c r="IN171" s="4">
        <f t="shared" si="945"/>
        <v>0.77441804576890416</v>
      </c>
      <c r="IO171" s="4">
        <f t="shared" si="945"/>
        <v>0.79881908901174792</v>
      </c>
      <c r="IP171" s="4">
        <f t="shared" si="945"/>
        <v>0.88919530210595799</v>
      </c>
      <c r="IQ171" s="4">
        <f t="shared" si="945"/>
        <v>0.94156412202219275</v>
      </c>
      <c r="IR171" s="4">
        <f t="shared" si="945"/>
        <v>0.81989298393395293</v>
      </c>
      <c r="IS171" s="4">
        <f t="shared" si="945"/>
        <v>0.73836913460355291</v>
      </c>
      <c r="IT171" s="4">
        <f t="shared" si="945"/>
        <v>0.23793968083820943</v>
      </c>
      <c r="IU171" s="4">
        <f t="shared" si="945"/>
        <v>0.26531834350915506</v>
      </c>
      <c r="IV171" s="4">
        <f t="shared" ref="IV171:KA171" si="946">IF(AH1=1,FZ171,0)</f>
        <v>0.4219218161706742</v>
      </c>
      <c r="IW171" s="4">
        <f t="shared" si="946"/>
        <v>0.59439771848172329</v>
      </c>
      <c r="IX171" s="4">
        <f t="shared" si="946"/>
        <v>0.29280197160517557</v>
      </c>
      <c r="IY171" s="4">
        <f t="shared" si="946"/>
        <v>0.20425207888951116</v>
      </c>
      <c r="IZ171" s="4">
        <f t="shared" si="946"/>
        <v>0.9769480205404093</v>
      </c>
      <c r="JA171" s="4">
        <f t="shared" si="946"/>
        <v>0.98000711620598213</v>
      </c>
      <c r="JB171" s="4">
        <f t="shared" si="946"/>
        <v>0.9900067432932117</v>
      </c>
      <c r="JC171" s="4">
        <f t="shared" si="946"/>
        <v>0.99499781584795832</v>
      </c>
      <c r="JD171" s="4">
        <f t="shared" si="946"/>
        <v>0.98251678430155709</v>
      </c>
      <c r="JE171" s="4">
        <f t="shared" si="946"/>
        <v>0.97209812269111773</v>
      </c>
      <c r="JF171" s="4">
        <f t="shared" si="946"/>
        <v>0.79400616439140859</v>
      </c>
      <c r="JG171" s="4">
        <f t="shared" si="946"/>
        <v>0.81678964399855458</v>
      </c>
      <c r="JH171" s="4">
        <f t="shared" si="946"/>
        <v>0.90010253675343477</v>
      </c>
      <c r="JI171" s="4">
        <f t="shared" si="946"/>
        <v>0.94762001645386673</v>
      </c>
      <c r="JJ171" s="4">
        <f t="shared" si="946"/>
        <v>0.83636671099964799</v>
      </c>
      <c r="JK171" s="4">
        <f t="shared" si="946"/>
        <v>0.7601178910072669</v>
      </c>
      <c r="JL171" s="4">
        <f t="shared" si="946"/>
        <v>0.99206406082967025</v>
      </c>
      <c r="JM171" s="4">
        <f t="shared" si="946"/>
        <v>0.99313129716773918</v>
      </c>
      <c r="JN171" s="4">
        <f t="shared" si="946"/>
        <v>0.99658958615751647</v>
      </c>
      <c r="JO171" s="4">
        <f t="shared" si="946"/>
        <v>0.99829854747958702</v>
      </c>
      <c r="JP171" s="4">
        <f t="shared" si="946"/>
        <v>0.99400359250556225</v>
      </c>
      <c r="JQ171" s="4">
        <f t="shared" si="946"/>
        <v>0.99036305022156734</v>
      </c>
      <c r="JR171" s="4">
        <f t="shared" si="946"/>
        <v>0.91915708992197132</v>
      </c>
      <c r="JS171" s="4">
        <f t="shared" si="946"/>
        <v>0.92933052803392846</v>
      </c>
      <c r="JT171" s="4">
        <f t="shared" si="946"/>
        <v>0.96373867987081474</v>
      </c>
      <c r="JU171" s="4">
        <f t="shared" si="946"/>
        <v>0.98160541790917699</v>
      </c>
      <c r="JV171" s="4">
        <f t="shared" si="946"/>
        <v>0.93779776884279475</v>
      </c>
      <c r="JW171" s="4">
        <f t="shared" si="946"/>
        <v>0.90335141911284134</v>
      </c>
      <c r="JX171" s="4">
        <f t="shared" si="946"/>
        <v>0.99485376158334859</v>
      </c>
      <c r="JY171" s="4">
        <f t="shared" si="946"/>
        <v>0.99554751878152403</v>
      </c>
      <c r="JZ171" s="4">
        <f t="shared" si="946"/>
        <v>0.99779198108344891</v>
      </c>
      <c r="KA171" s="4">
        <f t="shared" si="946"/>
        <v>0.99889908686299933</v>
      </c>
      <c r="KB171" s="4">
        <f t="shared" ref="KB171:KJ171" si="947">IF(BN1=1,HF171,0)</f>
        <v>0.99611416511370587</v>
      </c>
      <c r="KC171" s="4">
        <f t="shared" si="947"/>
        <v>0.99374693401638514</v>
      </c>
      <c r="KD171" s="4">
        <f t="shared" si="947"/>
        <v>0.94618535715410823</v>
      </c>
      <c r="KE171" s="4">
        <f t="shared" si="947"/>
        <v>0.95313093902523272</v>
      </c>
      <c r="KF171" s="4">
        <f t="shared" si="947"/>
        <v>0.97624712774956368</v>
      </c>
      <c r="KG171" s="4">
        <f t="shared" si="947"/>
        <v>0.98802724918524809</v>
      </c>
      <c r="KH171" s="4">
        <f t="shared" si="947"/>
        <v>0.95887273946500717</v>
      </c>
      <c r="KI171" s="4">
        <f t="shared" si="947"/>
        <v>0.93529199498749449</v>
      </c>
      <c r="KJ171" s="4">
        <f t="shared" si="947"/>
        <v>0</v>
      </c>
    </row>
    <row r="172" spans="1:296" x14ac:dyDescent="0.2">
      <c r="A172" s="4" t="str">
        <f>'Respondent Data'!A172</f>
        <v>1413</v>
      </c>
      <c r="B172" s="4">
        <f>SUMPRODUCT('Respondent Data'!I172:Z172,'Product Coding'!A100:R100)</f>
        <v>4.26093435897935</v>
      </c>
      <c r="C172" s="4">
        <f>SUMPRODUCT('Respondent Data'!I172:Z172,'Product Coding'!A101:R101)</f>
        <v>4.0277850154462751</v>
      </c>
      <c r="D172" s="4">
        <f>SUMPRODUCT('Respondent Data'!I172:Z172,'Product Coding'!A102:R102)</f>
        <v>3.676317544068505</v>
      </c>
      <c r="E172" s="4">
        <f>SUMPRODUCT('Respondent Data'!I172:Z172,'Product Coding'!A103:R103)</f>
        <v>3.2123453874001964</v>
      </c>
      <c r="F172" s="4">
        <f>SUMPRODUCT('Respondent Data'!I172:Z172,'Product Coding'!A104:R104)</f>
        <v>2.3417186731332462</v>
      </c>
      <c r="G172" s="4">
        <f>SUMPRODUCT('Respondent Data'!I172:Z172,'Product Coding'!A105:R105)</f>
        <v>1.7220764515626001</v>
      </c>
      <c r="H172" s="4">
        <f>SUMPRODUCT('Respondent Data'!I172:Z172,'Product Coding'!A106:R106)</f>
        <v>1.3460691016815101</v>
      </c>
      <c r="I172" s="4">
        <f>SUMPRODUCT('Respondent Data'!I172:Z172,'Product Coding'!A107:R107)</f>
        <v>1.1129197581484347</v>
      </c>
      <c r="J172" s="4">
        <f>SUMPRODUCT('Respondent Data'!I172:Z172,'Product Coding'!A108:R108)</f>
        <v>0.76145228677066501</v>
      </c>
      <c r="K172" s="4">
        <f>SUMPRODUCT('Respondent Data'!I172:Z172,'Product Coding'!A109:R109)</f>
        <v>0.29748013010235641</v>
      </c>
      <c r="L172" s="4">
        <f>SUMPRODUCT('Respondent Data'!I172:Z172,'Product Coding'!A110:R110)</f>
        <v>-0.57314658416459419</v>
      </c>
      <c r="M172" s="4">
        <f>SUMPRODUCT('Respondent Data'!I172:Z172,'Product Coding'!A111:R111)</f>
        <v>-1.19278880573524</v>
      </c>
      <c r="N172" s="4">
        <f>SUMPRODUCT('Respondent Data'!I172:Z172,'Product Coding'!A112:R112)</f>
        <v>4.3240897780836702</v>
      </c>
      <c r="O172" s="4">
        <f>SUMPRODUCT('Respondent Data'!I172:Z172,'Product Coding'!A113:R113)</f>
        <v>4.0909404345505953</v>
      </c>
      <c r="P172" s="4">
        <f>SUMPRODUCT('Respondent Data'!I172:Z172,'Product Coding'!A114:R114)</f>
        <v>3.7394729631728252</v>
      </c>
      <c r="Q172" s="4">
        <f>SUMPRODUCT('Respondent Data'!I172:Z172,'Product Coding'!A115:R115)</f>
        <v>3.2755008065045166</v>
      </c>
      <c r="R172" s="4">
        <f>SUMPRODUCT('Respondent Data'!I172:Z172,'Product Coding'!A116:R116)</f>
        <v>2.404874092237566</v>
      </c>
      <c r="S172" s="4">
        <f>SUMPRODUCT('Respondent Data'!I172:Z172,'Product Coding'!A117:R117)</f>
        <v>1.7852318706669201</v>
      </c>
      <c r="T172" s="4">
        <f>SUMPRODUCT('Respondent Data'!I172:Z172,'Product Coding'!A118:R118)</f>
        <v>1.4092245207858298</v>
      </c>
      <c r="U172" s="4">
        <f>SUMPRODUCT('Respondent Data'!I172:Z172,'Product Coding'!A119:R119)</f>
        <v>1.1760751772527549</v>
      </c>
      <c r="V172" s="4">
        <f>SUMPRODUCT('Respondent Data'!I172:Z172,'Product Coding'!A120:R120)</f>
        <v>0.82460770587498478</v>
      </c>
      <c r="W172" s="4">
        <f>SUMPRODUCT('Respondent Data'!I172:Z172,'Product Coding'!A121:R121)</f>
        <v>0.3606355492066764</v>
      </c>
      <c r="X172" s="4">
        <f>SUMPRODUCT('Respondent Data'!I172:Z172,'Product Coding'!A122:R122)</f>
        <v>-0.5099911650602742</v>
      </c>
      <c r="Y172" s="4">
        <f>SUMPRODUCT('Respondent Data'!I172:Z172,'Product Coding'!A123:R123)</f>
        <v>-1.1296333866309201</v>
      </c>
      <c r="Z172" s="4">
        <f>SUMPRODUCT('Respondent Data'!I172:Z172,'Product Coding'!A124:R124)</f>
        <v>4.451196465861325</v>
      </c>
      <c r="AA172" s="4">
        <f>SUMPRODUCT('Respondent Data'!I172:Z172,'Product Coding'!A125:R125)</f>
        <v>4.2180471223282501</v>
      </c>
      <c r="AB172" s="4">
        <f>SUMPRODUCT('Respondent Data'!I172:Z172,'Product Coding'!A126:R126)</f>
        <v>3.86657965095048</v>
      </c>
      <c r="AC172" s="4">
        <f>SUMPRODUCT('Respondent Data'!I172:Z172,'Product Coding'!A127:R127)</f>
        <v>3.4026074942821714</v>
      </c>
      <c r="AD172" s="4">
        <f>SUMPRODUCT('Respondent Data'!I172:Z172,'Product Coding'!A128:R128)</f>
        <v>2.5319807800152212</v>
      </c>
      <c r="AE172" s="4">
        <f>SUMPRODUCT('Respondent Data'!I172:Z172,'Product Coding'!A129:R129)</f>
        <v>1.9123385584445751</v>
      </c>
      <c r="AF172" s="4">
        <f>SUMPRODUCT('Respondent Data'!I172:Z172,'Product Coding'!A130:R130)</f>
        <v>1.536331208563485</v>
      </c>
      <c r="AG172" s="4">
        <f>SUMPRODUCT('Respondent Data'!I172:Z172,'Product Coding'!A131:R131)</f>
        <v>1.3031818650304097</v>
      </c>
      <c r="AH172" s="4">
        <f>SUMPRODUCT('Respondent Data'!I172:Z172,'Product Coding'!A132:R132)</f>
        <v>0.95171439365263999</v>
      </c>
      <c r="AI172" s="4">
        <f>SUMPRODUCT('Respondent Data'!I172:Z172,'Product Coding'!A133:R133)</f>
        <v>0.48774223698433139</v>
      </c>
      <c r="AJ172" s="4">
        <f>SUMPRODUCT('Respondent Data'!I172:Z172,'Product Coding'!A134:R134)</f>
        <v>-0.38288447728261921</v>
      </c>
      <c r="AK172" s="4">
        <f>SUMPRODUCT('Respondent Data'!I172:Z172,'Product Coding'!A135:R135)</f>
        <v>-1.0025266988532651</v>
      </c>
      <c r="AL172" s="4">
        <f>SUMPRODUCT('Respondent Data'!I172:Z172,'Product Coding'!A136:R136)</f>
        <v>6.3295442557620296</v>
      </c>
      <c r="AM172" s="4">
        <f>SUMPRODUCT('Respondent Data'!I172:Z172,'Product Coding'!A137:R137)</f>
        <v>6.0963949122289538</v>
      </c>
      <c r="AN172" s="4">
        <f>SUMPRODUCT('Respondent Data'!I172:Z172,'Product Coding'!A138:R138)</f>
        <v>5.7449274408511846</v>
      </c>
      <c r="AO172" s="4">
        <f>SUMPRODUCT('Respondent Data'!I172:Z172,'Product Coding'!A139:R139)</f>
        <v>5.280955284182876</v>
      </c>
      <c r="AP172" s="4">
        <f>SUMPRODUCT('Respondent Data'!I172:Z172,'Product Coding'!A140:R140)</f>
        <v>4.4103285699159249</v>
      </c>
      <c r="AQ172" s="4">
        <f>SUMPRODUCT('Respondent Data'!I172:Z172,'Product Coding'!A141:R141)</f>
        <v>3.7906863483452788</v>
      </c>
      <c r="AR172" s="4">
        <f>SUMPRODUCT('Respondent Data'!I172:Z172,'Product Coding'!A142:R142)</f>
        <v>3.414678998464189</v>
      </c>
      <c r="AS172" s="4">
        <f>SUMPRODUCT('Respondent Data'!I172:Z172,'Product Coding'!A143:R143)</f>
        <v>3.1815296549311132</v>
      </c>
      <c r="AT172" s="4">
        <f>SUMPRODUCT('Respondent Data'!I172:Z172,'Product Coding'!A144:R144)</f>
        <v>2.8300621835533439</v>
      </c>
      <c r="AU172" s="4">
        <f>SUMPRODUCT('Respondent Data'!I172:Z172,'Product Coding'!A145:R145)</f>
        <v>2.3660900268850353</v>
      </c>
      <c r="AV172" s="4">
        <f>SUMPRODUCT('Respondent Data'!I172:Z172,'Product Coding'!A146:R146)</f>
        <v>1.4954633126180845</v>
      </c>
      <c r="AW172" s="4">
        <f>SUMPRODUCT('Respondent Data'!I172:Z172,'Product Coding'!A147:R147)</f>
        <v>0.87582109104743888</v>
      </c>
      <c r="AX172" s="4">
        <f>SUMPRODUCT('Respondent Data'!I172:Z172,'Product Coding'!A148:R148)</f>
        <v>6.2798489134858064</v>
      </c>
      <c r="AY172" s="4">
        <f>SUMPRODUCT('Respondent Data'!I172:Z172,'Product Coding'!A149:R149)</f>
        <v>6.0466995699527306</v>
      </c>
      <c r="AZ172" s="4">
        <f>SUMPRODUCT('Respondent Data'!I172:Z172,'Product Coding'!A150:R150)</f>
        <v>5.6952320985749614</v>
      </c>
      <c r="BA172" s="4">
        <f>SUMPRODUCT('Respondent Data'!I172:Z172,'Product Coding'!A151:R151)</f>
        <v>5.2312599419066528</v>
      </c>
      <c r="BB172" s="4">
        <f>SUMPRODUCT('Respondent Data'!I172:Z172,'Product Coding'!A152:R152)</f>
        <v>4.3606332276397017</v>
      </c>
      <c r="BC172" s="4">
        <f>SUMPRODUCT('Respondent Data'!I172:Z172,'Product Coding'!A153:R153)</f>
        <v>3.7409910060690565</v>
      </c>
      <c r="BD172" s="4">
        <f>SUMPRODUCT('Respondent Data'!I172:Z172,'Product Coding'!A154:R154)</f>
        <v>3.3649836561879658</v>
      </c>
      <c r="BE172" s="4">
        <f>SUMPRODUCT('Respondent Data'!I172:Z172,'Product Coding'!A155:R155)</f>
        <v>3.13183431265489</v>
      </c>
      <c r="BF172" s="4">
        <f>SUMPRODUCT('Respondent Data'!I172:Z172,'Product Coding'!A156:R156)</f>
        <v>2.7803668412771207</v>
      </c>
      <c r="BG172" s="4">
        <f>SUMPRODUCT('Respondent Data'!I172:Z172,'Product Coding'!A157:R157)</f>
        <v>2.3163946846088121</v>
      </c>
      <c r="BH172" s="4">
        <f>SUMPRODUCT('Respondent Data'!I172:Z172,'Product Coding'!A158:R158)</f>
        <v>1.4457679703418618</v>
      </c>
      <c r="BI172" s="4">
        <f>SUMPRODUCT('Respondent Data'!I172:Z172,'Product Coding'!A159:R159)</f>
        <v>0.82612574877121614</v>
      </c>
      <c r="BJ172" s="4">
        <f>SUMPRODUCT('Respondent Data'!I172:Z172,'Product Coding'!A160:R160)</f>
        <v>6.6412689221390506</v>
      </c>
      <c r="BK172" s="4">
        <f>SUMPRODUCT('Respondent Data'!I172:Z172,'Product Coding'!A161:R161)</f>
        <v>6.4081195786059748</v>
      </c>
      <c r="BL172" s="4">
        <f>SUMPRODUCT('Respondent Data'!I172:Z172,'Product Coding'!A162:R162)</f>
        <v>6.0566521072282056</v>
      </c>
      <c r="BM172" s="4">
        <f>SUMPRODUCT('Respondent Data'!I172:Z172,'Product Coding'!A163:R163)</f>
        <v>5.592679950559897</v>
      </c>
      <c r="BN172" s="4">
        <f>SUMPRODUCT('Respondent Data'!I172:Z172,'Product Coding'!A164:R164)</f>
        <v>4.7220532362929459</v>
      </c>
      <c r="BO172" s="4">
        <f>SUMPRODUCT('Respondent Data'!I172:Z172,'Product Coding'!A165:R165)</f>
        <v>4.1024110147222999</v>
      </c>
      <c r="BP172" s="4">
        <f>SUMPRODUCT('Respondent Data'!I172:Z172,'Product Coding'!A166:R166)</f>
        <v>3.72640366484121</v>
      </c>
      <c r="BQ172" s="4">
        <f>SUMPRODUCT('Respondent Data'!I172:Z172,'Product Coding'!A167:R167)</f>
        <v>3.4932543213081342</v>
      </c>
      <c r="BR172" s="4">
        <f>SUMPRODUCT('Respondent Data'!I172:Z172,'Product Coding'!A168:R168)</f>
        <v>3.1417868499303649</v>
      </c>
      <c r="BS172" s="4">
        <f>SUMPRODUCT('Respondent Data'!I172:Z172,'Product Coding'!A169:R169)</f>
        <v>2.6778146932620563</v>
      </c>
      <c r="BT172" s="4">
        <f>SUMPRODUCT('Respondent Data'!I172:Z172,'Product Coding'!A170:R170)</f>
        <v>1.8071879789951055</v>
      </c>
      <c r="BU172" s="4">
        <f>SUMPRODUCT('Respondent Data'!I172:Z172,'Product Coding'!A171:R171)</f>
        <v>1.1875457574244599</v>
      </c>
      <c r="BV172" s="4">
        <f>SUMPRODUCT('Respondent Data'!I172:Z172,'Product Coding'!A172:R172)</f>
        <v>-3.7225870140597501</v>
      </c>
      <c r="BX172" s="4">
        <f t="shared" si="676"/>
        <v>1.4109113272751949E-2</v>
      </c>
      <c r="BY172" s="4">
        <f t="shared" si="677"/>
        <v>1.781374345399277E-2</v>
      </c>
      <c r="BZ172" s="4">
        <f t="shared" si="678"/>
        <v>2.5316028556478617E-2</v>
      </c>
      <c r="CA172" s="4">
        <f t="shared" si="679"/>
        <v>4.0262072290699454E-2</v>
      </c>
      <c r="CB172" s="4">
        <f t="shared" si="680"/>
        <v>9.6162224693295398E-2</v>
      </c>
      <c r="CC172" s="4">
        <f t="shared" si="681"/>
        <v>0.17869471149717375</v>
      </c>
      <c r="CD172" s="4">
        <f t="shared" si="682"/>
        <v>0.26026131326278495</v>
      </c>
      <c r="CE172" s="4">
        <f t="shared" si="683"/>
        <v>0.32859813199006327</v>
      </c>
      <c r="CF172" s="4">
        <f t="shared" si="684"/>
        <v>0.46698773419246664</v>
      </c>
      <c r="CG172" s="4">
        <f t="shared" si="685"/>
        <v>0.7426873401956029</v>
      </c>
      <c r="CH172" s="4">
        <f t="shared" si="686"/>
        <v>1.7738398155241799</v>
      </c>
      <c r="CI172" s="4">
        <f t="shared" si="687"/>
        <v>3.2962610327316328</v>
      </c>
      <c r="CJ172" s="4">
        <f t="shared" si="688"/>
        <v>1.3245601047557494E-2</v>
      </c>
      <c r="CK172" s="4">
        <f t="shared" si="689"/>
        <v>1.6723498804904331E-2</v>
      </c>
      <c r="CL172" s="4">
        <f t="shared" si="690"/>
        <v>2.3766625718094049E-2</v>
      </c>
      <c r="CM172" s="4">
        <f t="shared" si="691"/>
        <v>3.7797935036813703E-2</v>
      </c>
      <c r="CN172" s="4">
        <f t="shared" si="692"/>
        <v>9.0276861451870374E-2</v>
      </c>
      <c r="CO172" s="4">
        <f t="shared" si="693"/>
        <v>0.16775815829411703</v>
      </c>
      <c r="CP172" s="4">
        <f t="shared" si="694"/>
        <v>0.24433268462376184</v>
      </c>
      <c r="CQ172" s="4">
        <f t="shared" si="695"/>
        <v>0.30848712298020103</v>
      </c>
      <c r="CR172" s="4">
        <f t="shared" si="696"/>
        <v>0.43840694320329637</v>
      </c>
      <c r="CS172" s="4">
        <f t="shared" si="697"/>
        <v>0.69723305930931956</v>
      </c>
      <c r="CT172" s="4">
        <f t="shared" si="698"/>
        <v>1.665276482263546</v>
      </c>
      <c r="CU172" s="4">
        <f t="shared" si="699"/>
        <v>3.0945217990766829</v>
      </c>
      <c r="CV172" s="4">
        <f t="shared" si="700"/>
        <v>1.1664602319486111E-2</v>
      </c>
      <c r="CW172" s="4">
        <f t="shared" si="701"/>
        <v>1.4727377206154189E-2</v>
      </c>
      <c r="CX172" s="4">
        <f t="shared" si="702"/>
        <v>2.0929834477293074E-2</v>
      </c>
      <c r="CY172" s="4">
        <f t="shared" si="703"/>
        <v>3.328636270405446E-2</v>
      </c>
      <c r="CZ172" s="4">
        <f t="shared" si="704"/>
        <v>7.9501389458019017E-2</v>
      </c>
      <c r="DA172" s="4">
        <f t="shared" si="705"/>
        <v>0.14773449655658455</v>
      </c>
      <c r="DB172" s="4">
        <f t="shared" si="706"/>
        <v>0.21516906553018608</v>
      </c>
      <c r="DC172" s="4">
        <f t="shared" si="707"/>
        <v>0.27166601178207739</v>
      </c>
      <c r="DD172" s="4">
        <f t="shared" si="708"/>
        <v>0.38607856511811395</v>
      </c>
      <c r="DE172" s="4">
        <f t="shared" si="709"/>
        <v>0.61401112200503805</v>
      </c>
      <c r="DF172" s="4">
        <f t="shared" si="710"/>
        <v>1.4665086052232399</v>
      </c>
      <c r="DG172" s="4">
        <f t="shared" si="711"/>
        <v>2.7251587923876368</v>
      </c>
      <c r="DH172" s="4">
        <f t="shared" si="712"/>
        <v>1.7828461058184571E-3</v>
      </c>
      <c r="DI172" s="4">
        <f t="shared" si="713"/>
        <v>2.2509680468959423E-3</v>
      </c>
      <c r="DJ172" s="4">
        <f t="shared" si="714"/>
        <v>3.1989666575200273E-3</v>
      </c>
      <c r="DK172" s="4">
        <f t="shared" si="715"/>
        <v>5.0875683969651758E-3</v>
      </c>
      <c r="DL172" s="4">
        <f t="shared" si="716"/>
        <v>1.2151185160046693E-2</v>
      </c>
      <c r="DM172" s="4">
        <f t="shared" si="717"/>
        <v>2.2580098718064223E-2</v>
      </c>
      <c r="DN172" s="4">
        <f t="shared" si="718"/>
        <v>3.2886961772562957E-2</v>
      </c>
      <c r="DO172" s="4">
        <f t="shared" si="719"/>
        <v>4.1522092045933205E-2</v>
      </c>
      <c r="DP172" s="4">
        <f t="shared" si="720"/>
        <v>5.9009184154606632E-2</v>
      </c>
      <c r="DQ172" s="4">
        <f t="shared" si="721"/>
        <v>9.3846948898308552E-2</v>
      </c>
      <c r="DR172" s="4">
        <f t="shared" si="722"/>
        <v>0.22414473158710296</v>
      </c>
      <c r="DS172" s="4">
        <f t="shared" si="723"/>
        <v>0.41651987848988892</v>
      </c>
      <c r="DT172" s="4">
        <f t="shared" si="724"/>
        <v>1.8736836611711538E-3</v>
      </c>
      <c r="DU172" s="4">
        <f t="shared" si="725"/>
        <v>2.3656568211483861E-3</v>
      </c>
      <c r="DV172" s="4">
        <f t="shared" si="726"/>
        <v>3.3619567831823351E-3</v>
      </c>
      <c r="DW172" s="4">
        <f t="shared" si="727"/>
        <v>5.3467844192352518E-3</v>
      </c>
      <c r="DX172" s="4">
        <f t="shared" si="728"/>
        <v>1.277029858266591E-2</v>
      </c>
      <c r="DY172" s="4">
        <f t="shared" si="729"/>
        <v>2.3730574331454229E-2</v>
      </c>
      <c r="DZ172" s="4">
        <f t="shared" si="730"/>
        <v>3.4562580997715198E-2</v>
      </c>
      <c r="EA172" s="4">
        <f t="shared" si="731"/>
        <v>4.3637678647756424E-2</v>
      </c>
      <c r="EB172" s="4">
        <f t="shared" si="732"/>
        <v>6.2015753265910155E-2</v>
      </c>
      <c r="EC172" s="4">
        <f t="shared" si="733"/>
        <v>9.8628532338073976E-2</v>
      </c>
      <c r="ED172" s="4">
        <f t="shared" si="734"/>
        <v>0.23556510006204293</v>
      </c>
      <c r="EE172" s="4">
        <f t="shared" si="735"/>
        <v>0.43774192754636321</v>
      </c>
      <c r="EF172" s="4">
        <f t="shared" si="736"/>
        <v>1.3053697798491139E-3</v>
      </c>
      <c r="EG172" s="4">
        <f t="shared" si="737"/>
        <v>1.64812075155249E-3</v>
      </c>
      <c r="EH172" s="4">
        <f t="shared" si="738"/>
        <v>2.3422293084318455E-3</v>
      </c>
      <c r="EI172" s="4">
        <f t="shared" si="739"/>
        <v>3.7250315754342477E-3</v>
      </c>
      <c r="EJ172" s="4">
        <f t="shared" si="740"/>
        <v>8.8968923596432596E-3</v>
      </c>
      <c r="EK172" s="4">
        <f t="shared" si="741"/>
        <v>1.6532766567106134E-2</v>
      </c>
      <c r="EL172" s="4">
        <f t="shared" si="742"/>
        <v>2.407927745914383E-2</v>
      </c>
      <c r="EM172" s="4">
        <f t="shared" si="743"/>
        <v>3.0401773869311016E-2</v>
      </c>
      <c r="EN172" s="4">
        <f t="shared" si="744"/>
        <v>4.3205527093777285E-2</v>
      </c>
      <c r="EO172" s="4">
        <f t="shared" si="745"/>
        <v>6.8713149510264263E-2</v>
      </c>
      <c r="EP172" s="4">
        <f t="shared" si="746"/>
        <v>0.16411498332430335</v>
      </c>
      <c r="EQ172" s="4">
        <f t="shared" si="747"/>
        <v>0.30496881380433116</v>
      </c>
      <c r="ER172" s="4">
        <f t="shared" si="748"/>
        <v>41.371283879392195</v>
      </c>
      <c r="ET172" s="4">
        <f t="shared" si="749"/>
        <v>0.9860871842210166</v>
      </c>
      <c r="EU172" s="4">
        <f t="shared" si="750"/>
        <v>0.98249803211190589</v>
      </c>
      <c r="EV172" s="4">
        <f t="shared" si="751"/>
        <v>0.97530904828229348</v>
      </c>
      <c r="EW172" s="4">
        <f t="shared" si="752"/>
        <v>0.96129622201639942</v>
      </c>
      <c r="EX172" s="4">
        <f t="shared" si="753"/>
        <v>0.91227372871729695</v>
      </c>
      <c r="EY172" s="4">
        <f t="shared" si="754"/>
        <v>0.84839610311800218</v>
      </c>
      <c r="EZ172" s="4">
        <f t="shared" si="755"/>
        <v>0.79348623136817964</v>
      </c>
      <c r="FA172" s="4">
        <f t="shared" si="756"/>
        <v>0.75267304380605515</v>
      </c>
      <c r="FB172" s="4">
        <f t="shared" si="757"/>
        <v>0.68166895788700677</v>
      </c>
      <c r="FC172" s="4">
        <f t="shared" si="758"/>
        <v>0.57382639842196703</v>
      </c>
      <c r="FD172" s="4">
        <f t="shared" si="759"/>
        <v>0.36051108445533192</v>
      </c>
      <c r="FE172" s="4">
        <f t="shared" si="760"/>
        <v>0.23276053116450973</v>
      </c>
      <c r="FF172" s="4">
        <f t="shared" si="761"/>
        <v>0.98692755139142641</v>
      </c>
      <c r="FG172" s="4">
        <f t="shared" si="762"/>
        <v>0.98355157638771828</v>
      </c>
      <c r="FH172" s="4">
        <f t="shared" si="763"/>
        <v>0.97678511379346489</v>
      </c>
      <c r="FI172" s="4">
        <f t="shared" si="764"/>
        <v>0.96357871435206432</v>
      </c>
      <c r="FJ172" s="4">
        <f t="shared" si="765"/>
        <v>0.91719822309018573</v>
      </c>
      <c r="FK172" s="4">
        <f t="shared" si="766"/>
        <v>0.85634169446593178</v>
      </c>
      <c r="FL172" s="4">
        <f t="shared" si="767"/>
        <v>0.80364360139134439</v>
      </c>
      <c r="FM172" s="4">
        <f t="shared" si="768"/>
        <v>0.76424137650083024</v>
      </c>
      <c r="FN172" s="4">
        <f t="shared" si="769"/>
        <v>0.69521355185690703</v>
      </c>
      <c r="FO172" s="4">
        <f t="shared" si="770"/>
        <v>0.58919427388890544</v>
      </c>
      <c r="FP172" s="4">
        <f t="shared" si="771"/>
        <v>0.37519559664996838</v>
      </c>
      <c r="FQ172" s="4">
        <f t="shared" si="772"/>
        <v>0.24422876444948974</v>
      </c>
      <c r="FR172" s="4">
        <f t="shared" si="773"/>
        <v>0.98846989180728251</v>
      </c>
      <c r="FS172" s="4">
        <f t="shared" si="774"/>
        <v>0.98548637049026599</v>
      </c>
      <c r="FT172" s="4">
        <f t="shared" si="775"/>
        <v>0.97949924297392199</v>
      </c>
      <c r="FU172" s="4">
        <f t="shared" si="776"/>
        <v>0.96778592662643304</v>
      </c>
      <c r="FV172" s="4">
        <f t="shared" si="777"/>
        <v>0.92635360154753121</v>
      </c>
      <c r="FW172" s="4">
        <f t="shared" si="778"/>
        <v>0.87128164484049642</v>
      </c>
      <c r="FX172" s="4">
        <f t="shared" si="779"/>
        <v>0.82293075783960445</v>
      </c>
      <c r="FY172" s="4">
        <f t="shared" si="780"/>
        <v>0.78636999867490986</v>
      </c>
      <c r="FZ172" s="4">
        <f t="shared" si="781"/>
        <v>0.72145982570243805</v>
      </c>
      <c r="GA172" s="4">
        <f t="shared" si="782"/>
        <v>0.61957441703234961</v>
      </c>
      <c r="GB172" s="4">
        <f t="shared" si="783"/>
        <v>0.40543138502834924</v>
      </c>
      <c r="GC172" s="4">
        <f t="shared" si="784"/>
        <v>0.26844493234583727</v>
      </c>
      <c r="GD172" s="4">
        <f t="shared" si="785"/>
        <v>0.9982203267776556</v>
      </c>
      <c r="GE172" s="4">
        <f t="shared" si="786"/>
        <v>0.99775408743053418</v>
      </c>
      <c r="GF172" s="4">
        <f t="shared" si="787"/>
        <v>0.99681123409827821</v>
      </c>
      <c r="GG172" s="4">
        <f t="shared" si="788"/>
        <v>0.99493818393846079</v>
      </c>
      <c r="GH172" s="4">
        <f t="shared" si="789"/>
        <v>0.98799469354163205</v>
      </c>
      <c r="GI172" s="4">
        <f t="shared" si="790"/>
        <v>0.97791850364937549</v>
      </c>
      <c r="GJ172" s="4">
        <f t="shared" si="791"/>
        <v>0.96816015402486566</v>
      </c>
      <c r="GK172" s="4">
        <f t="shared" si="792"/>
        <v>0.96013325846562847</v>
      </c>
      <c r="GL172" s="4">
        <f t="shared" si="793"/>
        <v>0.94427887402911159</v>
      </c>
      <c r="GM172" s="4">
        <f t="shared" si="794"/>
        <v>0.91420468010371247</v>
      </c>
      <c r="GN172" s="4">
        <f t="shared" si="795"/>
        <v>0.81689687027734093</v>
      </c>
      <c r="GO172" s="4">
        <f t="shared" si="796"/>
        <v>0.70595550064999524</v>
      </c>
      <c r="GP172" s="4">
        <f t="shared" si="797"/>
        <v>0.99812982046366938</v>
      </c>
      <c r="GQ172" s="4">
        <f t="shared" si="798"/>
        <v>0.99763992630329068</v>
      </c>
      <c r="GR172" s="4">
        <f t="shared" si="799"/>
        <v>0.9966493080981853</v>
      </c>
      <c r="GS172" s="4">
        <f t="shared" si="800"/>
        <v>0.99468165164289668</v>
      </c>
      <c r="GT172" s="4">
        <f t="shared" si="801"/>
        <v>0.98739072561612695</v>
      </c>
      <c r="GU172" s="4">
        <f t="shared" si="802"/>
        <v>0.97681951196294847</v>
      </c>
      <c r="GV172" s="4">
        <f t="shared" si="803"/>
        <v>0.96659208284492204</v>
      </c>
      <c r="GW172" s="4">
        <f t="shared" si="804"/>
        <v>0.95818694596739951</v>
      </c>
      <c r="GX172" s="4">
        <f t="shared" si="805"/>
        <v>0.94160561830161238</v>
      </c>
      <c r="GY172" s="4">
        <f t="shared" si="806"/>
        <v>0.9102257683694277</v>
      </c>
      <c r="GZ172" s="4">
        <f t="shared" si="807"/>
        <v>0.80934626589063241</v>
      </c>
      <c r="HA172" s="4">
        <f t="shared" si="808"/>
        <v>0.69553511714483462</v>
      </c>
      <c r="HB172" s="4">
        <f t="shared" si="809"/>
        <v>0.99869633198897545</v>
      </c>
      <c r="HC172" s="4">
        <f t="shared" si="810"/>
        <v>0.99835459108103175</v>
      </c>
      <c r="HD172" s="4">
        <f t="shared" si="811"/>
        <v>0.99766324391016836</v>
      </c>
      <c r="HE172" s="4">
        <f t="shared" si="812"/>
        <v>0.99628879278861115</v>
      </c>
      <c r="HF172" s="4">
        <f t="shared" si="813"/>
        <v>0.9911815643134404</v>
      </c>
      <c r="HG172" s="4">
        <f t="shared" si="814"/>
        <v>0.98373612035848246</v>
      </c>
      <c r="HH172" s="4">
        <f t="shared" si="815"/>
        <v>0.97648690097617519</v>
      </c>
      <c r="HI172" s="4">
        <f t="shared" si="816"/>
        <v>0.9704952236687755</v>
      </c>
      <c r="HJ172" s="4">
        <f t="shared" si="817"/>
        <v>0.95858387827550939</v>
      </c>
      <c r="HK172" s="4">
        <f t="shared" si="818"/>
        <v>0.93570477771163207</v>
      </c>
      <c r="HL172" s="4">
        <f t="shared" si="819"/>
        <v>0.85902167253646311</v>
      </c>
      <c r="HM172" s="4">
        <f t="shared" si="820"/>
        <v>0.76630183757781467</v>
      </c>
      <c r="HN172" s="4">
        <f t="shared" si="821"/>
        <v>2.3600889764078228E-2</v>
      </c>
      <c r="HP172" s="4">
        <f t="shared" ref="HP172:IU172" si="948">IF(B1=1,ET172,0)</f>
        <v>0.9860871842210166</v>
      </c>
      <c r="HQ172" s="4">
        <f t="shared" si="948"/>
        <v>0.98249803211190589</v>
      </c>
      <c r="HR172" s="4">
        <f t="shared" si="948"/>
        <v>0.97530904828229348</v>
      </c>
      <c r="HS172" s="4">
        <f t="shared" si="948"/>
        <v>0.96129622201639942</v>
      </c>
      <c r="HT172" s="4">
        <f t="shared" si="948"/>
        <v>0.91227372871729695</v>
      </c>
      <c r="HU172" s="4">
        <f t="shared" si="948"/>
        <v>0.84839610311800218</v>
      </c>
      <c r="HV172" s="4">
        <f t="shared" si="948"/>
        <v>0.79348623136817964</v>
      </c>
      <c r="HW172" s="4">
        <f t="shared" si="948"/>
        <v>0.75267304380605515</v>
      </c>
      <c r="HX172" s="4">
        <f t="shared" si="948"/>
        <v>0.68166895788700677</v>
      </c>
      <c r="HY172" s="4">
        <f t="shared" si="948"/>
        <v>0.57382639842196703</v>
      </c>
      <c r="HZ172" s="4">
        <f t="shared" si="948"/>
        <v>0.36051108445533192</v>
      </c>
      <c r="IA172" s="4">
        <f t="shared" si="948"/>
        <v>0.23276053116450973</v>
      </c>
      <c r="IB172" s="4">
        <f t="shared" si="948"/>
        <v>0.98692755139142641</v>
      </c>
      <c r="IC172" s="4">
        <f t="shared" si="948"/>
        <v>0.98355157638771828</v>
      </c>
      <c r="ID172" s="4">
        <f t="shared" si="948"/>
        <v>0.97678511379346489</v>
      </c>
      <c r="IE172" s="4">
        <f t="shared" si="948"/>
        <v>0.96357871435206432</v>
      </c>
      <c r="IF172" s="4">
        <f t="shared" si="948"/>
        <v>0.91719822309018573</v>
      </c>
      <c r="IG172" s="4">
        <f t="shared" si="948"/>
        <v>0.85634169446593178</v>
      </c>
      <c r="IH172" s="4">
        <f t="shared" si="948"/>
        <v>0.80364360139134439</v>
      </c>
      <c r="II172" s="4">
        <f t="shared" si="948"/>
        <v>0.76424137650083024</v>
      </c>
      <c r="IJ172" s="4">
        <f t="shared" si="948"/>
        <v>0.69521355185690703</v>
      </c>
      <c r="IK172" s="4">
        <f t="shared" si="948"/>
        <v>0.58919427388890544</v>
      </c>
      <c r="IL172" s="4">
        <f t="shared" si="948"/>
        <v>0.37519559664996838</v>
      </c>
      <c r="IM172" s="4">
        <f t="shared" si="948"/>
        <v>0.24422876444948974</v>
      </c>
      <c r="IN172" s="4">
        <f t="shared" si="948"/>
        <v>0.98846989180728251</v>
      </c>
      <c r="IO172" s="4">
        <f t="shared" si="948"/>
        <v>0.98548637049026599</v>
      </c>
      <c r="IP172" s="4">
        <f t="shared" si="948"/>
        <v>0.97949924297392199</v>
      </c>
      <c r="IQ172" s="4">
        <f t="shared" si="948"/>
        <v>0.96778592662643304</v>
      </c>
      <c r="IR172" s="4">
        <f t="shared" si="948"/>
        <v>0.92635360154753121</v>
      </c>
      <c r="IS172" s="4">
        <f t="shared" si="948"/>
        <v>0.87128164484049642</v>
      </c>
      <c r="IT172" s="4">
        <f t="shared" si="948"/>
        <v>0.82293075783960445</v>
      </c>
      <c r="IU172" s="4">
        <f t="shared" si="948"/>
        <v>0.78636999867490986</v>
      </c>
      <c r="IV172" s="4">
        <f t="shared" ref="IV172:KA172" si="949">IF(AH1=1,FZ172,0)</f>
        <v>0.72145982570243805</v>
      </c>
      <c r="IW172" s="4">
        <f t="shared" si="949"/>
        <v>0.61957441703234961</v>
      </c>
      <c r="IX172" s="4">
        <f t="shared" si="949"/>
        <v>0.40543138502834924</v>
      </c>
      <c r="IY172" s="4">
        <f t="shared" si="949"/>
        <v>0.26844493234583727</v>
      </c>
      <c r="IZ172" s="4">
        <f t="shared" si="949"/>
        <v>0.9982203267776556</v>
      </c>
      <c r="JA172" s="4">
        <f t="shared" si="949"/>
        <v>0.99775408743053418</v>
      </c>
      <c r="JB172" s="4">
        <f t="shared" si="949"/>
        <v>0.99681123409827821</v>
      </c>
      <c r="JC172" s="4">
        <f t="shared" si="949"/>
        <v>0.99493818393846079</v>
      </c>
      <c r="JD172" s="4">
        <f t="shared" si="949"/>
        <v>0.98799469354163205</v>
      </c>
      <c r="JE172" s="4">
        <f t="shared" si="949"/>
        <v>0.97791850364937549</v>
      </c>
      <c r="JF172" s="4">
        <f t="shared" si="949"/>
        <v>0.96816015402486566</v>
      </c>
      <c r="JG172" s="4">
        <f t="shared" si="949"/>
        <v>0.96013325846562847</v>
      </c>
      <c r="JH172" s="4">
        <f t="shared" si="949"/>
        <v>0.94427887402911159</v>
      </c>
      <c r="JI172" s="4">
        <f t="shared" si="949"/>
        <v>0.91420468010371247</v>
      </c>
      <c r="JJ172" s="4">
        <f t="shared" si="949"/>
        <v>0.81689687027734093</v>
      </c>
      <c r="JK172" s="4">
        <f t="shared" si="949"/>
        <v>0.70595550064999524</v>
      </c>
      <c r="JL172" s="4">
        <f t="shared" si="949"/>
        <v>0.99812982046366938</v>
      </c>
      <c r="JM172" s="4">
        <f t="shared" si="949"/>
        <v>0.99763992630329068</v>
      </c>
      <c r="JN172" s="4">
        <f t="shared" si="949"/>
        <v>0.9966493080981853</v>
      </c>
      <c r="JO172" s="4">
        <f t="shared" si="949"/>
        <v>0.99468165164289668</v>
      </c>
      <c r="JP172" s="4">
        <f t="shared" si="949"/>
        <v>0.98739072561612695</v>
      </c>
      <c r="JQ172" s="4">
        <f t="shared" si="949"/>
        <v>0.97681951196294847</v>
      </c>
      <c r="JR172" s="4">
        <f t="shared" si="949"/>
        <v>0.96659208284492204</v>
      </c>
      <c r="JS172" s="4">
        <f t="shared" si="949"/>
        <v>0.95818694596739951</v>
      </c>
      <c r="JT172" s="4">
        <f t="shared" si="949"/>
        <v>0.94160561830161238</v>
      </c>
      <c r="JU172" s="4">
        <f t="shared" si="949"/>
        <v>0.9102257683694277</v>
      </c>
      <c r="JV172" s="4">
        <f t="shared" si="949"/>
        <v>0.80934626589063241</v>
      </c>
      <c r="JW172" s="4">
        <f t="shared" si="949"/>
        <v>0.69553511714483462</v>
      </c>
      <c r="JX172" s="4">
        <f t="shared" si="949"/>
        <v>0.99869633198897545</v>
      </c>
      <c r="JY172" s="4">
        <f t="shared" si="949"/>
        <v>0.99835459108103175</v>
      </c>
      <c r="JZ172" s="4">
        <f t="shared" si="949"/>
        <v>0.99766324391016836</v>
      </c>
      <c r="KA172" s="4">
        <f t="shared" si="949"/>
        <v>0.99628879278861115</v>
      </c>
      <c r="KB172" s="4">
        <f t="shared" ref="KB172:KJ172" si="950">IF(BN1=1,HF172,0)</f>
        <v>0.9911815643134404</v>
      </c>
      <c r="KC172" s="4">
        <f t="shared" si="950"/>
        <v>0.98373612035848246</v>
      </c>
      <c r="KD172" s="4">
        <f t="shared" si="950"/>
        <v>0.97648690097617519</v>
      </c>
      <c r="KE172" s="4">
        <f t="shared" si="950"/>
        <v>0.9704952236687755</v>
      </c>
      <c r="KF172" s="4">
        <f t="shared" si="950"/>
        <v>0.95858387827550939</v>
      </c>
      <c r="KG172" s="4">
        <f t="shared" si="950"/>
        <v>0.93570477771163207</v>
      </c>
      <c r="KH172" s="4">
        <f t="shared" si="950"/>
        <v>0.85902167253646311</v>
      </c>
      <c r="KI172" s="4">
        <f t="shared" si="950"/>
        <v>0.76630183757781467</v>
      </c>
      <c r="KJ172" s="4">
        <f t="shared" si="950"/>
        <v>0</v>
      </c>
    </row>
    <row r="173" spans="1:296" x14ac:dyDescent="0.2">
      <c r="A173" s="4" t="str">
        <f>'Respondent Data'!A173</f>
        <v>1415</v>
      </c>
      <c r="B173" s="4">
        <f>SUMPRODUCT('Respondent Data'!I173:Z173,'Product Coding'!A100:R100)</f>
        <v>0.55966378225109992</v>
      </c>
      <c r="C173" s="4">
        <f>SUMPRODUCT('Respondent Data'!I173:Z173,'Product Coding'!A101:R101)</f>
        <v>0.31675919291537702</v>
      </c>
      <c r="D173" s="4">
        <f>SUMPRODUCT('Respondent Data'!I173:Z173,'Product Coding'!A102:R102)</f>
        <v>0.38878416092997581</v>
      </c>
      <c r="E173" s="4">
        <f>SUMPRODUCT('Respondent Data'!I173:Z173,'Product Coding'!A103:R103)</f>
        <v>-0.63056117864914096</v>
      </c>
      <c r="F173" s="4">
        <f>SUMPRODUCT('Respondent Data'!I173:Z173,'Product Coding'!A104:R104)</f>
        <v>-1.50818467357696</v>
      </c>
      <c r="G173" s="4">
        <f>SUMPRODUCT('Respondent Data'!I173:Z173,'Product Coding'!A105:R105)</f>
        <v>-1.8310870329210602</v>
      </c>
      <c r="H173" s="4">
        <f>SUMPRODUCT('Respondent Data'!I173:Z173,'Product Coding'!A106:R106)</f>
        <v>-2.4876030985339801</v>
      </c>
      <c r="I173" s="4">
        <f>SUMPRODUCT('Respondent Data'!I173:Z173,'Product Coding'!A107:R107)</f>
        <v>-2.7305076878697028</v>
      </c>
      <c r="J173" s="4">
        <f>SUMPRODUCT('Respondent Data'!I173:Z173,'Product Coding'!A108:R108)</f>
        <v>-2.6584827198551042</v>
      </c>
      <c r="K173" s="4">
        <f>SUMPRODUCT('Respondent Data'!I173:Z173,'Product Coding'!A109:R109)</f>
        <v>-3.677828059434221</v>
      </c>
      <c r="L173" s="4">
        <f>SUMPRODUCT('Respondent Data'!I173:Z173,'Product Coding'!A110:R110)</f>
        <v>-4.5554515543620404</v>
      </c>
      <c r="M173" s="4">
        <f>SUMPRODUCT('Respondent Data'!I173:Z173,'Product Coding'!A111:R111)</f>
        <v>-4.8783539137061407</v>
      </c>
      <c r="N173" s="4">
        <f>SUMPRODUCT('Respondent Data'!I173:Z173,'Product Coding'!A112:R112)</f>
        <v>-2.4233933332647202</v>
      </c>
      <c r="O173" s="4">
        <f>SUMPRODUCT('Respondent Data'!I173:Z173,'Product Coding'!A113:R113)</f>
        <v>-2.6662979226004428</v>
      </c>
      <c r="P173" s="4">
        <f>SUMPRODUCT('Respondent Data'!I173:Z173,'Product Coding'!A114:R114)</f>
        <v>-2.5942729545858447</v>
      </c>
      <c r="Q173" s="4">
        <f>SUMPRODUCT('Respondent Data'!I173:Z173,'Product Coding'!A115:R115)</f>
        <v>-3.6136182941649611</v>
      </c>
      <c r="R173" s="4">
        <f>SUMPRODUCT('Respondent Data'!I173:Z173,'Product Coding'!A116:R116)</f>
        <v>-4.4912417890927809</v>
      </c>
      <c r="S173" s="4">
        <f>SUMPRODUCT('Respondent Data'!I173:Z173,'Product Coding'!A117:R117)</f>
        <v>-4.8141441484368794</v>
      </c>
      <c r="T173" s="4">
        <f>SUMPRODUCT('Respondent Data'!I173:Z173,'Product Coding'!A118:R118)</f>
        <v>-5.4706602140498006</v>
      </c>
      <c r="U173" s="4">
        <f>SUMPRODUCT('Respondent Data'!I173:Z173,'Product Coding'!A119:R119)</f>
        <v>-5.7135648033855233</v>
      </c>
      <c r="V173" s="4">
        <f>SUMPRODUCT('Respondent Data'!I173:Z173,'Product Coding'!A120:R120)</f>
        <v>-5.6415398353709243</v>
      </c>
      <c r="W173" s="4">
        <f>SUMPRODUCT('Respondent Data'!I173:Z173,'Product Coding'!A121:R121)</f>
        <v>-6.6608851749500406</v>
      </c>
      <c r="X173" s="4">
        <f>SUMPRODUCT('Respondent Data'!I173:Z173,'Product Coding'!A122:R122)</f>
        <v>-7.5385086698778601</v>
      </c>
      <c r="Y173" s="4">
        <f>SUMPRODUCT('Respondent Data'!I173:Z173,'Product Coding'!A123:R123)</f>
        <v>-7.8614110292219603</v>
      </c>
      <c r="Z173" s="4">
        <f>SUMPRODUCT('Respondent Data'!I173:Z173,'Product Coding'!A124:R124)</f>
        <v>-9.9187280208359985E-2</v>
      </c>
      <c r="AA173" s="4">
        <f>SUMPRODUCT('Respondent Data'!I173:Z173,'Product Coding'!A125:R125)</f>
        <v>-0.34209186954408288</v>
      </c>
      <c r="AB173" s="4">
        <f>SUMPRODUCT('Respondent Data'!I173:Z173,'Product Coding'!A126:R126)</f>
        <v>-0.27006690152948387</v>
      </c>
      <c r="AC173" s="4">
        <f>SUMPRODUCT('Respondent Data'!I173:Z173,'Product Coding'!A127:R127)</f>
        <v>-1.2894122411086011</v>
      </c>
      <c r="AD173" s="4">
        <f>SUMPRODUCT('Respondent Data'!I173:Z173,'Product Coding'!A128:R128)</f>
        <v>-2.1670357360364201</v>
      </c>
      <c r="AE173" s="4">
        <f>SUMPRODUCT('Respondent Data'!I173:Z173,'Product Coding'!A129:R129)</f>
        <v>-2.4899380953805204</v>
      </c>
      <c r="AF173" s="4">
        <f>SUMPRODUCT('Respondent Data'!I173:Z173,'Product Coding'!A130:R130)</f>
        <v>-3.1464541609934402</v>
      </c>
      <c r="AG173" s="4">
        <f>SUMPRODUCT('Respondent Data'!I173:Z173,'Product Coding'!A131:R131)</f>
        <v>-3.3893587503291629</v>
      </c>
      <c r="AH173" s="4">
        <f>SUMPRODUCT('Respondent Data'!I173:Z173,'Product Coding'!A132:R132)</f>
        <v>-3.3173337823145639</v>
      </c>
      <c r="AI173" s="4">
        <f>SUMPRODUCT('Respondent Data'!I173:Z173,'Product Coding'!A133:R133)</f>
        <v>-4.3366791218936811</v>
      </c>
      <c r="AJ173" s="4">
        <f>SUMPRODUCT('Respondent Data'!I173:Z173,'Product Coding'!A134:R134)</f>
        <v>-5.2143026168215005</v>
      </c>
      <c r="AK173" s="4">
        <f>SUMPRODUCT('Respondent Data'!I173:Z173,'Product Coding'!A135:R135)</f>
        <v>-5.5372049761656008</v>
      </c>
      <c r="AL173" s="4">
        <f>SUMPRODUCT('Respondent Data'!I173:Z173,'Product Coding'!A136:R136)</f>
        <v>3.4426221293999602</v>
      </c>
      <c r="AM173" s="4">
        <f>SUMPRODUCT('Respondent Data'!I173:Z173,'Product Coding'!A137:R137)</f>
        <v>3.199717540064237</v>
      </c>
      <c r="AN173" s="4">
        <f>SUMPRODUCT('Respondent Data'!I173:Z173,'Product Coding'!A138:R138)</f>
        <v>3.271742508078836</v>
      </c>
      <c r="AO173" s="4">
        <f>SUMPRODUCT('Respondent Data'!I173:Z173,'Product Coding'!A139:R139)</f>
        <v>2.2523971684997188</v>
      </c>
      <c r="AP173" s="4">
        <f>SUMPRODUCT('Respondent Data'!I173:Z173,'Product Coding'!A140:R140)</f>
        <v>1.3747736735719001</v>
      </c>
      <c r="AQ173" s="4">
        <f>SUMPRODUCT('Respondent Data'!I173:Z173,'Product Coding'!A141:R141)</f>
        <v>1.0518713142278</v>
      </c>
      <c r="AR173" s="4">
        <f>SUMPRODUCT('Respondent Data'!I173:Z173,'Product Coding'!A142:R142)</f>
        <v>0.39535524861487992</v>
      </c>
      <c r="AS173" s="4">
        <f>SUMPRODUCT('Respondent Data'!I173:Z173,'Product Coding'!A143:R143)</f>
        <v>0.15245065927915702</v>
      </c>
      <c r="AT173" s="4">
        <f>SUMPRODUCT('Respondent Data'!I173:Z173,'Product Coding'!A144:R144)</f>
        <v>0.22447562729375603</v>
      </c>
      <c r="AU173" s="4">
        <f>SUMPRODUCT('Respondent Data'!I173:Z173,'Product Coding'!A145:R145)</f>
        <v>-0.79486971228536107</v>
      </c>
      <c r="AV173" s="4">
        <f>SUMPRODUCT('Respondent Data'!I173:Z173,'Product Coding'!A146:R146)</f>
        <v>-1.67249320721318</v>
      </c>
      <c r="AW173" s="4">
        <f>SUMPRODUCT('Respondent Data'!I173:Z173,'Product Coding'!A147:R147)</f>
        <v>-1.99539556655728</v>
      </c>
      <c r="AX173" s="4">
        <f>SUMPRODUCT('Respondent Data'!I173:Z173,'Product Coding'!A148:R148)</f>
        <v>5.5249469978458006</v>
      </c>
      <c r="AY173" s="4">
        <f>SUMPRODUCT('Respondent Data'!I173:Z173,'Product Coding'!A149:R149)</f>
        <v>5.282042408510077</v>
      </c>
      <c r="AZ173" s="4">
        <f>SUMPRODUCT('Respondent Data'!I173:Z173,'Product Coding'!A150:R150)</f>
        <v>5.354067376524676</v>
      </c>
      <c r="BA173" s="4">
        <f>SUMPRODUCT('Respondent Data'!I173:Z173,'Product Coding'!A151:R151)</f>
        <v>4.3347220369455588</v>
      </c>
      <c r="BB173" s="4">
        <f>SUMPRODUCT('Respondent Data'!I173:Z173,'Product Coding'!A152:R152)</f>
        <v>3.4570985420177403</v>
      </c>
      <c r="BC173" s="4">
        <f>SUMPRODUCT('Respondent Data'!I173:Z173,'Product Coding'!A153:R153)</f>
        <v>3.13419618267364</v>
      </c>
      <c r="BD173" s="4">
        <f>SUMPRODUCT('Respondent Data'!I173:Z173,'Product Coding'!A154:R154)</f>
        <v>2.4776801170607201</v>
      </c>
      <c r="BE173" s="4">
        <f>SUMPRODUCT('Respondent Data'!I173:Z173,'Product Coding'!A155:R155)</f>
        <v>2.234775527724997</v>
      </c>
      <c r="BF173" s="4">
        <f>SUMPRODUCT('Respondent Data'!I173:Z173,'Product Coding'!A156:R156)</f>
        <v>2.306800495739596</v>
      </c>
      <c r="BG173" s="4">
        <f>SUMPRODUCT('Respondent Data'!I173:Z173,'Product Coding'!A157:R157)</f>
        <v>1.2874551561604788</v>
      </c>
      <c r="BH173" s="4">
        <f>SUMPRODUCT('Respondent Data'!I173:Z173,'Product Coding'!A158:R158)</f>
        <v>0.40983166123266002</v>
      </c>
      <c r="BI173" s="4">
        <f>SUMPRODUCT('Respondent Data'!I173:Z173,'Product Coding'!A159:R159)</f>
        <v>8.6929301888559962E-2</v>
      </c>
      <c r="BJ173" s="4">
        <f>SUMPRODUCT('Respondent Data'!I173:Z173,'Product Coding'!A160:R160)</f>
        <v>7.0624410440579197</v>
      </c>
      <c r="BK173" s="4">
        <f>SUMPRODUCT('Respondent Data'!I173:Z173,'Product Coding'!A161:R161)</f>
        <v>6.819536454722197</v>
      </c>
      <c r="BL173" s="4">
        <f>SUMPRODUCT('Respondent Data'!I173:Z173,'Product Coding'!A162:R162)</f>
        <v>6.8915614227367961</v>
      </c>
      <c r="BM173" s="4">
        <f>SUMPRODUCT('Respondent Data'!I173:Z173,'Product Coding'!A163:R163)</f>
        <v>5.8722160831576797</v>
      </c>
      <c r="BN173" s="4">
        <f>SUMPRODUCT('Respondent Data'!I173:Z173,'Product Coding'!A164:R164)</f>
        <v>4.9945925882298603</v>
      </c>
      <c r="BO173" s="4">
        <f>SUMPRODUCT('Respondent Data'!I173:Z173,'Product Coding'!A165:R165)</f>
        <v>4.67169022888576</v>
      </c>
      <c r="BP173" s="4">
        <f>SUMPRODUCT('Respondent Data'!I173:Z173,'Product Coding'!A166:R166)</f>
        <v>4.0151741632728406</v>
      </c>
      <c r="BQ173" s="4">
        <f>SUMPRODUCT('Respondent Data'!I173:Z173,'Product Coding'!A167:R167)</f>
        <v>3.7722695739371166</v>
      </c>
      <c r="BR173" s="4">
        <f>SUMPRODUCT('Respondent Data'!I173:Z173,'Product Coding'!A168:R168)</f>
        <v>3.8442945419517156</v>
      </c>
      <c r="BS173" s="4">
        <f>SUMPRODUCT('Respondent Data'!I173:Z173,'Product Coding'!A169:R169)</f>
        <v>2.8249492023725993</v>
      </c>
      <c r="BT173" s="4">
        <f>SUMPRODUCT('Respondent Data'!I173:Z173,'Product Coding'!A170:R170)</f>
        <v>1.9473257074447798</v>
      </c>
      <c r="BU173" s="4">
        <f>SUMPRODUCT('Respondent Data'!I173:Z173,'Product Coding'!A171:R171)</f>
        <v>1.62442334810068</v>
      </c>
      <c r="BV173" s="4">
        <f>SUMPRODUCT('Respondent Data'!I173:Z173,'Product Coding'!A172:R172)</f>
        <v>3.8884402907314399</v>
      </c>
      <c r="BX173" s="4">
        <f t="shared" si="676"/>
        <v>0.57140114676344655</v>
      </c>
      <c r="BY173" s="4">
        <f t="shared" si="677"/>
        <v>0.72850616345042085</v>
      </c>
      <c r="BZ173" s="4">
        <f t="shared" si="678"/>
        <v>0.67788056733630553</v>
      </c>
      <c r="CA173" s="4">
        <f t="shared" si="679"/>
        <v>1.8786645499380872</v>
      </c>
      <c r="CB173" s="4">
        <f t="shared" si="680"/>
        <v>4.51852075449907</v>
      </c>
      <c r="CC173" s="4">
        <f t="shared" si="681"/>
        <v>6.2406667829903038</v>
      </c>
      <c r="CD173" s="4">
        <f t="shared" si="682"/>
        <v>12.032401049204115</v>
      </c>
      <c r="CE173" s="4">
        <f t="shared" si="683"/>
        <v>15.340673316991774</v>
      </c>
      <c r="CF173" s="4">
        <f t="shared" si="684"/>
        <v>14.274614070785461</v>
      </c>
      <c r="CG173" s="4">
        <f t="shared" si="685"/>
        <v>39.560377905814313</v>
      </c>
      <c r="CH173" s="4">
        <f t="shared" si="686"/>
        <v>95.149710803421257</v>
      </c>
      <c r="CI173" s="4">
        <f t="shared" si="687"/>
        <v>131.41416668957493</v>
      </c>
      <c r="CJ173" s="4">
        <f t="shared" si="688"/>
        <v>11.284085083090932</v>
      </c>
      <c r="CK173" s="4">
        <f t="shared" si="689"/>
        <v>14.38661013981811</v>
      </c>
      <c r="CL173" s="4">
        <f t="shared" si="690"/>
        <v>13.386850973828256</v>
      </c>
      <c r="CM173" s="4">
        <f t="shared" si="691"/>
        <v>37.100049140895848</v>
      </c>
      <c r="CN173" s="4">
        <f t="shared" si="692"/>
        <v>89.232184660959334</v>
      </c>
      <c r="CO173" s="4">
        <f t="shared" si="693"/>
        <v>123.24129090982566</v>
      </c>
      <c r="CP173" s="4">
        <f t="shared" si="694"/>
        <v>237.61701908046928</v>
      </c>
      <c r="CQ173" s="4">
        <f t="shared" si="695"/>
        <v>302.9490996322794</v>
      </c>
      <c r="CR173" s="4">
        <f t="shared" si="696"/>
        <v>281.89645858326173</v>
      </c>
      <c r="CS173" s="4">
        <f t="shared" si="697"/>
        <v>781.24216714819579</v>
      </c>
      <c r="CT173" s="4">
        <f t="shared" si="698"/>
        <v>1879.0256869781738</v>
      </c>
      <c r="CU173" s="4">
        <f t="shared" si="699"/>
        <v>2595.1796674684588</v>
      </c>
      <c r="CV173" s="4">
        <f t="shared" si="700"/>
        <v>1.1042730886886578</v>
      </c>
      <c r="CW173" s="4">
        <f t="shared" si="701"/>
        <v>1.4078896337517528</v>
      </c>
      <c r="CX173" s="4">
        <f t="shared" si="702"/>
        <v>1.3100520922902152</v>
      </c>
      <c r="CY173" s="4">
        <f t="shared" si="703"/>
        <v>3.6306519805233473</v>
      </c>
      <c r="CZ173" s="4">
        <f t="shared" si="704"/>
        <v>8.7323606158952352</v>
      </c>
      <c r="DA173" s="4">
        <f t="shared" si="705"/>
        <v>12.060529494846067</v>
      </c>
      <c r="DB173" s="4">
        <f t="shared" si="706"/>
        <v>23.253465181521527</v>
      </c>
      <c r="DC173" s="4">
        <f t="shared" si="707"/>
        <v>29.646935086273587</v>
      </c>
      <c r="DD173" s="4">
        <f t="shared" si="708"/>
        <v>27.586700270152871</v>
      </c>
      <c r="DE173" s="4">
        <f t="shared" si="709"/>
        <v>76.453225456737471</v>
      </c>
      <c r="DF173" s="4">
        <f t="shared" si="710"/>
        <v>183.88353896710822</v>
      </c>
      <c r="DG173" s="4">
        <f t="shared" si="711"/>
        <v>253.96716224621065</v>
      </c>
      <c r="DH173" s="4">
        <f t="shared" si="712"/>
        <v>3.1980717708853718E-2</v>
      </c>
      <c r="DI173" s="4">
        <f t="shared" si="713"/>
        <v>4.0773719294114615E-2</v>
      </c>
      <c r="DJ173" s="4">
        <f t="shared" si="714"/>
        <v>3.7940258235559486E-2</v>
      </c>
      <c r="DK173" s="4">
        <f t="shared" si="715"/>
        <v>0.10514686745295168</v>
      </c>
      <c r="DL173" s="4">
        <f t="shared" si="716"/>
        <v>0.25289682656351953</v>
      </c>
      <c r="DM173" s="4">
        <f t="shared" si="717"/>
        <v>0.34928351794935647</v>
      </c>
      <c r="DN173" s="4">
        <f t="shared" si="718"/>
        <v>0.67344075785276092</v>
      </c>
      <c r="DO173" s="4">
        <f t="shared" si="719"/>
        <v>0.85860125691620948</v>
      </c>
      <c r="DP173" s="4">
        <f t="shared" si="720"/>
        <v>0.79893504867187792</v>
      </c>
      <c r="DQ173" s="4">
        <f t="shared" si="721"/>
        <v>2.2141525011415264</v>
      </c>
      <c r="DR173" s="4">
        <f t="shared" si="722"/>
        <v>5.325428656416455</v>
      </c>
      <c r="DS173" s="4">
        <f t="shared" si="723"/>
        <v>7.3551118888170839</v>
      </c>
      <c r="DT173" s="4">
        <f t="shared" si="724"/>
        <v>3.9860799573540372E-3</v>
      </c>
      <c r="DU173" s="4">
        <f t="shared" si="725"/>
        <v>5.082040582849552E-3</v>
      </c>
      <c r="DV173" s="4">
        <f t="shared" si="726"/>
        <v>4.728877703946339E-3</v>
      </c>
      <c r="DW173" s="4">
        <f t="shared" si="727"/>
        <v>1.3105516416122828E-2</v>
      </c>
      <c r="DX173" s="4">
        <f t="shared" si="728"/>
        <v>3.152108657537122E-2</v>
      </c>
      <c r="DY173" s="4">
        <f t="shared" si="729"/>
        <v>4.3534733741969631E-2</v>
      </c>
      <c r="DZ173" s="4">
        <f t="shared" si="730"/>
        <v>8.3937725593914478E-2</v>
      </c>
      <c r="EA173" s="4">
        <f t="shared" si="731"/>
        <v>0.10701614931566086</v>
      </c>
      <c r="EB173" s="4">
        <f t="shared" si="732"/>
        <v>9.9579346959339773E-2</v>
      </c>
      <c r="EC173" s="4">
        <f t="shared" si="733"/>
        <v>0.27597219636137732</v>
      </c>
      <c r="ED173" s="4">
        <f t="shared" si="734"/>
        <v>0.66376197760514055</v>
      </c>
      <c r="EE173" s="4">
        <f t="shared" si="735"/>
        <v>0.91674190526354615</v>
      </c>
      <c r="EF173" s="4">
        <f t="shared" si="736"/>
        <v>8.5668433532919142E-4</v>
      </c>
      <c r="EG173" s="4">
        <f t="shared" si="737"/>
        <v>1.0922271016671813E-3</v>
      </c>
      <c r="EH173" s="4">
        <f t="shared" si="738"/>
        <v>1.0163256873922466E-3</v>
      </c>
      <c r="EI173" s="4">
        <f t="shared" si="739"/>
        <v>2.8166245384462023E-3</v>
      </c>
      <c r="EJ173" s="4">
        <f t="shared" si="740"/>
        <v>6.7744805399239383E-3</v>
      </c>
      <c r="EK173" s="4">
        <f t="shared" si="741"/>
        <v>9.3564416264819081E-3</v>
      </c>
      <c r="EL173" s="4">
        <f t="shared" si="742"/>
        <v>1.803981240436513E-2</v>
      </c>
      <c r="EM173" s="4">
        <f t="shared" si="743"/>
        <v>2.2999804250498031E-2</v>
      </c>
      <c r="EN173" s="4">
        <f t="shared" si="744"/>
        <v>2.1401494093210429E-2</v>
      </c>
      <c r="EO173" s="4">
        <f t="shared" si="745"/>
        <v>5.9311669645011285E-2</v>
      </c>
      <c r="EP173" s="4">
        <f t="shared" si="746"/>
        <v>0.14265506329153244</v>
      </c>
      <c r="EQ173" s="4">
        <f t="shared" si="747"/>
        <v>0.19702525744125776</v>
      </c>
      <c r="ER173" s="4">
        <f t="shared" si="748"/>
        <v>2.0477259715211384E-2</v>
      </c>
      <c r="ET173" s="4">
        <f t="shared" si="749"/>
        <v>0.63637474241358472</v>
      </c>
      <c r="EU173" s="4">
        <f t="shared" si="750"/>
        <v>0.57853424022730315</v>
      </c>
      <c r="EV173" s="4">
        <f t="shared" si="751"/>
        <v>0.59598997656164243</v>
      </c>
      <c r="EW173" s="4">
        <f t="shared" si="752"/>
        <v>0.34738330314364257</v>
      </c>
      <c r="EX173" s="4">
        <f t="shared" si="753"/>
        <v>0.18120798026984544</v>
      </c>
      <c r="EY173" s="4">
        <f t="shared" si="754"/>
        <v>0.13810882753908649</v>
      </c>
      <c r="EZ173" s="4">
        <f t="shared" si="755"/>
        <v>7.673183139656907E-2</v>
      </c>
      <c r="FA173" s="4">
        <f t="shared" si="756"/>
        <v>6.1196988679784355E-2</v>
      </c>
      <c r="FB173" s="4">
        <f t="shared" si="757"/>
        <v>6.5468102523953159E-2</v>
      </c>
      <c r="FC173" s="4">
        <f t="shared" si="758"/>
        <v>2.4654602635165546E-2</v>
      </c>
      <c r="FD173" s="4">
        <f t="shared" si="759"/>
        <v>1.0400447298739223E-2</v>
      </c>
      <c r="FE173" s="4">
        <f t="shared" si="760"/>
        <v>7.5520620262962456E-3</v>
      </c>
      <c r="FF173" s="4">
        <f t="shared" si="761"/>
        <v>8.1406144066561534E-2</v>
      </c>
      <c r="FG173" s="4">
        <f t="shared" si="762"/>
        <v>6.4991573251872964E-2</v>
      </c>
      <c r="FH173" s="4">
        <f t="shared" si="763"/>
        <v>6.9507913984731148E-2</v>
      </c>
      <c r="FI173" s="4">
        <f t="shared" si="764"/>
        <v>2.6246685307463803E-2</v>
      </c>
      <c r="FJ173" s="4">
        <f t="shared" si="765"/>
        <v>1.1082520098093879E-2</v>
      </c>
      <c r="FK173" s="4">
        <f t="shared" si="766"/>
        <v>8.0488539090100095E-3</v>
      </c>
      <c r="FL173" s="4">
        <f t="shared" si="767"/>
        <v>4.1908159101709678E-3</v>
      </c>
      <c r="FM173" s="4">
        <f t="shared" si="768"/>
        <v>3.2900245508534483E-3</v>
      </c>
      <c r="FN173" s="4">
        <f t="shared" si="769"/>
        <v>3.5348622072116933E-3</v>
      </c>
      <c r="FO173" s="4">
        <f t="shared" si="770"/>
        <v>1.2783764951532586E-3</v>
      </c>
      <c r="FP173" s="4">
        <f t="shared" si="771"/>
        <v>5.3190762601086183E-4</v>
      </c>
      <c r="FQ173" s="4">
        <f t="shared" si="772"/>
        <v>3.8518135417611618E-4</v>
      </c>
      <c r="FR173" s="4">
        <f t="shared" si="773"/>
        <v>0.47522348946789061</v>
      </c>
      <c r="FS173" s="4">
        <f t="shared" si="774"/>
        <v>0.41530142660313368</v>
      </c>
      <c r="FT173" s="4">
        <f t="shared" si="775"/>
        <v>0.43289067088032079</v>
      </c>
      <c r="FU173" s="4">
        <f t="shared" si="776"/>
        <v>0.21595231172759866</v>
      </c>
      <c r="FV173" s="4">
        <f t="shared" si="777"/>
        <v>0.10274999452514785</v>
      </c>
      <c r="FW173" s="4">
        <f t="shared" si="778"/>
        <v>7.6566574149587049E-2</v>
      </c>
      <c r="FX173" s="4">
        <f t="shared" si="779"/>
        <v>4.1231221704430505E-2</v>
      </c>
      <c r="FY173" s="4">
        <f t="shared" si="780"/>
        <v>3.2629690283381342E-2</v>
      </c>
      <c r="FZ173" s="4">
        <f t="shared" si="781"/>
        <v>3.498130216323328E-2</v>
      </c>
      <c r="GA173" s="4">
        <f t="shared" si="782"/>
        <v>1.2911018154544943E-2</v>
      </c>
      <c r="GB173" s="4">
        <f t="shared" si="783"/>
        <v>5.4088103548142561E-3</v>
      </c>
      <c r="GC173" s="4">
        <f t="shared" si="784"/>
        <v>3.922073694471854E-3</v>
      </c>
      <c r="GD173" s="4">
        <f t="shared" si="785"/>
        <v>0.96901035342999853</v>
      </c>
      <c r="GE173" s="4">
        <f t="shared" si="786"/>
        <v>0.96082364635247641</v>
      </c>
      <c r="GF173" s="4">
        <f t="shared" si="787"/>
        <v>0.96344658766771818</v>
      </c>
      <c r="GG173" s="4">
        <f t="shared" si="788"/>
        <v>0.90485710944891407</v>
      </c>
      <c r="GH173" s="4">
        <f t="shared" si="789"/>
        <v>0.79815031756671284</v>
      </c>
      <c r="GI173" s="4">
        <f t="shared" si="790"/>
        <v>0.74113408093786082</v>
      </c>
      <c r="GJ173" s="4">
        <f t="shared" si="791"/>
        <v>0.59757119892497912</v>
      </c>
      <c r="GK173" s="4">
        <f t="shared" si="792"/>
        <v>0.53803902062306774</v>
      </c>
      <c r="GL173" s="4">
        <f t="shared" si="793"/>
        <v>0.55588443881744509</v>
      </c>
      <c r="GM173" s="4">
        <f t="shared" si="794"/>
        <v>0.31112400536217361</v>
      </c>
      <c r="GN173" s="4">
        <f t="shared" si="795"/>
        <v>0.15809205262090964</v>
      </c>
      <c r="GO173" s="4">
        <f t="shared" si="796"/>
        <v>0.11968720626452076</v>
      </c>
      <c r="GP173" s="4">
        <f t="shared" si="797"/>
        <v>0.99602974579336456</v>
      </c>
      <c r="GQ173" s="4">
        <f t="shared" si="798"/>
        <v>0.99494365596274859</v>
      </c>
      <c r="GR173" s="4">
        <f t="shared" si="799"/>
        <v>0.99529337932960293</v>
      </c>
      <c r="GS173" s="4">
        <f t="shared" si="800"/>
        <v>0.98706401633022012</v>
      </c>
      <c r="GT173" s="4">
        <f t="shared" si="801"/>
        <v>0.9694421306693588</v>
      </c>
      <c r="GU173" s="4">
        <f t="shared" si="802"/>
        <v>0.95828147129721297</v>
      </c>
      <c r="GV173" s="4">
        <f t="shared" si="803"/>
        <v>0.92256222510576147</v>
      </c>
      <c r="GW173" s="4">
        <f t="shared" si="804"/>
        <v>0.90332918866466716</v>
      </c>
      <c r="GX173" s="4">
        <f t="shared" si="805"/>
        <v>0.90943868922719773</v>
      </c>
      <c r="GY173" s="4">
        <f t="shared" si="806"/>
        <v>0.78371613648921767</v>
      </c>
      <c r="GZ173" s="4">
        <f t="shared" si="807"/>
        <v>0.60104751368307163</v>
      </c>
      <c r="HA173" s="4">
        <f t="shared" si="808"/>
        <v>0.52171865041084031</v>
      </c>
      <c r="HB173" s="4">
        <f t="shared" si="809"/>
        <v>0.99914404894453179</v>
      </c>
      <c r="HC173" s="4">
        <f t="shared" si="810"/>
        <v>0.99890896455681277</v>
      </c>
      <c r="HD173" s="4">
        <f t="shared" si="811"/>
        <v>0.99898470618179536</v>
      </c>
      <c r="HE173" s="4">
        <f t="shared" si="812"/>
        <v>0.99719128655277067</v>
      </c>
      <c r="HF173" s="4">
        <f t="shared" si="813"/>
        <v>0.9932711042335014</v>
      </c>
      <c r="HG173" s="4">
        <f t="shared" si="814"/>
        <v>0.99073028987519518</v>
      </c>
      <c r="HH173" s="4">
        <f t="shared" si="815"/>
        <v>0.98227985567503562</v>
      </c>
      <c r="HI173" s="4">
        <f t="shared" si="816"/>
        <v>0.97751729359581963</v>
      </c>
      <c r="HJ173" s="4">
        <f t="shared" si="817"/>
        <v>0.97904693284964261</v>
      </c>
      <c r="HK173" s="4">
        <f t="shared" si="818"/>
        <v>0.94400923604958731</v>
      </c>
      <c r="HL173" s="4">
        <f t="shared" si="819"/>
        <v>0.87515474452928932</v>
      </c>
      <c r="HM173" s="4">
        <f t="shared" si="820"/>
        <v>0.83540426050623551</v>
      </c>
      <c r="HN173" s="4">
        <f t="shared" si="821"/>
        <v>0.97993364426275786</v>
      </c>
      <c r="HP173" s="4">
        <f t="shared" ref="HP173:IU173" si="951">IF(B1=1,ET173,0)</f>
        <v>0.63637474241358472</v>
      </c>
      <c r="HQ173" s="4">
        <f t="shared" si="951"/>
        <v>0.57853424022730315</v>
      </c>
      <c r="HR173" s="4">
        <f t="shared" si="951"/>
        <v>0.59598997656164243</v>
      </c>
      <c r="HS173" s="4">
        <f t="shared" si="951"/>
        <v>0.34738330314364257</v>
      </c>
      <c r="HT173" s="4">
        <f t="shared" si="951"/>
        <v>0.18120798026984544</v>
      </c>
      <c r="HU173" s="4">
        <f t="shared" si="951"/>
        <v>0.13810882753908649</v>
      </c>
      <c r="HV173" s="4">
        <f t="shared" si="951"/>
        <v>7.673183139656907E-2</v>
      </c>
      <c r="HW173" s="4">
        <f t="shared" si="951"/>
        <v>6.1196988679784355E-2</v>
      </c>
      <c r="HX173" s="4">
        <f t="shared" si="951"/>
        <v>6.5468102523953159E-2</v>
      </c>
      <c r="HY173" s="4">
        <f t="shared" si="951"/>
        <v>2.4654602635165546E-2</v>
      </c>
      <c r="HZ173" s="4">
        <f t="shared" si="951"/>
        <v>1.0400447298739223E-2</v>
      </c>
      <c r="IA173" s="4">
        <f t="shared" si="951"/>
        <v>7.5520620262962456E-3</v>
      </c>
      <c r="IB173" s="4">
        <f t="shared" si="951"/>
        <v>8.1406144066561534E-2</v>
      </c>
      <c r="IC173" s="4">
        <f t="shared" si="951"/>
        <v>6.4991573251872964E-2</v>
      </c>
      <c r="ID173" s="4">
        <f t="shared" si="951"/>
        <v>6.9507913984731148E-2</v>
      </c>
      <c r="IE173" s="4">
        <f t="shared" si="951"/>
        <v>2.6246685307463803E-2</v>
      </c>
      <c r="IF173" s="4">
        <f t="shared" si="951"/>
        <v>1.1082520098093879E-2</v>
      </c>
      <c r="IG173" s="4">
        <f t="shared" si="951"/>
        <v>8.0488539090100095E-3</v>
      </c>
      <c r="IH173" s="4">
        <f t="shared" si="951"/>
        <v>4.1908159101709678E-3</v>
      </c>
      <c r="II173" s="4">
        <f t="shared" si="951"/>
        <v>3.2900245508534483E-3</v>
      </c>
      <c r="IJ173" s="4">
        <f t="shared" si="951"/>
        <v>3.5348622072116933E-3</v>
      </c>
      <c r="IK173" s="4">
        <f t="shared" si="951"/>
        <v>1.2783764951532586E-3</v>
      </c>
      <c r="IL173" s="4">
        <f t="shared" si="951"/>
        <v>5.3190762601086183E-4</v>
      </c>
      <c r="IM173" s="4">
        <f t="shared" si="951"/>
        <v>3.8518135417611618E-4</v>
      </c>
      <c r="IN173" s="4">
        <f t="shared" si="951"/>
        <v>0.47522348946789061</v>
      </c>
      <c r="IO173" s="4">
        <f t="shared" si="951"/>
        <v>0.41530142660313368</v>
      </c>
      <c r="IP173" s="4">
        <f t="shared" si="951"/>
        <v>0.43289067088032079</v>
      </c>
      <c r="IQ173" s="4">
        <f t="shared" si="951"/>
        <v>0.21595231172759866</v>
      </c>
      <c r="IR173" s="4">
        <f t="shared" si="951"/>
        <v>0.10274999452514785</v>
      </c>
      <c r="IS173" s="4">
        <f t="shared" si="951"/>
        <v>7.6566574149587049E-2</v>
      </c>
      <c r="IT173" s="4">
        <f t="shared" si="951"/>
        <v>4.1231221704430505E-2</v>
      </c>
      <c r="IU173" s="4">
        <f t="shared" si="951"/>
        <v>3.2629690283381342E-2</v>
      </c>
      <c r="IV173" s="4">
        <f t="shared" ref="IV173:KA173" si="952">IF(AH1=1,FZ173,0)</f>
        <v>3.498130216323328E-2</v>
      </c>
      <c r="IW173" s="4">
        <f t="shared" si="952"/>
        <v>1.2911018154544943E-2</v>
      </c>
      <c r="IX173" s="4">
        <f t="shared" si="952"/>
        <v>5.4088103548142561E-3</v>
      </c>
      <c r="IY173" s="4">
        <f t="shared" si="952"/>
        <v>3.922073694471854E-3</v>
      </c>
      <c r="IZ173" s="4">
        <f t="shared" si="952"/>
        <v>0.96901035342999853</v>
      </c>
      <c r="JA173" s="4">
        <f t="shared" si="952"/>
        <v>0.96082364635247641</v>
      </c>
      <c r="JB173" s="4">
        <f t="shared" si="952"/>
        <v>0.96344658766771818</v>
      </c>
      <c r="JC173" s="4">
        <f t="shared" si="952"/>
        <v>0.90485710944891407</v>
      </c>
      <c r="JD173" s="4">
        <f t="shared" si="952"/>
        <v>0.79815031756671284</v>
      </c>
      <c r="JE173" s="4">
        <f t="shared" si="952"/>
        <v>0.74113408093786082</v>
      </c>
      <c r="JF173" s="4">
        <f t="shared" si="952"/>
        <v>0.59757119892497912</v>
      </c>
      <c r="JG173" s="4">
        <f t="shared" si="952"/>
        <v>0.53803902062306774</v>
      </c>
      <c r="JH173" s="4">
        <f t="shared" si="952"/>
        <v>0.55588443881744509</v>
      </c>
      <c r="JI173" s="4">
        <f t="shared" si="952"/>
        <v>0.31112400536217361</v>
      </c>
      <c r="JJ173" s="4">
        <f t="shared" si="952"/>
        <v>0.15809205262090964</v>
      </c>
      <c r="JK173" s="4">
        <f t="shared" si="952"/>
        <v>0.11968720626452076</v>
      </c>
      <c r="JL173" s="4">
        <f t="shared" si="952"/>
        <v>0.99602974579336456</v>
      </c>
      <c r="JM173" s="4">
        <f t="shared" si="952"/>
        <v>0.99494365596274859</v>
      </c>
      <c r="JN173" s="4">
        <f t="shared" si="952"/>
        <v>0.99529337932960293</v>
      </c>
      <c r="JO173" s="4">
        <f t="shared" si="952"/>
        <v>0.98706401633022012</v>
      </c>
      <c r="JP173" s="4">
        <f t="shared" si="952"/>
        <v>0.9694421306693588</v>
      </c>
      <c r="JQ173" s="4">
        <f t="shared" si="952"/>
        <v>0.95828147129721297</v>
      </c>
      <c r="JR173" s="4">
        <f t="shared" si="952"/>
        <v>0.92256222510576147</v>
      </c>
      <c r="JS173" s="4">
        <f t="shared" si="952"/>
        <v>0.90332918866466716</v>
      </c>
      <c r="JT173" s="4">
        <f t="shared" si="952"/>
        <v>0.90943868922719773</v>
      </c>
      <c r="JU173" s="4">
        <f t="shared" si="952"/>
        <v>0.78371613648921767</v>
      </c>
      <c r="JV173" s="4">
        <f t="shared" si="952"/>
        <v>0.60104751368307163</v>
      </c>
      <c r="JW173" s="4">
        <f t="shared" si="952"/>
        <v>0.52171865041084031</v>
      </c>
      <c r="JX173" s="4">
        <f t="shared" si="952"/>
        <v>0.99914404894453179</v>
      </c>
      <c r="JY173" s="4">
        <f t="shared" si="952"/>
        <v>0.99890896455681277</v>
      </c>
      <c r="JZ173" s="4">
        <f t="shared" si="952"/>
        <v>0.99898470618179536</v>
      </c>
      <c r="KA173" s="4">
        <f t="shared" si="952"/>
        <v>0.99719128655277067</v>
      </c>
      <c r="KB173" s="4">
        <f t="shared" ref="KB173:KJ173" si="953">IF(BN1=1,HF173,0)</f>
        <v>0.9932711042335014</v>
      </c>
      <c r="KC173" s="4">
        <f t="shared" si="953"/>
        <v>0.99073028987519518</v>
      </c>
      <c r="KD173" s="4">
        <f t="shared" si="953"/>
        <v>0.98227985567503562</v>
      </c>
      <c r="KE173" s="4">
        <f t="shared" si="953"/>
        <v>0.97751729359581963</v>
      </c>
      <c r="KF173" s="4">
        <f t="shared" si="953"/>
        <v>0.97904693284964261</v>
      </c>
      <c r="KG173" s="4">
        <f t="shared" si="953"/>
        <v>0.94400923604958731</v>
      </c>
      <c r="KH173" s="4">
        <f t="shared" si="953"/>
        <v>0.87515474452928932</v>
      </c>
      <c r="KI173" s="4">
        <f t="shared" si="953"/>
        <v>0.83540426050623551</v>
      </c>
      <c r="KJ173" s="4">
        <f t="shared" si="953"/>
        <v>0</v>
      </c>
    </row>
    <row r="174" spans="1:296" x14ac:dyDescent="0.2">
      <c r="A174" s="4" t="str">
        <f>'Respondent Data'!A174</f>
        <v>1416</v>
      </c>
      <c r="B174" s="4">
        <f>SUMPRODUCT('Respondent Data'!I174:Z174,'Product Coding'!A100:R100)</f>
        <v>2.3227742797908513</v>
      </c>
      <c r="C174" s="4">
        <f>SUMPRODUCT('Respondent Data'!I174:Z174,'Product Coding'!A101:R101)</f>
        <v>2.7042163502401273</v>
      </c>
      <c r="D174" s="4">
        <f>SUMPRODUCT('Respondent Data'!I174:Z174,'Product Coding'!A102:R102)</f>
        <v>3.0776692261373881</v>
      </c>
      <c r="E174" s="4">
        <f>SUMPRODUCT('Respondent Data'!I174:Z174,'Product Coding'!A103:R103)</f>
        <v>2.3938808311715509</v>
      </c>
      <c r="F174" s="4">
        <f>SUMPRODUCT('Respondent Data'!I174:Z174,'Product Coding'!A104:R104)</f>
        <v>1.03737953083913</v>
      </c>
      <c r="G174" s="4">
        <f>SUMPRODUCT('Respondent Data'!I174:Z174,'Product Coding'!A105:R105)</f>
        <v>1.4069690758597901</v>
      </c>
      <c r="H174" s="4">
        <f>SUMPRODUCT('Respondent Data'!I174:Z174,'Product Coding'!A106:R106)</f>
        <v>-0.24392047672174888</v>
      </c>
      <c r="I174" s="4">
        <f>SUMPRODUCT('Respondent Data'!I174:Z174,'Product Coding'!A107:R107)</f>
        <v>0.13752159372752715</v>
      </c>
      <c r="J174" s="4">
        <f>SUMPRODUCT('Respondent Data'!I174:Z174,'Product Coding'!A108:R108)</f>
        <v>0.51097446962478799</v>
      </c>
      <c r="K174" s="4">
        <f>SUMPRODUCT('Respondent Data'!I174:Z174,'Product Coding'!A109:R109)</f>
        <v>-0.17281392534104922</v>
      </c>
      <c r="L174" s="4">
        <f>SUMPRODUCT('Respondent Data'!I174:Z174,'Product Coding'!A110:R110)</f>
        <v>-1.5293152256734701</v>
      </c>
      <c r="M174" s="4">
        <f>SUMPRODUCT('Respondent Data'!I174:Z174,'Product Coding'!A111:R111)</f>
        <v>-1.15972568065281</v>
      </c>
      <c r="N174" s="4">
        <f>SUMPRODUCT('Respondent Data'!I174:Z174,'Product Coding'!A112:R112)</f>
        <v>0.39323623945061126</v>
      </c>
      <c r="O174" s="4">
        <f>SUMPRODUCT('Respondent Data'!I174:Z174,'Product Coding'!A113:R113)</f>
        <v>0.77467830989988729</v>
      </c>
      <c r="P174" s="4">
        <f>SUMPRODUCT('Respondent Data'!I174:Z174,'Product Coding'!A114:R114)</f>
        <v>1.1481311857971481</v>
      </c>
      <c r="Q174" s="4">
        <f>SUMPRODUCT('Respondent Data'!I174:Z174,'Product Coding'!A115:R115)</f>
        <v>0.46434279083131091</v>
      </c>
      <c r="R174" s="4">
        <f>SUMPRODUCT('Respondent Data'!I174:Z174,'Product Coding'!A116:R116)</f>
        <v>-0.89215850950110998</v>
      </c>
      <c r="S174" s="4">
        <f>SUMPRODUCT('Respondent Data'!I174:Z174,'Product Coding'!A117:R117)</f>
        <v>-0.52256896448044987</v>
      </c>
      <c r="T174" s="4">
        <f>SUMPRODUCT('Respondent Data'!I174:Z174,'Product Coding'!A118:R118)</f>
        <v>-2.1734585170619889</v>
      </c>
      <c r="U174" s="4">
        <f>SUMPRODUCT('Respondent Data'!I174:Z174,'Product Coding'!A119:R119)</f>
        <v>-1.7920164466127129</v>
      </c>
      <c r="V174" s="4">
        <f>SUMPRODUCT('Respondent Data'!I174:Z174,'Product Coding'!A120:R120)</f>
        <v>-1.418563570715452</v>
      </c>
      <c r="W174" s="4">
        <f>SUMPRODUCT('Respondent Data'!I174:Z174,'Product Coding'!A121:R121)</f>
        <v>-2.1023519656812892</v>
      </c>
      <c r="X174" s="4">
        <f>SUMPRODUCT('Respondent Data'!I174:Z174,'Product Coding'!A122:R122)</f>
        <v>-3.4588532660137101</v>
      </c>
      <c r="Y174" s="4">
        <f>SUMPRODUCT('Respondent Data'!I174:Z174,'Product Coding'!A123:R123)</f>
        <v>-3.08926372099305</v>
      </c>
      <c r="Z174" s="4">
        <f>SUMPRODUCT('Respondent Data'!I174:Z174,'Product Coding'!A124:R124)</f>
        <v>2.6293048477200802</v>
      </c>
      <c r="AA174" s="4">
        <f>SUMPRODUCT('Respondent Data'!I174:Z174,'Product Coding'!A125:R125)</f>
        <v>3.0107469181693562</v>
      </c>
      <c r="AB174" s="4">
        <f>SUMPRODUCT('Respondent Data'!I174:Z174,'Product Coding'!A126:R126)</f>
        <v>3.3841997940666171</v>
      </c>
      <c r="AC174" s="4">
        <f>SUMPRODUCT('Respondent Data'!I174:Z174,'Product Coding'!A127:R127)</f>
        <v>2.7004113991007799</v>
      </c>
      <c r="AD174" s="4">
        <f>SUMPRODUCT('Respondent Data'!I174:Z174,'Product Coding'!A128:R128)</f>
        <v>1.343910098768359</v>
      </c>
      <c r="AE174" s="4">
        <f>SUMPRODUCT('Respondent Data'!I174:Z174,'Product Coding'!A129:R129)</f>
        <v>1.7134996437890191</v>
      </c>
      <c r="AF174" s="4">
        <f>SUMPRODUCT('Respondent Data'!I174:Z174,'Product Coding'!A130:R130)</f>
        <v>6.2610091207480068E-2</v>
      </c>
      <c r="AG174" s="4">
        <f>SUMPRODUCT('Respondent Data'!I174:Z174,'Product Coding'!A131:R131)</f>
        <v>0.44405216165675609</v>
      </c>
      <c r="AH174" s="4">
        <f>SUMPRODUCT('Respondent Data'!I174:Z174,'Product Coding'!A132:R132)</f>
        <v>0.81750503755401693</v>
      </c>
      <c r="AI174" s="4">
        <f>SUMPRODUCT('Respondent Data'!I174:Z174,'Product Coding'!A133:R133)</f>
        <v>0.13371664258817972</v>
      </c>
      <c r="AJ174" s="4">
        <f>SUMPRODUCT('Respondent Data'!I174:Z174,'Product Coding'!A134:R134)</f>
        <v>-1.2227846577442412</v>
      </c>
      <c r="AK174" s="4">
        <f>SUMPRODUCT('Respondent Data'!I174:Z174,'Product Coding'!A135:R135)</f>
        <v>-0.85319511272358106</v>
      </c>
      <c r="AL174" s="4">
        <f>SUMPRODUCT('Respondent Data'!I174:Z174,'Product Coding'!A136:R136)</f>
        <v>4.0568150216390748</v>
      </c>
      <c r="AM174" s="4">
        <f>SUMPRODUCT('Respondent Data'!I174:Z174,'Product Coding'!A137:R137)</f>
        <v>4.4382570920883513</v>
      </c>
      <c r="AN174" s="4">
        <f>SUMPRODUCT('Respondent Data'!I174:Z174,'Product Coding'!A138:R138)</f>
        <v>4.8117099679856121</v>
      </c>
      <c r="AO174" s="4">
        <f>SUMPRODUCT('Respondent Data'!I174:Z174,'Product Coding'!A139:R139)</f>
        <v>4.1279215730197745</v>
      </c>
      <c r="AP174" s="4">
        <f>SUMPRODUCT('Respondent Data'!I174:Z174,'Product Coding'!A140:R140)</f>
        <v>2.771420272687354</v>
      </c>
      <c r="AQ174" s="4">
        <f>SUMPRODUCT('Respondent Data'!I174:Z174,'Product Coding'!A141:R141)</f>
        <v>3.1410098177080141</v>
      </c>
      <c r="AR174" s="4">
        <f>SUMPRODUCT('Respondent Data'!I174:Z174,'Product Coding'!A142:R142)</f>
        <v>1.4901202651264751</v>
      </c>
      <c r="AS174" s="4">
        <f>SUMPRODUCT('Respondent Data'!I174:Z174,'Product Coding'!A143:R143)</f>
        <v>1.8715623355757511</v>
      </c>
      <c r="AT174" s="4">
        <f>SUMPRODUCT('Respondent Data'!I174:Z174,'Product Coding'!A144:R144)</f>
        <v>2.245015211473012</v>
      </c>
      <c r="AU174" s="4">
        <f>SUMPRODUCT('Respondent Data'!I174:Z174,'Product Coding'!A145:R145)</f>
        <v>1.5612268165071748</v>
      </c>
      <c r="AV174" s="4">
        <f>SUMPRODUCT('Respondent Data'!I174:Z174,'Product Coding'!A146:R146)</f>
        <v>0.20472551617475387</v>
      </c>
      <c r="AW174" s="4">
        <f>SUMPRODUCT('Respondent Data'!I174:Z174,'Product Coding'!A147:R147)</f>
        <v>0.57431506119541398</v>
      </c>
      <c r="AX174" s="4">
        <f>SUMPRODUCT('Respondent Data'!I174:Z174,'Product Coding'!A148:R148)</f>
        <v>5.5056377601810009</v>
      </c>
      <c r="AY174" s="4">
        <f>SUMPRODUCT('Respondent Data'!I174:Z174,'Product Coding'!A149:R149)</f>
        <v>5.8870798306302774</v>
      </c>
      <c r="AZ174" s="4">
        <f>SUMPRODUCT('Respondent Data'!I174:Z174,'Product Coding'!A150:R150)</f>
        <v>6.2605327065275382</v>
      </c>
      <c r="BA174" s="4">
        <f>SUMPRODUCT('Respondent Data'!I174:Z174,'Product Coding'!A151:R151)</f>
        <v>5.5767443115617006</v>
      </c>
      <c r="BB174" s="4">
        <f>SUMPRODUCT('Respondent Data'!I174:Z174,'Product Coding'!A152:R152)</f>
        <v>4.2202430112292797</v>
      </c>
      <c r="BC174" s="4">
        <f>SUMPRODUCT('Respondent Data'!I174:Z174,'Product Coding'!A153:R153)</f>
        <v>4.5898325562499398</v>
      </c>
      <c r="BD174" s="4">
        <f>SUMPRODUCT('Respondent Data'!I174:Z174,'Product Coding'!A154:R154)</f>
        <v>2.9389430036684008</v>
      </c>
      <c r="BE174" s="4">
        <f>SUMPRODUCT('Respondent Data'!I174:Z174,'Product Coding'!A155:R155)</f>
        <v>3.3203850741176772</v>
      </c>
      <c r="BF174" s="4">
        <f>SUMPRODUCT('Respondent Data'!I174:Z174,'Product Coding'!A156:R156)</f>
        <v>3.6938379500149381</v>
      </c>
      <c r="BG174" s="4">
        <f>SUMPRODUCT('Respondent Data'!I174:Z174,'Product Coding'!A157:R157)</f>
        <v>3.0100495550491004</v>
      </c>
      <c r="BH174" s="4">
        <f>SUMPRODUCT('Respondent Data'!I174:Z174,'Product Coding'!A158:R158)</f>
        <v>1.6535482547166795</v>
      </c>
      <c r="BI174" s="4">
        <f>SUMPRODUCT('Respondent Data'!I174:Z174,'Product Coding'!A159:R159)</f>
        <v>2.0231377997373396</v>
      </c>
      <c r="BJ174" s="4">
        <f>SUMPRODUCT('Respondent Data'!I174:Z174,'Product Coding'!A160:R160)</f>
        <v>6.5335713376516411</v>
      </c>
      <c r="BK174" s="4">
        <f>SUMPRODUCT('Respondent Data'!I174:Z174,'Product Coding'!A161:R161)</f>
        <v>6.9150134081009167</v>
      </c>
      <c r="BL174" s="4">
        <f>SUMPRODUCT('Respondent Data'!I174:Z174,'Product Coding'!A162:R162)</f>
        <v>7.2884662839981775</v>
      </c>
      <c r="BM174" s="4">
        <f>SUMPRODUCT('Respondent Data'!I174:Z174,'Product Coding'!A163:R163)</f>
        <v>6.6046778890323408</v>
      </c>
      <c r="BN174" s="4">
        <f>SUMPRODUCT('Respondent Data'!I174:Z174,'Product Coding'!A164:R164)</f>
        <v>5.2481765886999199</v>
      </c>
      <c r="BO174" s="4">
        <f>SUMPRODUCT('Respondent Data'!I174:Z174,'Product Coding'!A165:R165)</f>
        <v>5.61776613372058</v>
      </c>
      <c r="BP174" s="4">
        <f>SUMPRODUCT('Respondent Data'!I174:Z174,'Product Coding'!A166:R166)</f>
        <v>3.966876581139041</v>
      </c>
      <c r="BQ174" s="4">
        <f>SUMPRODUCT('Respondent Data'!I174:Z174,'Product Coding'!A167:R167)</f>
        <v>4.3483186515883165</v>
      </c>
      <c r="BR174" s="4">
        <f>SUMPRODUCT('Respondent Data'!I174:Z174,'Product Coding'!A168:R168)</f>
        <v>4.7217715274855774</v>
      </c>
      <c r="BS174" s="4">
        <f>SUMPRODUCT('Respondent Data'!I174:Z174,'Product Coding'!A169:R169)</f>
        <v>4.0379831325197406</v>
      </c>
      <c r="BT174" s="4">
        <f>SUMPRODUCT('Respondent Data'!I174:Z174,'Product Coding'!A170:R170)</f>
        <v>2.6814818321873197</v>
      </c>
      <c r="BU174" s="4">
        <f>SUMPRODUCT('Respondent Data'!I174:Z174,'Product Coding'!A171:R171)</f>
        <v>3.0510713772079798</v>
      </c>
      <c r="BV174" s="4">
        <f>SUMPRODUCT('Respondent Data'!I174:Z174,'Product Coding'!A172:R172)</f>
        <v>5.0931020655583898</v>
      </c>
      <c r="BX174" s="4">
        <f t="shared" si="676"/>
        <v>9.8001325019987415E-2</v>
      </c>
      <c r="BY174" s="4">
        <f t="shared" si="677"/>
        <v>6.6922747297948532E-2</v>
      </c>
      <c r="BZ174" s="4">
        <f t="shared" si="678"/>
        <v>4.6066502217219446E-2</v>
      </c>
      <c r="CA174" s="4">
        <f t="shared" si="679"/>
        <v>9.1274773662823161E-2</v>
      </c>
      <c r="CB174" s="4">
        <f t="shared" si="680"/>
        <v>0.35438211367501204</v>
      </c>
      <c r="CC174" s="4">
        <f t="shared" si="681"/>
        <v>0.24488438546912172</v>
      </c>
      <c r="CD174" s="4">
        <f t="shared" si="682"/>
        <v>1.2762428354397799</v>
      </c>
      <c r="CE174" s="4">
        <f t="shared" si="683"/>
        <v>0.87151553052506547</v>
      </c>
      <c r="CF174" s="4">
        <f t="shared" si="684"/>
        <v>0.59991069913091877</v>
      </c>
      <c r="CG174" s="4">
        <f t="shared" si="685"/>
        <v>1.1886449078092325</v>
      </c>
      <c r="CH174" s="4">
        <f t="shared" si="686"/>
        <v>4.6150154958976062</v>
      </c>
      <c r="CI174" s="4">
        <f t="shared" si="687"/>
        <v>3.1890583357143276</v>
      </c>
      <c r="CJ174" s="4">
        <f t="shared" si="688"/>
        <v>0.67486929800053952</v>
      </c>
      <c r="CK174" s="4">
        <f t="shared" si="689"/>
        <v>0.46085200868480897</v>
      </c>
      <c r="CL174" s="4">
        <f t="shared" si="690"/>
        <v>0.31722905793706963</v>
      </c>
      <c r="CM174" s="4">
        <f t="shared" si="691"/>
        <v>0.6285480570229488</v>
      </c>
      <c r="CN174" s="4">
        <f t="shared" si="692"/>
        <v>2.4403915786957535</v>
      </c>
      <c r="CO174" s="4">
        <f t="shared" si="693"/>
        <v>1.6863542740787822</v>
      </c>
      <c r="CP174" s="4">
        <f t="shared" si="694"/>
        <v>8.7886271563756946</v>
      </c>
      <c r="CQ174" s="4">
        <f t="shared" si="695"/>
        <v>6.0015420624370472</v>
      </c>
      <c r="CR174" s="4">
        <f t="shared" si="696"/>
        <v>4.1311820253749048</v>
      </c>
      <c r="CS174" s="4">
        <f t="shared" si="697"/>
        <v>8.1853990682424715</v>
      </c>
      <c r="CT174" s="4">
        <f t="shared" si="698"/>
        <v>31.780511818006733</v>
      </c>
      <c r="CU174" s="4">
        <f t="shared" si="699"/>
        <v>21.96090267011548</v>
      </c>
      <c r="CV174" s="4">
        <f t="shared" si="700"/>
        <v>7.2128585165639497E-2</v>
      </c>
      <c r="CW174" s="4">
        <f t="shared" si="701"/>
        <v>4.9254875656162544E-2</v>
      </c>
      <c r="CX174" s="4">
        <f t="shared" si="702"/>
        <v>3.3904762285409555E-2</v>
      </c>
      <c r="CY174" s="4">
        <f t="shared" si="703"/>
        <v>6.7177870138701662E-2</v>
      </c>
      <c r="CZ174" s="4">
        <f t="shared" si="704"/>
        <v>0.2608238252102637</v>
      </c>
      <c r="DA174" s="4">
        <f t="shared" si="705"/>
        <v>0.18023393305592986</v>
      </c>
      <c r="DB174" s="4">
        <f t="shared" si="706"/>
        <v>0.93930964738773715</v>
      </c>
      <c r="DC174" s="4">
        <f t="shared" si="707"/>
        <v>0.64143196180086448</v>
      </c>
      <c r="DD174" s="4">
        <f t="shared" si="708"/>
        <v>0.44153188689252643</v>
      </c>
      <c r="DE174" s="4">
        <f t="shared" si="709"/>
        <v>0.87483792129480065</v>
      </c>
      <c r="DF174" s="4">
        <f t="shared" si="710"/>
        <v>3.3966330370401274</v>
      </c>
      <c r="DG174" s="4">
        <f t="shared" si="711"/>
        <v>2.347134242509989</v>
      </c>
      <c r="DH174" s="4">
        <f t="shared" si="712"/>
        <v>1.7304044448708727E-2</v>
      </c>
      <c r="DI174" s="4">
        <f t="shared" si="713"/>
        <v>1.181651568116269E-2</v>
      </c>
      <c r="DJ174" s="4">
        <f t="shared" si="714"/>
        <v>8.1339390237910314E-3</v>
      </c>
      <c r="DK174" s="4">
        <f t="shared" si="715"/>
        <v>1.6116340673814324E-2</v>
      </c>
      <c r="DL174" s="4">
        <f t="shared" si="716"/>
        <v>6.2573070778472434E-2</v>
      </c>
      <c r="DM174" s="4">
        <f t="shared" si="717"/>
        <v>4.3239112227188396E-2</v>
      </c>
      <c r="DN174" s="4">
        <f t="shared" si="718"/>
        <v>0.22534555269831222</v>
      </c>
      <c r="DO174" s="4">
        <f t="shared" si="719"/>
        <v>0.15388305693693394</v>
      </c>
      <c r="DP174" s="4">
        <f t="shared" si="720"/>
        <v>0.10592592907187894</v>
      </c>
      <c r="DQ174" s="4">
        <f t="shared" si="721"/>
        <v>0.20987843087088168</v>
      </c>
      <c r="DR174" s="4">
        <f t="shared" si="722"/>
        <v>0.81487095461418024</v>
      </c>
      <c r="DS174" s="4">
        <f t="shared" si="723"/>
        <v>0.56309041923128134</v>
      </c>
      <c r="DT174" s="4">
        <f t="shared" si="724"/>
        <v>4.0637960269643151E-3</v>
      </c>
      <c r="DU174" s="4">
        <f t="shared" si="725"/>
        <v>2.7750685465474426E-3</v>
      </c>
      <c r="DV174" s="4">
        <f t="shared" si="726"/>
        <v>1.9102279346559711E-3</v>
      </c>
      <c r="DW174" s="4">
        <f t="shared" si="727"/>
        <v>3.7848678321175566E-3</v>
      </c>
      <c r="DX174" s="4">
        <f t="shared" si="728"/>
        <v>1.4695073003206983E-2</v>
      </c>
      <c r="DY174" s="4">
        <f t="shared" si="729"/>
        <v>1.0154558548387498E-2</v>
      </c>
      <c r="DZ174" s="4">
        <f t="shared" si="730"/>
        <v>5.2921637161988201E-2</v>
      </c>
      <c r="EA174" s="4">
        <f t="shared" si="731"/>
        <v>3.6138912914321648E-2</v>
      </c>
      <c r="EB174" s="4">
        <f t="shared" si="732"/>
        <v>2.4876344428653361E-2</v>
      </c>
      <c r="EC174" s="4">
        <f t="shared" si="733"/>
        <v>4.9289236169422802E-2</v>
      </c>
      <c r="ED174" s="4">
        <f t="shared" si="734"/>
        <v>0.19136967416289991</v>
      </c>
      <c r="EE174" s="4">
        <f t="shared" si="735"/>
        <v>0.13223987116286623</v>
      </c>
      <c r="EF174" s="4">
        <f t="shared" si="736"/>
        <v>1.4538045406055288E-3</v>
      </c>
      <c r="EG174" s="4">
        <f t="shared" si="737"/>
        <v>9.9276814748893577E-4</v>
      </c>
      <c r="EH174" s="4">
        <f t="shared" si="738"/>
        <v>6.8337535313476021E-4</v>
      </c>
      <c r="EI174" s="4">
        <f t="shared" si="739"/>
        <v>1.3540192478692598E-3</v>
      </c>
      <c r="EJ174" s="4">
        <f t="shared" si="740"/>
        <v>5.2570955123825251E-3</v>
      </c>
      <c r="EK174" s="4">
        <f t="shared" si="741"/>
        <v>3.632747123018944E-3</v>
      </c>
      <c r="EL174" s="4">
        <f t="shared" si="742"/>
        <v>1.8932474930305435E-2</v>
      </c>
      <c r="EM174" s="4">
        <f t="shared" si="743"/>
        <v>1.2928531682884584E-2</v>
      </c>
      <c r="EN174" s="4">
        <f t="shared" si="744"/>
        <v>8.8993990456403653E-3</v>
      </c>
      <c r="EO174" s="4">
        <f t="shared" si="745"/>
        <v>1.7633000000645545E-2</v>
      </c>
      <c r="EP174" s="4">
        <f t="shared" si="746"/>
        <v>6.8461630304819304E-2</v>
      </c>
      <c r="EQ174" s="4">
        <f t="shared" si="747"/>
        <v>4.7308212289699461E-2</v>
      </c>
      <c r="ER174" s="4">
        <f t="shared" si="748"/>
        <v>6.1389469038859385E-3</v>
      </c>
      <c r="ET174" s="4">
        <f t="shared" si="749"/>
        <v>0.91074571333672716</v>
      </c>
      <c r="EU174" s="4">
        <f t="shared" si="750"/>
        <v>0.93727498315371494</v>
      </c>
      <c r="EV174" s="4">
        <f t="shared" si="751"/>
        <v>0.95596216672689738</v>
      </c>
      <c r="EW174" s="4">
        <f t="shared" si="752"/>
        <v>0.91635949454190824</v>
      </c>
      <c r="EX174" s="4">
        <f t="shared" si="753"/>
        <v>0.73834406841550548</v>
      </c>
      <c r="EY174" s="4">
        <f t="shared" si="754"/>
        <v>0.8032874471496888</v>
      </c>
      <c r="EZ174" s="4">
        <f t="shared" si="755"/>
        <v>0.43932043823733585</v>
      </c>
      <c r="FA174" s="4">
        <f t="shared" si="756"/>
        <v>0.53432631666136576</v>
      </c>
      <c r="FB174" s="4">
        <f t="shared" si="757"/>
        <v>0.62503488509902838</v>
      </c>
      <c r="FC174" s="4">
        <f t="shared" si="758"/>
        <v>0.45690371993736068</v>
      </c>
      <c r="FD174" s="4">
        <f t="shared" si="759"/>
        <v>0.17809389853520641</v>
      </c>
      <c r="FE174" s="4">
        <f t="shared" si="760"/>
        <v>0.23871713398554947</v>
      </c>
      <c r="FF174" s="4">
        <f t="shared" si="761"/>
        <v>0.59706151470673019</v>
      </c>
      <c r="FG174" s="4">
        <f t="shared" si="762"/>
        <v>0.68453203613711044</v>
      </c>
      <c r="FH174" s="4">
        <f t="shared" si="763"/>
        <v>0.75916940487641049</v>
      </c>
      <c r="FI174" s="4">
        <f t="shared" si="764"/>
        <v>0.61404389983310659</v>
      </c>
      <c r="FJ174" s="4">
        <f t="shared" si="765"/>
        <v>0.29066458777320292</v>
      </c>
      <c r="FK174" s="4">
        <f t="shared" si="766"/>
        <v>0.37225172035171156</v>
      </c>
      <c r="FL174" s="4">
        <f t="shared" si="767"/>
        <v>0.10215937168969226</v>
      </c>
      <c r="FM174" s="4">
        <f t="shared" si="768"/>
        <v>0.14282567912645333</v>
      </c>
      <c r="FN174" s="4">
        <f t="shared" si="769"/>
        <v>0.19488686915700207</v>
      </c>
      <c r="FO174" s="4">
        <f t="shared" si="770"/>
        <v>0.1088684326691251</v>
      </c>
      <c r="FP174" s="4">
        <f t="shared" si="771"/>
        <v>3.0505930034035893E-2</v>
      </c>
      <c r="FQ174" s="4">
        <f t="shared" si="772"/>
        <v>4.3552294714507868E-2</v>
      </c>
      <c r="FR174" s="4">
        <f t="shared" si="773"/>
        <v>0.9327239417327019</v>
      </c>
      <c r="FS174" s="4">
        <f t="shared" si="774"/>
        <v>0.95305728207804563</v>
      </c>
      <c r="FT174" s="4">
        <f t="shared" si="775"/>
        <v>0.96720707407279527</v>
      </c>
      <c r="FU174" s="4">
        <f t="shared" si="776"/>
        <v>0.93705091529871165</v>
      </c>
      <c r="FV174" s="4">
        <f t="shared" si="777"/>
        <v>0.79313222038236242</v>
      </c>
      <c r="FW174" s="4">
        <f t="shared" si="778"/>
        <v>0.84728965334079331</v>
      </c>
      <c r="FX174" s="4">
        <f t="shared" si="779"/>
        <v>0.51564741161732819</v>
      </c>
      <c r="FY174" s="4">
        <f t="shared" si="780"/>
        <v>0.60922415504988081</v>
      </c>
      <c r="FZ174" s="4">
        <f t="shared" si="781"/>
        <v>0.69370647232485061</v>
      </c>
      <c r="GA174" s="4">
        <f t="shared" si="782"/>
        <v>0.53337943970611601</v>
      </c>
      <c r="GB174" s="4">
        <f t="shared" si="783"/>
        <v>0.22744677383246284</v>
      </c>
      <c r="GC174" s="4">
        <f t="shared" si="784"/>
        <v>0.29876303952784039</v>
      </c>
      <c r="GD174" s="4">
        <f t="shared" si="785"/>
        <v>0.98299029228957213</v>
      </c>
      <c r="GE174" s="4">
        <f t="shared" si="786"/>
        <v>0.98832148368994777</v>
      </c>
      <c r="GF174" s="4">
        <f t="shared" si="787"/>
        <v>0.99193168813296029</v>
      </c>
      <c r="GG174" s="4">
        <f t="shared" si="788"/>
        <v>0.98413927615500496</v>
      </c>
      <c r="GH174" s="4">
        <f t="shared" si="789"/>
        <v>0.94111174798300734</v>
      </c>
      <c r="GI174" s="4">
        <f t="shared" si="790"/>
        <v>0.95855301845913521</v>
      </c>
      <c r="GJ174" s="4">
        <f t="shared" si="791"/>
        <v>0.81609632303142354</v>
      </c>
      <c r="GK174" s="4">
        <f t="shared" si="792"/>
        <v>0.86663894923162532</v>
      </c>
      <c r="GL174" s="4">
        <f t="shared" si="793"/>
        <v>0.9042196893233394</v>
      </c>
      <c r="GM174" s="4">
        <f t="shared" si="794"/>
        <v>0.82652932268590884</v>
      </c>
      <c r="GN174" s="4">
        <f t="shared" si="795"/>
        <v>0.55100336332871003</v>
      </c>
      <c r="GO174" s="4">
        <f t="shared" si="796"/>
        <v>0.63975825563040312</v>
      </c>
      <c r="GP174" s="4">
        <f t="shared" si="797"/>
        <v>0.99595265157149926</v>
      </c>
      <c r="GQ174" s="4">
        <f t="shared" si="798"/>
        <v>0.99723261114721395</v>
      </c>
      <c r="GR174" s="4">
        <f t="shared" si="799"/>
        <v>0.99809341407903018</v>
      </c>
      <c r="GS174" s="4">
        <f t="shared" si="800"/>
        <v>0.9962294033777459</v>
      </c>
      <c r="GT174" s="4">
        <f t="shared" si="801"/>
        <v>0.98551774479429199</v>
      </c>
      <c r="GU174" s="4">
        <f t="shared" si="802"/>
        <v>0.98994751994884833</v>
      </c>
      <c r="GV174" s="4">
        <f t="shared" si="803"/>
        <v>0.94973829457562331</v>
      </c>
      <c r="GW174" s="4">
        <f t="shared" si="804"/>
        <v>0.96512155613123851</v>
      </c>
      <c r="GX174" s="4">
        <f t="shared" si="805"/>
        <v>0.97572746745118666</v>
      </c>
      <c r="GY174" s="4">
        <f t="shared" si="806"/>
        <v>0.95302607282110308</v>
      </c>
      <c r="GZ174" s="4">
        <f t="shared" si="807"/>
        <v>0.83937003071916938</v>
      </c>
      <c r="HA174" s="4">
        <f t="shared" si="808"/>
        <v>0.88320507470996457</v>
      </c>
      <c r="HB174" s="4">
        <f t="shared" si="809"/>
        <v>0.99854830593881205</v>
      </c>
      <c r="HC174" s="4">
        <f t="shared" si="810"/>
        <v>0.99900821646361526</v>
      </c>
      <c r="HD174" s="4">
        <f t="shared" si="811"/>
        <v>0.99931709132981883</v>
      </c>
      <c r="HE174" s="4">
        <f t="shared" si="812"/>
        <v>0.99864781164119543</v>
      </c>
      <c r="HF174" s="4">
        <f t="shared" si="813"/>
        <v>0.99477039701002756</v>
      </c>
      <c r="HG174" s="4">
        <f t="shared" si="814"/>
        <v>0.99638040196134259</v>
      </c>
      <c r="HH174" s="4">
        <f t="shared" si="815"/>
        <v>0.9814193036377602</v>
      </c>
      <c r="HI174" s="4">
        <f t="shared" si="816"/>
        <v>0.98723648186569968</v>
      </c>
      <c r="HJ174" s="4">
        <f t="shared" si="817"/>
        <v>0.99117910164872869</v>
      </c>
      <c r="HK174" s="4">
        <f t="shared" si="818"/>
        <v>0.9826725351864235</v>
      </c>
      <c r="HL174" s="4">
        <f t="shared" si="819"/>
        <v>0.93592504553926936</v>
      </c>
      <c r="HM174" s="4">
        <f t="shared" si="820"/>
        <v>0.95482875839742443</v>
      </c>
      <c r="HN174" s="4">
        <f t="shared" si="821"/>
        <v>0.99389850982036143</v>
      </c>
      <c r="HP174" s="4">
        <f t="shared" ref="HP174:IU174" si="954">IF(B1=1,ET174,0)</f>
        <v>0.91074571333672716</v>
      </c>
      <c r="HQ174" s="4">
        <f t="shared" si="954"/>
        <v>0.93727498315371494</v>
      </c>
      <c r="HR174" s="4">
        <f t="shared" si="954"/>
        <v>0.95596216672689738</v>
      </c>
      <c r="HS174" s="4">
        <f t="shared" si="954"/>
        <v>0.91635949454190824</v>
      </c>
      <c r="HT174" s="4">
        <f t="shared" si="954"/>
        <v>0.73834406841550548</v>
      </c>
      <c r="HU174" s="4">
        <f t="shared" si="954"/>
        <v>0.8032874471496888</v>
      </c>
      <c r="HV174" s="4">
        <f t="shared" si="954"/>
        <v>0.43932043823733585</v>
      </c>
      <c r="HW174" s="4">
        <f t="shared" si="954"/>
        <v>0.53432631666136576</v>
      </c>
      <c r="HX174" s="4">
        <f t="shared" si="954"/>
        <v>0.62503488509902838</v>
      </c>
      <c r="HY174" s="4">
        <f t="shared" si="954"/>
        <v>0.45690371993736068</v>
      </c>
      <c r="HZ174" s="4">
        <f t="shared" si="954"/>
        <v>0.17809389853520641</v>
      </c>
      <c r="IA174" s="4">
        <f t="shared" si="954"/>
        <v>0.23871713398554947</v>
      </c>
      <c r="IB174" s="4">
        <f t="shared" si="954"/>
        <v>0.59706151470673019</v>
      </c>
      <c r="IC174" s="4">
        <f t="shared" si="954"/>
        <v>0.68453203613711044</v>
      </c>
      <c r="ID174" s="4">
        <f t="shared" si="954"/>
        <v>0.75916940487641049</v>
      </c>
      <c r="IE174" s="4">
        <f t="shared" si="954"/>
        <v>0.61404389983310659</v>
      </c>
      <c r="IF174" s="4">
        <f t="shared" si="954"/>
        <v>0.29066458777320292</v>
      </c>
      <c r="IG174" s="4">
        <f t="shared" si="954"/>
        <v>0.37225172035171156</v>
      </c>
      <c r="IH174" s="4">
        <f t="shared" si="954"/>
        <v>0.10215937168969226</v>
      </c>
      <c r="II174" s="4">
        <f t="shared" si="954"/>
        <v>0.14282567912645333</v>
      </c>
      <c r="IJ174" s="4">
        <f t="shared" si="954"/>
        <v>0.19488686915700207</v>
      </c>
      <c r="IK174" s="4">
        <f t="shared" si="954"/>
        <v>0.1088684326691251</v>
      </c>
      <c r="IL174" s="4">
        <f t="shared" si="954"/>
        <v>3.0505930034035893E-2</v>
      </c>
      <c r="IM174" s="4">
        <f t="shared" si="954"/>
        <v>4.3552294714507868E-2</v>
      </c>
      <c r="IN174" s="4">
        <f t="shared" si="954"/>
        <v>0.9327239417327019</v>
      </c>
      <c r="IO174" s="4">
        <f t="shared" si="954"/>
        <v>0.95305728207804563</v>
      </c>
      <c r="IP174" s="4">
        <f t="shared" si="954"/>
        <v>0.96720707407279527</v>
      </c>
      <c r="IQ174" s="4">
        <f t="shared" si="954"/>
        <v>0.93705091529871165</v>
      </c>
      <c r="IR174" s="4">
        <f t="shared" si="954"/>
        <v>0.79313222038236242</v>
      </c>
      <c r="IS174" s="4">
        <f t="shared" si="954"/>
        <v>0.84728965334079331</v>
      </c>
      <c r="IT174" s="4">
        <f t="shared" si="954"/>
        <v>0.51564741161732819</v>
      </c>
      <c r="IU174" s="4">
        <f t="shared" si="954"/>
        <v>0.60922415504988081</v>
      </c>
      <c r="IV174" s="4">
        <f t="shared" ref="IV174:KA174" si="955">IF(AH1=1,FZ174,0)</f>
        <v>0.69370647232485061</v>
      </c>
      <c r="IW174" s="4">
        <f t="shared" si="955"/>
        <v>0.53337943970611601</v>
      </c>
      <c r="IX174" s="4">
        <f t="shared" si="955"/>
        <v>0.22744677383246284</v>
      </c>
      <c r="IY174" s="4">
        <f t="shared" si="955"/>
        <v>0.29876303952784039</v>
      </c>
      <c r="IZ174" s="4">
        <f t="shared" si="955"/>
        <v>0.98299029228957213</v>
      </c>
      <c r="JA174" s="4">
        <f t="shared" si="955"/>
        <v>0.98832148368994777</v>
      </c>
      <c r="JB174" s="4">
        <f t="shared" si="955"/>
        <v>0.99193168813296029</v>
      </c>
      <c r="JC174" s="4">
        <f t="shared" si="955"/>
        <v>0.98413927615500496</v>
      </c>
      <c r="JD174" s="4">
        <f t="shared" si="955"/>
        <v>0.94111174798300734</v>
      </c>
      <c r="JE174" s="4">
        <f t="shared" si="955"/>
        <v>0.95855301845913521</v>
      </c>
      <c r="JF174" s="4">
        <f t="shared" si="955"/>
        <v>0.81609632303142354</v>
      </c>
      <c r="JG174" s="4">
        <f t="shared" si="955"/>
        <v>0.86663894923162532</v>
      </c>
      <c r="JH174" s="4">
        <f t="shared" si="955"/>
        <v>0.9042196893233394</v>
      </c>
      <c r="JI174" s="4">
        <f t="shared" si="955"/>
        <v>0.82652932268590884</v>
      </c>
      <c r="JJ174" s="4">
        <f t="shared" si="955"/>
        <v>0.55100336332871003</v>
      </c>
      <c r="JK174" s="4">
        <f t="shared" si="955"/>
        <v>0.63975825563040312</v>
      </c>
      <c r="JL174" s="4">
        <f t="shared" si="955"/>
        <v>0.99595265157149926</v>
      </c>
      <c r="JM174" s="4">
        <f t="shared" si="955"/>
        <v>0.99723261114721395</v>
      </c>
      <c r="JN174" s="4">
        <f t="shared" si="955"/>
        <v>0.99809341407903018</v>
      </c>
      <c r="JO174" s="4">
        <f t="shared" si="955"/>
        <v>0.9962294033777459</v>
      </c>
      <c r="JP174" s="4">
        <f t="shared" si="955"/>
        <v>0.98551774479429199</v>
      </c>
      <c r="JQ174" s="4">
        <f t="shared" si="955"/>
        <v>0.98994751994884833</v>
      </c>
      <c r="JR174" s="4">
        <f t="shared" si="955"/>
        <v>0.94973829457562331</v>
      </c>
      <c r="JS174" s="4">
        <f t="shared" si="955"/>
        <v>0.96512155613123851</v>
      </c>
      <c r="JT174" s="4">
        <f t="shared" si="955"/>
        <v>0.97572746745118666</v>
      </c>
      <c r="JU174" s="4">
        <f t="shared" si="955"/>
        <v>0.95302607282110308</v>
      </c>
      <c r="JV174" s="4">
        <f t="shared" si="955"/>
        <v>0.83937003071916938</v>
      </c>
      <c r="JW174" s="4">
        <f t="shared" si="955"/>
        <v>0.88320507470996457</v>
      </c>
      <c r="JX174" s="4">
        <f t="shared" si="955"/>
        <v>0.99854830593881205</v>
      </c>
      <c r="JY174" s="4">
        <f t="shared" si="955"/>
        <v>0.99900821646361526</v>
      </c>
      <c r="JZ174" s="4">
        <f t="shared" si="955"/>
        <v>0.99931709132981883</v>
      </c>
      <c r="KA174" s="4">
        <f t="shared" si="955"/>
        <v>0.99864781164119543</v>
      </c>
      <c r="KB174" s="4">
        <f t="shared" ref="KB174:KJ174" si="956">IF(BN1=1,HF174,0)</f>
        <v>0.99477039701002756</v>
      </c>
      <c r="KC174" s="4">
        <f t="shared" si="956"/>
        <v>0.99638040196134259</v>
      </c>
      <c r="KD174" s="4">
        <f t="shared" si="956"/>
        <v>0.9814193036377602</v>
      </c>
      <c r="KE174" s="4">
        <f t="shared" si="956"/>
        <v>0.98723648186569968</v>
      </c>
      <c r="KF174" s="4">
        <f t="shared" si="956"/>
        <v>0.99117910164872869</v>
      </c>
      <c r="KG174" s="4">
        <f t="shared" si="956"/>
        <v>0.9826725351864235</v>
      </c>
      <c r="KH174" s="4">
        <f t="shared" si="956"/>
        <v>0.93592504553926936</v>
      </c>
      <c r="KI174" s="4">
        <f t="shared" si="956"/>
        <v>0.95482875839742443</v>
      </c>
      <c r="KJ174" s="4">
        <f t="shared" si="956"/>
        <v>0</v>
      </c>
    </row>
    <row r="175" spans="1:296" x14ac:dyDescent="0.2">
      <c r="A175" s="4" t="str">
        <f>'Respondent Data'!A175</f>
        <v>1437</v>
      </c>
      <c r="B175" s="4">
        <f>SUMPRODUCT('Respondent Data'!I175:Z175,'Product Coding'!A100:R100)</f>
        <v>2.3291430821683199</v>
      </c>
      <c r="C175" s="4">
        <f>SUMPRODUCT('Respondent Data'!I175:Z175,'Product Coding'!A101:R101)</f>
        <v>3.6898068966960587</v>
      </c>
      <c r="D175" s="4">
        <f>SUMPRODUCT('Respondent Data'!I175:Z175,'Product Coding'!A102:R102)</f>
        <v>3.0943538278566391</v>
      </c>
      <c r="E175" s="4">
        <f>SUMPRODUCT('Respondent Data'!I175:Z175,'Product Coding'!A103:R103)</f>
        <v>1.500381192487084</v>
      </c>
      <c r="F175" s="4">
        <f>SUMPRODUCT('Respondent Data'!I175:Z175,'Product Coding'!A104:R104)</f>
        <v>1.2975722175194648</v>
      </c>
      <c r="G175" s="4">
        <f>SUMPRODUCT('Respondent Data'!I175:Z175,'Product Coding'!A105:R105)</f>
        <v>0.36642246946344903</v>
      </c>
      <c r="H175" s="4">
        <f>SUMPRODUCT('Respondent Data'!I175:Z175,'Product Coding'!A106:R106)</f>
        <v>-1.4512054133308201</v>
      </c>
      <c r="I175" s="4">
        <f>SUMPRODUCT('Respondent Data'!I175:Z175,'Product Coding'!A107:R107)</f>
        <v>-9.0541598803081103E-2</v>
      </c>
      <c r="J175" s="4">
        <f>SUMPRODUCT('Respondent Data'!I175:Z175,'Product Coding'!A108:R108)</f>
        <v>-0.68599466764250105</v>
      </c>
      <c r="K175" s="4">
        <f>SUMPRODUCT('Respondent Data'!I175:Z175,'Product Coding'!A109:R109)</f>
        <v>-2.279967303012056</v>
      </c>
      <c r="L175" s="4">
        <f>SUMPRODUCT('Respondent Data'!I175:Z175,'Product Coding'!A110:R110)</f>
        <v>-2.4827762779796752</v>
      </c>
      <c r="M175" s="4">
        <f>SUMPRODUCT('Respondent Data'!I175:Z175,'Product Coding'!A111:R111)</f>
        <v>-3.413926026035691</v>
      </c>
      <c r="N175" s="4">
        <f>SUMPRODUCT('Respondent Data'!I175:Z175,'Product Coding'!A112:R112)</f>
        <v>-0.97163185607148495</v>
      </c>
      <c r="O175" s="4">
        <f>SUMPRODUCT('Respondent Data'!I175:Z175,'Product Coding'!A113:R113)</f>
        <v>0.38903195845625382</v>
      </c>
      <c r="P175" s="4">
        <f>SUMPRODUCT('Respondent Data'!I175:Z175,'Product Coding'!A114:R114)</f>
        <v>-0.20642111038316613</v>
      </c>
      <c r="Q175" s="4">
        <f>SUMPRODUCT('Respondent Data'!I175:Z175,'Product Coding'!A115:R115)</f>
        <v>-1.8003937457527208</v>
      </c>
      <c r="R175" s="4">
        <f>SUMPRODUCT('Respondent Data'!I175:Z175,'Product Coding'!A116:R116)</f>
        <v>-2.0032027207203402</v>
      </c>
      <c r="S175" s="4">
        <f>SUMPRODUCT('Respondent Data'!I175:Z175,'Product Coding'!A117:R117)</f>
        <v>-2.934352468776356</v>
      </c>
      <c r="T175" s="4">
        <f>SUMPRODUCT('Respondent Data'!I175:Z175,'Product Coding'!A118:R118)</f>
        <v>-4.7519803515706247</v>
      </c>
      <c r="U175" s="4">
        <f>SUMPRODUCT('Respondent Data'!I175:Z175,'Product Coding'!A119:R119)</f>
        <v>-3.3913165370428864</v>
      </c>
      <c r="V175" s="4">
        <f>SUMPRODUCT('Respondent Data'!I175:Z175,'Product Coding'!A120:R120)</f>
        <v>-3.9867696058823059</v>
      </c>
      <c r="W175" s="4">
        <f>SUMPRODUCT('Respondent Data'!I175:Z175,'Product Coding'!A121:R121)</f>
        <v>-5.580742241251861</v>
      </c>
      <c r="X175" s="4">
        <f>SUMPRODUCT('Respondent Data'!I175:Z175,'Product Coding'!A122:R122)</f>
        <v>-5.7835512162194798</v>
      </c>
      <c r="Y175" s="4">
        <f>SUMPRODUCT('Respondent Data'!I175:Z175,'Product Coding'!A123:R123)</f>
        <v>-6.7147009642754965</v>
      </c>
      <c r="Z175" s="4">
        <f>SUMPRODUCT('Respondent Data'!I175:Z175,'Product Coding'!A124:R124)</f>
        <v>1.8860879546961751</v>
      </c>
      <c r="AA175" s="4">
        <f>SUMPRODUCT('Respondent Data'!I175:Z175,'Product Coding'!A125:R125)</f>
        <v>3.2467517692239136</v>
      </c>
      <c r="AB175" s="4">
        <f>SUMPRODUCT('Respondent Data'!I175:Z175,'Product Coding'!A126:R126)</f>
        <v>2.6512987003844941</v>
      </c>
      <c r="AC175" s="4">
        <f>SUMPRODUCT('Respondent Data'!I175:Z175,'Product Coding'!A127:R127)</f>
        <v>1.057326065014939</v>
      </c>
      <c r="AD175" s="4">
        <f>SUMPRODUCT('Respondent Data'!I175:Z175,'Product Coding'!A128:R128)</f>
        <v>0.85451709004732002</v>
      </c>
      <c r="AE175" s="4">
        <f>SUMPRODUCT('Respondent Data'!I175:Z175,'Product Coding'!A129:R129)</f>
        <v>-7.6632658008695786E-2</v>
      </c>
      <c r="AF175" s="4">
        <f>SUMPRODUCT('Respondent Data'!I175:Z175,'Product Coding'!A130:R130)</f>
        <v>-1.8942605408029649</v>
      </c>
      <c r="AG175" s="4">
        <f>SUMPRODUCT('Respondent Data'!I175:Z175,'Product Coding'!A131:R131)</f>
        <v>-0.53359672627522614</v>
      </c>
      <c r="AH175" s="4">
        <f>SUMPRODUCT('Respondent Data'!I175:Z175,'Product Coding'!A132:R132)</f>
        <v>-1.1290497951146461</v>
      </c>
      <c r="AI175" s="4">
        <f>SUMPRODUCT('Respondent Data'!I175:Z175,'Product Coding'!A133:R133)</f>
        <v>-2.723022430484201</v>
      </c>
      <c r="AJ175" s="4">
        <f>SUMPRODUCT('Respondent Data'!I175:Z175,'Product Coding'!A134:R134)</f>
        <v>-2.9258314054518202</v>
      </c>
      <c r="AK175" s="4">
        <f>SUMPRODUCT('Respondent Data'!I175:Z175,'Product Coding'!A135:R135)</f>
        <v>-3.856981153507836</v>
      </c>
      <c r="AL175" s="4">
        <f>SUMPRODUCT('Respondent Data'!I175:Z175,'Product Coding'!A136:R136)</f>
        <v>3.6015569456554557</v>
      </c>
      <c r="AM175" s="4">
        <f>SUMPRODUCT('Respondent Data'!I175:Z175,'Product Coding'!A137:R137)</f>
        <v>4.9622207601831949</v>
      </c>
      <c r="AN175" s="4">
        <f>SUMPRODUCT('Respondent Data'!I175:Z175,'Product Coding'!A138:R138)</f>
        <v>4.3667676913437745</v>
      </c>
      <c r="AO175" s="4">
        <f>SUMPRODUCT('Respondent Data'!I175:Z175,'Product Coding'!A139:R139)</f>
        <v>2.7727950559742203</v>
      </c>
      <c r="AP175" s="4">
        <f>SUMPRODUCT('Respondent Data'!I175:Z175,'Product Coding'!A140:R140)</f>
        <v>2.5699860810066011</v>
      </c>
      <c r="AQ175" s="4">
        <f>SUMPRODUCT('Respondent Data'!I175:Z175,'Product Coding'!A141:R141)</f>
        <v>1.6388363329505851</v>
      </c>
      <c r="AR175" s="4">
        <f>SUMPRODUCT('Respondent Data'!I175:Z175,'Product Coding'!A142:R142)</f>
        <v>-0.17879154984368406</v>
      </c>
      <c r="AS175" s="4">
        <f>SUMPRODUCT('Respondent Data'!I175:Z175,'Product Coding'!A143:R143)</f>
        <v>1.1818722646840547</v>
      </c>
      <c r="AT175" s="4">
        <f>SUMPRODUCT('Respondent Data'!I175:Z175,'Product Coding'!A144:R144)</f>
        <v>0.58641919584463476</v>
      </c>
      <c r="AU175" s="4">
        <f>SUMPRODUCT('Respondent Data'!I175:Z175,'Product Coding'!A145:R145)</f>
        <v>-1.0075534395249199</v>
      </c>
      <c r="AV175" s="4">
        <f>SUMPRODUCT('Respondent Data'!I175:Z175,'Product Coding'!A146:R146)</f>
        <v>-1.2103624144925389</v>
      </c>
      <c r="AW175" s="4">
        <f>SUMPRODUCT('Respondent Data'!I175:Z175,'Product Coding'!A147:R147)</f>
        <v>-2.1415121625485547</v>
      </c>
      <c r="AX175" s="4">
        <f>SUMPRODUCT('Respondent Data'!I175:Z175,'Product Coding'!A148:R148)</f>
        <v>4.9669361161008547</v>
      </c>
      <c r="AY175" s="4">
        <f>SUMPRODUCT('Respondent Data'!I175:Z175,'Product Coding'!A149:R149)</f>
        <v>6.3275999306285939</v>
      </c>
      <c r="AZ175" s="4">
        <f>SUMPRODUCT('Respondent Data'!I175:Z175,'Product Coding'!A150:R150)</f>
        <v>5.7321468617891735</v>
      </c>
      <c r="BA175" s="4">
        <f>SUMPRODUCT('Respondent Data'!I175:Z175,'Product Coding'!A151:R151)</f>
        <v>4.1381742264196193</v>
      </c>
      <c r="BB175" s="4">
        <f>SUMPRODUCT('Respondent Data'!I175:Z175,'Product Coding'!A152:R152)</f>
        <v>3.9353652514519997</v>
      </c>
      <c r="BC175" s="4">
        <f>SUMPRODUCT('Respondent Data'!I175:Z175,'Product Coding'!A153:R153)</f>
        <v>3.0042155033959839</v>
      </c>
      <c r="BD175" s="4">
        <f>SUMPRODUCT('Respondent Data'!I175:Z175,'Product Coding'!A154:R154)</f>
        <v>1.186587620601715</v>
      </c>
      <c r="BE175" s="4">
        <f>SUMPRODUCT('Respondent Data'!I175:Z175,'Product Coding'!A155:R155)</f>
        <v>2.5472514351294535</v>
      </c>
      <c r="BF175" s="4">
        <f>SUMPRODUCT('Respondent Data'!I175:Z175,'Product Coding'!A156:R156)</f>
        <v>1.9517983662900338</v>
      </c>
      <c r="BG175" s="4">
        <f>SUMPRODUCT('Respondent Data'!I175:Z175,'Product Coding'!A157:R157)</f>
        <v>0.35782573092047909</v>
      </c>
      <c r="BH175" s="4">
        <f>SUMPRODUCT('Respondent Data'!I175:Z175,'Product Coding'!A158:R158)</f>
        <v>0.15501675595285991</v>
      </c>
      <c r="BI175" s="4">
        <f>SUMPRODUCT('Respondent Data'!I175:Z175,'Product Coding'!A159:R159)</f>
        <v>-0.77613299210315589</v>
      </c>
      <c r="BJ175" s="4">
        <f>SUMPRODUCT('Respondent Data'!I175:Z175,'Product Coding'!A160:R160)</f>
        <v>5.9160749339512551</v>
      </c>
      <c r="BK175" s="4">
        <f>SUMPRODUCT('Respondent Data'!I175:Z175,'Product Coding'!A161:R161)</f>
        <v>7.2767387484789943</v>
      </c>
      <c r="BL175" s="4">
        <f>SUMPRODUCT('Respondent Data'!I175:Z175,'Product Coding'!A162:R162)</f>
        <v>6.6812856796395739</v>
      </c>
      <c r="BM175" s="4">
        <f>SUMPRODUCT('Respondent Data'!I175:Z175,'Product Coding'!A163:R163)</f>
        <v>5.0873130442700187</v>
      </c>
      <c r="BN175" s="4">
        <f>SUMPRODUCT('Respondent Data'!I175:Z175,'Product Coding'!A164:R164)</f>
        <v>4.8845040693024</v>
      </c>
      <c r="BO175" s="4">
        <f>SUMPRODUCT('Respondent Data'!I175:Z175,'Product Coding'!A165:R165)</f>
        <v>3.9533543212463842</v>
      </c>
      <c r="BP175" s="4">
        <f>SUMPRODUCT('Respondent Data'!I175:Z175,'Product Coding'!A166:R166)</f>
        <v>2.1357264384521146</v>
      </c>
      <c r="BQ175" s="4">
        <f>SUMPRODUCT('Respondent Data'!I175:Z175,'Product Coding'!A167:R167)</f>
        <v>3.4963902529798538</v>
      </c>
      <c r="BR175" s="4">
        <f>SUMPRODUCT('Respondent Data'!I175:Z175,'Product Coding'!A168:R168)</f>
        <v>2.9009371841404334</v>
      </c>
      <c r="BS175" s="4">
        <f>SUMPRODUCT('Respondent Data'!I175:Z175,'Product Coding'!A169:R169)</f>
        <v>1.306964548770879</v>
      </c>
      <c r="BT175" s="4">
        <f>SUMPRODUCT('Respondent Data'!I175:Z175,'Product Coding'!A170:R170)</f>
        <v>1.1041555738032598</v>
      </c>
      <c r="BU175" s="4">
        <f>SUMPRODUCT('Respondent Data'!I175:Z175,'Product Coding'!A171:R171)</f>
        <v>0.17300582574724399</v>
      </c>
      <c r="BV175" s="4">
        <f>SUMPRODUCT('Respondent Data'!I175:Z175,'Product Coding'!A172:R172)</f>
        <v>3.3478505594750501</v>
      </c>
      <c r="BX175" s="4">
        <f t="shared" si="676"/>
        <v>9.737915728289738E-2</v>
      </c>
      <c r="BY175" s="4">
        <f t="shared" si="677"/>
        <v>2.4976824683995588E-2</v>
      </c>
      <c r="BZ175" s="4">
        <f t="shared" si="678"/>
        <v>4.5304277366162243E-2</v>
      </c>
      <c r="CA175" s="4">
        <f t="shared" si="679"/>
        <v>0.22304512081694627</v>
      </c>
      <c r="CB175" s="4">
        <f t="shared" si="680"/>
        <v>0.27319424476550214</v>
      </c>
      <c r="CC175" s="4">
        <f t="shared" si="681"/>
        <v>0.69320987933305911</v>
      </c>
      <c r="CD175" s="4">
        <f t="shared" si="682"/>
        <v>4.2682564286791509</v>
      </c>
      <c r="CE175" s="4">
        <f t="shared" si="683"/>
        <v>1.0947670476932709</v>
      </c>
      <c r="CF175" s="4">
        <f t="shared" si="684"/>
        <v>1.9857460108534628</v>
      </c>
      <c r="CG175" s="4">
        <f t="shared" si="685"/>
        <v>9.7763607467534559</v>
      </c>
      <c r="CH175" s="4">
        <f t="shared" si="686"/>
        <v>11.974462749877326</v>
      </c>
      <c r="CI175" s="4">
        <f t="shared" si="687"/>
        <v>30.384299951288231</v>
      </c>
      <c r="CJ175" s="4">
        <f t="shared" si="688"/>
        <v>2.6422527193104148</v>
      </c>
      <c r="CK175" s="4">
        <f t="shared" si="689"/>
        <v>0.67771261101904701</v>
      </c>
      <c r="CL175" s="4">
        <f t="shared" si="690"/>
        <v>1.2292707536929905</v>
      </c>
      <c r="CM175" s="4">
        <f t="shared" si="691"/>
        <v>6.052029956424791</v>
      </c>
      <c r="CN175" s="4">
        <f t="shared" si="692"/>
        <v>7.4127591188179327</v>
      </c>
      <c r="CO175" s="4">
        <f t="shared" si="693"/>
        <v>18.809319569274081</v>
      </c>
      <c r="CP175" s="4">
        <f t="shared" si="694"/>
        <v>115.81340884506049</v>
      </c>
      <c r="CQ175" s="4">
        <f t="shared" si="695"/>
        <v>29.705034316280891</v>
      </c>
      <c r="CR175" s="4">
        <f t="shared" si="696"/>
        <v>53.880552506679678</v>
      </c>
      <c r="CS175" s="4">
        <f t="shared" si="697"/>
        <v>265.26842590170685</v>
      </c>
      <c r="CT175" s="4">
        <f t="shared" si="698"/>
        <v>324.91097320988479</v>
      </c>
      <c r="CU175" s="4">
        <f t="shared" si="699"/>
        <v>824.43719385867723</v>
      </c>
      <c r="CV175" s="4">
        <f t="shared" si="700"/>
        <v>0.15166396611451646</v>
      </c>
      <c r="CW175" s="4">
        <f t="shared" si="701"/>
        <v>3.8900360181973188E-2</v>
      </c>
      <c r="CX175" s="4">
        <f t="shared" si="702"/>
        <v>7.055951785804826E-2</v>
      </c>
      <c r="CY175" s="4">
        <f t="shared" si="703"/>
        <v>0.34738345031386658</v>
      </c>
      <c r="CZ175" s="4">
        <f t="shared" si="704"/>
        <v>0.4254886141643886</v>
      </c>
      <c r="DA175" s="4">
        <f t="shared" si="705"/>
        <v>1.0796454044471577</v>
      </c>
      <c r="DB175" s="4">
        <f t="shared" si="706"/>
        <v>6.6476309348895315</v>
      </c>
      <c r="DC175" s="4">
        <f t="shared" si="707"/>
        <v>1.7050539053473859</v>
      </c>
      <c r="DD175" s="4">
        <f t="shared" si="708"/>
        <v>3.0927163892699805</v>
      </c>
      <c r="DE175" s="4">
        <f t="shared" si="709"/>
        <v>15.226273120349898</v>
      </c>
      <c r="DF175" s="4">
        <f t="shared" si="710"/>
        <v>18.649725089127404</v>
      </c>
      <c r="DG175" s="4">
        <f t="shared" si="711"/>
        <v>47.322276828070464</v>
      </c>
      <c r="DH175" s="4">
        <f t="shared" si="712"/>
        <v>2.7281213996598174E-2</v>
      </c>
      <c r="DI175" s="4">
        <f t="shared" si="713"/>
        <v>6.9973710819868865E-3</v>
      </c>
      <c r="DJ175" s="4">
        <f t="shared" si="714"/>
        <v>1.2692199442606819E-2</v>
      </c>
      <c r="DK175" s="4">
        <f t="shared" si="715"/>
        <v>6.248710547193137E-2</v>
      </c>
      <c r="DL175" s="4">
        <f t="shared" si="716"/>
        <v>7.6536610729077012E-2</v>
      </c>
      <c r="DM175" s="4">
        <f t="shared" si="717"/>
        <v>0.19420590186153325</v>
      </c>
      <c r="DN175" s="4">
        <f t="shared" si="718"/>
        <v>1.1957714594394275</v>
      </c>
      <c r="DO175" s="4">
        <f t="shared" si="719"/>
        <v>0.3067039696983449</v>
      </c>
      <c r="DP175" s="4">
        <f t="shared" si="720"/>
        <v>0.55631578026090533</v>
      </c>
      <c r="DQ175" s="4">
        <f t="shared" si="721"/>
        <v>2.7388919465106678</v>
      </c>
      <c r="DR175" s="4">
        <f t="shared" si="722"/>
        <v>3.3547002242447088</v>
      </c>
      <c r="DS175" s="4">
        <f t="shared" si="723"/>
        <v>8.5122998826105469</v>
      </c>
      <c r="DT175" s="4">
        <f t="shared" si="724"/>
        <v>6.9644536565279195E-3</v>
      </c>
      <c r="DU175" s="4">
        <f t="shared" si="725"/>
        <v>1.7863159104321029E-3</v>
      </c>
      <c r="DV175" s="4">
        <f t="shared" si="726"/>
        <v>3.2401136851339164E-3</v>
      </c>
      <c r="DW175" s="4">
        <f t="shared" si="727"/>
        <v>1.5951949581279778E-2</v>
      </c>
      <c r="DX175" s="4">
        <f t="shared" si="728"/>
        <v>1.9538561536038734E-2</v>
      </c>
      <c r="DY175" s="4">
        <f t="shared" si="729"/>
        <v>4.9577632560908476E-2</v>
      </c>
      <c r="DZ175" s="4">
        <f t="shared" si="730"/>
        <v>0.30526115568402101</v>
      </c>
      <c r="EA175" s="4">
        <f t="shared" si="731"/>
        <v>7.8296573733984798E-2</v>
      </c>
      <c r="EB175" s="4">
        <f t="shared" si="732"/>
        <v>0.14201844062017793</v>
      </c>
      <c r="EC175" s="4">
        <f t="shared" si="733"/>
        <v>0.69919491244376553</v>
      </c>
      <c r="ED175" s="4">
        <f t="shared" si="734"/>
        <v>0.85640082755149483</v>
      </c>
      <c r="EE175" s="4">
        <f t="shared" si="735"/>
        <v>2.1730527846122083</v>
      </c>
      <c r="EF175" s="4">
        <f t="shared" si="736"/>
        <v>2.6957604763810515E-3</v>
      </c>
      <c r="EG175" s="4">
        <f t="shared" si="737"/>
        <v>6.9143684015469812E-4</v>
      </c>
      <c r="EH175" s="4">
        <f t="shared" si="738"/>
        <v>1.2541644818295668E-3</v>
      </c>
      <c r="EI175" s="4">
        <f t="shared" si="739"/>
        <v>6.1745884635372806E-3</v>
      </c>
      <c r="EJ175" s="4">
        <f t="shared" si="740"/>
        <v>7.5628734932886568E-3</v>
      </c>
      <c r="EK175" s="4">
        <f t="shared" si="741"/>
        <v>1.9190223520974561E-2</v>
      </c>
      <c r="EL175" s="4">
        <f t="shared" si="742"/>
        <v>0.1181587241514712</v>
      </c>
      <c r="EM175" s="4">
        <f t="shared" si="743"/>
        <v>3.0306585314167758E-2</v>
      </c>
      <c r="EN175" s="4">
        <f t="shared" si="744"/>
        <v>5.4971677323503262E-2</v>
      </c>
      <c r="EO175" s="4">
        <f t="shared" si="745"/>
        <v>0.27064032632134694</v>
      </c>
      <c r="EP175" s="4">
        <f t="shared" si="746"/>
        <v>0.33149068350672434</v>
      </c>
      <c r="EQ175" s="4">
        <f t="shared" si="747"/>
        <v>0.84113271460375549</v>
      </c>
      <c r="ER175" s="4">
        <f t="shared" si="748"/>
        <v>3.5159846937957456E-2</v>
      </c>
      <c r="ET175" s="4">
        <f t="shared" si="749"/>
        <v>0.91126206777609342</v>
      </c>
      <c r="EU175" s="4">
        <f t="shared" si="750"/>
        <v>0.97563181519572784</v>
      </c>
      <c r="EV175" s="4">
        <f t="shared" si="751"/>
        <v>0.95665924425343907</v>
      </c>
      <c r="EW175" s="4">
        <f t="shared" si="752"/>
        <v>0.81763132281827777</v>
      </c>
      <c r="EX175" s="4">
        <f t="shared" si="753"/>
        <v>0.78542610769041032</v>
      </c>
      <c r="EY175" s="4">
        <f t="shared" si="754"/>
        <v>0.59059423891023566</v>
      </c>
      <c r="EZ175" s="4">
        <f t="shared" si="755"/>
        <v>0.18981612105216344</v>
      </c>
      <c r="FA175" s="4">
        <f t="shared" si="756"/>
        <v>0.4773800509709118</v>
      </c>
      <c r="FB175" s="4">
        <f t="shared" si="757"/>
        <v>0.33492467087451766</v>
      </c>
      <c r="FC175" s="4">
        <f t="shared" si="758"/>
        <v>9.2795705665408929E-2</v>
      </c>
      <c r="FD175" s="4">
        <f t="shared" si="759"/>
        <v>7.7074482333340161E-2</v>
      </c>
      <c r="FE175" s="4">
        <f t="shared" si="760"/>
        <v>3.1863065340061954E-2</v>
      </c>
      <c r="FF175" s="4">
        <f t="shared" si="761"/>
        <v>0.27455535819857368</v>
      </c>
      <c r="FG175" s="4">
        <f t="shared" si="762"/>
        <v>0.59604964129857585</v>
      </c>
      <c r="FH175" s="4">
        <f t="shared" si="763"/>
        <v>0.44857718531650265</v>
      </c>
      <c r="FI175" s="4">
        <f t="shared" si="764"/>
        <v>0.14180314124856269</v>
      </c>
      <c r="FJ175" s="4">
        <f t="shared" si="765"/>
        <v>0.11886706678230778</v>
      </c>
      <c r="FK175" s="4">
        <f t="shared" si="766"/>
        <v>5.0481289703210405E-2</v>
      </c>
      <c r="FL175" s="4">
        <f t="shared" si="767"/>
        <v>8.5606610566975622E-3</v>
      </c>
      <c r="FM175" s="4">
        <f t="shared" si="768"/>
        <v>3.2567949271750683E-2</v>
      </c>
      <c r="FN175" s="4">
        <f t="shared" si="769"/>
        <v>1.8221390899413541E-2</v>
      </c>
      <c r="FO175" s="4">
        <f t="shared" si="770"/>
        <v>3.7556086367114012E-3</v>
      </c>
      <c r="FP175" s="4">
        <f t="shared" si="771"/>
        <v>3.0683225856160596E-3</v>
      </c>
      <c r="FQ175" s="4">
        <f t="shared" si="772"/>
        <v>1.2114792105808714E-3</v>
      </c>
      <c r="FR175" s="4">
        <f t="shared" si="773"/>
        <v>0.86830883784078061</v>
      </c>
      <c r="FS175" s="4">
        <f t="shared" si="774"/>
        <v>0.9625562164833984</v>
      </c>
      <c r="FT175" s="4">
        <f t="shared" si="775"/>
        <v>0.9340909901027995</v>
      </c>
      <c r="FU175" s="4">
        <f t="shared" si="776"/>
        <v>0.74217922133974168</v>
      </c>
      <c r="FV175" s="4">
        <f t="shared" si="777"/>
        <v>0.70151384589360122</v>
      </c>
      <c r="FW175" s="4">
        <f t="shared" si="778"/>
        <v>0.48085120562456407</v>
      </c>
      <c r="FX175" s="4">
        <f t="shared" si="779"/>
        <v>0.13075944805833453</v>
      </c>
      <c r="FY175" s="4">
        <f t="shared" si="780"/>
        <v>0.36967840013213304</v>
      </c>
      <c r="FZ175" s="4">
        <f t="shared" si="781"/>
        <v>0.24433650047722225</v>
      </c>
      <c r="GA175" s="4">
        <f t="shared" si="782"/>
        <v>6.1628446198521543E-2</v>
      </c>
      <c r="GB175" s="4">
        <f t="shared" si="783"/>
        <v>5.0891297230072727E-2</v>
      </c>
      <c r="GC175" s="4">
        <f t="shared" si="784"/>
        <v>2.0694389123219022E-2</v>
      </c>
      <c r="GD175" s="4">
        <f t="shared" si="785"/>
        <v>0.97344328541698766</v>
      </c>
      <c r="GE175" s="4">
        <f t="shared" si="786"/>
        <v>0.99305125188711429</v>
      </c>
      <c r="GF175" s="4">
        <f t="shared" si="787"/>
        <v>0.98746687349858853</v>
      </c>
      <c r="GG175" s="4">
        <f t="shared" si="788"/>
        <v>0.94118789286936699</v>
      </c>
      <c r="GH175" s="4">
        <f t="shared" si="789"/>
        <v>0.92890477670123717</v>
      </c>
      <c r="GI175" s="4">
        <f t="shared" si="790"/>
        <v>0.83737653485148233</v>
      </c>
      <c r="GJ175" s="4">
        <f t="shared" si="791"/>
        <v>0.45542080242508315</v>
      </c>
      <c r="GK175" s="4">
        <f t="shared" si="792"/>
        <v>0.76528427493095619</v>
      </c>
      <c r="GL175" s="4">
        <f t="shared" si="793"/>
        <v>0.64254312182862861</v>
      </c>
      <c r="GM175" s="4">
        <f t="shared" si="794"/>
        <v>0.26745891946228961</v>
      </c>
      <c r="GN175" s="4">
        <f t="shared" si="795"/>
        <v>0.22963693216642544</v>
      </c>
      <c r="GO175" s="4">
        <f t="shared" si="796"/>
        <v>0.105127047332486</v>
      </c>
      <c r="GP175" s="4">
        <f t="shared" si="797"/>
        <v>0.99308371449335842</v>
      </c>
      <c r="GQ175" s="4">
        <f t="shared" si="798"/>
        <v>0.99821686932426434</v>
      </c>
      <c r="GR175" s="4">
        <f t="shared" si="799"/>
        <v>0.99677035074561349</v>
      </c>
      <c r="GS175" s="4">
        <f t="shared" si="800"/>
        <v>0.98429851964174642</v>
      </c>
      <c r="GT175" s="4">
        <f t="shared" si="801"/>
        <v>0.98083587784399051</v>
      </c>
      <c r="GU175" s="4">
        <f t="shared" si="802"/>
        <v>0.95276420626462666</v>
      </c>
      <c r="GV175" s="4">
        <f t="shared" si="803"/>
        <v>0.76613020746484317</v>
      </c>
      <c r="GW175" s="4">
        <f t="shared" si="804"/>
        <v>0.9273886464622112</v>
      </c>
      <c r="GX175" s="4">
        <f t="shared" si="805"/>
        <v>0.87564260298366625</v>
      </c>
      <c r="GY175" s="4">
        <f t="shared" si="806"/>
        <v>0.58851400311798829</v>
      </c>
      <c r="GZ175" s="4">
        <f t="shared" si="807"/>
        <v>0.53867676913231766</v>
      </c>
      <c r="HA175" s="4">
        <f t="shared" si="808"/>
        <v>0.31515391261359493</v>
      </c>
      <c r="HB175" s="4">
        <f t="shared" si="809"/>
        <v>0.99731148711040696</v>
      </c>
      <c r="HC175" s="4">
        <f t="shared" si="810"/>
        <v>0.99930904091441208</v>
      </c>
      <c r="HD175" s="4">
        <f t="shared" si="811"/>
        <v>0.99874740647647775</v>
      </c>
      <c r="HE175" s="4">
        <f t="shared" si="812"/>
        <v>0.99386330311425752</v>
      </c>
      <c r="HF175" s="4">
        <f t="shared" si="813"/>
        <v>0.99249389423503898</v>
      </c>
      <c r="HG175" s="4">
        <f t="shared" si="814"/>
        <v>0.98117110714162992</v>
      </c>
      <c r="HH175" s="4">
        <f t="shared" si="815"/>
        <v>0.89432741381046998</v>
      </c>
      <c r="HI175" s="4">
        <f t="shared" si="816"/>
        <v>0.97058488633756868</v>
      </c>
      <c r="HJ175" s="4">
        <f t="shared" si="817"/>
        <v>0.94789274583847782</v>
      </c>
      <c r="HK175" s="4">
        <f t="shared" si="818"/>
        <v>0.78700477175560568</v>
      </c>
      <c r="HL175" s="4">
        <f t="shared" si="819"/>
        <v>0.75103792492660704</v>
      </c>
      <c r="HM175" s="4">
        <f t="shared" si="820"/>
        <v>0.5431438983556478</v>
      </c>
      <c r="HN175" s="4">
        <f t="shared" si="821"/>
        <v>0.96603437909424161</v>
      </c>
      <c r="HP175" s="4">
        <f t="shared" ref="HP175:IU175" si="957">IF(B1=1,ET175,0)</f>
        <v>0.91126206777609342</v>
      </c>
      <c r="HQ175" s="4">
        <f t="shared" si="957"/>
        <v>0.97563181519572784</v>
      </c>
      <c r="HR175" s="4">
        <f t="shared" si="957"/>
        <v>0.95665924425343907</v>
      </c>
      <c r="HS175" s="4">
        <f t="shared" si="957"/>
        <v>0.81763132281827777</v>
      </c>
      <c r="HT175" s="4">
        <f t="shared" si="957"/>
        <v>0.78542610769041032</v>
      </c>
      <c r="HU175" s="4">
        <f t="shared" si="957"/>
        <v>0.59059423891023566</v>
      </c>
      <c r="HV175" s="4">
        <f t="shared" si="957"/>
        <v>0.18981612105216344</v>
      </c>
      <c r="HW175" s="4">
        <f t="shared" si="957"/>
        <v>0.4773800509709118</v>
      </c>
      <c r="HX175" s="4">
        <f t="shared" si="957"/>
        <v>0.33492467087451766</v>
      </c>
      <c r="HY175" s="4">
        <f t="shared" si="957"/>
        <v>9.2795705665408929E-2</v>
      </c>
      <c r="HZ175" s="4">
        <f t="shared" si="957"/>
        <v>7.7074482333340161E-2</v>
      </c>
      <c r="IA175" s="4">
        <f t="shared" si="957"/>
        <v>3.1863065340061954E-2</v>
      </c>
      <c r="IB175" s="4">
        <f t="shared" si="957"/>
        <v>0.27455535819857368</v>
      </c>
      <c r="IC175" s="4">
        <f t="shared" si="957"/>
        <v>0.59604964129857585</v>
      </c>
      <c r="ID175" s="4">
        <f t="shared" si="957"/>
        <v>0.44857718531650265</v>
      </c>
      <c r="IE175" s="4">
        <f t="shared" si="957"/>
        <v>0.14180314124856269</v>
      </c>
      <c r="IF175" s="4">
        <f t="shared" si="957"/>
        <v>0.11886706678230778</v>
      </c>
      <c r="IG175" s="4">
        <f t="shared" si="957"/>
        <v>5.0481289703210405E-2</v>
      </c>
      <c r="IH175" s="4">
        <f t="shared" si="957"/>
        <v>8.5606610566975622E-3</v>
      </c>
      <c r="II175" s="4">
        <f t="shared" si="957"/>
        <v>3.2567949271750683E-2</v>
      </c>
      <c r="IJ175" s="4">
        <f t="shared" si="957"/>
        <v>1.8221390899413541E-2</v>
      </c>
      <c r="IK175" s="4">
        <f t="shared" si="957"/>
        <v>3.7556086367114012E-3</v>
      </c>
      <c r="IL175" s="4">
        <f t="shared" si="957"/>
        <v>3.0683225856160596E-3</v>
      </c>
      <c r="IM175" s="4">
        <f t="shared" si="957"/>
        <v>1.2114792105808714E-3</v>
      </c>
      <c r="IN175" s="4">
        <f t="shared" si="957"/>
        <v>0.86830883784078061</v>
      </c>
      <c r="IO175" s="4">
        <f t="shared" si="957"/>
        <v>0.9625562164833984</v>
      </c>
      <c r="IP175" s="4">
        <f t="shared" si="957"/>
        <v>0.9340909901027995</v>
      </c>
      <c r="IQ175" s="4">
        <f t="shared" si="957"/>
        <v>0.74217922133974168</v>
      </c>
      <c r="IR175" s="4">
        <f t="shared" si="957"/>
        <v>0.70151384589360122</v>
      </c>
      <c r="IS175" s="4">
        <f t="shared" si="957"/>
        <v>0.48085120562456407</v>
      </c>
      <c r="IT175" s="4">
        <f t="shared" si="957"/>
        <v>0.13075944805833453</v>
      </c>
      <c r="IU175" s="4">
        <f t="shared" si="957"/>
        <v>0.36967840013213304</v>
      </c>
      <c r="IV175" s="4">
        <f t="shared" ref="IV175:KA175" si="958">IF(AH1=1,FZ175,0)</f>
        <v>0.24433650047722225</v>
      </c>
      <c r="IW175" s="4">
        <f t="shared" si="958"/>
        <v>6.1628446198521543E-2</v>
      </c>
      <c r="IX175" s="4">
        <f t="shared" si="958"/>
        <v>5.0891297230072727E-2</v>
      </c>
      <c r="IY175" s="4">
        <f t="shared" si="958"/>
        <v>2.0694389123219022E-2</v>
      </c>
      <c r="IZ175" s="4">
        <f t="shared" si="958"/>
        <v>0.97344328541698766</v>
      </c>
      <c r="JA175" s="4">
        <f t="shared" si="958"/>
        <v>0.99305125188711429</v>
      </c>
      <c r="JB175" s="4">
        <f t="shared" si="958"/>
        <v>0.98746687349858853</v>
      </c>
      <c r="JC175" s="4">
        <f t="shared" si="958"/>
        <v>0.94118789286936699</v>
      </c>
      <c r="JD175" s="4">
        <f t="shared" si="958"/>
        <v>0.92890477670123717</v>
      </c>
      <c r="JE175" s="4">
        <f t="shared" si="958"/>
        <v>0.83737653485148233</v>
      </c>
      <c r="JF175" s="4">
        <f t="shared" si="958"/>
        <v>0.45542080242508315</v>
      </c>
      <c r="JG175" s="4">
        <f t="shared" si="958"/>
        <v>0.76528427493095619</v>
      </c>
      <c r="JH175" s="4">
        <f t="shared" si="958"/>
        <v>0.64254312182862861</v>
      </c>
      <c r="JI175" s="4">
        <f t="shared" si="958"/>
        <v>0.26745891946228961</v>
      </c>
      <c r="JJ175" s="4">
        <f t="shared" si="958"/>
        <v>0.22963693216642544</v>
      </c>
      <c r="JK175" s="4">
        <f t="shared" si="958"/>
        <v>0.105127047332486</v>
      </c>
      <c r="JL175" s="4">
        <f t="shared" si="958"/>
        <v>0.99308371449335842</v>
      </c>
      <c r="JM175" s="4">
        <f t="shared" si="958"/>
        <v>0.99821686932426434</v>
      </c>
      <c r="JN175" s="4">
        <f t="shared" si="958"/>
        <v>0.99677035074561349</v>
      </c>
      <c r="JO175" s="4">
        <f t="shared" si="958"/>
        <v>0.98429851964174642</v>
      </c>
      <c r="JP175" s="4">
        <f t="shared" si="958"/>
        <v>0.98083587784399051</v>
      </c>
      <c r="JQ175" s="4">
        <f t="shared" si="958"/>
        <v>0.95276420626462666</v>
      </c>
      <c r="JR175" s="4">
        <f t="shared" si="958"/>
        <v>0.76613020746484317</v>
      </c>
      <c r="JS175" s="4">
        <f t="shared" si="958"/>
        <v>0.9273886464622112</v>
      </c>
      <c r="JT175" s="4">
        <f t="shared" si="958"/>
        <v>0.87564260298366625</v>
      </c>
      <c r="JU175" s="4">
        <f t="shared" si="958"/>
        <v>0.58851400311798829</v>
      </c>
      <c r="JV175" s="4">
        <f t="shared" si="958"/>
        <v>0.53867676913231766</v>
      </c>
      <c r="JW175" s="4">
        <f t="shared" si="958"/>
        <v>0.31515391261359493</v>
      </c>
      <c r="JX175" s="4">
        <f t="shared" si="958"/>
        <v>0.99731148711040696</v>
      </c>
      <c r="JY175" s="4">
        <f t="shared" si="958"/>
        <v>0.99930904091441208</v>
      </c>
      <c r="JZ175" s="4">
        <f t="shared" si="958"/>
        <v>0.99874740647647775</v>
      </c>
      <c r="KA175" s="4">
        <f t="shared" si="958"/>
        <v>0.99386330311425752</v>
      </c>
      <c r="KB175" s="4">
        <f t="shared" ref="KB175:KJ175" si="959">IF(BN1=1,HF175,0)</f>
        <v>0.99249389423503898</v>
      </c>
      <c r="KC175" s="4">
        <f t="shared" si="959"/>
        <v>0.98117110714162992</v>
      </c>
      <c r="KD175" s="4">
        <f t="shared" si="959"/>
        <v>0.89432741381046998</v>
      </c>
      <c r="KE175" s="4">
        <f t="shared" si="959"/>
        <v>0.97058488633756868</v>
      </c>
      <c r="KF175" s="4">
        <f t="shared" si="959"/>
        <v>0.94789274583847782</v>
      </c>
      <c r="KG175" s="4">
        <f t="shared" si="959"/>
        <v>0.78700477175560568</v>
      </c>
      <c r="KH175" s="4">
        <f t="shared" si="959"/>
        <v>0.75103792492660704</v>
      </c>
      <c r="KI175" s="4">
        <f t="shared" si="959"/>
        <v>0.5431438983556478</v>
      </c>
      <c r="KJ175" s="4">
        <f t="shared" si="959"/>
        <v>0</v>
      </c>
    </row>
    <row r="176" spans="1:296" x14ac:dyDescent="0.2">
      <c r="A176" s="4" t="str">
        <f>'Respondent Data'!A176</f>
        <v>1446</v>
      </c>
      <c r="B176" s="4">
        <f>SUMPRODUCT('Respondent Data'!I176:Z176,'Product Coding'!A100:R100)</f>
        <v>-0.35811018621711532</v>
      </c>
      <c r="C176" s="4">
        <f>SUMPRODUCT('Respondent Data'!I176:Z176,'Product Coding'!A101:R101)</f>
        <v>-0.5741958366317822</v>
      </c>
      <c r="D176" s="4">
        <f>SUMPRODUCT('Respondent Data'!I176:Z176,'Product Coding'!A102:R102)</f>
        <v>-0.65864669723393321</v>
      </c>
      <c r="E176" s="4">
        <f>SUMPRODUCT('Respondent Data'!I176:Z176,'Product Coding'!A103:R103)</f>
        <v>-1.1657733494445988</v>
      </c>
      <c r="F176" s="4">
        <f>SUMPRODUCT('Respondent Data'!I176:Z176,'Product Coding'!A104:R104)</f>
        <v>-2.0220759622444993</v>
      </c>
      <c r="G176" s="4">
        <f>SUMPRODUCT('Respondent Data'!I176:Z176,'Product Coding'!A105:R105)</f>
        <v>-2.2013219930284205</v>
      </c>
      <c r="H176" s="4">
        <f>SUMPRODUCT('Respondent Data'!I176:Z176,'Product Coding'!A106:R106)</f>
        <v>-0.93289020913151532</v>
      </c>
      <c r="I176" s="4">
        <f>SUMPRODUCT('Respondent Data'!I176:Z176,'Product Coding'!A107:R107)</f>
        <v>-1.1489758595461823</v>
      </c>
      <c r="J176" s="4">
        <f>SUMPRODUCT('Respondent Data'!I176:Z176,'Product Coding'!A108:R108)</f>
        <v>-1.2334267201483331</v>
      </c>
      <c r="K176" s="4">
        <f>SUMPRODUCT('Respondent Data'!I176:Z176,'Product Coding'!A109:R109)</f>
        <v>-1.7405533723589985</v>
      </c>
      <c r="L176" s="4">
        <f>SUMPRODUCT('Respondent Data'!I176:Z176,'Product Coding'!A110:R110)</f>
        <v>-2.596855985158899</v>
      </c>
      <c r="M176" s="4">
        <f>SUMPRODUCT('Respondent Data'!I176:Z176,'Product Coding'!A111:R111)</f>
        <v>-2.7761020159428202</v>
      </c>
      <c r="N176" s="4">
        <f>SUMPRODUCT('Respondent Data'!I176:Z176,'Product Coding'!A112:R112)</f>
        <v>-3.4617752839740454</v>
      </c>
      <c r="O176" s="4">
        <f>SUMPRODUCT('Respondent Data'!I176:Z176,'Product Coding'!A113:R113)</f>
        <v>-3.6778609343887121</v>
      </c>
      <c r="P176" s="4">
        <f>SUMPRODUCT('Respondent Data'!I176:Z176,'Product Coding'!A114:R114)</f>
        <v>-3.7623117949908629</v>
      </c>
      <c r="Q176" s="4">
        <f>SUMPRODUCT('Respondent Data'!I176:Z176,'Product Coding'!A115:R115)</f>
        <v>-4.2694384472015292</v>
      </c>
      <c r="R176" s="4">
        <f>SUMPRODUCT('Respondent Data'!I176:Z176,'Product Coding'!A116:R116)</f>
        <v>-5.1257410600014293</v>
      </c>
      <c r="S176" s="4">
        <f>SUMPRODUCT('Respondent Data'!I176:Z176,'Product Coding'!A117:R117)</f>
        <v>-5.3049870907853505</v>
      </c>
      <c r="T176" s="4">
        <f>SUMPRODUCT('Respondent Data'!I176:Z176,'Product Coding'!A118:R118)</f>
        <v>-4.0365553068884452</v>
      </c>
      <c r="U176" s="4">
        <f>SUMPRODUCT('Respondent Data'!I176:Z176,'Product Coding'!A119:R119)</f>
        <v>-4.2526409573031119</v>
      </c>
      <c r="V176" s="4">
        <f>SUMPRODUCT('Respondent Data'!I176:Z176,'Product Coding'!A120:R120)</f>
        <v>-4.3370918179052627</v>
      </c>
      <c r="W176" s="4">
        <f>SUMPRODUCT('Respondent Data'!I176:Z176,'Product Coding'!A121:R121)</f>
        <v>-4.844218470115929</v>
      </c>
      <c r="X176" s="4">
        <f>SUMPRODUCT('Respondent Data'!I176:Z176,'Product Coding'!A122:R122)</f>
        <v>-5.700521082915829</v>
      </c>
      <c r="Y176" s="4">
        <f>SUMPRODUCT('Respondent Data'!I176:Z176,'Product Coding'!A123:R123)</f>
        <v>-5.8797671136997502</v>
      </c>
      <c r="Z176" s="4">
        <f>SUMPRODUCT('Respondent Data'!I176:Z176,'Product Coding'!A124:R124)</f>
        <v>-1.3183259353525854</v>
      </c>
      <c r="AA176" s="4">
        <f>SUMPRODUCT('Respondent Data'!I176:Z176,'Product Coding'!A125:R125)</f>
        <v>-1.534411585767252</v>
      </c>
      <c r="AB176" s="4">
        <f>SUMPRODUCT('Respondent Data'!I176:Z176,'Product Coding'!A126:R126)</f>
        <v>-1.6188624463694032</v>
      </c>
      <c r="AC176" s="4">
        <f>SUMPRODUCT('Respondent Data'!I176:Z176,'Product Coding'!A127:R127)</f>
        <v>-2.1259890985800687</v>
      </c>
      <c r="AD176" s="4">
        <f>SUMPRODUCT('Respondent Data'!I176:Z176,'Product Coding'!A128:R128)</f>
        <v>-2.9822917113799692</v>
      </c>
      <c r="AE176" s="4">
        <f>SUMPRODUCT('Respondent Data'!I176:Z176,'Product Coding'!A129:R129)</f>
        <v>-3.1615377421638904</v>
      </c>
      <c r="AF176" s="4">
        <f>SUMPRODUCT('Respondent Data'!I176:Z176,'Product Coding'!A130:R130)</f>
        <v>-1.8931059582669851</v>
      </c>
      <c r="AG176" s="4">
        <f>SUMPRODUCT('Respondent Data'!I176:Z176,'Product Coding'!A131:R131)</f>
        <v>-2.1091916086816522</v>
      </c>
      <c r="AH176" s="4">
        <f>SUMPRODUCT('Respondent Data'!I176:Z176,'Product Coding'!A132:R132)</f>
        <v>-2.193642469283803</v>
      </c>
      <c r="AI176" s="4">
        <f>SUMPRODUCT('Respondent Data'!I176:Z176,'Product Coding'!A133:R133)</f>
        <v>-2.7007691214944685</v>
      </c>
      <c r="AJ176" s="4">
        <f>SUMPRODUCT('Respondent Data'!I176:Z176,'Product Coding'!A134:R134)</f>
        <v>-3.557071734294369</v>
      </c>
      <c r="AK176" s="4">
        <f>SUMPRODUCT('Respondent Data'!I176:Z176,'Product Coding'!A135:R135)</f>
        <v>-3.7363177650782902</v>
      </c>
      <c r="AL176" s="4">
        <f>SUMPRODUCT('Respondent Data'!I176:Z176,'Product Coding'!A136:R136)</f>
        <v>2.0221886435661798</v>
      </c>
      <c r="AM176" s="4">
        <f>SUMPRODUCT('Respondent Data'!I176:Z176,'Product Coding'!A137:R137)</f>
        <v>1.8061029931515131</v>
      </c>
      <c r="AN176" s="4">
        <f>SUMPRODUCT('Respondent Data'!I176:Z176,'Product Coding'!A138:R138)</f>
        <v>1.7216521325493619</v>
      </c>
      <c r="AO176" s="4">
        <f>SUMPRODUCT('Respondent Data'!I176:Z176,'Product Coding'!A139:R139)</f>
        <v>1.2145254803386965</v>
      </c>
      <c r="AP176" s="4">
        <f>SUMPRODUCT('Respondent Data'!I176:Z176,'Product Coding'!A140:R140)</f>
        <v>0.35822286753879601</v>
      </c>
      <c r="AQ176" s="4">
        <f>SUMPRODUCT('Respondent Data'!I176:Z176,'Product Coding'!A141:R141)</f>
        <v>0.17897683675487502</v>
      </c>
      <c r="AR176" s="4">
        <f>SUMPRODUCT('Respondent Data'!I176:Z176,'Product Coding'!A142:R142)</f>
        <v>1.44740862065178</v>
      </c>
      <c r="AS176" s="4">
        <f>SUMPRODUCT('Respondent Data'!I176:Z176,'Product Coding'!A143:R143)</f>
        <v>1.2313229702371129</v>
      </c>
      <c r="AT176" s="4">
        <f>SUMPRODUCT('Respondent Data'!I176:Z176,'Product Coding'!A144:R144)</f>
        <v>1.1468721096349621</v>
      </c>
      <c r="AU176" s="4">
        <f>SUMPRODUCT('Respondent Data'!I176:Z176,'Product Coding'!A145:R145)</f>
        <v>0.63974545742429634</v>
      </c>
      <c r="AV176" s="4">
        <f>SUMPRODUCT('Respondent Data'!I176:Z176,'Product Coding'!A146:R146)</f>
        <v>-0.21655715537560399</v>
      </c>
      <c r="AW176" s="4">
        <f>SUMPRODUCT('Respondent Data'!I176:Z176,'Product Coding'!A147:R147)</f>
        <v>-0.39580318615952498</v>
      </c>
      <c r="AX176" s="4">
        <f>SUMPRODUCT('Respondent Data'!I176:Z176,'Product Coding'!A148:R148)</f>
        <v>5.1293205177698944</v>
      </c>
      <c r="AY176" s="4">
        <f>SUMPRODUCT('Respondent Data'!I176:Z176,'Product Coding'!A149:R149)</f>
        <v>4.9132348673552277</v>
      </c>
      <c r="AZ176" s="4">
        <f>SUMPRODUCT('Respondent Data'!I176:Z176,'Product Coding'!A150:R150)</f>
        <v>4.828784006753077</v>
      </c>
      <c r="BA176" s="4">
        <f>SUMPRODUCT('Respondent Data'!I176:Z176,'Product Coding'!A151:R151)</f>
        <v>4.3216573545424115</v>
      </c>
      <c r="BB176" s="4">
        <f>SUMPRODUCT('Respondent Data'!I176:Z176,'Product Coding'!A152:R152)</f>
        <v>3.465354741742511</v>
      </c>
      <c r="BC176" s="4">
        <f>SUMPRODUCT('Respondent Data'!I176:Z176,'Product Coding'!A153:R153)</f>
        <v>3.2861087109585903</v>
      </c>
      <c r="BD176" s="4">
        <f>SUMPRODUCT('Respondent Data'!I176:Z176,'Product Coding'!A154:R154)</f>
        <v>4.5545404948554946</v>
      </c>
      <c r="BE176" s="4">
        <f>SUMPRODUCT('Respondent Data'!I176:Z176,'Product Coding'!A155:R155)</f>
        <v>4.338454844440828</v>
      </c>
      <c r="BF176" s="4">
        <f>SUMPRODUCT('Respondent Data'!I176:Z176,'Product Coding'!A156:R156)</f>
        <v>4.2540039838386772</v>
      </c>
      <c r="BG176" s="4">
        <f>SUMPRODUCT('Respondent Data'!I176:Z176,'Product Coding'!A157:R157)</f>
        <v>3.7468773316280117</v>
      </c>
      <c r="BH176" s="4">
        <f>SUMPRODUCT('Respondent Data'!I176:Z176,'Product Coding'!A158:R158)</f>
        <v>2.8905747188281112</v>
      </c>
      <c r="BI176" s="4">
        <f>SUMPRODUCT('Respondent Data'!I176:Z176,'Product Coding'!A159:R159)</f>
        <v>2.7113286880441905</v>
      </c>
      <c r="BJ176" s="4">
        <f>SUMPRODUCT('Respondent Data'!I176:Z176,'Product Coding'!A160:R160)</f>
        <v>7.9730055627441949</v>
      </c>
      <c r="BK176" s="4">
        <f>SUMPRODUCT('Respondent Data'!I176:Z176,'Product Coding'!A161:R161)</f>
        <v>7.7569199123295283</v>
      </c>
      <c r="BL176" s="4">
        <f>SUMPRODUCT('Respondent Data'!I176:Z176,'Product Coding'!A162:R162)</f>
        <v>7.6724690517273775</v>
      </c>
      <c r="BM176" s="4">
        <f>SUMPRODUCT('Respondent Data'!I176:Z176,'Product Coding'!A163:R163)</f>
        <v>7.1653423995167111</v>
      </c>
      <c r="BN176" s="4">
        <f>SUMPRODUCT('Respondent Data'!I176:Z176,'Product Coding'!A164:R164)</f>
        <v>6.3090397867168111</v>
      </c>
      <c r="BO176" s="4">
        <f>SUMPRODUCT('Respondent Data'!I176:Z176,'Product Coding'!A165:R165)</f>
        <v>6.1297937559328899</v>
      </c>
      <c r="BP176" s="4">
        <f>SUMPRODUCT('Respondent Data'!I176:Z176,'Product Coding'!A166:R166)</f>
        <v>7.3982255398297951</v>
      </c>
      <c r="BQ176" s="4">
        <f>SUMPRODUCT('Respondent Data'!I176:Z176,'Product Coding'!A167:R167)</f>
        <v>7.1821398894151285</v>
      </c>
      <c r="BR176" s="4">
        <f>SUMPRODUCT('Respondent Data'!I176:Z176,'Product Coding'!A168:R168)</f>
        <v>7.0976890288129777</v>
      </c>
      <c r="BS176" s="4">
        <f>SUMPRODUCT('Respondent Data'!I176:Z176,'Product Coding'!A169:R169)</f>
        <v>6.5905623766023114</v>
      </c>
      <c r="BT176" s="4">
        <f>SUMPRODUCT('Respondent Data'!I176:Z176,'Product Coding'!A170:R170)</f>
        <v>5.7342597638024113</v>
      </c>
      <c r="BU176" s="4">
        <f>SUMPRODUCT('Respondent Data'!I176:Z176,'Product Coding'!A171:R171)</f>
        <v>5.5550137330184901</v>
      </c>
      <c r="BV176" s="4">
        <f>SUMPRODUCT('Respondent Data'!I176:Z176,'Product Coding'!A172:R172)</f>
        <v>6.8424150993753896</v>
      </c>
      <c r="BX176" s="4">
        <f t="shared" si="676"/>
        <v>1.4306232467592945</v>
      </c>
      <c r="BY176" s="4">
        <f t="shared" si="677"/>
        <v>1.7757019981060047</v>
      </c>
      <c r="BZ176" s="4">
        <f t="shared" si="678"/>
        <v>1.9321757455019597</v>
      </c>
      <c r="CA176" s="4">
        <f t="shared" si="679"/>
        <v>3.2084031408132749</v>
      </c>
      <c r="CB176" s="4">
        <f t="shared" si="680"/>
        <v>7.5539904665123006</v>
      </c>
      <c r="CC176" s="4">
        <f t="shared" si="681"/>
        <v>9.0369523941908252</v>
      </c>
      <c r="CD176" s="4">
        <f t="shared" si="682"/>
        <v>2.5418450351615891</v>
      </c>
      <c r="CE176" s="4">
        <f t="shared" si="683"/>
        <v>3.1549601322616274</v>
      </c>
      <c r="CF176" s="4">
        <f t="shared" si="684"/>
        <v>3.4329732421789267</v>
      </c>
      <c r="CG176" s="4">
        <f t="shared" si="685"/>
        <v>5.700497047525757</v>
      </c>
      <c r="CH176" s="4">
        <f t="shared" si="686"/>
        <v>13.421474316496191</v>
      </c>
      <c r="CI176" s="4">
        <f t="shared" si="687"/>
        <v>16.056311560852485</v>
      </c>
      <c r="CJ176" s="4">
        <f t="shared" si="688"/>
        <v>31.873510850579066</v>
      </c>
      <c r="CK176" s="4">
        <f t="shared" si="689"/>
        <v>39.561678472815544</v>
      </c>
      <c r="CL176" s="4">
        <f t="shared" si="690"/>
        <v>43.047828789996053</v>
      </c>
      <c r="CM176" s="4">
        <f t="shared" si="691"/>
        <v>71.48148371934704</v>
      </c>
      <c r="CN176" s="4">
        <f t="shared" si="692"/>
        <v>168.2988149709978</v>
      </c>
      <c r="CO176" s="4">
        <f t="shared" si="693"/>
        <v>201.33840327625472</v>
      </c>
      <c r="CP176" s="4">
        <f t="shared" si="694"/>
        <v>56.630930255214011</v>
      </c>
      <c r="CQ176" s="4">
        <f t="shared" si="695"/>
        <v>70.290802443324679</v>
      </c>
      <c r="CR176" s="4">
        <f t="shared" si="696"/>
        <v>76.484783909531899</v>
      </c>
      <c r="CS176" s="4">
        <f t="shared" si="697"/>
        <v>127.00398578702585</v>
      </c>
      <c r="CT176" s="4">
        <f t="shared" si="698"/>
        <v>299.02317624619593</v>
      </c>
      <c r="CU176" s="4">
        <f t="shared" si="699"/>
        <v>357.72592254067882</v>
      </c>
      <c r="CV176" s="4">
        <f t="shared" si="700"/>
        <v>3.7371598904020233</v>
      </c>
      <c r="CW176" s="4">
        <f t="shared" si="701"/>
        <v>4.6385953112818559</v>
      </c>
      <c r="CX176" s="4">
        <f t="shared" si="702"/>
        <v>5.0473454235100066</v>
      </c>
      <c r="CY176" s="4">
        <f t="shared" si="703"/>
        <v>8.3811832061642999</v>
      </c>
      <c r="CZ176" s="4">
        <f t="shared" si="704"/>
        <v>19.732987177356328</v>
      </c>
      <c r="DA176" s="4">
        <f t="shared" si="705"/>
        <v>23.606869310662603</v>
      </c>
      <c r="DB176" s="4">
        <f t="shared" si="706"/>
        <v>6.6399601254499148</v>
      </c>
      <c r="DC176" s="4">
        <f t="shared" si="707"/>
        <v>8.2415761723529499</v>
      </c>
      <c r="DD176" s="4">
        <f t="shared" si="708"/>
        <v>8.9678187003856777</v>
      </c>
      <c r="DE176" s="4">
        <f t="shared" si="709"/>
        <v>14.891180448539714</v>
      </c>
      <c r="DF176" s="4">
        <f t="shared" si="710"/>
        <v>35.060380571398404</v>
      </c>
      <c r="DG176" s="4">
        <f t="shared" si="711"/>
        <v>41.94326052574776</v>
      </c>
      <c r="DH176" s="4">
        <f t="shared" si="712"/>
        <v>0.13236544703878506</v>
      </c>
      <c r="DI176" s="4">
        <f t="shared" si="713"/>
        <v>0.16429314239048667</v>
      </c>
      <c r="DJ176" s="4">
        <f t="shared" si="714"/>
        <v>0.17877055114979251</v>
      </c>
      <c r="DK176" s="4">
        <f t="shared" si="715"/>
        <v>0.29685084243975296</v>
      </c>
      <c r="DL176" s="4">
        <f t="shared" si="716"/>
        <v>0.69891729167102945</v>
      </c>
      <c r="DM176" s="4">
        <f t="shared" si="717"/>
        <v>0.83612526654723585</v>
      </c>
      <c r="DN176" s="4">
        <f t="shared" si="718"/>
        <v>0.23517893697353631</v>
      </c>
      <c r="DO176" s="4">
        <f t="shared" si="719"/>
        <v>0.29190613897987228</v>
      </c>
      <c r="DP176" s="4">
        <f t="shared" si="720"/>
        <v>0.31762872503473022</v>
      </c>
      <c r="DQ176" s="4">
        <f t="shared" si="721"/>
        <v>0.52742665949840795</v>
      </c>
      <c r="DR176" s="4">
        <f t="shared" si="722"/>
        <v>1.2417940585313985</v>
      </c>
      <c r="DS176" s="4">
        <f t="shared" si="723"/>
        <v>1.4855769066807556</v>
      </c>
      <c r="DT176" s="4">
        <f t="shared" si="724"/>
        <v>5.9205820375229238E-3</v>
      </c>
      <c r="DU176" s="4">
        <f t="shared" si="725"/>
        <v>7.3486778421886232E-3</v>
      </c>
      <c r="DV176" s="4">
        <f t="shared" si="726"/>
        <v>7.9962387288685655E-3</v>
      </c>
      <c r="DW176" s="4">
        <f t="shared" si="727"/>
        <v>1.3277859176174319E-2</v>
      </c>
      <c r="DX176" s="4">
        <f t="shared" si="728"/>
        <v>3.1261913553385048E-2</v>
      </c>
      <c r="DY176" s="4">
        <f t="shared" si="729"/>
        <v>3.7399097309648355E-2</v>
      </c>
      <c r="DZ176" s="4">
        <f t="shared" si="730"/>
        <v>1.0519332809273571E-2</v>
      </c>
      <c r="EA176" s="4">
        <f t="shared" si="731"/>
        <v>1.3056687237874825E-2</v>
      </c>
      <c r="EB176" s="4">
        <f t="shared" si="732"/>
        <v>1.4207234335792348E-2</v>
      </c>
      <c r="EC176" s="4">
        <f t="shared" si="733"/>
        <v>2.3591298758066381E-2</v>
      </c>
      <c r="ED176" s="4">
        <f t="shared" si="734"/>
        <v>5.5544281092401671E-2</v>
      </c>
      <c r="EE176" s="4">
        <f t="shared" si="735"/>
        <v>6.6448458761868084E-2</v>
      </c>
      <c r="EF176" s="4">
        <f t="shared" si="736"/>
        <v>3.4464158577915665E-4</v>
      </c>
      <c r="EG176" s="4">
        <f t="shared" si="737"/>
        <v>4.2777212930431116E-4</v>
      </c>
      <c r="EH176" s="4">
        <f t="shared" si="738"/>
        <v>4.6546714129122488E-4</v>
      </c>
      <c r="EI176" s="4">
        <f t="shared" si="739"/>
        <v>7.7291428667435817E-4</v>
      </c>
      <c r="EJ176" s="4">
        <f t="shared" si="740"/>
        <v>1.8197797772661678E-3</v>
      </c>
      <c r="EK176" s="4">
        <f t="shared" si="741"/>
        <v>2.1770299139202338E-3</v>
      </c>
      <c r="EL176" s="4">
        <f t="shared" si="742"/>
        <v>6.1233836770608512E-4</v>
      </c>
      <c r="EM176" s="4">
        <f t="shared" si="743"/>
        <v>7.6003969984112126E-4</v>
      </c>
      <c r="EN176" s="4">
        <f t="shared" si="744"/>
        <v>8.2701392194071098E-4</v>
      </c>
      <c r="EO176" s="4">
        <f t="shared" si="745"/>
        <v>1.3732674529363573E-3</v>
      </c>
      <c r="EP176" s="4">
        <f t="shared" si="746"/>
        <v>3.2332748698230382E-3</v>
      </c>
      <c r="EQ176" s="4">
        <f t="shared" si="747"/>
        <v>3.8680153496956698E-3</v>
      </c>
      <c r="ER176" s="4">
        <f t="shared" si="748"/>
        <v>1.0675221118754232E-3</v>
      </c>
      <c r="ET176" s="4">
        <f t="shared" si="749"/>
        <v>0.41141711342277404</v>
      </c>
      <c r="EU176" s="4">
        <f t="shared" si="750"/>
        <v>0.36026922223003344</v>
      </c>
      <c r="EV176" s="4">
        <f t="shared" si="751"/>
        <v>0.34104367773112787</v>
      </c>
      <c r="EW176" s="4">
        <f t="shared" si="752"/>
        <v>0.23761982075860485</v>
      </c>
      <c r="EX176" s="4">
        <f t="shared" si="753"/>
        <v>0.11690450251433679</v>
      </c>
      <c r="EY176" s="4">
        <f t="shared" si="754"/>
        <v>9.9631836510331445E-2</v>
      </c>
      <c r="EZ176" s="4">
        <f t="shared" si="755"/>
        <v>0.28233872178836789</v>
      </c>
      <c r="FA176" s="4">
        <f t="shared" si="756"/>
        <v>0.24067619620111255</v>
      </c>
      <c r="FB176" s="4">
        <f t="shared" si="757"/>
        <v>0.22558223236837607</v>
      </c>
      <c r="FC176" s="4">
        <f t="shared" si="758"/>
        <v>0.14924265959780739</v>
      </c>
      <c r="FD176" s="4">
        <f t="shared" si="759"/>
        <v>6.9341038097341892E-2</v>
      </c>
      <c r="FE176" s="4">
        <f t="shared" si="760"/>
        <v>5.8629323018183618E-2</v>
      </c>
      <c r="FF176" s="4">
        <f t="shared" si="761"/>
        <v>3.0419628878257918E-2</v>
      </c>
      <c r="FG176" s="4">
        <f t="shared" si="762"/>
        <v>2.4653812111601853E-2</v>
      </c>
      <c r="FH176" s="4">
        <f t="shared" si="763"/>
        <v>2.2702594599330526E-2</v>
      </c>
      <c r="FI176" s="4">
        <f t="shared" si="764"/>
        <v>1.3796627065086916E-2</v>
      </c>
      <c r="FJ176" s="4">
        <f t="shared" si="765"/>
        <v>5.9067158867668846E-3</v>
      </c>
      <c r="FK176" s="4">
        <f t="shared" si="766"/>
        <v>4.9422155350049377E-3</v>
      </c>
      <c r="FL176" s="4">
        <f t="shared" si="767"/>
        <v>1.7351793482624334E-2</v>
      </c>
      <c r="FM176" s="4">
        <f t="shared" si="768"/>
        <v>1.4027054903681129E-2</v>
      </c>
      <c r="FN176" s="4">
        <f t="shared" si="769"/>
        <v>1.290575968008841E-2</v>
      </c>
      <c r="FO176" s="4">
        <f t="shared" si="770"/>
        <v>7.8122567344411356E-3</v>
      </c>
      <c r="FP176" s="4">
        <f t="shared" si="771"/>
        <v>3.3330758393791894E-3</v>
      </c>
      <c r="FQ176" s="4">
        <f t="shared" si="772"/>
        <v>2.7876435383244486E-3</v>
      </c>
      <c r="FR176" s="4">
        <f t="shared" si="773"/>
        <v>0.21109694904453269</v>
      </c>
      <c r="FS176" s="4">
        <f t="shared" si="774"/>
        <v>0.17734913481007808</v>
      </c>
      <c r="FT176" s="4">
        <f t="shared" si="775"/>
        <v>0.16536181249252652</v>
      </c>
      <c r="FU176" s="4">
        <f t="shared" si="776"/>
        <v>0.10659636188992749</v>
      </c>
      <c r="FV176" s="4">
        <f t="shared" si="777"/>
        <v>4.8232316522732271E-2</v>
      </c>
      <c r="FW176" s="4">
        <f t="shared" si="778"/>
        <v>4.0639058442379007E-2</v>
      </c>
      <c r="FX176" s="4">
        <f t="shared" si="779"/>
        <v>0.13089073549858485</v>
      </c>
      <c r="FY176" s="4">
        <f t="shared" si="780"/>
        <v>0.10820665018069046</v>
      </c>
      <c r="FZ176" s="4">
        <f t="shared" si="781"/>
        <v>0.10032285197575952</v>
      </c>
      <c r="GA176" s="4">
        <f t="shared" si="782"/>
        <v>6.2927987208898181E-2</v>
      </c>
      <c r="GB176" s="4">
        <f t="shared" si="783"/>
        <v>2.7731265842301133E-2</v>
      </c>
      <c r="GC176" s="4">
        <f t="shared" si="784"/>
        <v>2.3286541072036756E-2</v>
      </c>
      <c r="GD176" s="4">
        <f t="shared" si="785"/>
        <v>0.88310712995974039</v>
      </c>
      <c r="GE176" s="4">
        <f t="shared" si="786"/>
        <v>0.85889022582992658</v>
      </c>
      <c r="GF176" s="4">
        <f t="shared" si="787"/>
        <v>0.84834151907220889</v>
      </c>
      <c r="GG176" s="4">
        <f t="shared" si="788"/>
        <v>0.77109870100304656</v>
      </c>
      <c r="GH176" s="4">
        <f t="shared" si="789"/>
        <v>0.58861017243306479</v>
      </c>
      <c r="GI176" s="4">
        <f t="shared" si="790"/>
        <v>0.54462515070143458</v>
      </c>
      <c r="GJ176" s="4">
        <f t="shared" si="791"/>
        <v>0.80959929777480077</v>
      </c>
      <c r="GK176" s="4">
        <f t="shared" si="792"/>
        <v>0.77405004111957387</v>
      </c>
      <c r="GL176" s="4">
        <f t="shared" si="793"/>
        <v>0.75893913133507451</v>
      </c>
      <c r="GM176" s="4">
        <f t="shared" si="794"/>
        <v>0.65469591864292209</v>
      </c>
      <c r="GN176" s="4">
        <f t="shared" si="795"/>
        <v>0.44607130445117738</v>
      </c>
      <c r="GO176" s="4">
        <f t="shared" si="796"/>
        <v>0.40232108582606768</v>
      </c>
      <c r="GP176" s="4">
        <f t="shared" si="797"/>
        <v>0.9941142649397523</v>
      </c>
      <c r="GQ176" s="4">
        <f t="shared" si="798"/>
        <v>0.99270493126776116</v>
      </c>
      <c r="GR176" s="4">
        <f t="shared" si="799"/>
        <v>0.99206719388263576</v>
      </c>
      <c r="GS176" s="4">
        <f t="shared" si="800"/>
        <v>0.98689613213598715</v>
      </c>
      <c r="GT176" s="4">
        <f t="shared" si="801"/>
        <v>0.96968576736663625</v>
      </c>
      <c r="GU176" s="4">
        <f t="shared" si="802"/>
        <v>0.96394917114672862</v>
      </c>
      <c r="GV176" s="4">
        <f t="shared" si="803"/>
        <v>0.98959017163973539</v>
      </c>
      <c r="GW176" s="4">
        <f t="shared" si="804"/>
        <v>0.98711159266568371</v>
      </c>
      <c r="GX176" s="4">
        <f t="shared" si="805"/>
        <v>0.98599178367614704</v>
      </c>
      <c r="GY176" s="4">
        <f t="shared" si="806"/>
        <v>0.97695242350468392</v>
      </c>
      <c r="GZ176" s="4">
        <f t="shared" si="807"/>
        <v>0.9473785400694722</v>
      </c>
      <c r="HA176" s="4">
        <f t="shared" si="808"/>
        <v>0.93769182353264979</v>
      </c>
      <c r="HB176" s="4">
        <f t="shared" si="809"/>
        <v>0.99965547715112191</v>
      </c>
      <c r="HC176" s="4">
        <f t="shared" si="810"/>
        <v>0.99957241078144621</v>
      </c>
      <c r="HD176" s="4">
        <f t="shared" si="811"/>
        <v>0.99953474941756748</v>
      </c>
      <c r="HE176" s="4">
        <f t="shared" si="812"/>
        <v>0.99922768264844053</v>
      </c>
      <c r="HF176" s="4">
        <f t="shared" si="813"/>
        <v>0.99818352580573855</v>
      </c>
      <c r="HG176" s="4">
        <f t="shared" si="814"/>
        <v>0.99782769924979486</v>
      </c>
      <c r="HH176" s="4">
        <f t="shared" si="815"/>
        <v>0.99938803636110962</v>
      </c>
      <c r="HI176" s="4">
        <f t="shared" si="816"/>
        <v>0.99924053752179287</v>
      </c>
      <c r="HJ176" s="4">
        <f t="shared" si="817"/>
        <v>0.99917366946491604</v>
      </c>
      <c r="HK176" s="4">
        <f t="shared" si="818"/>
        <v>0.99862861582431761</v>
      </c>
      <c r="HL176" s="4">
        <f t="shared" si="819"/>
        <v>0.99677714550462604</v>
      </c>
      <c r="HM176" s="4">
        <f t="shared" si="820"/>
        <v>0.99614688854455802</v>
      </c>
      <c r="HN176" s="4">
        <f t="shared" si="821"/>
        <v>0.99893361627632937</v>
      </c>
      <c r="HP176" s="4">
        <f t="shared" ref="HP176:IU176" si="960">IF(B1=1,ET176,0)</f>
        <v>0.41141711342277404</v>
      </c>
      <c r="HQ176" s="4">
        <f t="shared" si="960"/>
        <v>0.36026922223003344</v>
      </c>
      <c r="HR176" s="4">
        <f t="shared" si="960"/>
        <v>0.34104367773112787</v>
      </c>
      <c r="HS176" s="4">
        <f t="shared" si="960"/>
        <v>0.23761982075860485</v>
      </c>
      <c r="HT176" s="4">
        <f t="shared" si="960"/>
        <v>0.11690450251433679</v>
      </c>
      <c r="HU176" s="4">
        <f t="shared" si="960"/>
        <v>9.9631836510331445E-2</v>
      </c>
      <c r="HV176" s="4">
        <f t="shared" si="960"/>
        <v>0.28233872178836789</v>
      </c>
      <c r="HW176" s="4">
        <f t="shared" si="960"/>
        <v>0.24067619620111255</v>
      </c>
      <c r="HX176" s="4">
        <f t="shared" si="960"/>
        <v>0.22558223236837607</v>
      </c>
      <c r="HY176" s="4">
        <f t="shared" si="960"/>
        <v>0.14924265959780739</v>
      </c>
      <c r="HZ176" s="4">
        <f t="shared" si="960"/>
        <v>6.9341038097341892E-2</v>
      </c>
      <c r="IA176" s="4">
        <f t="shared" si="960"/>
        <v>5.8629323018183618E-2</v>
      </c>
      <c r="IB176" s="4">
        <f t="shared" si="960"/>
        <v>3.0419628878257918E-2</v>
      </c>
      <c r="IC176" s="4">
        <f t="shared" si="960"/>
        <v>2.4653812111601853E-2</v>
      </c>
      <c r="ID176" s="4">
        <f t="shared" si="960"/>
        <v>2.2702594599330526E-2</v>
      </c>
      <c r="IE176" s="4">
        <f t="shared" si="960"/>
        <v>1.3796627065086916E-2</v>
      </c>
      <c r="IF176" s="4">
        <f t="shared" si="960"/>
        <v>5.9067158867668846E-3</v>
      </c>
      <c r="IG176" s="4">
        <f t="shared" si="960"/>
        <v>4.9422155350049377E-3</v>
      </c>
      <c r="IH176" s="4">
        <f t="shared" si="960"/>
        <v>1.7351793482624334E-2</v>
      </c>
      <c r="II176" s="4">
        <f t="shared" si="960"/>
        <v>1.4027054903681129E-2</v>
      </c>
      <c r="IJ176" s="4">
        <f t="shared" si="960"/>
        <v>1.290575968008841E-2</v>
      </c>
      <c r="IK176" s="4">
        <f t="shared" si="960"/>
        <v>7.8122567344411356E-3</v>
      </c>
      <c r="IL176" s="4">
        <f t="shared" si="960"/>
        <v>3.3330758393791894E-3</v>
      </c>
      <c r="IM176" s="4">
        <f t="shared" si="960"/>
        <v>2.7876435383244486E-3</v>
      </c>
      <c r="IN176" s="4">
        <f t="shared" si="960"/>
        <v>0.21109694904453269</v>
      </c>
      <c r="IO176" s="4">
        <f t="shared" si="960"/>
        <v>0.17734913481007808</v>
      </c>
      <c r="IP176" s="4">
        <f t="shared" si="960"/>
        <v>0.16536181249252652</v>
      </c>
      <c r="IQ176" s="4">
        <f t="shared" si="960"/>
        <v>0.10659636188992749</v>
      </c>
      <c r="IR176" s="4">
        <f t="shared" si="960"/>
        <v>4.8232316522732271E-2</v>
      </c>
      <c r="IS176" s="4">
        <f t="shared" si="960"/>
        <v>4.0639058442379007E-2</v>
      </c>
      <c r="IT176" s="4">
        <f t="shared" si="960"/>
        <v>0.13089073549858485</v>
      </c>
      <c r="IU176" s="4">
        <f t="shared" si="960"/>
        <v>0.10820665018069046</v>
      </c>
      <c r="IV176" s="4">
        <f t="shared" ref="IV176:KA176" si="961">IF(AH1=1,FZ176,0)</f>
        <v>0.10032285197575952</v>
      </c>
      <c r="IW176" s="4">
        <f t="shared" si="961"/>
        <v>6.2927987208898181E-2</v>
      </c>
      <c r="IX176" s="4">
        <f t="shared" si="961"/>
        <v>2.7731265842301133E-2</v>
      </c>
      <c r="IY176" s="4">
        <f t="shared" si="961"/>
        <v>2.3286541072036756E-2</v>
      </c>
      <c r="IZ176" s="4">
        <f t="shared" si="961"/>
        <v>0.88310712995974039</v>
      </c>
      <c r="JA176" s="4">
        <f t="shared" si="961"/>
        <v>0.85889022582992658</v>
      </c>
      <c r="JB176" s="4">
        <f t="shared" si="961"/>
        <v>0.84834151907220889</v>
      </c>
      <c r="JC176" s="4">
        <f t="shared" si="961"/>
        <v>0.77109870100304656</v>
      </c>
      <c r="JD176" s="4">
        <f t="shared" si="961"/>
        <v>0.58861017243306479</v>
      </c>
      <c r="JE176" s="4">
        <f t="shared" si="961"/>
        <v>0.54462515070143458</v>
      </c>
      <c r="JF176" s="4">
        <f t="shared" si="961"/>
        <v>0.80959929777480077</v>
      </c>
      <c r="JG176" s="4">
        <f t="shared" si="961"/>
        <v>0.77405004111957387</v>
      </c>
      <c r="JH176" s="4">
        <f t="shared" si="961"/>
        <v>0.75893913133507451</v>
      </c>
      <c r="JI176" s="4">
        <f t="shared" si="961"/>
        <v>0.65469591864292209</v>
      </c>
      <c r="JJ176" s="4">
        <f t="shared" si="961"/>
        <v>0.44607130445117738</v>
      </c>
      <c r="JK176" s="4">
        <f t="shared" si="961"/>
        <v>0.40232108582606768</v>
      </c>
      <c r="JL176" s="4">
        <f t="shared" si="961"/>
        <v>0.9941142649397523</v>
      </c>
      <c r="JM176" s="4">
        <f t="shared" si="961"/>
        <v>0.99270493126776116</v>
      </c>
      <c r="JN176" s="4">
        <f t="shared" si="961"/>
        <v>0.99206719388263576</v>
      </c>
      <c r="JO176" s="4">
        <f t="shared" si="961"/>
        <v>0.98689613213598715</v>
      </c>
      <c r="JP176" s="4">
        <f t="shared" si="961"/>
        <v>0.96968576736663625</v>
      </c>
      <c r="JQ176" s="4">
        <f t="shared" si="961"/>
        <v>0.96394917114672862</v>
      </c>
      <c r="JR176" s="4">
        <f t="shared" si="961"/>
        <v>0.98959017163973539</v>
      </c>
      <c r="JS176" s="4">
        <f t="shared" si="961"/>
        <v>0.98711159266568371</v>
      </c>
      <c r="JT176" s="4">
        <f t="shared" si="961"/>
        <v>0.98599178367614704</v>
      </c>
      <c r="JU176" s="4">
        <f t="shared" si="961"/>
        <v>0.97695242350468392</v>
      </c>
      <c r="JV176" s="4">
        <f t="shared" si="961"/>
        <v>0.9473785400694722</v>
      </c>
      <c r="JW176" s="4">
        <f t="shared" si="961"/>
        <v>0.93769182353264979</v>
      </c>
      <c r="JX176" s="4">
        <f t="shared" si="961"/>
        <v>0.99965547715112191</v>
      </c>
      <c r="JY176" s="4">
        <f t="shared" si="961"/>
        <v>0.99957241078144621</v>
      </c>
      <c r="JZ176" s="4">
        <f t="shared" si="961"/>
        <v>0.99953474941756748</v>
      </c>
      <c r="KA176" s="4">
        <f t="shared" si="961"/>
        <v>0.99922768264844053</v>
      </c>
      <c r="KB176" s="4">
        <f t="shared" ref="KB176:KJ176" si="962">IF(BN1=1,HF176,0)</f>
        <v>0.99818352580573855</v>
      </c>
      <c r="KC176" s="4">
        <f t="shared" si="962"/>
        <v>0.99782769924979486</v>
      </c>
      <c r="KD176" s="4">
        <f t="shared" si="962"/>
        <v>0.99938803636110962</v>
      </c>
      <c r="KE176" s="4">
        <f t="shared" si="962"/>
        <v>0.99924053752179287</v>
      </c>
      <c r="KF176" s="4">
        <f t="shared" si="962"/>
        <v>0.99917366946491604</v>
      </c>
      <c r="KG176" s="4">
        <f t="shared" si="962"/>
        <v>0.99862861582431761</v>
      </c>
      <c r="KH176" s="4">
        <f t="shared" si="962"/>
        <v>0.99677714550462604</v>
      </c>
      <c r="KI176" s="4">
        <f t="shared" si="962"/>
        <v>0.99614688854455802</v>
      </c>
      <c r="KJ176" s="4">
        <f t="shared" si="962"/>
        <v>0</v>
      </c>
    </row>
    <row r="177" spans="1:296" x14ac:dyDescent="0.2">
      <c r="A177" s="4" t="str">
        <f>'Respondent Data'!A177</f>
        <v>1449</v>
      </c>
      <c r="B177" s="4">
        <f>SUMPRODUCT('Respondent Data'!I177:Z177,'Product Coding'!A100:R100)</f>
        <v>4.4261637390327806</v>
      </c>
      <c r="C177" s="4">
        <f>SUMPRODUCT('Respondent Data'!I177:Z177,'Product Coding'!A101:R101)</f>
        <v>3.5725423580855704</v>
      </c>
      <c r="D177" s="4">
        <f>SUMPRODUCT('Respondent Data'!I177:Z177,'Product Coding'!A102:R102)</f>
        <v>2.7364860159264781</v>
      </c>
      <c r="E177" s="4">
        <f>SUMPRODUCT('Respondent Data'!I177:Z177,'Product Coding'!A103:R103)</f>
        <v>1.6337389191106422</v>
      </c>
      <c r="F177" s="4">
        <f>SUMPRODUCT('Respondent Data'!I177:Z177,'Product Coding'!A104:R104)</f>
        <v>-6.3276881916469963E-2</v>
      </c>
      <c r="G177" s="4">
        <f>SUMPRODUCT('Respondent Data'!I177:Z177,'Product Coding'!A105:R105)</f>
        <v>-0.5217934374289499</v>
      </c>
      <c r="H177" s="4">
        <f>SUMPRODUCT('Respondent Data'!I177:Z177,'Product Coding'!A106:R106)</f>
        <v>2.0676831132647404</v>
      </c>
      <c r="I177" s="4">
        <f>SUMPRODUCT('Respondent Data'!I177:Z177,'Product Coding'!A107:R107)</f>
        <v>1.2140617323175302</v>
      </c>
      <c r="J177" s="4">
        <f>SUMPRODUCT('Respondent Data'!I177:Z177,'Product Coding'!A108:R108)</f>
        <v>0.3780053901584377</v>
      </c>
      <c r="K177" s="4">
        <f>SUMPRODUCT('Respondent Data'!I177:Z177,'Product Coding'!A109:R109)</f>
        <v>-0.72474170665739801</v>
      </c>
      <c r="L177" s="4">
        <f>SUMPRODUCT('Respondent Data'!I177:Z177,'Product Coding'!A110:R110)</f>
        <v>-2.4217575076845099</v>
      </c>
      <c r="M177" s="4">
        <f>SUMPRODUCT('Respondent Data'!I177:Z177,'Product Coding'!A111:R111)</f>
        <v>-2.8802740631969899</v>
      </c>
      <c r="N177" s="4">
        <f>SUMPRODUCT('Respondent Data'!I177:Z177,'Product Coding'!A112:R112)</f>
        <v>2.1016424784735603</v>
      </c>
      <c r="O177" s="4">
        <f>SUMPRODUCT('Respondent Data'!I177:Z177,'Product Coding'!A113:R113)</f>
        <v>1.2480210975263502</v>
      </c>
      <c r="P177" s="4">
        <f>SUMPRODUCT('Respondent Data'!I177:Z177,'Product Coding'!A114:R114)</f>
        <v>0.41196475536725785</v>
      </c>
      <c r="Q177" s="4">
        <f>SUMPRODUCT('Respondent Data'!I177:Z177,'Product Coding'!A115:R115)</f>
        <v>-0.69078234144857786</v>
      </c>
      <c r="R177" s="4">
        <f>SUMPRODUCT('Respondent Data'!I177:Z177,'Product Coding'!A116:R116)</f>
        <v>-2.38779814247569</v>
      </c>
      <c r="S177" s="4">
        <f>SUMPRODUCT('Respondent Data'!I177:Z177,'Product Coding'!A117:R117)</f>
        <v>-2.8463146979881699</v>
      </c>
      <c r="T177" s="4">
        <f>SUMPRODUCT('Respondent Data'!I177:Z177,'Product Coding'!A118:R118)</f>
        <v>-0.25683814729447985</v>
      </c>
      <c r="U177" s="4">
        <f>SUMPRODUCT('Respondent Data'!I177:Z177,'Product Coding'!A119:R119)</f>
        <v>-1.11045952824169</v>
      </c>
      <c r="V177" s="4">
        <f>SUMPRODUCT('Respondent Data'!I177:Z177,'Product Coding'!A120:R120)</f>
        <v>-1.9465158704007823</v>
      </c>
      <c r="W177" s="4">
        <f>SUMPRODUCT('Respondent Data'!I177:Z177,'Product Coding'!A121:R121)</f>
        <v>-3.049262967216618</v>
      </c>
      <c r="X177" s="4">
        <f>SUMPRODUCT('Respondent Data'!I177:Z177,'Product Coding'!A122:R122)</f>
        <v>-4.7462787682437302</v>
      </c>
      <c r="Y177" s="4">
        <f>SUMPRODUCT('Respondent Data'!I177:Z177,'Product Coding'!A123:R123)</f>
        <v>-5.2047953237562101</v>
      </c>
      <c r="Z177" s="4">
        <f>SUMPRODUCT('Respondent Data'!I177:Z177,'Product Coding'!A124:R124)</f>
        <v>4.0386744352781507</v>
      </c>
      <c r="AA177" s="4">
        <f>SUMPRODUCT('Respondent Data'!I177:Z177,'Product Coding'!A125:R125)</f>
        <v>3.1850530543309405</v>
      </c>
      <c r="AB177" s="4">
        <f>SUMPRODUCT('Respondent Data'!I177:Z177,'Product Coding'!A126:R126)</f>
        <v>2.3489967121718482</v>
      </c>
      <c r="AC177" s="4">
        <f>SUMPRODUCT('Respondent Data'!I177:Z177,'Product Coding'!A127:R127)</f>
        <v>1.2462496153560123</v>
      </c>
      <c r="AD177" s="4">
        <f>SUMPRODUCT('Respondent Data'!I177:Z177,'Product Coding'!A128:R128)</f>
        <v>-0.45076618567109983</v>
      </c>
      <c r="AE177" s="4">
        <f>SUMPRODUCT('Respondent Data'!I177:Z177,'Product Coding'!A129:R129)</f>
        <v>-0.90928274118357955</v>
      </c>
      <c r="AF177" s="4">
        <f>SUMPRODUCT('Respondent Data'!I177:Z177,'Product Coding'!A130:R130)</f>
        <v>1.6801938095101105</v>
      </c>
      <c r="AG177" s="4">
        <f>SUMPRODUCT('Respondent Data'!I177:Z177,'Product Coding'!A131:R131)</f>
        <v>0.82657242856290036</v>
      </c>
      <c r="AH177" s="4">
        <f>SUMPRODUCT('Respondent Data'!I177:Z177,'Product Coding'!A132:R132)</f>
        <v>-9.4839135961921617E-3</v>
      </c>
      <c r="AI177" s="4">
        <f>SUMPRODUCT('Respondent Data'!I177:Z177,'Product Coding'!A133:R133)</f>
        <v>-1.1122310104120279</v>
      </c>
      <c r="AJ177" s="4">
        <f>SUMPRODUCT('Respondent Data'!I177:Z177,'Product Coding'!A134:R134)</f>
        <v>-2.8092468114391398</v>
      </c>
      <c r="AK177" s="4">
        <f>SUMPRODUCT('Respondent Data'!I177:Z177,'Product Coding'!A135:R135)</f>
        <v>-3.2677633669516197</v>
      </c>
      <c r="AL177" s="4">
        <f>SUMPRODUCT('Respondent Data'!I177:Z177,'Product Coding'!A136:R136)</f>
        <v>6.8191657675052904</v>
      </c>
      <c r="AM177" s="4">
        <f>SUMPRODUCT('Respondent Data'!I177:Z177,'Product Coding'!A137:R137)</f>
        <v>5.9655443865580802</v>
      </c>
      <c r="AN177" s="4">
        <f>SUMPRODUCT('Respondent Data'!I177:Z177,'Product Coding'!A138:R138)</f>
        <v>5.1294880443989879</v>
      </c>
      <c r="AO177" s="4">
        <f>SUMPRODUCT('Respondent Data'!I177:Z177,'Product Coding'!A139:R139)</f>
        <v>4.0267409475831517</v>
      </c>
      <c r="AP177" s="4">
        <f>SUMPRODUCT('Respondent Data'!I177:Z177,'Product Coding'!A140:R140)</f>
        <v>2.32972514655604</v>
      </c>
      <c r="AQ177" s="4">
        <f>SUMPRODUCT('Respondent Data'!I177:Z177,'Product Coding'!A141:R141)</f>
        <v>1.8712085910435601</v>
      </c>
      <c r="AR177" s="4">
        <f>SUMPRODUCT('Respondent Data'!I177:Z177,'Product Coding'!A142:R142)</f>
        <v>4.4606851417372502</v>
      </c>
      <c r="AS177" s="4">
        <f>SUMPRODUCT('Respondent Data'!I177:Z177,'Product Coding'!A143:R143)</f>
        <v>3.60706376079004</v>
      </c>
      <c r="AT177" s="4">
        <f>SUMPRODUCT('Respondent Data'!I177:Z177,'Product Coding'!A144:R144)</f>
        <v>2.7710074186309477</v>
      </c>
      <c r="AU177" s="4">
        <f>SUMPRODUCT('Respondent Data'!I177:Z177,'Product Coding'!A145:R145)</f>
        <v>1.668260321815112</v>
      </c>
      <c r="AV177" s="4">
        <f>SUMPRODUCT('Respondent Data'!I177:Z177,'Product Coding'!A146:R146)</f>
        <v>-2.8755479212000168E-2</v>
      </c>
      <c r="AW177" s="4">
        <f>SUMPRODUCT('Respondent Data'!I177:Z177,'Product Coding'!A147:R147)</f>
        <v>-0.48727203472448011</v>
      </c>
      <c r="AX177" s="4">
        <f>SUMPRODUCT('Respondent Data'!I177:Z177,'Product Coding'!A148:R148)</f>
        <v>8.2527347214796016</v>
      </c>
      <c r="AY177" s="4">
        <f>SUMPRODUCT('Respondent Data'!I177:Z177,'Product Coding'!A149:R149)</f>
        <v>7.3991133405323906</v>
      </c>
      <c r="AZ177" s="4">
        <f>SUMPRODUCT('Respondent Data'!I177:Z177,'Product Coding'!A150:R150)</f>
        <v>6.5630569983732974</v>
      </c>
      <c r="BA177" s="4">
        <f>SUMPRODUCT('Respondent Data'!I177:Z177,'Product Coding'!A151:R151)</f>
        <v>5.4603099015574621</v>
      </c>
      <c r="BB177" s="4">
        <f>SUMPRODUCT('Respondent Data'!I177:Z177,'Product Coding'!A152:R152)</f>
        <v>3.76329410053035</v>
      </c>
      <c r="BC177" s="4">
        <f>SUMPRODUCT('Respondent Data'!I177:Z177,'Product Coding'!A153:R153)</f>
        <v>3.30477754501787</v>
      </c>
      <c r="BD177" s="4">
        <f>SUMPRODUCT('Respondent Data'!I177:Z177,'Product Coding'!A154:R154)</f>
        <v>5.8942540957115606</v>
      </c>
      <c r="BE177" s="4">
        <f>SUMPRODUCT('Respondent Data'!I177:Z177,'Product Coding'!A155:R155)</f>
        <v>5.0406327147643504</v>
      </c>
      <c r="BF177" s="4">
        <f>SUMPRODUCT('Respondent Data'!I177:Z177,'Product Coding'!A156:R156)</f>
        <v>4.2045763726052572</v>
      </c>
      <c r="BG177" s="4">
        <f>SUMPRODUCT('Respondent Data'!I177:Z177,'Product Coding'!A157:R157)</f>
        <v>3.1018292757894219</v>
      </c>
      <c r="BH177" s="4">
        <f>SUMPRODUCT('Respondent Data'!I177:Z177,'Product Coding'!A158:R158)</f>
        <v>1.4048134747623098</v>
      </c>
      <c r="BI177" s="4">
        <f>SUMPRODUCT('Respondent Data'!I177:Z177,'Product Coding'!A159:R159)</f>
        <v>0.94629691924982984</v>
      </c>
      <c r="BJ177" s="4">
        <f>SUMPRODUCT('Respondent Data'!I177:Z177,'Product Coding'!A160:R160)</f>
        <v>8.6921364937837904</v>
      </c>
      <c r="BK177" s="4">
        <f>SUMPRODUCT('Respondent Data'!I177:Z177,'Product Coding'!A161:R161)</f>
        <v>7.8385151128365802</v>
      </c>
      <c r="BL177" s="4">
        <f>SUMPRODUCT('Respondent Data'!I177:Z177,'Product Coding'!A162:R162)</f>
        <v>7.0024587706774879</v>
      </c>
      <c r="BM177" s="4">
        <f>SUMPRODUCT('Respondent Data'!I177:Z177,'Product Coding'!A163:R163)</f>
        <v>5.8997116738616517</v>
      </c>
      <c r="BN177" s="4">
        <f>SUMPRODUCT('Respondent Data'!I177:Z177,'Product Coding'!A164:R164)</f>
        <v>4.20269587283454</v>
      </c>
      <c r="BO177" s="4">
        <f>SUMPRODUCT('Respondent Data'!I177:Z177,'Product Coding'!A165:R165)</f>
        <v>3.7441793173220601</v>
      </c>
      <c r="BP177" s="4">
        <f>SUMPRODUCT('Respondent Data'!I177:Z177,'Product Coding'!A166:R166)</f>
        <v>6.3336558680157502</v>
      </c>
      <c r="BQ177" s="4">
        <f>SUMPRODUCT('Respondent Data'!I177:Z177,'Product Coding'!A167:R167)</f>
        <v>5.48003448706854</v>
      </c>
      <c r="BR177" s="4">
        <f>SUMPRODUCT('Respondent Data'!I177:Z177,'Product Coding'!A168:R168)</f>
        <v>4.6439781449094477</v>
      </c>
      <c r="BS177" s="4">
        <f>SUMPRODUCT('Respondent Data'!I177:Z177,'Product Coding'!A169:R169)</f>
        <v>3.5412310480936116</v>
      </c>
      <c r="BT177" s="4">
        <f>SUMPRODUCT('Respondent Data'!I177:Z177,'Product Coding'!A170:R170)</f>
        <v>1.8442152470664999</v>
      </c>
      <c r="BU177" s="4">
        <f>SUMPRODUCT('Respondent Data'!I177:Z177,'Product Coding'!A171:R171)</f>
        <v>1.3856986915540199</v>
      </c>
      <c r="BV177" s="4">
        <f>SUMPRODUCT('Respondent Data'!I177:Z177,'Product Coding'!A172:R172)</f>
        <v>-2.9727673276984201</v>
      </c>
      <c r="BX177" s="4">
        <f t="shared" si="676"/>
        <v>1.1960284548850272E-2</v>
      </c>
      <c r="BY177" s="4">
        <f t="shared" si="677"/>
        <v>2.808436233484746E-2</v>
      </c>
      <c r="BZ177" s="4">
        <f t="shared" si="678"/>
        <v>6.4797645191180947E-2</v>
      </c>
      <c r="CA177" s="4">
        <f t="shared" si="679"/>
        <v>0.19519837709296306</v>
      </c>
      <c r="CB177" s="4">
        <f t="shared" si="680"/>
        <v>1.0653217667318053</v>
      </c>
      <c r="CC177" s="4">
        <f t="shared" si="681"/>
        <v>1.6850469677120701</v>
      </c>
      <c r="CD177" s="4">
        <f t="shared" si="682"/>
        <v>0.12647847881093829</v>
      </c>
      <c r="CE177" s="4">
        <f t="shared" si="683"/>
        <v>0.29698853835615252</v>
      </c>
      <c r="CF177" s="4">
        <f t="shared" si="684"/>
        <v>0.68522680717485962</v>
      </c>
      <c r="CG177" s="4">
        <f t="shared" si="685"/>
        <v>2.0641978625379056</v>
      </c>
      <c r="CH177" s="4">
        <f t="shared" si="686"/>
        <v>11.265641377518261</v>
      </c>
      <c r="CI177" s="4">
        <f t="shared" si="687"/>
        <v>17.819156085353669</v>
      </c>
      <c r="CJ177" s="4">
        <f t="shared" si="688"/>
        <v>0.12225546129275998</v>
      </c>
      <c r="CK177" s="4">
        <f t="shared" si="689"/>
        <v>0.28707232326590798</v>
      </c>
      <c r="CL177" s="4">
        <f t="shared" si="690"/>
        <v>0.66234761983935708</v>
      </c>
      <c r="CM177" s="4">
        <f t="shared" si="691"/>
        <v>1.9952759098354669</v>
      </c>
      <c r="CN177" s="4">
        <f t="shared" si="692"/>
        <v>10.889490420153491</v>
      </c>
      <c r="CO177" s="4">
        <f t="shared" si="693"/>
        <v>17.224188395869614</v>
      </c>
      <c r="CP177" s="4">
        <f t="shared" si="694"/>
        <v>1.2928358608428121</v>
      </c>
      <c r="CQ177" s="4">
        <f t="shared" si="695"/>
        <v>3.0357530882393808</v>
      </c>
      <c r="CR177" s="4">
        <f t="shared" si="696"/>
        <v>7.0042413338218195</v>
      </c>
      <c r="CS177" s="4">
        <f t="shared" si="697"/>
        <v>21.099787455170514</v>
      </c>
      <c r="CT177" s="4">
        <f t="shared" si="698"/>
        <v>115.15496790581756</v>
      </c>
      <c r="CU177" s="4">
        <f t="shared" si="699"/>
        <v>182.14358848778554</v>
      </c>
      <c r="CV177" s="4">
        <f t="shared" si="700"/>
        <v>1.7620814471536284E-2</v>
      </c>
      <c r="CW177" s="4">
        <f t="shared" si="701"/>
        <v>4.1376050564057847E-2</v>
      </c>
      <c r="CX177" s="4">
        <f t="shared" si="702"/>
        <v>9.5464892949891675E-2</v>
      </c>
      <c r="CY177" s="4">
        <f t="shared" si="703"/>
        <v>0.28758131747214327</v>
      </c>
      <c r="CZ177" s="4">
        <f t="shared" si="704"/>
        <v>1.5695142642634627</v>
      </c>
      <c r="DA177" s="4">
        <f t="shared" si="705"/>
        <v>2.4825412700347012</v>
      </c>
      <c r="DB177" s="4">
        <f t="shared" si="706"/>
        <v>0.1863378584904917</v>
      </c>
      <c r="DC177" s="4">
        <f t="shared" si="707"/>
        <v>0.43754644073660942</v>
      </c>
      <c r="DD177" s="4">
        <f t="shared" si="708"/>
        <v>1.0095290284136302</v>
      </c>
      <c r="DE177" s="4">
        <f t="shared" si="709"/>
        <v>3.0411356368455853</v>
      </c>
      <c r="DF177" s="4">
        <f t="shared" si="710"/>
        <v>16.597412528550102</v>
      </c>
      <c r="DG177" s="4">
        <f t="shared" si="711"/>
        <v>26.25255629470346</v>
      </c>
      <c r="DH177" s="4">
        <f t="shared" si="712"/>
        <v>1.0926320513419254E-3</v>
      </c>
      <c r="DI177" s="4">
        <f t="shared" si="713"/>
        <v>2.5656475231188441E-3</v>
      </c>
      <c r="DJ177" s="4">
        <f t="shared" si="714"/>
        <v>5.9195902654483419E-3</v>
      </c>
      <c r="DK177" s="4">
        <f t="shared" si="715"/>
        <v>1.7832351923617176E-2</v>
      </c>
      <c r="DL177" s="4">
        <f t="shared" si="716"/>
        <v>9.7322492836114896E-2</v>
      </c>
      <c r="DM177" s="4">
        <f t="shared" si="717"/>
        <v>0.15393750185615071</v>
      </c>
      <c r="DN177" s="4">
        <f t="shared" si="718"/>
        <v>1.1554444142977032E-2</v>
      </c>
      <c r="DO177" s="4">
        <f t="shared" si="719"/>
        <v>2.7131394287798673E-2</v>
      </c>
      <c r="DP177" s="4">
        <f t="shared" si="720"/>
        <v>6.2598909658041227E-2</v>
      </c>
      <c r="DQ177" s="4">
        <f t="shared" si="721"/>
        <v>0.18857483998047675</v>
      </c>
      <c r="DR177" s="4">
        <f t="shared" si="722"/>
        <v>1.0291729095344575</v>
      </c>
      <c r="DS177" s="4">
        <f t="shared" si="723"/>
        <v>1.6278693861504774</v>
      </c>
      <c r="DT177" s="4">
        <f t="shared" si="724"/>
        <v>2.6054506396073438E-4</v>
      </c>
      <c r="DU177" s="4">
        <f t="shared" si="725"/>
        <v>6.1179497452112659E-4</v>
      </c>
      <c r="DV177" s="4">
        <f t="shared" si="726"/>
        <v>1.4115639591922716E-3</v>
      </c>
      <c r="DW177" s="4">
        <f t="shared" si="727"/>
        <v>4.2522377654975255E-3</v>
      </c>
      <c r="DX177" s="4">
        <f t="shared" si="728"/>
        <v>2.3207167581860165E-2</v>
      </c>
      <c r="DY177" s="4">
        <f t="shared" si="729"/>
        <v>3.6707376667019745E-2</v>
      </c>
      <c r="DZ177" s="4">
        <f t="shared" si="730"/>
        <v>2.7552307151939869E-3</v>
      </c>
      <c r="EA177" s="4">
        <f t="shared" si="731"/>
        <v>6.4696535776857566E-3</v>
      </c>
      <c r="EB177" s="4">
        <f t="shared" si="732"/>
        <v>1.4927108261830272E-2</v>
      </c>
      <c r="EC177" s="4">
        <f t="shared" si="733"/>
        <v>4.4966870305293026E-2</v>
      </c>
      <c r="ED177" s="4">
        <f t="shared" si="734"/>
        <v>0.24541282787008212</v>
      </c>
      <c r="EE177" s="4">
        <f t="shared" si="735"/>
        <v>0.3881758116223985</v>
      </c>
      <c r="EF177" s="4">
        <f t="shared" si="736"/>
        <v>1.6790092346882397E-4</v>
      </c>
      <c r="EG177" s="4">
        <f t="shared" si="737"/>
        <v>3.9425402897351892E-4</v>
      </c>
      <c r="EH177" s="4">
        <f t="shared" si="738"/>
        <v>9.0964261107402526E-4</v>
      </c>
      <c r="EI177" s="4">
        <f t="shared" si="739"/>
        <v>2.7402347861928385E-3</v>
      </c>
      <c r="EJ177" s="4">
        <f t="shared" si="740"/>
        <v>1.495520509525867E-2</v>
      </c>
      <c r="EK177" s="4">
        <f t="shared" si="741"/>
        <v>2.3655034360733077E-2</v>
      </c>
      <c r="EL177" s="4">
        <f t="shared" si="742"/>
        <v>1.7755307831141859E-3</v>
      </c>
      <c r="EM177" s="4">
        <f t="shared" si="743"/>
        <v>4.1691859124244404E-3</v>
      </c>
      <c r="EN177" s="4">
        <f t="shared" si="744"/>
        <v>9.6193542252564802E-3</v>
      </c>
      <c r="EO177" s="4">
        <f t="shared" si="745"/>
        <v>2.8977632256734505E-2</v>
      </c>
      <c r="EP177" s="4">
        <f t="shared" si="746"/>
        <v>0.1581493803954471</v>
      </c>
      <c r="EQ177" s="4">
        <f t="shared" si="747"/>
        <v>0.25014896175305446</v>
      </c>
      <c r="ER177" s="4">
        <f t="shared" si="748"/>
        <v>19.545934829479243</v>
      </c>
      <c r="ET177" s="4">
        <f t="shared" si="749"/>
        <v>0.98818107317899107</v>
      </c>
      <c r="EU177" s="4">
        <f t="shared" si="750"/>
        <v>0.97268282315756072</v>
      </c>
      <c r="EV177" s="4">
        <f t="shared" si="751"/>
        <v>0.93914557805061005</v>
      </c>
      <c r="EW177" s="4">
        <f t="shared" si="752"/>
        <v>0.83668118963837879</v>
      </c>
      <c r="EX177" s="4">
        <f t="shared" si="753"/>
        <v>0.48418605570715229</v>
      </c>
      <c r="EY177" s="4">
        <f t="shared" si="754"/>
        <v>0.37243296375262308</v>
      </c>
      <c r="EZ177" s="4">
        <f t="shared" si="755"/>
        <v>0.88772224131219668</v>
      </c>
      <c r="FA177" s="4">
        <f t="shared" si="756"/>
        <v>0.77101683663869081</v>
      </c>
      <c r="FB177" s="4">
        <f t="shared" si="757"/>
        <v>0.59339193735970508</v>
      </c>
      <c r="FC177" s="4">
        <f t="shared" si="758"/>
        <v>0.32634968264476083</v>
      </c>
      <c r="FD177" s="4">
        <f t="shared" si="759"/>
        <v>8.1528553560428055E-2</v>
      </c>
      <c r="FE177" s="4">
        <f t="shared" si="760"/>
        <v>5.3137345557076665E-2</v>
      </c>
      <c r="FF177" s="4">
        <f t="shared" si="761"/>
        <v>0.8910627165476831</v>
      </c>
      <c r="FG177" s="4">
        <f t="shared" si="762"/>
        <v>0.77695711571400239</v>
      </c>
      <c r="FH177" s="4">
        <f t="shared" si="763"/>
        <v>0.60155889662634832</v>
      </c>
      <c r="FI177" s="4">
        <f t="shared" si="764"/>
        <v>0.33385906010072069</v>
      </c>
      <c r="FJ177" s="4">
        <f t="shared" si="765"/>
        <v>8.4107894002331027E-2</v>
      </c>
      <c r="FK177" s="4">
        <f t="shared" si="766"/>
        <v>5.4872128090304589E-2</v>
      </c>
      <c r="FL177" s="4">
        <f t="shared" si="767"/>
        <v>0.43614111985862558</v>
      </c>
      <c r="FM177" s="4">
        <f t="shared" si="768"/>
        <v>0.24778522821777865</v>
      </c>
      <c r="FN177" s="4">
        <f t="shared" si="769"/>
        <v>0.12493376427501163</v>
      </c>
      <c r="FO177" s="4">
        <f t="shared" si="770"/>
        <v>4.5249303959529162E-2</v>
      </c>
      <c r="FP177" s="4">
        <f t="shared" si="771"/>
        <v>8.6091883802235161E-3</v>
      </c>
      <c r="FQ177" s="4">
        <f t="shared" si="772"/>
        <v>5.460196604516643E-3</v>
      </c>
      <c r="FR177" s="4">
        <f t="shared" si="773"/>
        <v>0.98268430222637804</v>
      </c>
      <c r="FS177" s="4">
        <f t="shared" si="774"/>
        <v>0.96026790654380167</v>
      </c>
      <c r="FT177" s="4">
        <f t="shared" si="775"/>
        <v>0.91285444785654279</v>
      </c>
      <c r="FU177" s="4">
        <f t="shared" si="776"/>
        <v>0.77664997653372281</v>
      </c>
      <c r="FV177" s="4">
        <f t="shared" si="777"/>
        <v>0.38917861399249504</v>
      </c>
      <c r="FW177" s="4">
        <f t="shared" si="778"/>
        <v>0.28714663300746346</v>
      </c>
      <c r="FX177" s="4">
        <f t="shared" si="779"/>
        <v>0.84293019298263827</v>
      </c>
      <c r="FY177" s="4">
        <f t="shared" si="780"/>
        <v>0.69562970048299277</v>
      </c>
      <c r="FZ177" s="4">
        <f t="shared" si="781"/>
        <v>0.49762903937218744</v>
      </c>
      <c r="GA177" s="4">
        <f t="shared" si="782"/>
        <v>0.24745519325863966</v>
      </c>
      <c r="GB177" s="4">
        <f t="shared" si="783"/>
        <v>5.6826536195454677E-2</v>
      </c>
      <c r="GC177" s="4">
        <f t="shared" si="784"/>
        <v>3.6693805497958011E-2</v>
      </c>
      <c r="GD177" s="4">
        <f t="shared" si="785"/>
        <v>0.99890856049044818</v>
      </c>
      <c r="GE177" s="4">
        <f t="shared" si="786"/>
        <v>0.99744091817881719</v>
      </c>
      <c r="GF177" s="4">
        <f t="shared" si="787"/>
        <v>0.9941152450725349</v>
      </c>
      <c r="GG177" s="4">
        <f t="shared" si="788"/>
        <v>0.98248006964023538</v>
      </c>
      <c r="GH177" s="4">
        <f t="shared" si="789"/>
        <v>0.91130912428070487</v>
      </c>
      <c r="GI177" s="4">
        <f t="shared" si="790"/>
        <v>0.86659805959288394</v>
      </c>
      <c r="GJ177" s="4">
        <f t="shared" si="791"/>
        <v>0.98857753607838039</v>
      </c>
      <c r="GK177" s="4">
        <f t="shared" si="792"/>
        <v>0.9735852740567712</v>
      </c>
      <c r="GL177" s="4">
        <f t="shared" si="793"/>
        <v>0.94108886326809194</v>
      </c>
      <c r="GM177" s="4">
        <f t="shared" si="794"/>
        <v>0.84134373904164572</v>
      </c>
      <c r="GN177" s="4">
        <f t="shared" si="795"/>
        <v>0.4928116255156515</v>
      </c>
      <c r="GO177" s="4">
        <f t="shared" si="796"/>
        <v>0.38053641679082212</v>
      </c>
      <c r="GP177" s="4">
        <f t="shared" si="797"/>
        <v>0.99973952280208744</v>
      </c>
      <c r="GQ177" s="4">
        <f t="shared" si="798"/>
        <v>0.99938857908971923</v>
      </c>
      <c r="GR177" s="4">
        <f t="shared" si="799"/>
        <v>0.99859042574502388</v>
      </c>
      <c r="GS177" s="4">
        <f t="shared" si="800"/>
        <v>0.99576576719912635</v>
      </c>
      <c r="GT177" s="4">
        <f t="shared" si="801"/>
        <v>0.9773191897817668</v>
      </c>
      <c r="GU177" s="4">
        <f t="shared" si="802"/>
        <v>0.96459234544560413</v>
      </c>
      <c r="GV177" s="4">
        <f t="shared" si="803"/>
        <v>0.99725233972279681</v>
      </c>
      <c r="GW177" s="4">
        <f t="shared" si="804"/>
        <v>0.99357193378390674</v>
      </c>
      <c r="GX177" s="4">
        <f t="shared" si="805"/>
        <v>0.98529243318035464</v>
      </c>
      <c r="GY177" s="4">
        <f t="shared" si="806"/>
        <v>0.9569681378586139</v>
      </c>
      <c r="GZ177" s="4">
        <f t="shared" si="807"/>
        <v>0.80294660342483404</v>
      </c>
      <c r="HA177" s="4">
        <f t="shared" si="808"/>
        <v>0.72036984914127911</v>
      </c>
      <c r="HB177" s="4">
        <f t="shared" si="809"/>
        <v>0.99983212726251891</v>
      </c>
      <c r="HC177" s="4">
        <f t="shared" si="810"/>
        <v>0.99960590134600869</v>
      </c>
      <c r="HD177" s="4">
        <f t="shared" si="811"/>
        <v>0.99909118408660647</v>
      </c>
      <c r="HE177" s="4">
        <f t="shared" si="812"/>
        <v>0.99726725358060742</v>
      </c>
      <c r="HF177" s="4">
        <f t="shared" si="813"/>
        <v>0.98526515749642862</v>
      </c>
      <c r="HG177" s="4">
        <f t="shared" si="814"/>
        <v>0.97689159573614992</v>
      </c>
      <c r="HH177" s="4">
        <f t="shared" si="815"/>
        <v>0.99822761613899047</v>
      </c>
      <c r="HI177" s="4">
        <f t="shared" si="816"/>
        <v>0.99584812403037826</v>
      </c>
      <c r="HJ177" s="4">
        <f t="shared" si="817"/>
        <v>0.99047229613319165</v>
      </c>
      <c r="HK177" s="4">
        <f t="shared" si="818"/>
        <v>0.97183842354942029</v>
      </c>
      <c r="HL177" s="4">
        <f t="shared" si="819"/>
        <v>0.86344647497765159</v>
      </c>
      <c r="HM177" s="4">
        <f t="shared" si="820"/>
        <v>0.7999046758377687</v>
      </c>
      <c r="HN177" s="4">
        <f t="shared" si="821"/>
        <v>4.867142859643471E-2</v>
      </c>
      <c r="HP177" s="4">
        <f t="shared" ref="HP177:IU177" si="963">IF(B1=1,ET177,0)</f>
        <v>0.98818107317899107</v>
      </c>
      <c r="HQ177" s="4">
        <f t="shared" si="963"/>
        <v>0.97268282315756072</v>
      </c>
      <c r="HR177" s="4">
        <f t="shared" si="963"/>
        <v>0.93914557805061005</v>
      </c>
      <c r="HS177" s="4">
        <f t="shared" si="963"/>
        <v>0.83668118963837879</v>
      </c>
      <c r="HT177" s="4">
        <f t="shared" si="963"/>
        <v>0.48418605570715229</v>
      </c>
      <c r="HU177" s="4">
        <f t="shared" si="963"/>
        <v>0.37243296375262308</v>
      </c>
      <c r="HV177" s="4">
        <f t="shared" si="963"/>
        <v>0.88772224131219668</v>
      </c>
      <c r="HW177" s="4">
        <f t="shared" si="963"/>
        <v>0.77101683663869081</v>
      </c>
      <c r="HX177" s="4">
        <f t="shared" si="963"/>
        <v>0.59339193735970508</v>
      </c>
      <c r="HY177" s="4">
        <f t="shared" si="963"/>
        <v>0.32634968264476083</v>
      </c>
      <c r="HZ177" s="4">
        <f t="shared" si="963"/>
        <v>8.1528553560428055E-2</v>
      </c>
      <c r="IA177" s="4">
        <f t="shared" si="963"/>
        <v>5.3137345557076665E-2</v>
      </c>
      <c r="IB177" s="4">
        <f t="shared" si="963"/>
        <v>0.8910627165476831</v>
      </c>
      <c r="IC177" s="4">
        <f t="shared" si="963"/>
        <v>0.77695711571400239</v>
      </c>
      <c r="ID177" s="4">
        <f t="shared" si="963"/>
        <v>0.60155889662634832</v>
      </c>
      <c r="IE177" s="4">
        <f t="shared" si="963"/>
        <v>0.33385906010072069</v>
      </c>
      <c r="IF177" s="4">
        <f t="shared" si="963"/>
        <v>8.4107894002331027E-2</v>
      </c>
      <c r="IG177" s="4">
        <f t="shared" si="963"/>
        <v>5.4872128090304589E-2</v>
      </c>
      <c r="IH177" s="4">
        <f t="shared" si="963"/>
        <v>0.43614111985862558</v>
      </c>
      <c r="II177" s="4">
        <f t="shared" si="963"/>
        <v>0.24778522821777865</v>
      </c>
      <c r="IJ177" s="4">
        <f t="shared" si="963"/>
        <v>0.12493376427501163</v>
      </c>
      <c r="IK177" s="4">
        <f t="shared" si="963"/>
        <v>4.5249303959529162E-2</v>
      </c>
      <c r="IL177" s="4">
        <f t="shared" si="963"/>
        <v>8.6091883802235161E-3</v>
      </c>
      <c r="IM177" s="4">
        <f t="shared" si="963"/>
        <v>5.460196604516643E-3</v>
      </c>
      <c r="IN177" s="4">
        <f t="shared" si="963"/>
        <v>0.98268430222637804</v>
      </c>
      <c r="IO177" s="4">
        <f t="shared" si="963"/>
        <v>0.96026790654380167</v>
      </c>
      <c r="IP177" s="4">
        <f t="shared" si="963"/>
        <v>0.91285444785654279</v>
      </c>
      <c r="IQ177" s="4">
        <f t="shared" si="963"/>
        <v>0.77664997653372281</v>
      </c>
      <c r="IR177" s="4">
        <f t="shared" si="963"/>
        <v>0.38917861399249504</v>
      </c>
      <c r="IS177" s="4">
        <f t="shared" si="963"/>
        <v>0.28714663300746346</v>
      </c>
      <c r="IT177" s="4">
        <f t="shared" si="963"/>
        <v>0.84293019298263827</v>
      </c>
      <c r="IU177" s="4">
        <f t="shared" si="963"/>
        <v>0.69562970048299277</v>
      </c>
      <c r="IV177" s="4">
        <f t="shared" ref="IV177:KA177" si="964">IF(AH1=1,FZ177,0)</f>
        <v>0.49762903937218744</v>
      </c>
      <c r="IW177" s="4">
        <f t="shared" si="964"/>
        <v>0.24745519325863966</v>
      </c>
      <c r="IX177" s="4">
        <f t="shared" si="964"/>
        <v>5.6826536195454677E-2</v>
      </c>
      <c r="IY177" s="4">
        <f t="shared" si="964"/>
        <v>3.6693805497958011E-2</v>
      </c>
      <c r="IZ177" s="4">
        <f t="shared" si="964"/>
        <v>0.99890856049044818</v>
      </c>
      <c r="JA177" s="4">
        <f t="shared" si="964"/>
        <v>0.99744091817881719</v>
      </c>
      <c r="JB177" s="4">
        <f t="shared" si="964"/>
        <v>0.9941152450725349</v>
      </c>
      <c r="JC177" s="4">
        <f t="shared" si="964"/>
        <v>0.98248006964023538</v>
      </c>
      <c r="JD177" s="4">
        <f t="shared" si="964"/>
        <v>0.91130912428070487</v>
      </c>
      <c r="JE177" s="4">
        <f t="shared" si="964"/>
        <v>0.86659805959288394</v>
      </c>
      <c r="JF177" s="4">
        <f t="shared" si="964"/>
        <v>0.98857753607838039</v>
      </c>
      <c r="JG177" s="4">
        <f t="shared" si="964"/>
        <v>0.9735852740567712</v>
      </c>
      <c r="JH177" s="4">
        <f t="shared" si="964"/>
        <v>0.94108886326809194</v>
      </c>
      <c r="JI177" s="4">
        <f t="shared" si="964"/>
        <v>0.84134373904164572</v>
      </c>
      <c r="JJ177" s="4">
        <f t="shared" si="964"/>
        <v>0.4928116255156515</v>
      </c>
      <c r="JK177" s="4">
        <f t="shared" si="964"/>
        <v>0.38053641679082212</v>
      </c>
      <c r="JL177" s="4">
        <f t="shared" si="964"/>
        <v>0.99973952280208744</v>
      </c>
      <c r="JM177" s="4">
        <f t="shared" si="964"/>
        <v>0.99938857908971923</v>
      </c>
      <c r="JN177" s="4">
        <f t="shared" si="964"/>
        <v>0.99859042574502388</v>
      </c>
      <c r="JO177" s="4">
        <f t="shared" si="964"/>
        <v>0.99576576719912635</v>
      </c>
      <c r="JP177" s="4">
        <f t="shared" si="964"/>
        <v>0.9773191897817668</v>
      </c>
      <c r="JQ177" s="4">
        <f t="shared" si="964"/>
        <v>0.96459234544560413</v>
      </c>
      <c r="JR177" s="4">
        <f t="shared" si="964"/>
        <v>0.99725233972279681</v>
      </c>
      <c r="JS177" s="4">
        <f t="shared" si="964"/>
        <v>0.99357193378390674</v>
      </c>
      <c r="JT177" s="4">
        <f t="shared" si="964"/>
        <v>0.98529243318035464</v>
      </c>
      <c r="JU177" s="4">
        <f t="shared" si="964"/>
        <v>0.9569681378586139</v>
      </c>
      <c r="JV177" s="4">
        <f t="shared" si="964"/>
        <v>0.80294660342483404</v>
      </c>
      <c r="JW177" s="4">
        <f t="shared" si="964"/>
        <v>0.72036984914127911</v>
      </c>
      <c r="JX177" s="4">
        <f t="shared" si="964"/>
        <v>0.99983212726251891</v>
      </c>
      <c r="JY177" s="4">
        <f t="shared" si="964"/>
        <v>0.99960590134600869</v>
      </c>
      <c r="JZ177" s="4">
        <f t="shared" si="964"/>
        <v>0.99909118408660647</v>
      </c>
      <c r="KA177" s="4">
        <f t="shared" si="964"/>
        <v>0.99726725358060742</v>
      </c>
      <c r="KB177" s="4">
        <f t="shared" ref="KB177:KJ177" si="965">IF(BN1=1,HF177,0)</f>
        <v>0.98526515749642862</v>
      </c>
      <c r="KC177" s="4">
        <f t="shared" si="965"/>
        <v>0.97689159573614992</v>
      </c>
      <c r="KD177" s="4">
        <f t="shared" si="965"/>
        <v>0.99822761613899047</v>
      </c>
      <c r="KE177" s="4">
        <f t="shared" si="965"/>
        <v>0.99584812403037826</v>
      </c>
      <c r="KF177" s="4">
        <f t="shared" si="965"/>
        <v>0.99047229613319165</v>
      </c>
      <c r="KG177" s="4">
        <f t="shared" si="965"/>
        <v>0.97183842354942029</v>
      </c>
      <c r="KH177" s="4">
        <f t="shared" si="965"/>
        <v>0.86344647497765159</v>
      </c>
      <c r="KI177" s="4">
        <f t="shared" si="965"/>
        <v>0.7999046758377687</v>
      </c>
      <c r="KJ177" s="4">
        <f t="shared" si="965"/>
        <v>0</v>
      </c>
    </row>
    <row r="178" spans="1:296" x14ac:dyDescent="0.2">
      <c r="A178" s="4" t="str">
        <f>'Respondent Data'!A178</f>
        <v>1466</v>
      </c>
      <c r="B178" s="4">
        <f>SUMPRODUCT('Respondent Data'!I178:Z178,'Product Coding'!A100:R100)</f>
        <v>1.10736332276601</v>
      </c>
      <c r="C178" s="4">
        <f>SUMPRODUCT('Respondent Data'!I178:Z178,'Product Coding'!A101:R101)</f>
        <v>1.3180774512409492</v>
      </c>
      <c r="D178" s="4">
        <f>SUMPRODUCT('Respondent Data'!I178:Z178,'Product Coding'!A102:R102)</f>
        <v>1.502802309244855</v>
      </c>
      <c r="E178" s="4">
        <f>SUMPRODUCT('Respondent Data'!I178:Z178,'Product Coding'!A103:R103)</f>
        <v>1.0367831583534435</v>
      </c>
      <c r="F178" s="4">
        <f>SUMPRODUCT('Respondent Data'!I178:Z178,'Product Coding'!A104:R104)</f>
        <v>0.26346630428280204</v>
      </c>
      <c r="G178" s="4">
        <f>SUMPRODUCT('Respondent Data'!I178:Z178,'Product Coding'!A105:R105)</f>
        <v>0.56275882929115806</v>
      </c>
      <c r="H178" s="4">
        <f>SUMPRODUCT('Respondent Data'!I178:Z178,'Product Coding'!A106:R106)</f>
        <v>-1.9740348459395898</v>
      </c>
      <c r="I178" s="4">
        <f>SUMPRODUCT('Respondent Data'!I178:Z178,'Product Coding'!A107:R107)</f>
        <v>-1.7633207174646506</v>
      </c>
      <c r="J178" s="4">
        <f>SUMPRODUCT('Respondent Data'!I178:Z178,'Product Coding'!A108:R108)</f>
        <v>-1.5785958594607448</v>
      </c>
      <c r="K178" s="4">
        <f>SUMPRODUCT('Respondent Data'!I178:Z178,'Product Coding'!A109:R109)</f>
        <v>-2.0446150103521563</v>
      </c>
      <c r="L178" s="4">
        <f>SUMPRODUCT('Respondent Data'!I178:Z178,'Product Coding'!A110:R110)</f>
        <v>-2.817931864422798</v>
      </c>
      <c r="M178" s="4">
        <f>SUMPRODUCT('Respondent Data'!I178:Z178,'Product Coding'!A111:R111)</f>
        <v>-2.5186393394144417</v>
      </c>
      <c r="N178" s="4">
        <f>SUMPRODUCT('Respondent Data'!I178:Z178,'Product Coding'!A112:R112)</f>
        <v>-2.4712309745049899E-2</v>
      </c>
      <c r="O178" s="4">
        <f>SUMPRODUCT('Respondent Data'!I178:Z178,'Product Coding'!A113:R113)</f>
        <v>0.1860018187298893</v>
      </c>
      <c r="P178" s="4">
        <f>SUMPRODUCT('Respondent Data'!I178:Z178,'Product Coding'!A114:R114)</f>
        <v>0.37072667673379511</v>
      </c>
      <c r="Q178" s="4">
        <f>SUMPRODUCT('Respondent Data'!I178:Z178,'Product Coding'!A115:R115)</f>
        <v>-9.5292474157616436E-2</v>
      </c>
      <c r="R178" s="4">
        <f>SUMPRODUCT('Respondent Data'!I178:Z178,'Product Coding'!A116:R116)</f>
        <v>-0.86860932822825765</v>
      </c>
      <c r="S178" s="4">
        <f>SUMPRODUCT('Respondent Data'!I178:Z178,'Product Coding'!A117:R117)</f>
        <v>-0.56931680321990186</v>
      </c>
      <c r="T178" s="4">
        <f>SUMPRODUCT('Respondent Data'!I178:Z178,'Product Coding'!A118:R118)</f>
        <v>-3.1061104784506499</v>
      </c>
      <c r="U178" s="4">
        <f>SUMPRODUCT('Respondent Data'!I178:Z178,'Product Coding'!A119:R119)</f>
        <v>-2.8953963499757105</v>
      </c>
      <c r="V178" s="4">
        <f>SUMPRODUCT('Respondent Data'!I178:Z178,'Product Coding'!A120:R120)</f>
        <v>-2.7106714919718047</v>
      </c>
      <c r="W178" s="4">
        <f>SUMPRODUCT('Respondent Data'!I178:Z178,'Product Coding'!A121:R121)</f>
        <v>-3.1766906428632162</v>
      </c>
      <c r="X178" s="4">
        <f>SUMPRODUCT('Respondent Data'!I178:Z178,'Product Coding'!A122:R122)</f>
        <v>-3.9500074969338574</v>
      </c>
      <c r="Y178" s="4">
        <f>SUMPRODUCT('Respondent Data'!I178:Z178,'Product Coding'!A123:R123)</f>
        <v>-3.6507149719255017</v>
      </c>
      <c r="Z178" s="4">
        <f>SUMPRODUCT('Respondent Data'!I178:Z178,'Product Coding'!A124:R124)</f>
        <v>1.39235200578981</v>
      </c>
      <c r="AA178" s="4">
        <f>SUMPRODUCT('Respondent Data'!I178:Z178,'Product Coding'!A125:R125)</f>
        <v>1.6030661342647492</v>
      </c>
      <c r="AB178" s="4">
        <f>SUMPRODUCT('Respondent Data'!I178:Z178,'Product Coding'!A126:R126)</f>
        <v>1.787790992268655</v>
      </c>
      <c r="AC178" s="4">
        <f>SUMPRODUCT('Respondent Data'!I178:Z178,'Product Coding'!A127:R127)</f>
        <v>1.3217718413772435</v>
      </c>
      <c r="AD178" s="4">
        <f>SUMPRODUCT('Respondent Data'!I178:Z178,'Product Coding'!A128:R128)</f>
        <v>0.54845498730660203</v>
      </c>
      <c r="AE178" s="4">
        <f>SUMPRODUCT('Respondent Data'!I178:Z178,'Product Coding'!A129:R129)</f>
        <v>0.84774751231495804</v>
      </c>
      <c r="AF178" s="4">
        <f>SUMPRODUCT('Respondent Data'!I178:Z178,'Product Coding'!A130:R130)</f>
        <v>-1.6890461629157898</v>
      </c>
      <c r="AG178" s="4">
        <f>SUMPRODUCT('Respondent Data'!I178:Z178,'Product Coding'!A131:R131)</f>
        <v>-1.4783320344408506</v>
      </c>
      <c r="AH178" s="4">
        <f>SUMPRODUCT('Respondent Data'!I178:Z178,'Product Coding'!A132:R132)</f>
        <v>-1.2936071764369448</v>
      </c>
      <c r="AI178" s="4">
        <f>SUMPRODUCT('Respondent Data'!I178:Z178,'Product Coding'!A133:R133)</f>
        <v>-1.7596263273283563</v>
      </c>
      <c r="AJ178" s="4">
        <f>SUMPRODUCT('Respondent Data'!I178:Z178,'Product Coding'!A134:R134)</f>
        <v>-2.5329431813989975</v>
      </c>
      <c r="AK178" s="4">
        <f>SUMPRODUCT('Respondent Data'!I178:Z178,'Product Coding'!A135:R135)</f>
        <v>-2.2336506563906418</v>
      </c>
      <c r="AL178" s="4">
        <f>SUMPRODUCT('Respondent Data'!I178:Z178,'Product Coding'!A136:R136)</f>
        <v>3.7047309934643939</v>
      </c>
      <c r="AM178" s="4">
        <f>SUMPRODUCT('Respondent Data'!I178:Z178,'Product Coding'!A137:R137)</f>
        <v>3.9154451219393329</v>
      </c>
      <c r="AN178" s="4">
        <f>SUMPRODUCT('Respondent Data'!I178:Z178,'Product Coding'!A138:R138)</f>
        <v>4.1001699799432387</v>
      </c>
      <c r="AO178" s="4">
        <f>SUMPRODUCT('Respondent Data'!I178:Z178,'Product Coding'!A139:R139)</f>
        <v>3.6341508290518276</v>
      </c>
      <c r="AP178" s="4">
        <f>SUMPRODUCT('Respondent Data'!I178:Z178,'Product Coding'!A140:R140)</f>
        <v>2.860833974981186</v>
      </c>
      <c r="AQ178" s="4">
        <f>SUMPRODUCT('Respondent Data'!I178:Z178,'Product Coding'!A141:R141)</f>
        <v>3.1601264999895422</v>
      </c>
      <c r="AR178" s="4">
        <f>SUMPRODUCT('Respondent Data'!I178:Z178,'Product Coding'!A142:R142)</f>
        <v>0.62333282475879415</v>
      </c>
      <c r="AS178" s="4">
        <f>SUMPRODUCT('Respondent Data'!I178:Z178,'Product Coding'!A143:R143)</f>
        <v>0.83404695323373312</v>
      </c>
      <c r="AT178" s="4">
        <f>SUMPRODUCT('Respondent Data'!I178:Z178,'Product Coding'!A144:R144)</f>
        <v>1.0187718112376394</v>
      </c>
      <c r="AU178" s="4">
        <f>SUMPRODUCT('Respondent Data'!I178:Z178,'Product Coding'!A145:R145)</f>
        <v>0.55275266034622783</v>
      </c>
      <c r="AV178" s="4">
        <f>SUMPRODUCT('Respondent Data'!I178:Z178,'Product Coding'!A146:R146)</f>
        <v>-0.22056419372441383</v>
      </c>
      <c r="AW178" s="4">
        <f>SUMPRODUCT('Respondent Data'!I178:Z178,'Product Coding'!A147:R147)</f>
        <v>7.8728331283942188E-2</v>
      </c>
      <c r="AX178" s="4">
        <f>SUMPRODUCT('Respondent Data'!I178:Z178,'Product Coding'!A148:R148)</f>
        <v>5.5369784168298199</v>
      </c>
      <c r="AY178" s="4">
        <f>SUMPRODUCT('Respondent Data'!I178:Z178,'Product Coding'!A149:R149)</f>
        <v>5.7476925453047585</v>
      </c>
      <c r="AZ178" s="4">
        <f>SUMPRODUCT('Respondent Data'!I178:Z178,'Product Coding'!A150:R150)</f>
        <v>5.9324174033086656</v>
      </c>
      <c r="BA178" s="4">
        <f>SUMPRODUCT('Respondent Data'!I178:Z178,'Product Coding'!A151:R151)</f>
        <v>5.4663982524172532</v>
      </c>
      <c r="BB178" s="4">
        <f>SUMPRODUCT('Respondent Data'!I178:Z178,'Product Coding'!A152:R152)</f>
        <v>4.693081398346612</v>
      </c>
      <c r="BC178" s="4">
        <f>SUMPRODUCT('Respondent Data'!I178:Z178,'Product Coding'!A153:R153)</f>
        <v>4.9923739233549682</v>
      </c>
      <c r="BD178" s="4">
        <f>SUMPRODUCT('Respondent Data'!I178:Z178,'Product Coding'!A154:R154)</f>
        <v>2.4555802481242197</v>
      </c>
      <c r="BE178" s="4">
        <f>SUMPRODUCT('Respondent Data'!I178:Z178,'Product Coding'!A155:R155)</f>
        <v>2.6662943765991591</v>
      </c>
      <c r="BF178" s="4">
        <f>SUMPRODUCT('Respondent Data'!I178:Z178,'Product Coding'!A156:R156)</f>
        <v>2.8510192346030654</v>
      </c>
      <c r="BG178" s="4">
        <f>SUMPRODUCT('Respondent Data'!I178:Z178,'Product Coding'!A157:R157)</f>
        <v>2.3850000837116534</v>
      </c>
      <c r="BH178" s="4">
        <f>SUMPRODUCT('Respondent Data'!I178:Z178,'Product Coding'!A158:R158)</f>
        <v>1.6116832296410117</v>
      </c>
      <c r="BI178" s="4">
        <f>SUMPRODUCT('Respondent Data'!I178:Z178,'Product Coding'!A159:R159)</f>
        <v>1.910975754649368</v>
      </c>
      <c r="BJ178" s="4">
        <f>SUMPRODUCT('Respondent Data'!I178:Z178,'Product Coding'!A160:R160)</f>
        <v>5.8510178356670792</v>
      </c>
      <c r="BK178" s="4">
        <f>SUMPRODUCT('Respondent Data'!I178:Z178,'Product Coding'!A161:R161)</f>
        <v>6.0617319641420195</v>
      </c>
      <c r="BL178" s="4">
        <f>SUMPRODUCT('Respondent Data'!I178:Z178,'Product Coding'!A162:R162)</f>
        <v>6.2464568221459249</v>
      </c>
      <c r="BM178" s="4">
        <f>SUMPRODUCT('Respondent Data'!I178:Z178,'Product Coding'!A163:R163)</f>
        <v>5.7804376712545142</v>
      </c>
      <c r="BN178" s="4">
        <f>SUMPRODUCT('Respondent Data'!I178:Z178,'Product Coding'!A164:R164)</f>
        <v>5.0071208171838713</v>
      </c>
      <c r="BO178" s="4">
        <f>SUMPRODUCT('Respondent Data'!I178:Z178,'Product Coding'!A165:R165)</f>
        <v>5.3064133421922275</v>
      </c>
      <c r="BP178" s="4">
        <f>SUMPRODUCT('Respondent Data'!I178:Z178,'Product Coding'!A166:R166)</f>
        <v>2.7696196669614799</v>
      </c>
      <c r="BQ178" s="4">
        <f>SUMPRODUCT('Respondent Data'!I178:Z178,'Product Coding'!A167:R167)</f>
        <v>2.9803337954364193</v>
      </c>
      <c r="BR178" s="4">
        <f>SUMPRODUCT('Respondent Data'!I178:Z178,'Product Coding'!A168:R168)</f>
        <v>3.1650586534403247</v>
      </c>
      <c r="BS178" s="4">
        <f>SUMPRODUCT('Respondent Data'!I178:Z178,'Product Coding'!A169:R169)</f>
        <v>2.699039502548914</v>
      </c>
      <c r="BT178" s="4">
        <f>SUMPRODUCT('Respondent Data'!I178:Z178,'Product Coding'!A170:R170)</f>
        <v>1.9257226484782719</v>
      </c>
      <c r="BU178" s="4">
        <f>SUMPRODUCT('Respondent Data'!I178:Z178,'Product Coding'!A171:R171)</f>
        <v>2.2250151734866281</v>
      </c>
      <c r="BV178" s="4">
        <f>SUMPRODUCT('Respondent Data'!I178:Z178,'Product Coding'!A172:R172)</f>
        <v>-0.79983210109542102</v>
      </c>
      <c r="BX178" s="4">
        <f t="shared" si="676"/>
        <v>0.33042904825056157</v>
      </c>
      <c r="BY178" s="4">
        <f t="shared" si="677"/>
        <v>0.26764937661759208</v>
      </c>
      <c r="BZ178" s="4">
        <f t="shared" si="678"/>
        <v>0.22250575573358936</v>
      </c>
      <c r="CA178" s="4">
        <f t="shared" si="679"/>
        <v>0.35459352044935327</v>
      </c>
      <c r="CB178" s="4">
        <f t="shared" si="680"/>
        <v>0.76838351323658305</v>
      </c>
      <c r="CC178" s="4">
        <f t="shared" si="681"/>
        <v>0.56963536733025433</v>
      </c>
      <c r="CD178" s="4">
        <f t="shared" si="682"/>
        <v>7.1996675110838186</v>
      </c>
      <c r="CE178" s="4">
        <f t="shared" si="683"/>
        <v>5.8317709396248274</v>
      </c>
      <c r="CF178" s="4">
        <f t="shared" si="684"/>
        <v>4.8481435547685781</v>
      </c>
      <c r="CG178" s="4">
        <f t="shared" si="685"/>
        <v>7.7261834646092007</v>
      </c>
      <c r="CH178" s="4">
        <f t="shared" si="686"/>
        <v>16.74218972451515</v>
      </c>
      <c r="CI178" s="4">
        <f t="shared" si="687"/>
        <v>12.411697061881904</v>
      </c>
      <c r="CJ178" s="4">
        <f t="shared" si="688"/>
        <v>1.0250201897823854</v>
      </c>
      <c r="CK178" s="4">
        <f t="shared" si="689"/>
        <v>0.83027208493990234</v>
      </c>
      <c r="CL178" s="4">
        <f t="shared" si="690"/>
        <v>0.69023257240014524</v>
      </c>
      <c r="CM178" s="4">
        <f t="shared" si="691"/>
        <v>1.0999805239610392</v>
      </c>
      <c r="CN178" s="4">
        <f t="shared" si="692"/>
        <v>2.3835937510136254</v>
      </c>
      <c r="CO178" s="4">
        <f t="shared" si="693"/>
        <v>1.7670593896601334</v>
      </c>
      <c r="CP178" s="4">
        <f t="shared" si="694"/>
        <v>22.334006642736714</v>
      </c>
      <c r="CQ178" s="4">
        <f t="shared" si="695"/>
        <v>18.090670257200916</v>
      </c>
      <c r="CR178" s="4">
        <f t="shared" si="696"/>
        <v>15.039370941845426</v>
      </c>
      <c r="CS178" s="4">
        <f t="shared" si="697"/>
        <v>23.967305789598633</v>
      </c>
      <c r="CT178" s="4">
        <f t="shared" si="698"/>
        <v>51.93575619230095</v>
      </c>
      <c r="CU178" s="4">
        <f t="shared" si="699"/>
        <v>38.502184191277571</v>
      </c>
      <c r="CV178" s="4">
        <f t="shared" si="700"/>
        <v>0.2484901664669967</v>
      </c>
      <c r="CW178" s="4">
        <f t="shared" si="701"/>
        <v>0.20127842422637343</v>
      </c>
      <c r="CX178" s="4">
        <f t="shared" si="702"/>
        <v>0.16732939363181595</v>
      </c>
      <c r="CY178" s="4">
        <f t="shared" si="703"/>
        <v>0.26666239966215938</v>
      </c>
      <c r="CZ178" s="4">
        <f t="shared" si="704"/>
        <v>0.57784189412387654</v>
      </c>
      <c r="DA178" s="4">
        <f t="shared" si="705"/>
        <v>0.42837876392165275</v>
      </c>
      <c r="DB178" s="4">
        <f t="shared" si="706"/>
        <v>5.4143138680096525</v>
      </c>
      <c r="DC178" s="4">
        <f t="shared" si="707"/>
        <v>4.3856245062507284</v>
      </c>
      <c r="DD178" s="4">
        <f t="shared" si="708"/>
        <v>3.6459143206647346</v>
      </c>
      <c r="DE178" s="4">
        <f t="shared" si="709"/>
        <v>5.8102658511411143</v>
      </c>
      <c r="DF178" s="4">
        <f t="shared" si="710"/>
        <v>12.590507807025826</v>
      </c>
      <c r="DG178" s="4">
        <f t="shared" si="711"/>
        <v>9.3338787415150541</v>
      </c>
      <c r="DH178" s="4">
        <f t="shared" si="712"/>
        <v>2.4606835877058763E-2</v>
      </c>
      <c r="DI178" s="4">
        <f t="shared" si="713"/>
        <v>1.9931674645117966E-2</v>
      </c>
      <c r="DJ178" s="4">
        <f t="shared" si="714"/>
        <v>1.6569858618742234E-2</v>
      </c>
      <c r="DK178" s="4">
        <f t="shared" si="715"/>
        <v>2.6406348373310379E-2</v>
      </c>
      <c r="DL178" s="4">
        <f t="shared" si="716"/>
        <v>5.7221019462287165E-2</v>
      </c>
      <c r="DM178" s="4">
        <f t="shared" si="717"/>
        <v>4.242037456414767E-2</v>
      </c>
      <c r="DN178" s="4">
        <f t="shared" si="718"/>
        <v>0.53615454740617097</v>
      </c>
      <c r="DO178" s="4">
        <f t="shared" si="719"/>
        <v>0.43428818121079049</v>
      </c>
      <c r="DP178" s="4">
        <f t="shared" si="720"/>
        <v>0.36103809090703293</v>
      </c>
      <c r="DQ178" s="4">
        <f t="shared" si="721"/>
        <v>0.57536384732591583</v>
      </c>
      <c r="DR178" s="4">
        <f t="shared" si="722"/>
        <v>1.2467799576184013</v>
      </c>
      <c r="DS178" s="4">
        <f t="shared" si="723"/>
        <v>0.92429099128690606</v>
      </c>
      <c r="DT178" s="4">
        <f t="shared" si="724"/>
        <v>3.9384091083106533E-3</v>
      </c>
      <c r="DU178" s="4">
        <f t="shared" si="725"/>
        <v>3.1901333986383328E-3</v>
      </c>
      <c r="DV178" s="4">
        <f t="shared" si="726"/>
        <v>2.6520631272351331E-3</v>
      </c>
      <c r="DW178" s="4">
        <f t="shared" si="727"/>
        <v>4.2264273013512196E-3</v>
      </c>
      <c r="DX178" s="4">
        <f t="shared" si="728"/>
        <v>9.1584218858141962E-3</v>
      </c>
      <c r="DY178" s="4">
        <f t="shared" si="729"/>
        <v>6.78952752788297E-3</v>
      </c>
      <c r="DZ178" s="4">
        <f t="shared" si="730"/>
        <v>8.581338793482611E-2</v>
      </c>
      <c r="EA178" s="4">
        <f t="shared" si="731"/>
        <v>6.9509324037345027E-2</v>
      </c>
      <c r="EB178" s="4">
        <f t="shared" si="732"/>
        <v>5.7785393976680137E-2</v>
      </c>
      <c r="EC178" s="4">
        <f t="shared" si="733"/>
        <v>9.2088971870360747E-2</v>
      </c>
      <c r="ED178" s="4">
        <f t="shared" si="734"/>
        <v>0.19955144032644362</v>
      </c>
      <c r="EE178" s="4">
        <f t="shared" si="735"/>
        <v>0.14793596694029518</v>
      </c>
      <c r="EF178" s="4">
        <f t="shared" si="736"/>
        <v>2.876969385274116E-3</v>
      </c>
      <c r="EG178" s="4">
        <f t="shared" si="737"/>
        <v>2.3303612881292882E-3</v>
      </c>
      <c r="EH178" s="4">
        <f t="shared" si="738"/>
        <v>1.9373062104618669E-3</v>
      </c>
      <c r="EI178" s="4">
        <f t="shared" si="739"/>
        <v>3.0873638620772356E-3</v>
      </c>
      <c r="EJ178" s="4">
        <f t="shared" si="740"/>
        <v>6.6901377328506748E-3</v>
      </c>
      <c r="EK178" s="4">
        <f t="shared" si="741"/>
        <v>4.9596835425189702E-3</v>
      </c>
      <c r="EL178" s="4">
        <f t="shared" si="742"/>
        <v>6.2685841705521508E-2</v>
      </c>
      <c r="EM178" s="4">
        <f t="shared" si="743"/>
        <v>5.0775882278090149E-2</v>
      </c>
      <c r="EN178" s="4">
        <f t="shared" si="744"/>
        <v>4.2211665882070391E-2</v>
      </c>
      <c r="EO178" s="4">
        <f t="shared" si="745"/>
        <v>6.7270094473765654E-2</v>
      </c>
      <c r="EP178" s="4">
        <f t="shared" si="746"/>
        <v>0.1457703780430239</v>
      </c>
      <c r="EQ178" s="4">
        <f t="shared" si="747"/>
        <v>0.10806577888773805</v>
      </c>
      <c r="ER178" s="4">
        <f t="shared" si="748"/>
        <v>2.225167293975769</v>
      </c>
      <c r="ET178" s="4">
        <f t="shared" si="749"/>
        <v>0.75163722658862797</v>
      </c>
      <c r="EU178" s="4">
        <f t="shared" si="750"/>
        <v>0.7888616666765158</v>
      </c>
      <c r="EV178" s="4">
        <f t="shared" si="751"/>
        <v>0.81799205877761261</v>
      </c>
      <c r="EW178" s="4">
        <f t="shared" si="752"/>
        <v>0.73822883758389335</v>
      </c>
      <c r="EX178" s="4">
        <f t="shared" si="753"/>
        <v>0.56548819445265608</v>
      </c>
      <c r="EY178" s="4">
        <f t="shared" si="754"/>
        <v>0.63709063952914746</v>
      </c>
      <c r="EZ178" s="4">
        <f t="shared" si="755"/>
        <v>0.12195616452109308</v>
      </c>
      <c r="FA178" s="4">
        <f t="shared" si="756"/>
        <v>0.14637493101531238</v>
      </c>
      <c r="FB178" s="4">
        <f t="shared" si="757"/>
        <v>0.17099443449615728</v>
      </c>
      <c r="FC178" s="4">
        <f t="shared" si="758"/>
        <v>0.11459763641868201</v>
      </c>
      <c r="FD178" s="4">
        <f t="shared" si="759"/>
        <v>5.6362828688403484E-2</v>
      </c>
      <c r="FE178" s="4">
        <f t="shared" si="760"/>
        <v>7.4561779570920445E-2</v>
      </c>
      <c r="FF178" s="4">
        <f t="shared" si="761"/>
        <v>0.49382223695629568</v>
      </c>
      <c r="FG178" s="4">
        <f t="shared" si="762"/>
        <v>0.54636685344672964</v>
      </c>
      <c r="FH178" s="4">
        <f t="shared" si="763"/>
        <v>0.59163455747394045</v>
      </c>
      <c r="FI178" s="4">
        <f t="shared" si="764"/>
        <v>0.4761948925668002</v>
      </c>
      <c r="FJ178" s="4">
        <f t="shared" si="765"/>
        <v>0.29554375424071799</v>
      </c>
      <c r="FK178" s="4">
        <f t="shared" si="766"/>
        <v>0.36139448388306039</v>
      </c>
      <c r="FL178" s="4">
        <f t="shared" si="767"/>
        <v>4.285590620208702E-2</v>
      </c>
      <c r="FM178" s="4">
        <f t="shared" si="768"/>
        <v>5.2381607692522189E-2</v>
      </c>
      <c r="FN178" s="4">
        <f t="shared" si="769"/>
        <v>6.2346584764810233E-2</v>
      </c>
      <c r="FO178" s="4">
        <f t="shared" si="770"/>
        <v>4.0052379236553408E-2</v>
      </c>
      <c r="FP178" s="4">
        <f t="shared" si="771"/>
        <v>1.8890822988667184E-2</v>
      </c>
      <c r="FQ178" s="4">
        <f t="shared" si="772"/>
        <v>2.5315055875335845E-2</v>
      </c>
      <c r="FR178" s="4">
        <f t="shared" si="773"/>
        <v>0.80096746202640956</v>
      </c>
      <c r="FS178" s="4">
        <f t="shared" si="774"/>
        <v>0.83244648354023565</v>
      </c>
      <c r="FT178" s="4">
        <f t="shared" si="775"/>
        <v>0.85665623212723385</v>
      </c>
      <c r="FU178" s="4">
        <f t="shared" si="776"/>
        <v>0.78947634370982922</v>
      </c>
      <c r="FV178" s="4">
        <f t="shared" si="777"/>
        <v>0.63377706202639961</v>
      </c>
      <c r="FW178" s="4">
        <f t="shared" si="778"/>
        <v>0.70009441841215336</v>
      </c>
      <c r="FX178" s="4">
        <f t="shared" si="779"/>
        <v>0.15590132016883948</v>
      </c>
      <c r="FY178" s="4">
        <f t="shared" si="780"/>
        <v>0.18567948783643715</v>
      </c>
      <c r="FZ178" s="4">
        <f t="shared" si="781"/>
        <v>0.21524288460337351</v>
      </c>
      <c r="GA178" s="4">
        <f t="shared" si="782"/>
        <v>0.14683714584100149</v>
      </c>
      <c r="GB178" s="4">
        <f t="shared" si="783"/>
        <v>7.3580767856447155E-2</v>
      </c>
      <c r="GC178" s="4">
        <f t="shared" si="784"/>
        <v>9.6769085936979901E-2</v>
      </c>
      <c r="GD178" s="4">
        <f t="shared" si="785"/>
        <v>0.97598411896598813</v>
      </c>
      <c r="GE178" s="4">
        <f t="shared" si="786"/>
        <v>0.98045783346021387</v>
      </c>
      <c r="GF178" s="4">
        <f t="shared" si="787"/>
        <v>0.98370022632654452</v>
      </c>
      <c r="GG178" s="4">
        <f t="shared" si="788"/>
        <v>0.97427300755187241</v>
      </c>
      <c r="GH178" s="4">
        <f t="shared" si="789"/>
        <v>0.94587601039999158</v>
      </c>
      <c r="GI178" s="4">
        <f t="shared" si="790"/>
        <v>0.95930588503521508</v>
      </c>
      <c r="GJ178" s="4">
        <f t="shared" si="791"/>
        <v>0.65097616752723286</v>
      </c>
      <c r="GK178" s="4">
        <f t="shared" si="792"/>
        <v>0.69720995619989345</v>
      </c>
      <c r="GL178" s="4">
        <f t="shared" si="793"/>
        <v>0.7347332941531215</v>
      </c>
      <c r="GM178" s="4">
        <f t="shared" si="794"/>
        <v>0.63477399313018323</v>
      </c>
      <c r="GN178" s="4">
        <f t="shared" si="795"/>
        <v>0.4450814137847327</v>
      </c>
      <c r="GO178" s="4">
        <f t="shared" si="796"/>
        <v>0.51967192307605781</v>
      </c>
      <c r="GP178" s="4">
        <f t="shared" si="797"/>
        <v>0.99607704110871842</v>
      </c>
      <c r="GQ178" s="4">
        <f t="shared" si="798"/>
        <v>0.99682001118987207</v>
      </c>
      <c r="GR178" s="4">
        <f t="shared" si="799"/>
        <v>0.99735495170781041</v>
      </c>
      <c r="GS178" s="4">
        <f t="shared" si="800"/>
        <v>0.99579136020876402</v>
      </c>
      <c r="GT178" s="4">
        <f t="shared" si="801"/>
        <v>0.99092469359894952</v>
      </c>
      <c r="GU178" s="4">
        <f t="shared" si="802"/>
        <v>0.99325625928534023</v>
      </c>
      <c r="GV178" s="4">
        <f t="shared" si="803"/>
        <v>0.92096856707758978</v>
      </c>
      <c r="GW178" s="4">
        <f t="shared" si="804"/>
        <v>0.93500821126556366</v>
      </c>
      <c r="GX178" s="4">
        <f t="shared" si="805"/>
        <v>0.94537134440905879</v>
      </c>
      <c r="GY178" s="4">
        <f t="shared" si="806"/>
        <v>0.91567631004217076</v>
      </c>
      <c r="GZ178" s="4">
        <f t="shared" si="807"/>
        <v>0.83364494958870794</v>
      </c>
      <c r="HA178" s="4">
        <f t="shared" si="808"/>
        <v>0.87112872912711048</v>
      </c>
      <c r="HB178" s="4">
        <f t="shared" si="809"/>
        <v>0.99713128382334115</v>
      </c>
      <c r="HC178" s="4">
        <f t="shared" si="810"/>
        <v>0.99767505666980438</v>
      </c>
      <c r="HD178" s="4">
        <f t="shared" si="811"/>
        <v>0.99806643968793896</v>
      </c>
      <c r="HE178" s="4">
        <f t="shared" si="812"/>
        <v>0.99692213861593248</v>
      </c>
      <c r="HF178" s="4">
        <f t="shared" si="813"/>
        <v>0.99335432276319158</v>
      </c>
      <c r="HG178" s="4">
        <f t="shared" si="814"/>
        <v>0.99506479351983956</v>
      </c>
      <c r="HH178" s="4">
        <f t="shared" si="815"/>
        <v>0.94101187835069289</v>
      </c>
      <c r="HI178" s="4">
        <f t="shared" si="816"/>
        <v>0.95167772392338534</v>
      </c>
      <c r="HJ178" s="4">
        <f t="shared" si="817"/>
        <v>0.95949799137361913</v>
      </c>
      <c r="HK178" s="4">
        <f t="shared" si="818"/>
        <v>0.93696994338913409</v>
      </c>
      <c r="HL178" s="4">
        <f t="shared" si="819"/>
        <v>0.87277522544089525</v>
      </c>
      <c r="HM178" s="4">
        <f t="shared" si="820"/>
        <v>0.9024734984630487</v>
      </c>
      <c r="HN178" s="4">
        <f t="shared" si="821"/>
        <v>0.31006143522163382</v>
      </c>
      <c r="HP178" s="4">
        <f t="shared" ref="HP178:IU178" si="966">IF(B1=1,ET178,0)</f>
        <v>0.75163722658862797</v>
      </c>
      <c r="HQ178" s="4">
        <f t="shared" si="966"/>
        <v>0.7888616666765158</v>
      </c>
      <c r="HR178" s="4">
        <f t="shared" si="966"/>
        <v>0.81799205877761261</v>
      </c>
      <c r="HS178" s="4">
        <f t="shared" si="966"/>
        <v>0.73822883758389335</v>
      </c>
      <c r="HT178" s="4">
        <f t="shared" si="966"/>
        <v>0.56548819445265608</v>
      </c>
      <c r="HU178" s="4">
        <f t="shared" si="966"/>
        <v>0.63709063952914746</v>
      </c>
      <c r="HV178" s="4">
        <f t="shared" si="966"/>
        <v>0.12195616452109308</v>
      </c>
      <c r="HW178" s="4">
        <f t="shared" si="966"/>
        <v>0.14637493101531238</v>
      </c>
      <c r="HX178" s="4">
        <f t="shared" si="966"/>
        <v>0.17099443449615728</v>
      </c>
      <c r="HY178" s="4">
        <f t="shared" si="966"/>
        <v>0.11459763641868201</v>
      </c>
      <c r="HZ178" s="4">
        <f t="shared" si="966"/>
        <v>5.6362828688403484E-2</v>
      </c>
      <c r="IA178" s="4">
        <f t="shared" si="966"/>
        <v>7.4561779570920445E-2</v>
      </c>
      <c r="IB178" s="4">
        <f t="shared" si="966"/>
        <v>0.49382223695629568</v>
      </c>
      <c r="IC178" s="4">
        <f t="shared" si="966"/>
        <v>0.54636685344672964</v>
      </c>
      <c r="ID178" s="4">
        <f t="shared" si="966"/>
        <v>0.59163455747394045</v>
      </c>
      <c r="IE178" s="4">
        <f t="shared" si="966"/>
        <v>0.4761948925668002</v>
      </c>
      <c r="IF178" s="4">
        <f t="shared" si="966"/>
        <v>0.29554375424071799</v>
      </c>
      <c r="IG178" s="4">
        <f t="shared" si="966"/>
        <v>0.36139448388306039</v>
      </c>
      <c r="IH178" s="4">
        <f t="shared" si="966"/>
        <v>4.285590620208702E-2</v>
      </c>
      <c r="II178" s="4">
        <f t="shared" si="966"/>
        <v>5.2381607692522189E-2</v>
      </c>
      <c r="IJ178" s="4">
        <f t="shared" si="966"/>
        <v>6.2346584764810233E-2</v>
      </c>
      <c r="IK178" s="4">
        <f t="shared" si="966"/>
        <v>4.0052379236553408E-2</v>
      </c>
      <c r="IL178" s="4">
        <f t="shared" si="966"/>
        <v>1.8890822988667184E-2</v>
      </c>
      <c r="IM178" s="4">
        <f t="shared" si="966"/>
        <v>2.5315055875335845E-2</v>
      </c>
      <c r="IN178" s="4">
        <f t="shared" si="966"/>
        <v>0.80096746202640956</v>
      </c>
      <c r="IO178" s="4">
        <f t="shared" si="966"/>
        <v>0.83244648354023565</v>
      </c>
      <c r="IP178" s="4">
        <f t="shared" si="966"/>
        <v>0.85665623212723385</v>
      </c>
      <c r="IQ178" s="4">
        <f t="shared" si="966"/>
        <v>0.78947634370982922</v>
      </c>
      <c r="IR178" s="4">
        <f t="shared" si="966"/>
        <v>0.63377706202639961</v>
      </c>
      <c r="IS178" s="4">
        <f t="shared" si="966"/>
        <v>0.70009441841215336</v>
      </c>
      <c r="IT178" s="4">
        <f t="shared" si="966"/>
        <v>0.15590132016883948</v>
      </c>
      <c r="IU178" s="4">
        <f t="shared" si="966"/>
        <v>0.18567948783643715</v>
      </c>
      <c r="IV178" s="4">
        <f t="shared" ref="IV178:KA178" si="967">IF(AH1=1,FZ178,0)</f>
        <v>0.21524288460337351</v>
      </c>
      <c r="IW178" s="4">
        <f t="shared" si="967"/>
        <v>0.14683714584100149</v>
      </c>
      <c r="IX178" s="4">
        <f t="shared" si="967"/>
        <v>7.3580767856447155E-2</v>
      </c>
      <c r="IY178" s="4">
        <f t="shared" si="967"/>
        <v>9.6769085936979901E-2</v>
      </c>
      <c r="IZ178" s="4">
        <f t="shared" si="967"/>
        <v>0.97598411896598813</v>
      </c>
      <c r="JA178" s="4">
        <f t="shared" si="967"/>
        <v>0.98045783346021387</v>
      </c>
      <c r="JB178" s="4">
        <f t="shared" si="967"/>
        <v>0.98370022632654452</v>
      </c>
      <c r="JC178" s="4">
        <f t="shared" si="967"/>
        <v>0.97427300755187241</v>
      </c>
      <c r="JD178" s="4">
        <f t="shared" si="967"/>
        <v>0.94587601039999158</v>
      </c>
      <c r="JE178" s="4">
        <f t="shared" si="967"/>
        <v>0.95930588503521508</v>
      </c>
      <c r="JF178" s="4">
        <f t="shared" si="967"/>
        <v>0.65097616752723286</v>
      </c>
      <c r="JG178" s="4">
        <f t="shared" si="967"/>
        <v>0.69720995619989345</v>
      </c>
      <c r="JH178" s="4">
        <f t="shared" si="967"/>
        <v>0.7347332941531215</v>
      </c>
      <c r="JI178" s="4">
        <f t="shared" si="967"/>
        <v>0.63477399313018323</v>
      </c>
      <c r="JJ178" s="4">
        <f t="shared" si="967"/>
        <v>0.4450814137847327</v>
      </c>
      <c r="JK178" s="4">
        <f t="shared" si="967"/>
        <v>0.51967192307605781</v>
      </c>
      <c r="JL178" s="4">
        <f t="shared" si="967"/>
        <v>0.99607704110871842</v>
      </c>
      <c r="JM178" s="4">
        <f t="shared" si="967"/>
        <v>0.99682001118987207</v>
      </c>
      <c r="JN178" s="4">
        <f t="shared" si="967"/>
        <v>0.99735495170781041</v>
      </c>
      <c r="JO178" s="4">
        <f t="shared" si="967"/>
        <v>0.99579136020876402</v>
      </c>
      <c r="JP178" s="4">
        <f t="shared" si="967"/>
        <v>0.99092469359894952</v>
      </c>
      <c r="JQ178" s="4">
        <f t="shared" si="967"/>
        <v>0.99325625928534023</v>
      </c>
      <c r="JR178" s="4">
        <f t="shared" si="967"/>
        <v>0.92096856707758978</v>
      </c>
      <c r="JS178" s="4">
        <f t="shared" si="967"/>
        <v>0.93500821126556366</v>
      </c>
      <c r="JT178" s="4">
        <f t="shared" si="967"/>
        <v>0.94537134440905879</v>
      </c>
      <c r="JU178" s="4">
        <f t="shared" si="967"/>
        <v>0.91567631004217076</v>
      </c>
      <c r="JV178" s="4">
        <f t="shared" si="967"/>
        <v>0.83364494958870794</v>
      </c>
      <c r="JW178" s="4">
        <f t="shared" si="967"/>
        <v>0.87112872912711048</v>
      </c>
      <c r="JX178" s="4">
        <f t="shared" si="967"/>
        <v>0.99713128382334115</v>
      </c>
      <c r="JY178" s="4">
        <f t="shared" si="967"/>
        <v>0.99767505666980438</v>
      </c>
      <c r="JZ178" s="4">
        <f t="shared" si="967"/>
        <v>0.99806643968793896</v>
      </c>
      <c r="KA178" s="4">
        <f t="shared" si="967"/>
        <v>0.99692213861593248</v>
      </c>
      <c r="KB178" s="4">
        <f t="shared" ref="KB178:KJ178" si="968">IF(BN1=1,HF178,0)</f>
        <v>0.99335432276319158</v>
      </c>
      <c r="KC178" s="4">
        <f t="shared" si="968"/>
        <v>0.99506479351983956</v>
      </c>
      <c r="KD178" s="4">
        <f t="shared" si="968"/>
        <v>0.94101187835069289</v>
      </c>
      <c r="KE178" s="4">
        <f t="shared" si="968"/>
        <v>0.95167772392338534</v>
      </c>
      <c r="KF178" s="4">
        <f t="shared" si="968"/>
        <v>0.95949799137361913</v>
      </c>
      <c r="KG178" s="4">
        <f t="shared" si="968"/>
        <v>0.93696994338913409</v>
      </c>
      <c r="KH178" s="4">
        <f t="shared" si="968"/>
        <v>0.87277522544089525</v>
      </c>
      <c r="KI178" s="4">
        <f t="shared" si="968"/>
        <v>0.9024734984630487</v>
      </c>
      <c r="KJ178" s="4">
        <f t="shared" si="968"/>
        <v>0</v>
      </c>
    </row>
    <row r="179" spans="1:296" x14ac:dyDescent="0.2">
      <c r="A179" s="4" t="str">
        <f>'Respondent Data'!A179</f>
        <v>1469</v>
      </c>
      <c r="B179" s="4">
        <f>SUMPRODUCT('Respondent Data'!I179:Z179,'Product Coding'!A100:R100)</f>
        <v>0.8075066222834778</v>
      </c>
      <c r="C179" s="4">
        <f>SUMPRODUCT('Respondent Data'!I179:Z179,'Product Coding'!A101:R101)</f>
        <v>0.6039961293638656</v>
      </c>
      <c r="D179" s="4">
        <f>SUMPRODUCT('Respondent Data'!I179:Z179,'Product Coding'!A102:R102)</f>
        <v>-0.52982508789012828</v>
      </c>
      <c r="E179" s="4">
        <f>SUMPRODUCT('Respondent Data'!I179:Z179,'Product Coding'!A103:R103)</f>
        <v>1.0192762386691079</v>
      </c>
      <c r="F179" s="4">
        <f>SUMPRODUCT('Respondent Data'!I179:Z179,'Product Coding'!A104:R104)</f>
        <v>1.0093024373981918</v>
      </c>
      <c r="G179" s="4">
        <f>SUMPRODUCT('Respondent Data'!I179:Z179,'Product Coding'!A105:R105)</f>
        <v>0.35619084076804475</v>
      </c>
      <c r="H179" s="4">
        <f>SUMPRODUCT('Respondent Data'!I179:Z179,'Product Coding'!A106:R106)</f>
        <v>-2.5682205607180153E-2</v>
      </c>
      <c r="I179" s="4">
        <f>SUMPRODUCT('Respondent Data'!I179:Z179,'Product Coding'!A107:R107)</f>
        <v>-0.22919269852679236</v>
      </c>
      <c r="J179" s="4">
        <f>SUMPRODUCT('Respondent Data'!I179:Z179,'Product Coding'!A108:R108)</f>
        <v>-1.3630139157807861</v>
      </c>
      <c r="K179" s="4">
        <f>SUMPRODUCT('Respondent Data'!I179:Z179,'Product Coding'!A109:R109)</f>
        <v>0.18608741077844987</v>
      </c>
      <c r="L179" s="4">
        <f>SUMPRODUCT('Respondent Data'!I179:Z179,'Product Coding'!A110:R110)</f>
        <v>0.17611360950753391</v>
      </c>
      <c r="M179" s="4">
        <f>SUMPRODUCT('Respondent Data'!I179:Z179,'Product Coding'!A111:R111)</f>
        <v>-0.47699798712261321</v>
      </c>
      <c r="N179" s="4">
        <f>SUMPRODUCT('Respondent Data'!I179:Z179,'Product Coding'!A112:R112)</f>
        <v>2.3589104486022618</v>
      </c>
      <c r="O179" s="4">
        <f>SUMPRODUCT('Respondent Data'!I179:Z179,'Product Coding'!A113:R113)</f>
        <v>2.1553999556826495</v>
      </c>
      <c r="P179" s="4">
        <f>SUMPRODUCT('Respondent Data'!I179:Z179,'Product Coding'!A114:R114)</f>
        <v>1.0215787384286559</v>
      </c>
      <c r="Q179" s="4">
        <f>SUMPRODUCT('Respondent Data'!I179:Z179,'Product Coding'!A115:R115)</f>
        <v>2.5706800649878918</v>
      </c>
      <c r="R179" s="4">
        <f>SUMPRODUCT('Respondent Data'!I179:Z179,'Product Coding'!A116:R116)</f>
        <v>2.560706263716976</v>
      </c>
      <c r="S179" s="4">
        <f>SUMPRODUCT('Respondent Data'!I179:Z179,'Product Coding'!A117:R117)</f>
        <v>1.9075946670868289</v>
      </c>
      <c r="T179" s="4">
        <f>SUMPRODUCT('Respondent Data'!I179:Z179,'Product Coding'!A118:R118)</f>
        <v>1.5257216207116038</v>
      </c>
      <c r="U179" s="4">
        <f>SUMPRODUCT('Respondent Data'!I179:Z179,'Product Coding'!A119:R119)</f>
        <v>1.3222111277919917</v>
      </c>
      <c r="V179" s="4">
        <f>SUMPRODUCT('Respondent Data'!I179:Z179,'Product Coding'!A120:R120)</f>
        <v>0.18838991053799786</v>
      </c>
      <c r="W179" s="4">
        <f>SUMPRODUCT('Respondent Data'!I179:Z179,'Product Coding'!A121:R121)</f>
        <v>1.7374912370972337</v>
      </c>
      <c r="X179" s="4">
        <f>SUMPRODUCT('Respondent Data'!I179:Z179,'Product Coding'!A122:R122)</f>
        <v>1.7275174358263179</v>
      </c>
      <c r="Y179" s="4">
        <f>SUMPRODUCT('Respondent Data'!I179:Z179,'Product Coding'!A123:R123)</f>
        <v>1.0744058391961708</v>
      </c>
      <c r="Z179" s="4">
        <f>SUMPRODUCT('Respondent Data'!I179:Z179,'Product Coding'!A124:R124)</f>
        <v>0.4942375004404968</v>
      </c>
      <c r="AA179" s="4">
        <f>SUMPRODUCT('Respondent Data'!I179:Z179,'Product Coding'!A125:R125)</f>
        <v>0.29072700752088459</v>
      </c>
      <c r="AB179" s="4">
        <f>SUMPRODUCT('Respondent Data'!I179:Z179,'Product Coding'!A126:R126)</f>
        <v>-0.84309420973310911</v>
      </c>
      <c r="AC179" s="4">
        <f>SUMPRODUCT('Respondent Data'!I179:Z179,'Product Coding'!A127:R127)</f>
        <v>0.70600711682612682</v>
      </c>
      <c r="AD179" s="4">
        <f>SUMPRODUCT('Respondent Data'!I179:Z179,'Product Coding'!A128:R128)</f>
        <v>0.69603331555521075</v>
      </c>
      <c r="AE179" s="4">
        <f>SUMPRODUCT('Respondent Data'!I179:Z179,'Product Coding'!A129:R129)</f>
        <v>4.2921718925063745E-2</v>
      </c>
      <c r="AF179" s="4">
        <f>SUMPRODUCT('Respondent Data'!I179:Z179,'Product Coding'!A130:R130)</f>
        <v>-0.33895132745016116</v>
      </c>
      <c r="AG179" s="4">
        <f>SUMPRODUCT('Respondent Data'!I179:Z179,'Product Coding'!A131:R131)</f>
        <v>-0.54246182036977331</v>
      </c>
      <c r="AH179" s="4">
        <f>SUMPRODUCT('Respondent Data'!I179:Z179,'Product Coding'!A132:R132)</f>
        <v>-1.6762830376237672</v>
      </c>
      <c r="AI179" s="4">
        <f>SUMPRODUCT('Respondent Data'!I179:Z179,'Product Coding'!A133:R133)</f>
        <v>-0.12718171106453119</v>
      </c>
      <c r="AJ179" s="4">
        <f>SUMPRODUCT('Respondent Data'!I179:Z179,'Product Coding'!A134:R134)</f>
        <v>-0.13715551233544715</v>
      </c>
      <c r="AK179" s="4">
        <f>SUMPRODUCT('Respondent Data'!I179:Z179,'Product Coding'!A135:R135)</f>
        <v>-0.79026710896559416</v>
      </c>
      <c r="AL179" s="4">
        <f>SUMPRODUCT('Respondent Data'!I179:Z179,'Product Coding'!A136:R136)</f>
        <v>1.4140415617963669</v>
      </c>
      <c r="AM179" s="4">
        <f>SUMPRODUCT('Respondent Data'!I179:Z179,'Product Coding'!A137:R137)</f>
        <v>1.2105310688767545</v>
      </c>
      <c r="AN179" s="4">
        <f>SUMPRODUCT('Respondent Data'!I179:Z179,'Product Coding'!A138:R138)</f>
        <v>7.6709851622760727E-2</v>
      </c>
      <c r="AO179" s="4">
        <f>SUMPRODUCT('Respondent Data'!I179:Z179,'Product Coding'!A139:R139)</f>
        <v>1.6258111781819968</v>
      </c>
      <c r="AP179" s="4">
        <f>SUMPRODUCT('Respondent Data'!I179:Z179,'Product Coding'!A140:R140)</f>
        <v>1.615837376911081</v>
      </c>
      <c r="AQ179" s="4">
        <f>SUMPRODUCT('Respondent Data'!I179:Z179,'Product Coding'!A141:R141)</f>
        <v>0.9627257802809337</v>
      </c>
      <c r="AR179" s="4">
        <f>SUMPRODUCT('Respondent Data'!I179:Z179,'Product Coding'!A142:R142)</f>
        <v>0.5808527339057088</v>
      </c>
      <c r="AS179" s="4">
        <f>SUMPRODUCT('Respondent Data'!I179:Z179,'Product Coding'!A143:R143)</f>
        <v>0.37734224098609664</v>
      </c>
      <c r="AT179" s="4">
        <f>SUMPRODUCT('Respondent Data'!I179:Z179,'Product Coding'!A144:R144)</f>
        <v>-0.75647897626789717</v>
      </c>
      <c r="AU179" s="4">
        <f>SUMPRODUCT('Respondent Data'!I179:Z179,'Product Coding'!A145:R145)</f>
        <v>0.79262235029133876</v>
      </c>
      <c r="AV179" s="4">
        <f>SUMPRODUCT('Respondent Data'!I179:Z179,'Product Coding'!A146:R146)</f>
        <v>0.78264854902042291</v>
      </c>
      <c r="AW179" s="4">
        <f>SUMPRODUCT('Respondent Data'!I179:Z179,'Product Coding'!A147:R147)</f>
        <v>0.12953695239027579</v>
      </c>
      <c r="AX179" s="4">
        <f>SUMPRODUCT('Respondent Data'!I179:Z179,'Product Coding'!A148:R148)</f>
        <v>-0.38208722523122923</v>
      </c>
      <c r="AY179" s="4">
        <f>SUMPRODUCT('Respondent Data'!I179:Z179,'Product Coding'!A149:R149)</f>
        <v>-0.58559771815084138</v>
      </c>
      <c r="AZ179" s="4">
        <f>SUMPRODUCT('Respondent Data'!I179:Z179,'Product Coding'!A150:R150)</f>
        <v>-1.719418935404835</v>
      </c>
      <c r="BA179" s="4">
        <f>SUMPRODUCT('Respondent Data'!I179:Z179,'Product Coding'!A151:R151)</f>
        <v>-0.17031760884559927</v>
      </c>
      <c r="BB179" s="4">
        <f>SUMPRODUCT('Respondent Data'!I179:Z179,'Product Coding'!A152:R152)</f>
        <v>-0.18029141011651523</v>
      </c>
      <c r="BC179" s="4">
        <f>SUMPRODUCT('Respondent Data'!I179:Z179,'Product Coding'!A153:R153)</f>
        <v>-0.83340300674666223</v>
      </c>
      <c r="BD179" s="4">
        <f>SUMPRODUCT('Respondent Data'!I179:Z179,'Product Coding'!A154:R154)</f>
        <v>-1.2152760531218871</v>
      </c>
      <c r="BE179" s="4">
        <f>SUMPRODUCT('Respondent Data'!I179:Z179,'Product Coding'!A155:R155)</f>
        <v>-1.4187865460414995</v>
      </c>
      <c r="BF179" s="4">
        <f>SUMPRODUCT('Respondent Data'!I179:Z179,'Product Coding'!A156:R156)</f>
        <v>-2.5526077632954931</v>
      </c>
      <c r="BG179" s="4">
        <f>SUMPRODUCT('Respondent Data'!I179:Z179,'Product Coding'!A157:R157)</f>
        <v>-1.0035064367362572</v>
      </c>
      <c r="BH179" s="4">
        <f>SUMPRODUCT('Respondent Data'!I179:Z179,'Product Coding'!A158:R158)</f>
        <v>-1.0134802380071732</v>
      </c>
      <c r="BI179" s="4">
        <f>SUMPRODUCT('Respondent Data'!I179:Z179,'Product Coding'!A159:R159)</f>
        <v>-1.6665918346373203</v>
      </c>
      <c r="BJ179" s="4">
        <f>SUMPRODUCT('Respondent Data'!I179:Z179,'Product Coding'!A160:R160)</f>
        <v>-1.0251126165546482</v>
      </c>
      <c r="BK179" s="4">
        <f>SUMPRODUCT('Respondent Data'!I179:Z179,'Product Coding'!A161:R161)</f>
        <v>-1.2286231094742603</v>
      </c>
      <c r="BL179" s="4">
        <f>SUMPRODUCT('Respondent Data'!I179:Z179,'Product Coding'!A162:R162)</f>
        <v>-2.3624443267282542</v>
      </c>
      <c r="BM179" s="4">
        <f>SUMPRODUCT('Respondent Data'!I179:Z179,'Product Coding'!A163:R163)</f>
        <v>-0.81334300016901828</v>
      </c>
      <c r="BN179" s="4">
        <f>SUMPRODUCT('Respondent Data'!I179:Z179,'Product Coding'!A164:R164)</f>
        <v>-0.82331680143993413</v>
      </c>
      <c r="BO179" s="4">
        <f>SUMPRODUCT('Respondent Data'!I179:Z179,'Product Coding'!A165:R165)</f>
        <v>-1.4764283980700812</v>
      </c>
      <c r="BP179" s="4">
        <f>SUMPRODUCT('Respondent Data'!I179:Z179,'Product Coding'!A166:R166)</f>
        <v>-1.8583014444453063</v>
      </c>
      <c r="BQ179" s="4">
        <f>SUMPRODUCT('Respondent Data'!I179:Z179,'Product Coding'!A167:R167)</f>
        <v>-2.0618119373649182</v>
      </c>
      <c r="BR179" s="4">
        <f>SUMPRODUCT('Respondent Data'!I179:Z179,'Product Coding'!A168:R168)</f>
        <v>-3.1956331546189123</v>
      </c>
      <c r="BS179" s="4">
        <f>SUMPRODUCT('Respondent Data'!I179:Z179,'Product Coding'!A169:R169)</f>
        <v>-1.6465318280596764</v>
      </c>
      <c r="BT179" s="4">
        <f>SUMPRODUCT('Respondent Data'!I179:Z179,'Product Coding'!A170:R170)</f>
        <v>-1.6565056293305922</v>
      </c>
      <c r="BU179" s="4">
        <f>SUMPRODUCT('Respondent Data'!I179:Z179,'Product Coding'!A171:R171)</f>
        <v>-2.3096172259607393</v>
      </c>
      <c r="BV179" s="4">
        <f>SUMPRODUCT('Respondent Data'!I179:Z179,'Product Coding'!A172:R172)</f>
        <v>-0.87440709193266697</v>
      </c>
      <c r="BX179" s="4">
        <f t="shared" si="676"/>
        <v>0.44596864938856701</v>
      </c>
      <c r="BY179" s="4">
        <f t="shared" si="677"/>
        <v>0.5466228899688127</v>
      </c>
      <c r="BZ179" s="4">
        <f t="shared" si="678"/>
        <v>1.6986351707711824</v>
      </c>
      <c r="CA179" s="4">
        <f t="shared" si="679"/>
        <v>0.36085601931498779</v>
      </c>
      <c r="CB179" s="4">
        <f t="shared" si="680"/>
        <v>0.36447313374445839</v>
      </c>
      <c r="CC179" s="4">
        <f t="shared" si="681"/>
        <v>0.70033895425727699</v>
      </c>
      <c r="CD179" s="4">
        <f t="shared" si="682"/>
        <v>1.0260148348961735</v>
      </c>
      <c r="CE179" s="4">
        <f t="shared" si="683"/>
        <v>1.2575843503141964</v>
      </c>
      <c r="CF179" s="4">
        <f t="shared" si="684"/>
        <v>3.9079538139666994</v>
      </c>
      <c r="CG179" s="4">
        <f t="shared" si="685"/>
        <v>0.83020102329248913</v>
      </c>
      <c r="CH179" s="4">
        <f t="shared" si="686"/>
        <v>0.8385227137728446</v>
      </c>
      <c r="CI179" s="4">
        <f t="shared" si="687"/>
        <v>1.6112302008421404</v>
      </c>
      <c r="CJ179" s="4">
        <f t="shared" si="688"/>
        <v>9.4523154946994328E-2</v>
      </c>
      <c r="CK179" s="4">
        <f t="shared" si="689"/>
        <v>0.11585684374212092</v>
      </c>
      <c r="CL179" s="4">
        <f t="shared" si="690"/>
        <v>0.36002610422358267</v>
      </c>
      <c r="CM179" s="4">
        <f t="shared" si="691"/>
        <v>7.6483513973528663E-2</v>
      </c>
      <c r="CN179" s="4">
        <f t="shared" si="692"/>
        <v>7.7250162185564658E-2</v>
      </c>
      <c r="CO179" s="4">
        <f t="shared" si="693"/>
        <v>0.14843699793569759</v>
      </c>
      <c r="CP179" s="4">
        <f t="shared" si="694"/>
        <v>0.21746407365129933</v>
      </c>
      <c r="CQ179" s="4">
        <f t="shared" si="695"/>
        <v>0.26654528421815871</v>
      </c>
      <c r="CR179" s="4">
        <f t="shared" si="696"/>
        <v>0.82829168460544622</v>
      </c>
      <c r="CS179" s="4">
        <f t="shared" si="697"/>
        <v>0.17596129250210243</v>
      </c>
      <c r="CT179" s="4">
        <f t="shared" si="698"/>
        <v>0.17772507665996645</v>
      </c>
      <c r="CU179" s="4">
        <f t="shared" si="699"/>
        <v>0.34150060130523335</v>
      </c>
      <c r="CV179" s="4">
        <f t="shared" si="700"/>
        <v>0.61003588209361947</v>
      </c>
      <c r="CW179" s="4">
        <f t="shared" si="701"/>
        <v>0.74771977203300888</v>
      </c>
      <c r="CX179" s="4">
        <f t="shared" si="702"/>
        <v>2.3235454020755415</v>
      </c>
      <c r="CY179" s="4">
        <f t="shared" si="703"/>
        <v>0.49361119969625877</v>
      </c>
      <c r="CZ179" s="4">
        <f t="shared" si="704"/>
        <v>0.49855901294421007</v>
      </c>
      <c r="DA179" s="4">
        <f t="shared" si="705"/>
        <v>0.95798637933542075</v>
      </c>
      <c r="DB179" s="4">
        <f t="shared" si="706"/>
        <v>1.4034750328417873</v>
      </c>
      <c r="DC179" s="4">
        <f t="shared" si="707"/>
        <v>1.7202365670834967</v>
      </c>
      <c r="DD179" s="4">
        <f t="shared" si="708"/>
        <v>5.3456494203186855</v>
      </c>
      <c r="DE179" s="4">
        <f t="shared" si="709"/>
        <v>1.1356233543627265</v>
      </c>
      <c r="DF179" s="4">
        <f t="shared" si="710"/>
        <v>1.1470065083123455</v>
      </c>
      <c r="DG179" s="4">
        <f t="shared" si="711"/>
        <v>2.2039850518062289</v>
      </c>
      <c r="DH179" s="4">
        <f t="shared" si="712"/>
        <v>0.24315855424916222</v>
      </c>
      <c r="DI179" s="4">
        <f t="shared" si="713"/>
        <v>0.29803895817911469</v>
      </c>
      <c r="DJ179" s="4">
        <f t="shared" si="714"/>
        <v>0.9261585380223103</v>
      </c>
      <c r="DK179" s="4">
        <f t="shared" si="715"/>
        <v>0.19675200951690408</v>
      </c>
      <c r="DL179" s="4">
        <f t="shared" si="716"/>
        <v>0.19872419369718156</v>
      </c>
      <c r="DM179" s="4">
        <f t="shared" si="717"/>
        <v>0.38185062522902835</v>
      </c>
      <c r="DN179" s="4">
        <f t="shared" si="718"/>
        <v>0.55942112575311065</v>
      </c>
      <c r="DO179" s="4">
        <f t="shared" si="719"/>
        <v>0.68568136546822323</v>
      </c>
      <c r="DP179" s="4">
        <f t="shared" si="720"/>
        <v>2.1307605383908923</v>
      </c>
      <c r="DQ179" s="4">
        <f t="shared" si="721"/>
        <v>0.4526562143701035</v>
      </c>
      <c r="DR179" s="4">
        <f t="shared" si="722"/>
        <v>0.45719350691047939</v>
      </c>
      <c r="DS179" s="4">
        <f t="shared" si="723"/>
        <v>0.87850212506306746</v>
      </c>
      <c r="DT179" s="4">
        <f t="shared" si="724"/>
        <v>1.4653398941698907</v>
      </c>
      <c r="DU179" s="4">
        <f t="shared" si="725"/>
        <v>1.7960642050420197</v>
      </c>
      <c r="DV179" s="4">
        <f t="shared" si="726"/>
        <v>5.5812844350913</v>
      </c>
      <c r="DW179" s="4">
        <f t="shared" si="727"/>
        <v>1.1856813744162444</v>
      </c>
      <c r="DX179" s="4">
        <f t="shared" si="728"/>
        <v>1.1975662952117927</v>
      </c>
      <c r="DY179" s="4">
        <f t="shared" si="729"/>
        <v>2.3011362133221716</v>
      </c>
      <c r="DZ179" s="4">
        <f t="shared" si="730"/>
        <v>3.3712245729487371</v>
      </c>
      <c r="EA179" s="4">
        <f t="shared" si="731"/>
        <v>4.1321032797386534</v>
      </c>
      <c r="EB179" s="4">
        <f t="shared" si="732"/>
        <v>12.840545262609641</v>
      </c>
      <c r="EC179" s="4">
        <f t="shared" si="733"/>
        <v>2.7278300420422745</v>
      </c>
      <c r="ED179" s="4">
        <f t="shared" si="734"/>
        <v>2.7551730067652818</v>
      </c>
      <c r="EE179" s="4">
        <f t="shared" si="735"/>
        <v>5.2940938678589582</v>
      </c>
      <c r="EF179" s="4">
        <f t="shared" si="736"/>
        <v>2.7874093513284119</v>
      </c>
      <c r="EG179" s="4">
        <f t="shared" si="737"/>
        <v>3.4165221192974085</v>
      </c>
      <c r="EH179" s="4">
        <f t="shared" si="738"/>
        <v>10.616870862995487</v>
      </c>
      <c r="EI179" s="4">
        <f t="shared" si="739"/>
        <v>2.255435318381215</v>
      </c>
      <c r="EJ179" s="4">
        <f t="shared" si="740"/>
        <v>2.2780431375616761</v>
      </c>
      <c r="EK179" s="4">
        <f t="shared" si="741"/>
        <v>4.3772838132741176</v>
      </c>
      <c r="EL179" s="4">
        <f t="shared" si="742"/>
        <v>6.4128349589422706</v>
      </c>
      <c r="EM179" s="4">
        <f t="shared" si="743"/>
        <v>7.8601991035828203</v>
      </c>
      <c r="EN179" s="4">
        <f t="shared" si="744"/>
        <v>24.425634000383099</v>
      </c>
      <c r="EO179" s="4">
        <f t="shared" si="745"/>
        <v>5.1889524050190472</v>
      </c>
      <c r="EP179" s="4">
        <f t="shared" si="746"/>
        <v>5.240964935262161</v>
      </c>
      <c r="EQ179" s="4">
        <f t="shared" si="747"/>
        <v>10.070569164733026</v>
      </c>
      <c r="ER179" s="4">
        <f t="shared" si="748"/>
        <v>2.3974534030197399</v>
      </c>
      <c r="ET179" s="4">
        <f t="shared" si="749"/>
        <v>0.69157792627305825</v>
      </c>
      <c r="EU179" s="4">
        <f t="shared" si="750"/>
        <v>0.6465700245909104</v>
      </c>
      <c r="EV179" s="4">
        <f t="shared" si="751"/>
        <v>0.37055768442913772</v>
      </c>
      <c r="EW179" s="4">
        <f t="shared" si="752"/>
        <v>0.73483159555951305</v>
      </c>
      <c r="EX179" s="4">
        <f t="shared" si="753"/>
        <v>0.73288361292665971</v>
      </c>
      <c r="EY179" s="4">
        <f t="shared" si="754"/>
        <v>0.58811803228774984</v>
      </c>
      <c r="EZ179" s="4">
        <f t="shared" si="755"/>
        <v>0.49357980147822889</v>
      </c>
      <c r="FA179" s="4">
        <f t="shared" si="756"/>
        <v>0.44295133418196592</v>
      </c>
      <c r="FB179" s="4">
        <f t="shared" si="757"/>
        <v>0.20375089862383636</v>
      </c>
      <c r="FC179" s="4">
        <f t="shared" si="758"/>
        <v>0.54638806736159684</v>
      </c>
      <c r="FD179" s="4">
        <f t="shared" si="759"/>
        <v>0.54391495547416624</v>
      </c>
      <c r="FE179" s="4">
        <f t="shared" si="760"/>
        <v>0.38296125698817857</v>
      </c>
      <c r="FF179" s="4">
        <f t="shared" si="761"/>
        <v>0.9136398763975242</v>
      </c>
      <c r="FG179" s="4">
        <f t="shared" si="762"/>
        <v>0.89617230526311487</v>
      </c>
      <c r="FH179" s="4">
        <f t="shared" si="763"/>
        <v>0.73528000447527009</v>
      </c>
      <c r="FI179" s="4">
        <f t="shared" si="764"/>
        <v>0.9289505942443913</v>
      </c>
      <c r="FJ179" s="4">
        <f t="shared" si="765"/>
        <v>0.92828948660463728</v>
      </c>
      <c r="FK179" s="4">
        <f t="shared" si="766"/>
        <v>0.87074867998635408</v>
      </c>
      <c r="FL179" s="4">
        <f t="shared" si="767"/>
        <v>0.82137947364713415</v>
      </c>
      <c r="FM179" s="4">
        <f t="shared" si="768"/>
        <v>0.78954934534164911</v>
      </c>
      <c r="FN179" s="4">
        <f t="shared" si="769"/>
        <v>0.54695867646294338</v>
      </c>
      <c r="FO179" s="4">
        <f t="shared" si="770"/>
        <v>0.85036812552927821</v>
      </c>
      <c r="FP179" s="4">
        <f t="shared" si="771"/>
        <v>0.84909459755752537</v>
      </c>
      <c r="FQ179" s="4">
        <f t="shared" si="772"/>
        <v>0.74543388130205446</v>
      </c>
      <c r="FR179" s="4">
        <f t="shared" si="773"/>
        <v>0.62110416986461459</v>
      </c>
      <c r="FS179" s="4">
        <f t="shared" si="774"/>
        <v>0.57217410708626648</v>
      </c>
      <c r="FT179" s="4">
        <f t="shared" si="775"/>
        <v>0.30088350812824877</v>
      </c>
      <c r="FU179" s="4">
        <f t="shared" si="776"/>
        <v>0.66951827905639727</v>
      </c>
      <c r="FV179" s="4">
        <f t="shared" si="777"/>
        <v>0.66730772119231119</v>
      </c>
      <c r="FW179" s="4">
        <f t="shared" si="778"/>
        <v>0.51072878266876387</v>
      </c>
      <c r="FX179" s="4">
        <f t="shared" si="779"/>
        <v>0.41606423463348147</v>
      </c>
      <c r="FY179" s="4">
        <f t="shared" si="780"/>
        <v>0.36761508616588839</v>
      </c>
      <c r="FZ179" s="4">
        <f t="shared" si="781"/>
        <v>0.15758828352508936</v>
      </c>
      <c r="GA179" s="4">
        <f t="shared" si="782"/>
        <v>0.46824736110754961</v>
      </c>
      <c r="GB179" s="4">
        <f t="shared" si="783"/>
        <v>0.46576477347805068</v>
      </c>
      <c r="GC179" s="4">
        <f t="shared" si="784"/>
        <v>0.31211131882037202</v>
      </c>
      <c r="GD179" s="4">
        <f t="shared" si="785"/>
        <v>0.80440262151755515</v>
      </c>
      <c r="GE179" s="4">
        <f t="shared" si="786"/>
        <v>0.77039290207652711</v>
      </c>
      <c r="GF179" s="4">
        <f t="shared" si="787"/>
        <v>0.51916806444538743</v>
      </c>
      <c r="GG179" s="4">
        <f t="shared" si="788"/>
        <v>0.83559500385018981</v>
      </c>
      <c r="GH179" s="4">
        <f t="shared" si="789"/>
        <v>0.83422025288046975</v>
      </c>
      <c r="GI179" s="4">
        <f t="shared" si="790"/>
        <v>0.72366721969985703</v>
      </c>
      <c r="GJ179" s="4">
        <f t="shared" si="791"/>
        <v>0.64126359678310607</v>
      </c>
      <c r="GK179" s="4">
        <f t="shared" si="792"/>
        <v>0.59323192418528936</v>
      </c>
      <c r="GL179" s="4">
        <f t="shared" si="793"/>
        <v>0.3194112062348809</v>
      </c>
      <c r="GM179" s="4">
        <f t="shared" si="794"/>
        <v>0.68839412250999588</v>
      </c>
      <c r="GN179" s="4">
        <f t="shared" si="795"/>
        <v>0.68625065597511858</v>
      </c>
      <c r="GO179" s="4">
        <f t="shared" si="796"/>
        <v>0.53233903047430764</v>
      </c>
      <c r="GP179" s="4">
        <f t="shared" si="797"/>
        <v>0.4056235825189175</v>
      </c>
      <c r="GQ179" s="4">
        <f t="shared" si="798"/>
        <v>0.3576455784515763</v>
      </c>
      <c r="GR179" s="4">
        <f t="shared" si="799"/>
        <v>0.1519460235859153</v>
      </c>
      <c r="GS179" s="4">
        <f t="shared" si="800"/>
        <v>0.4575232290054545</v>
      </c>
      <c r="GT179" s="4">
        <f t="shared" si="801"/>
        <v>0.4550488429763726</v>
      </c>
      <c r="GU179" s="4">
        <f t="shared" si="802"/>
        <v>0.30292600346643311</v>
      </c>
      <c r="GV179" s="4">
        <f t="shared" si="803"/>
        <v>0.22876884573455369</v>
      </c>
      <c r="GW179" s="4">
        <f t="shared" si="804"/>
        <v>0.1948518853757214</v>
      </c>
      <c r="GX179" s="4">
        <f t="shared" si="805"/>
        <v>7.2251488725773624E-2</v>
      </c>
      <c r="GY179" s="4">
        <f t="shared" si="806"/>
        <v>0.26825257287002136</v>
      </c>
      <c r="GZ179" s="4">
        <f t="shared" si="807"/>
        <v>0.26629931515762656</v>
      </c>
      <c r="HA179" s="4">
        <f t="shared" si="808"/>
        <v>0.15887910491874613</v>
      </c>
      <c r="HB179" s="4">
        <f t="shared" si="809"/>
        <v>0.26403272190508159</v>
      </c>
      <c r="HC179" s="4">
        <f t="shared" si="810"/>
        <v>0.22642250462884189</v>
      </c>
      <c r="HD179" s="4">
        <f t="shared" si="811"/>
        <v>8.6081700639835071E-2</v>
      </c>
      <c r="HE179" s="4">
        <f t="shared" si="812"/>
        <v>0.30717858049695673</v>
      </c>
      <c r="HF179" s="4">
        <f t="shared" si="813"/>
        <v>0.30506004894854288</v>
      </c>
      <c r="HG179" s="4">
        <f t="shared" si="814"/>
        <v>0.18596749487751521</v>
      </c>
      <c r="HH179" s="4">
        <f t="shared" si="815"/>
        <v>0.13490115529871299</v>
      </c>
      <c r="HI179" s="4">
        <f t="shared" si="816"/>
        <v>0.11286428084845493</v>
      </c>
      <c r="HJ179" s="4">
        <f t="shared" si="817"/>
        <v>3.9330386018493486E-2</v>
      </c>
      <c r="HK179" s="4">
        <f t="shared" si="818"/>
        <v>0.16157823401405239</v>
      </c>
      <c r="HL179" s="4">
        <f t="shared" si="819"/>
        <v>0.160231632507641</v>
      </c>
      <c r="HM179" s="4">
        <f t="shared" si="820"/>
        <v>9.0329592374134779E-2</v>
      </c>
      <c r="HN179" s="4">
        <f t="shared" si="821"/>
        <v>0.29433810603882765</v>
      </c>
      <c r="HP179" s="4">
        <f t="shared" ref="HP179:IU179" si="969">IF(B1=1,ET179,0)</f>
        <v>0.69157792627305825</v>
      </c>
      <c r="HQ179" s="4">
        <f t="shared" si="969"/>
        <v>0.6465700245909104</v>
      </c>
      <c r="HR179" s="4">
        <f t="shared" si="969"/>
        <v>0.37055768442913772</v>
      </c>
      <c r="HS179" s="4">
        <f t="shared" si="969"/>
        <v>0.73483159555951305</v>
      </c>
      <c r="HT179" s="4">
        <f t="shared" si="969"/>
        <v>0.73288361292665971</v>
      </c>
      <c r="HU179" s="4">
        <f t="shared" si="969"/>
        <v>0.58811803228774984</v>
      </c>
      <c r="HV179" s="4">
        <f t="shared" si="969"/>
        <v>0.49357980147822889</v>
      </c>
      <c r="HW179" s="4">
        <f t="shared" si="969"/>
        <v>0.44295133418196592</v>
      </c>
      <c r="HX179" s="4">
        <f t="shared" si="969"/>
        <v>0.20375089862383636</v>
      </c>
      <c r="HY179" s="4">
        <f t="shared" si="969"/>
        <v>0.54638806736159684</v>
      </c>
      <c r="HZ179" s="4">
        <f t="shared" si="969"/>
        <v>0.54391495547416624</v>
      </c>
      <c r="IA179" s="4">
        <f t="shared" si="969"/>
        <v>0.38296125698817857</v>
      </c>
      <c r="IB179" s="4">
        <f t="shared" si="969"/>
        <v>0.9136398763975242</v>
      </c>
      <c r="IC179" s="4">
        <f t="shared" si="969"/>
        <v>0.89617230526311487</v>
      </c>
      <c r="ID179" s="4">
        <f t="shared" si="969"/>
        <v>0.73528000447527009</v>
      </c>
      <c r="IE179" s="4">
        <f t="shared" si="969"/>
        <v>0.9289505942443913</v>
      </c>
      <c r="IF179" s="4">
        <f t="shared" si="969"/>
        <v>0.92828948660463728</v>
      </c>
      <c r="IG179" s="4">
        <f t="shared" si="969"/>
        <v>0.87074867998635408</v>
      </c>
      <c r="IH179" s="4">
        <f t="shared" si="969"/>
        <v>0.82137947364713415</v>
      </c>
      <c r="II179" s="4">
        <f t="shared" si="969"/>
        <v>0.78954934534164911</v>
      </c>
      <c r="IJ179" s="4">
        <f t="shared" si="969"/>
        <v>0.54695867646294338</v>
      </c>
      <c r="IK179" s="4">
        <f t="shared" si="969"/>
        <v>0.85036812552927821</v>
      </c>
      <c r="IL179" s="4">
        <f t="shared" si="969"/>
        <v>0.84909459755752537</v>
      </c>
      <c r="IM179" s="4">
        <f t="shared" si="969"/>
        <v>0.74543388130205446</v>
      </c>
      <c r="IN179" s="4">
        <f t="shared" si="969"/>
        <v>0.62110416986461459</v>
      </c>
      <c r="IO179" s="4">
        <f t="shared" si="969"/>
        <v>0.57217410708626648</v>
      </c>
      <c r="IP179" s="4">
        <f t="shared" si="969"/>
        <v>0.30088350812824877</v>
      </c>
      <c r="IQ179" s="4">
        <f t="shared" si="969"/>
        <v>0.66951827905639727</v>
      </c>
      <c r="IR179" s="4">
        <f t="shared" si="969"/>
        <v>0.66730772119231119</v>
      </c>
      <c r="IS179" s="4">
        <f t="shared" si="969"/>
        <v>0.51072878266876387</v>
      </c>
      <c r="IT179" s="4">
        <f t="shared" si="969"/>
        <v>0.41606423463348147</v>
      </c>
      <c r="IU179" s="4">
        <f t="shared" si="969"/>
        <v>0.36761508616588839</v>
      </c>
      <c r="IV179" s="4">
        <f t="shared" ref="IV179:KA179" si="970">IF(AH1=1,FZ179,0)</f>
        <v>0.15758828352508936</v>
      </c>
      <c r="IW179" s="4">
        <f t="shared" si="970"/>
        <v>0.46824736110754961</v>
      </c>
      <c r="IX179" s="4">
        <f t="shared" si="970"/>
        <v>0.46576477347805068</v>
      </c>
      <c r="IY179" s="4">
        <f t="shared" si="970"/>
        <v>0.31211131882037202</v>
      </c>
      <c r="IZ179" s="4">
        <f t="shared" si="970"/>
        <v>0.80440262151755515</v>
      </c>
      <c r="JA179" s="4">
        <f t="shared" si="970"/>
        <v>0.77039290207652711</v>
      </c>
      <c r="JB179" s="4">
        <f t="shared" si="970"/>
        <v>0.51916806444538743</v>
      </c>
      <c r="JC179" s="4">
        <f t="shared" si="970"/>
        <v>0.83559500385018981</v>
      </c>
      <c r="JD179" s="4">
        <f t="shared" si="970"/>
        <v>0.83422025288046975</v>
      </c>
      <c r="JE179" s="4">
        <f t="shared" si="970"/>
        <v>0.72366721969985703</v>
      </c>
      <c r="JF179" s="4">
        <f t="shared" si="970"/>
        <v>0.64126359678310607</v>
      </c>
      <c r="JG179" s="4">
        <f t="shared" si="970"/>
        <v>0.59323192418528936</v>
      </c>
      <c r="JH179" s="4">
        <f t="shared" si="970"/>
        <v>0.3194112062348809</v>
      </c>
      <c r="JI179" s="4">
        <f t="shared" si="970"/>
        <v>0.68839412250999588</v>
      </c>
      <c r="JJ179" s="4">
        <f t="shared" si="970"/>
        <v>0.68625065597511858</v>
      </c>
      <c r="JK179" s="4">
        <f t="shared" si="970"/>
        <v>0.53233903047430764</v>
      </c>
      <c r="JL179" s="4">
        <f t="shared" si="970"/>
        <v>0.4056235825189175</v>
      </c>
      <c r="JM179" s="4">
        <f t="shared" si="970"/>
        <v>0.3576455784515763</v>
      </c>
      <c r="JN179" s="4">
        <f t="shared" si="970"/>
        <v>0.1519460235859153</v>
      </c>
      <c r="JO179" s="4">
        <f t="shared" si="970"/>
        <v>0.4575232290054545</v>
      </c>
      <c r="JP179" s="4">
        <f t="shared" si="970"/>
        <v>0.4550488429763726</v>
      </c>
      <c r="JQ179" s="4">
        <f t="shared" si="970"/>
        <v>0.30292600346643311</v>
      </c>
      <c r="JR179" s="4">
        <f t="shared" si="970"/>
        <v>0.22876884573455369</v>
      </c>
      <c r="JS179" s="4">
        <f t="shared" si="970"/>
        <v>0.1948518853757214</v>
      </c>
      <c r="JT179" s="4">
        <f t="shared" si="970"/>
        <v>7.2251488725773624E-2</v>
      </c>
      <c r="JU179" s="4">
        <f t="shared" si="970"/>
        <v>0.26825257287002136</v>
      </c>
      <c r="JV179" s="4">
        <f t="shared" si="970"/>
        <v>0.26629931515762656</v>
      </c>
      <c r="JW179" s="4">
        <f t="shared" si="970"/>
        <v>0.15887910491874613</v>
      </c>
      <c r="JX179" s="4">
        <f t="shared" si="970"/>
        <v>0.26403272190508159</v>
      </c>
      <c r="JY179" s="4">
        <f t="shared" si="970"/>
        <v>0.22642250462884189</v>
      </c>
      <c r="JZ179" s="4">
        <f t="shared" si="970"/>
        <v>8.6081700639835071E-2</v>
      </c>
      <c r="KA179" s="4">
        <f t="shared" si="970"/>
        <v>0.30717858049695673</v>
      </c>
      <c r="KB179" s="4">
        <f t="shared" ref="KB179:KJ179" si="971">IF(BN1=1,HF179,0)</f>
        <v>0.30506004894854288</v>
      </c>
      <c r="KC179" s="4">
        <f t="shared" si="971"/>
        <v>0.18596749487751521</v>
      </c>
      <c r="KD179" s="4">
        <f t="shared" si="971"/>
        <v>0.13490115529871299</v>
      </c>
      <c r="KE179" s="4">
        <f t="shared" si="971"/>
        <v>0.11286428084845493</v>
      </c>
      <c r="KF179" s="4">
        <f t="shared" si="971"/>
        <v>3.9330386018493486E-2</v>
      </c>
      <c r="KG179" s="4">
        <f t="shared" si="971"/>
        <v>0.16157823401405239</v>
      </c>
      <c r="KH179" s="4">
        <f t="shared" si="971"/>
        <v>0.160231632507641</v>
      </c>
      <c r="KI179" s="4">
        <f t="shared" si="971"/>
        <v>9.0329592374134779E-2</v>
      </c>
      <c r="KJ179" s="4">
        <f t="shared" si="971"/>
        <v>0</v>
      </c>
    </row>
    <row r="180" spans="1:296" x14ac:dyDescent="0.2">
      <c r="A180" s="4" t="str">
        <f>'Respondent Data'!A180</f>
        <v>1470</v>
      </c>
      <c r="B180" s="4">
        <f>SUMPRODUCT('Respondent Data'!I180:Z180,'Product Coding'!A100:R100)</f>
        <v>1.2384160083998732</v>
      </c>
      <c r="C180" s="4">
        <f>SUMPRODUCT('Respondent Data'!I180:Z180,'Product Coding'!A101:R101)</f>
        <v>0.20814759543605543</v>
      </c>
      <c r="D180" s="4">
        <f>SUMPRODUCT('Respondent Data'!I180:Z180,'Product Coding'!A102:R102)</f>
        <v>0.25618955509189811</v>
      </c>
      <c r="E180" s="4">
        <f>SUMPRODUCT('Respondent Data'!I180:Z180,'Product Coding'!A103:R103)</f>
        <v>-0.33310098872178695</v>
      </c>
      <c r="F180" s="4">
        <f>SUMPRODUCT('Respondent Data'!I180:Z180,'Product Coding'!A104:R104)</f>
        <v>0.56921588987223104</v>
      </c>
      <c r="G180" s="4">
        <f>SUMPRODUCT('Respondent Data'!I180:Z180,'Product Coding'!A105:R105)</f>
        <v>-0.83105980083293696</v>
      </c>
      <c r="H180" s="4">
        <f>SUMPRODUCT('Respondent Data'!I180:Z180,'Product Coding'!A106:R106)</f>
        <v>0.77383078009202111</v>
      </c>
      <c r="I180" s="4">
        <f>SUMPRODUCT('Respondent Data'!I180:Z180,'Product Coding'!A107:R107)</f>
        <v>-0.25643763287179655</v>
      </c>
      <c r="J180" s="4">
        <f>SUMPRODUCT('Respondent Data'!I180:Z180,'Product Coding'!A108:R108)</f>
        <v>-0.20839567321595387</v>
      </c>
      <c r="K180" s="4">
        <f>SUMPRODUCT('Respondent Data'!I180:Z180,'Product Coding'!A109:R109)</f>
        <v>-0.79768621702963893</v>
      </c>
      <c r="L180" s="4">
        <f>SUMPRODUCT('Respondent Data'!I180:Z180,'Product Coding'!A110:R110)</f>
        <v>0.10463066156437906</v>
      </c>
      <c r="M180" s="4">
        <f>SUMPRODUCT('Respondent Data'!I180:Z180,'Product Coding'!A111:R111)</f>
        <v>-1.2956450291407888</v>
      </c>
      <c r="N180" s="4">
        <f>SUMPRODUCT('Respondent Data'!I180:Z180,'Product Coding'!A112:R112)</f>
        <v>-1.5975022803575611</v>
      </c>
      <c r="O180" s="4">
        <f>SUMPRODUCT('Respondent Data'!I180:Z180,'Product Coding'!A113:R113)</f>
        <v>-2.6277706933213785</v>
      </c>
      <c r="P180" s="4">
        <f>SUMPRODUCT('Respondent Data'!I180:Z180,'Product Coding'!A114:R114)</f>
        <v>-2.5797287336655357</v>
      </c>
      <c r="Q180" s="4">
        <f>SUMPRODUCT('Respondent Data'!I180:Z180,'Product Coding'!A115:R115)</f>
        <v>-3.169019277479221</v>
      </c>
      <c r="R180" s="4">
        <f>SUMPRODUCT('Respondent Data'!I180:Z180,'Product Coding'!A116:R116)</f>
        <v>-2.2667023988852031</v>
      </c>
      <c r="S180" s="4">
        <f>SUMPRODUCT('Respondent Data'!I180:Z180,'Product Coding'!A117:R117)</f>
        <v>-3.666978089590371</v>
      </c>
      <c r="T180" s="4">
        <f>SUMPRODUCT('Respondent Data'!I180:Z180,'Product Coding'!A118:R118)</f>
        <v>-2.0620875086654129</v>
      </c>
      <c r="U180" s="4">
        <f>SUMPRODUCT('Respondent Data'!I180:Z180,'Product Coding'!A119:R119)</f>
        <v>-3.0923559216292307</v>
      </c>
      <c r="V180" s="4">
        <f>SUMPRODUCT('Respondent Data'!I180:Z180,'Product Coding'!A120:R120)</f>
        <v>-3.0443139619733879</v>
      </c>
      <c r="W180" s="4">
        <f>SUMPRODUCT('Respondent Data'!I180:Z180,'Product Coding'!A121:R121)</f>
        <v>-3.6336045057870732</v>
      </c>
      <c r="X180" s="4">
        <f>SUMPRODUCT('Respondent Data'!I180:Z180,'Product Coding'!A122:R122)</f>
        <v>-2.7312876271930553</v>
      </c>
      <c r="Y180" s="4">
        <f>SUMPRODUCT('Respondent Data'!I180:Z180,'Product Coding'!A123:R123)</f>
        <v>-4.1315633178982232</v>
      </c>
      <c r="Z180" s="4">
        <f>SUMPRODUCT('Respondent Data'!I180:Z180,'Product Coding'!A124:R124)</f>
        <v>0.11610347168690904</v>
      </c>
      <c r="AA180" s="4">
        <f>SUMPRODUCT('Respondent Data'!I180:Z180,'Product Coding'!A125:R125)</f>
        <v>-0.9141649412769085</v>
      </c>
      <c r="AB180" s="4">
        <f>SUMPRODUCT('Respondent Data'!I180:Z180,'Product Coding'!A126:R126)</f>
        <v>-0.86612298162106593</v>
      </c>
      <c r="AC180" s="4">
        <f>SUMPRODUCT('Respondent Data'!I180:Z180,'Product Coding'!A127:R127)</f>
        <v>-1.4554135254347509</v>
      </c>
      <c r="AD180" s="4">
        <f>SUMPRODUCT('Respondent Data'!I180:Z180,'Product Coding'!A128:R128)</f>
        <v>-0.55309664684073301</v>
      </c>
      <c r="AE180" s="4">
        <f>SUMPRODUCT('Respondent Data'!I180:Z180,'Product Coding'!A129:R129)</f>
        <v>-1.9533723375459009</v>
      </c>
      <c r="AF180" s="4">
        <f>SUMPRODUCT('Respondent Data'!I180:Z180,'Product Coding'!A130:R130)</f>
        <v>-0.34848175662094294</v>
      </c>
      <c r="AG180" s="4">
        <f>SUMPRODUCT('Respondent Data'!I180:Z180,'Product Coding'!A131:R131)</f>
        <v>-1.3787501695847606</v>
      </c>
      <c r="AH180" s="4">
        <f>SUMPRODUCT('Respondent Data'!I180:Z180,'Product Coding'!A132:R132)</f>
        <v>-1.3307082099289178</v>
      </c>
      <c r="AI180" s="4">
        <f>SUMPRODUCT('Respondent Data'!I180:Z180,'Product Coding'!A133:R133)</f>
        <v>-1.9199987537426031</v>
      </c>
      <c r="AJ180" s="4">
        <f>SUMPRODUCT('Respondent Data'!I180:Z180,'Product Coding'!A134:R134)</f>
        <v>-1.017681875148585</v>
      </c>
      <c r="AK180" s="4">
        <f>SUMPRODUCT('Respondent Data'!I180:Z180,'Product Coding'!A135:R135)</f>
        <v>-2.4179575658537531</v>
      </c>
      <c r="AL180" s="4">
        <f>SUMPRODUCT('Respondent Data'!I180:Z180,'Product Coding'!A136:R136)</f>
        <v>2.1043916405786929</v>
      </c>
      <c r="AM180" s="4">
        <f>SUMPRODUCT('Respondent Data'!I180:Z180,'Product Coding'!A137:R137)</f>
        <v>1.0741232276148756</v>
      </c>
      <c r="AN180" s="4">
        <f>SUMPRODUCT('Respondent Data'!I180:Z180,'Product Coding'!A138:R138)</f>
        <v>1.1221651872707179</v>
      </c>
      <c r="AO180" s="4">
        <f>SUMPRODUCT('Respondent Data'!I180:Z180,'Product Coding'!A139:R139)</f>
        <v>0.53287464345703306</v>
      </c>
      <c r="AP180" s="4">
        <f>SUMPRODUCT('Respondent Data'!I180:Z180,'Product Coding'!A140:R140)</f>
        <v>1.4351915220510509</v>
      </c>
      <c r="AQ180" s="4">
        <f>SUMPRODUCT('Respondent Data'!I180:Z180,'Product Coding'!A141:R141)</f>
        <v>3.4915831345882997E-2</v>
      </c>
      <c r="AR180" s="4">
        <f>SUMPRODUCT('Respondent Data'!I180:Z180,'Product Coding'!A142:R142)</f>
        <v>1.6398064122708411</v>
      </c>
      <c r="AS180" s="4">
        <f>SUMPRODUCT('Respondent Data'!I180:Z180,'Product Coding'!A143:R143)</f>
        <v>0.60953799930702346</v>
      </c>
      <c r="AT180" s="4">
        <f>SUMPRODUCT('Respondent Data'!I180:Z180,'Product Coding'!A144:R144)</f>
        <v>0.65757995896286603</v>
      </c>
      <c r="AU180" s="4">
        <f>SUMPRODUCT('Respondent Data'!I180:Z180,'Product Coding'!A145:R145)</f>
        <v>6.8289415149181021E-2</v>
      </c>
      <c r="AV180" s="4">
        <f>SUMPRODUCT('Respondent Data'!I180:Z180,'Product Coding'!A146:R146)</f>
        <v>0.97060629374319907</v>
      </c>
      <c r="AW180" s="4">
        <f>SUMPRODUCT('Respondent Data'!I180:Z180,'Product Coding'!A147:R147)</f>
        <v>-0.42966939696196899</v>
      </c>
      <c r="AX180" s="4">
        <f>SUMPRODUCT('Respondent Data'!I180:Z180,'Product Coding'!A148:R148)</f>
        <v>3.9280780552638292</v>
      </c>
      <c r="AY180" s="4">
        <f>SUMPRODUCT('Respondent Data'!I180:Z180,'Product Coding'!A149:R149)</f>
        <v>2.8978096423000115</v>
      </c>
      <c r="AZ180" s="4">
        <f>SUMPRODUCT('Respondent Data'!I180:Z180,'Product Coding'!A150:R150)</f>
        <v>2.9458516019558543</v>
      </c>
      <c r="BA180" s="4">
        <f>SUMPRODUCT('Respondent Data'!I180:Z180,'Product Coding'!A151:R151)</f>
        <v>2.356561058142169</v>
      </c>
      <c r="BB180" s="4">
        <f>SUMPRODUCT('Respondent Data'!I180:Z180,'Product Coding'!A152:R152)</f>
        <v>3.2588779367361869</v>
      </c>
      <c r="BC180" s="4">
        <f>SUMPRODUCT('Respondent Data'!I180:Z180,'Product Coding'!A153:R153)</f>
        <v>1.858602246031019</v>
      </c>
      <c r="BD180" s="4">
        <f>SUMPRODUCT('Respondent Data'!I180:Z180,'Product Coding'!A154:R154)</f>
        <v>3.463492826955977</v>
      </c>
      <c r="BE180" s="4">
        <f>SUMPRODUCT('Respondent Data'!I180:Z180,'Product Coding'!A155:R155)</f>
        <v>2.4332244139921593</v>
      </c>
      <c r="BF180" s="4">
        <f>SUMPRODUCT('Respondent Data'!I180:Z180,'Product Coding'!A156:R156)</f>
        <v>2.4812663736480021</v>
      </c>
      <c r="BG180" s="4">
        <f>SUMPRODUCT('Respondent Data'!I180:Z180,'Product Coding'!A157:R157)</f>
        <v>1.8919758298343168</v>
      </c>
      <c r="BH180" s="4">
        <f>SUMPRODUCT('Respondent Data'!I180:Z180,'Product Coding'!A158:R158)</f>
        <v>2.7942927084283347</v>
      </c>
      <c r="BI180" s="4">
        <f>SUMPRODUCT('Respondent Data'!I180:Z180,'Product Coding'!A159:R159)</f>
        <v>1.3940170177231668</v>
      </c>
      <c r="BJ180" s="4">
        <f>SUMPRODUCT('Respondent Data'!I180:Z180,'Product Coding'!A160:R160)</f>
        <v>5.3153238434860395</v>
      </c>
      <c r="BK180" s="4">
        <f>SUMPRODUCT('Respondent Data'!I180:Z180,'Product Coding'!A161:R161)</f>
        <v>4.2850554305222213</v>
      </c>
      <c r="BL180" s="4">
        <f>SUMPRODUCT('Respondent Data'!I180:Z180,'Product Coding'!A162:R162)</f>
        <v>4.3330973901780645</v>
      </c>
      <c r="BM180" s="4">
        <f>SUMPRODUCT('Respondent Data'!I180:Z180,'Product Coding'!A163:R163)</f>
        <v>3.7438068463643792</v>
      </c>
      <c r="BN180" s="4">
        <f>SUMPRODUCT('Respondent Data'!I180:Z180,'Product Coding'!A164:R164)</f>
        <v>4.6461237249583975</v>
      </c>
      <c r="BO180" s="4">
        <f>SUMPRODUCT('Respondent Data'!I180:Z180,'Product Coding'!A165:R165)</f>
        <v>3.2458480342532292</v>
      </c>
      <c r="BP180" s="4">
        <f>SUMPRODUCT('Respondent Data'!I180:Z180,'Product Coding'!A166:R166)</f>
        <v>4.8507386151781873</v>
      </c>
      <c r="BQ180" s="4">
        <f>SUMPRODUCT('Respondent Data'!I180:Z180,'Product Coding'!A167:R167)</f>
        <v>3.8204702022143691</v>
      </c>
      <c r="BR180" s="4">
        <f>SUMPRODUCT('Respondent Data'!I180:Z180,'Product Coding'!A168:R168)</f>
        <v>3.8685121618702123</v>
      </c>
      <c r="BS180" s="4">
        <f>SUMPRODUCT('Respondent Data'!I180:Z180,'Product Coding'!A169:R169)</f>
        <v>3.279221618056527</v>
      </c>
      <c r="BT180" s="4">
        <f>SUMPRODUCT('Respondent Data'!I180:Z180,'Product Coding'!A170:R170)</f>
        <v>4.1815384966505453</v>
      </c>
      <c r="BU180" s="4">
        <f>SUMPRODUCT('Respondent Data'!I180:Z180,'Product Coding'!A171:R171)</f>
        <v>2.781262805945377</v>
      </c>
      <c r="BV180" s="4">
        <f>SUMPRODUCT('Respondent Data'!I180:Z180,'Product Coding'!A172:R172)</f>
        <v>8.1008123052683008</v>
      </c>
      <c r="BX180" s="4">
        <f t="shared" si="676"/>
        <v>0.28984296333798748</v>
      </c>
      <c r="BY180" s="4">
        <f t="shared" si="677"/>
        <v>0.81208716750647969</v>
      </c>
      <c r="BZ180" s="4">
        <f t="shared" si="678"/>
        <v>0.77399524014723198</v>
      </c>
      <c r="CA180" s="4">
        <f t="shared" si="679"/>
        <v>1.3952881997267799</v>
      </c>
      <c r="CB180" s="4">
        <f t="shared" si="680"/>
        <v>0.56596904681961369</v>
      </c>
      <c r="CC180" s="4">
        <f t="shared" si="681"/>
        <v>2.2957504897327539</v>
      </c>
      <c r="CD180" s="4">
        <f t="shared" si="682"/>
        <v>0.46124276006251441</v>
      </c>
      <c r="CE180" s="4">
        <f t="shared" si="683"/>
        <v>1.292318165113606</v>
      </c>
      <c r="CF180" s="4">
        <f t="shared" si="684"/>
        <v>1.2317004240136014</v>
      </c>
      <c r="CG180" s="4">
        <f t="shared" si="685"/>
        <v>2.2203974625189371</v>
      </c>
      <c r="CH180" s="4">
        <f t="shared" si="686"/>
        <v>0.90065710845157976</v>
      </c>
      <c r="CI180" s="4">
        <f t="shared" si="687"/>
        <v>3.6533517326222515</v>
      </c>
      <c r="CJ180" s="4">
        <f t="shared" si="688"/>
        <v>4.9406765751663286</v>
      </c>
      <c r="CK180" s="4">
        <f t="shared" si="689"/>
        <v>13.84287546361344</v>
      </c>
      <c r="CL180" s="4">
        <f t="shared" si="690"/>
        <v>13.193558705878971</v>
      </c>
      <c r="CM180" s="4">
        <f t="shared" si="691"/>
        <v>23.784147265832885</v>
      </c>
      <c r="CN180" s="4">
        <f t="shared" si="692"/>
        <v>9.6475345810970534</v>
      </c>
      <c r="CO180" s="4">
        <f t="shared" si="693"/>
        <v>39.133469160065879</v>
      </c>
      <c r="CP180" s="4">
        <f t="shared" si="694"/>
        <v>7.8623654473493172</v>
      </c>
      <c r="CQ180" s="4">
        <f t="shared" si="695"/>
        <v>22.028915287459384</v>
      </c>
      <c r="CR180" s="4">
        <f t="shared" si="696"/>
        <v>20.995622465570005</v>
      </c>
      <c r="CS180" s="4">
        <f t="shared" si="697"/>
        <v>37.848997968715835</v>
      </c>
      <c r="CT180" s="4">
        <f t="shared" si="698"/>
        <v>15.35264277847849</v>
      </c>
      <c r="CU180" s="4">
        <f t="shared" si="699"/>
        <v>62.275202814435204</v>
      </c>
      <c r="CV180" s="4">
        <f t="shared" si="700"/>
        <v>0.89038308909069042</v>
      </c>
      <c r="CW180" s="4">
        <f t="shared" si="701"/>
        <v>2.4946911682384152</v>
      </c>
      <c r="CX180" s="4">
        <f t="shared" si="702"/>
        <v>2.3776746722678199</v>
      </c>
      <c r="CY180" s="4">
        <f t="shared" si="703"/>
        <v>4.2862555748707871</v>
      </c>
      <c r="CZ180" s="4">
        <f t="shared" si="704"/>
        <v>1.7386286092076917</v>
      </c>
      <c r="DA180" s="4">
        <f t="shared" si="705"/>
        <v>7.0524307000204134</v>
      </c>
      <c r="DB180" s="4">
        <f t="shared" si="706"/>
        <v>1.4169146933757997</v>
      </c>
      <c r="DC180" s="4">
        <f t="shared" si="707"/>
        <v>3.9699367777994881</v>
      </c>
      <c r="DD180" s="4">
        <f t="shared" si="708"/>
        <v>3.7837221084739352</v>
      </c>
      <c r="DE180" s="4">
        <f t="shared" si="709"/>
        <v>6.8209499686261008</v>
      </c>
      <c r="DF180" s="4">
        <f t="shared" si="710"/>
        <v>2.7667735976721697</v>
      </c>
      <c r="DG180" s="4">
        <f t="shared" si="711"/>
        <v>11.222913828112578</v>
      </c>
      <c r="DH180" s="4">
        <f t="shared" si="712"/>
        <v>0.12191982278515477</v>
      </c>
      <c r="DI180" s="4">
        <f t="shared" si="713"/>
        <v>0.34159712696917433</v>
      </c>
      <c r="DJ180" s="4">
        <f t="shared" si="714"/>
        <v>0.32557410201904352</v>
      </c>
      <c r="DK180" s="4">
        <f t="shared" si="715"/>
        <v>0.5869153699154549</v>
      </c>
      <c r="DL180" s="4">
        <f t="shared" si="716"/>
        <v>0.23806976403862407</v>
      </c>
      <c r="DM180" s="4">
        <f t="shared" si="717"/>
        <v>0.96568669338630631</v>
      </c>
      <c r="DN180" s="4">
        <f t="shared" si="718"/>
        <v>0.194017598081834</v>
      </c>
      <c r="DO180" s="4">
        <f t="shared" si="719"/>
        <v>0.54360195554913815</v>
      </c>
      <c r="DP180" s="4">
        <f t="shared" si="720"/>
        <v>0.5181036506483192</v>
      </c>
      <c r="DQ180" s="4">
        <f t="shared" si="721"/>
        <v>0.93399012356646072</v>
      </c>
      <c r="DR180" s="4">
        <f t="shared" si="722"/>
        <v>0.37885327208913061</v>
      </c>
      <c r="DS180" s="4">
        <f t="shared" si="723"/>
        <v>1.536749385541373</v>
      </c>
      <c r="DT180" s="4">
        <f t="shared" si="724"/>
        <v>1.9681462909983773E-2</v>
      </c>
      <c r="DU180" s="4">
        <f t="shared" si="725"/>
        <v>5.5143872678097831E-2</v>
      </c>
      <c r="DV180" s="4">
        <f t="shared" si="726"/>
        <v>5.2557282868026793E-2</v>
      </c>
      <c r="DW180" s="4">
        <f t="shared" si="727"/>
        <v>9.4745487816579696E-2</v>
      </c>
      <c r="DX180" s="4">
        <f t="shared" si="728"/>
        <v>3.8431496403760312E-2</v>
      </c>
      <c r="DY180" s="4">
        <f t="shared" si="729"/>
        <v>0.15589037454589946</v>
      </c>
      <c r="DZ180" s="4">
        <f t="shared" si="730"/>
        <v>3.132017479438718E-2</v>
      </c>
      <c r="EA180" s="4">
        <f t="shared" si="731"/>
        <v>8.7753422548755025E-2</v>
      </c>
      <c r="EB180" s="4">
        <f t="shared" si="732"/>
        <v>8.3637242499369033E-2</v>
      </c>
      <c r="EC180" s="4">
        <f t="shared" si="733"/>
        <v>0.15077361134011374</v>
      </c>
      <c r="ED180" s="4">
        <f t="shared" si="734"/>
        <v>6.1158115658417174E-2</v>
      </c>
      <c r="EE180" s="4">
        <f t="shared" si="735"/>
        <v>0.24807677162368433</v>
      </c>
      <c r="EF180" s="4">
        <f t="shared" si="736"/>
        <v>4.9156865844741911E-3</v>
      </c>
      <c r="EG180" s="4">
        <f t="shared" si="737"/>
        <v>1.3772858063420348E-2</v>
      </c>
      <c r="EH180" s="4">
        <f t="shared" si="738"/>
        <v>1.312682555623034E-2</v>
      </c>
      <c r="EI180" s="4">
        <f t="shared" si="739"/>
        <v>2.3663846815125174E-2</v>
      </c>
      <c r="EJ180" s="4">
        <f t="shared" si="740"/>
        <v>9.5987372563347915E-3</v>
      </c>
      <c r="EK180" s="4">
        <f t="shared" si="741"/>
        <v>3.8935531688308163E-2</v>
      </c>
      <c r="EL180" s="4">
        <f t="shared" si="742"/>
        <v>7.8225975256166914E-3</v>
      </c>
      <c r="EM180" s="4">
        <f t="shared" si="743"/>
        <v>2.1917492817355104E-2</v>
      </c>
      <c r="EN180" s="4">
        <f t="shared" si="744"/>
        <v>2.0889426400717788E-2</v>
      </c>
      <c r="EO180" s="4">
        <f t="shared" si="745"/>
        <v>3.7657557364872418E-2</v>
      </c>
      <c r="EP180" s="4">
        <f t="shared" si="746"/>
        <v>1.5274988960363311E-2</v>
      </c>
      <c r="EQ180" s="4">
        <f t="shared" si="747"/>
        <v>6.1960214226332536E-2</v>
      </c>
      <c r="ER180" s="4">
        <f t="shared" si="748"/>
        <v>3.0329267175436902E-4</v>
      </c>
      <c r="ET180" s="4">
        <f t="shared" si="749"/>
        <v>0.77528817726159294</v>
      </c>
      <c r="EU180" s="4">
        <f t="shared" si="750"/>
        <v>0.5518498325751342</v>
      </c>
      <c r="EV180" s="4">
        <f t="shared" si="751"/>
        <v>0.56369937042052343</v>
      </c>
      <c r="EW180" s="4">
        <f t="shared" si="752"/>
        <v>0.41748629668616316</v>
      </c>
      <c r="EX180" s="4">
        <f t="shared" si="753"/>
        <v>0.63858222614996007</v>
      </c>
      <c r="EY180" s="4">
        <f t="shared" si="754"/>
        <v>0.30342102750657196</v>
      </c>
      <c r="EZ180" s="4">
        <f t="shared" si="755"/>
        <v>0.68434898521394094</v>
      </c>
      <c r="FA180" s="4">
        <f t="shared" si="756"/>
        <v>0.43623961770177766</v>
      </c>
      <c r="FB180" s="4">
        <f t="shared" si="757"/>
        <v>0.4480888157029384</v>
      </c>
      <c r="FC180" s="4">
        <f t="shared" si="758"/>
        <v>0.31052067691601581</v>
      </c>
      <c r="FD180" s="4">
        <f t="shared" si="759"/>
        <v>0.52613382790264374</v>
      </c>
      <c r="FE180" s="4">
        <f t="shared" si="760"/>
        <v>0.21489886375652956</v>
      </c>
      <c r="FF180" s="4">
        <f t="shared" si="761"/>
        <v>0.16833099519005573</v>
      </c>
      <c r="FG180" s="4">
        <f t="shared" si="762"/>
        <v>6.7372390373512836E-2</v>
      </c>
      <c r="FH180" s="4">
        <f t="shared" si="763"/>
        <v>7.0454494233768178E-2</v>
      </c>
      <c r="FI180" s="4">
        <f t="shared" si="764"/>
        <v>4.0348372258850622E-2</v>
      </c>
      <c r="FJ180" s="4">
        <f t="shared" si="765"/>
        <v>9.3918455242712764E-2</v>
      </c>
      <c r="FK180" s="4">
        <f t="shared" si="766"/>
        <v>2.4916859193299761E-2</v>
      </c>
      <c r="FL180" s="4">
        <f t="shared" si="767"/>
        <v>0.1128366919577994</v>
      </c>
      <c r="FM180" s="4">
        <f t="shared" si="768"/>
        <v>4.3423669222690642E-2</v>
      </c>
      <c r="FN180" s="4">
        <f t="shared" si="769"/>
        <v>4.546359174719021E-2</v>
      </c>
      <c r="FO180" s="4">
        <f t="shared" si="770"/>
        <v>2.5740689651899799E-2</v>
      </c>
      <c r="FP180" s="4">
        <f t="shared" si="771"/>
        <v>6.1152195002760507E-2</v>
      </c>
      <c r="FQ180" s="4">
        <f t="shared" si="772"/>
        <v>1.5803979371392333E-2</v>
      </c>
      <c r="FR180" s="4">
        <f t="shared" si="773"/>
        <v>0.52899330605047823</v>
      </c>
      <c r="FS180" s="4">
        <f t="shared" si="774"/>
        <v>0.2861483180798704</v>
      </c>
      <c r="FT180" s="4">
        <f t="shared" si="775"/>
        <v>0.29606166876000095</v>
      </c>
      <c r="FU180" s="4">
        <f t="shared" si="776"/>
        <v>0.18916981705419023</v>
      </c>
      <c r="FV180" s="4">
        <f t="shared" si="777"/>
        <v>0.36514626212471668</v>
      </c>
      <c r="FW180" s="4">
        <f t="shared" si="778"/>
        <v>0.12418610445135095</v>
      </c>
      <c r="FX180" s="4">
        <f t="shared" si="779"/>
        <v>0.4137506394995103</v>
      </c>
      <c r="FY180" s="4">
        <f t="shared" si="780"/>
        <v>0.20120980300332203</v>
      </c>
      <c r="FZ180" s="4">
        <f t="shared" si="781"/>
        <v>0.20904224311621064</v>
      </c>
      <c r="GA180" s="4">
        <f t="shared" si="782"/>
        <v>0.12786170529302965</v>
      </c>
      <c r="GB180" s="4">
        <f t="shared" si="783"/>
        <v>0.26547918903806444</v>
      </c>
      <c r="GC180" s="4">
        <f t="shared" si="784"/>
        <v>8.1813552321706645E-2</v>
      </c>
      <c r="GD180" s="4">
        <f t="shared" si="785"/>
        <v>0.891329290820007</v>
      </c>
      <c r="GE180" s="4">
        <f t="shared" si="786"/>
        <v>0.74538024858410179</v>
      </c>
      <c r="GF180" s="4">
        <f t="shared" si="787"/>
        <v>0.75439011555585878</v>
      </c>
      <c r="GG180" s="4">
        <f t="shared" si="788"/>
        <v>0.6301533269876114</v>
      </c>
      <c r="GH180" s="4">
        <f t="shared" si="789"/>
        <v>0.80770892646466652</v>
      </c>
      <c r="GI180" s="4">
        <f t="shared" si="790"/>
        <v>0.50872807114407992</v>
      </c>
      <c r="GJ180" s="4">
        <f t="shared" si="791"/>
        <v>0.83750859418360379</v>
      </c>
      <c r="GK180" s="4">
        <f t="shared" si="792"/>
        <v>0.64783540627496083</v>
      </c>
      <c r="GL180" s="4">
        <f t="shared" si="793"/>
        <v>0.65871655046277067</v>
      </c>
      <c r="GM180" s="4">
        <f t="shared" si="794"/>
        <v>0.51706572221573988</v>
      </c>
      <c r="GN180" s="4">
        <f t="shared" si="795"/>
        <v>0.72524032849766396</v>
      </c>
      <c r="GO180" s="4">
        <f t="shared" si="796"/>
        <v>0.394205279283664</v>
      </c>
      <c r="GP180" s="4">
        <f t="shared" si="797"/>
        <v>0.98069842041276645</v>
      </c>
      <c r="GQ180" s="4">
        <f t="shared" si="798"/>
        <v>0.94773805344845052</v>
      </c>
      <c r="GR180" s="4">
        <f t="shared" si="799"/>
        <v>0.9500670569445705</v>
      </c>
      <c r="GS180" s="4">
        <f t="shared" si="800"/>
        <v>0.91345432443339392</v>
      </c>
      <c r="GT180" s="4">
        <f t="shared" si="801"/>
        <v>0.96299082169901984</v>
      </c>
      <c r="GU180" s="4">
        <f t="shared" si="802"/>
        <v>0.86513394524360299</v>
      </c>
      <c r="GV180" s="4">
        <f t="shared" si="803"/>
        <v>0.96963098797070324</v>
      </c>
      <c r="GW180" s="4">
        <f t="shared" si="804"/>
        <v>0.91932599729896802</v>
      </c>
      <c r="GX180" s="4">
        <f t="shared" si="805"/>
        <v>0.92281804351199415</v>
      </c>
      <c r="GY180" s="4">
        <f t="shared" si="806"/>
        <v>0.86898064931769436</v>
      </c>
      <c r="GZ180" s="4">
        <f t="shared" si="807"/>
        <v>0.94236663249710872</v>
      </c>
      <c r="HA180" s="4">
        <f t="shared" si="808"/>
        <v>0.80123276286846601</v>
      </c>
      <c r="HB180" s="4">
        <f t="shared" si="809"/>
        <v>0.99510835918863827</v>
      </c>
      <c r="HC180" s="4">
        <f t="shared" si="810"/>
        <v>0.98641425645412295</v>
      </c>
      <c r="HD180" s="4">
        <f t="shared" si="811"/>
        <v>0.98704325537030047</v>
      </c>
      <c r="HE180" s="4">
        <f t="shared" si="812"/>
        <v>0.97688318593183765</v>
      </c>
      <c r="HF180" s="4">
        <f t="shared" si="813"/>
        <v>0.99049252252194753</v>
      </c>
      <c r="HG180" s="4">
        <f t="shared" si="814"/>
        <v>0.96252363067702906</v>
      </c>
      <c r="HH180" s="4">
        <f t="shared" si="815"/>
        <v>0.99223812053349203</v>
      </c>
      <c r="HI180" s="4">
        <f t="shared" si="816"/>
        <v>0.97855258083807717</v>
      </c>
      <c r="HJ180" s="4">
        <f t="shared" si="817"/>
        <v>0.97953801277542241</v>
      </c>
      <c r="HK180" s="4">
        <f t="shared" si="818"/>
        <v>0.96370907039842357</v>
      </c>
      <c r="HL180" s="4">
        <f t="shared" si="819"/>
        <v>0.9849548259078017</v>
      </c>
      <c r="HM180" s="4">
        <f t="shared" si="820"/>
        <v>0.94165486296351297</v>
      </c>
      <c r="HN180" s="4">
        <f t="shared" si="821"/>
        <v>0.99969679928680011</v>
      </c>
      <c r="HP180" s="4">
        <f t="shared" ref="HP180:IU180" si="972">IF(B1=1,ET180,0)</f>
        <v>0.77528817726159294</v>
      </c>
      <c r="HQ180" s="4">
        <f t="shared" si="972"/>
        <v>0.5518498325751342</v>
      </c>
      <c r="HR180" s="4">
        <f t="shared" si="972"/>
        <v>0.56369937042052343</v>
      </c>
      <c r="HS180" s="4">
        <f t="shared" si="972"/>
        <v>0.41748629668616316</v>
      </c>
      <c r="HT180" s="4">
        <f t="shared" si="972"/>
        <v>0.63858222614996007</v>
      </c>
      <c r="HU180" s="4">
        <f t="shared" si="972"/>
        <v>0.30342102750657196</v>
      </c>
      <c r="HV180" s="4">
        <f t="shared" si="972"/>
        <v>0.68434898521394094</v>
      </c>
      <c r="HW180" s="4">
        <f t="shared" si="972"/>
        <v>0.43623961770177766</v>
      </c>
      <c r="HX180" s="4">
        <f t="shared" si="972"/>
        <v>0.4480888157029384</v>
      </c>
      <c r="HY180" s="4">
        <f t="shared" si="972"/>
        <v>0.31052067691601581</v>
      </c>
      <c r="HZ180" s="4">
        <f t="shared" si="972"/>
        <v>0.52613382790264374</v>
      </c>
      <c r="IA180" s="4">
        <f t="shared" si="972"/>
        <v>0.21489886375652956</v>
      </c>
      <c r="IB180" s="4">
        <f t="shared" si="972"/>
        <v>0.16833099519005573</v>
      </c>
      <c r="IC180" s="4">
        <f t="shared" si="972"/>
        <v>6.7372390373512836E-2</v>
      </c>
      <c r="ID180" s="4">
        <f t="shared" si="972"/>
        <v>7.0454494233768178E-2</v>
      </c>
      <c r="IE180" s="4">
        <f t="shared" si="972"/>
        <v>4.0348372258850622E-2</v>
      </c>
      <c r="IF180" s="4">
        <f t="shared" si="972"/>
        <v>9.3918455242712764E-2</v>
      </c>
      <c r="IG180" s="4">
        <f t="shared" si="972"/>
        <v>2.4916859193299761E-2</v>
      </c>
      <c r="IH180" s="4">
        <f t="shared" si="972"/>
        <v>0.1128366919577994</v>
      </c>
      <c r="II180" s="4">
        <f t="shared" si="972"/>
        <v>4.3423669222690642E-2</v>
      </c>
      <c r="IJ180" s="4">
        <f t="shared" si="972"/>
        <v>4.546359174719021E-2</v>
      </c>
      <c r="IK180" s="4">
        <f t="shared" si="972"/>
        <v>2.5740689651899799E-2</v>
      </c>
      <c r="IL180" s="4">
        <f t="shared" si="972"/>
        <v>6.1152195002760507E-2</v>
      </c>
      <c r="IM180" s="4">
        <f t="shared" si="972"/>
        <v>1.5803979371392333E-2</v>
      </c>
      <c r="IN180" s="4">
        <f t="shared" si="972"/>
        <v>0.52899330605047823</v>
      </c>
      <c r="IO180" s="4">
        <f t="shared" si="972"/>
        <v>0.2861483180798704</v>
      </c>
      <c r="IP180" s="4">
        <f t="shared" si="972"/>
        <v>0.29606166876000095</v>
      </c>
      <c r="IQ180" s="4">
        <f t="shared" si="972"/>
        <v>0.18916981705419023</v>
      </c>
      <c r="IR180" s="4">
        <f t="shared" si="972"/>
        <v>0.36514626212471668</v>
      </c>
      <c r="IS180" s="4">
        <f t="shared" si="972"/>
        <v>0.12418610445135095</v>
      </c>
      <c r="IT180" s="4">
        <f t="shared" si="972"/>
        <v>0.4137506394995103</v>
      </c>
      <c r="IU180" s="4">
        <f t="shared" si="972"/>
        <v>0.20120980300332203</v>
      </c>
      <c r="IV180" s="4">
        <f t="shared" ref="IV180:KA180" si="973">IF(AH1=1,FZ180,0)</f>
        <v>0.20904224311621064</v>
      </c>
      <c r="IW180" s="4">
        <f t="shared" si="973"/>
        <v>0.12786170529302965</v>
      </c>
      <c r="IX180" s="4">
        <f t="shared" si="973"/>
        <v>0.26547918903806444</v>
      </c>
      <c r="IY180" s="4">
        <f t="shared" si="973"/>
        <v>8.1813552321706645E-2</v>
      </c>
      <c r="IZ180" s="4">
        <f t="shared" si="973"/>
        <v>0.891329290820007</v>
      </c>
      <c r="JA180" s="4">
        <f t="shared" si="973"/>
        <v>0.74538024858410179</v>
      </c>
      <c r="JB180" s="4">
        <f t="shared" si="973"/>
        <v>0.75439011555585878</v>
      </c>
      <c r="JC180" s="4">
        <f t="shared" si="973"/>
        <v>0.6301533269876114</v>
      </c>
      <c r="JD180" s="4">
        <f t="shared" si="973"/>
        <v>0.80770892646466652</v>
      </c>
      <c r="JE180" s="4">
        <f t="shared" si="973"/>
        <v>0.50872807114407992</v>
      </c>
      <c r="JF180" s="4">
        <f t="shared" si="973"/>
        <v>0.83750859418360379</v>
      </c>
      <c r="JG180" s="4">
        <f t="shared" si="973"/>
        <v>0.64783540627496083</v>
      </c>
      <c r="JH180" s="4">
        <f t="shared" si="973"/>
        <v>0.65871655046277067</v>
      </c>
      <c r="JI180" s="4">
        <f t="shared" si="973"/>
        <v>0.51706572221573988</v>
      </c>
      <c r="JJ180" s="4">
        <f t="shared" si="973"/>
        <v>0.72524032849766396</v>
      </c>
      <c r="JK180" s="4">
        <f t="shared" si="973"/>
        <v>0.394205279283664</v>
      </c>
      <c r="JL180" s="4">
        <f t="shared" si="973"/>
        <v>0.98069842041276645</v>
      </c>
      <c r="JM180" s="4">
        <f t="shared" si="973"/>
        <v>0.94773805344845052</v>
      </c>
      <c r="JN180" s="4">
        <f t="shared" si="973"/>
        <v>0.9500670569445705</v>
      </c>
      <c r="JO180" s="4">
        <f t="shared" si="973"/>
        <v>0.91345432443339392</v>
      </c>
      <c r="JP180" s="4">
        <f t="shared" si="973"/>
        <v>0.96299082169901984</v>
      </c>
      <c r="JQ180" s="4">
        <f t="shared" si="973"/>
        <v>0.86513394524360299</v>
      </c>
      <c r="JR180" s="4">
        <f t="shared" si="973"/>
        <v>0.96963098797070324</v>
      </c>
      <c r="JS180" s="4">
        <f t="shared" si="973"/>
        <v>0.91932599729896802</v>
      </c>
      <c r="JT180" s="4">
        <f t="shared" si="973"/>
        <v>0.92281804351199415</v>
      </c>
      <c r="JU180" s="4">
        <f t="shared" si="973"/>
        <v>0.86898064931769436</v>
      </c>
      <c r="JV180" s="4">
        <f t="shared" si="973"/>
        <v>0.94236663249710872</v>
      </c>
      <c r="JW180" s="4">
        <f t="shared" si="973"/>
        <v>0.80123276286846601</v>
      </c>
      <c r="JX180" s="4">
        <f t="shared" si="973"/>
        <v>0.99510835918863827</v>
      </c>
      <c r="JY180" s="4">
        <f t="shared" si="973"/>
        <v>0.98641425645412295</v>
      </c>
      <c r="JZ180" s="4">
        <f t="shared" si="973"/>
        <v>0.98704325537030047</v>
      </c>
      <c r="KA180" s="4">
        <f t="shared" si="973"/>
        <v>0.97688318593183765</v>
      </c>
      <c r="KB180" s="4">
        <f t="shared" ref="KB180:KJ180" si="974">IF(BN1=1,HF180,0)</f>
        <v>0.99049252252194753</v>
      </c>
      <c r="KC180" s="4">
        <f t="shared" si="974"/>
        <v>0.96252363067702906</v>
      </c>
      <c r="KD180" s="4">
        <f t="shared" si="974"/>
        <v>0.99223812053349203</v>
      </c>
      <c r="KE180" s="4">
        <f t="shared" si="974"/>
        <v>0.97855258083807717</v>
      </c>
      <c r="KF180" s="4">
        <f t="shared" si="974"/>
        <v>0.97953801277542241</v>
      </c>
      <c r="KG180" s="4">
        <f t="shared" si="974"/>
        <v>0.96370907039842357</v>
      </c>
      <c r="KH180" s="4">
        <f t="shared" si="974"/>
        <v>0.9849548259078017</v>
      </c>
      <c r="KI180" s="4">
        <f t="shared" si="974"/>
        <v>0.94165486296351297</v>
      </c>
      <c r="KJ180" s="4">
        <f t="shared" si="974"/>
        <v>0</v>
      </c>
    </row>
    <row r="181" spans="1:296" x14ac:dyDescent="0.2">
      <c r="A181" s="4" t="str">
        <f>'Respondent Data'!A181</f>
        <v>1473</v>
      </c>
      <c r="B181" s="4">
        <f>SUMPRODUCT('Respondent Data'!I181:Z181,'Product Coding'!A100:R100)</f>
        <v>-0.88167062894634607</v>
      </c>
      <c r="C181" s="4">
        <f>SUMPRODUCT('Respondent Data'!I181:Z181,'Product Coding'!A101:R101)</f>
        <v>-0.19724702152086193</v>
      </c>
      <c r="D181" s="4">
        <f>SUMPRODUCT('Respondent Data'!I181:Z181,'Product Coding'!A102:R102)</f>
        <v>-4.3310896768251839E-2</v>
      </c>
      <c r="E181" s="4">
        <f>SUMPRODUCT('Respondent Data'!I181:Z181,'Product Coding'!A103:R103)</f>
        <v>8.3842085569181268E-3</v>
      </c>
      <c r="F181" s="4">
        <f>SUMPRODUCT('Respondent Data'!I181:Z181,'Product Coding'!A104:R104)</f>
        <v>-0.67255722993889688</v>
      </c>
      <c r="G181" s="4">
        <f>SUMPRODUCT('Respondent Data'!I181:Z181,'Product Coding'!A105:R105)</f>
        <v>-0.63525505847727781</v>
      </c>
      <c r="H181" s="4">
        <f>SUMPRODUCT('Respondent Data'!I181:Z181,'Product Coding'!A106:R106)</f>
        <v>-3.0370563472611858</v>
      </c>
      <c r="I181" s="4">
        <f>SUMPRODUCT('Respondent Data'!I181:Z181,'Product Coding'!A107:R107)</f>
        <v>-2.3526327398357019</v>
      </c>
      <c r="J181" s="4">
        <f>SUMPRODUCT('Respondent Data'!I181:Z181,'Product Coding'!A108:R108)</f>
        <v>-2.198696615083092</v>
      </c>
      <c r="K181" s="4">
        <f>SUMPRODUCT('Respondent Data'!I181:Z181,'Product Coding'!A109:R109)</f>
        <v>-2.1470015097579216</v>
      </c>
      <c r="L181" s="4">
        <f>SUMPRODUCT('Respondent Data'!I181:Z181,'Product Coding'!A110:R110)</f>
        <v>-2.827942948253737</v>
      </c>
      <c r="M181" s="4">
        <f>SUMPRODUCT('Respondent Data'!I181:Z181,'Product Coding'!A111:R111)</f>
        <v>-2.7906407767921175</v>
      </c>
      <c r="N181" s="4">
        <f>SUMPRODUCT('Respondent Data'!I181:Z181,'Product Coding'!A112:R112)</f>
        <v>-0.92380131990948633</v>
      </c>
      <c r="O181" s="4">
        <f>SUMPRODUCT('Respondent Data'!I181:Z181,'Product Coding'!A113:R113)</f>
        <v>-0.23937771248400219</v>
      </c>
      <c r="P181" s="4">
        <f>SUMPRODUCT('Respondent Data'!I181:Z181,'Product Coding'!A114:R114)</f>
        <v>-8.5441587731392099E-2</v>
      </c>
      <c r="Q181" s="4">
        <f>SUMPRODUCT('Respondent Data'!I181:Z181,'Product Coding'!A115:R115)</f>
        <v>-3.3746482406222134E-2</v>
      </c>
      <c r="R181" s="4">
        <f>SUMPRODUCT('Respondent Data'!I181:Z181,'Product Coding'!A116:R116)</f>
        <v>-0.71468792090203714</v>
      </c>
      <c r="S181" s="4">
        <f>SUMPRODUCT('Respondent Data'!I181:Z181,'Product Coding'!A117:R117)</f>
        <v>-0.67738574944041807</v>
      </c>
      <c r="T181" s="4">
        <f>SUMPRODUCT('Respondent Data'!I181:Z181,'Product Coding'!A118:R118)</f>
        <v>-3.079187038224326</v>
      </c>
      <c r="U181" s="4">
        <f>SUMPRODUCT('Respondent Data'!I181:Z181,'Product Coding'!A119:R119)</f>
        <v>-2.3947634307988421</v>
      </c>
      <c r="V181" s="4">
        <f>SUMPRODUCT('Respondent Data'!I181:Z181,'Product Coding'!A120:R120)</f>
        <v>-2.2408273060462323</v>
      </c>
      <c r="W181" s="4">
        <f>SUMPRODUCT('Respondent Data'!I181:Z181,'Product Coding'!A121:R121)</f>
        <v>-2.1891322007210618</v>
      </c>
      <c r="X181" s="4">
        <f>SUMPRODUCT('Respondent Data'!I181:Z181,'Product Coding'!A122:R122)</f>
        <v>-2.8700736392168773</v>
      </c>
      <c r="Y181" s="4">
        <f>SUMPRODUCT('Respondent Data'!I181:Z181,'Product Coding'!A123:R123)</f>
        <v>-2.8327714677552578</v>
      </c>
      <c r="Z181" s="4">
        <f>SUMPRODUCT('Respondent Data'!I181:Z181,'Product Coding'!A124:R124)</f>
        <v>-0.44280011587155621</v>
      </c>
      <c r="AA181" s="4">
        <f>SUMPRODUCT('Respondent Data'!I181:Z181,'Product Coding'!A125:R125)</f>
        <v>0.24162349155392793</v>
      </c>
      <c r="AB181" s="4">
        <f>SUMPRODUCT('Respondent Data'!I181:Z181,'Product Coding'!A126:R126)</f>
        <v>0.39555961630653802</v>
      </c>
      <c r="AC181" s="4">
        <f>SUMPRODUCT('Respondent Data'!I181:Z181,'Product Coding'!A127:R127)</f>
        <v>0.44725472163170799</v>
      </c>
      <c r="AD181" s="4">
        <f>SUMPRODUCT('Respondent Data'!I181:Z181,'Product Coding'!A128:R128)</f>
        <v>-0.23368671686410702</v>
      </c>
      <c r="AE181" s="4">
        <f>SUMPRODUCT('Respondent Data'!I181:Z181,'Product Coding'!A129:R129)</f>
        <v>-0.19638454540248795</v>
      </c>
      <c r="AF181" s="4">
        <f>SUMPRODUCT('Respondent Data'!I181:Z181,'Product Coding'!A130:R130)</f>
        <v>-2.5981858341863964</v>
      </c>
      <c r="AG181" s="4">
        <f>SUMPRODUCT('Respondent Data'!I181:Z181,'Product Coding'!A131:R131)</f>
        <v>-1.913762226760912</v>
      </c>
      <c r="AH181" s="4">
        <f>SUMPRODUCT('Respondent Data'!I181:Z181,'Product Coding'!A132:R132)</f>
        <v>-1.7598261020083019</v>
      </c>
      <c r="AI181" s="4">
        <f>SUMPRODUCT('Respondent Data'!I181:Z181,'Product Coding'!A133:R133)</f>
        <v>-1.708130996683132</v>
      </c>
      <c r="AJ181" s="4">
        <f>SUMPRODUCT('Respondent Data'!I181:Z181,'Product Coding'!A134:R134)</f>
        <v>-2.3890724351789467</v>
      </c>
      <c r="AK181" s="4">
        <f>SUMPRODUCT('Respondent Data'!I181:Z181,'Product Coding'!A135:R135)</f>
        <v>-2.3517702637173281</v>
      </c>
      <c r="AL181" s="4">
        <f>SUMPRODUCT('Respondent Data'!I181:Z181,'Product Coding'!A136:R136)</f>
        <v>2.2041913342610142</v>
      </c>
      <c r="AM181" s="4">
        <f>SUMPRODUCT('Respondent Data'!I181:Z181,'Product Coding'!A137:R137)</f>
        <v>2.8886149416864981</v>
      </c>
      <c r="AN181" s="4">
        <f>SUMPRODUCT('Respondent Data'!I181:Z181,'Product Coding'!A138:R138)</f>
        <v>3.042551066439108</v>
      </c>
      <c r="AO181" s="4">
        <f>SUMPRODUCT('Respondent Data'!I181:Z181,'Product Coding'!A139:R139)</f>
        <v>3.0942461717642775</v>
      </c>
      <c r="AP181" s="4">
        <f>SUMPRODUCT('Respondent Data'!I181:Z181,'Product Coding'!A140:R140)</f>
        <v>2.413304733268463</v>
      </c>
      <c r="AQ181" s="4">
        <f>SUMPRODUCT('Respondent Data'!I181:Z181,'Product Coding'!A141:R141)</f>
        <v>2.4506069047300816</v>
      </c>
      <c r="AR181" s="4">
        <f>SUMPRODUCT('Respondent Data'!I181:Z181,'Product Coding'!A142:R142)</f>
        <v>4.8805615946174052E-2</v>
      </c>
      <c r="AS181" s="4">
        <f>SUMPRODUCT('Respondent Data'!I181:Z181,'Product Coding'!A143:R143)</f>
        <v>0.73322922337165797</v>
      </c>
      <c r="AT181" s="4">
        <f>SUMPRODUCT('Respondent Data'!I181:Z181,'Product Coding'!A144:R144)</f>
        <v>0.88716534812426806</v>
      </c>
      <c r="AU181" s="4">
        <f>SUMPRODUCT('Respondent Data'!I181:Z181,'Product Coding'!A145:R145)</f>
        <v>0.9388604534494378</v>
      </c>
      <c r="AV181" s="4">
        <f>SUMPRODUCT('Respondent Data'!I181:Z181,'Product Coding'!A146:R146)</f>
        <v>0.25791901495362302</v>
      </c>
      <c r="AW181" s="4">
        <f>SUMPRODUCT('Respondent Data'!I181:Z181,'Product Coding'!A147:R147)</f>
        <v>0.29522118641524187</v>
      </c>
      <c r="AX181" s="4">
        <f>SUMPRODUCT('Respondent Data'!I181:Z181,'Product Coding'!A148:R148)</f>
        <v>4.1058078832700842</v>
      </c>
      <c r="AY181" s="4">
        <f>SUMPRODUCT('Respondent Data'!I181:Z181,'Product Coding'!A149:R149)</f>
        <v>4.7902314906955681</v>
      </c>
      <c r="AZ181" s="4">
        <f>SUMPRODUCT('Respondent Data'!I181:Z181,'Product Coding'!A150:R150)</f>
        <v>4.944167615448178</v>
      </c>
      <c r="BA181" s="4">
        <f>SUMPRODUCT('Respondent Data'!I181:Z181,'Product Coding'!A151:R151)</f>
        <v>4.9958627207733484</v>
      </c>
      <c r="BB181" s="4">
        <f>SUMPRODUCT('Respondent Data'!I181:Z181,'Product Coding'!A152:R152)</f>
        <v>4.3149212822775329</v>
      </c>
      <c r="BC181" s="4">
        <f>SUMPRODUCT('Respondent Data'!I181:Z181,'Product Coding'!A153:R153)</f>
        <v>4.3522234537391524</v>
      </c>
      <c r="BD181" s="4">
        <f>SUMPRODUCT('Respondent Data'!I181:Z181,'Product Coding'!A154:R154)</f>
        <v>1.950422164955244</v>
      </c>
      <c r="BE181" s="4">
        <f>SUMPRODUCT('Respondent Data'!I181:Z181,'Product Coding'!A155:R155)</f>
        <v>2.6348457723807286</v>
      </c>
      <c r="BF181" s="4">
        <f>SUMPRODUCT('Respondent Data'!I181:Z181,'Product Coding'!A156:R156)</f>
        <v>2.7887818971333385</v>
      </c>
      <c r="BG181" s="4">
        <f>SUMPRODUCT('Respondent Data'!I181:Z181,'Product Coding'!A157:R157)</f>
        <v>2.840477002458508</v>
      </c>
      <c r="BH181" s="4">
        <f>SUMPRODUCT('Respondent Data'!I181:Z181,'Product Coding'!A158:R158)</f>
        <v>2.1595355639626934</v>
      </c>
      <c r="BI181" s="4">
        <f>SUMPRODUCT('Respondent Data'!I181:Z181,'Product Coding'!A159:R159)</f>
        <v>2.196837735424312</v>
      </c>
      <c r="BJ181" s="4">
        <f>SUMPRODUCT('Respondent Data'!I181:Z181,'Product Coding'!A160:R160)</f>
        <v>5.8319721148461836</v>
      </c>
      <c r="BK181" s="4">
        <f>SUMPRODUCT('Respondent Data'!I181:Z181,'Product Coding'!A161:R161)</f>
        <v>6.5163957222716675</v>
      </c>
      <c r="BL181" s="4">
        <f>SUMPRODUCT('Respondent Data'!I181:Z181,'Product Coding'!A162:R162)</f>
        <v>6.6703318470242774</v>
      </c>
      <c r="BM181" s="4">
        <f>SUMPRODUCT('Respondent Data'!I181:Z181,'Product Coding'!A163:R163)</f>
        <v>6.7220269523494478</v>
      </c>
      <c r="BN181" s="4">
        <f>SUMPRODUCT('Respondent Data'!I181:Z181,'Product Coding'!A164:R164)</f>
        <v>6.0410855138536323</v>
      </c>
      <c r="BO181" s="4">
        <f>SUMPRODUCT('Respondent Data'!I181:Z181,'Product Coding'!A165:R165)</f>
        <v>6.0783876853152519</v>
      </c>
      <c r="BP181" s="4">
        <f>SUMPRODUCT('Respondent Data'!I181:Z181,'Product Coding'!A166:R166)</f>
        <v>3.6765863965313441</v>
      </c>
      <c r="BQ181" s="4">
        <f>SUMPRODUCT('Respondent Data'!I181:Z181,'Product Coding'!A167:R167)</f>
        <v>4.361010003956828</v>
      </c>
      <c r="BR181" s="4">
        <f>SUMPRODUCT('Respondent Data'!I181:Z181,'Product Coding'!A168:R168)</f>
        <v>4.5149461287094379</v>
      </c>
      <c r="BS181" s="4">
        <f>SUMPRODUCT('Respondent Data'!I181:Z181,'Product Coding'!A169:R169)</f>
        <v>4.5666412340346083</v>
      </c>
      <c r="BT181" s="4">
        <f>SUMPRODUCT('Respondent Data'!I181:Z181,'Product Coding'!A170:R170)</f>
        <v>3.8856997955387929</v>
      </c>
      <c r="BU181" s="4">
        <f>SUMPRODUCT('Respondent Data'!I181:Z181,'Product Coding'!A171:R171)</f>
        <v>3.9230019670004124</v>
      </c>
      <c r="BV181" s="4">
        <f>SUMPRODUCT('Respondent Data'!I181:Z181,'Product Coding'!A172:R172)</f>
        <v>-3.8418662421401701</v>
      </c>
      <c r="BX181" s="4">
        <f t="shared" si="676"/>
        <v>2.4149307915396694</v>
      </c>
      <c r="BY181" s="4">
        <f t="shared" si="677"/>
        <v>1.2180448868470699</v>
      </c>
      <c r="BZ181" s="4">
        <f t="shared" si="678"/>
        <v>1.0442625022254546</v>
      </c>
      <c r="CA181" s="4">
        <f t="shared" si="679"/>
        <v>0.99165084089726629</v>
      </c>
      <c r="CB181" s="4">
        <f t="shared" si="680"/>
        <v>1.9592411500643441</v>
      </c>
      <c r="CC181" s="4">
        <f t="shared" si="681"/>
        <v>1.887503503837896</v>
      </c>
      <c r="CD181" s="4">
        <f t="shared" si="682"/>
        <v>20.843795942703991</v>
      </c>
      <c r="CE181" s="4">
        <f t="shared" si="683"/>
        <v>10.513211873168189</v>
      </c>
      <c r="CF181" s="4">
        <f t="shared" si="684"/>
        <v>9.0132580955363188</v>
      </c>
      <c r="CG181" s="4">
        <f t="shared" si="685"/>
        <v>8.5591553374890594</v>
      </c>
      <c r="CH181" s="4">
        <f t="shared" si="686"/>
        <v>16.910638962225953</v>
      </c>
      <c r="CI181" s="4">
        <f t="shared" si="687"/>
        <v>16.291455644595281</v>
      </c>
      <c r="CJ181" s="4">
        <f t="shared" si="688"/>
        <v>2.51884715811285</v>
      </c>
      <c r="CK181" s="4">
        <f t="shared" si="689"/>
        <v>1.2704583139347625</v>
      </c>
      <c r="CL181" s="4">
        <f t="shared" si="690"/>
        <v>1.0891979369634004</v>
      </c>
      <c r="CM181" s="4">
        <f t="shared" si="691"/>
        <v>1.0343223545722329</v>
      </c>
      <c r="CN181" s="4">
        <f t="shared" si="692"/>
        <v>2.0435488338574435</v>
      </c>
      <c r="CO181" s="4">
        <f t="shared" si="693"/>
        <v>1.9687242604327166</v>
      </c>
      <c r="CP181" s="4">
        <f t="shared" si="694"/>
        <v>21.740720834939776</v>
      </c>
      <c r="CQ181" s="4">
        <f t="shared" si="695"/>
        <v>10.965603628120771</v>
      </c>
      <c r="CR181" s="4">
        <f t="shared" si="696"/>
        <v>9.4011056626615375</v>
      </c>
      <c r="CS181" s="4">
        <f t="shared" si="697"/>
        <v>8.9274625066730824</v>
      </c>
      <c r="CT181" s="4">
        <f t="shared" si="698"/>
        <v>17.638317023867213</v>
      </c>
      <c r="CU181" s="4">
        <f t="shared" si="699"/>
        <v>16.992489762303936</v>
      </c>
      <c r="CV181" s="4">
        <f t="shared" si="700"/>
        <v>1.5570610714393602</v>
      </c>
      <c r="CW181" s="4">
        <f t="shared" si="701"/>
        <v>0.7853518134845392</v>
      </c>
      <c r="CX181" s="4">
        <f t="shared" si="702"/>
        <v>0.67330314238216715</v>
      </c>
      <c r="CY181" s="4">
        <f t="shared" si="703"/>
        <v>0.63938102335297342</v>
      </c>
      <c r="CZ181" s="4">
        <f t="shared" si="704"/>
        <v>1.2632486757031602</v>
      </c>
      <c r="DA181" s="4">
        <f t="shared" si="705"/>
        <v>1.2169948051213555</v>
      </c>
      <c r="DB181" s="4">
        <f t="shared" si="706"/>
        <v>13.439334724254334</v>
      </c>
      <c r="DC181" s="4">
        <f t="shared" si="707"/>
        <v>6.7785433027120199</v>
      </c>
      <c r="DD181" s="4">
        <f t="shared" si="708"/>
        <v>5.8114267110932767</v>
      </c>
      <c r="DE181" s="4">
        <f t="shared" si="709"/>
        <v>5.5186374810806731</v>
      </c>
      <c r="DF181" s="4">
        <f t="shared" si="710"/>
        <v>10.903375663391218</v>
      </c>
      <c r="DG181" s="4">
        <f t="shared" si="711"/>
        <v>10.504148388081729</v>
      </c>
      <c r="DH181" s="4">
        <f t="shared" si="712"/>
        <v>0.11033971718535276</v>
      </c>
      <c r="DI181" s="4">
        <f t="shared" si="713"/>
        <v>5.5653242239742669E-2</v>
      </c>
      <c r="DJ181" s="4">
        <f t="shared" si="714"/>
        <v>4.7713015034009834E-2</v>
      </c>
      <c r="DK181" s="4">
        <f t="shared" si="715"/>
        <v>4.5309154910174711E-2</v>
      </c>
      <c r="DL181" s="4">
        <f t="shared" si="716"/>
        <v>8.951896888861792E-2</v>
      </c>
      <c r="DM181" s="4">
        <f t="shared" si="717"/>
        <v>8.6241230402736735E-2</v>
      </c>
      <c r="DN181" s="4">
        <f t="shared" si="718"/>
        <v>0.95236623651679619</v>
      </c>
      <c r="DO181" s="4">
        <f t="shared" si="719"/>
        <v>0.4803553082593654</v>
      </c>
      <c r="DP181" s="4">
        <f t="shared" si="720"/>
        <v>0.41182147027327437</v>
      </c>
      <c r="DQ181" s="4">
        <f t="shared" si="721"/>
        <v>0.39107322768530467</v>
      </c>
      <c r="DR181" s="4">
        <f t="shared" si="722"/>
        <v>0.77265780330126221</v>
      </c>
      <c r="DS181" s="4">
        <f t="shared" si="723"/>
        <v>0.74436692540422034</v>
      </c>
      <c r="DT181" s="4">
        <f t="shared" si="724"/>
        <v>1.6476702207884931E-2</v>
      </c>
      <c r="DU181" s="4">
        <f t="shared" si="725"/>
        <v>8.3105333480884558E-3</v>
      </c>
      <c r="DV181" s="4">
        <f t="shared" si="726"/>
        <v>7.1248428055611865E-3</v>
      </c>
      <c r="DW181" s="4">
        <f t="shared" si="727"/>
        <v>6.7658815138324172E-3</v>
      </c>
      <c r="DX181" s="4">
        <f t="shared" si="728"/>
        <v>1.3367601711874531E-2</v>
      </c>
      <c r="DY181" s="4">
        <f t="shared" si="729"/>
        <v>1.2878146760159661E-2</v>
      </c>
      <c r="DZ181" s="4">
        <f t="shared" si="730"/>
        <v>0.14221402113593962</v>
      </c>
      <c r="EA181" s="4">
        <f t="shared" si="731"/>
        <v>7.1730031307502509E-2</v>
      </c>
      <c r="EB181" s="4">
        <f t="shared" si="732"/>
        <v>6.1496076857869834E-2</v>
      </c>
      <c r="EC181" s="4">
        <f t="shared" si="733"/>
        <v>5.839780342397425E-2</v>
      </c>
      <c r="ED181" s="4">
        <f t="shared" si="734"/>
        <v>0.11537869462006742</v>
      </c>
      <c r="EE181" s="4">
        <f t="shared" si="735"/>
        <v>0.11115410186054321</v>
      </c>
      <c r="EF181" s="4">
        <f t="shared" si="736"/>
        <v>2.9322884646764205E-3</v>
      </c>
      <c r="EG181" s="4">
        <f t="shared" si="737"/>
        <v>1.478990198672569E-3</v>
      </c>
      <c r="EH181" s="4">
        <f t="shared" si="738"/>
        <v>1.2679779064879825E-3</v>
      </c>
      <c r="EI181" s="4">
        <f t="shared" si="739"/>
        <v>1.2040950953695108E-3</v>
      </c>
      <c r="EJ181" s="4">
        <f t="shared" si="740"/>
        <v>2.3789751010587792E-3</v>
      </c>
      <c r="EK181" s="4">
        <f t="shared" si="741"/>
        <v>2.2918688894647235E-3</v>
      </c>
      <c r="EL181" s="4">
        <f t="shared" si="742"/>
        <v>2.5309223194712027E-2</v>
      </c>
      <c r="EM181" s="4">
        <f t="shared" si="743"/>
        <v>1.2765487942921804E-2</v>
      </c>
      <c r="EN181" s="4">
        <f t="shared" si="744"/>
        <v>1.0944194688843263E-2</v>
      </c>
      <c r="EO181" s="4">
        <f t="shared" si="745"/>
        <v>1.0392808171322911E-2</v>
      </c>
      <c r="EP181" s="4">
        <f t="shared" si="746"/>
        <v>2.0533454512635559E-2</v>
      </c>
      <c r="EQ181" s="4">
        <f t="shared" si="747"/>
        <v>1.9781621745349125E-2</v>
      </c>
      <c r="ER181" s="4">
        <f t="shared" si="748"/>
        <v>46.612383312055762</v>
      </c>
      <c r="ET181" s="4">
        <f t="shared" si="749"/>
        <v>0.29283170320097057</v>
      </c>
      <c r="EU181" s="4">
        <f t="shared" si="750"/>
        <v>0.450847503551423</v>
      </c>
      <c r="EV181" s="4">
        <f t="shared" si="751"/>
        <v>0.4891739680747289</v>
      </c>
      <c r="EW181" s="4">
        <f t="shared" si="752"/>
        <v>0.50209603986082529</v>
      </c>
      <c r="EX181" s="4">
        <f t="shared" si="753"/>
        <v>0.33792447093345418</v>
      </c>
      <c r="EY181" s="4">
        <f t="shared" si="754"/>
        <v>0.34631992607830958</v>
      </c>
      <c r="EZ181" s="4">
        <f t="shared" si="755"/>
        <v>4.5779588979085309E-2</v>
      </c>
      <c r="FA181" s="4">
        <f t="shared" si="756"/>
        <v>8.6856735636953189E-2</v>
      </c>
      <c r="FB181" s="4">
        <f t="shared" si="757"/>
        <v>9.9867594588995676E-2</v>
      </c>
      <c r="FC181" s="4">
        <f t="shared" si="758"/>
        <v>0.10461175330818234</v>
      </c>
      <c r="FD181" s="4">
        <f t="shared" si="759"/>
        <v>5.5832737297034932E-2</v>
      </c>
      <c r="FE181" s="4">
        <f t="shared" si="760"/>
        <v>5.7832031065155921E-2</v>
      </c>
      <c r="FF181" s="4">
        <f t="shared" si="761"/>
        <v>0.28418398272697293</v>
      </c>
      <c r="FG181" s="4">
        <f t="shared" si="762"/>
        <v>0.44043970940253663</v>
      </c>
      <c r="FH181" s="4">
        <f t="shared" si="763"/>
        <v>0.47865258830069313</v>
      </c>
      <c r="FI181" s="4">
        <f t="shared" si="764"/>
        <v>0.49156417996019858</v>
      </c>
      <c r="FJ181" s="4">
        <f t="shared" si="765"/>
        <v>0.32856380974593519</v>
      </c>
      <c r="FK181" s="4">
        <f t="shared" si="766"/>
        <v>0.33684502576680581</v>
      </c>
      <c r="FL181" s="4">
        <f t="shared" si="767"/>
        <v>4.3973979860108876E-2</v>
      </c>
      <c r="FM181" s="4">
        <f t="shared" si="768"/>
        <v>8.3572883665464739E-2</v>
      </c>
      <c r="FN181" s="4">
        <f t="shared" si="769"/>
        <v>9.6143624767687452E-2</v>
      </c>
      <c r="FO181" s="4">
        <f t="shared" si="770"/>
        <v>0.10073067506704921</v>
      </c>
      <c r="FP181" s="4">
        <f t="shared" si="771"/>
        <v>5.3652912906216509E-2</v>
      </c>
      <c r="FQ181" s="4">
        <f t="shared" si="772"/>
        <v>5.5578744976979226E-2</v>
      </c>
      <c r="FR181" s="4">
        <f t="shared" si="773"/>
        <v>0.39107396032473474</v>
      </c>
      <c r="FS181" s="4">
        <f t="shared" si="774"/>
        <v>0.56011369436943736</v>
      </c>
      <c r="FT181" s="4">
        <f t="shared" si="775"/>
        <v>0.59762034425894195</v>
      </c>
      <c r="FU181" s="4">
        <f t="shared" si="776"/>
        <v>0.6099863215170882</v>
      </c>
      <c r="FV181" s="4">
        <f t="shared" si="777"/>
        <v>0.44184274169046572</v>
      </c>
      <c r="FW181" s="4">
        <f t="shared" si="778"/>
        <v>0.45106104790591123</v>
      </c>
      <c r="FX181" s="4">
        <f t="shared" si="779"/>
        <v>6.9255268272177359E-2</v>
      </c>
      <c r="FY181" s="4">
        <f t="shared" si="780"/>
        <v>0.12855877522097819</v>
      </c>
      <c r="FZ181" s="4">
        <f t="shared" si="781"/>
        <v>0.14681212063419438</v>
      </c>
      <c r="GA181" s="4">
        <f t="shared" si="782"/>
        <v>0.15340629125370811</v>
      </c>
      <c r="GB181" s="4">
        <f t="shared" si="783"/>
        <v>8.4009782458222826E-2</v>
      </c>
      <c r="GC181" s="4">
        <f t="shared" si="784"/>
        <v>8.6925165276553432E-2</v>
      </c>
      <c r="GD181" s="4">
        <f t="shared" si="785"/>
        <v>0.90062526317165559</v>
      </c>
      <c r="GE181" s="4">
        <f t="shared" si="786"/>
        <v>0.94728075469018114</v>
      </c>
      <c r="GF181" s="4">
        <f t="shared" si="787"/>
        <v>0.95445984315422372</v>
      </c>
      <c r="GG181" s="4">
        <f t="shared" si="788"/>
        <v>0.95665478036106144</v>
      </c>
      <c r="GH181" s="4">
        <f t="shared" si="789"/>
        <v>0.91783624567828015</v>
      </c>
      <c r="GI181" s="4">
        <f t="shared" si="790"/>
        <v>0.92060582125872559</v>
      </c>
      <c r="GJ181" s="4">
        <f t="shared" si="791"/>
        <v>0.51219898259667385</v>
      </c>
      <c r="GK181" s="4">
        <f t="shared" si="792"/>
        <v>0.67551350302234003</v>
      </c>
      <c r="GL181" s="4">
        <f t="shared" si="793"/>
        <v>0.70830485373369378</v>
      </c>
      <c r="GM181" s="4">
        <f t="shared" si="794"/>
        <v>0.71886941686309624</v>
      </c>
      <c r="GN181" s="4">
        <f t="shared" si="795"/>
        <v>0.56412467095323005</v>
      </c>
      <c r="GO181" s="4">
        <f t="shared" si="796"/>
        <v>0.57327388259684586</v>
      </c>
      <c r="GP181" s="4">
        <f t="shared" si="797"/>
        <v>0.98379037889201404</v>
      </c>
      <c r="GQ181" s="4">
        <f t="shared" si="798"/>
        <v>0.99175796238040548</v>
      </c>
      <c r="GR181" s="4">
        <f t="shared" si="799"/>
        <v>0.99292556145699529</v>
      </c>
      <c r="GS181" s="4">
        <f t="shared" si="800"/>
        <v>0.99327958799750049</v>
      </c>
      <c r="GT181" s="4">
        <f t="shared" si="801"/>
        <v>0.98680873387969714</v>
      </c>
      <c r="GU181" s="4">
        <f t="shared" si="802"/>
        <v>0.98728559126154281</v>
      </c>
      <c r="GV181" s="4">
        <f t="shared" si="803"/>
        <v>0.87549266730721187</v>
      </c>
      <c r="GW181" s="4">
        <f t="shared" si="804"/>
        <v>0.93307080214968652</v>
      </c>
      <c r="GX181" s="4">
        <f t="shared" si="805"/>
        <v>0.94206659996341757</v>
      </c>
      <c r="GY181" s="4">
        <f t="shared" si="806"/>
        <v>0.94482433425782419</v>
      </c>
      <c r="GZ181" s="4">
        <f t="shared" si="807"/>
        <v>0.89655648330330628</v>
      </c>
      <c r="HA181" s="4">
        <f t="shared" si="808"/>
        <v>0.89996517884024885</v>
      </c>
      <c r="HB181" s="4">
        <f t="shared" si="809"/>
        <v>0.99707628471193666</v>
      </c>
      <c r="HC181" s="4">
        <f t="shared" si="810"/>
        <v>0.99852319398295208</v>
      </c>
      <c r="HD181" s="4">
        <f t="shared" si="811"/>
        <v>0.99873362782545083</v>
      </c>
      <c r="HE181" s="4">
        <f t="shared" si="812"/>
        <v>0.99879735300597738</v>
      </c>
      <c r="HF181" s="4">
        <f t="shared" si="813"/>
        <v>0.9976266709895637</v>
      </c>
      <c r="HG181" s="4">
        <f t="shared" si="814"/>
        <v>0.99771337176265429</v>
      </c>
      <c r="HH181" s="4">
        <f t="shared" si="815"/>
        <v>0.97531552177415093</v>
      </c>
      <c r="HI181" s="4">
        <f t="shared" si="816"/>
        <v>0.98739541572565792</v>
      </c>
      <c r="HJ181" s="4">
        <f t="shared" si="817"/>
        <v>0.98917428405411456</v>
      </c>
      <c r="HK181" s="4">
        <f t="shared" si="818"/>
        <v>0.98971409130461596</v>
      </c>
      <c r="HL181" s="4">
        <f t="shared" si="819"/>
        <v>0.97987968505898559</v>
      </c>
      <c r="HM181" s="4">
        <f t="shared" si="820"/>
        <v>0.98060210017170846</v>
      </c>
      <c r="HN181" s="4">
        <f t="shared" si="821"/>
        <v>2.1002939370749658E-2</v>
      </c>
      <c r="HP181" s="4">
        <f t="shared" ref="HP181:IU181" si="975">IF(B1=1,ET181,0)</f>
        <v>0.29283170320097057</v>
      </c>
      <c r="HQ181" s="4">
        <f t="shared" si="975"/>
        <v>0.450847503551423</v>
      </c>
      <c r="HR181" s="4">
        <f t="shared" si="975"/>
        <v>0.4891739680747289</v>
      </c>
      <c r="HS181" s="4">
        <f t="shared" si="975"/>
        <v>0.50209603986082529</v>
      </c>
      <c r="HT181" s="4">
        <f t="shared" si="975"/>
        <v>0.33792447093345418</v>
      </c>
      <c r="HU181" s="4">
        <f t="shared" si="975"/>
        <v>0.34631992607830958</v>
      </c>
      <c r="HV181" s="4">
        <f t="shared" si="975"/>
        <v>4.5779588979085309E-2</v>
      </c>
      <c r="HW181" s="4">
        <f t="shared" si="975"/>
        <v>8.6856735636953189E-2</v>
      </c>
      <c r="HX181" s="4">
        <f t="shared" si="975"/>
        <v>9.9867594588995676E-2</v>
      </c>
      <c r="HY181" s="4">
        <f t="shared" si="975"/>
        <v>0.10461175330818234</v>
      </c>
      <c r="HZ181" s="4">
        <f t="shared" si="975"/>
        <v>5.5832737297034932E-2</v>
      </c>
      <c r="IA181" s="4">
        <f t="shared" si="975"/>
        <v>5.7832031065155921E-2</v>
      </c>
      <c r="IB181" s="4">
        <f t="shared" si="975"/>
        <v>0.28418398272697293</v>
      </c>
      <c r="IC181" s="4">
        <f t="shared" si="975"/>
        <v>0.44043970940253663</v>
      </c>
      <c r="ID181" s="4">
        <f t="shared" si="975"/>
        <v>0.47865258830069313</v>
      </c>
      <c r="IE181" s="4">
        <f t="shared" si="975"/>
        <v>0.49156417996019858</v>
      </c>
      <c r="IF181" s="4">
        <f t="shared" si="975"/>
        <v>0.32856380974593519</v>
      </c>
      <c r="IG181" s="4">
        <f t="shared" si="975"/>
        <v>0.33684502576680581</v>
      </c>
      <c r="IH181" s="4">
        <f t="shared" si="975"/>
        <v>4.3973979860108876E-2</v>
      </c>
      <c r="II181" s="4">
        <f t="shared" si="975"/>
        <v>8.3572883665464739E-2</v>
      </c>
      <c r="IJ181" s="4">
        <f t="shared" si="975"/>
        <v>9.6143624767687452E-2</v>
      </c>
      <c r="IK181" s="4">
        <f t="shared" si="975"/>
        <v>0.10073067506704921</v>
      </c>
      <c r="IL181" s="4">
        <f t="shared" si="975"/>
        <v>5.3652912906216509E-2</v>
      </c>
      <c r="IM181" s="4">
        <f t="shared" si="975"/>
        <v>5.5578744976979226E-2</v>
      </c>
      <c r="IN181" s="4">
        <f t="shared" si="975"/>
        <v>0.39107396032473474</v>
      </c>
      <c r="IO181" s="4">
        <f t="shared" si="975"/>
        <v>0.56011369436943736</v>
      </c>
      <c r="IP181" s="4">
        <f t="shared" si="975"/>
        <v>0.59762034425894195</v>
      </c>
      <c r="IQ181" s="4">
        <f t="shared" si="975"/>
        <v>0.6099863215170882</v>
      </c>
      <c r="IR181" s="4">
        <f t="shared" si="975"/>
        <v>0.44184274169046572</v>
      </c>
      <c r="IS181" s="4">
        <f t="shared" si="975"/>
        <v>0.45106104790591123</v>
      </c>
      <c r="IT181" s="4">
        <f t="shared" si="975"/>
        <v>6.9255268272177359E-2</v>
      </c>
      <c r="IU181" s="4">
        <f t="shared" si="975"/>
        <v>0.12855877522097819</v>
      </c>
      <c r="IV181" s="4">
        <f t="shared" ref="IV181:KA181" si="976">IF(AH1=1,FZ181,0)</f>
        <v>0.14681212063419438</v>
      </c>
      <c r="IW181" s="4">
        <f t="shared" si="976"/>
        <v>0.15340629125370811</v>
      </c>
      <c r="IX181" s="4">
        <f t="shared" si="976"/>
        <v>8.4009782458222826E-2</v>
      </c>
      <c r="IY181" s="4">
        <f t="shared" si="976"/>
        <v>8.6925165276553432E-2</v>
      </c>
      <c r="IZ181" s="4">
        <f t="shared" si="976"/>
        <v>0.90062526317165559</v>
      </c>
      <c r="JA181" s="4">
        <f t="shared" si="976"/>
        <v>0.94728075469018114</v>
      </c>
      <c r="JB181" s="4">
        <f t="shared" si="976"/>
        <v>0.95445984315422372</v>
      </c>
      <c r="JC181" s="4">
        <f t="shared" si="976"/>
        <v>0.95665478036106144</v>
      </c>
      <c r="JD181" s="4">
        <f t="shared" si="976"/>
        <v>0.91783624567828015</v>
      </c>
      <c r="JE181" s="4">
        <f t="shared" si="976"/>
        <v>0.92060582125872559</v>
      </c>
      <c r="JF181" s="4">
        <f t="shared" si="976"/>
        <v>0.51219898259667385</v>
      </c>
      <c r="JG181" s="4">
        <f t="shared" si="976"/>
        <v>0.67551350302234003</v>
      </c>
      <c r="JH181" s="4">
        <f t="shared" si="976"/>
        <v>0.70830485373369378</v>
      </c>
      <c r="JI181" s="4">
        <f t="shared" si="976"/>
        <v>0.71886941686309624</v>
      </c>
      <c r="JJ181" s="4">
        <f t="shared" si="976"/>
        <v>0.56412467095323005</v>
      </c>
      <c r="JK181" s="4">
        <f t="shared" si="976"/>
        <v>0.57327388259684586</v>
      </c>
      <c r="JL181" s="4">
        <f t="shared" si="976"/>
        <v>0.98379037889201404</v>
      </c>
      <c r="JM181" s="4">
        <f t="shared" si="976"/>
        <v>0.99175796238040548</v>
      </c>
      <c r="JN181" s="4">
        <f t="shared" si="976"/>
        <v>0.99292556145699529</v>
      </c>
      <c r="JO181" s="4">
        <f t="shared" si="976"/>
        <v>0.99327958799750049</v>
      </c>
      <c r="JP181" s="4">
        <f t="shared" si="976"/>
        <v>0.98680873387969714</v>
      </c>
      <c r="JQ181" s="4">
        <f t="shared" si="976"/>
        <v>0.98728559126154281</v>
      </c>
      <c r="JR181" s="4">
        <f t="shared" si="976"/>
        <v>0.87549266730721187</v>
      </c>
      <c r="JS181" s="4">
        <f t="shared" si="976"/>
        <v>0.93307080214968652</v>
      </c>
      <c r="JT181" s="4">
        <f t="shared" si="976"/>
        <v>0.94206659996341757</v>
      </c>
      <c r="JU181" s="4">
        <f t="shared" si="976"/>
        <v>0.94482433425782419</v>
      </c>
      <c r="JV181" s="4">
        <f t="shared" si="976"/>
        <v>0.89655648330330628</v>
      </c>
      <c r="JW181" s="4">
        <f t="shared" si="976"/>
        <v>0.89996517884024885</v>
      </c>
      <c r="JX181" s="4">
        <f t="shared" si="976"/>
        <v>0.99707628471193666</v>
      </c>
      <c r="JY181" s="4">
        <f t="shared" si="976"/>
        <v>0.99852319398295208</v>
      </c>
      <c r="JZ181" s="4">
        <f t="shared" si="976"/>
        <v>0.99873362782545083</v>
      </c>
      <c r="KA181" s="4">
        <f t="shared" si="976"/>
        <v>0.99879735300597738</v>
      </c>
      <c r="KB181" s="4">
        <f t="shared" ref="KB181:KJ181" si="977">IF(BN1=1,HF181,0)</f>
        <v>0.9976266709895637</v>
      </c>
      <c r="KC181" s="4">
        <f t="shared" si="977"/>
        <v>0.99771337176265429</v>
      </c>
      <c r="KD181" s="4">
        <f t="shared" si="977"/>
        <v>0.97531552177415093</v>
      </c>
      <c r="KE181" s="4">
        <f t="shared" si="977"/>
        <v>0.98739541572565792</v>
      </c>
      <c r="KF181" s="4">
        <f t="shared" si="977"/>
        <v>0.98917428405411456</v>
      </c>
      <c r="KG181" s="4">
        <f t="shared" si="977"/>
        <v>0.98971409130461596</v>
      </c>
      <c r="KH181" s="4">
        <f t="shared" si="977"/>
        <v>0.97987968505898559</v>
      </c>
      <c r="KI181" s="4">
        <f t="shared" si="977"/>
        <v>0.98060210017170846</v>
      </c>
      <c r="KJ181" s="4">
        <f t="shared" si="977"/>
        <v>0</v>
      </c>
    </row>
    <row r="182" spans="1:296" x14ac:dyDescent="0.2">
      <c r="A182" s="4" t="str">
        <f>'Respondent Data'!A182</f>
        <v>1475</v>
      </c>
      <c r="B182" s="4">
        <f>SUMPRODUCT('Respondent Data'!I182:Z182,'Product Coding'!A100:R100)</f>
        <v>3.5429688571040749</v>
      </c>
      <c r="C182" s="4">
        <f>SUMPRODUCT('Respondent Data'!I182:Z182,'Product Coding'!A101:R101)</f>
        <v>2.2055226170704127</v>
      </c>
      <c r="D182" s="4">
        <f>SUMPRODUCT('Respondent Data'!I182:Z182,'Product Coding'!A102:R102)</f>
        <v>1.8256408118686898</v>
      </c>
      <c r="E182" s="4">
        <f>SUMPRODUCT('Respondent Data'!I182:Z182,'Product Coding'!A103:R103)</f>
        <v>1.506625271597356</v>
      </c>
      <c r="F182" s="4">
        <f>SUMPRODUCT('Respondent Data'!I182:Z182,'Product Coding'!A104:R104)</f>
        <v>1.0332437663348559</v>
      </c>
      <c r="G182" s="4">
        <f>SUMPRODUCT('Respondent Data'!I182:Z182,'Product Coding'!A105:R105)</f>
        <v>0.58694788326237501</v>
      </c>
      <c r="H182" s="4">
        <f>SUMPRODUCT('Respondent Data'!I182:Z182,'Product Coding'!A106:R106)</f>
        <v>3.8611205798967614</v>
      </c>
      <c r="I182" s="4">
        <f>SUMPRODUCT('Respondent Data'!I182:Z182,'Product Coding'!A107:R107)</f>
        <v>2.5236743398630992</v>
      </c>
      <c r="J182" s="4">
        <f>SUMPRODUCT('Respondent Data'!I182:Z182,'Product Coding'!A108:R108)</f>
        <v>2.143792534661376</v>
      </c>
      <c r="K182" s="4">
        <f>SUMPRODUCT('Respondent Data'!I182:Z182,'Product Coding'!A109:R109)</f>
        <v>1.824776994390042</v>
      </c>
      <c r="L182" s="4">
        <f>SUMPRODUCT('Respondent Data'!I182:Z182,'Product Coding'!A110:R110)</f>
        <v>1.3513954891275419</v>
      </c>
      <c r="M182" s="4">
        <f>SUMPRODUCT('Respondent Data'!I182:Z182,'Product Coding'!A111:R111)</f>
        <v>0.90509960605506101</v>
      </c>
      <c r="N182" s="4">
        <f>SUMPRODUCT('Respondent Data'!I182:Z182,'Product Coding'!A112:R112)</f>
        <v>3.5000953377213104</v>
      </c>
      <c r="O182" s="4">
        <f>SUMPRODUCT('Respondent Data'!I182:Z182,'Product Coding'!A113:R113)</f>
        <v>2.1626490976876482</v>
      </c>
      <c r="P182" s="4">
        <f>SUMPRODUCT('Respondent Data'!I182:Z182,'Product Coding'!A114:R114)</f>
        <v>1.7827672924859248</v>
      </c>
      <c r="Q182" s="4">
        <f>SUMPRODUCT('Respondent Data'!I182:Z182,'Product Coding'!A115:R115)</f>
        <v>1.4637517522145911</v>
      </c>
      <c r="R182" s="4">
        <f>SUMPRODUCT('Respondent Data'!I182:Z182,'Product Coding'!A116:R116)</f>
        <v>0.99037024695209097</v>
      </c>
      <c r="S182" s="4">
        <f>SUMPRODUCT('Respondent Data'!I182:Z182,'Product Coding'!A117:R117)</f>
        <v>0.54407436387961006</v>
      </c>
      <c r="T182" s="4">
        <f>SUMPRODUCT('Respondent Data'!I182:Z182,'Product Coding'!A118:R118)</f>
        <v>3.818247060513996</v>
      </c>
      <c r="U182" s="4">
        <f>SUMPRODUCT('Respondent Data'!I182:Z182,'Product Coding'!A119:R119)</f>
        <v>2.4808008204803338</v>
      </c>
      <c r="V182" s="4">
        <f>SUMPRODUCT('Respondent Data'!I182:Z182,'Product Coding'!A120:R120)</f>
        <v>2.1009190152786106</v>
      </c>
      <c r="W182" s="4">
        <f>SUMPRODUCT('Respondent Data'!I182:Z182,'Product Coding'!A121:R121)</f>
        <v>1.7819034750072771</v>
      </c>
      <c r="X182" s="4">
        <f>SUMPRODUCT('Respondent Data'!I182:Z182,'Product Coding'!A122:R122)</f>
        <v>1.308521969744777</v>
      </c>
      <c r="Y182" s="4">
        <f>SUMPRODUCT('Respondent Data'!I182:Z182,'Product Coding'!A123:R123)</f>
        <v>0.86222608667229605</v>
      </c>
      <c r="Z182" s="4">
        <f>SUMPRODUCT('Respondent Data'!I182:Z182,'Product Coding'!A124:R124)</f>
        <v>2.7118058463147845</v>
      </c>
      <c r="AA182" s="4">
        <f>SUMPRODUCT('Respondent Data'!I182:Z182,'Product Coding'!A125:R125)</f>
        <v>1.3743596062811221</v>
      </c>
      <c r="AB182" s="4">
        <f>SUMPRODUCT('Respondent Data'!I182:Z182,'Product Coding'!A126:R126)</f>
        <v>0.99447780107939865</v>
      </c>
      <c r="AC182" s="4">
        <f>SUMPRODUCT('Respondent Data'!I182:Z182,'Product Coding'!A127:R127)</f>
        <v>0.67546226080806493</v>
      </c>
      <c r="AD182" s="4">
        <f>SUMPRODUCT('Respondent Data'!I182:Z182,'Product Coding'!A128:R128)</f>
        <v>0.20208075554556504</v>
      </c>
      <c r="AE182" s="4">
        <f>SUMPRODUCT('Respondent Data'!I182:Z182,'Product Coding'!A129:R129)</f>
        <v>-0.24421512752691596</v>
      </c>
      <c r="AF182" s="4">
        <f>SUMPRODUCT('Respondent Data'!I182:Z182,'Product Coding'!A130:R130)</f>
        <v>3.0299575691074701</v>
      </c>
      <c r="AG182" s="4">
        <f>SUMPRODUCT('Respondent Data'!I182:Z182,'Product Coding'!A131:R131)</f>
        <v>1.6925113290738081</v>
      </c>
      <c r="AH182" s="4">
        <f>SUMPRODUCT('Respondent Data'!I182:Z182,'Product Coding'!A132:R132)</f>
        <v>1.3126295238720846</v>
      </c>
      <c r="AI182" s="4">
        <f>SUMPRODUCT('Respondent Data'!I182:Z182,'Product Coding'!A133:R133)</f>
        <v>0.99361398360075093</v>
      </c>
      <c r="AJ182" s="4">
        <f>SUMPRODUCT('Respondent Data'!I182:Z182,'Product Coding'!A134:R134)</f>
        <v>0.52023247833825104</v>
      </c>
      <c r="AK182" s="4">
        <f>SUMPRODUCT('Respondent Data'!I182:Z182,'Product Coding'!A135:R135)</f>
        <v>7.3936595265770039E-2</v>
      </c>
      <c r="AL182" s="4">
        <f>SUMPRODUCT('Respondent Data'!I182:Z182,'Product Coding'!A136:R136)</f>
        <v>3.1424475016552504</v>
      </c>
      <c r="AM182" s="4">
        <f>SUMPRODUCT('Respondent Data'!I182:Z182,'Product Coding'!A137:R137)</f>
        <v>1.805001261621588</v>
      </c>
      <c r="AN182" s="4">
        <f>SUMPRODUCT('Respondent Data'!I182:Z182,'Product Coding'!A138:R138)</f>
        <v>1.4251194564198646</v>
      </c>
      <c r="AO182" s="4">
        <f>SUMPRODUCT('Respondent Data'!I182:Z182,'Product Coding'!A139:R139)</f>
        <v>1.1061039161485309</v>
      </c>
      <c r="AP182" s="4">
        <f>SUMPRODUCT('Respondent Data'!I182:Z182,'Product Coding'!A140:R140)</f>
        <v>0.63272241088603109</v>
      </c>
      <c r="AQ182" s="4">
        <f>SUMPRODUCT('Respondent Data'!I182:Z182,'Product Coding'!A141:R141)</f>
        <v>0.18642652781355007</v>
      </c>
      <c r="AR182" s="4">
        <f>SUMPRODUCT('Respondent Data'!I182:Z182,'Product Coding'!A142:R142)</f>
        <v>3.460599224447936</v>
      </c>
      <c r="AS182" s="4">
        <f>SUMPRODUCT('Respondent Data'!I182:Z182,'Product Coding'!A143:R143)</f>
        <v>2.1231529844142738</v>
      </c>
      <c r="AT182" s="4">
        <f>SUMPRODUCT('Respondent Data'!I182:Z182,'Product Coding'!A144:R144)</f>
        <v>1.7432711792125506</v>
      </c>
      <c r="AU182" s="4">
        <f>SUMPRODUCT('Respondent Data'!I182:Z182,'Product Coding'!A145:R145)</f>
        <v>1.4242556389412169</v>
      </c>
      <c r="AV182" s="4">
        <f>SUMPRODUCT('Respondent Data'!I182:Z182,'Product Coding'!A146:R146)</f>
        <v>0.95087413367871709</v>
      </c>
      <c r="AW182" s="4">
        <f>SUMPRODUCT('Respondent Data'!I182:Z182,'Product Coding'!A147:R147)</f>
        <v>0.50457825060623607</v>
      </c>
      <c r="AX182" s="4">
        <f>SUMPRODUCT('Respondent Data'!I182:Z182,'Product Coding'!A148:R148)</f>
        <v>2.8425170394317885</v>
      </c>
      <c r="AY182" s="4">
        <f>SUMPRODUCT('Respondent Data'!I182:Z182,'Product Coding'!A149:R149)</f>
        <v>1.505070799398126</v>
      </c>
      <c r="AZ182" s="4">
        <f>SUMPRODUCT('Respondent Data'!I182:Z182,'Product Coding'!A150:R150)</f>
        <v>1.1251889941964026</v>
      </c>
      <c r="BA182" s="4">
        <f>SUMPRODUCT('Respondent Data'!I182:Z182,'Product Coding'!A151:R151)</f>
        <v>0.80617345392506901</v>
      </c>
      <c r="BB182" s="4">
        <f>SUMPRODUCT('Respondent Data'!I182:Z182,'Product Coding'!A152:R152)</f>
        <v>0.33279194866256906</v>
      </c>
      <c r="BC182" s="4">
        <f>SUMPRODUCT('Respondent Data'!I182:Z182,'Product Coding'!A153:R153)</f>
        <v>-0.11350393440991195</v>
      </c>
      <c r="BD182" s="4">
        <f>SUMPRODUCT('Respondent Data'!I182:Z182,'Product Coding'!A154:R154)</f>
        <v>3.160668762224474</v>
      </c>
      <c r="BE182" s="4">
        <f>SUMPRODUCT('Respondent Data'!I182:Z182,'Product Coding'!A155:R155)</f>
        <v>1.823222522190812</v>
      </c>
      <c r="BF182" s="4">
        <f>SUMPRODUCT('Respondent Data'!I182:Z182,'Product Coding'!A156:R156)</f>
        <v>1.4433407169890886</v>
      </c>
      <c r="BG182" s="4">
        <f>SUMPRODUCT('Respondent Data'!I182:Z182,'Product Coding'!A157:R157)</f>
        <v>1.1243251767177549</v>
      </c>
      <c r="BH182" s="4">
        <f>SUMPRODUCT('Respondent Data'!I182:Z182,'Product Coding'!A158:R158)</f>
        <v>0.650943671455255</v>
      </c>
      <c r="BI182" s="4">
        <f>SUMPRODUCT('Respondent Data'!I182:Z182,'Product Coding'!A159:R159)</f>
        <v>0.20464778838277403</v>
      </c>
      <c r="BJ182" s="4">
        <f>SUMPRODUCT('Respondent Data'!I182:Z182,'Product Coding'!A160:R160)</f>
        <v>2.0032955593657986</v>
      </c>
      <c r="BK182" s="4">
        <f>SUMPRODUCT('Respondent Data'!I182:Z182,'Product Coding'!A161:R161)</f>
        <v>0.66584931933213709</v>
      </c>
      <c r="BL182" s="4">
        <f>SUMPRODUCT('Respondent Data'!I182:Z182,'Product Coding'!A162:R162)</f>
        <v>0.28596751413041366</v>
      </c>
      <c r="BM182" s="4">
        <f>SUMPRODUCT('Respondent Data'!I182:Z182,'Product Coding'!A163:R163)</f>
        <v>-3.3048026140920062E-2</v>
      </c>
      <c r="BN182" s="4">
        <f>SUMPRODUCT('Respondent Data'!I182:Z182,'Product Coding'!A164:R164)</f>
        <v>-0.50642953140341995</v>
      </c>
      <c r="BO182" s="4">
        <f>SUMPRODUCT('Respondent Data'!I182:Z182,'Product Coding'!A165:R165)</f>
        <v>-0.95272541447590098</v>
      </c>
      <c r="BP182" s="4">
        <f>SUMPRODUCT('Respondent Data'!I182:Z182,'Product Coding'!A166:R166)</f>
        <v>2.3214472821584851</v>
      </c>
      <c r="BQ182" s="4">
        <f>SUMPRODUCT('Respondent Data'!I182:Z182,'Product Coding'!A167:R167)</f>
        <v>0.98400104212482309</v>
      </c>
      <c r="BR182" s="4">
        <f>SUMPRODUCT('Respondent Data'!I182:Z182,'Product Coding'!A168:R168)</f>
        <v>0.60411923692309966</v>
      </c>
      <c r="BS182" s="4">
        <f>SUMPRODUCT('Respondent Data'!I182:Z182,'Product Coding'!A169:R169)</f>
        <v>0.28510369665176594</v>
      </c>
      <c r="BT182" s="4">
        <f>SUMPRODUCT('Respondent Data'!I182:Z182,'Product Coding'!A170:R170)</f>
        <v>-0.18827780861073395</v>
      </c>
      <c r="BU182" s="4">
        <f>SUMPRODUCT('Respondent Data'!I182:Z182,'Product Coding'!A171:R171)</f>
        <v>-0.63457369168321498</v>
      </c>
      <c r="BV182" s="4">
        <f>SUMPRODUCT('Respondent Data'!I182:Z182,'Product Coding'!A172:R172)</f>
        <v>0.70463851621583995</v>
      </c>
      <c r="BX182" s="4">
        <f t="shared" si="676"/>
        <v>2.892731839689858E-2</v>
      </c>
      <c r="BY182" s="4">
        <f t="shared" si="677"/>
        <v>0.11019292155160253</v>
      </c>
      <c r="BZ182" s="4">
        <f t="shared" si="678"/>
        <v>0.16111436704410148</v>
      </c>
      <c r="CA182" s="4">
        <f t="shared" si="679"/>
        <v>0.22165674850157027</v>
      </c>
      <c r="CB182" s="4">
        <f t="shared" si="680"/>
        <v>0.35585078959715311</v>
      </c>
      <c r="CC182" s="4">
        <f t="shared" si="681"/>
        <v>0.55602174084191058</v>
      </c>
      <c r="CD182" s="4">
        <f t="shared" si="682"/>
        <v>2.1044404368907657E-2</v>
      </c>
      <c r="CE182" s="4">
        <f t="shared" si="683"/>
        <v>8.0164513277935459E-2</v>
      </c>
      <c r="CF182" s="4">
        <f t="shared" si="684"/>
        <v>0.11720947801646894</v>
      </c>
      <c r="CG182" s="4">
        <f t="shared" si="685"/>
        <v>0.16125360057793772</v>
      </c>
      <c r="CH182" s="4">
        <f t="shared" si="686"/>
        <v>0.25887874598429639</v>
      </c>
      <c r="CI182" s="4">
        <f t="shared" si="687"/>
        <v>0.40450159228847421</v>
      </c>
      <c r="CJ182" s="4">
        <f t="shared" si="688"/>
        <v>3.0194504609825371E-2</v>
      </c>
      <c r="CK182" s="4">
        <f t="shared" si="689"/>
        <v>0.11502001782912284</v>
      </c>
      <c r="CL182" s="4">
        <f t="shared" si="690"/>
        <v>0.16817212130329348</v>
      </c>
      <c r="CM182" s="4">
        <f t="shared" si="691"/>
        <v>0.23136661416728951</v>
      </c>
      <c r="CN182" s="4">
        <f t="shared" si="692"/>
        <v>0.37143914134997147</v>
      </c>
      <c r="CO182" s="4">
        <f t="shared" si="693"/>
        <v>0.58037875432014474</v>
      </c>
      <c r="CP182" s="4">
        <f t="shared" si="694"/>
        <v>2.1966272711823113E-2</v>
      </c>
      <c r="CQ182" s="4">
        <f t="shared" si="695"/>
        <v>8.3676189147713964E-2</v>
      </c>
      <c r="CR182" s="4">
        <f t="shared" si="696"/>
        <v>0.12234394062129658</v>
      </c>
      <c r="CS182" s="4">
        <f t="shared" si="697"/>
        <v>0.16831745408255697</v>
      </c>
      <c r="CT182" s="4">
        <f t="shared" si="698"/>
        <v>0.27021915345760894</v>
      </c>
      <c r="CU182" s="4">
        <f t="shared" si="699"/>
        <v>0.42222113455029164</v>
      </c>
      <c r="CV182" s="4">
        <f t="shared" si="700"/>
        <v>6.6416759893491661E-2</v>
      </c>
      <c r="CW182" s="4">
        <f t="shared" si="701"/>
        <v>0.25300156455013173</v>
      </c>
      <c r="CX182" s="4">
        <f t="shared" si="702"/>
        <v>0.36991656414675644</v>
      </c>
      <c r="CY182" s="4">
        <f t="shared" si="703"/>
        <v>0.5089211119403052</v>
      </c>
      <c r="CZ182" s="4">
        <f t="shared" si="704"/>
        <v>0.81702894565980566</v>
      </c>
      <c r="DA182" s="4">
        <f t="shared" si="705"/>
        <v>1.276618936825398</v>
      </c>
      <c r="DB182" s="4">
        <f t="shared" si="706"/>
        <v>4.8317688245210509E-2</v>
      </c>
      <c r="DC182" s="4">
        <f t="shared" si="707"/>
        <v>0.18405671612236635</v>
      </c>
      <c r="DD182" s="4">
        <f t="shared" si="708"/>
        <v>0.26911149010949947</v>
      </c>
      <c r="DE182" s="4">
        <f t="shared" si="709"/>
        <v>0.37023624259254406</v>
      </c>
      <c r="DF182" s="4">
        <f t="shared" si="710"/>
        <v>0.59438235088568281</v>
      </c>
      <c r="DG182" s="4">
        <f t="shared" si="711"/>
        <v>0.92873057788996605</v>
      </c>
      <c r="DH182" s="4">
        <f t="shared" si="712"/>
        <v>4.3176992714459496E-2</v>
      </c>
      <c r="DI182" s="4">
        <f t="shared" si="713"/>
        <v>0.1644742490727607</v>
      </c>
      <c r="DJ182" s="4">
        <f t="shared" si="714"/>
        <v>0.24047973464431999</v>
      </c>
      <c r="DK182" s="4">
        <f t="shared" si="715"/>
        <v>0.33084545493816592</v>
      </c>
      <c r="DL182" s="4">
        <f t="shared" si="716"/>
        <v>0.53114383915787511</v>
      </c>
      <c r="DM182" s="4">
        <f t="shared" si="717"/>
        <v>0.82991953571424704</v>
      </c>
      <c r="DN182" s="4">
        <f t="shared" si="718"/>
        <v>3.1410934178187938E-2</v>
      </c>
      <c r="DO182" s="4">
        <f t="shared" si="719"/>
        <v>0.11965376666683042</v>
      </c>
      <c r="DP182" s="4">
        <f t="shared" si="720"/>
        <v>0.17494717999596079</v>
      </c>
      <c r="DQ182" s="4">
        <f t="shared" si="721"/>
        <v>0.24068755498886671</v>
      </c>
      <c r="DR182" s="4">
        <f t="shared" si="722"/>
        <v>0.38640310781419601</v>
      </c>
      <c r="DS182" s="4">
        <f t="shared" si="723"/>
        <v>0.60376015721869458</v>
      </c>
      <c r="DT182" s="4">
        <f t="shared" si="724"/>
        <v>5.8278791181793077E-2</v>
      </c>
      <c r="DU182" s="4">
        <f t="shared" si="725"/>
        <v>0.22200157569759632</v>
      </c>
      <c r="DV182" s="4">
        <f t="shared" si="726"/>
        <v>0.32459111572390525</v>
      </c>
      <c r="DW182" s="4">
        <f t="shared" si="727"/>
        <v>0.44656359717543775</v>
      </c>
      <c r="DX182" s="4">
        <f t="shared" si="728"/>
        <v>0.71691933466712709</v>
      </c>
      <c r="DY182" s="4">
        <f t="shared" si="729"/>
        <v>1.1201962961951215</v>
      </c>
      <c r="DZ182" s="4">
        <f t="shared" si="730"/>
        <v>4.2397377832722877E-2</v>
      </c>
      <c r="EA182" s="4">
        <f t="shared" si="731"/>
        <v>0.16150445974334682</v>
      </c>
      <c r="EB182" s="4">
        <f t="shared" si="732"/>
        <v>0.23613757072557157</v>
      </c>
      <c r="EC182" s="4">
        <f t="shared" si="733"/>
        <v>0.32487162433976147</v>
      </c>
      <c r="ED182" s="4">
        <f t="shared" si="734"/>
        <v>0.52155336943506059</v>
      </c>
      <c r="EE182" s="4">
        <f t="shared" si="735"/>
        <v>0.8149342951958608</v>
      </c>
      <c r="EF182" s="4">
        <f t="shared" si="736"/>
        <v>0.13489001188849697</v>
      </c>
      <c r="EG182" s="4">
        <f t="shared" si="737"/>
        <v>0.51383693068893288</v>
      </c>
      <c r="EH182" s="4">
        <f t="shared" si="738"/>
        <v>0.7512870217626727</v>
      </c>
      <c r="EI182" s="4">
        <f t="shared" si="739"/>
        <v>1.0336001778771176</v>
      </c>
      <c r="EJ182" s="4">
        <f t="shared" si="740"/>
        <v>1.6593559271791107</v>
      </c>
      <c r="EK182" s="4">
        <f t="shared" si="741"/>
        <v>2.5927664017577698</v>
      </c>
      <c r="EL182" s="4">
        <f t="shared" si="742"/>
        <v>9.8131458870817354E-2</v>
      </c>
      <c r="EM182" s="4">
        <f t="shared" si="743"/>
        <v>0.3738124633860162</v>
      </c>
      <c r="EN182" s="4">
        <f t="shared" si="744"/>
        <v>0.54655560070100095</v>
      </c>
      <c r="EO182" s="4">
        <f t="shared" si="745"/>
        <v>0.75193627700219268</v>
      </c>
      <c r="EP182" s="4">
        <f t="shared" si="746"/>
        <v>1.2071688306664763</v>
      </c>
      <c r="EQ182" s="4">
        <f t="shared" si="747"/>
        <v>1.8862178596740642</v>
      </c>
      <c r="ER182" s="4">
        <f t="shared" si="748"/>
        <v>0.49428721877995369</v>
      </c>
      <c r="ET182" s="4">
        <f t="shared" si="749"/>
        <v>0.97188594580036203</v>
      </c>
      <c r="EU182" s="4">
        <f t="shared" si="750"/>
        <v>0.90074434865104602</v>
      </c>
      <c r="EV182" s="4">
        <f t="shared" si="751"/>
        <v>0.86124160408568773</v>
      </c>
      <c r="EW182" s="4">
        <f t="shared" si="752"/>
        <v>0.81856053365771964</v>
      </c>
      <c r="EX182" s="4">
        <f t="shared" si="753"/>
        <v>0.73754428412961082</v>
      </c>
      <c r="EY182" s="4">
        <f t="shared" si="754"/>
        <v>0.64266454237261106</v>
      </c>
      <c r="EZ182" s="4">
        <f t="shared" si="755"/>
        <v>0.97938933480379342</v>
      </c>
      <c r="FA182" s="4">
        <f t="shared" si="756"/>
        <v>0.92578490378779144</v>
      </c>
      <c r="FB182" s="4">
        <f t="shared" si="757"/>
        <v>0.89508728638377955</v>
      </c>
      <c r="FC182" s="4">
        <f t="shared" si="758"/>
        <v>0.86113834179055782</v>
      </c>
      <c r="FD182" s="4">
        <f t="shared" si="759"/>
        <v>0.79435767995123052</v>
      </c>
      <c r="FE182" s="4">
        <f t="shared" si="760"/>
        <v>0.71199634481767637</v>
      </c>
      <c r="FF182" s="4">
        <f t="shared" si="761"/>
        <v>0.97069048177338013</v>
      </c>
      <c r="FG182" s="4">
        <f t="shared" si="762"/>
        <v>0.89684488530254391</v>
      </c>
      <c r="FH182" s="4">
        <f t="shared" si="763"/>
        <v>0.8560382342324101</v>
      </c>
      <c r="FI182" s="4">
        <f t="shared" si="764"/>
        <v>0.81210582493845596</v>
      </c>
      <c r="FJ182" s="4">
        <f t="shared" si="765"/>
        <v>0.72916104685159666</v>
      </c>
      <c r="FK182" s="4">
        <f t="shared" si="766"/>
        <v>0.63275970856124619</v>
      </c>
      <c r="FL182" s="4">
        <f t="shared" si="767"/>
        <v>0.97850587314047577</v>
      </c>
      <c r="FM182" s="4">
        <f t="shared" si="768"/>
        <v>0.92278487800537223</v>
      </c>
      <c r="FN182" s="4">
        <f t="shared" si="769"/>
        <v>0.89099247013926008</v>
      </c>
      <c r="FO182" s="4">
        <f t="shared" si="770"/>
        <v>0.8559317474078727</v>
      </c>
      <c r="FP182" s="4">
        <f t="shared" si="771"/>
        <v>0.78726572283053919</v>
      </c>
      <c r="FQ182" s="4">
        <f t="shared" si="772"/>
        <v>0.70312553772884367</v>
      </c>
      <c r="FR182" s="4">
        <f t="shared" si="773"/>
        <v>0.93771969609693206</v>
      </c>
      <c r="FS182" s="4">
        <f t="shared" si="774"/>
        <v>0.79808360044548898</v>
      </c>
      <c r="FT182" s="4">
        <f t="shared" si="775"/>
        <v>0.72997146408171476</v>
      </c>
      <c r="FU182" s="4">
        <f t="shared" si="776"/>
        <v>0.66272516971686535</v>
      </c>
      <c r="FV182" s="4">
        <f t="shared" si="777"/>
        <v>0.55034896520972953</v>
      </c>
      <c r="FW182" s="4">
        <f t="shared" si="778"/>
        <v>0.43924786174116487</v>
      </c>
      <c r="FX182" s="4">
        <f t="shared" si="779"/>
        <v>0.95390930746757696</v>
      </c>
      <c r="FY182" s="4">
        <f t="shared" si="780"/>
        <v>0.84455413865213447</v>
      </c>
      <c r="FZ182" s="4">
        <f t="shared" si="781"/>
        <v>0.78795283770830848</v>
      </c>
      <c r="GA182" s="4">
        <f t="shared" si="782"/>
        <v>0.72980116049766597</v>
      </c>
      <c r="GB182" s="4">
        <f t="shared" si="783"/>
        <v>0.62720212591697211</v>
      </c>
      <c r="GC182" s="4">
        <f t="shared" si="784"/>
        <v>0.51847573293207261</v>
      </c>
      <c r="GD182" s="4">
        <f t="shared" si="785"/>
        <v>0.95861009875025316</v>
      </c>
      <c r="GE182" s="4">
        <f t="shared" si="786"/>
        <v>0.85875664558170606</v>
      </c>
      <c r="GF182" s="4">
        <f t="shared" si="787"/>
        <v>0.80613973132477479</v>
      </c>
      <c r="GG182" s="4">
        <f t="shared" si="788"/>
        <v>0.7514020476904002</v>
      </c>
      <c r="GH182" s="4">
        <f t="shared" si="789"/>
        <v>0.65310650405646886</v>
      </c>
      <c r="GI182" s="4">
        <f t="shared" si="790"/>
        <v>0.54647211556746611</v>
      </c>
      <c r="GJ182" s="4">
        <f t="shared" si="791"/>
        <v>0.96954566493594951</v>
      </c>
      <c r="GK182" s="4">
        <f t="shared" si="792"/>
        <v>0.89313324330338695</v>
      </c>
      <c r="GL182" s="4">
        <f t="shared" si="793"/>
        <v>0.85110208954536815</v>
      </c>
      <c r="GM182" s="4">
        <f t="shared" si="794"/>
        <v>0.80600469955465415</v>
      </c>
      <c r="GN182" s="4">
        <f t="shared" si="795"/>
        <v>0.7212909393838568</v>
      </c>
      <c r="GO182" s="4">
        <f t="shared" si="796"/>
        <v>0.62353463234442752</v>
      </c>
      <c r="GP182" s="4">
        <f t="shared" si="797"/>
        <v>0.94493058760375193</v>
      </c>
      <c r="GQ182" s="4">
        <f t="shared" si="798"/>
        <v>0.81832955037650934</v>
      </c>
      <c r="GR182" s="4">
        <f t="shared" si="799"/>
        <v>0.75494995257724329</v>
      </c>
      <c r="GS182" s="4">
        <f t="shared" si="800"/>
        <v>0.69129349166023635</v>
      </c>
      <c r="GT182" s="4">
        <f t="shared" si="801"/>
        <v>0.58243854548581808</v>
      </c>
      <c r="GU182" s="4">
        <f t="shared" si="802"/>
        <v>0.47165444152250796</v>
      </c>
      <c r="GV182" s="4">
        <f t="shared" si="803"/>
        <v>0.95932704865310348</v>
      </c>
      <c r="GW182" s="4">
        <f t="shared" si="804"/>
        <v>0.86095235503526713</v>
      </c>
      <c r="GX182" s="4">
        <f t="shared" si="805"/>
        <v>0.8089714475817068</v>
      </c>
      <c r="GY182" s="4">
        <f t="shared" si="806"/>
        <v>0.75479011070098312</v>
      </c>
      <c r="GZ182" s="4">
        <f t="shared" si="807"/>
        <v>0.65722308535999041</v>
      </c>
      <c r="HA182" s="4">
        <f t="shared" si="808"/>
        <v>0.55098413350114361</v>
      </c>
      <c r="HB182" s="4">
        <f t="shared" si="809"/>
        <v>0.88114265657864477</v>
      </c>
      <c r="HC182" s="4">
        <f t="shared" si="810"/>
        <v>0.66057313025446496</v>
      </c>
      <c r="HD182" s="4">
        <f t="shared" si="811"/>
        <v>0.57100862826785459</v>
      </c>
      <c r="HE182" s="4">
        <f t="shared" si="812"/>
        <v>0.49173874534369072</v>
      </c>
      <c r="HF182" s="4">
        <f t="shared" si="813"/>
        <v>0.37603089897813768</v>
      </c>
      <c r="HG182" s="4">
        <f t="shared" si="814"/>
        <v>0.27833704955344368</v>
      </c>
      <c r="HH182" s="4">
        <f t="shared" si="815"/>
        <v>0.91063778559652264</v>
      </c>
      <c r="HI182" s="4">
        <f t="shared" si="816"/>
        <v>0.72790138876401955</v>
      </c>
      <c r="HJ182" s="4">
        <f t="shared" si="817"/>
        <v>0.64659815628143857</v>
      </c>
      <c r="HK182" s="4">
        <f t="shared" si="818"/>
        <v>0.57079701649373882</v>
      </c>
      <c r="HL182" s="4">
        <f t="shared" si="819"/>
        <v>0.45306910196717493</v>
      </c>
      <c r="HM182" s="4">
        <f t="shared" si="820"/>
        <v>0.34647419169976601</v>
      </c>
      <c r="HN182" s="4">
        <f t="shared" si="821"/>
        <v>0.6692153873981963</v>
      </c>
      <c r="HP182" s="4">
        <f t="shared" ref="HP182:IU182" si="978">IF(B1=1,ET182,0)</f>
        <v>0.97188594580036203</v>
      </c>
      <c r="HQ182" s="4">
        <f t="shared" si="978"/>
        <v>0.90074434865104602</v>
      </c>
      <c r="HR182" s="4">
        <f t="shared" si="978"/>
        <v>0.86124160408568773</v>
      </c>
      <c r="HS182" s="4">
        <f t="shared" si="978"/>
        <v>0.81856053365771964</v>
      </c>
      <c r="HT182" s="4">
        <f t="shared" si="978"/>
        <v>0.73754428412961082</v>
      </c>
      <c r="HU182" s="4">
        <f t="shared" si="978"/>
        <v>0.64266454237261106</v>
      </c>
      <c r="HV182" s="4">
        <f t="shared" si="978"/>
        <v>0.97938933480379342</v>
      </c>
      <c r="HW182" s="4">
        <f t="shared" si="978"/>
        <v>0.92578490378779144</v>
      </c>
      <c r="HX182" s="4">
        <f t="shared" si="978"/>
        <v>0.89508728638377955</v>
      </c>
      <c r="HY182" s="4">
        <f t="shared" si="978"/>
        <v>0.86113834179055782</v>
      </c>
      <c r="HZ182" s="4">
        <f t="shared" si="978"/>
        <v>0.79435767995123052</v>
      </c>
      <c r="IA182" s="4">
        <f t="shared" si="978"/>
        <v>0.71199634481767637</v>
      </c>
      <c r="IB182" s="4">
        <f t="shared" si="978"/>
        <v>0.97069048177338013</v>
      </c>
      <c r="IC182" s="4">
        <f t="shared" si="978"/>
        <v>0.89684488530254391</v>
      </c>
      <c r="ID182" s="4">
        <f t="shared" si="978"/>
        <v>0.8560382342324101</v>
      </c>
      <c r="IE182" s="4">
        <f t="shared" si="978"/>
        <v>0.81210582493845596</v>
      </c>
      <c r="IF182" s="4">
        <f t="shared" si="978"/>
        <v>0.72916104685159666</v>
      </c>
      <c r="IG182" s="4">
        <f t="shared" si="978"/>
        <v>0.63275970856124619</v>
      </c>
      <c r="IH182" s="4">
        <f t="shared" si="978"/>
        <v>0.97850587314047577</v>
      </c>
      <c r="II182" s="4">
        <f t="shared" si="978"/>
        <v>0.92278487800537223</v>
      </c>
      <c r="IJ182" s="4">
        <f t="shared" si="978"/>
        <v>0.89099247013926008</v>
      </c>
      <c r="IK182" s="4">
        <f t="shared" si="978"/>
        <v>0.8559317474078727</v>
      </c>
      <c r="IL182" s="4">
        <f t="shared" si="978"/>
        <v>0.78726572283053919</v>
      </c>
      <c r="IM182" s="4">
        <f t="shared" si="978"/>
        <v>0.70312553772884367</v>
      </c>
      <c r="IN182" s="4">
        <f t="shared" si="978"/>
        <v>0.93771969609693206</v>
      </c>
      <c r="IO182" s="4">
        <f t="shared" si="978"/>
        <v>0.79808360044548898</v>
      </c>
      <c r="IP182" s="4">
        <f t="shared" si="978"/>
        <v>0.72997146408171476</v>
      </c>
      <c r="IQ182" s="4">
        <f t="shared" si="978"/>
        <v>0.66272516971686535</v>
      </c>
      <c r="IR182" s="4">
        <f t="shared" si="978"/>
        <v>0.55034896520972953</v>
      </c>
      <c r="IS182" s="4">
        <f t="shared" si="978"/>
        <v>0.43924786174116487</v>
      </c>
      <c r="IT182" s="4">
        <f t="shared" si="978"/>
        <v>0.95390930746757696</v>
      </c>
      <c r="IU182" s="4">
        <f t="shared" si="978"/>
        <v>0.84455413865213447</v>
      </c>
      <c r="IV182" s="4">
        <f t="shared" ref="IV182:KA182" si="979">IF(AH1=1,FZ182,0)</f>
        <v>0.78795283770830848</v>
      </c>
      <c r="IW182" s="4">
        <f t="shared" si="979"/>
        <v>0.72980116049766597</v>
      </c>
      <c r="IX182" s="4">
        <f t="shared" si="979"/>
        <v>0.62720212591697211</v>
      </c>
      <c r="IY182" s="4">
        <f t="shared" si="979"/>
        <v>0.51847573293207261</v>
      </c>
      <c r="IZ182" s="4">
        <f t="shared" si="979"/>
        <v>0.95861009875025316</v>
      </c>
      <c r="JA182" s="4">
        <f t="shared" si="979"/>
        <v>0.85875664558170606</v>
      </c>
      <c r="JB182" s="4">
        <f t="shared" si="979"/>
        <v>0.80613973132477479</v>
      </c>
      <c r="JC182" s="4">
        <f t="shared" si="979"/>
        <v>0.7514020476904002</v>
      </c>
      <c r="JD182" s="4">
        <f t="shared" si="979"/>
        <v>0.65310650405646886</v>
      </c>
      <c r="JE182" s="4">
        <f t="shared" si="979"/>
        <v>0.54647211556746611</v>
      </c>
      <c r="JF182" s="4">
        <f t="shared" si="979"/>
        <v>0.96954566493594951</v>
      </c>
      <c r="JG182" s="4">
        <f t="shared" si="979"/>
        <v>0.89313324330338695</v>
      </c>
      <c r="JH182" s="4">
        <f t="shared" si="979"/>
        <v>0.85110208954536815</v>
      </c>
      <c r="JI182" s="4">
        <f t="shared" si="979"/>
        <v>0.80600469955465415</v>
      </c>
      <c r="JJ182" s="4">
        <f t="shared" si="979"/>
        <v>0.7212909393838568</v>
      </c>
      <c r="JK182" s="4">
        <f t="shared" si="979"/>
        <v>0.62353463234442752</v>
      </c>
      <c r="JL182" s="4">
        <f t="shared" si="979"/>
        <v>0.94493058760375193</v>
      </c>
      <c r="JM182" s="4">
        <f t="shared" si="979"/>
        <v>0.81832955037650934</v>
      </c>
      <c r="JN182" s="4">
        <f t="shared" si="979"/>
        <v>0.75494995257724329</v>
      </c>
      <c r="JO182" s="4">
        <f t="shared" si="979"/>
        <v>0.69129349166023635</v>
      </c>
      <c r="JP182" s="4">
        <f t="shared" si="979"/>
        <v>0.58243854548581808</v>
      </c>
      <c r="JQ182" s="4">
        <f t="shared" si="979"/>
        <v>0.47165444152250796</v>
      </c>
      <c r="JR182" s="4">
        <f t="shared" si="979"/>
        <v>0.95932704865310348</v>
      </c>
      <c r="JS182" s="4">
        <f t="shared" si="979"/>
        <v>0.86095235503526713</v>
      </c>
      <c r="JT182" s="4">
        <f t="shared" si="979"/>
        <v>0.8089714475817068</v>
      </c>
      <c r="JU182" s="4">
        <f t="shared" si="979"/>
        <v>0.75479011070098312</v>
      </c>
      <c r="JV182" s="4">
        <f t="shared" si="979"/>
        <v>0.65722308535999041</v>
      </c>
      <c r="JW182" s="4">
        <f t="shared" si="979"/>
        <v>0.55098413350114361</v>
      </c>
      <c r="JX182" s="4">
        <f t="shared" si="979"/>
        <v>0.88114265657864477</v>
      </c>
      <c r="JY182" s="4">
        <f t="shared" si="979"/>
        <v>0.66057313025446496</v>
      </c>
      <c r="JZ182" s="4">
        <f t="shared" si="979"/>
        <v>0.57100862826785459</v>
      </c>
      <c r="KA182" s="4">
        <f t="shared" si="979"/>
        <v>0.49173874534369072</v>
      </c>
      <c r="KB182" s="4">
        <f t="shared" ref="KB182:KJ182" si="980">IF(BN1=1,HF182,0)</f>
        <v>0.37603089897813768</v>
      </c>
      <c r="KC182" s="4">
        <f t="shared" si="980"/>
        <v>0.27833704955344368</v>
      </c>
      <c r="KD182" s="4">
        <f t="shared" si="980"/>
        <v>0.91063778559652264</v>
      </c>
      <c r="KE182" s="4">
        <f t="shared" si="980"/>
        <v>0.72790138876401955</v>
      </c>
      <c r="KF182" s="4">
        <f t="shared" si="980"/>
        <v>0.64659815628143857</v>
      </c>
      <c r="KG182" s="4">
        <f t="shared" si="980"/>
        <v>0.57079701649373882</v>
      </c>
      <c r="KH182" s="4">
        <f t="shared" si="980"/>
        <v>0.45306910196717493</v>
      </c>
      <c r="KI182" s="4">
        <f t="shared" si="980"/>
        <v>0.34647419169976601</v>
      </c>
      <c r="KJ182" s="4">
        <f t="shared" si="980"/>
        <v>0</v>
      </c>
    </row>
    <row r="183" spans="1:296" x14ac:dyDescent="0.2">
      <c r="A183" s="4" t="str">
        <f>'Respondent Data'!A183</f>
        <v>1486</v>
      </c>
      <c r="B183" s="4">
        <f>SUMPRODUCT('Respondent Data'!I183:Z183,'Product Coding'!A100:R100)</f>
        <v>1.3745341577047911</v>
      </c>
      <c r="C183" s="4">
        <f>SUMPRODUCT('Respondent Data'!I183:Z183,'Product Coding'!A101:R101)</f>
        <v>1.1359988006679851</v>
      </c>
      <c r="D183" s="4">
        <f>SUMPRODUCT('Respondent Data'!I183:Z183,'Product Coding'!A102:R102)</f>
        <v>1.1278427343532051</v>
      </c>
      <c r="E183" s="4">
        <f>SUMPRODUCT('Respondent Data'!I183:Z183,'Product Coding'!A103:R103)</f>
        <v>1.1613371757000293</v>
      </c>
      <c r="F183" s="4">
        <f>SUMPRODUCT('Respondent Data'!I183:Z183,'Product Coding'!A104:R104)</f>
        <v>0.42673207333534924</v>
      </c>
      <c r="G183" s="4">
        <f>SUMPRODUCT('Respondent Data'!I183:Z183,'Product Coding'!A105:R105)</f>
        <v>0.18397582134602608</v>
      </c>
      <c r="H183" s="4">
        <f>SUMPRODUCT('Respondent Data'!I183:Z183,'Product Coding'!A106:R106)</f>
        <v>-0.6657653932268488</v>
      </c>
      <c r="I183" s="4">
        <f>SUMPRODUCT('Respondent Data'!I183:Z183,'Product Coding'!A107:R107)</f>
        <v>-0.90430075026365486</v>
      </c>
      <c r="J183" s="4">
        <f>SUMPRODUCT('Respondent Data'!I183:Z183,'Product Coding'!A108:R108)</f>
        <v>-0.9124568165784348</v>
      </c>
      <c r="K183" s="4">
        <f>SUMPRODUCT('Respondent Data'!I183:Z183,'Product Coding'!A109:R109)</f>
        <v>-0.87896237523161069</v>
      </c>
      <c r="L183" s="4">
        <f>SUMPRODUCT('Respondent Data'!I183:Z183,'Product Coding'!A110:R110)</f>
        <v>-1.6135674775962907</v>
      </c>
      <c r="M183" s="4">
        <f>SUMPRODUCT('Respondent Data'!I183:Z183,'Product Coding'!A111:R111)</f>
        <v>-1.8563237295856139</v>
      </c>
      <c r="N183" s="4">
        <f>SUMPRODUCT('Respondent Data'!I183:Z183,'Product Coding'!A112:R112)</f>
        <v>2.021332292812291</v>
      </c>
      <c r="O183" s="4">
        <f>SUMPRODUCT('Respondent Data'!I183:Z183,'Product Coding'!A113:R113)</f>
        <v>1.7827969357754849</v>
      </c>
      <c r="P183" s="4">
        <f>SUMPRODUCT('Respondent Data'!I183:Z183,'Product Coding'!A114:R114)</f>
        <v>1.774640869460705</v>
      </c>
      <c r="Q183" s="4">
        <f>SUMPRODUCT('Respondent Data'!I183:Z183,'Product Coding'!A115:R115)</f>
        <v>1.8081353108075291</v>
      </c>
      <c r="R183" s="4">
        <f>SUMPRODUCT('Respondent Data'!I183:Z183,'Product Coding'!A116:R116)</f>
        <v>1.0735302084428491</v>
      </c>
      <c r="S183" s="4">
        <f>SUMPRODUCT('Respondent Data'!I183:Z183,'Product Coding'!A117:R117)</f>
        <v>0.83077395645352592</v>
      </c>
      <c r="T183" s="4">
        <f>SUMPRODUCT('Respondent Data'!I183:Z183,'Product Coding'!A118:R118)</f>
        <v>-1.8967258119348962E-2</v>
      </c>
      <c r="U183" s="4">
        <f>SUMPRODUCT('Respondent Data'!I183:Z183,'Product Coding'!A119:R119)</f>
        <v>-0.25750261515615502</v>
      </c>
      <c r="V183" s="4">
        <f>SUMPRODUCT('Respondent Data'!I183:Z183,'Product Coding'!A120:R120)</f>
        <v>-0.26565868147093497</v>
      </c>
      <c r="W183" s="4">
        <f>SUMPRODUCT('Respondent Data'!I183:Z183,'Product Coding'!A121:R121)</f>
        <v>-0.23216424012411085</v>
      </c>
      <c r="X183" s="4">
        <f>SUMPRODUCT('Respondent Data'!I183:Z183,'Product Coding'!A122:R122)</f>
        <v>-0.96676934248879087</v>
      </c>
      <c r="Y183" s="4">
        <f>SUMPRODUCT('Respondent Data'!I183:Z183,'Product Coding'!A123:R123)</f>
        <v>-1.209525594478114</v>
      </c>
      <c r="Z183" s="4">
        <f>SUMPRODUCT('Respondent Data'!I183:Z183,'Product Coding'!A124:R124)</f>
        <v>3.5648741930993628</v>
      </c>
      <c r="AA183" s="4">
        <f>SUMPRODUCT('Respondent Data'!I183:Z183,'Product Coding'!A125:R125)</f>
        <v>3.3263388360625568</v>
      </c>
      <c r="AB183" s="4">
        <f>SUMPRODUCT('Respondent Data'!I183:Z183,'Product Coding'!A126:R126)</f>
        <v>3.3181827697477768</v>
      </c>
      <c r="AC183" s="4">
        <f>SUMPRODUCT('Respondent Data'!I183:Z183,'Product Coding'!A127:R127)</f>
        <v>3.3516772110946009</v>
      </c>
      <c r="AD183" s="4">
        <f>SUMPRODUCT('Respondent Data'!I183:Z183,'Product Coding'!A128:R128)</f>
        <v>2.6170721087299209</v>
      </c>
      <c r="AE183" s="4">
        <f>SUMPRODUCT('Respondent Data'!I183:Z183,'Product Coding'!A129:R129)</f>
        <v>2.3743158567405978</v>
      </c>
      <c r="AF183" s="4">
        <f>SUMPRODUCT('Respondent Data'!I183:Z183,'Product Coding'!A130:R130)</f>
        <v>1.5245746421677229</v>
      </c>
      <c r="AG183" s="4">
        <f>SUMPRODUCT('Respondent Data'!I183:Z183,'Product Coding'!A131:R131)</f>
        <v>1.2860392851309168</v>
      </c>
      <c r="AH183" s="4">
        <f>SUMPRODUCT('Respondent Data'!I183:Z183,'Product Coding'!A132:R132)</f>
        <v>1.2778832188161369</v>
      </c>
      <c r="AI183" s="4">
        <f>SUMPRODUCT('Respondent Data'!I183:Z183,'Product Coding'!A133:R133)</f>
        <v>1.311377660162961</v>
      </c>
      <c r="AJ183" s="4">
        <f>SUMPRODUCT('Respondent Data'!I183:Z183,'Product Coding'!A134:R134)</f>
        <v>0.57677255779828096</v>
      </c>
      <c r="AK183" s="4">
        <f>SUMPRODUCT('Respondent Data'!I183:Z183,'Product Coding'!A135:R135)</f>
        <v>0.3340163058089578</v>
      </c>
      <c r="AL183" s="4">
        <f>SUMPRODUCT('Respondent Data'!I183:Z183,'Product Coding'!A136:R136)</f>
        <v>4.552724272146766</v>
      </c>
      <c r="AM183" s="4">
        <f>SUMPRODUCT('Respondent Data'!I183:Z183,'Product Coding'!A137:R137)</f>
        <v>4.3141889151099599</v>
      </c>
      <c r="AN183" s="4">
        <f>SUMPRODUCT('Respondent Data'!I183:Z183,'Product Coding'!A138:R138)</f>
        <v>4.30603284879518</v>
      </c>
      <c r="AO183" s="4">
        <f>SUMPRODUCT('Respondent Data'!I183:Z183,'Product Coding'!A139:R139)</f>
        <v>4.3395272901420041</v>
      </c>
      <c r="AP183" s="4">
        <f>SUMPRODUCT('Respondent Data'!I183:Z183,'Product Coding'!A140:R140)</f>
        <v>3.6049221877773241</v>
      </c>
      <c r="AQ183" s="4">
        <f>SUMPRODUCT('Respondent Data'!I183:Z183,'Product Coding'!A141:R141)</f>
        <v>3.3621659357880009</v>
      </c>
      <c r="AR183" s="4">
        <f>SUMPRODUCT('Respondent Data'!I183:Z183,'Product Coding'!A142:R142)</f>
        <v>2.5124247212151261</v>
      </c>
      <c r="AS183" s="4">
        <f>SUMPRODUCT('Respondent Data'!I183:Z183,'Product Coding'!A143:R143)</f>
        <v>2.27388936417832</v>
      </c>
      <c r="AT183" s="4">
        <f>SUMPRODUCT('Respondent Data'!I183:Z183,'Product Coding'!A144:R144)</f>
        <v>2.2657332978635401</v>
      </c>
      <c r="AU183" s="4">
        <f>SUMPRODUCT('Respondent Data'!I183:Z183,'Product Coding'!A145:R145)</f>
        <v>2.2992277392103642</v>
      </c>
      <c r="AV183" s="4">
        <f>SUMPRODUCT('Respondent Data'!I183:Z183,'Product Coding'!A146:R146)</f>
        <v>1.5646226368456841</v>
      </c>
      <c r="AW183" s="4">
        <f>SUMPRODUCT('Respondent Data'!I183:Z183,'Product Coding'!A147:R147)</f>
        <v>1.321866384856361</v>
      </c>
      <c r="AX183" s="4">
        <f>SUMPRODUCT('Respondent Data'!I183:Z183,'Product Coding'!A148:R148)</f>
        <v>4.9587944164480611</v>
      </c>
      <c r="AY183" s="4">
        <f>SUMPRODUCT('Respondent Data'!I183:Z183,'Product Coding'!A149:R149)</f>
        <v>4.720259059411255</v>
      </c>
      <c r="AZ183" s="4">
        <f>SUMPRODUCT('Respondent Data'!I183:Z183,'Product Coding'!A150:R150)</f>
        <v>4.7121029930964742</v>
      </c>
      <c r="BA183" s="4">
        <f>SUMPRODUCT('Respondent Data'!I183:Z183,'Product Coding'!A151:R151)</f>
        <v>4.7455974344432992</v>
      </c>
      <c r="BB183" s="4">
        <f>SUMPRODUCT('Respondent Data'!I183:Z183,'Product Coding'!A152:R152)</f>
        <v>4.0109923320786187</v>
      </c>
      <c r="BC183" s="4">
        <f>SUMPRODUCT('Respondent Data'!I183:Z183,'Product Coding'!A153:R153)</f>
        <v>3.7682360800892956</v>
      </c>
      <c r="BD183" s="4">
        <f>SUMPRODUCT('Respondent Data'!I183:Z183,'Product Coding'!A154:R154)</f>
        <v>2.9184948655164207</v>
      </c>
      <c r="BE183" s="4">
        <f>SUMPRODUCT('Respondent Data'!I183:Z183,'Product Coding'!A155:R155)</f>
        <v>2.6799595084796146</v>
      </c>
      <c r="BF183" s="4">
        <f>SUMPRODUCT('Respondent Data'!I183:Z183,'Product Coding'!A156:R156)</f>
        <v>2.6718034421648347</v>
      </c>
      <c r="BG183" s="4">
        <f>SUMPRODUCT('Respondent Data'!I183:Z183,'Product Coding'!A157:R157)</f>
        <v>2.7052978835116588</v>
      </c>
      <c r="BH183" s="4">
        <f>SUMPRODUCT('Respondent Data'!I183:Z183,'Product Coding'!A158:R158)</f>
        <v>1.9706927811469792</v>
      </c>
      <c r="BI183" s="4">
        <f>SUMPRODUCT('Respondent Data'!I183:Z183,'Product Coding'!A159:R159)</f>
        <v>1.7279365291576556</v>
      </c>
      <c r="BJ183" s="4">
        <f>SUMPRODUCT('Respondent Data'!I183:Z183,'Product Coding'!A160:R160)</f>
        <v>5.6479386418677109</v>
      </c>
      <c r="BK183" s="4">
        <f>SUMPRODUCT('Respondent Data'!I183:Z183,'Product Coding'!A161:R161)</f>
        <v>5.4094032848309048</v>
      </c>
      <c r="BL183" s="4">
        <f>SUMPRODUCT('Respondent Data'!I183:Z183,'Product Coding'!A162:R162)</f>
        <v>5.401247218516124</v>
      </c>
      <c r="BM183" s="4">
        <f>SUMPRODUCT('Respondent Data'!I183:Z183,'Product Coding'!A163:R163)</f>
        <v>5.434741659862949</v>
      </c>
      <c r="BN183" s="4">
        <f>SUMPRODUCT('Respondent Data'!I183:Z183,'Product Coding'!A164:R164)</f>
        <v>4.7001365574982685</v>
      </c>
      <c r="BO183" s="4">
        <f>SUMPRODUCT('Respondent Data'!I183:Z183,'Product Coding'!A165:R165)</f>
        <v>4.4573803055089458</v>
      </c>
      <c r="BP183" s="4">
        <f>SUMPRODUCT('Respondent Data'!I183:Z183,'Product Coding'!A166:R166)</f>
        <v>3.6076390909360714</v>
      </c>
      <c r="BQ183" s="4">
        <f>SUMPRODUCT('Respondent Data'!I183:Z183,'Product Coding'!A167:R167)</f>
        <v>3.3691037338992653</v>
      </c>
      <c r="BR183" s="4">
        <f>SUMPRODUCT('Respondent Data'!I183:Z183,'Product Coding'!A168:R168)</f>
        <v>3.3609476675844845</v>
      </c>
      <c r="BS183" s="4">
        <f>SUMPRODUCT('Respondent Data'!I183:Z183,'Product Coding'!A169:R169)</f>
        <v>3.3944421089313095</v>
      </c>
      <c r="BT183" s="4">
        <f>SUMPRODUCT('Respondent Data'!I183:Z183,'Product Coding'!A170:R170)</f>
        <v>2.659837006566629</v>
      </c>
      <c r="BU183" s="4">
        <f>SUMPRODUCT('Respondent Data'!I183:Z183,'Product Coding'!A171:R171)</f>
        <v>2.4170807545773059</v>
      </c>
      <c r="BV183" s="4">
        <f>SUMPRODUCT('Respondent Data'!I183:Z183,'Product Coding'!A172:R172)</f>
        <v>0.80476067374363403</v>
      </c>
      <c r="BX183" s="4">
        <f t="shared" si="676"/>
        <v>0.25295740662087585</v>
      </c>
      <c r="BY183" s="4">
        <f t="shared" si="677"/>
        <v>0.32110124497733289</v>
      </c>
      <c r="BZ183" s="4">
        <f t="shared" si="678"/>
        <v>0.32373087717519872</v>
      </c>
      <c r="CA183" s="4">
        <f t="shared" si="679"/>
        <v>0.3130672749170913</v>
      </c>
      <c r="CB183" s="4">
        <f t="shared" si="680"/>
        <v>0.65263838803179608</v>
      </c>
      <c r="CC183" s="4">
        <f t="shared" si="681"/>
        <v>0.83195591915778078</v>
      </c>
      <c r="CD183" s="4">
        <f t="shared" si="682"/>
        <v>1.9459793909241978</v>
      </c>
      <c r="CE183" s="4">
        <f t="shared" si="683"/>
        <v>2.4702040294969732</v>
      </c>
      <c r="CF183" s="4">
        <f t="shared" si="684"/>
        <v>2.4904335619353222</v>
      </c>
      <c r="CG183" s="4">
        <f t="shared" si="685"/>
        <v>2.408399394584805</v>
      </c>
      <c r="CH183" s="4">
        <f t="shared" si="686"/>
        <v>5.0206905178282835</v>
      </c>
      <c r="CI183" s="4">
        <f t="shared" si="687"/>
        <v>6.400164733127963</v>
      </c>
      <c r="CJ183" s="4">
        <f t="shared" si="688"/>
        <v>0.13247884683721697</v>
      </c>
      <c r="CK183" s="4">
        <f t="shared" si="689"/>
        <v>0.16816713620229351</v>
      </c>
      <c r="CL183" s="4">
        <f t="shared" si="690"/>
        <v>0.16954432711294118</v>
      </c>
      <c r="CM183" s="4">
        <f t="shared" si="691"/>
        <v>0.16395958559793142</v>
      </c>
      <c r="CN183" s="4">
        <f t="shared" si="692"/>
        <v>0.34179976069147894</v>
      </c>
      <c r="CO183" s="4">
        <f t="shared" si="693"/>
        <v>0.43571193372728012</v>
      </c>
      <c r="CP183" s="4">
        <f t="shared" si="694"/>
        <v>1.0191482792397983</v>
      </c>
      <c r="CQ183" s="4">
        <f t="shared" si="695"/>
        <v>1.2936951941908419</v>
      </c>
      <c r="CR183" s="4">
        <f t="shared" si="696"/>
        <v>1.3042898044269644</v>
      </c>
      <c r="CS183" s="4">
        <f t="shared" si="697"/>
        <v>1.2613268722992799</v>
      </c>
      <c r="CT183" s="4">
        <f t="shared" si="698"/>
        <v>2.6294359157679201</v>
      </c>
      <c r="CU183" s="4">
        <f t="shared" si="699"/>
        <v>3.3518941182212592</v>
      </c>
      <c r="CV183" s="4">
        <f t="shared" si="700"/>
        <v>2.8300545664170902E-2</v>
      </c>
      <c r="CW183" s="4">
        <f t="shared" si="701"/>
        <v>3.5924389673724556E-2</v>
      </c>
      <c r="CX183" s="4">
        <f t="shared" si="702"/>
        <v>3.621858950400355E-2</v>
      </c>
      <c r="CY183" s="4">
        <f t="shared" si="703"/>
        <v>3.5025559552117495E-2</v>
      </c>
      <c r="CZ183" s="4">
        <f t="shared" si="704"/>
        <v>7.301633405171247E-2</v>
      </c>
      <c r="DA183" s="4">
        <f t="shared" si="705"/>
        <v>9.3078146219257474E-2</v>
      </c>
      <c r="DB183" s="4">
        <f t="shared" si="706"/>
        <v>0.21771364337604174</v>
      </c>
      <c r="DC183" s="4">
        <f t="shared" si="707"/>
        <v>0.27636321414922643</v>
      </c>
      <c r="DD183" s="4">
        <f t="shared" si="708"/>
        <v>0.27862646792852525</v>
      </c>
      <c r="DE183" s="4">
        <f t="shared" si="709"/>
        <v>0.26944859197644805</v>
      </c>
      <c r="DF183" s="4">
        <f t="shared" si="710"/>
        <v>0.56170832537995774</v>
      </c>
      <c r="DG183" s="4">
        <f t="shared" si="711"/>
        <v>0.71604210648622346</v>
      </c>
      <c r="DH183" s="4">
        <f t="shared" si="712"/>
        <v>1.0538455620788065E-2</v>
      </c>
      <c r="DI183" s="4">
        <f t="shared" si="713"/>
        <v>1.33773952902874E-2</v>
      </c>
      <c r="DJ183" s="4">
        <f t="shared" si="714"/>
        <v>1.3486948367172548E-2</v>
      </c>
      <c r="DK183" s="4">
        <f t="shared" si="715"/>
        <v>1.3042692155599235E-2</v>
      </c>
      <c r="DL183" s="4">
        <f t="shared" si="716"/>
        <v>2.7189560410871713E-2</v>
      </c>
      <c r="DM183" s="4">
        <f t="shared" si="717"/>
        <v>3.4660106021867546E-2</v>
      </c>
      <c r="DN183" s="4">
        <f t="shared" si="718"/>
        <v>8.1071425123198648E-2</v>
      </c>
      <c r="DO183" s="4">
        <f t="shared" si="719"/>
        <v>0.10291114178823714</v>
      </c>
      <c r="DP183" s="4">
        <f t="shared" si="720"/>
        <v>0.10375392410751649</v>
      </c>
      <c r="DQ183" s="4">
        <f t="shared" si="721"/>
        <v>0.10033629960084438</v>
      </c>
      <c r="DR183" s="4">
        <f t="shared" si="722"/>
        <v>0.20916693017471144</v>
      </c>
      <c r="DS183" s="4">
        <f t="shared" si="723"/>
        <v>0.2666371896628848</v>
      </c>
      <c r="DT183" s="4">
        <f t="shared" si="724"/>
        <v>7.0213876014858017E-3</v>
      </c>
      <c r="DU183" s="4">
        <f t="shared" si="725"/>
        <v>8.912869286664472E-3</v>
      </c>
      <c r="DV183" s="4">
        <f t="shared" si="726"/>
        <v>8.9858604955688134E-3</v>
      </c>
      <c r="DW183" s="4">
        <f t="shared" si="727"/>
        <v>8.6898688277127663E-3</v>
      </c>
      <c r="DX183" s="4">
        <f t="shared" si="728"/>
        <v>1.8115409812246078E-2</v>
      </c>
      <c r="DY183" s="4">
        <f t="shared" si="729"/>
        <v>2.309276116398597E-2</v>
      </c>
      <c r="DZ183" s="4">
        <f t="shared" si="730"/>
        <v>5.4014925875091789E-2</v>
      </c>
      <c r="EA183" s="4">
        <f t="shared" si="731"/>
        <v>6.8565930436839617E-2</v>
      </c>
      <c r="EB183" s="4">
        <f t="shared" si="732"/>
        <v>6.9127445476639821E-2</v>
      </c>
      <c r="EC183" s="4">
        <f t="shared" si="733"/>
        <v>6.6850407246261317E-2</v>
      </c>
      <c r="ED183" s="4">
        <f t="shared" si="734"/>
        <v>0.13936027659238179</v>
      </c>
      <c r="EE183" s="4">
        <f t="shared" si="735"/>
        <v>0.17765060887109357</v>
      </c>
      <c r="EF183" s="4">
        <f t="shared" si="736"/>
        <v>3.5247751151707414E-3</v>
      </c>
      <c r="EG183" s="4">
        <f t="shared" si="737"/>
        <v>4.4743093031577672E-3</v>
      </c>
      <c r="EH183" s="4">
        <f t="shared" si="738"/>
        <v>4.5109512906643121E-3</v>
      </c>
      <c r="EI183" s="4">
        <f t="shared" si="739"/>
        <v>4.3623618487517047E-3</v>
      </c>
      <c r="EJ183" s="4">
        <f t="shared" si="740"/>
        <v>9.0940351582090278E-3</v>
      </c>
      <c r="EK183" s="4">
        <f t="shared" si="741"/>
        <v>1.1592692856633436E-2</v>
      </c>
      <c r="EL183" s="4">
        <f t="shared" si="742"/>
        <v>2.7115789268210583E-2</v>
      </c>
      <c r="EM183" s="4">
        <f t="shared" si="743"/>
        <v>3.442047342624386E-2</v>
      </c>
      <c r="EN183" s="4">
        <f t="shared" si="744"/>
        <v>3.4702357058285949E-2</v>
      </c>
      <c r="EO183" s="4">
        <f t="shared" si="745"/>
        <v>3.3559271368353037E-2</v>
      </c>
      <c r="EP183" s="4">
        <f t="shared" si="746"/>
        <v>6.9959623774678487E-2</v>
      </c>
      <c r="EQ183" s="4">
        <f t="shared" si="747"/>
        <v>8.918158074783604E-2</v>
      </c>
      <c r="ER183" s="4">
        <f t="shared" si="748"/>
        <v>0.44719493924404813</v>
      </c>
      <c r="ET183" s="4">
        <f t="shared" si="749"/>
        <v>0.79811172727484692</v>
      </c>
      <c r="EU183" s="4">
        <f t="shared" si="750"/>
        <v>0.75694425677205213</v>
      </c>
      <c r="EV183" s="4">
        <f t="shared" si="751"/>
        <v>0.75544056366953483</v>
      </c>
      <c r="EW183" s="4">
        <f t="shared" si="752"/>
        <v>0.76157560172470318</v>
      </c>
      <c r="EX183" s="4">
        <f t="shared" si="753"/>
        <v>0.60509304832919109</v>
      </c>
      <c r="EY183" s="4">
        <f t="shared" si="754"/>
        <v>0.54586466275877299</v>
      </c>
      <c r="EZ183" s="4">
        <f t="shared" si="755"/>
        <v>0.33944568759738847</v>
      </c>
      <c r="FA183" s="4">
        <f t="shared" si="756"/>
        <v>0.2881674943317255</v>
      </c>
      <c r="FB183" s="4">
        <f t="shared" si="757"/>
        <v>0.28649735978516527</v>
      </c>
      <c r="FC183" s="4">
        <f t="shared" si="758"/>
        <v>0.29339284638671731</v>
      </c>
      <c r="FD183" s="4">
        <f t="shared" si="759"/>
        <v>0.16609390518227615</v>
      </c>
      <c r="FE183" s="4">
        <f t="shared" si="760"/>
        <v>0.13513212692730311</v>
      </c>
      <c r="FF183" s="4">
        <f t="shared" si="761"/>
        <v>0.88301870078438693</v>
      </c>
      <c r="FG183" s="4">
        <f t="shared" si="762"/>
        <v>0.85604188733728281</v>
      </c>
      <c r="FH183" s="4">
        <f t="shared" si="763"/>
        <v>0.85503385961311373</v>
      </c>
      <c r="FI183" s="4">
        <f t="shared" si="764"/>
        <v>0.85913635866171023</v>
      </c>
      <c r="FJ183" s="4">
        <f t="shared" si="765"/>
        <v>0.74526768396848064</v>
      </c>
      <c r="FK183" s="4">
        <f t="shared" si="766"/>
        <v>0.69651855397195195</v>
      </c>
      <c r="FL183" s="4">
        <f t="shared" si="767"/>
        <v>0.49525832762341565</v>
      </c>
      <c r="FM183" s="4">
        <f t="shared" si="768"/>
        <v>0.43597771950373509</v>
      </c>
      <c r="FN183" s="4">
        <f t="shared" si="769"/>
        <v>0.43397319125346828</v>
      </c>
      <c r="FO183" s="4">
        <f t="shared" si="770"/>
        <v>0.44221824462874598</v>
      </c>
      <c r="FP183" s="4">
        <f t="shared" si="771"/>
        <v>0.27552490888612891</v>
      </c>
      <c r="FQ183" s="4">
        <f t="shared" si="772"/>
        <v>0.22978500230808188</v>
      </c>
      <c r="FR183" s="4">
        <f t="shared" si="773"/>
        <v>0.97247833254246518</v>
      </c>
      <c r="FS183" s="4">
        <f t="shared" si="774"/>
        <v>0.96532141724644671</v>
      </c>
      <c r="FT183" s="4">
        <f t="shared" si="775"/>
        <v>0.96504734631199784</v>
      </c>
      <c r="FU183" s="4">
        <f t="shared" si="776"/>
        <v>0.96615971535304512</v>
      </c>
      <c r="FV183" s="4">
        <f t="shared" si="777"/>
        <v>0.93195226229594974</v>
      </c>
      <c r="FW183" s="4">
        <f t="shared" si="778"/>
        <v>0.91484767439437298</v>
      </c>
      <c r="FX183" s="4">
        <f t="shared" si="779"/>
        <v>0.82121113238705024</v>
      </c>
      <c r="FY183" s="4">
        <f t="shared" si="780"/>
        <v>0.78347604264555737</v>
      </c>
      <c r="FZ183" s="4">
        <f t="shared" si="781"/>
        <v>0.78208923800871888</v>
      </c>
      <c r="GA183" s="4">
        <f t="shared" si="782"/>
        <v>0.78774359696052421</v>
      </c>
      <c r="GB183" s="4">
        <f t="shared" si="783"/>
        <v>0.64032443430606911</v>
      </c>
      <c r="GC183" s="4">
        <f t="shared" si="784"/>
        <v>0.58273628381275855</v>
      </c>
      <c r="GD183" s="4">
        <f t="shared" si="785"/>
        <v>0.98957144524073137</v>
      </c>
      <c r="GE183" s="4">
        <f t="shared" si="786"/>
        <v>0.98679919706867414</v>
      </c>
      <c r="GF183" s="4">
        <f t="shared" si="787"/>
        <v>0.98669252880966918</v>
      </c>
      <c r="GG183" s="4">
        <f t="shared" si="788"/>
        <v>0.98712522951244386</v>
      </c>
      <c r="GH183" s="4">
        <f t="shared" si="789"/>
        <v>0.97353014335543298</v>
      </c>
      <c r="GI183" s="4">
        <f t="shared" si="790"/>
        <v>0.96650097377859556</v>
      </c>
      <c r="GJ183" s="4">
        <f t="shared" si="791"/>
        <v>0.92500826195275709</v>
      </c>
      <c r="GK183" s="4">
        <f t="shared" si="792"/>
        <v>0.90669135718279248</v>
      </c>
      <c r="GL183" s="4">
        <f t="shared" si="793"/>
        <v>0.90599904395229147</v>
      </c>
      <c r="GM183" s="4">
        <f t="shared" si="794"/>
        <v>0.90881306048228883</v>
      </c>
      <c r="GN183" s="4">
        <f t="shared" si="795"/>
        <v>0.8270156709094838</v>
      </c>
      <c r="GO183" s="4">
        <f t="shared" si="796"/>
        <v>0.78949205673184897</v>
      </c>
      <c r="GP183" s="4">
        <f t="shared" si="797"/>
        <v>0.99302756854230356</v>
      </c>
      <c r="GQ183" s="4">
        <f t="shared" si="798"/>
        <v>0.99116586817554808</v>
      </c>
      <c r="GR183" s="4">
        <f t="shared" si="799"/>
        <v>0.99109416608558287</v>
      </c>
      <c r="GS183" s="4">
        <f t="shared" si="800"/>
        <v>0.99138499444054884</v>
      </c>
      <c r="GT183" s="4">
        <f t="shared" si="801"/>
        <v>0.98220691913936675</v>
      </c>
      <c r="GU183" s="4">
        <f t="shared" si="802"/>
        <v>0.97742847761163609</v>
      </c>
      <c r="GV183" s="4">
        <f t="shared" si="803"/>
        <v>0.94875316795893949</v>
      </c>
      <c r="GW183" s="4">
        <f t="shared" si="804"/>
        <v>0.93583369216272017</v>
      </c>
      <c r="GX183" s="4">
        <f t="shared" si="805"/>
        <v>0.93534218416231818</v>
      </c>
      <c r="GY183" s="4">
        <f t="shared" si="806"/>
        <v>0.93733853706930237</v>
      </c>
      <c r="GZ183" s="4">
        <f t="shared" si="807"/>
        <v>0.87768550523001998</v>
      </c>
      <c r="HA183" s="4">
        <f t="shared" si="808"/>
        <v>0.8491482893713348</v>
      </c>
      <c r="HB183" s="4">
        <f t="shared" si="809"/>
        <v>0.99648760528631064</v>
      </c>
      <c r="HC183" s="4">
        <f t="shared" si="810"/>
        <v>0.99554562096639199</v>
      </c>
      <c r="HD183" s="4">
        <f t="shared" si="811"/>
        <v>0.99550930601118059</v>
      </c>
      <c r="HE183" s="4">
        <f t="shared" si="812"/>
        <v>0.99565658569610105</v>
      </c>
      <c r="HF183" s="4">
        <f t="shared" si="813"/>
        <v>0.99098792100501998</v>
      </c>
      <c r="HG183" s="4">
        <f t="shared" si="814"/>
        <v>0.9885401575767645</v>
      </c>
      <c r="HH183" s="4">
        <f t="shared" si="815"/>
        <v>0.97360006578466707</v>
      </c>
      <c r="HI183" s="4">
        <f t="shared" si="816"/>
        <v>0.96672487222508741</v>
      </c>
      <c r="HJ183" s="4">
        <f t="shared" si="817"/>
        <v>0.96646150767748662</v>
      </c>
      <c r="HK183" s="4">
        <f t="shared" si="818"/>
        <v>0.96753038524445423</v>
      </c>
      <c r="HL183" s="4">
        <f t="shared" si="819"/>
        <v>0.93461470674204505</v>
      </c>
      <c r="HM183" s="4">
        <f t="shared" si="820"/>
        <v>0.91812055737611387</v>
      </c>
      <c r="HN183" s="4">
        <f t="shared" si="821"/>
        <v>0.69099191330945131</v>
      </c>
      <c r="HP183" s="4">
        <f t="shared" ref="HP183:IU183" si="981">IF(B1=1,ET183,0)</f>
        <v>0.79811172727484692</v>
      </c>
      <c r="HQ183" s="4">
        <f t="shared" si="981"/>
        <v>0.75694425677205213</v>
      </c>
      <c r="HR183" s="4">
        <f t="shared" si="981"/>
        <v>0.75544056366953483</v>
      </c>
      <c r="HS183" s="4">
        <f t="shared" si="981"/>
        <v>0.76157560172470318</v>
      </c>
      <c r="HT183" s="4">
        <f t="shared" si="981"/>
        <v>0.60509304832919109</v>
      </c>
      <c r="HU183" s="4">
        <f t="shared" si="981"/>
        <v>0.54586466275877299</v>
      </c>
      <c r="HV183" s="4">
        <f t="shared" si="981"/>
        <v>0.33944568759738847</v>
      </c>
      <c r="HW183" s="4">
        <f t="shared" si="981"/>
        <v>0.2881674943317255</v>
      </c>
      <c r="HX183" s="4">
        <f t="shared" si="981"/>
        <v>0.28649735978516527</v>
      </c>
      <c r="HY183" s="4">
        <f t="shared" si="981"/>
        <v>0.29339284638671731</v>
      </c>
      <c r="HZ183" s="4">
        <f t="shared" si="981"/>
        <v>0.16609390518227615</v>
      </c>
      <c r="IA183" s="4">
        <f t="shared" si="981"/>
        <v>0.13513212692730311</v>
      </c>
      <c r="IB183" s="4">
        <f t="shared" si="981"/>
        <v>0.88301870078438693</v>
      </c>
      <c r="IC183" s="4">
        <f t="shared" si="981"/>
        <v>0.85604188733728281</v>
      </c>
      <c r="ID183" s="4">
        <f t="shared" si="981"/>
        <v>0.85503385961311373</v>
      </c>
      <c r="IE183" s="4">
        <f t="shared" si="981"/>
        <v>0.85913635866171023</v>
      </c>
      <c r="IF183" s="4">
        <f t="shared" si="981"/>
        <v>0.74526768396848064</v>
      </c>
      <c r="IG183" s="4">
        <f t="shared" si="981"/>
        <v>0.69651855397195195</v>
      </c>
      <c r="IH183" s="4">
        <f t="shared" si="981"/>
        <v>0.49525832762341565</v>
      </c>
      <c r="II183" s="4">
        <f t="shared" si="981"/>
        <v>0.43597771950373509</v>
      </c>
      <c r="IJ183" s="4">
        <f t="shared" si="981"/>
        <v>0.43397319125346828</v>
      </c>
      <c r="IK183" s="4">
        <f t="shared" si="981"/>
        <v>0.44221824462874598</v>
      </c>
      <c r="IL183" s="4">
        <f t="shared" si="981"/>
        <v>0.27552490888612891</v>
      </c>
      <c r="IM183" s="4">
        <f t="shared" si="981"/>
        <v>0.22978500230808188</v>
      </c>
      <c r="IN183" s="4">
        <f t="shared" si="981"/>
        <v>0.97247833254246518</v>
      </c>
      <c r="IO183" s="4">
        <f t="shared" si="981"/>
        <v>0.96532141724644671</v>
      </c>
      <c r="IP183" s="4">
        <f t="shared" si="981"/>
        <v>0.96504734631199784</v>
      </c>
      <c r="IQ183" s="4">
        <f t="shared" si="981"/>
        <v>0.96615971535304512</v>
      </c>
      <c r="IR183" s="4">
        <f t="shared" si="981"/>
        <v>0.93195226229594974</v>
      </c>
      <c r="IS183" s="4">
        <f t="shared" si="981"/>
        <v>0.91484767439437298</v>
      </c>
      <c r="IT183" s="4">
        <f t="shared" si="981"/>
        <v>0.82121113238705024</v>
      </c>
      <c r="IU183" s="4">
        <f t="shared" si="981"/>
        <v>0.78347604264555737</v>
      </c>
      <c r="IV183" s="4">
        <f t="shared" ref="IV183:KA183" si="982">IF(AH1=1,FZ183,0)</f>
        <v>0.78208923800871888</v>
      </c>
      <c r="IW183" s="4">
        <f t="shared" si="982"/>
        <v>0.78774359696052421</v>
      </c>
      <c r="IX183" s="4">
        <f t="shared" si="982"/>
        <v>0.64032443430606911</v>
      </c>
      <c r="IY183" s="4">
        <f t="shared" si="982"/>
        <v>0.58273628381275855</v>
      </c>
      <c r="IZ183" s="4">
        <f t="shared" si="982"/>
        <v>0.98957144524073137</v>
      </c>
      <c r="JA183" s="4">
        <f t="shared" si="982"/>
        <v>0.98679919706867414</v>
      </c>
      <c r="JB183" s="4">
        <f t="shared" si="982"/>
        <v>0.98669252880966918</v>
      </c>
      <c r="JC183" s="4">
        <f t="shared" si="982"/>
        <v>0.98712522951244386</v>
      </c>
      <c r="JD183" s="4">
        <f t="shared" si="982"/>
        <v>0.97353014335543298</v>
      </c>
      <c r="JE183" s="4">
        <f t="shared" si="982"/>
        <v>0.96650097377859556</v>
      </c>
      <c r="JF183" s="4">
        <f t="shared" si="982"/>
        <v>0.92500826195275709</v>
      </c>
      <c r="JG183" s="4">
        <f t="shared" si="982"/>
        <v>0.90669135718279248</v>
      </c>
      <c r="JH183" s="4">
        <f t="shared" si="982"/>
        <v>0.90599904395229147</v>
      </c>
      <c r="JI183" s="4">
        <f t="shared" si="982"/>
        <v>0.90881306048228883</v>
      </c>
      <c r="JJ183" s="4">
        <f t="shared" si="982"/>
        <v>0.8270156709094838</v>
      </c>
      <c r="JK183" s="4">
        <f t="shared" si="982"/>
        <v>0.78949205673184897</v>
      </c>
      <c r="JL183" s="4">
        <f t="shared" si="982"/>
        <v>0.99302756854230356</v>
      </c>
      <c r="JM183" s="4">
        <f t="shared" si="982"/>
        <v>0.99116586817554808</v>
      </c>
      <c r="JN183" s="4">
        <f t="shared" si="982"/>
        <v>0.99109416608558287</v>
      </c>
      <c r="JO183" s="4">
        <f t="shared" si="982"/>
        <v>0.99138499444054884</v>
      </c>
      <c r="JP183" s="4">
        <f t="shared" si="982"/>
        <v>0.98220691913936675</v>
      </c>
      <c r="JQ183" s="4">
        <f t="shared" si="982"/>
        <v>0.97742847761163609</v>
      </c>
      <c r="JR183" s="4">
        <f t="shared" si="982"/>
        <v>0.94875316795893949</v>
      </c>
      <c r="JS183" s="4">
        <f t="shared" si="982"/>
        <v>0.93583369216272017</v>
      </c>
      <c r="JT183" s="4">
        <f t="shared" si="982"/>
        <v>0.93534218416231818</v>
      </c>
      <c r="JU183" s="4">
        <f t="shared" si="982"/>
        <v>0.93733853706930237</v>
      </c>
      <c r="JV183" s="4">
        <f t="shared" si="982"/>
        <v>0.87768550523001998</v>
      </c>
      <c r="JW183" s="4">
        <f t="shared" si="982"/>
        <v>0.8491482893713348</v>
      </c>
      <c r="JX183" s="4">
        <f t="shared" si="982"/>
        <v>0.99648760528631064</v>
      </c>
      <c r="JY183" s="4">
        <f t="shared" si="982"/>
        <v>0.99554562096639199</v>
      </c>
      <c r="JZ183" s="4">
        <f t="shared" si="982"/>
        <v>0.99550930601118059</v>
      </c>
      <c r="KA183" s="4">
        <f t="shared" si="982"/>
        <v>0.99565658569610105</v>
      </c>
      <c r="KB183" s="4">
        <f t="shared" ref="KB183:KJ183" si="983">IF(BN1=1,HF183,0)</f>
        <v>0.99098792100501998</v>
      </c>
      <c r="KC183" s="4">
        <f t="shared" si="983"/>
        <v>0.9885401575767645</v>
      </c>
      <c r="KD183" s="4">
        <f t="shared" si="983"/>
        <v>0.97360006578466707</v>
      </c>
      <c r="KE183" s="4">
        <f t="shared" si="983"/>
        <v>0.96672487222508741</v>
      </c>
      <c r="KF183" s="4">
        <f t="shared" si="983"/>
        <v>0.96646150767748662</v>
      </c>
      <c r="KG183" s="4">
        <f t="shared" si="983"/>
        <v>0.96753038524445423</v>
      </c>
      <c r="KH183" s="4">
        <f t="shared" si="983"/>
        <v>0.93461470674204505</v>
      </c>
      <c r="KI183" s="4">
        <f t="shared" si="983"/>
        <v>0.91812055737611387</v>
      </c>
      <c r="KJ183" s="4">
        <f t="shared" si="983"/>
        <v>0</v>
      </c>
    </row>
    <row r="184" spans="1:296" x14ac:dyDescent="0.2">
      <c r="A184" s="4" t="str">
        <f>'Respondent Data'!A184</f>
        <v>1491</v>
      </c>
      <c r="B184" s="4">
        <f>SUMPRODUCT('Respondent Data'!I184:Z184,'Product Coding'!A100:R100)</f>
        <v>1.5508788547929901</v>
      </c>
      <c r="C184" s="4">
        <f>SUMPRODUCT('Respondent Data'!I184:Z184,'Product Coding'!A101:R101)</f>
        <v>0.6756071813151503</v>
      </c>
      <c r="D184" s="4">
        <f>SUMPRODUCT('Respondent Data'!I184:Z184,'Product Coding'!A102:R102)</f>
        <v>1.1468077738525606</v>
      </c>
      <c r="E184" s="4">
        <f>SUMPRODUCT('Respondent Data'!I184:Z184,'Product Coding'!A103:R103)</f>
        <v>0.27240966428765634</v>
      </c>
      <c r="F184" s="4">
        <f>SUMPRODUCT('Respondent Data'!I184:Z184,'Product Coding'!A104:R104)</f>
        <v>-1.2913556310656795</v>
      </c>
      <c r="G184" s="4">
        <f>SUMPRODUCT('Respondent Data'!I184:Z184,'Product Coding'!A105:R105)</f>
        <v>-1.8969013022193097</v>
      </c>
      <c r="H184" s="4">
        <f>SUMPRODUCT('Respondent Data'!I184:Z184,'Product Coding'!A106:R106)</f>
        <v>-0.63220525579944997</v>
      </c>
      <c r="I184" s="4">
        <f>SUMPRODUCT('Respondent Data'!I184:Z184,'Product Coding'!A107:R107)</f>
        <v>-1.5074769292772898</v>
      </c>
      <c r="J184" s="4">
        <f>SUMPRODUCT('Respondent Data'!I184:Z184,'Product Coding'!A108:R108)</f>
        <v>-1.0362763367398795</v>
      </c>
      <c r="K184" s="4">
        <f>SUMPRODUCT('Respondent Data'!I184:Z184,'Product Coding'!A109:R109)</f>
        <v>-1.9106744463047838</v>
      </c>
      <c r="L184" s="4">
        <f>SUMPRODUCT('Respondent Data'!I184:Z184,'Product Coding'!A110:R110)</f>
        <v>-3.4744397416581196</v>
      </c>
      <c r="M184" s="4">
        <f>SUMPRODUCT('Respondent Data'!I184:Z184,'Product Coding'!A111:R111)</f>
        <v>-4.0799854128117499</v>
      </c>
      <c r="N184" s="4">
        <f>SUMPRODUCT('Respondent Data'!I184:Z184,'Product Coding'!A112:R112)</f>
        <v>1.80211310125644</v>
      </c>
      <c r="O184" s="4">
        <f>SUMPRODUCT('Respondent Data'!I184:Z184,'Product Coding'!A113:R113)</f>
        <v>0.92684142777860012</v>
      </c>
      <c r="P184" s="4">
        <f>SUMPRODUCT('Respondent Data'!I184:Z184,'Product Coding'!A114:R114)</f>
        <v>1.3980420203160104</v>
      </c>
      <c r="Q184" s="4">
        <f>SUMPRODUCT('Respondent Data'!I184:Z184,'Product Coding'!A115:R115)</f>
        <v>0.52364391075110617</v>
      </c>
      <c r="R184" s="4">
        <f>SUMPRODUCT('Respondent Data'!I184:Z184,'Product Coding'!A116:R116)</f>
        <v>-1.0401213846022297</v>
      </c>
      <c r="S184" s="4">
        <f>SUMPRODUCT('Respondent Data'!I184:Z184,'Product Coding'!A117:R117)</f>
        <v>-1.6456670557558599</v>
      </c>
      <c r="T184" s="4">
        <f>SUMPRODUCT('Respondent Data'!I184:Z184,'Product Coding'!A118:R118)</f>
        <v>-0.38097100933600014</v>
      </c>
      <c r="U184" s="4">
        <f>SUMPRODUCT('Respondent Data'!I184:Z184,'Product Coding'!A119:R119)</f>
        <v>-1.25624268281384</v>
      </c>
      <c r="V184" s="4">
        <f>SUMPRODUCT('Respondent Data'!I184:Z184,'Product Coding'!A120:R120)</f>
        <v>-0.78504209027642968</v>
      </c>
      <c r="W184" s="4">
        <f>SUMPRODUCT('Respondent Data'!I184:Z184,'Product Coding'!A121:R121)</f>
        <v>-1.659440199841334</v>
      </c>
      <c r="X184" s="4">
        <f>SUMPRODUCT('Respondent Data'!I184:Z184,'Product Coding'!A122:R122)</f>
        <v>-3.2232054951946698</v>
      </c>
      <c r="Y184" s="4">
        <f>SUMPRODUCT('Respondent Data'!I184:Z184,'Product Coding'!A123:R123)</f>
        <v>-3.8287511663483</v>
      </c>
      <c r="Z184" s="4">
        <f>SUMPRODUCT('Respondent Data'!I184:Z184,'Product Coding'!A124:R124)</f>
        <v>2.6031836425619699</v>
      </c>
      <c r="AA184" s="4">
        <f>SUMPRODUCT('Respondent Data'!I184:Z184,'Product Coding'!A125:R125)</f>
        <v>1.72791196908413</v>
      </c>
      <c r="AB184" s="4">
        <f>SUMPRODUCT('Respondent Data'!I184:Z184,'Product Coding'!A126:R126)</f>
        <v>2.1991125616215403</v>
      </c>
      <c r="AC184" s="4">
        <f>SUMPRODUCT('Respondent Data'!I184:Z184,'Product Coding'!A127:R127)</f>
        <v>1.3247144520566361</v>
      </c>
      <c r="AD184" s="4">
        <f>SUMPRODUCT('Respondent Data'!I184:Z184,'Product Coding'!A128:R128)</f>
        <v>-0.23905084329670001</v>
      </c>
      <c r="AE184" s="4">
        <f>SUMPRODUCT('Respondent Data'!I184:Z184,'Product Coding'!A129:R129)</f>
        <v>-0.84459651445033002</v>
      </c>
      <c r="AF184" s="4">
        <f>SUMPRODUCT('Respondent Data'!I184:Z184,'Product Coding'!A130:R130)</f>
        <v>0.42009953196952976</v>
      </c>
      <c r="AG184" s="4">
        <f>SUMPRODUCT('Respondent Data'!I184:Z184,'Product Coding'!A131:R131)</f>
        <v>-0.45517214150831009</v>
      </c>
      <c r="AH184" s="4">
        <f>SUMPRODUCT('Respondent Data'!I184:Z184,'Product Coding'!A132:R132)</f>
        <v>1.6028451029100221E-2</v>
      </c>
      <c r="AI184" s="4">
        <f>SUMPRODUCT('Respondent Data'!I184:Z184,'Product Coding'!A133:R133)</f>
        <v>-0.85836965853580405</v>
      </c>
      <c r="AJ184" s="4">
        <f>SUMPRODUCT('Respondent Data'!I184:Z184,'Product Coding'!A134:R134)</f>
        <v>-2.4221349538891399</v>
      </c>
      <c r="AK184" s="4">
        <f>SUMPRODUCT('Respondent Data'!I184:Z184,'Product Coding'!A135:R135)</f>
        <v>-3.0276806250427701</v>
      </c>
      <c r="AL184" s="4">
        <f>SUMPRODUCT('Respondent Data'!I184:Z184,'Product Coding'!A136:R136)</f>
        <v>4.4885346287126531</v>
      </c>
      <c r="AM184" s="4">
        <f>SUMPRODUCT('Respondent Data'!I184:Z184,'Product Coding'!A137:R137)</f>
        <v>3.6132629552348132</v>
      </c>
      <c r="AN184" s="4">
        <f>SUMPRODUCT('Respondent Data'!I184:Z184,'Product Coding'!A138:R138)</f>
        <v>4.0844635477722235</v>
      </c>
      <c r="AO184" s="4">
        <f>SUMPRODUCT('Respondent Data'!I184:Z184,'Product Coding'!A139:R139)</f>
        <v>3.210065438207319</v>
      </c>
      <c r="AP184" s="4">
        <f>SUMPRODUCT('Respondent Data'!I184:Z184,'Product Coding'!A140:R140)</f>
        <v>1.646300142853983</v>
      </c>
      <c r="AQ184" s="4">
        <f>SUMPRODUCT('Respondent Data'!I184:Z184,'Product Coding'!A141:R141)</f>
        <v>1.0407544717003532</v>
      </c>
      <c r="AR184" s="4">
        <f>SUMPRODUCT('Respondent Data'!I184:Z184,'Product Coding'!A142:R142)</f>
        <v>2.305450518120213</v>
      </c>
      <c r="AS184" s="4">
        <f>SUMPRODUCT('Respondent Data'!I184:Z184,'Product Coding'!A143:R143)</f>
        <v>1.4301788446423731</v>
      </c>
      <c r="AT184" s="4">
        <f>SUMPRODUCT('Respondent Data'!I184:Z184,'Product Coding'!A144:R144)</f>
        <v>1.9013794371797834</v>
      </c>
      <c r="AU184" s="4">
        <f>SUMPRODUCT('Respondent Data'!I184:Z184,'Product Coding'!A145:R145)</f>
        <v>1.0269813276148789</v>
      </c>
      <c r="AV184" s="4">
        <f>SUMPRODUCT('Respondent Data'!I184:Z184,'Product Coding'!A146:R146)</f>
        <v>-0.53678396773845705</v>
      </c>
      <c r="AW184" s="4">
        <f>SUMPRODUCT('Respondent Data'!I184:Z184,'Product Coding'!A147:R147)</f>
        <v>-1.1423296388920869</v>
      </c>
      <c r="AX184" s="4">
        <f>SUMPRODUCT('Respondent Data'!I184:Z184,'Product Coding'!A148:R148)</f>
        <v>5.5413441329855893</v>
      </c>
      <c r="AY184" s="4">
        <f>SUMPRODUCT('Respondent Data'!I184:Z184,'Product Coding'!A149:R149)</f>
        <v>4.6660724595077507</v>
      </c>
      <c r="AZ184" s="4">
        <f>SUMPRODUCT('Respondent Data'!I184:Z184,'Product Coding'!A150:R150)</f>
        <v>5.1372730520451597</v>
      </c>
      <c r="BA184" s="4">
        <f>SUMPRODUCT('Respondent Data'!I184:Z184,'Product Coding'!A151:R151)</f>
        <v>4.2628749424802557</v>
      </c>
      <c r="BB184" s="4">
        <f>SUMPRODUCT('Respondent Data'!I184:Z184,'Product Coding'!A152:R152)</f>
        <v>2.69910964712692</v>
      </c>
      <c r="BC184" s="4">
        <f>SUMPRODUCT('Respondent Data'!I184:Z184,'Product Coding'!A153:R153)</f>
        <v>2.0935639759732902</v>
      </c>
      <c r="BD184" s="4">
        <f>SUMPRODUCT('Respondent Data'!I184:Z184,'Product Coding'!A154:R154)</f>
        <v>3.3582600223931496</v>
      </c>
      <c r="BE184" s="4">
        <f>SUMPRODUCT('Respondent Data'!I184:Z184,'Product Coding'!A155:R155)</f>
        <v>2.4829883489153102</v>
      </c>
      <c r="BF184" s="4">
        <f>SUMPRODUCT('Respondent Data'!I184:Z184,'Product Coding'!A156:R156)</f>
        <v>2.95418894145272</v>
      </c>
      <c r="BG184" s="4">
        <f>SUMPRODUCT('Respondent Data'!I184:Z184,'Product Coding'!A157:R157)</f>
        <v>2.079790831887816</v>
      </c>
      <c r="BH184" s="4">
        <f>SUMPRODUCT('Respondent Data'!I184:Z184,'Product Coding'!A158:R158)</f>
        <v>0.51602553653447991</v>
      </c>
      <c r="BI184" s="4">
        <f>SUMPRODUCT('Respondent Data'!I184:Z184,'Product Coding'!A159:R159)</f>
        <v>-8.9520134619150094E-2</v>
      </c>
      <c r="BJ184" s="4">
        <f>SUMPRODUCT('Respondent Data'!I184:Z184,'Product Coding'!A160:R160)</f>
        <v>5.7845614557450489</v>
      </c>
      <c r="BK184" s="4">
        <f>SUMPRODUCT('Respondent Data'!I184:Z184,'Product Coding'!A161:R161)</f>
        <v>4.9092897822672104</v>
      </c>
      <c r="BL184" s="4">
        <f>SUMPRODUCT('Respondent Data'!I184:Z184,'Product Coding'!A162:R162)</f>
        <v>5.3804903748046193</v>
      </c>
      <c r="BM184" s="4">
        <f>SUMPRODUCT('Respondent Data'!I184:Z184,'Product Coding'!A163:R163)</f>
        <v>4.5060922652397153</v>
      </c>
      <c r="BN184" s="4">
        <f>SUMPRODUCT('Respondent Data'!I184:Z184,'Product Coding'!A164:R164)</f>
        <v>2.9423269698863797</v>
      </c>
      <c r="BO184" s="4">
        <f>SUMPRODUCT('Respondent Data'!I184:Z184,'Product Coding'!A165:R165)</f>
        <v>2.3367812987327499</v>
      </c>
      <c r="BP184" s="4">
        <f>SUMPRODUCT('Respondent Data'!I184:Z184,'Product Coding'!A166:R166)</f>
        <v>3.6014773451526092</v>
      </c>
      <c r="BQ184" s="4">
        <f>SUMPRODUCT('Respondent Data'!I184:Z184,'Product Coding'!A167:R167)</f>
        <v>2.7262056716747698</v>
      </c>
      <c r="BR184" s="4">
        <f>SUMPRODUCT('Respondent Data'!I184:Z184,'Product Coding'!A168:R168)</f>
        <v>3.1974062642121797</v>
      </c>
      <c r="BS184" s="4">
        <f>SUMPRODUCT('Respondent Data'!I184:Z184,'Product Coding'!A169:R169)</f>
        <v>2.3230081546472756</v>
      </c>
      <c r="BT184" s="4">
        <f>SUMPRODUCT('Respondent Data'!I184:Z184,'Product Coding'!A170:R170)</f>
        <v>0.75924285929393975</v>
      </c>
      <c r="BU184" s="4">
        <f>SUMPRODUCT('Respondent Data'!I184:Z184,'Product Coding'!A171:R171)</f>
        <v>0.15369718814030975</v>
      </c>
      <c r="BV184" s="4">
        <f>SUMPRODUCT('Respondent Data'!I184:Z184,'Product Coding'!A172:R172)</f>
        <v>-0.320417759924576</v>
      </c>
      <c r="BX184" s="4">
        <f t="shared" si="676"/>
        <v>0.21206152062229033</v>
      </c>
      <c r="BY184" s="4">
        <f t="shared" si="677"/>
        <v>0.50884736417860688</v>
      </c>
      <c r="BZ184" s="4">
        <f t="shared" si="678"/>
        <v>0.31764916058463</v>
      </c>
      <c r="CA184" s="4">
        <f t="shared" si="679"/>
        <v>0.76154222052697174</v>
      </c>
      <c r="CB184" s="4">
        <f t="shared" si="680"/>
        <v>3.6377146136222356</v>
      </c>
      <c r="CC184" s="4">
        <f t="shared" si="681"/>
        <v>6.6652089416182658</v>
      </c>
      <c r="CD184" s="4">
        <f t="shared" si="682"/>
        <v>1.8817557597951899</v>
      </c>
      <c r="CE184" s="4">
        <f t="shared" si="683"/>
        <v>4.5153239285932294</v>
      </c>
      <c r="CF184" s="4">
        <f t="shared" si="684"/>
        <v>2.8187015530690531</v>
      </c>
      <c r="CG184" s="4">
        <f t="shared" si="685"/>
        <v>6.757644930577837</v>
      </c>
      <c r="CH184" s="4">
        <f t="shared" si="686"/>
        <v>32.279738476775073</v>
      </c>
      <c r="CI184" s="4">
        <f t="shared" si="687"/>
        <v>59.144607090072057</v>
      </c>
      <c r="CJ184" s="4">
        <f t="shared" si="688"/>
        <v>0.16494996371943405</v>
      </c>
      <c r="CK184" s="4">
        <f t="shared" si="689"/>
        <v>0.39580190698287526</v>
      </c>
      <c r="CL184" s="4">
        <f t="shared" si="690"/>
        <v>0.24708026878326506</v>
      </c>
      <c r="CM184" s="4">
        <f t="shared" si="691"/>
        <v>0.59235811041117925</v>
      </c>
      <c r="CN184" s="4">
        <f t="shared" si="692"/>
        <v>2.8295604585774665</v>
      </c>
      <c r="CO184" s="4">
        <f t="shared" si="693"/>
        <v>5.1844670823642902</v>
      </c>
      <c r="CP184" s="4">
        <f t="shared" si="694"/>
        <v>1.4637051710098232</v>
      </c>
      <c r="CQ184" s="4">
        <f t="shared" si="695"/>
        <v>3.5122002144346478</v>
      </c>
      <c r="CR184" s="4">
        <f t="shared" si="696"/>
        <v>2.1924992216894492</v>
      </c>
      <c r="CS184" s="4">
        <f t="shared" si="697"/>
        <v>5.2563675053194228</v>
      </c>
      <c r="CT184" s="4">
        <f t="shared" si="698"/>
        <v>25.108476422276446</v>
      </c>
      <c r="CU184" s="4">
        <f t="shared" si="699"/>
        <v>46.005049690670276</v>
      </c>
      <c r="CV184" s="4">
        <f t="shared" si="700"/>
        <v>7.403749369327009E-2</v>
      </c>
      <c r="CW184" s="4">
        <f t="shared" si="701"/>
        <v>0.17765497203668892</v>
      </c>
      <c r="CX184" s="4">
        <f t="shared" si="702"/>
        <v>0.11090153298176932</v>
      </c>
      <c r="CY184" s="4">
        <f t="shared" si="703"/>
        <v>0.26587886941473737</v>
      </c>
      <c r="CZ184" s="4">
        <f t="shared" si="704"/>
        <v>1.2700431081208756</v>
      </c>
      <c r="DA184" s="4">
        <f t="shared" si="705"/>
        <v>2.3270386986346989</v>
      </c>
      <c r="DB184" s="4">
        <f t="shared" si="706"/>
        <v>0.65698142590545361</v>
      </c>
      <c r="DC184" s="4">
        <f t="shared" si="707"/>
        <v>1.5764447312519805</v>
      </c>
      <c r="DD184" s="4">
        <f t="shared" si="708"/>
        <v>0.98409932101856645</v>
      </c>
      <c r="DE184" s="4">
        <f t="shared" si="709"/>
        <v>2.3593110737904679</v>
      </c>
      <c r="DF184" s="4">
        <f t="shared" si="710"/>
        <v>11.269894353683291</v>
      </c>
      <c r="DG184" s="4">
        <f t="shared" si="711"/>
        <v>20.649283573805839</v>
      </c>
      <c r="DH184" s="4">
        <f t="shared" si="712"/>
        <v>1.1237098271857076E-2</v>
      </c>
      <c r="DI184" s="4">
        <f t="shared" si="713"/>
        <v>2.6963721753343977E-2</v>
      </c>
      <c r="DJ184" s="4">
        <f t="shared" si="714"/>
        <v>1.6832166547650431E-2</v>
      </c>
      <c r="DK184" s="4">
        <f t="shared" si="715"/>
        <v>4.0353972494009988E-2</v>
      </c>
      <c r="DL184" s="4">
        <f t="shared" si="716"/>
        <v>0.1927617819503033</v>
      </c>
      <c r="DM184" s="4">
        <f t="shared" si="717"/>
        <v>0.35318811097666097</v>
      </c>
      <c r="DN184" s="4">
        <f t="shared" si="718"/>
        <v>9.9713867628604444E-2</v>
      </c>
      <c r="DO184" s="4">
        <f t="shared" si="719"/>
        <v>0.23926612695210753</v>
      </c>
      <c r="DP184" s="4">
        <f t="shared" si="720"/>
        <v>0.14936244094603449</v>
      </c>
      <c r="DQ184" s="4">
        <f t="shared" si="721"/>
        <v>0.35808627585233915</v>
      </c>
      <c r="DR184" s="4">
        <f t="shared" si="722"/>
        <v>1.7104969934618122</v>
      </c>
      <c r="DS184" s="4">
        <f t="shared" si="723"/>
        <v>3.1340610977947279</v>
      </c>
      <c r="DT184" s="4">
        <f t="shared" si="724"/>
        <v>3.9212526094899941E-3</v>
      </c>
      <c r="DU184" s="4">
        <f t="shared" si="725"/>
        <v>9.4091518761265178E-3</v>
      </c>
      <c r="DV184" s="4">
        <f t="shared" si="726"/>
        <v>5.8736851277386365E-3</v>
      </c>
      <c r="DW184" s="4">
        <f t="shared" si="727"/>
        <v>1.4081759909649091E-2</v>
      </c>
      <c r="DX184" s="4">
        <f t="shared" si="728"/>
        <v>6.7265376006865746E-2</v>
      </c>
      <c r="DY184" s="4">
        <f t="shared" si="729"/>
        <v>0.12324710243716619</v>
      </c>
      <c r="DZ184" s="4">
        <f t="shared" si="730"/>
        <v>3.4795750128861914E-2</v>
      </c>
      <c r="EA184" s="4">
        <f t="shared" si="731"/>
        <v>8.3493345165741056E-2</v>
      </c>
      <c r="EB184" s="4">
        <f t="shared" si="732"/>
        <v>5.2120916552475798E-2</v>
      </c>
      <c r="EC184" s="4">
        <f t="shared" si="733"/>
        <v>0.12495634634834285</v>
      </c>
      <c r="ED184" s="4">
        <f t="shared" si="734"/>
        <v>0.59688815002491291</v>
      </c>
      <c r="EE184" s="4">
        <f t="shared" si="735"/>
        <v>1.0936493533038805</v>
      </c>
      <c r="EF184" s="4">
        <f t="shared" si="736"/>
        <v>3.0746584540536914E-3</v>
      </c>
      <c r="EG184" s="4">
        <f t="shared" si="737"/>
        <v>7.3777262631315741E-3</v>
      </c>
      <c r="EH184" s="4">
        <f t="shared" si="738"/>
        <v>4.6055629241391564E-3</v>
      </c>
      <c r="EI184" s="4">
        <f t="shared" si="739"/>
        <v>1.1041523325830357E-2</v>
      </c>
      <c r="EJ184" s="4">
        <f t="shared" si="740"/>
        <v>5.2742854796980099E-2</v>
      </c>
      <c r="EK184" s="4">
        <f t="shared" si="741"/>
        <v>9.6638187636511483E-2</v>
      </c>
      <c r="EL184" s="4">
        <f t="shared" si="742"/>
        <v>2.728338568138302E-2</v>
      </c>
      <c r="EM184" s="4">
        <f t="shared" si="743"/>
        <v>6.5467223139306321E-2</v>
      </c>
      <c r="EN184" s="4">
        <f t="shared" si="744"/>
        <v>4.086806759739451E-2</v>
      </c>
      <c r="EO184" s="4">
        <f t="shared" si="745"/>
        <v>9.7978407654171248E-2</v>
      </c>
      <c r="EP184" s="4">
        <f t="shared" si="746"/>
        <v>0.46802065038020063</v>
      </c>
      <c r="EQ184" s="4">
        <f t="shared" si="747"/>
        <v>0.85753165245415641</v>
      </c>
      <c r="ER184" s="4">
        <f t="shared" si="748"/>
        <v>1.3777031933141319</v>
      </c>
      <c r="ET184" s="4">
        <f t="shared" si="749"/>
        <v>0.82504062952727442</v>
      </c>
      <c r="EU184" s="4">
        <f t="shared" si="750"/>
        <v>0.66275756165991284</v>
      </c>
      <c r="EV184" s="4">
        <f t="shared" si="751"/>
        <v>0.75892736087374613</v>
      </c>
      <c r="EW184" s="4">
        <f t="shared" si="752"/>
        <v>0.56768437812455408</v>
      </c>
      <c r="EX184" s="4">
        <f t="shared" si="753"/>
        <v>0.21562344458685032</v>
      </c>
      <c r="EY184" s="4">
        <f t="shared" si="754"/>
        <v>0.13045958794032322</v>
      </c>
      <c r="EZ184" s="4">
        <f t="shared" si="755"/>
        <v>0.34701067104697009</v>
      </c>
      <c r="FA184" s="4">
        <f t="shared" si="756"/>
        <v>0.18131301315153503</v>
      </c>
      <c r="FB184" s="4">
        <f t="shared" si="757"/>
        <v>0.26186911600785084</v>
      </c>
      <c r="FC184" s="4">
        <f t="shared" si="758"/>
        <v>0.12890510057483565</v>
      </c>
      <c r="FD184" s="4">
        <f t="shared" si="759"/>
        <v>3.0048313050833313E-2</v>
      </c>
      <c r="FE184" s="4">
        <f t="shared" si="760"/>
        <v>1.6626594608929915E-2</v>
      </c>
      <c r="FF184" s="4">
        <f t="shared" si="761"/>
        <v>0.85840596690283211</v>
      </c>
      <c r="FG184" s="4">
        <f t="shared" si="762"/>
        <v>0.71643404053055837</v>
      </c>
      <c r="FH184" s="4">
        <f t="shared" si="763"/>
        <v>0.80187300291076447</v>
      </c>
      <c r="FI184" s="4">
        <f t="shared" si="764"/>
        <v>0.62799943898409871</v>
      </c>
      <c r="FJ184" s="4">
        <f t="shared" si="765"/>
        <v>0.26112657335391992</v>
      </c>
      <c r="FK184" s="4">
        <f t="shared" si="766"/>
        <v>0.16169541961854944</v>
      </c>
      <c r="FL184" s="4">
        <f t="shared" si="767"/>
        <v>0.40589272278473165</v>
      </c>
      <c r="FM184" s="4">
        <f t="shared" si="768"/>
        <v>0.22162137149875877</v>
      </c>
      <c r="FN184" s="4">
        <f t="shared" si="769"/>
        <v>0.31323421888598196</v>
      </c>
      <c r="FO184" s="4">
        <f t="shared" si="770"/>
        <v>0.15983715776762772</v>
      </c>
      <c r="FP184" s="4">
        <f t="shared" si="771"/>
        <v>3.8301737099709632E-2</v>
      </c>
      <c r="FQ184" s="4">
        <f t="shared" si="772"/>
        <v>2.1274310027981597E-2</v>
      </c>
      <c r="FR184" s="4">
        <f t="shared" si="773"/>
        <v>0.93106619263478507</v>
      </c>
      <c r="FS184" s="4">
        <f t="shared" si="774"/>
        <v>0.8491451433101459</v>
      </c>
      <c r="FT184" s="4">
        <f t="shared" si="775"/>
        <v>0.90016979031066902</v>
      </c>
      <c r="FU184" s="4">
        <f t="shared" si="776"/>
        <v>0.78996499914903939</v>
      </c>
      <c r="FV184" s="4">
        <f t="shared" si="777"/>
        <v>0.44052026872202987</v>
      </c>
      <c r="FW184" s="4">
        <f t="shared" si="778"/>
        <v>0.30056758895241142</v>
      </c>
      <c r="FX184" s="4">
        <f t="shared" si="779"/>
        <v>0.60350706674551424</v>
      </c>
      <c r="FY184" s="4">
        <f t="shared" si="780"/>
        <v>0.38813174909987946</v>
      </c>
      <c r="FZ184" s="4">
        <f t="shared" si="781"/>
        <v>0.50400702697011934</v>
      </c>
      <c r="GA184" s="4">
        <f t="shared" si="782"/>
        <v>0.29768008321767392</v>
      </c>
      <c r="GB184" s="4">
        <f t="shared" si="783"/>
        <v>8.1500294230309384E-2</v>
      </c>
      <c r="GC184" s="4">
        <f t="shared" si="784"/>
        <v>4.6190904959549424E-2</v>
      </c>
      <c r="GD184" s="4">
        <f t="shared" si="785"/>
        <v>0.98888777093813063</v>
      </c>
      <c r="GE184" s="4">
        <f t="shared" si="786"/>
        <v>0.97374423148335887</v>
      </c>
      <c r="GF184" s="4">
        <f t="shared" si="787"/>
        <v>0.98344646530528324</v>
      </c>
      <c r="GG184" s="4">
        <f t="shared" si="788"/>
        <v>0.96121130542014399</v>
      </c>
      <c r="GH184" s="4">
        <f t="shared" si="789"/>
        <v>0.83839037696603969</v>
      </c>
      <c r="GI184" s="4">
        <f t="shared" si="790"/>
        <v>0.73899555567204311</v>
      </c>
      <c r="GJ184" s="4">
        <f t="shared" si="791"/>
        <v>0.90932744365257034</v>
      </c>
      <c r="GK184" s="4">
        <f t="shared" si="792"/>
        <v>0.80692918030401861</v>
      </c>
      <c r="GL184" s="4">
        <f t="shared" si="793"/>
        <v>0.87004757104895902</v>
      </c>
      <c r="GM184" s="4">
        <f t="shared" si="794"/>
        <v>0.73633024483101928</v>
      </c>
      <c r="GN184" s="4">
        <f t="shared" si="795"/>
        <v>0.3689360299650481</v>
      </c>
      <c r="GO184" s="4">
        <f t="shared" si="796"/>
        <v>0.24189289329406372</v>
      </c>
      <c r="GP184" s="4">
        <f t="shared" si="797"/>
        <v>0.99609406355399133</v>
      </c>
      <c r="GQ184" s="4">
        <f t="shared" si="798"/>
        <v>0.99067855501543811</v>
      </c>
      <c r="GR184" s="4">
        <f t="shared" si="799"/>
        <v>0.99416061358937668</v>
      </c>
      <c r="GS184" s="4">
        <f t="shared" si="800"/>
        <v>0.9861137824716385</v>
      </c>
      <c r="GT184" s="4">
        <f t="shared" si="801"/>
        <v>0.93697408580934505</v>
      </c>
      <c r="GU184" s="4">
        <f t="shared" si="802"/>
        <v>0.8902760557585675</v>
      </c>
      <c r="GV184" s="4">
        <f t="shared" si="803"/>
        <v>0.96637428195416464</v>
      </c>
      <c r="GW184" s="4">
        <f t="shared" si="804"/>
        <v>0.92294060176902215</v>
      </c>
      <c r="GX184" s="4">
        <f t="shared" si="805"/>
        <v>0.95046109650280275</v>
      </c>
      <c r="GY184" s="4">
        <f t="shared" si="806"/>
        <v>0.88892338200148235</v>
      </c>
      <c r="GZ184" s="4">
        <f t="shared" si="807"/>
        <v>0.62621793516621638</v>
      </c>
      <c r="HA184" s="4">
        <f t="shared" si="808"/>
        <v>0.4776349002386438</v>
      </c>
      <c r="HB184" s="4">
        <f t="shared" si="809"/>
        <v>0.99693476609329112</v>
      </c>
      <c r="HC184" s="4">
        <f t="shared" si="810"/>
        <v>0.99267630594682765</v>
      </c>
      <c r="HD184" s="4">
        <f t="shared" si="811"/>
        <v>0.99541555104400026</v>
      </c>
      <c r="HE184" s="4">
        <f t="shared" si="812"/>
        <v>0.9890790604825912</v>
      </c>
      <c r="HF184" s="4">
        <f t="shared" si="813"/>
        <v>0.94989958416089038</v>
      </c>
      <c r="HG184" s="4">
        <f t="shared" si="814"/>
        <v>0.91187778364276439</v>
      </c>
      <c r="HH184" s="4">
        <f t="shared" si="815"/>
        <v>0.9734412275505786</v>
      </c>
      <c r="HI184" s="4">
        <f t="shared" si="816"/>
        <v>0.93855538517044867</v>
      </c>
      <c r="HJ184" s="4">
        <f t="shared" si="817"/>
        <v>0.96073655358480825</v>
      </c>
      <c r="HK184" s="4">
        <f t="shared" si="818"/>
        <v>0.91076472272027476</v>
      </c>
      <c r="HL184" s="4">
        <f t="shared" si="819"/>
        <v>0.68118932778024022</v>
      </c>
      <c r="HM184" s="4">
        <f t="shared" si="820"/>
        <v>0.53834883442164116</v>
      </c>
      <c r="HN184" s="4">
        <f t="shared" si="821"/>
        <v>0.42057393993157</v>
      </c>
      <c r="HP184" s="4">
        <f t="shared" ref="HP184:IU184" si="984">IF(B1=1,ET184,0)</f>
        <v>0.82504062952727442</v>
      </c>
      <c r="HQ184" s="4">
        <f t="shared" si="984"/>
        <v>0.66275756165991284</v>
      </c>
      <c r="HR184" s="4">
        <f t="shared" si="984"/>
        <v>0.75892736087374613</v>
      </c>
      <c r="HS184" s="4">
        <f t="shared" si="984"/>
        <v>0.56768437812455408</v>
      </c>
      <c r="HT184" s="4">
        <f t="shared" si="984"/>
        <v>0.21562344458685032</v>
      </c>
      <c r="HU184" s="4">
        <f t="shared" si="984"/>
        <v>0.13045958794032322</v>
      </c>
      <c r="HV184" s="4">
        <f t="shared" si="984"/>
        <v>0.34701067104697009</v>
      </c>
      <c r="HW184" s="4">
        <f t="shared" si="984"/>
        <v>0.18131301315153503</v>
      </c>
      <c r="HX184" s="4">
        <f t="shared" si="984"/>
        <v>0.26186911600785084</v>
      </c>
      <c r="HY184" s="4">
        <f t="shared" si="984"/>
        <v>0.12890510057483565</v>
      </c>
      <c r="HZ184" s="4">
        <f t="shared" si="984"/>
        <v>3.0048313050833313E-2</v>
      </c>
      <c r="IA184" s="4">
        <f t="shared" si="984"/>
        <v>1.6626594608929915E-2</v>
      </c>
      <c r="IB184" s="4">
        <f t="shared" si="984"/>
        <v>0.85840596690283211</v>
      </c>
      <c r="IC184" s="4">
        <f t="shared" si="984"/>
        <v>0.71643404053055837</v>
      </c>
      <c r="ID184" s="4">
        <f t="shared" si="984"/>
        <v>0.80187300291076447</v>
      </c>
      <c r="IE184" s="4">
        <f t="shared" si="984"/>
        <v>0.62799943898409871</v>
      </c>
      <c r="IF184" s="4">
        <f t="shared" si="984"/>
        <v>0.26112657335391992</v>
      </c>
      <c r="IG184" s="4">
        <f t="shared" si="984"/>
        <v>0.16169541961854944</v>
      </c>
      <c r="IH184" s="4">
        <f t="shared" si="984"/>
        <v>0.40589272278473165</v>
      </c>
      <c r="II184" s="4">
        <f t="shared" si="984"/>
        <v>0.22162137149875877</v>
      </c>
      <c r="IJ184" s="4">
        <f t="shared" si="984"/>
        <v>0.31323421888598196</v>
      </c>
      <c r="IK184" s="4">
        <f t="shared" si="984"/>
        <v>0.15983715776762772</v>
      </c>
      <c r="IL184" s="4">
        <f t="shared" si="984"/>
        <v>3.8301737099709632E-2</v>
      </c>
      <c r="IM184" s="4">
        <f t="shared" si="984"/>
        <v>2.1274310027981597E-2</v>
      </c>
      <c r="IN184" s="4">
        <f t="shared" si="984"/>
        <v>0.93106619263478507</v>
      </c>
      <c r="IO184" s="4">
        <f t="shared" si="984"/>
        <v>0.8491451433101459</v>
      </c>
      <c r="IP184" s="4">
        <f t="shared" si="984"/>
        <v>0.90016979031066902</v>
      </c>
      <c r="IQ184" s="4">
        <f t="shared" si="984"/>
        <v>0.78996499914903939</v>
      </c>
      <c r="IR184" s="4">
        <f t="shared" si="984"/>
        <v>0.44052026872202987</v>
      </c>
      <c r="IS184" s="4">
        <f t="shared" si="984"/>
        <v>0.30056758895241142</v>
      </c>
      <c r="IT184" s="4">
        <f t="shared" si="984"/>
        <v>0.60350706674551424</v>
      </c>
      <c r="IU184" s="4">
        <f t="shared" si="984"/>
        <v>0.38813174909987946</v>
      </c>
      <c r="IV184" s="4">
        <f t="shared" ref="IV184:KA184" si="985">IF(AH1=1,FZ184,0)</f>
        <v>0.50400702697011934</v>
      </c>
      <c r="IW184" s="4">
        <f t="shared" si="985"/>
        <v>0.29768008321767392</v>
      </c>
      <c r="IX184" s="4">
        <f t="shared" si="985"/>
        <v>8.1500294230309384E-2</v>
      </c>
      <c r="IY184" s="4">
        <f t="shared" si="985"/>
        <v>4.6190904959549424E-2</v>
      </c>
      <c r="IZ184" s="4">
        <f t="shared" si="985"/>
        <v>0.98888777093813063</v>
      </c>
      <c r="JA184" s="4">
        <f t="shared" si="985"/>
        <v>0.97374423148335887</v>
      </c>
      <c r="JB184" s="4">
        <f t="shared" si="985"/>
        <v>0.98344646530528324</v>
      </c>
      <c r="JC184" s="4">
        <f t="shared" si="985"/>
        <v>0.96121130542014399</v>
      </c>
      <c r="JD184" s="4">
        <f t="shared" si="985"/>
        <v>0.83839037696603969</v>
      </c>
      <c r="JE184" s="4">
        <f t="shared" si="985"/>
        <v>0.73899555567204311</v>
      </c>
      <c r="JF184" s="4">
        <f t="shared" si="985"/>
        <v>0.90932744365257034</v>
      </c>
      <c r="JG184" s="4">
        <f t="shared" si="985"/>
        <v>0.80692918030401861</v>
      </c>
      <c r="JH184" s="4">
        <f t="shared" si="985"/>
        <v>0.87004757104895902</v>
      </c>
      <c r="JI184" s="4">
        <f t="shared" si="985"/>
        <v>0.73633024483101928</v>
      </c>
      <c r="JJ184" s="4">
        <f t="shared" si="985"/>
        <v>0.3689360299650481</v>
      </c>
      <c r="JK184" s="4">
        <f t="shared" si="985"/>
        <v>0.24189289329406372</v>
      </c>
      <c r="JL184" s="4">
        <f t="shared" si="985"/>
        <v>0.99609406355399133</v>
      </c>
      <c r="JM184" s="4">
        <f t="shared" si="985"/>
        <v>0.99067855501543811</v>
      </c>
      <c r="JN184" s="4">
        <f t="shared" si="985"/>
        <v>0.99416061358937668</v>
      </c>
      <c r="JO184" s="4">
        <f t="shared" si="985"/>
        <v>0.9861137824716385</v>
      </c>
      <c r="JP184" s="4">
        <f t="shared" si="985"/>
        <v>0.93697408580934505</v>
      </c>
      <c r="JQ184" s="4">
        <f t="shared" si="985"/>
        <v>0.8902760557585675</v>
      </c>
      <c r="JR184" s="4">
        <f t="shared" si="985"/>
        <v>0.96637428195416464</v>
      </c>
      <c r="JS184" s="4">
        <f t="shared" si="985"/>
        <v>0.92294060176902215</v>
      </c>
      <c r="JT184" s="4">
        <f t="shared" si="985"/>
        <v>0.95046109650280275</v>
      </c>
      <c r="JU184" s="4">
        <f t="shared" si="985"/>
        <v>0.88892338200148235</v>
      </c>
      <c r="JV184" s="4">
        <f t="shared" si="985"/>
        <v>0.62621793516621638</v>
      </c>
      <c r="JW184" s="4">
        <f t="shared" si="985"/>
        <v>0.4776349002386438</v>
      </c>
      <c r="JX184" s="4">
        <f t="shared" si="985"/>
        <v>0.99693476609329112</v>
      </c>
      <c r="JY184" s="4">
        <f t="shared" si="985"/>
        <v>0.99267630594682765</v>
      </c>
      <c r="JZ184" s="4">
        <f t="shared" si="985"/>
        <v>0.99541555104400026</v>
      </c>
      <c r="KA184" s="4">
        <f t="shared" si="985"/>
        <v>0.9890790604825912</v>
      </c>
      <c r="KB184" s="4">
        <f t="shared" ref="KB184:KJ184" si="986">IF(BN1=1,HF184,0)</f>
        <v>0.94989958416089038</v>
      </c>
      <c r="KC184" s="4">
        <f t="shared" si="986"/>
        <v>0.91187778364276439</v>
      </c>
      <c r="KD184" s="4">
        <f t="shared" si="986"/>
        <v>0.9734412275505786</v>
      </c>
      <c r="KE184" s="4">
        <f t="shared" si="986"/>
        <v>0.93855538517044867</v>
      </c>
      <c r="KF184" s="4">
        <f t="shared" si="986"/>
        <v>0.96073655358480825</v>
      </c>
      <c r="KG184" s="4">
        <f t="shared" si="986"/>
        <v>0.91076472272027476</v>
      </c>
      <c r="KH184" s="4">
        <f t="shared" si="986"/>
        <v>0.68118932778024022</v>
      </c>
      <c r="KI184" s="4">
        <f t="shared" si="986"/>
        <v>0.53834883442164116</v>
      </c>
      <c r="KJ184" s="4">
        <f t="shared" si="986"/>
        <v>0</v>
      </c>
    </row>
    <row r="185" spans="1:296" x14ac:dyDescent="0.2">
      <c r="A185" s="4" t="str">
        <f>'Respondent Data'!A185</f>
        <v>1522</v>
      </c>
      <c r="B185" s="4">
        <f>SUMPRODUCT('Respondent Data'!I185:Z185,'Product Coding'!A100:R100)</f>
        <v>1.2238023030467351</v>
      </c>
      <c r="C185" s="4">
        <f>SUMPRODUCT('Respondent Data'!I185:Z185,'Product Coding'!A101:R101)</f>
        <v>-0.52892873026668452</v>
      </c>
      <c r="D185" s="4">
        <f>SUMPRODUCT('Respondent Data'!I185:Z185,'Product Coding'!A102:R102)</f>
        <v>-0.41807769446097459</v>
      </c>
      <c r="E185" s="4">
        <f>SUMPRODUCT('Respondent Data'!I185:Z185,'Product Coding'!A103:R103)</f>
        <v>-2.4851146606131884</v>
      </c>
      <c r="F185" s="4">
        <f>SUMPRODUCT('Respondent Data'!I185:Z185,'Product Coding'!A104:R104)</f>
        <v>-3.8878685944316249</v>
      </c>
      <c r="G185" s="4">
        <f>SUMPRODUCT('Respondent Data'!I185:Z185,'Product Coding'!A105:R105)</f>
        <v>-4.7078081881562044</v>
      </c>
      <c r="H185" s="4">
        <f>SUMPRODUCT('Respondent Data'!I185:Z185,'Product Coding'!A106:R106)</f>
        <v>1.3650857241552712</v>
      </c>
      <c r="I185" s="4">
        <f>SUMPRODUCT('Respondent Data'!I185:Z185,'Product Coding'!A107:R107)</f>
        <v>-0.38764530915814838</v>
      </c>
      <c r="J185" s="4">
        <f>SUMPRODUCT('Respondent Data'!I185:Z185,'Product Coding'!A108:R108)</f>
        <v>-0.27679427335243839</v>
      </c>
      <c r="K185" s="4">
        <f>SUMPRODUCT('Respondent Data'!I185:Z185,'Product Coding'!A109:R109)</f>
        <v>-2.3438312395046523</v>
      </c>
      <c r="L185" s="4">
        <f>SUMPRODUCT('Respondent Data'!I185:Z185,'Product Coding'!A110:R110)</f>
        <v>-3.7465851733230888</v>
      </c>
      <c r="M185" s="4">
        <f>SUMPRODUCT('Respondent Data'!I185:Z185,'Product Coding'!A111:R111)</f>
        <v>-4.5665247670476683</v>
      </c>
      <c r="N185" s="4">
        <f>SUMPRODUCT('Respondent Data'!I185:Z185,'Product Coding'!A112:R112)</f>
        <v>-0.89866749681571489</v>
      </c>
      <c r="O185" s="4">
        <f>SUMPRODUCT('Respondent Data'!I185:Z185,'Product Coding'!A113:R113)</f>
        <v>-2.6513985301291347</v>
      </c>
      <c r="P185" s="4">
        <f>SUMPRODUCT('Respondent Data'!I185:Z185,'Product Coding'!A114:R114)</f>
        <v>-2.5405474943234245</v>
      </c>
      <c r="Q185" s="4">
        <f>SUMPRODUCT('Respondent Data'!I185:Z185,'Product Coding'!A115:R115)</f>
        <v>-4.6075844604756382</v>
      </c>
      <c r="R185" s="4">
        <f>SUMPRODUCT('Respondent Data'!I185:Z185,'Product Coding'!A116:R116)</f>
        <v>-6.0103383942940747</v>
      </c>
      <c r="S185" s="4">
        <f>SUMPRODUCT('Respondent Data'!I185:Z185,'Product Coding'!A117:R117)</f>
        <v>-6.8302779880186542</v>
      </c>
      <c r="T185" s="4">
        <f>SUMPRODUCT('Respondent Data'!I185:Z185,'Product Coding'!A118:R118)</f>
        <v>-0.75738407570717881</v>
      </c>
      <c r="U185" s="4">
        <f>SUMPRODUCT('Respondent Data'!I185:Z185,'Product Coding'!A119:R119)</f>
        <v>-2.5101151090205986</v>
      </c>
      <c r="V185" s="4">
        <f>SUMPRODUCT('Respondent Data'!I185:Z185,'Product Coding'!A120:R120)</f>
        <v>-2.3992640732148884</v>
      </c>
      <c r="W185" s="4">
        <f>SUMPRODUCT('Respondent Data'!I185:Z185,'Product Coding'!A121:R121)</f>
        <v>-4.4663010393671021</v>
      </c>
      <c r="X185" s="4">
        <f>SUMPRODUCT('Respondent Data'!I185:Z185,'Product Coding'!A122:R122)</f>
        <v>-5.8690549731855386</v>
      </c>
      <c r="Y185" s="4">
        <f>SUMPRODUCT('Respondent Data'!I185:Z185,'Product Coding'!A123:R123)</f>
        <v>-6.6889945669101181</v>
      </c>
      <c r="Z185" s="4">
        <f>SUMPRODUCT('Respondent Data'!I185:Z185,'Product Coding'!A124:R124)</f>
        <v>0.95821920359012513</v>
      </c>
      <c r="AA185" s="4">
        <f>SUMPRODUCT('Respondent Data'!I185:Z185,'Product Coding'!A125:R125)</f>
        <v>-0.79451182972329448</v>
      </c>
      <c r="AB185" s="4">
        <f>SUMPRODUCT('Respondent Data'!I185:Z185,'Product Coding'!A126:R126)</f>
        <v>-0.6836607939175845</v>
      </c>
      <c r="AC185" s="4">
        <f>SUMPRODUCT('Respondent Data'!I185:Z185,'Product Coding'!A127:R127)</f>
        <v>-2.7506977600697984</v>
      </c>
      <c r="AD185" s="4">
        <f>SUMPRODUCT('Respondent Data'!I185:Z185,'Product Coding'!A128:R128)</f>
        <v>-4.1534516938882344</v>
      </c>
      <c r="AE185" s="4">
        <f>SUMPRODUCT('Respondent Data'!I185:Z185,'Product Coding'!A129:R129)</f>
        <v>-4.9733912876128148</v>
      </c>
      <c r="AF185" s="4">
        <f>SUMPRODUCT('Respondent Data'!I185:Z185,'Product Coding'!A130:R130)</f>
        <v>1.0995026246986612</v>
      </c>
      <c r="AG185" s="4">
        <f>SUMPRODUCT('Respondent Data'!I185:Z185,'Product Coding'!A131:R131)</f>
        <v>-0.65322840861475839</v>
      </c>
      <c r="AH185" s="4">
        <f>SUMPRODUCT('Respondent Data'!I185:Z185,'Product Coding'!A132:R132)</f>
        <v>-0.54237737280904841</v>
      </c>
      <c r="AI185" s="4">
        <f>SUMPRODUCT('Respondent Data'!I185:Z185,'Product Coding'!A133:R133)</f>
        <v>-2.6094143389612623</v>
      </c>
      <c r="AJ185" s="4">
        <f>SUMPRODUCT('Respondent Data'!I185:Z185,'Product Coding'!A134:R134)</f>
        <v>-4.0121682727796983</v>
      </c>
      <c r="AK185" s="4">
        <f>SUMPRODUCT('Respondent Data'!I185:Z185,'Product Coding'!A135:R135)</f>
        <v>-4.8321078665042787</v>
      </c>
      <c r="AL185" s="4">
        <f>SUMPRODUCT('Respondent Data'!I185:Z185,'Product Coding'!A136:R136)</f>
        <v>3.4253075777434501</v>
      </c>
      <c r="AM185" s="4">
        <f>SUMPRODUCT('Respondent Data'!I185:Z185,'Product Coding'!A137:R137)</f>
        <v>1.6725765444300307</v>
      </c>
      <c r="AN185" s="4">
        <f>SUMPRODUCT('Respondent Data'!I185:Z185,'Product Coding'!A138:R138)</f>
        <v>1.7834275802357404</v>
      </c>
      <c r="AO185" s="4">
        <f>SUMPRODUCT('Respondent Data'!I185:Z185,'Product Coding'!A139:R139)</f>
        <v>-0.2836093859164735</v>
      </c>
      <c r="AP185" s="4">
        <f>SUMPRODUCT('Respondent Data'!I185:Z185,'Product Coding'!A140:R140)</f>
        <v>-1.6863633197349097</v>
      </c>
      <c r="AQ185" s="4">
        <f>SUMPRODUCT('Respondent Data'!I185:Z185,'Product Coding'!A141:R141)</f>
        <v>-2.5063029134594896</v>
      </c>
      <c r="AR185" s="4">
        <f>SUMPRODUCT('Respondent Data'!I185:Z185,'Product Coding'!A142:R142)</f>
        <v>3.5665909988519862</v>
      </c>
      <c r="AS185" s="4">
        <f>SUMPRODUCT('Respondent Data'!I185:Z185,'Product Coding'!A143:R143)</f>
        <v>1.8138599655385668</v>
      </c>
      <c r="AT185" s="4">
        <f>SUMPRODUCT('Respondent Data'!I185:Z185,'Product Coding'!A144:R144)</f>
        <v>1.9247110013442765</v>
      </c>
      <c r="AU185" s="4">
        <f>SUMPRODUCT('Respondent Data'!I185:Z185,'Product Coding'!A145:R145)</f>
        <v>-0.1423259648079373</v>
      </c>
      <c r="AV185" s="4">
        <f>SUMPRODUCT('Respondent Data'!I185:Z185,'Product Coding'!A146:R146)</f>
        <v>-1.5450798986263736</v>
      </c>
      <c r="AW185" s="4">
        <f>SUMPRODUCT('Respondent Data'!I185:Z185,'Product Coding'!A147:R147)</f>
        <v>-2.3650194923509535</v>
      </c>
      <c r="AX185" s="4">
        <f>SUMPRODUCT('Respondent Data'!I185:Z185,'Product Coding'!A148:R148)</f>
        <v>5.5095367593071547</v>
      </c>
      <c r="AY185" s="4">
        <f>SUMPRODUCT('Respondent Data'!I185:Z185,'Product Coding'!A149:R149)</f>
        <v>3.7568057259937353</v>
      </c>
      <c r="AZ185" s="4">
        <f>SUMPRODUCT('Respondent Data'!I185:Z185,'Product Coding'!A150:R150)</f>
        <v>3.8676567617994455</v>
      </c>
      <c r="BA185" s="4">
        <f>SUMPRODUCT('Respondent Data'!I185:Z185,'Product Coding'!A151:R151)</f>
        <v>1.8006197956472314</v>
      </c>
      <c r="BB185" s="4">
        <f>SUMPRODUCT('Respondent Data'!I185:Z185,'Product Coding'!A152:R152)</f>
        <v>0.3978658618287953</v>
      </c>
      <c r="BC185" s="4">
        <f>SUMPRODUCT('Respondent Data'!I185:Z185,'Product Coding'!A153:R153)</f>
        <v>-0.42207373189578462</v>
      </c>
      <c r="BD185" s="4">
        <f>SUMPRODUCT('Respondent Data'!I185:Z185,'Product Coding'!A154:R154)</f>
        <v>5.6508201804156908</v>
      </c>
      <c r="BE185" s="4">
        <f>SUMPRODUCT('Respondent Data'!I185:Z185,'Product Coding'!A155:R155)</f>
        <v>3.8980891471022714</v>
      </c>
      <c r="BF185" s="4">
        <f>SUMPRODUCT('Respondent Data'!I185:Z185,'Product Coding'!A156:R156)</f>
        <v>4.008940182907982</v>
      </c>
      <c r="BG185" s="4">
        <f>SUMPRODUCT('Respondent Data'!I185:Z185,'Product Coding'!A157:R157)</f>
        <v>1.9419032167557675</v>
      </c>
      <c r="BH185" s="4">
        <f>SUMPRODUCT('Respondent Data'!I185:Z185,'Product Coding'!A158:R158)</f>
        <v>0.53914928293733144</v>
      </c>
      <c r="BI185" s="4">
        <f>SUMPRODUCT('Respondent Data'!I185:Z185,'Product Coding'!A159:R159)</f>
        <v>-0.28079031078724842</v>
      </c>
      <c r="BJ185" s="4">
        <f>SUMPRODUCT('Respondent Data'!I185:Z185,'Product Coding'!A160:R160)</f>
        <v>6.9279932644603353</v>
      </c>
      <c r="BK185" s="4">
        <f>SUMPRODUCT('Respondent Data'!I185:Z185,'Product Coding'!A161:R161)</f>
        <v>5.175262231146915</v>
      </c>
      <c r="BL185" s="4">
        <f>SUMPRODUCT('Respondent Data'!I185:Z185,'Product Coding'!A162:R162)</f>
        <v>5.2861132669526256</v>
      </c>
      <c r="BM185" s="4">
        <f>SUMPRODUCT('Respondent Data'!I185:Z185,'Product Coding'!A163:R163)</f>
        <v>3.2190763008004111</v>
      </c>
      <c r="BN185" s="4">
        <f>SUMPRODUCT('Respondent Data'!I185:Z185,'Product Coding'!A164:R164)</f>
        <v>1.816322366981975</v>
      </c>
      <c r="BO185" s="4">
        <f>SUMPRODUCT('Respondent Data'!I185:Z185,'Product Coding'!A165:R165)</f>
        <v>0.9963827732573951</v>
      </c>
      <c r="BP185" s="4">
        <f>SUMPRODUCT('Respondent Data'!I185:Z185,'Product Coding'!A166:R166)</f>
        <v>7.0692766855688713</v>
      </c>
      <c r="BQ185" s="4">
        <f>SUMPRODUCT('Respondent Data'!I185:Z185,'Product Coding'!A167:R167)</f>
        <v>5.3165456522554511</v>
      </c>
      <c r="BR185" s="4">
        <f>SUMPRODUCT('Respondent Data'!I185:Z185,'Product Coding'!A168:R168)</f>
        <v>5.4273966880611617</v>
      </c>
      <c r="BS185" s="4">
        <f>SUMPRODUCT('Respondent Data'!I185:Z185,'Product Coding'!A169:R169)</f>
        <v>3.3603597219089472</v>
      </c>
      <c r="BT185" s="4">
        <f>SUMPRODUCT('Respondent Data'!I185:Z185,'Product Coding'!A170:R170)</f>
        <v>1.9576057880905111</v>
      </c>
      <c r="BU185" s="4">
        <f>SUMPRODUCT('Respondent Data'!I185:Z185,'Product Coding'!A171:R171)</f>
        <v>1.1376661943659312</v>
      </c>
      <c r="BV185" s="4">
        <f>SUMPRODUCT('Respondent Data'!I185:Z185,'Product Coding'!A172:R172)</f>
        <v>-2.4397941611665201</v>
      </c>
      <c r="BX185" s="4">
        <f t="shared" si="676"/>
        <v>0.29410974380482768</v>
      </c>
      <c r="BY185" s="4">
        <f t="shared" si="677"/>
        <v>1.697113268372719</v>
      </c>
      <c r="BZ185" s="4">
        <f t="shared" si="678"/>
        <v>1.5190386907098481</v>
      </c>
      <c r="CA185" s="4">
        <f t="shared" si="679"/>
        <v>12.002496389531279</v>
      </c>
      <c r="CB185" s="4">
        <f t="shared" si="680"/>
        <v>48.806748607332409</v>
      </c>
      <c r="CC185" s="4">
        <f t="shared" si="681"/>
        <v>110.80902102101973</v>
      </c>
      <c r="CD185" s="4">
        <f t="shared" si="682"/>
        <v>0.25535878463367839</v>
      </c>
      <c r="CE185" s="4">
        <f t="shared" si="683"/>
        <v>1.4735070521326725</v>
      </c>
      <c r="CF185" s="4">
        <f t="shared" si="684"/>
        <v>1.3188950112737938</v>
      </c>
      <c r="CG185" s="4">
        <f t="shared" si="685"/>
        <v>10.421085853703397</v>
      </c>
      <c r="CH185" s="4">
        <f t="shared" si="686"/>
        <v>42.376127513002508</v>
      </c>
      <c r="CI185" s="4">
        <f t="shared" si="687"/>
        <v>96.209178819837689</v>
      </c>
      <c r="CJ185" s="4">
        <f t="shared" si="688"/>
        <v>2.4563278648019717</v>
      </c>
      <c r="CK185" s="4">
        <f t="shared" si="689"/>
        <v>14.173847343172012</v>
      </c>
      <c r="CL185" s="4">
        <f t="shared" si="690"/>
        <v>12.686614919426063</v>
      </c>
      <c r="CM185" s="4">
        <f t="shared" si="691"/>
        <v>100.24171911949692</v>
      </c>
      <c r="CN185" s="4">
        <f t="shared" si="692"/>
        <v>407.62123363764437</v>
      </c>
      <c r="CO185" s="4">
        <f t="shared" si="693"/>
        <v>925.44804019135108</v>
      </c>
      <c r="CP185" s="4">
        <f t="shared" si="694"/>
        <v>2.1326899615876438</v>
      </c>
      <c r="CQ185" s="4">
        <f t="shared" si="695"/>
        <v>12.306346550482035</v>
      </c>
      <c r="CR185" s="4">
        <f t="shared" si="696"/>
        <v>11.015067114165273</v>
      </c>
      <c r="CS185" s="4">
        <f t="shared" si="697"/>
        <v>87.034190818689638</v>
      </c>
      <c r="CT185" s="4">
        <f t="shared" si="698"/>
        <v>353.91436361817313</v>
      </c>
      <c r="CU185" s="4">
        <f t="shared" si="699"/>
        <v>803.51396634348384</v>
      </c>
      <c r="CV185" s="4">
        <f t="shared" si="700"/>
        <v>0.38357534773419444</v>
      </c>
      <c r="CW185" s="4">
        <f t="shared" si="701"/>
        <v>2.2133602363489446</v>
      </c>
      <c r="CX185" s="4">
        <f t="shared" si="702"/>
        <v>1.9811169343555803</v>
      </c>
      <c r="CY185" s="4">
        <f t="shared" si="703"/>
        <v>15.653550496946519</v>
      </c>
      <c r="CZ185" s="4">
        <f t="shared" si="704"/>
        <v>63.653333366800311</v>
      </c>
      <c r="DA185" s="4">
        <f t="shared" si="705"/>
        <v>144.51615312149903</v>
      </c>
      <c r="DB185" s="4">
        <f t="shared" si="706"/>
        <v>0.33303668673365677</v>
      </c>
      <c r="DC185" s="4">
        <f t="shared" si="707"/>
        <v>1.9217349707585585</v>
      </c>
      <c r="DD185" s="4">
        <f t="shared" si="708"/>
        <v>1.7200913034352034</v>
      </c>
      <c r="DE185" s="4">
        <f t="shared" si="709"/>
        <v>13.591088749357381</v>
      </c>
      <c r="DF185" s="4">
        <f t="shared" si="710"/>
        <v>55.266573749474276</v>
      </c>
      <c r="DG185" s="4">
        <f t="shared" si="711"/>
        <v>125.47516700272887</v>
      </c>
      <c r="DH185" s="4">
        <f t="shared" si="712"/>
        <v>3.2539271094195237E-2</v>
      </c>
      <c r="DI185" s="4">
        <f t="shared" si="713"/>
        <v>0.18776266302071815</v>
      </c>
      <c r="DJ185" s="4">
        <f t="shared" si="714"/>
        <v>0.16806111596350243</v>
      </c>
      <c r="DK185" s="4">
        <f t="shared" si="715"/>
        <v>1.3279141274735526</v>
      </c>
      <c r="DL185" s="4">
        <f t="shared" si="716"/>
        <v>5.3998075807176162</v>
      </c>
      <c r="DM185" s="4">
        <f t="shared" si="717"/>
        <v>12.259521660316224</v>
      </c>
      <c r="DN185" s="4">
        <f t="shared" si="718"/>
        <v>2.825200080754035E-2</v>
      </c>
      <c r="DO185" s="4">
        <f t="shared" si="719"/>
        <v>0.16302365507608341</v>
      </c>
      <c r="DP185" s="4">
        <f t="shared" si="720"/>
        <v>0.14591792084623623</v>
      </c>
      <c r="DQ185" s="4">
        <f t="shared" si="721"/>
        <v>1.1529524092019277</v>
      </c>
      <c r="DR185" s="4">
        <f t="shared" si="722"/>
        <v>4.6883462044794033</v>
      </c>
      <c r="DS185" s="4">
        <f t="shared" si="723"/>
        <v>10.644246296872327</v>
      </c>
      <c r="DT185" s="4">
        <f t="shared" si="724"/>
        <v>4.0479821390077874E-3</v>
      </c>
      <c r="DU185" s="4">
        <f t="shared" si="725"/>
        <v>2.3358233934625352E-2</v>
      </c>
      <c r="DV185" s="4">
        <f t="shared" si="726"/>
        <v>2.0907302862212422E-2</v>
      </c>
      <c r="DW185" s="4">
        <f t="shared" si="727"/>
        <v>0.16519646843312283</v>
      </c>
      <c r="DX185" s="4">
        <f t="shared" si="728"/>
        <v>0.67175212922096206</v>
      </c>
      <c r="DY185" s="4">
        <f t="shared" si="729"/>
        <v>1.5251209705982662</v>
      </c>
      <c r="DZ185" s="4">
        <f t="shared" si="730"/>
        <v>3.5146329593276765E-3</v>
      </c>
      <c r="EA185" s="4">
        <f t="shared" si="731"/>
        <v>2.0280627739736806E-2</v>
      </c>
      <c r="EB185" s="4">
        <f t="shared" si="732"/>
        <v>1.8152623506433967E-2</v>
      </c>
      <c r="EC185" s="4">
        <f t="shared" si="733"/>
        <v>0.143430710112249</v>
      </c>
      <c r="ED185" s="4">
        <f t="shared" si="734"/>
        <v>0.58324421718847796</v>
      </c>
      <c r="EE185" s="4">
        <f t="shared" si="735"/>
        <v>1.3241759094175121</v>
      </c>
      <c r="EF185" s="4">
        <f t="shared" si="736"/>
        <v>9.7996542801235642E-4</v>
      </c>
      <c r="EG185" s="4">
        <f t="shared" si="737"/>
        <v>5.6547338721629351E-3</v>
      </c>
      <c r="EH185" s="4">
        <f t="shared" si="738"/>
        <v>5.0613943674598207E-3</v>
      </c>
      <c r="EI185" s="4">
        <f t="shared" si="739"/>
        <v>3.9991981766469863E-2</v>
      </c>
      <c r="EJ185" s="4">
        <f t="shared" si="740"/>
        <v>0.16262271922760727</v>
      </c>
      <c r="EK185" s="4">
        <f t="shared" si="741"/>
        <v>0.36921255415649862</v>
      </c>
      <c r="EL185" s="4">
        <f t="shared" si="742"/>
        <v>8.5084831751211824E-4</v>
      </c>
      <c r="EM185" s="4">
        <f t="shared" si="743"/>
        <v>4.9096842231131773E-3</v>
      </c>
      <c r="EN185" s="4">
        <f t="shared" si="744"/>
        <v>4.3945212338288731E-3</v>
      </c>
      <c r="EO185" s="4">
        <f t="shared" si="745"/>
        <v>3.4722766158182414E-2</v>
      </c>
      <c r="EP185" s="4">
        <f t="shared" si="746"/>
        <v>0.14119606987024297</v>
      </c>
      <c r="EQ185" s="4">
        <f t="shared" si="747"/>
        <v>0.32056628890019134</v>
      </c>
      <c r="ER185" s="4">
        <f t="shared" si="748"/>
        <v>11.470679388509414</v>
      </c>
      <c r="ET185" s="4">
        <f t="shared" si="749"/>
        <v>0.77273199184783814</v>
      </c>
      <c r="EU185" s="4">
        <f t="shared" si="750"/>
        <v>0.37076677932897556</v>
      </c>
      <c r="EV185" s="4">
        <f t="shared" si="751"/>
        <v>0.39697683234798065</v>
      </c>
      <c r="EW185" s="4">
        <f t="shared" si="752"/>
        <v>7.6908308223421748E-2</v>
      </c>
      <c r="EX185" s="4">
        <f t="shared" si="753"/>
        <v>2.0077600485103396E-2</v>
      </c>
      <c r="EY185" s="4">
        <f t="shared" si="754"/>
        <v>8.9438221609328215E-3</v>
      </c>
      <c r="EZ185" s="4">
        <f t="shared" si="755"/>
        <v>0.79658501795708248</v>
      </c>
      <c r="FA185" s="4">
        <f t="shared" si="756"/>
        <v>0.40428427286584612</v>
      </c>
      <c r="FB185" s="4">
        <f t="shared" si="757"/>
        <v>0.43123987724251878</v>
      </c>
      <c r="FC185" s="4">
        <f t="shared" si="758"/>
        <v>8.7557348995475792E-2</v>
      </c>
      <c r="FD185" s="4">
        <f t="shared" si="759"/>
        <v>2.3054155761143919E-2</v>
      </c>
      <c r="FE185" s="4">
        <f t="shared" si="760"/>
        <v>1.0287094409606594E-2</v>
      </c>
      <c r="FF185" s="4">
        <f t="shared" si="761"/>
        <v>0.28932440414106791</v>
      </c>
      <c r="FG185" s="4">
        <f t="shared" si="762"/>
        <v>6.5902864144075105E-2</v>
      </c>
      <c r="FH185" s="4">
        <f t="shared" si="763"/>
        <v>7.3064085304296283E-2</v>
      </c>
      <c r="FI185" s="4">
        <f t="shared" si="764"/>
        <v>9.8773510435918917E-3</v>
      </c>
      <c r="FJ185" s="4">
        <f t="shared" si="765"/>
        <v>2.4472541260221838E-3</v>
      </c>
      <c r="FK185" s="4">
        <f t="shared" si="766"/>
        <v>1.0793913491289348E-3</v>
      </c>
      <c r="FL185" s="4">
        <f t="shared" si="767"/>
        <v>0.31921448092909938</v>
      </c>
      <c r="FM185" s="4">
        <f t="shared" si="768"/>
        <v>7.5152108522513569E-2</v>
      </c>
      <c r="FN185" s="4">
        <f t="shared" si="769"/>
        <v>8.3228831807442907E-2</v>
      </c>
      <c r="FO185" s="4">
        <f t="shared" si="770"/>
        <v>1.1359222941681202E-2</v>
      </c>
      <c r="FP185" s="4">
        <f t="shared" si="771"/>
        <v>2.8175810914089355E-3</v>
      </c>
      <c r="FQ185" s="4">
        <f t="shared" si="772"/>
        <v>1.2429865009615684E-3</v>
      </c>
      <c r="FR185" s="4">
        <f t="shared" si="773"/>
        <v>0.72276511838523672</v>
      </c>
      <c r="FS185" s="4">
        <f t="shared" si="774"/>
        <v>0.3112007140339208</v>
      </c>
      <c r="FT185" s="4">
        <f t="shared" si="775"/>
        <v>0.33544474169248484</v>
      </c>
      <c r="FU185" s="4">
        <f t="shared" si="776"/>
        <v>6.0047255399582999E-2</v>
      </c>
      <c r="FV185" s="4">
        <f t="shared" si="777"/>
        <v>1.5467106611915282E-2</v>
      </c>
      <c r="FW185" s="4">
        <f t="shared" si="778"/>
        <v>6.8720893079481545E-3</v>
      </c>
      <c r="FX185" s="4">
        <f t="shared" si="779"/>
        <v>0.75016690084524429</v>
      </c>
      <c r="FY185" s="4">
        <f t="shared" si="780"/>
        <v>0.34226239204042996</v>
      </c>
      <c r="FZ185" s="4">
        <f t="shared" si="781"/>
        <v>0.36763471826739785</v>
      </c>
      <c r="GA185" s="4">
        <f t="shared" si="782"/>
        <v>6.8534981671195844E-2</v>
      </c>
      <c r="GB185" s="4">
        <f t="shared" si="783"/>
        <v>1.7772541197416405E-2</v>
      </c>
      <c r="GC185" s="4">
        <f t="shared" si="784"/>
        <v>7.906690488721977E-3</v>
      </c>
      <c r="GD185" s="4">
        <f t="shared" si="785"/>
        <v>0.96848616609060023</v>
      </c>
      <c r="GE185" s="4">
        <f t="shared" si="786"/>
        <v>0.84191903915955724</v>
      </c>
      <c r="GF185" s="4">
        <f t="shared" si="787"/>
        <v>0.85611958683782285</v>
      </c>
      <c r="GG185" s="4">
        <f t="shared" si="788"/>
        <v>0.42956911004500148</v>
      </c>
      <c r="GH185" s="4">
        <f t="shared" si="789"/>
        <v>0.15625469787763041</v>
      </c>
      <c r="GI185" s="4">
        <f t="shared" si="790"/>
        <v>7.5417501899246578E-2</v>
      </c>
      <c r="GJ185" s="4">
        <f t="shared" si="791"/>
        <v>0.97252424426565409</v>
      </c>
      <c r="GK185" s="4">
        <f t="shared" si="792"/>
        <v>0.85982773921703359</v>
      </c>
      <c r="GL185" s="4">
        <f t="shared" si="793"/>
        <v>0.87266285115911368</v>
      </c>
      <c r="GM185" s="4">
        <f t="shared" si="794"/>
        <v>0.46447845095223794</v>
      </c>
      <c r="GN185" s="4">
        <f t="shared" si="795"/>
        <v>0.17579802003129305</v>
      </c>
      <c r="GO185" s="4">
        <f t="shared" si="796"/>
        <v>8.5879323960074819E-2</v>
      </c>
      <c r="GP185" s="4">
        <f t="shared" si="797"/>
        <v>0.99596833795693307</v>
      </c>
      <c r="GQ185" s="4">
        <f t="shared" si="798"/>
        <v>0.97717491963218261</v>
      </c>
      <c r="GR185" s="4">
        <f t="shared" si="799"/>
        <v>0.97952086070537769</v>
      </c>
      <c r="GS185" s="4">
        <f t="shared" si="800"/>
        <v>0.85822436566833415</v>
      </c>
      <c r="GT185" s="4">
        <f t="shared" si="801"/>
        <v>0.5981748026640773</v>
      </c>
      <c r="GU185" s="4">
        <f t="shared" si="802"/>
        <v>0.3960206309494449</v>
      </c>
      <c r="GV185" s="4">
        <f t="shared" si="803"/>
        <v>0.99649767642255194</v>
      </c>
      <c r="GW185" s="4">
        <f t="shared" si="804"/>
        <v>0.98012250042945037</v>
      </c>
      <c r="GX185" s="4">
        <f t="shared" si="805"/>
        <v>0.9821710192682922</v>
      </c>
      <c r="GY185" s="4">
        <f t="shared" si="806"/>
        <v>0.87456108285025114</v>
      </c>
      <c r="GZ185" s="4">
        <f t="shared" si="807"/>
        <v>0.6316144970835883</v>
      </c>
      <c r="HA185" s="4">
        <f t="shared" si="808"/>
        <v>0.43026003150106706</v>
      </c>
      <c r="HB185" s="4">
        <f t="shared" si="809"/>
        <v>0.99902099396405675</v>
      </c>
      <c r="HC185" s="4">
        <f t="shared" si="810"/>
        <v>0.99437706234386236</v>
      </c>
      <c r="HD185" s="4">
        <f t="shared" si="811"/>
        <v>0.99496409433709754</v>
      </c>
      <c r="HE185" s="4">
        <f t="shared" si="812"/>
        <v>0.96154587490324517</v>
      </c>
      <c r="HF185" s="4">
        <f t="shared" si="813"/>
        <v>0.86012425480929333</v>
      </c>
      <c r="HG185" s="4">
        <f t="shared" si="814"/>
        <v>0.73034679456035856</v>
      </c>
      <c r="HH185" s="4">
        <f t="shared" si="815"/>
        <v>0.99914987500990549</v>
      </c>
      <c r="HI185" s="4">
        <f t="shared" si="816"/>
        <v>0.99511430300633563</v>
      </c>
      <c r="HJ185" s="4">
        <f t="shared" si="817"/>
        <v>0.995624706088171</v>
      </c>
      <c r="HK185" s="4">
        <f t="shared" si="818"/>
        <v>0.96644244497769738</v>
      </c>
      <c r="HL185" s="4">
        <f t="shared" si="819"/>
        <v>0.87627361012004068</v>
      </c>
      <c r="HM185" s="4">
        <f t="shared" si="820"/>
        <v>0.75725089183734284</v>
      </c>
      <c r="HN185" s="4">
        <f t="shared" si="821"/>
        <v>8.0188093113949199E-2</v>
      </c>
      <c r="HP185" s="4">
        <f t="shared" ref="HP185:IU185" si="987">IF(B1=1,ET185,0)</f>
        <v>0.77273199184783814</v>
      </c>
      <c r="HQ185" s="4">
        <f t="shared" si="987"/>
        <v>0.37076677932897556</v>
      </c>
      <c r="HR185" s="4">
        <f t="shared" si="987"/>
        <v>0.39697683234798065</v>
      </c>
      <c r="HS185" s="4">
        <f t="shared" si="987"/>
        <v>7.6908308223421748E-2</v>
      </c>
      <c r="HT185" s="4">
        <f t="shared" si="987"/>
        <v>2.0077600485103396E-2</v>
      </c>
      <c r="HU185" s="4">
        <f t="shared" si="987"/>
        <v>8.9438221609328215E-3</v>
      </c>
      <c r="HV185" s="4">
        <f t="shared" si="987"/>
        <v>0.79658501795708248</v>
      </c>
      <c r="HW185" s="4">
        <f t="shared" si="987"/>
        <v>0.40428427286584612</v>
      </c>
      <c r="HX185" s="4">
        <f t="shared" si="987"/>
        <v>0.43123987724251878</v>
      </c>
      <c r="HY185" s="4">
        <f t="shared" si="987"/>
        <v>8.7557348995475792E-2</v>
      </c>
      <c r="HZ185" s="4">
        <f t="shared" si="987"/>
        <v>2.3054155761143919E-2</v>
      </c>
      <c r="IA185" s="4">
        <f t="shared" si="987"/>
        <v>1.0287094409606594E-2</v>
      </c>
      <c r="IB185" s="4">
        <f t="shared" si="987"/>
        <v>0.28932440414106791</v>
      </c>
      <c r="IC185" s="4">
        <f t="shared" si="987"/>
        <v>6.5902864144075105E-2</v>
      </c>
      <c r="ID185" s="4">
        <f t="shared" si="987"/>
        <v>7.3064085304296283E-2</v>
      </c>
      <c r="IE185" s="4">
        <f t="shared" si="987"/>
        <v>9.8773510435918917E-3</v>
      </c>
      <c r="IF185" s="4">
        <f t="shared" si="987"/>
        <v>2.4472541260221838E-3</v>
      </c>
      <c r="IG185" s="4">
        <f t="shared" si="987"/>
        <v>1.0793913491289348E-3</v>
      </c>
      <c r="IH185" s="4">
        <f t="shared" si="987"/>
        <v>0.31921448092909938</v>
      </c>
      <c r="II185" s="4">
        <f t="shared" si="987"/>
        <v>7.5152108522513569E-2</v>
      </c>
      <c r="IJ185" s="4">
        <f t="shared" si="987"/>
        <v>8.3228831807442907E-2</v>
      </c>
      <c r="IK185" s="4">
        <f t="shared" si="987"/>
        <v>1.1359222941681202E-2</v>
      </c>
      <c r="IL185" s="4">
        <f t="shared" si="987"/>
        <v>2.8175810914089355E-3</v>
      </c>
      <c r="IM185" s="4">
        <f t="shared" si="987"/>
        <v>1.2429865009615684E-3</v>
      </c>
      <c r="IN185" s="4">
        <f t="shared" si="987"/>
        <v>0.72276511838523672</v>
      </c>
      <c r="IO185" s="4">
        <f t="shared" si="987"/>
        <v>0.3112007140339208</v>
      </c>
      <c r="IP185" s="4">
        <f t="shared" si="987"/>
        <v>0.33544474169248484</v>
      </c>
      <c r="IQ185" s="4">
        <f t="shared" si="987"/>
        <v>6.0047255399582999E-2</v>
      </c>
      <c r="IR185" s="4">
        <f t="shared" si="987"/>
        <v>1.5467106611915282E-2</v>
      </c>
      <c r="IS185" s="4">
        <f t="shared" si="987"/>
        <v>6.8720893079481545E-3</v>
      </c>
      <c r="IT185" s="4">
        <f t="shared" si="987"/>
        <v>0.75016690084524429</v>
      </c>
      <c r="IU185" s="4">
        <f t="shared" si="987"/>
        <v>0.34226239204042996</v>
      </c>
      <c r="IV185" s="4">
        <f t="shared" ref="IV185:KA185" si="988">IF(AH1=1,FZ185,0)</f>
        <v>0.36763471826739785</v>
      </c>
      <c r="IW185" s="4">
        <f t="shared" si="988"/>
        <v>6.8534981671195844E-2</v>
      </c>
      <c r="IX185" s="4">
        <f t="shared" si="988"/>
        <v>1.7772541197416405E-2</v>
      </c>
      <c r="IY185" s="4">
        <f t="shared" si="988"/>
        <v>7.906690488721977E-3</v>
      </c>
      <c r="IZ185" s="4">
        <f t="shared" si="988"/>
        <v>0.96848616609060023</v>
      </c>
      <c r="JA185" s="4">
        <f t="shared" si="988"/>
        <v>0.84191903915955724</v>
      </c>
      <c r="JB185" s="4">
        <f t="shared" si="988"/>
        <v>0.85611958683782285</v>
      </c>
      <c r="JC185" s="4">
        <f t="shared" si="988"/>
        <v>0.42956911004500148</v>
      </c>
      <c r="JD185" s="4">
        <f t="shared" si="988"/>
        <v>0.15625469787763041</v>
      </c>
      <c r="JE185" s="4">
        <f t="shared" si="988"/>
        <v>7.5417501899246578E-2</v>
      </c>
      <c r="JF185" s="4">
        <f t="shared" si="988"/>
        <v>0.97252424426565409</v>
      </c>
      <c r="JG185" s="4">
        <f t="shared" si="988"/>
        <v>0.85982773921703359</v>
      </c>
      <c r="JH185" s="4">
        <f t="shared" si="988"/>
        <v>0.87266285115911368</v>
      </c>
      <c r="JI185" s="4">
        <f t="shared" si="988"/>
        <v>0.46447845095223794</v>
      </c>
      <c r="JJ185" s="4">
        <f t="shared" si="988"/>
        <v>0.17579802003129305</v>
      </c>
      <c r="JK185" s="4">
        <f t="shared" si="988"/>
        <v>8.5879323960074819E-2</v>
      </c>
      <c r="JL185" s="4">
        <f t="shared" si="988"/>
        <v>0.99596833795693307</v>
      </c>
      <c r="JM185" s="4">
        <f t="shared" si="988"/>
        <v>0.97717491963218261</v>
      </c>
      <c r="JN185" s="4">
        <f t="shared" si="988"/>
        <v>0.97952086070537769</v>
      </c>
      <c r="JO185" s="4">
        <f t="shared" si="988"/>
        <v>0.85822436566833415</v>
      </c>
      <c r="JP185" s="4">
        <f t="shared" si="988"/>
        <v>0.5981748026640773</v>
      </c>
      <c r="JQ185" s="4">
        <f t="shared" si="988"/>
        <v>0.3960206309494449</v>
      </c>
      <c r="JR185" s="4">
        <f t="shared" si="988"/>
        <v>0.99649767642255194</v>
      </c>
      <c r="JS185" s="4">
        <f t="shared" si="988"/>
        <v>0.98012250042945037</v>
      </c>
      <c r="JT185" s="4">
        <f t="shared" si="988"/>
        <v>0.9821710192682922</v>
      </c>
      <c r="JU185" s="4">
        <f t="shared" si="988"/>
        <v>0.87456108285025114</v>
      </c>
      <c r="JV185" s="4">
        <f t="shared" si="988"/>
        <v>0.6316144970835883</v>
      </c>
      <c r="JW185" s="4">
        <f t="shared" si="988"/>
        <v>0.43026003150106706</v>
      </c>
      <c r="JX185" s="4">
        <f t="shared" si="988"/>
        <v>0.99902099396405675</v>
      </c>
      <c r="JY185" s="4">
        <f t="shared" si="988"/>
        <v>0.99437706234386236</v>
      </c>
      <c r="JZ185" s="4">
        <f t="shared" si="988"/>
        <v>0.99496409433709754</v>
      </c>
      <c r="KA185" s="4">
        <f t="shared" si="988"/>
        <v>0.96154587490324517</v>
      </c>
      <c r="KB185" s="4">
        <f t="shared" ref="KB185:KJ185" si="989">IF(BN1=1,HF185,0)</f>
        <v>0.86012425480929333</v>
      </c>
      <c r="KC185" s="4">
        <f t="shared" si="989"/>
        <v>0.73034679456035856</v>
      </c>
      <c r="KD185" s="4">
        <f t="shared" si="989"/>
        <v>0.99914987500990549</v>
      </c>
      <c r="KE185" s="4">
        <f t="shared" si="989"/>
        <v>0.99511430300633563</v>
      </c>
      <c r="KF185" s="4">
        <f t="shared" si="989"/>
        <v>0.995624706088171</v>
      </c>
      <c r="KG185" s="4">
        <f t="shared" si="989"/>
        <v>0.96644244497769738</v>
      </c>
      <c r="KH185" s="4">
        <f t="shared" si="989"/>
        <v>0.87627361012004068</v>
      </c>
      <c r="KI185" s="4">
        <f t="shared" si="989"/>
        <v>0.75725089183734284</v>
      </c>
      <c r="KJ185" s="4">
        <f t="shared" si="989"/>
        <v>0</v>
      </c>
    </row>
    <row r="186" spans="1:296" x14ac:dyDescent="0.2">
      <c r="A186" s="4" t="str">
        <f>'Respondent Data'!A186</f>
        <v>1524</v>
      </c>
      <c r="B186" s="4">
        <f>SUMPRODUCT('Respondent Data'!I186:Z186,'Product Coding'!A100:R100)</f>
        <v>1.40271736852002</v>
      </c>
      <c r="C186" s="4">
        <f>SUMPRODUCT('Respondent Data'!I186:Z186,'Product Coding'!A101:R101)</f>
        <v>1.0614079579125739</v>
      </c>
      <c r="D186" s="4">
        <f>SUMPRODUCT('Respondent Data'!I186:Z186,'Product Coding'!A102:R102)</f>
        <v>0.90093949970436382</v>
      </c>
      <c r="E186" s="4">
        <f>SUMPRODUCT('Respondent Data'!I186:Z186,'Product Coding'!A103:R103)</f>
        <v>0.82019810150590677</v>
      </c>
      <c r="F186" s="4">
        <f>SUMPRODUCT('Respondent Data'!I186:Z186,'Product Coding'!A104:R104)</f>
        <v>-0.39722204359853008</v>
      </c>
      <c r="G186" s="4">
        <f>SUMPRODUCT('Respondent Data'!I186:Z186,'Product Coding'!A105:R105)</f>
        <v>-0.91732856693430986</v>
      </c>
      <c r="H186" s="4">
        <f>SUMPRODUCT('Respondent Data'!I186:Z186,'Product Coding'!A106:R106)</f>
        <v>-1.3598045015578999</v>
      </c>
      <c r="I186" s="4">
        <f>SUMPRODUCT('Respondent Data'!I186:Z186,'Product Coding'!A107:R107)</f>
        <v>-1.701113912165346</v>
      </c>
      <c r="J186" s="4">
        <f>SUMPRODUCT('Respondent Data'!I186:Z186,'Product Coding'!A108:R108)</f>
        <v>-1.8615823703735561</v>
      </c>
      <c r="K186" s="4">
        <f>SUMPRODUCT('Respondent Data'!I186:Z186,'Product Coding'!A109:R109)</f>
        <v>-1.9423237685720132</v>
      </c>
      <c r="L186" s="4">
        <f>SUMPRODUCT('Respondent Data'!I186:Z186,'Product Coding'!A110:R110)</f>
        <v>-3.1597439136764498</v>
      </c>
      <c r="M186" s="4">
        <f>SUMPRODUCT('Respondent Data'!I186:Z186,'Product Coding'!A111:R111)</f>
        <v>-3.67985043701223</v>
      </c>
      <c r="N186" s="4">
        <f>SUMPRODUCT('Respondent Data'!I186:Z186,'Product Coding'!A112:R112)</f>
        <v>-0.6352639825465094</v>
      </c>
      <c r="O186" s="4">
        <f>SUMPRODUCT('Respondent Data'!I186:Z186,'Product Coding'!A113:R113)</f>
        <v>-0.97657339315395553</v>
      </c>
      <c r="P186" s="4">
        <f>SUMPRODUCT('Respondent Data'!I186:Z186,'Product Coding'!A114:R114)</f>
        <v>-1.1370418513621658</v>
      </c>
      <c r="Q186" s="4">
        <f>SUMPRODUCT('Respondent Data'!I186:Z186,'Product Coding'!A115:R115)</f>
        <v>-1.2177832495606229</v>
      </c>
      <c r="R186" s="4">
        <f>SUMPRODUCT('Respondent Data'!I186:Z186,'Product Coding'!A116:R116)</f>
        <v>-2.4352033946650593</v>
      </c>
      <c r="S186" s="4">
        <f>SUMPRODUCT('Respondent Data'!I186:Z186,'Product Coding'!A117:R117)</f>
        <v>-2.9553099180008395</v>
      </c>
      <c r="T186" s="4">
        <f>SUMPRODUCT('Respondent Data'!I186:Z186,'Product Coding'!A118:R118)</f>
        <v>-3.3977858526244296</v>
      </c>
      <c r="U186" s="4">
        <f>SUMPRODUCT('Respondent Data'!I186:Z186,'Product Coding'!A119:R119)</f>
        <v>-3.7390952632318752</v>
      </c>
      <c r="V186" s="4">
        <f>SUMPRODUCT('Respondent Data'!I186:Z186,'Product Coding'!A120:R120)</f>
        <v>-3.899563721440086</v>
      </c>
      <c r="W186" s="4">
        <f>SUMPRODUCT('Respondent Data'!I186:Z186,'Product Coding'!A121:R121)</f>
        <v>-3.9803051196385431</v>
      </c>
      <c r="X186" s="4">
        <f>SUMPRODUCT('Respondent Data'!I186:Z186,'Product Coding'!A122:R122)</f>
        <v>-5.1977252647429797</v>
      </c>
      <c r="Y186" s="4">
        <f>SUMPRODUCT('Respondent Data'!I186:Z186,'Product Coding'!A123:R123)</f>
        <v>-5.7178317880787599</v>
      </c>
      <c r="Z186" s="4">
        <f>SUMPRODUCT('Respondent Data'!I186:Z186,'Product Coding'!A124:R124)</f>
        <v>1.7423990105465201</v>
      </c>
      <c r="AA186" s="4">
        <f>SUMPRODUCT('Respondent Data'!I186:Z186,'Product Coding'!A125:R125)</f>
        <v>1.401089599939074</v>
      </c>
      <c r="AB186" s="4">
        <f>SUMPRODUCT('Respondent Data'!I186:Z186,'Product Coding'!A126:R126)</f>
        <v>1.2406211417308639</v>
      </c>
      <c r="AC186" s="4">
        <f>SUMPRODUCT('Respondent Data'!I186:Z186,'Product Coding'!A127:R127)</f>
        <v>1.1598797435324069</v>
      </c>
      <c r="AD186" s="4">
        <f>SUMPRODUCT('Respondent Data'!I186:Z186,'Product Coding'!A128:R128)</f>
        <v>-5.7540401572029998E-2</v>
      </c>
      <c r="AE186" s="4">
        <f>SUMPRODUCT('Respondent Data'!I186:Z186,'Product Coding'!A129:R129)</f>
        <v>-0.57764692490781</v>
      </c>
      <c r="AF186" s="4">
        <f>SUMPRODUCT('Respondent Data'!I186:Z186,'Product Coding'!A130:R130)</f>
        <v>-1.0201228595313998</v>
      </c>
      <c r="AG186" s="4">
        <f>SUMPRODUCT('Respondent Data'!I186:Z186,'Product Coding'!A131:R131)</f>
        <v>-1.3614322701388459</v>
      </c>
      <c r="AH186" s="4">
        <f>SUMPRODUCT('Respondent Data'!I186:Z186,'Product Coding'!A132:R132)</f>
        <v>-1.521900728347056</v>
      </c>
      <c r="AI186" s="4">
        <f>SUMPRODUCT('Respondent Data'!I186:Z186,'Product Coding'!A133:R133)</f>
        <v>-1.6026421265455131</v>
      </c>
      <c r="AJ186" s="4">
        <f>SUMPRODUCT('Respondent Data'!I186:Z186,'Product Coding'!A134:R134)</f>
        <v>-2.8200622716499497</v>
      </c>
      <c r="AK186" s="4">
        <f>SUMPRODUCT('Respondent Data'!I186:Z186,'Product Coding'!A135:R135)</f>
        <v>-3.3401687949857299</v>
      </c>
      <c r="AL186" s="4">
        <f>SUMPRODUCT('Respondent Data'!I186:Z186,'Product Coding'!A136:R136)</f>
        <v>4.2934045614334355</v>
      </c>
      <c r="AM186" s="4">
        <f>SUMPRODUCT('Respondent Data'!I186:Z186,'Product Coding'!A137:R137)</f>
        <v>3.9520951508259889</v>
      </c>
      <c r="AN186" s="4">
        <f>SUMPRODUCT('Respondent Data'!I186:Z186,'Product Coding'!A138:R138)</f>
        <v>3.7916266926177791</v>
      </c>
      <c r="AO186" s="4">
        <f>SUMPRODUCT('Respondent Data'!I186:Z186,'Product Coding'!A139:R139)</f>
        <v>3.710885294419322</v>
      </c>
      <c r="AP186" s="4">
        <f>SUMPRODUCT('Respondent Data'!I186:Z186,'Product Coding'!A140:R140)</f>
        <v>2.4934651493148849</v>
      </c>
      <c r="AQ186" s="4">
        <f>SUMPRODUCT('Respondent Data'!I186:Z186,'Product Coding'!A141:R141)</f>
        <v>1.9733586259791052</v>
      </c>
      <c r="AR186" s="4">
        <f>SUMPRODUCT('Respondent Data'!I186:Z186,'Product Coding'!A142:R142)</f>
        <v>1.5308826913555154</v>
      </c>
      <c r="AS186" s="4">
        <f>SUMPRODUCT('Respondent Data'!I186:Z186,'Product Coding'!A143:R143)</f>
        <v>1.1895732807480692</v>
      </c>
      <c r="AT186" s="4">
        <f>SUMPRODUCT('Respondent Data'!I186:Z186,'Product Coding'!A144:R144)</f>
        <v>1.0291048225398589</v>
      </c>
      <c r="AU186" s="4">
        <f>SUMPRODUCT('Respondent Data'!I186:Z186,'Product Coding'!A145:R145)</f>
        <v>0.94836342434140186</v>
      </c>
      <c r="AV186" s="4">
        <f>SUMPRODUCT('Respondent Data'!I186:Z186,'Product Coding'!A146:R146)</f>
        <v>-0.269056720763035</v>
      </c>
      <c r="AW186" s="4">
        <f>SUMPRODUCT('Respondent Data'!I186:Z186,'Product Coding'!A147:R147)</f>
        <v>-0.78916324409881489</v>
      </c>
      <c r="AX186" s="4">
        <f>SUMPRODUCT('Respondent Data'!I186:Z186,'Product Coding'!A148:R148)</f>
        <v>6.7506533561228403</v>
      </c>
      <c r="AY186" s="4">
        <f>SUMPRODUCT('Respondent Data'!I186:Z186,'Product Coding'!A149:R149)</f>
        <v>6.4093439455153947</v>
      </c>
      <c r="AZ186" s="4">
        <f>SUMPRODUCT('Respondent Data'!I186:Z186,'Product Coding'!A150:R150)</f>
        <v>6.2488754873071839</v>
      </c>
      <c r="BA186" s="4">
        <f>SUMPRODUCT('Respondent Data'!I186:Z186,'Product Coding'!A151:R151)</f>
        <v>6.1681340891087268</v>
      </c>
      <c r="BB186" s="4">
        <f>SUMPRODUCT('Respondent Data'!I186:Z186,'Product Coding'!A152:R152)</f>
        <v>4.9507139440042902</v>
      </c>
      <c r="BC186" s="4">
        <f>SUMPRODUCT('Respondent Data'!I186:Z186,'Product Coding'!A153:R153)</f>
        <v>4.43060742066851</v>
      </c>
      <c r="BD186" s="4">
        <f>SUMPRODUCT('Respondent Data'!I186:Z186,'Product Coding'!A154:R154)</f>
        <v>3.98813148604492</v>
      </c>
      <c r="BE186" s="4">
        <f>SUMPRODUCT('Respondent Data'!I186:Z186,'Product Coding'!A155:R155)</f>
        <v>3.6468220754374743</v>
      </c>
      <c r="BF186" s="4">
        <f>SUMPRODUCT('Respondent Data'!I186:Z186,'Product Coding'!A156:R156)</f>
        <v>3.4863536172292635</v>
      </c>
      <c r="BG186" s="4">
        <f>SUMPRODUCT('Respondent Data'!I186:Z186,'Product Coding'!A157:R157)</f>
        <v>3.4056122190308065</v>
      </c>
      <c r="BH186" s="4">
        <f>SUMPRODUCT('Respondent Data'!I186:Z186,'Product Coding'!A158:R158)</f>
        <v>2.1881920739263698</v>
      </c>
      <c r="BI186" s="4">
        <f>SUMPRODUCT('Respondent Data'!I186:Z186,'Product Coding'!A159:R159)</f>
        <v>1.6680855505905898</v>
      </c>
      <c r="BJ186" s="4">
        <f>SUMPRODUCT('Respondent Data'!I186:Z186,'Product Coding'!A160:R160)</f>
        <v>7.9415762058644708</v>
      </c>
      <c r="BK186" s="4">
        <f>SUMPRODUCT('Respondent Data'!I186:Z186,'Product Coding'!A161:R161)</f>
        <v>7.6002667952570251</v>
      </c>
      <c r="BL186" s="4">
        <f>SUMPRODUCT('Respondent Data'!I186:Z186,'Product Coding'!A162:R162)</f>
        <v>7.4397983370488143</v>
      </c>
      <c r="BM186" s="4">
        <f>SUMPRODUCT('Respondent Data'!I186:Z186,'Product Coding'!A163:R163)</f>
        <v>7.3590569388503573</v>
      </c>
      <c r="BN186" s="4">
        <f>SUMPRODUCT('Respondent Data'!I186:Z186,'Product Coding'!A164:R164)</f>
        <v>6.1416367937459206</v>
      </c>
      <c r="BO186" s="4">
        <f>SUMPRODUCT('Respondent Data'!I186:Z186,'Product Coding'!A165:R165)</f>
        <v>5.6215302704101404</v>
      </c>
      <c r="BP186" s="4">
        <f>SUMPRODUCT('Respondent Data'!I186:Z186,'Product Coding'!A166:R166)</f>
        <v>5.1790543357865504</v>
      </c>
      <c r="BQ186" s="4">
        <f>SUMPRODUCT('Respondent Data'!I186:Z186,'Product Coding'!A167:R167)</f>
        <v>4.8377449251791047</v>
      </c>
      <c r="BR186" s="4">
        <f>SUMPRODUCT('Respondent Data'!I186:Z186,'Product Coding'!A168:R168)</f>
        <v>4.6772764669708939</v>
      </c>
      <c r="BS186" s="4">
        <f>SUMPRODUCT('Respondent Data'!I186:Z186,'Product Coding'!A169:R169)</f>
        <v>4.5965350687724369</v>
      </c>
      <c r="BT186" s="4">
        <f>SUMPRODUCT('Respondent Data'!I186:Z186,'Product Coding'!A170:R170)</f>
        <v>3.3791149236680003</v>
      </c>
      <c r="BU186" s="4">
        <f>SUMPRODUCT('Respondent Data'!I186:Z186,'Product Coding'!A171:R171)</f>
        <v>2.85900840033222</v>
      </c>
      <c r="BV186" s="4">
        <f>SUMPRODUCT('Respondent Data'!I186:Z186,'Product Coding'!A172:R172)</f>
        <v>-2.9388576207673598</v>
      </c>
      <c r="BX186" s="4">
        <f t="shared" si="676"/>
        <v>0.24592777873783944</v>
      </c>
      <c r="BY186" s="4">
        <f t="shared" si="677"/>
        <v>0.34596835836699508</v>
      </c>
      <c r="BZ186" s="4">
        <f t="shared" si="678"/>
        <v>0.40618786704061666</v>
      </c>
      <c r="CA186" s="4">
        <f t="shared" si="679"/>
        <v>0.44034441297361737</v>
      </c>
      <c r="CB186" s="4">
        <f t="shared" si="680"/>
        <v>1.4876862245828464</v>
      </c>
      <c r="CC186" s="4">
        <f t="shared" si="681"/>
        <v>2.5025959344932955</v>
      </c>
      <c r="CD186" s="4">
        <f t="shared" si="682"/>
        <v>3.8954316765252952</v>
      </c>
      <c r="CE186" s="4">
        <f t="shared" si="683"/>
        <v>5.4800482856184383</v>
      </c>
      <c r="CF186" s="4">
        <f t="shared" si="684"/>
        <v>6.4339095486117506</v>
      </c>
      <c r="CG186" s="4">
        <f t="shared" si="685"/>
        <v>6.9749403002859616</v>
      </c>
      <c r="CH186" s="4">
        <f t="shared" si="686"/>
        <v>23.56456059462905</v>
      </c>
      <c r="CI186" s="4">
        <f t="shared" si="687"/>
        <v>39.640464882825512</v>
      </c>
      <c r="CJ186" s="4">
        <f t="shared" si="688"/>
        <v>1.8875203481249987</v>
      </c>
      <c r="CK186" s="4">
        <f t="shared" si="689"/>
        <v>2.6553418226138281</v>
      </c>
      <c r="CL186" s="4">
        <f t="shared" si="690"/>
        <v>3.1175325867434833</v>
      </c>
      <c r="CM186" s="4">
        <f t="shared" si="691"/>
        <v>3.379687499869144</v>
      </c>
      <c r="CN186" s="4">
        <f t="shared" si="692"/>
        <v>11.418140866139261</v>
      </c>
      <c r="CO186" s="4">
        <f t="shared" si="693"/>
        <v>19.207674601601177</v>
      </c>
      <c r="CP186" s="4">
        <f t="shared" si="694"/>
        <v>29.897828508467136</v>
      </c>
      <c r="CQ186" s="4">
        <f t="shared" si="695"/>
        <v>42.059919789861425</v>
      </c>
      <c r="CR186" s="4">
        <f t="shared" si="696"/>
        <v>49.380900577100455</v>
      </c>
      <c r="CS186" s="4">
        <f t="shared" si="697"/>
        <v>53.5333658170482</v>
      </c>
      <c r="CT186" s="4">
        <f t="shared" si="698"/>
        <v>180.86036414943317</v>
      </c>
      <c r="CU186" s="4">
        <f t="shared" si="699"/>
        <v>304.24454065121512</v>
      </c>
      <c r="CV186" s="4">
        <f t="shared" si="700"/>
        <v>0.17509983000316379</v>
      </c>
      <c r="CW186" s="4">
        <f t="shared" si="701"/>
        <v>0.24632841823498142</v>
      </c>
      <c r="CX186" s="4">
        <f t="shared" si="702"/>
        <v>0.28920452513816136</v>
      </c>
      <c r="CY186" s="4">
        <f t="shared" si="703"/>
        <v>0.31352388189020708</v>
      </c>
      <c r="CZ186" s="4">
        <f t="shared" si="704"/>
        <v>1.0592280642691965</v>
      </c>
      <c r="DA186" s="4">
        <f t="shared" si="705"/>
        <v>1.7818406889427212</v>
      </c>
      <c r="DB186" s="4">
        <f t="shared" si="706"/>
        <v>2.7735354983042813</v>
      </c>
      <c r="DC186" s="4">
        <f t="shared" si="707"/>
        <v>3.9017777013462553</v>
      </c>
      <c r="DD186" s="4">
        <f t="shared" si="708"/>
        <v>4.5809240176100126</v>
      </c>
      <c r="DE186" s="4">
        <f t="shared" si="709"/>
        <v>4.9661362662255941</v>
      </c>
      <c r="DF186" s="4">
        <f t="shared" si="710"/>
        <v>16.777895426841148</v>
      </c>
      <c r="DG186" s="4">
        <f t="shared" si="711"/>
        <v>28.223890354526898</v>
      </c>
      <c r="DH186" s="4">
        <f t="shared" si="712"/>
        <v>1.3658345374346627E-2</v>
      </c>
      <c r="DI186" s="4">
        <f t="shared" si="713"/>
        <v>1.9214402502327334E-2</v>
      </c>
      <c r="DJ186" s="4">
        <f t="shared" si="714"/>
        <v>2.2558875631629959E-2</v>
      </c>
      <c r="DK186" s="4">
        <f t="shared" si="715"/>
        <v>2.4455863046154505E-2</v>
      </c>
      <c r="DL186" s="4">
        <f t="shared" si="716"/>
        <v>8.2623168347610146E-2</v>
      </c>
      <c r="DM186" s="4">
        <f t="shared" si="717"/>
        <v>0.13898925847731375</v>
      </c>
      <c r="DN186" s="4">
        <f t="shared" si="718"/>
        <v>0.21634461748572792</v>
      </c>
      <c r="DO186" s="4">
        <f t="shared" si="719"/>
        <v>0.30435110883858973</v>
      </c>
      <c r="DP186" s="4">
        <f t="shared" si="720"/>
        <v>0.35732668823851288</v>
      </c>
      <c r="DQ186" s="4">
        <f t="shared" si="721"/>
        <v>0.3873744726020113</v>
      </c>
      <c r="DR186" s="4">
        <f t="shared" si="722"/>
        <v>1.3087293710697883</v>
      </c>
      <c r="DS186" s="4">
        <f t="shared" si="723"/>
        <v>2.2015534924440172</v>
      </c>
      <c r="DT186" s="4">
        <f t="shared" si="724"/>
        <v>1.1701148692765681E-3</v>
      </c>
      <c r="DU186" s="4">
        <f t="shared" si="725"/>
        <v>1.6461040818653051E-3</v>
      </c>
      <c r="DV186" s="4">
        <f t="shared" si="726"/>
        <v>1.9326261774218587E-3</v>
      </c>
      <c r="DW186" s="4">
        <f t="shared" si="727"/>
        <v>2.0951417032581549E-3</v>
      </c>
      <c r="DX186" s="4">
        <f t="shared" si="728"/>
        <v>7.0783535765513239E-3</v>
      </c>
      <c r="DY186" s="4">
        <f t="shared" si="729"/>
        <v>1.1907254763046948E-2</v>
      </c>
      <c r="DZ186" s="4">
        <f t="shared" si="730"/>
        <v>1.853431340837737E-2</v>
      </c>
      <c r="EA186" s="4">
        <f t="shared" si="731"/>
        <v>2.6073858009311092E-2</v>
      </c>
      <c r="EB186" s="4">
        <f t="shared" si="732"/>
        <v>3.0612293044115373E-2</v>
      </c>
      <c r="EC186" s="4">
        <f t="shared" si="733"/>
        <v>3.3186496456673854E-2</v>
      </c>
      <c r="ED186" s="4">
        <f t="shared" si="734"/>
        <v>0.11211926884086326</v>
      </c>
      <c r="EE186" s="4">
        <f t="shared" si="735"/>
        <v>0.18860780031634944</v>
      </c>
      <c r="EF186" s="4">
        <f t="shared" si="736"/>
        <v>3.5564546581870064E-4</v>
      </c>
      <c r="EG186" s="4">
        <f t="shared" si="737"/>
        <v>5.0031793318120724E-4</v>
      </c>
      <c r="EH186" s="4">
        <f t="shared" si="738"/>
        <v>5.8740364315475993E-4</v>
      </c>
      <c r="EI186" s="4">
        <f t="shared" si="739"/>
        <v>6.3679871658422127E-4</v>
      </c>
      <c r="EJ186" s="4">
        <f t="shared" si="740"/>
        <v>2.1513993378431745E-3</v>
      </c>
      <c r="EK186" s="4">
        <f t="shared" si="741"/>
        <v>3.6190986697262851E-3</v>
      </c>
      <c r="EL186" s="4">
        <f t="shared" si="742"/>
        <v>5.6333311359657284E-3</v>
      </c>
      <c r="EM186" s="4">
        <f t="shared" si="743"/>
        <v>7.9249051703318921E-3</v>
      </c>
      <c r="EN186" s="4">
        <f t="shared" si="744"/>
        <v>9.304320033283589E-3</v>
      </c>
      <c r="EO186" s="4">
        <f t="shared" si="745"/>
        <v>1.0086725073856629E-2</v>
      </c>
      <c r="EP186" s="4">
        <f t="shared" si="746"/>
        <v>3.4077602670594016E-2</v>
      </c>
      <c r="EQ186" s="4">
        <f t="shared" si="747"/>
        <v>5.7325576113753461E-2</v>
      </c>
      <c r="ER186" s="4">
        <f t="shared" si="748"/>
        <v>18.894249580437766</v>
      </c>
      <c r="ET186" s="4">
        <f t="shared" si="749"/>
        <v>0.80261473984714315</v>
      </c>
      <c r="EU186" s="4">
        <f t="shared" si="750"/>
        <v>0.74295951593784615</v>
      </c>
      <c r="EV186" s="4">
        <f t="shared" si="751"/>
        <v>0.71114253183292164</v>
      </c>
      <c r="EW186" s="4">
        <f t="shared" si="752"/>
        <v>0.69427838994111257</v>
      </c>
      <c r="EX186" s="4">
        <f t="shared" si="753"/>
        <v>0.40197995636193518</v>
      </c>
      <c r="EY186" s="4">
        <f t="shared" si="754"/>
        <v>0.28550252975288326</v>
      </c>
      <c r="EZ186" s="4">
        <f t="shared" si="755"/>
        <v>0.20427207774040168</v>
      </c>
      <c r="FA186" s="4">
        <f t="shared" si="756"/>
        <v>0.15431983774246871</v>
      </c>
      <c r="FB186" s="4">
        <f t="shared" si="757"/>
        <v>0.13451872039346316</v>
      </c>
      <c r="FC186" s="4">
        <f t="shared" si="758"/>
        <v>0.12539278820233205</v>
      </c>
      <c r="FD186" s="4">
        <f t="shared" si="759"/>
        <v>4.070905303385098E-2</v>
      </c>
      <c r="FE186" s="4">
        <f t="shared" si="760"/>
        <v>2.4606017743231963E-2</v>
      </c>
      <c r="FF186" s="4">
        <f t="shared" si="761"/>
        <v>0.34631790582855859</v>
      </c>
      <c r="FG186" s="4">
        <f t="shared" si="762"/>
        <v>0.27357222621793803</v>
      </c>
      <c r="FH186" s="4">
        <f t="shared" si="763"/>
        <v>0.24286389456140053</v>
      </c>
      <c r="FI186" s="4">
        <f t="shared" si="764"/>
        <v>0.22832679272890541</v>
      </c>
      <c r="FJ186" s="4">
        <f t="shared" si="765"/>
        <v>8.0527351942569408E-2</v>
      </c>
      <c r="FK186" s="4">
        <f t="shared" si="766"/>
        <v>4.9486149184170054E-2</v>
      </c>
      <c r="FL186" s="4">
        <f t="shared" si="767"/>
        <v>3.2364733972355481E-2</v>
      </c>
      <c r="FM186" s="4">
        <f t="shared" si="768"/>
        <v>2.3223452456022753E-2</v>
      </c>
      <c r="FN186" s="4">
        <f t="shared" si="769"/>
        <v>1.9848791675917923E-2</v>
      </c>
      <c r="FO186" s="4">
        <f t="shared" si="770"/>
        <v>1.8337397389973323E-2</v>
      </c>
      <c r="FP186" s="4">
        <f t="shared" si="771"/>
        <v>5.4987242804501821E-3</v>
      </c>
      <c r="FQ186" s="4">
        <f t="shared" si="772"/>
        <v>3.2760618678603685E-3</v>
      </c>
      <c r="FR186" s="4">
        <f t="shared" si="773"/>
        <v>0.85099152809621936</v>
      </c>
      <c r="FS186" s="4">
        <f t="shared" si="774"/>
        <v>0.80235673468488711</v>
      </c>
      <c r="FT186" s="4">
        <f t="shared" si="775"/>
        <v>0.77567211447138851</v>
      </c>
      <c r="FU186" s="4">
        <f t="shared" si="776"/>
        <v>0.76131086292924099</v>
      </c>
      <c r="FV186" s="4">
        <f t="shared" si="777"/>
        <v>0.48561886725980113</v>
      </c>
      <c r="FW186" s="4">
        <f t="shared" si="778"/>
        <v>0.35947421575031474</v>
      </c>
      <c r="FX186" s="4">
        <f t="shared" si="779"/>
        <v>0.26500346967701016</v>
      </c>
      <c r="FY186" s="4">
        <f t="shared" si="780"/>
        <v>0.20400761946535309</v>
      </c>
      <c r="FZ186" s="4">
        <f t="shared" si="781"/>
        <v>0.17918179800416675</v>
      </c>
      <c r="GA186" s="4">
        <f t="shared" si="782"/>
        <v>0.16761266511142534</v>
      </c>
      <c r="GB186" s="4">
        <f t="shared" si="783"/>
        <v>5.624962775347387E-2</v>
      </c>
      <c r="GC186" s="4">
        <f t="shared" si="784"/>
        <v>3.4218578973182333E-2</v>
      </c>
      <c r="GD186" s="4">
        <f t="shared" si="785"/>
        <v>0.9865256913863788</v>
      </c>
      <c r="GE186" s="4">
        <f t="shared" si="786"/>
        <v>0.98114783066727373</v>
      </c>
      <c r="GF186" s="4">
        <f t="shared" si="787"/>
        <v>0.97793880023026014</v>
      </c>
      <c r="GG186" s="4">
        <f t="shared" si="788"/>
        <v>0.97612794857414698</v>
      </c>
      <c r="GH186" s="4">
        <f t="shared" si="789"/>
        <v>0.92368243100347047</v>
      </c>
      <c r="GI186" s="4">
        <f t="shared" si="790"/>
        <v>0.87797140539927032</v>
      </c>
      <c r="GJ186" s="4">
        <f t="shared" si="791"/>
        <v>0.82213542578670851</v>
      </c>
      <c r="GK186" s="4">
        <f t="shared" si="792"/>
        <v>0.76666473714306282</v>
      </c>
      <c r="GL186" s="4">
        <f t="shared" si="793"/>
        <v>0.73674231020813574</v>
      </c>
      <c r="GM186" s="4">
        <f t="shared" si="794"/>
        <v>0.72078593036565464</v>
      </c>
      <c r="GN186" s="4">
        <f t="shared" si="795"/>
        <v>0.43313868335145461</v>
      </c>
      <c r="GO186" s="4">
        <f t="shared" si="796"/>
        <v>0.31234836536703164</v>
      </c>
      <c r="GP186" s="4">
        <f t="shared" si="797"/>
        <v>0.99883125269931827</v>
      </c>
      <c r="GQ186" s="4">
        <f t="shared" si="798"/>
        <v>0.99835660112373292</v>
      </c>
      <c r="GR186" s="4">
        <f t="shared" si="799"/>
        <v>0.99807110166199964</v>
      </c>
      <c r="GS186" s="4">
        <f t="shared" si="800"/>
        <v>0.99790923873785364</v>
      </c>
      <c r="GT186" s="4">
        <f t="shared" si="801"/>
        <v>0.99297139735809714</v>
      </c>
      <c r="GU186" s="4">
        <f t="shared" si="802"/>
        <v>0.9882328595758163</v>
      </c>
      <c r="GV186" s="4">
        <f t="shared" si="803"/>
        <v>0.98180295630261594</v>
      </c>
      <c r="GW186" s="4">
        <f t="shared" si="804"/>
        <v>0.97458871229806288</v>
      </c>
      <c r="GX186" s="4">
        <f t="shared" si="805"/>
        <v>0.97029698437450629</v>
      </c>
      <c r="GY186" s="4">
        <f t="shared" si="806"/>
        <v>0.96787947135344155</v>
      </c>
      <c r="GZ186" s="4">
        <f t="shared" si="807"/>
        <v>0.89918413250970597</v>
      </c>
      <c r="HA186" s="4">
        <f t="shared" si="808"/>
        <v>0.84132040840876932</v>
      </c>
      <c r="HB186" s="4">
        <f t="shared" si="809"/>
        <v>0.99964448097291136</v>
      </c>
      <c r="HC186" s="4">
        <f t="shared" si="810"/>
        <v>0.99949993225967704</v>
      </c>
      <c r="HD186" s="4">
        <f t="shared" si="811"/>
        <v>0.9994129411973246</v>
      </c>
      <c r="HE186" s="4">
        <f t="shared" si="812"/>
        <v>0.99936360653795564</v>
      </c>
      <c r="HF186" s="4">
        <f t="shared" si="813"/>
        <v>0.99785321924485182</v>
      </c>
      <c r="HG186" s="4">
        <f t="shared" si="814"/>
        <v>0.99639395197388803</v>
      </c>
      <c r="HH186" s="4">
        <f t="shared" si="815"/>
        <v>0.99439822551465917</v>
      </c>
      <c r="HI186" s="4">
        <f t="shared" si="816"/>
        <v>0.99213740514826088</v>
      </c>
      <c r="HJ186" s="4">
        <f t="shared" si="817"/>
        <v>0.99078145228489978</v>
      </c>
      <c r="HK186" s="4">
        <f t="shared" si="818"/>
        <v>0.9900140009531172</v>
      </c>
      <c r="HL186" s="4">
        <f t="shared" si="819"/>
        <v>0.96704541072876382</v>
      </c>
      <c r="HM186" s="4">
        <f t="shared" si="820"/>
        <v>0.94578247475630339</v>
      </c>
      <c r="HN186" s="4">
        <f t="shared" si="821"/>
        <v>5.0265781373493523E-2</v>
      </c>
      <c r="HP186" s="4">
        <f t="shared" ref="HP186:IU186" si="990">IF(B1=1,ET186,0)</f>
        <v>0.80261473984714315</v>
      </c>
      <c r="HQ186" s="4">
        <f t="shared" si="990"/>
        <v>0.74295951593784615</v>
      </c>
      <c r="HR186" s="4">
        <f t="shared" si="990"/>
        <v>0.71114253183292164</v>
      </c>
      <c r="HS186" s="4">
        <f t="shared" si="990"/>
        <v>0.69427838994111257</v>
      </c>
      <c r="HT186" s="4">
        <f t="shared" si="990"/>
        <v>0.40197995636193518</v>
      </c>
      <c r="HU186" s="4">
        <f t="shared" si="990"/>
        <v>0.28550252975288326</v>
      </c>
      <c r="HV186" s="4">
        <f t="shared" si="990"/>
        <v>0.20427207774040168</v>
      </c>
      <c r="HW186" s="4">
        <f t="shared" si="990"/>
        <v>0.15431983774246871</v>
      </c>
      <c r="HX186" s="4">
        <f t="shared" si="990"/>
        <v>0.13451872039346316</v>
      </c>
      <c r="HY186" s="4">
        <f t="shared" si="990"/>
        <v>0.12539278820233205</v>
      </c>
      <c r="HZ186" s="4">
        <f t="shared" si="990"/>
        <v>4.070905303385098E-2</v>
      </c>
      <c r="IA186" s="4">
        <f t="shared" si="990"/>
        <v>2.4606017743231963E-2</v>
      </c>
      <c r="IB186" s="4">
        <f t="shared" si="990"/>
        <v>0.34631790582855859</v>
      </c>
      <c r="IC186" s="4">
        <f t="shared" si="990"/>
        <v>0.27357222621793803</v>
      </c>
      <c r="ID186" s="4">
        <f t="shared" si="990"/>
        <v>0.24286389456140053</v>
      </c>
      <c r="IE186" s="4">
        <f t="shared" si="990"/>
        <v>0.22832679272890541</v>
      </c>
      <c r="IF186" s="4">
        <f t="shared" si="990"/>
        <v>8.0527351942569408E-2</v>
      </c>
      <c r="IG186" s="4">
        <f t="shared" si="990"/>
        <v>4.9486149184170054E-2</v>
      </c>
      <c r="IH186" s="4">
        <f t="shared" si="990"/>
        <v>3.2364733972355481E-2</v>
      </c>
      <c r="II186" s="4">
        <f t="shared" si="990"/>
        <v>2.3223452456022753E-2</v>
      </c>
      <c r="IJ186" s="4">
        <f t="shared" si="990"/>
        <v>1.9848791675917923E-2</v>
      </c>
      <c r="IK186" s="4">
        <f t="shared" si="990"/>
        <v>1.8337397389973323E-2</v>
      </c>
      <c r="IL186" s="4">
        <f t="shared" si="990"/>
        <v>5.4987242804501821E-3</v>
      </c>
      <c r="IM186" s="4">
        <f t="shared" si="990"/>
        <v>3.2760618678603685E-3</v>
      </c>
      <c r="IN186" s="4">
        <f t="shared" si="990"/>
        <v>0.85099152809621936</v>
      </c>
      <c r="IO186" s="4">
        <f t="shared" si="990"/>
        <v>0.80235673468488711</v>
      </c>
      <c r="IP186" s="4">
        <f t="shared" si="990"/>
        <v>0.77567211447138851</v>
      </c>
      <c r="IQ186" s="4">
        <f t="shared" si="990"/>
        <v>0.76131086292924099</v>
      </c>
      <c r="IR186" s="4">
        <f t="shared" si="990"/>
        <v>0.48561886725980113</v>
      </c>
      <c r="IS186" s="4">
        <f t="shared" si="990"/>
        <v>0.35947421575031474</v>
      </c>
      <c r="IT186" s="4">
        <f t="shared" si="990"/>
        <v>0.26500346967701016</v>
      </c>
      <c r="IU186" s="4">
        <f t="shared" si="990"/>
        <v>0.20400761946535309</v>
      </c>
      <c r="IV186" s="4">
        <f t="shared" ref="IV186:KA186" si="991">IF(AH1=1,FZ186,0)</f>
        <v>0.17918179800416675</v>
      </c>
      <c r="IW186" s="4">
        <f t="shared" si="991"/>
        <v>0.16761266511142534</v>
      </c>
      <c r="IX186" s="4">
        <f t="shared" si="991"/>
        <v>5.624962775347387E-2</v>
      </c>
      <c r="IY186" s="4">
        <f t="shared" si="991"/>
        <v>3.4218578973182333E-2</v>
      </c>
      <c r="IZ186" s="4">
        <f t="shared" si="991"/>
        <v>0.9865256913863788</v>
      </c>
      <c r="JA186" s="4">
        <f t="shared" si="991"/>
        <v>0.98114783066727373</v>
      </c>
      <c r="JB186" s="4">
        <f t="shared" si="991"/>
        <v>0.97793880023026014</v>
      </c>
      <c r="JC186" s="4">
        <f t="shared" si="991"/>
        <v>0.97612794857414698</v>
      </c>
      <c r="JD186" s="4">
        <f t="shared" si="991"/>
        <v>0.92368243100347047</v>
      </c>
      <c r="JE186" s="4">
        <f t="shared" si="991"/>
        <v>0.87797140539927032</v>
      </c>
      <c r="JF186" s="4">
        <f t="shared" si="991"/>
        <v>0.82213542578670851</v>
      </c>
      <c r="JG186" s="4">
        <f t="shared" si="991"/>
        <v>0.76666473714306282</v>
      </c>
      <c r="JH186" s="4">
        <f t="shared" si="991"/>
        <v>0.73674231020813574</v>
      </c>
      <c r="JI186" s="4">
        <f t="shared" si="991"/>
        <v>0.72078593036565464</v>
      </c>
      <c r="JJ186" s="4">
        <f t="shared" si="991"/>
        <v>0.43313868335145461</v>
      </c>
      <c r="JK186" s="4">
        <f t="shared" si="991"/>
        <v>0.31234836536703164</v>
      </c>
      <c r="JL186" s="4">
        <f t="shared" si="991"/>
        <v>0.99883125269931827</v>
      </c>
      <c r="JM186" s="4">
        <f t="shared" si="991"/>
        <v>0.99835660112373292</v>
      </c>
      <c r="JN186" s="4">
        <f t="shared" si="991"/>
        <v>0.99807110166199964</v>
      </c>
      <c r="JO186" s="4">
        <f t="shared" si="991"/>
        <v>0.99790923873785364</v>
      </c>
      <c r="JP186" s="4">
        <f t="shared" si="991"/>
        <v>0.99297139735809714</v>
      </c>
      <c r="JQ186" s="4">
        <f t="shared" si="991"/>
        <v>0.9882328595758163</v>
      </c>
      <c r="JR186" s="4">
        <f t="shared" si="991"/>
        <v>0.98180295630261594</v>
      </c>
      <c r="JS186" s="4">
        <f t="shared" si="991"/>
        <v>0.97458871229806288</v>
      </c>
      <c r="JT186" s="4">
        <f t="shared" si="991"/>
        <v>0.97029698437450629</v>
      </c>
      <c r="JU186" s="4">
        <f t="shared" si="991"/>
        <v>0.96787947135344155</v>
      </c>
      <c r="JV186" s="4">
        <f t="shared" si="991"/>
        <v>0.89918413250970597</v>
      </c>
      <c r="JW186" s="4">
        <f t="shared" si="991"/>
        <v>0.84132040840876932</v>
      </c>
      <c r="JX186" s="4">
        <f t="shared" si="991"/>
        <v>0.99964448097291136</v>
      </c>
      <c r="JY186" s="4">
        <f t="shared" si="991"/>
        <v>0.99949993225967704</v>
      </c>
      <c r="JZ186" s="4">
        <f t="shared" si="991"/>
        <v>0.9994129411973246</v>
      </c>
      <c r="KA186" s="4">
        <f t="shared" si="991"/>
        <v>0.99936360653795564</v>
      </c>
      <c r="KB186" s="4">
        <f t="shared" ref="KB186:KJ186" si="992">IF(BN1=1,HF186,0)</f>
        <v>0.99785321924485182</v>
      </c>
      <c r="KC186" s="4">
        <f t="shared" si="992"/>
        <v>0.99639395197388803</v>
      </c>
      <c r="KD186" s="4">
        <f t="shared" si="992"/>
        <v>0.99439822551465917</v>
      </c>
      <c r="KE186" s="4">
        <f t="shared" si="992"/>
        <v>0.99213740514826088</v>
      </c>
      <c r="KF186" s="4">
        <f t="shared" si="992"/>
        <v>0.99078145228489978</v>
      </c>
      <c r="KG186" s="4">
        <f t="shared" si="992"/>
        <v>0.9900140009531172</v>
      </c>
      <c r="KH186" s="4">
        <f t="shared" si="992"/>
        <v>0.96704541072876382</v>
      </c>
      <c r="KI186" s="4">
        <f t="shared" si="992"/>
        <v>0.94578247475630339</v>
      </c>
      <c r="KJ186" s="4">
        <f t="shared" si="992"/>
        <v>0</v>
      </c>
    </row>
    <row r="187" spans="1:296" x14ac:dyDescent="0.2">
      <c r="A187" s="4" t="str">
        <f>'Respondent Data'!A187</f>
        <v>1535</v>
      </c>
      <c r="B187" s="4">
        <f>SUMPRODUCT('Respondent Data'!I187:Z187,'Product Coding'!A100:R100)</f>
        <v>-0.88116572591032316</v>
      </c>
      <c r="C187" s="4">
        <f>SUMPRODUCT('Respondent Data'!I187:Z187,'Product Coding'!A101:R101)</f>
        <v>-0.63908823988244312</v>
      </c>
      <c r="D187" s="4">
        <f>SUMPRODUCT('Respondent Data'!I187:Z187,'Product Coding'!A102:R102)</f>
        <v>-0.71384179444276108</v>
      </c>
      <c r="E187" s="4">
        <f>SUMPRODUCT('Respondent Data'!I187:Z187,'Product Coding'!A103:R103)</f>
        <v>-0.63089805890498618</v>
      </c>
      <c r="F187" s="4">
        <f>SUMPRODUCT('Respondent Data'!I187:Z187,'Product Coding'!A104:R104)</f>
        <v>-2.126383726758295</v>
      </c>
      <c r="G187" s="4">
        <f>SUMPRODUCT('Respondent Data'!I187:Z187,'Product Coding'!A105:R105)</f>
        <v>-3.2970414169711679</v>
      </c>
      <c r="H187" s="4">
        <f>SUMPRODUCT('Respondent Data'!I187:Z187,'Product Coding'!A106:R106)</f>
        <v>-2.1825590847002352</v>
      </c>
      <c r="I187" s="4">
        <f>SUMPRODUCT('Respondent Data'!I187:Z187,'Product Coding'!A107:R107)</f>
        <v>-1.9404815986723551</v>
      </c>
      <c r="J187" s="4">
        <f>SUMPRODUCT('Respondent Data'!I187:Z187,'Product Coding'!A108:R108)</f>
        <v>-2.0152351532326733</v>
      </c>
      <c r="K187" s="4">
        <f>SUMPRODUCT('Respondent Data'!I187:Z187,'Product Coding'!A109:R109)</f>
        <v>-1.9322914176948982</v>
      </c>
      <c r="L187" s="4">
        <f>SUMPRODUCT('Respondent Data'!I187:Z187,'Product Coding'!A110:R110)</f>
        <v>-3.4277770855482075</v>
      </c>
      <c r="M187" s="4">
        <f>SUMPRODUCT('Respondent Data'!I187:Z187,'Product Coding'!A111:R111)</f>
        <v>-4.5984347757610804</v>
      </c>
      <c r="N187" s="4">
        <f>SUMPRODUCT('Respondent Data'!I187:Z187,'Product Coding'!A112:R112)</f>
        <v>-4.3600445356964732</v>
      </c>
      <c r="O187" s="4">
        <f>SUMPRODUCT('Respondent Data'!I187:Z187,'Product Coding'!A113:R113)</f>
        <v>-4.1179670496685929</v>
      </c>
      <c r="P187" s="4">
        <f>SUMPRODUCT('Respondent Data'!I187:Z187,'Product Coding'!A114:R114)</f>
        <v>-4.1927206042289109</v>
      </c>
      <c r="Q187" s="4">
        <f>SUMPRODUCT('Respondent Data'!I187:Z187,'Product Coding'!A115:R115)</f>
        <v>-4.109776868691136</v>
      </c>
      <c r="R187" s="4">
        <f>SUMPRODUCT('Respondent Data'!I187:Z187,'Product Coding'!A116:R116)</f>
        <v>-5.6052625365444451</v>
      </c>
      <c r="S187" s="4">
        <f>SUMPRODUCT('Respondent Data'!I187:Z187,'Product Coding'!A117:R117)</f>
        <v>-6.775920226757318</v>
      </c>
      <c r="T187" s="4">
        <f>SUMPRODUCT('Respondent Data'!I187:Z187,'Product Coding'!A118:R118)</f>
        <v>-5.6614378944863857</v>
      </c>
      <c r="U187" s="4">
        <f>SUMPRODUCT('Respondent Data'!I187:Z187,'Product Coding'!A119:R119)</f>
        <v>-5.4193604084585054</v>
      </c>
      <c r="V187" s="4">
        <f>SUMPRODUCT('Respondent Data'!I187:Z187,'Product Coding'!A120:R120)</f>
        <v>-5.4941139630188234</v>
      </c>
      <c r="W187" s="4">
        <f>SUMPRODUCT('Respondent Data'!I187:Z187,'Product Coding'!A121:R121)</f>
        <v>-5.4111702274810485</v>
      </c>
      <c r="X187" s="4">
        <f>SUMPRODUCT('Respondent Data'!I187:Z187,'Product Coding'!A122:R122)</f>
        <v>-6.9066558953343575</v>
      </c>
      <c r="Y187" s="4">
        <f>SUMPRODUCT('Respondent Data'!I187:Z187,'Product Coding'!A123:R123)</f>
        <v>-8.0773135855472304</v>
      </c>
      <c r="Z187" s="4">
        <f>SUMPRODUCT('Respondent Data'!I187:Z187,'Product Coding'!A124:R124)</f>
        <v>-1.6053313461034533</v>
      </c>
      <c r="AA187" s="4">
        <f>SUMPRODUCT('Respondent Data'!I187:Z187,'Product Coding'!A125:R125)</f>
        <v>-1.363253860075573</v>
      </c>
      <c r="AB187" s="4">
        <f>SUMPRODUCT('Respondent Data'!I187:Z187,'Product Coding'!A126:R126)</f>
        <v>-1.438007414635891</v>
      </c>
      <c r="AC187" s="4">
        <f>SUMPRODUCT('Respondent Data'!I187:Z187,'Product Coding'!A127:R127)</f>
        <v>-1.3550636790981161</v>
      </c>
      <c r="AD187" s="4">
        <f>SUMPRODUCT('Respondent Data'!I187:Z187,'Product Coding'!A128:R128)</f>
        <v>-2.8505493469514249</v>
      </c>
      <c r="AE187" s="4">
        <f>SUMPRODUCT('Respondent Data'!I187:Z187,'Product Coding'!A129:R129)</f>
        <v>-4.0212070371642978</v>
      </c>
      <c r="AF187" s="4">
        <f>SUMPRODUCT('Respondent Data'!I187:Z187,'Product Coding'!A130:R130)</f>
        <v>-2.9067247048933655</v>
      </c>
      <c r="AG187" s="4">
        <f>SUMPRODUCT('Respondent Data'!I187:Z187,'Product Coding'!A131:R131)</f>
        <v>-2.6646472188654853</v>
      </c>
      <c r="AH187" s="4">
        <f>SUMPRODUCT('Respondent Data'!I187:Z187,'Product Coding'!A132:R132)</f>
        <v>-2.7394007734258032</v>
      </c>
      <c r="AI187" s="4">
        <f>SUMPRODUCT('Respondent Data'!I187:Z187,'Product Coding'!A133:R133)</f>
        <v>-2.6564570378880283</v>
      </c>
      <c r="AJ187" s="4">
        <f>SUMPRODUCT('Respondent Data'!I187:Z187,'Product Coding'!A134:R134)</f>
        <v>-4.1519427057413374</v>
      </c>
      <c r="AK187" s="4">
        <f>SUMPRODUCT('Respondent Data'!I187:Z187,'Product Coding'!A135:R135)</f>
        <v>-5.3226003959542103</v>
      </c>
      <c r="AL187" s="4">
        <f>SUMPRODUCT('Respondent Data'!I187:Z187,'Product Coding'!A136:R136)</f>
        <v>1.5469451758955071</v>
      </c>
      <c r="AM187" s="4">
        <f>SUMPRODUCT('Respondent Data'!I187:Z187,'Product Coding'!A137:R137)</f>
        <v>1.7890226619233871</v>
      </c>
      <c r="AN187" s="4">
        <f>SUMPRODUCT('Respondent Data'!I187:Z187,'Product Coding'!A138:R138)</f>
        <v>1.7142691073630691</v>
      </c>
      <c r="AO187" s="4">
        <f>SUMPRODUCT('Respondent Data'!I187:Z187,'Product Coding'!A139:R139)</f>
        <v>1.797212842900844</v>
      </c>
      <c r="AP187" s="4">
        <f>SUMPRODUCT('Respondent Data'!I187:Z187,'Product Coding'!A140:R140)</f>
        <v>0.30172717504753488</v>
      </c>
      <c r="AQ187" s="4">
        <f>SUMPRODUCT('Respondent Data'!I187:Z187,'Product Coding'!A141:R141)</f>
        <v>-0.86893051516533792</v>
      </c>
      <c r="AR187" s="4">
        <f>SUMPRODUCT('Respondent Data'!I187:Z187,'Product Coding'!A142:R142)</f>
        <v>0.24555181710559493</v>
      </c>
      <c r="AS187" s="4">
        <f>SUMPRODUCT('Respondent Data'!I187:Z187,'Product Coding'!A143:R143)</f>
        <v>0.48762930313347508</v>
      </c>
      <c r="AT187" s="4">
        <f>SUMPRODUCT('Respondent Data'!I187:Z187,'Product Coding'!A144:R144)</f>
        <v>0.41287574857315712</v>
      </c>
      <c r="AU187" s="4">
        <f>SUMPRODUCT('Respondent Data'!I187:Z187,'Product Coding'!A145:R145)</f>
        <v>0.49581948411093202</v>
      </c>
      <c r="AV187" s="4">
        <f>SUMPRODUCT('Respondent Data'!I187:Z187,'Product Coding'!A146:R146)</f>
        <v>-0.99966618374237715</v>
      </c>
      <c r="AW187" s="4">
        <f>SUMPRODUCT('Respondent Data'!I187:Z187,'Product Coding'!A147:R147)</f>
        <v>-2.1703238739552502</v>
      </c>
      <c r="AX187" s="4">
        <f>SUMPRODUCT('Respondent Data'!I187:Z187,'Product Coding'!A148:R148)</f>
        <v>5.1399543950787869</v>
      </c>
      <c r="AY187" s="4">
        <f>SUMPRODUCT('Respondent Data'!I187:Z187,'Product Coding'!A149:R149)</f>
        <v>5.3820318811066672</v>
      </c>
      <c r="AZ187" s="4">
        <f>SUMPRODUCT('Respondent Data'!I187:Z187,'Product Coding'!A150:R150)</f>
        <v>5.3072783265463492</v>
      </c>
      <c r="BA187" s="4">
        <f>SUMPRODUCT('Respondent Data'!I187:Z187,'Product Coding'!A151:R151)</f>
        <v>5.3902220620841241</v>
      </c>
      <c r="BB187" s="4">
        <f>SUMPRODUCT('Respondent Data'!I187:Z187,'Product Coding'!A152:R152)</f>
        <v>3.8947363942308151</v>
      </c>
      <c r="BC187" s="4">
        <f>SUMPRODUCT('Respondent Data'!I187:Z187,'Product Coding'!A153:R153)</f>
        <v>2.7240787040179422</v>
      </c>
      <c r="BD187" s="4">
        <f>SUMPRODUCT('Respondent Data'!I187:Z187,'Product Coding'!A154:R154)</f>
        <v>3.8385610362888745</v>
      </c>
      <c r="BE187" s="4">
        <f>SUMPRODUCT('Respondent Data'!I187:Z187,'Product Coding'!A155:R155)</f>
        <v>4.0806385223167547</v>
      </c>
      <c r="BF187" s="4">
        <f>SUMPRODUCT('Respondent Data'!I187:Z187,'Product Coding'!A156:R156)</f>
        <v>4.0058849677564368</v>
      </c>
      <c r="BG187" s="4">
        <f>SUMPRODUCT('Respondent Data'!I187:Z187,'Product Coding'!A157:R157)</f>
        <v>4.0888287032942117</v>
      </c>
      <c r="BH187" s="4">
        <f>SUMPRODUCT('Respondent Data'!I187:Z187,'Product Coding'!A158:R158)</f>
        <v>2.5933430354409026</v>
      </c>
      <c r="BI187" s="4">
        <f>SUMPRODUCT('Respondent Data'!I187:Z187,'Product Coding'!A159:R159)</f>
        <v>1.4226853452280299</v>
      </c>
      <c r="BJ187" s="4">
        <f>SUMPRODUCT('Respondent Data'!I187:Z187,'Product Coding'!A160:R160)</f>
        <v>7.5940092069380869</v>
      </c>
      <c r="BK187" s="4">
        <f>SUMPRODUCT('Respondent Data'!I187:Z187,'Product Coding'!A161:R161)</f>
        <v>7.8360866929659672</v>
      </c>
      <c r="BL187" s="4">
        <f>SUMPRODUCT('Respondent Data'!I187:Z187,'Product Coding'!A162:R162)</f>
        <v>7.7613331384056492</v>
      </c>
      <c r="BM187" s="4">
        <f>SUMPRODUCT('Respondent Data'!I187:Z187,'Product Coding'!A163:R163)</f>
        <v>7.8442768739434241</v>
      </c>
      <c r="BN187" s="4">
        <f>SUMPRODUCT('Respondent Data'!I187:Z187,'Product Coding'!A164:R164)</f>
        <v>6.348791206090115</v>
      </c>
      <c r="BO187" s="4">
        <f>SUMPRODUCT('Respondent Data'!I187:Z187,'Product Coding'!A165:R165)</f>
        <v>5.1781335158772421</v>
      </c>
      <c r="BP187" s="4">
        <f>SUMPRODUCT('Respondent Data'!I187:Z187,'Product Coding'!A166:R166)</f>
        <v>6.2926158481481744</v>
      </c>
      <c r="BQ187" s="4">
        <f>SUMPRODUCT('Respondent Data'!I187:Z187,'Product Coding'!A167:R167)</f>
        <v>6.5346933341760547</v>
      </c>
      <c r="BR187" s="4">
        <f>SUMPRODUCT('Respondent Data'!I187:Z187,'Product Coding'!A168:R168)</f>
        <v>6.4599397796157367</v>
      </c>
      <c r="BS187" s="4">
        <f>SUMPRODUCT('Respondent Data'!I187:Z187,'Product Coding'!A169:R169)</f>
        <v>6.5428835151535116</v>
      </c>
      <c r="BT187" s="4">
        <f>SUMPRODUCT('Respondent Data'!I187:Z187,'Product Coding'!A170:R170)</f>
        <v>5.0473978473002026</v>
      </c>
      <c r="BU187" s="4">
        <f>SUMPRODUCT('Respondent Data'!I187:Z187,'Product Coding'!A171:R171)</f>
        <v>3.8767401570873297</v>
      </c>
      <c r="BV187" s="4">
        <f>SUMPRODUCT('Respondent Data'!I187:Z187,'Product Coding'!A172:R172)</f>
        <v>2.5483712745846399</v>
      </c>
      <c r="BX187" s="4">
        <f t="shared" si="676"/>
        <v>2.4137117934150591</v>
      </c>
      <c r="BY187" s="4">
        <f t="shared" si="677"/>
        <v>1.8947525317144254</v>
      </c>
      <c r="BZ187" s="4">
        <f t="shared" si="678"/>
        <v>2.0418204644309617</v>
      </c>
      <c r="CA187" s="4">
        <f t="shared" si="679"/>
        <v>1.8792975415475188</v>
      </c>
      <c r="CB187" s="4">
        <f t="shared" si="680"/>
        <v>8.3844913099168767</v>
      </c>
      <c r="CC187" s="4">
        <f t="shared" si="681"/>
        <v>27.032542471702754</v>
      </c>
      <c r="CD187" s="4">
        <f t="shared" si="682"/>
        <v>8.8689736972982072</v>
      </c>
      <c r="CE187" s="4">
        <f t="shared" si="683"/>
        <v>6.9621031029924367</v>
      </c>
      <c r="CF187" s="4">
        <f t="shared" si="684"/>
        <v>7.5024914088943309</v>
      </c>
      <c r="CG187" s="4">
        <f t="shared" si="685"/>
        <v>6.9053150880951151</v>
      </c>
      <c r="CH187" s="4">
        <f t="shared" si="686"/>
        <v>30.80808284392014</v>
      </c>
      <c r="CI187" s="4">
        <f t="shared" si="687"/>
        <v>99.328722180793179</v>
      </c>
      <c r="CJ187" s="4">
        <f t="shared" si="688"/>
        <v>78.260619736679644</v>
      </c>
      <c r="CK187" s="4">
        <f t="shared" si="689"/>
        <v>61.434222505004264</v>
      </c>
      <c r="CL187" s="4">
        <f t="shared" si="690"/>
        <v>66.202657406465278</v>
      </c>
      <c r="CM187" s="4">
        <f t="shared" si="691"/>
        <v>60.933119965841918</v>
      </c>
      <c r="CN187" s="4">
        <f t="shared" si="692"/>
        <v>271.85328748901901</v>
      </c>
      <c r="CO187" s="4">
        <f t="shared" si="693"/>
        <v>876.48555749910849</v>
      </c>
      <c r="CP187" s="4">
        <f t="shared" si="694"/>
        <v>287.56182899401932</v>
      </c>
      <c r="CQ187" s="4">
        <f t="shared" si="695"/>
        <v>225.7346983170477</v>
      </c>
      <c r="CR187" s="4">
        <f t="shared" si="696"/>
        <v>243.25589692647267</v>
      </c>
      <c r="CS187" s="4">
        <f t="shared" si="697"/>
        <v>223.89344069399397</v>
      </c>
      <c r="CT187" s="4">
        <f t="shared" si="698"/>
        <v>998.90122045302314</v>
      </c>
      <c r="CU187" s="4">
        <f t="shared" si="699"/>
        <v>3220.5698197807264</v>
      </c>
      <c r="CV187" s="4">
        <f t="shared" si="700"/>
        <v>4.9795092704129749</v>
      </c>
      <c r="CW187" s="4">
        <f t="shared" si="701"/>
        <v>3.9088916176944792</v>
      </c>
      <c r="CX187" s="4">
        <f t="shared" si="702"/>
        <v>4.212294093640593</v>
      </c>
      <c r="CY187" s="4">
        <f t="shared" si="703"/>
        <v>3.8770078331348623</v>
      </c>
      <c r="CZ187" s="4">
        <f t="shared" si="704"/>
        <v>17.29728143986771</v>
      </c>
      <c r="DA187" s="4">
        <f t="shared" si="705"/>
        <v>55.768379724500576</v>
      </c>
      <c r="DB187" s="4">
        <f t="shared" si="706"/>
        <v>18.296772988899683</v>
      </c>
      <c r="DC187" s="4">
        <f t="shared" si="707"/>
        <v>14.36288169842833</v>
      </c>
      <c r="DD187" s="4">
        <f t="shared" si="708"/>
        <v>15.477707663235853</v>
      </c>
      <c r="DE187" s="4">
        <f t="shared" si="709"/>
        <v>14.245727509845826</v>
      </c>
      <c r="DF187" s="4">
        <f t="shared" si="710"/>
        <v>63.557353675560044</v>
      </c>
      <c r="DG187" s="4">
        <f t="shared" si="711"/>
        <v>204.91605264012648</v>
      </c>
      <c r="DH187" s="4">
        <f t="shared" si="712"/>
        <v>0.21289734540630392</v>
      </c>
      <c r="DI187" s="4">
        <f t="shared" si="713"/>
        <v>0.16712342596343635</v>
      </c>
      <c r="DJ187" s="4">
        <f t="shared" si="714"/>
        <v>0.18009530295188317</v>
      </c>
      <c r="DK187" s="4">
        <f t="shared" si="715"/>
        <v>0.16576024482938737</v>
      </c>
      <c r="DL187" s="4">
        <f t="shared" si="716"/>
        <v>0.73953980228018668</v>
      </c>
      <c r="DM187" s="4">
        <f t="shared" si="717"/>
        <v>2.3843594531499366</v>
      </c>
      <c r="DN187" s="4">
        <f t="shared" si="718"/>
        <v>0.78227274763471777</v>
      </c>
      <c r="DO187" s="4">
        <f t="shared" si="719"/>
        <v>0.61408046856122778</v>
      </c>
      <c r="DP187" s="4">
        <f t="shared" si="720"/>
        <v>0.66174450041829858</v>
      </c>
      <c r="DQ187" s="4">
        <f t="shared" si="721"/>
        <v>0.60907157824734826</v>
      </c>
      <c r="DR187" s="4">
        <f t="shared" si="722"/>
        <v>2.7173745732286028</v>
      </c>
      <c r="DS187" s="4">
        <f t="shared" si="723"/>
        <v>8.7611210802311152</v>
      </c>
      <c r="DT187" s="4">
        <f t="shared" si="724"/>
        <v>5.8579568589050184E-3</v>
      </c>
      <c r="DU187" s="4">
        <f t="shared" si="725"/>
        <v>4.5984688890217994E-3</v>
      </c>
      <c r="DV187" s="4">
        <f t="shared" si="726"/>
        <v>4.9553953487309309E-3</v>
      </c>
      <c r="DW187" s="4">
        <f t="shared" si="727"/>
        <v>4.5609604068991491E-3</v>
      </c>
      <c r="DX187" s="4">
        <f t="shared" si="728"/>
        <v>2.0348737786902448E-2</v>
      </c>
      <c r="DY187" s="4">
        <f t="shared" si="729"/>
        <v>6.5606617997131245E-2</v>
      </c>
      <c r="DZ187" s="4">
        <f t="shared" si="730"/>
        <v>2.1524552120627718E-2</v>
      </c>
      <c r="EA187" s="4">
        <f t="shared" si="731"/>
        <v>1.6896673304510529E-2</v>
      </c>
      <c r="EB187" s="4">
        <f t="shared" si="732"/>
        <v>1.8208168484534163E-2</v>
      </c>
      <c r="EC187" s="4">
        <f t="shared" si="733"/>
        <v>1.675885165476804E-2</v>
      </c>
      <c r="ED187" s="4">
        <f t="shared" si="734"/>
        <v>7.4769664173498188E-2</v>
      </c>
      <c r="EE187" s="4">
        <f t="shared" si="735"/>
        <v>0.24106580204507111</v>
      </c>
      <c r="EF187" s="4">
        <f t="shared" si="736"/>
        <v>5.0345853287748468E-4</v>
      </c>
      <c r="EG187" s="4">
        <f t="shared" si="737"/>
        <v>3.9521260673511049E-4</v>
      </c>
      <c r="EH187" s="4">
        <f t="shared" si="738"/>
        <v>4.2588843383293981E-4</v>
      </c>
      <c r="EI187" s="4">
        <f t="shared" si="739"/>
        <v>3.9198896309368891E-4</v>
      </c>
      <c r="EJ187" s="4">
        <f t="shared" si="740"/>
        <v>1.7488598702342629E-3</v>
      </c>
      <c r="EK187" s="4">
        <f t="shared" si="741"/>
        <v>5.6385208084416228E-3</v>
      </c>
      <c r="EL187" s="4">
        <f t="shared" si="742"/>
        <v>1.8499145167009312E-3</v>
      </c>
      <c r="EM187" s="4">
        <f t="shared" si="743"/>
        <v>1.4521742917016182E-3</v>
      </c>
      <c r="EN187" s="4">
        <f t="shared" si="744"/>
        <v>1.5648899458305587E-3</v>
      </c>
      <c r="EO187" s="4">
        <f t="shared" si="745"/>
        <v>1.4403292939917719E-3</v>
      </c>
      <c r="EP187" s="4">
        <f t="shared" si="746"/>
        <v>6.4260332288565217E-3</v>
      </c>
      <c r="EQ187" s="4">
        <f t="shared" si="747"/>
        <v>2.0718253470926342E-2</v>
      </c>
      <c r="ER187" s="4">
        <f t="shared" si="748"/>
        <v>7.8208943216724613E-2</v>
      </c>
      <c r="ET187" s="4">
        <f t="shared" si="749"/>
        <v>0.29293627011189638</v>
      </c>
      <c r="EU187" s="4">
        <f t="shared" si="750"/>
        <v>0.34545267308488964</v>
      </c>
      <c r="EV187" s="4">
        <f t="shared" si="751"/>
        <v>0.32875050046290999</v>
      </c>
      <c r="EW187" s="4">
        <f t="shared" si="752"/>
        <v>0.34730693357329645</v>
      </c>
      <c r="EX187" s="4">
        <f t="shared" si="753"/>
        <v>0.10655878587081961</v>
      </c>
      <c r="EY187" s="4">
        <f t="shared" si="754"/>
        <v>3.5672825645745213E-2</v>
      </c>
      <c r="EZ187" s="4">
        <f t="shared" si="755"/>
        <v>0.10132765885005514</v>
      </c>
      <c r="FA187" s="4">
        <f t="shared" si="756"/>
        <v>0.12559495739563648</v>
      </c>
      <c r="FB187" s="4">
        <f t="shared" si="757"/>
        <v>0.11761258575973564</v>
      </c>
      <c r="FC187" s="4">
        <f t="shared" si="758"/>
        <v>0.12649717169476701</v>
      </c>
      <c r="FD187" s="4">
        <f t="shared" si="759"/>
        <v>3.1438549909056902E-2</v>
      </c>
      <c r="FE187" s="4">
        <f t="shared" si="760"/>
        <v>9.9672354861451515E-3</v>
      </c>
      <c r="FF187" s="4">
        <f t="shared" si="761"/>
        <v>1.2616605867102846E-2</v>
      </c>
      <c r="FG187" s="4">
        <f t="shared" si="762"/>
        <v>1.6016856779466539E-2</v>
      </c>
      <c r="FH187" s="4">
        <f t="shared" si="763"/>
        <v>1.4880363940843125E-2</v>
      </c>
      <c r="FI187" s="4">
        <f t="shared" si="764"/>
        <v>1.6146449598397946E-2</v>
      </c>
      <c r="FJ187" s="4">
        <f t="shared" si="765"/>
        <v>3.6649732506530458E-3</v>
      </c>
      <c r="FK187" s="4">
        <f t="shared" si="766"/>
        <v>1.1396198962522707E-3</v>
      </c>
      <c r="FL187" s="4">
        <f t="shared" si="767"/>
        <v>3.4654618162290821E-3</v>
      </c>
      <c r="FM187" s="4">
        <f t="shared" si="768"/>
        <v>4.4104409577473665E-3</v>
      </c>
      <c r="FN187" s="4">
        <f t="shared" si="769"/>
        <v>4.0940669706779923E-3</v>
      </c>
      <c r="FO187" s="4">
        <f t="shared" si="770"/>
        <v>4.4465503169595381E-3</v>
      </c>
      <c r="FP187" s="4">
        <f t="shared" si="771"/>
        <v>1.0000987893053397E-3</v>
      </c>
      <c r="FQ187" s="4">
        <f t="shared" si="772"/>
        <v>3.1040767574240069E-4</v>
      </c>
      <c r="FR187" s="4">
        <f t="shared" si="773"/>
        <v>0.16723780410343522</v>
      </c>
      <c r="FS187" s="4">
        <f t="shared" si="774"/>
        <v>0.20371197367556917</v>
      </c>
      <c r="FT187" s="4">
        <f t="shared" si="775"/>
        <v>0.19185410148289184</v>
      </c>
      <c r="FU187" s="4">
        <f t="shared" si="776"/>
        <v>0.20504375514960288</v>
      </c>
      <c r="FV187" s="4">
        <f t="shared" si="777"/>
        <v>5.4652927719694627E-2</v>
      </c>
      <c r="FW187" s="4">
        <f t="shared" si="778"/>
        <v>1.7615440230160588E-2</v>
      </c>
      <c r="FX187" s="4">
        <f t="shared" si="779"/>
        <v>5.1822136300988884E-2</v>
      </c>
      <c r="FY187" s="4">
        <f t="shared" si="780"/>
        <v>6.5091954727627896E-2</v>
      </c>
      <c r="FZ187" s="4">
        <f t="shared" si="781"/>
        <v>6.068805324366474E-2</v>
      </c>
      <c r="GA187" s="4">
        <f t="shared" si="782"/>
        <v>6.5592147003427095E-2</v>
      </c>
      <c r="GB187" s="4">
        <f t="shared" si="783"/>
        <v>1.549010210402378E-2</v>
      </c>
      <c r="GC187" s="4">
        <f t="shared" si="784"/>
        <v>4.8563479494610892E-3</v>
      </c>
      <c r="GD187" s="4">
        <f t="shared" si="785"/>
        <v>0.8244720823137871</v>
      </c>
      <c r="GE187" s="4">
        <f t="shared" si="786"/>
        <v>0.85680741021415152</v>
      </c>
      <c r="GF187" s="4">
        <f t="shared" si="787"/>
        <v>0.84738918755002757</v>
      </c>
      <c r="GG187" s="4">
        <f t="shared" si="788"/>
        <v>0.85780931751224121</v>
      </c>
      <c r="GH187" s="4">
        <f t="shared" si="789"/>
        <v>0.57486468472247731</v>
      </c>
      <c r="GI187" s="4">
        <f t="shared" si="790"/>
        <v>0.29547688826884699</v>
      </c>
      <c r="GJ187" s="4">
        <f t="shared" si="791"/>
        <v>0.56108135038653073</v>
      </c>
      <c r="GK187" s="4">
        <f t="shared" si="792"/>
        <v>0.61954779794305304</v>
      </c>
      <c r="GL187" s="4">
        <f t="shared" si="793"/>
        <v>0.60177722853800786</v>
      </c>
      <c r="GM187" s="4">
        <f t="shared" si="794"/>
        <v>0.62147639267187327</v>
      </c>
      <c r="GN187" s="4">
        <f t="shared" si="795"/>
        <v>0.26900705869182373</v>
      </c>
      <c r="GO187" s="4">
        <f t="shared" si="796"/>
        <v>0.10244724881297373</v>
      </c>
      <c r="GP187" s="4">
        <f t="shared" si="797"/>
        <v>0.99417615895071487</v>
      </c>
      <c r="GQ187" s="4">
        <f t="shared" si="798"/>
        <v>0.99542258023336716</v>
      </c>
      <c r="GR187" s="4">
        <f t="shared" si="799"/>
        <v>0.9950690395099463</v>
      </c>
      <c r="GS187" s="4">
        <f t="shared" si="800"/>
        <v>0.99545974750496791</v>
      </c>
      <c r="GT187" s="4">
        <f t="shared" si="801"/>
        <v>0.98005707555336607</v>
      </c>
      <c r="GU187" s="4">
        <f t="shared" si="802"/>
        <v>0.93843261022492264</v>
      </c>
      <c r="GV187" s="4">
        <f t="shared" si="803"/>
        <v>0.97892899189163496</v>
      </c>
      <c r="GW187" s="4">
        <f t="shared" si="804"/>
        <v>0.98338408045961723</v>
      </c>
      <c r="GX187" s="4">
        <f t="shared" si="805"/>
        <v>0.98211744017764613</v>
      </c>
      <c r="GY187" s="4">
        <f t="shared" si="806"/>
        <v>0.98351737815953788</v>
      </c>
      <c r="GZ187" s="4">
        <f t="shared" si="807"/>
        <v>0.93043191795797808</v>
      </c>
      <c r="HA187" s="4">
        <f t="shared" si="808"/>
        <v>0.80575904867587633</v>
      </c>
      <c r="HB187" s="4">
        <f t="shared" si="809"/>
        <v>0.99949679481006903</v>
      </c>
      <c r="HC187" s="4">
        <f t="shared" si="810"/>
        <v>0.99960494352456442</v>
      </c>
      <c r="HD187" s="4">
        <f t="shared" si="811"/>
        <v>0.99957429286991006</v>
      </c>
      <c r="HE187" s="4">
        <f t="shared" si="812"/>
        <v>0.99960816463204594</v>
      </c>
      <c r="HF187" s="4">
        <f t="shared" si="813"/>
        <v>0.99825419330104281</v>
      </c>
      <c r="HG187" s="4">
        <f t="shared" si="814"/>
        <v>0.99439309384856434</v>
      </c>
      <c r="HH187" s="4">
        <f t="shared" si="815"/>
        <v>0.99815350134796044</v>
      </c>
      <c r="HI187" s="4">
        <f t="shared" si="816"/>
        <v>0.99854993146055271</v>
      </c>
      <c r="HJ187" s="4">
        <f t="shared" si="817"/>
        <v>0.99843755510847121</v>
      </c>
      <c r="HK187" s="4">
        <f t="shared" si="818"/>
        <v>0.99856174227074801</v>
      </c>
      <c r="HL187" s="4">
        <f t="shared" si="819"/>
        <v>0.99361499701250733</v>
      </c>
      <c r="HM187" s="4">
        <f t="shared" si="820"/>
        <v>0.97970227984022584</v>
      </c>
      <c r="HN187" s="4">
        <f t="shared" si="821"/>
        <v>0.9274640191877872</v>
      </c>
      <c r="HP187" s="4">
        <f t="shared" ref="HP187:IU187" si="993">IF(B1=1,ET187,0)</f>
        <v>0.29293627011189638</v>
      </c>
      <c r="HQ187" s="4">
        <f t="shared" si="993"/>
        <v>0.34545267308488964</v>
      </c>
      <c r="HR187" s="4">
        <f t="shared" si="993"/>
        <v>0.32875050046290999</v>
      </c>
      <c r="HS187" s="4">
        <f t="shared" si="993"/>
        <v>0.34730693357329645</v>
      </c>
      <c r="HT187" s="4">
        <f t="shared" si="993"/>
        <v>0.10655878587081961</v>
      </c>
      <c r="HU187" s="4">
        <f t="shared" si="993"/>
        <v>3.5672825645745213E-2</v>
      </c>
      <c r="HV187" s="4">
        <f t="shared" si="993"/>
        <v>0.10132765885005514</v>
      </c>
      <c r="HW187" s="4">
        <f t="shared" si="993"/>
        <v>0.12559495739563648</v>
      </c>
      <c r="HX187" s="4">
        <f t="shared" si="993"/>
        <v>0.11761258575973564</v>
      </c>
      <c r="HY187" s="4">
        <f t="shared" si="993"/>
        <v>0.12649717169476701</v>
      </c>
      <c r="HZ187" s="4">
        <f t="shared" si="993"/>
        <v>3.1438549909056902E-2</v>
      </c>
      <c r="IA187" s="4">
        <f t="shared" si="993"/>
        <v>9.9672354861451515E-3</v>
      </c>
      <c r="IB187" s="4">
        <f t="shared" si="993"/>
        <v>1.2616605867102846E-2</v>
      </c>
      <c r="IC187" s="4">
        <f t="shared" si="993"/>
        <v>1.6016856779466539E-2</v>
      </c>
      <c r="ID187" s="4">
        <f t="shared" si="993"/>
        <v>1.4880363940843125E-2</v>
      </c>
      <c r="IE187" s="4">
        <f t="shared" si="993"/>
        <v>1.6146449598397946E-2</v>
      </c>
      <c r="IF187" s="4">
        <f t="shared" si="993"/>
        <v>3.6649732506530458E-3</v>
      </c>
      <c r="IG187" s="4">
        <f t="shared" si="993"/>
        <v>1.1396198962522707E-3</v>
      </c>
      <c r="IH187" s="4">
        <f t="shared" si="993"/>
        <v>3.4654618162290821E-3</v>
      </c>
      <c r="II187" s="4">
        <f t="shared" si="993"/>
        <v>4.4104409577473665E-3</v>
      </c>
      <c r="IJ187" s="4">
        <f t="shared" si="993"/>
        <v>4.0940669706779923E-3</v>
      </c>
      <c r="IK187" s="4">
        <f t="shared" si="993"/>
        <v>4.4465503169595381E-3</v>
      </c>
      <c r="IL187" s="4">
        <f t="shared" si="993"/>
        <v>1.0000987893053397E-3</v>
      </c>
      <c r="IM187" s="4">
        <f t="shared" si="993"/>
        <v>3.1040767574240069E-4</v>
      </c>
      <c r="IN187" s="4">
        <f t="shared" si="993"/>
        <v>0.16723780410343522</v>
      </c>
      <c r="IO187" s="4">
        <f t="shared" si="993"/>
        <v>0.20371197367556917</v>
      </c>
      <c r="IP187" s="4">
        <f t="shared" si="993"/>
        <v>0.19185410148289184</v>
      </c>
      <c r="IQ187" s="4">
        <f t="shared" si="993"/>
        <v>0.20504375514960288</v>
      </c>
      <c r="IR187" s="4">
        <f t="shared" si="993"/>
        <v>5.4652927719694627E-2</v>
      </c>
      <c r="IS187" s="4">
        <f t="shared" si="993"/>
        <v>1.7615440230160588E-2</v>
      </c>
      <c r="IT187" s="4">
        <f t="shared" si="993"/>
        <v>5.1822136300988884E-2</v>
      </c>
      <c r="IU187" s="4">
        <f t="shared" si="993"/>
        <v>6.5091954727627896E-2</v>
      </c>
      <c r="IV187" s="4">
        <f t="shared" ref="IV187:KA187" si="994">IF(AH1=1,FZ187,0)</f>
        <v>6.068805324366474E-2</v>
      </c>
      <c r="IW187" s="4">
        <f t="shared" si="994"/>
        <v>6.5592147003427095E-2</v>
      </c>
      <c r="IX187" s="4">
        <f t="shared" si="994"/>
        <v>1.549010210402378E-2</v>
      </c>
      <c r="IY187" s="4">
        <f t="shared" si="994"/>
        <v>4.8563479494610892E-3</v>
      </c>
      <c r="IZ187" s="4">
        <f t="shared" si="994"/>
        <v>0.8244720823137871</v>
      </c>
      <c r="JA187" s="4">
        <f t="shared" si="994"/>
        <v>0.85680741021415152</v>
      </c>
      <c r="JB187" s="4">
        <f t="shared" si="994"/>
        <v>0.84738918755002757</v>
      </c>
      <c r="JC187" s="4">
        <f t="shared" si="994"/>
        <v>0.85780931751224121</v>
      </c>
      <c r="JD187" s="4">
        <f t="shared" si="994"/>
        <v>0.57486468472247731</v>
      </c>
      <c r="JE187" s="4">
        <f t="shared" si="994"/>
        <v>0.29547688826884699</v>
      </c>
      <c r="JF187" s="4">
        <f t="shared" si="994"/>
        <v>0.56108135038653073</v>
      </c>
      <c r="JG187" s="4">
        <f t="shared" si="994"/>
        <v>0.61954779794305304</v>
      </c>
      <c r="JH187" s="4">
        <f t="shared" si="994"/>
        <v>0.60177722853800786</v>
      </c>
      <c r="JI187" s="4">
        <f t="shared" si="994"/>
        <v>0.62147639267187327</v>
      </c>
      <c r="JJ187" s="4">
        <f t="shared" si="994"/>
        <v>0.26900705869182373</v>
      </c>
      <c r="JK187" s="4">
        <f t="shared" si="994"/>
        <v>0.10244724881297373</v>
      </c>
      <c r="JL187" s="4">
        <f t="shared" si="994"/>
        <v>0.99417615895071487</v>
      </c>
      <c r="JM187" s="4">
        <f t="shared" si="994"/>
        <v>0.99542258023336716</v>
      </c>
      <c r="JN187" s="4">
        <f t="shared" si="994"/>
        <v>0.9950690395099463</v>
      </c>
      <c r="JO187" s="4">
        <f t="shared" si="994"/>
        <v>0.99545974750496791</v>
      </c>
      <c r="JP187" s="4">
        <f t="shared" si="994"/>
        <v>0.98005707555336607</v>
      </c>
      <c r="JQ187" s="4">
        <f t="shared" si="994"/>
        <v>0.93843261022492264</v>
      </c>
      <c r="JR187" s="4">
        <f t="shared" si="994"/>
        <v>0.97892899189163496</v>
      </c>
      <c r="JS187" s="4">
        <f t="shared" si="994"/>
        <v>0.98338408045961723</v>
      </c>
      <c r="JT187" s="4">
        <f t="shared" si="994"/>
        <v>0.98211744017764613</v>
      </c>
      <c r="JU187" s="4">
        <f t="shared" si="994"/>
        <v>0.98351737815953788</v>
      </c>
      <c r="JV187" s="4">
        <f t="shared" si="994"/>
        <v>0.93043191795797808</v>
      </c>
      <c r="JW187" s="4">
        <f t="shared" si="994"/>
        <v>0.80575904867587633</v>
      </c>
      <c r="JX187" s="4">
        <f t="shared" si="994"/>
        <v>0.99949679481006903</v>
      </c>
      <c r="JY187" s="4">
        <f t="shared" si="994"/>
        <v>0.99960494352456442</v>
      </c>
      <c r="JZ187" s="4">
        <f t="shared" si="994"/>
        <v>0.99957429286991006</v>
      </c>
      <c r="KA187" s="4">
        <f t="shared" si="994"/>
        <v>0.99960816463204594</v>
      </c>
      <c r="KB187" s="4">
        <f t="shared" ref="KB187:KJ187" si="995">IF(BN1=1,HF187,0)</f>
        <v>0.99825419330104281</v>
      </c>
      <c r="KC187" s="4">
        <f t="shared" si="995"/>
        <v>0.99439309384856434</v>
      </c>
      <c r="KD187" s="4">
        <f t="shared" si="995"/>
        <v>0.99815350134796044</v>
      </c>
      <c r="KE187" s="4">
        <f t="shared" si="995"/>
        <v>0.99854993146055271</v>
      </c>
      <c r="KF187" s="4">
        <f t="shared" si="995"/>
        <v>0.99843755510847121</v>
      </c>
      <c r="KG187" s="4">
        <f t="shared" si="995"/>
        <v>0.99856174227074801</v>
      </c>
      <c r="KH187" s="4">
        <f t="shared" si="995"/>
        <v>0.99361499701250733</v>
      </c>
      <c r="KI187" s="4">
        <f t="shared" si="995"/>
        <v>0.97970227984022584</v>
      </c>
      <c r="KJ187" s="4">
        <f t="shared" si="995"/>
        <v>0</v>
      </c>
    </row>
    <row r="188" spans="1:296" x14ac:dyDescent="0.2">
      <c r="A188" s="4" t="str">
        <f>'Respondent Data'!A188</f>
        <v>1536</v>
      </c>
      <c r="B188" s="4">
        <f>SUMPRODUCT('Respondent Data'!I188:Z188,'Product Coding'!A100:R100)</f>
        <v>1.6450772994516851</v>
      </c>
      <c r="C188" s="4">
        <f>SUMPRODUCT('Respondent Data'!I188:Z188,'Product Coding'!A101:R101)</f>
        <v>1.0753431745439681</v>
      </c>
      <c r="D188" s="4">
        <f>SUMPRODUCT('Respondent Data'!I188:Z188,'Product Coding'!A102:R102)</f>
        <v>0.26790044712734679</v>
      </c>
      <c r="E188" s="4">
        <f>SUMPRODUCT('Respondent Data'!I188:Z188,'Product Coding'!A103:R103)</f>
        <v>0.21721290765802037</v>
      </c>
      <c r="F188" s="4">
        <f>SUMPRODUCT('Respondent Data'!I188:Z188,'Product Coding'!A104:R104)</f>
        <v>-0.36198591984032813</v>
      </c>
      <c r="G188" s="4">
        <f>SUMPRODUCT('Respondent Data'!I188:Z188,'Product Coding'!A105:R105)</f>
        <v>-1.417353915702235</v>
      </c>
      <c r="H188" s="4">
        <f>SUMPRODUCT('Respondent Data'!I188:Z188,'Product Coding'!A106:R106)</f>
        <v>1.8854137714553449</v>
      </c>
      <c r="I188" s="4">
        <f>SUMPRODUCT('Respondent Data'!I188:Z188,'Product Coding'!A107:R107)</f>
        <v>1.3156796465476279</v>
      </c>
      <c r="J188" s="4">
        <f>SUMPRODUCT('Respondent Data'!I188:Z188,'Product Coding'!A108:R108)</f>
        <v>0.50823691913100677</v>
      </c>
      <c r="K188" s="4">
        <f>SUMPRODUCT('Respondent Data'!I188:Z188,'Product Coding'!A109:R109)</f>
        <v>0.45754937966168041</v>
      </c>
      <c r="L188" s="4">
        <f>SUMPRODUCT('Respondent Data'!I188:Z188,'Product Coding'!A110:R110)</f>
        <v>-0.1216494478366681</v>
      </c>
      <c r="M188" s="4">
        <f>SUMPRODUCT('Respondent Data'!I188:Z188,'Product Coding'!A111:R111)</f>
        <v>-1.1770174436985752</v>
      </c>
      <c r="N188" s="4">
        <f>SUMPRODUCT('Respondent Data'!I188:Z188,'Product Coding'!A112:R112)</f>
        <v>-0.93291438372420898</v>
      </c>
      <c r="O188" s="4">
        <f>SUMPRODUCT('Respondent Data'!I188:Z188,'Product Coding'!A113:R113)</f>
        <v>-1.5026485086319259</v>
      </c>
      <c r="P188" s="4">
        <f>SUMPRODUCT('Respondent Data'!I188:Z188,'Product Coding'!A114:R114)</f>
        <v>-2.3100912360485473</v>
      </c>
      <c r="Q188" s="4">
        <f>SUMPRODUCT('Respondent Data'!I188:Z188,'Product Coding'!A115:R115)</f>
        <v>-2.3607787755178737</v>
      </c>
      <c r="R188" s="4">
        <f>SUMPRODUCT('Respondent Data'!I188:Z188,'Product Coding'!A116:R116)</f>
        <v>-2.9399776030162221</v>
      </c>
      <c r="S188" s="4">
        <f>SUMPRODUCT('Respondent Data'!I188:Z188,'Product Coding'!A117:R117)</f>
        <v>-3.9953455988781288</v>
      </c>
      <c r="T188" s="4">
        <f>SUMPRODUCT('Respondent Data'!I188:Z188,'Product Coding'!A118:R118)</f>
        <v>-0.69257791172054894</v>
      </c>
      <c r="U188" s="4">
        <f>SUMPRODUCT('Respondent Data'!I188:Z188,'Product Coding'!A119:R119)</f>
        <v>-1.2623120366282661</v>
      </c>
      <c r="V188" s="4">
        <f>SUMPRODUCT('Respondent Data'!I188:Z188,'Product Coding'!A120:R120)</f>
        <v>-2.069754764044887</v>
      </c>
      <c r="W188" s="4">
        <f>SUMPRODUCT('Respondent Data'!I188:Z188,'Product Coding'!A121:R121)</f>
        <v>-2.1204423035142135</v>
      </c>
      <c r="X188" s="4">
        <f>SUMPRODUCT('Respondent Data'!I188:Z188,'Product Coding'!A122:R122)</f>
        <v>-2.6996411310125619</v>
      </c>
      <c r="Y188" s="4">
        <f>SUMPRODUCT('Respondent Data'!I188:Z188,'Product Coding'!A123:R123)</f>
        <v>-3.7550091268744685</v>
      </c>
      <c r="Z188" s="4">
        <f>SUMPRODUCT('Respondent Data'!I188:Z188,'Product Coding'!A124:R124)</f>
        <v>-0.13504073708138919</v>
      </c>
      <c r="AA188" s="4">
        <f>SUMPRODUCT('Respondent Data'!I188:Z188,'Product Coding'!A125:R125)</f>
        <v>-0.70477486198910622</v>
      </c>
      <c r="AB188" s="4">
        <f>SUMPRODUCT('Respondent Data'!I188:Z188,'Product Coding'!A126:R126)</f>
        <v>-1.5122175894057273</v>
      </c>
      <c r="AC188" s="4">
        <f>SUMPRODUCT('Respondent Data'!I188:Z188,'Product Coding'!A127:R127)</f>
        <v>-1.5629051288750537</v>
      </c>
      <c r="AD188" s="4">
        <f>SUMPRODUCT('Respondent Data'!I188:Z188,'Product Coding'!A128:R128)</f>
        <v>-2.1421039563734023</v>
      </c>
      <c r="AE188" s="4">
        <f>SUMPRODUCT('Respondent Data'!I188:Z188,'Product Coding'!A129:R129)</f>
        <v>-3.1974719522353094</v>
      </c>
      <c r="AF188" s="4">
        <f>SUMPRODUCT('Respondent Data'!I188:Z188,'Product Coding'!A130:R130)</f>
        <v>0.10529573492227083</v>
      </c>
      <c r="AG188" s="4">
        <f>SUMPRODUCT('Respondent Data'!I188:Z188,'Product Coding'!A131:R131)</f>
        <v>-0.46443838998544618</v>
      </c>
      <c r="AH188" s="4">
        <f>SUMPRODUCT('Respondent Data'!I188:Z188,'Product Coding'!A132:R132)</f>
        <v>-1.2718811174020674</v>
      </c>
      <c r="AI188" s="4">
        <f>SUMPRODUCT('Respondent Data'!I188:Z188,'Product Coding'!A133:R133)</f>
        <v>-1.3225686568713939</v>
      </c>
      <c r="AJ188" s="4">
        <f>SUMPRODUCT('Respondent Data'!I188:Z188,'Product Coding'!A134:R134)</f>
        <v>-1.9017674843697423</v>
      </c>
      <c r="AK188" s="4">
        <f>SUMPRODUCT('Respondent Data'!I188:Z188,'Product Coding'!A135:R135)</f>
        <v>-2.9571354802316492</v>
      </c>
      <c r="AL188" s="4">
        <f>SUMPRODUCT('Respondent Data'!I188:Z188,'Product Coding'!A136:R136)</f>
        <v>1.0930820973455639</v>
      </c>
      <c r="AM188" s="4">
        <f>SUMPRODUCT('Respondent Data'!I188:Z188,'Product Coding'!A137:R137)</f>
        <v>0.52334797243784692</v>
      </c>
      <c r="AN188" s="4">
        <f>SUMPRODUCT('Respondent Data'!I188:Z188,'Product Coding'!A138:R138)</f>
        <v>-0.28409475497877418</v>
      </c>
      <c r="AO188" s="4">
        <f>SUMPRODUCT('Respondent Data'!I188:Z188,'Product Coding'!A139:R139)</f>
        <v>-0.33478229444810059</v>
      </c>
      <c r="AP188" s="4">
        <f>SUMPRODUCT('Respondent Data'!I188:Z188,'Product Coding'!A140:R140)</f>
        <v>-0.91398112194644909</v>
      </c>
      <c r="AQ188" s="4">
        <f>SUMPRODUCT('Respondent Data'!I188:Z188,'Product Coding'!A141:R141)</f>
        <v>-1.969349117808356</v>
      </c>
      <c r="AR188" s="4">
        <f>SUMPRODUCT('Respondent Data'!I188:Z188,'Product Coding'!A142:R142)</f>
        <v>1.3334185693492238</v>
      </c>
      <c r="AS188" s="4">
        <f>SUMPRODUCT('Respondent Data'!I188:Z188,'Product Coding'!A143:R143)</f>
        <v>0.76368444444150696</v>
      </c>
      <c r="AT188" s="4">
        <f>SUMPRODUCT('Respondent Data'!I188:Z188,'Product Coding'!A144:R144)</f>
        <v>-4.3758282975114179E-2</v>
      </c>
      <c r="AU188" s="4">
        <f>SUMPRODUCT('Respondent Data'!I188:Z188,'Product Coding'!A145:R145)</f>
        <v>-9.4445822444440594E-2</v>
      </c>
      <c r="AV188" s="4">
        <f>SUMPRODUCT('Respondent Data'!I188:Z188,'Product Coding'!A146:R146)</f>
        <v>-0.67364464994278905</v>
      </c>
      <c r="AW188" s="4">
        <f>SUMPRODUCT('Respondent Data'!I188:Z188,'Product Coding'!A147:R147)</f>
        <v>-1.7290126458046962</v>
      </c>
      <c r="AX188" s="4">
        <f>SUMPRODUCT('Respondent Data'!I188:Z188,'Product Coding'!A148:R148)</f>
        <v>3.1514814306487708</v>
      </c>
      <c r="AY188" s="4">
        <f>SUMPRODUCT('Respondent Data'!I188:Z188,'Product Coding'!A149:R149)</f>
        <v>2.5817473057410538</v>
      </c>
      <c r="AZ188" s="4">
        <f>SUMPRODUCT('Respondent Data'!I188:Z188,'Product Coding'!A150:R150)</f>
        <v>1.7743045783244329</v>
      </c>
      <c r="BA188" s="4">
        <f>SUMPRODUCT('Respondent Data'!I188:Z188,'Product Coding'!A151:R151)</f>
        <v>1.7236170388551064</v>
      </c>
      <c r="BB188" s="4">
        <f>SUMPRODUCT('Respondent Data'!I188:Z188,'Product Coding'!A152:R152)</f>
        <v>1.144418211356758</v>
      </c>
      <c r="BC188" s="4">
        <f>SUMPRODUCT('Respondent Data'!I188:Z188,'Product Coding'!A153:R153)</f>
        <v>8.9050215494851051E-2</v>
      </c>
      <c r="BD188" s="4">
        <f>SUMPRODUCT('Respondent Data'!I188:Z188,'Product Coding'!A154:R154)</f>
        <v>3.3918179026524311</v>
      </c>
      <c r="BE188" s="4">
        <f>SUMPRODUCT('Respondent Data'!I188:Z188,'Product Coding'!A155:R155)</f>
        <v>2.8220837777447141</v>
      </c>
      <c r="BF188" s="4">
        <f>SUMPRODUCT('Respondent Data'!I188:Z188,'Product Coding'!A156:R156)</f>
        <v>2.0146410503280929</v>
      </c>
      <c r="BG188" s="4">
        <f>SUMPRODUCT('Respondent Data'!I188:Z188,'Product Coding'!A157:R157)</f>
        <v>1.9639535108587662</v>
      </c>
      <c r="BH188" s="4">
        <f>SUMPRODUCT('Respondent Data'!I188:Z188,'Product Coding'!A158:R158)</f>
        <v>1.3847546833604178</v>
      </c>
      <c r="BI188" s="4">
        <f>SUMPRODUCT('Respondent Data'!I188:Z188,'Product Coding'!A159:R159)</f>
        <v>0.32938668749851108</v>
      </c>
      <c r="BJ188" s="4">
        <f>SUMPRODUCT('Respondent Data'!I188:Z188,'Product Coding'!A160:R160)</f>
        <v>2.6372927199112608</v>
      </c>
      <c r="BK188" s="4">
        <f>SUMPRODUCT('Respondent Data'!I188:Z188,'Product Coding'!A161:R161)</f>
        <v>2.0675585950035438</v>
      </c>
      <c r="BL188" s="4">
        <f>SUMPRODUCT('Respondent Data'!I188:Z188,'Product Coding'!A162:R162)</f>
        <v>1.2601158675869228</v>
      </c>
      <c r="BM188" s="4">
        <f>SUMPRODUCT('Respondent Data'!I188:Z188,'Product Coding'!A163:R163)</f>
        <v>1.2094283281175964</v>
      </c>
      <c r="BN188" s="4">
        <f>SUMPRODUCT('Respondent Data'!I188:Z188,'Product Coding'!A164:R164)</f>
        <v>0.63022950061924787</v>
      </c>
      <c r="BO188" s="4">
        <f>SUMPRODUCT('Respondent Data'!I188:Z188,'Product Coding'!A165:R165)</f>
        <v>-0.42513849524265901</v>
      </c>
      <c r="BP188" s="4">
        <f>SUMPRODUCT('Respondent Data'!I188:Z188,'Product Coding'!A166:R166)</f>
        <v>2.8776291919149211</v>
      </c>
      <c r="BQ188" s="4">
        <f>SUMPRODUCT('Respondent Data'!I188:Z188,'Product Coding'!A167:R167)</f>
        <v>2.307895067007204</v>
      </c>
      <c r="BR188" s="4">
        <f>SUMPRODUCT('Respondent Data'!I188:Z188,'Product Coding'!A168:R168)</f>
        <v>1.5004523395905827</v>
      </c>
      <c r="BS188" s="4">
        <f>SUMPRODUCT('Respondent Data'!I188:Z188,'Product Coding'!A169:R169)</f>
        <v>1.4497648001212562</v>
      </c>
      <c r="BT188" s="4">
        <f>SUMPRODUCT('Respondent Data'!I188:Z188,'Product Coding'!A170:R170)</f>
        <v>0.87056597262290791</v>
      </c>
      <c r="BU188" s="4">
        <f>SUMPRODUCT('Respondent Data'!I188:Z188,'Product Coding'!A171:R171)</f>
        <v>-0.18480202323899897</v>
      </c>
      <c r="BV188" s="4">
        <f>SUMPRODUCT('Respondent Data'!I188:Z188,'Product Coding'!A172:R172)</f>
        <v>4.0615923004880603</v>
      </c>
      <c r="BX188" s="4">
        <f t="shared" si="676"/>
        <v>0.1929976436051194</v>
      </c>
      <c r="BY188" s="4">
        <f t="shared" si="677"/>
        <v>0.34118065069427017</v>
      </c>
      <c r="BZ188" s="4">
        <f t="shared" si="678"/>
        <v>0.76498393366032769</v>
      </c>
      <c r="CA188" s="4">
        <f t="shared" si="679"/>
        <v>0.80475861179267694</v>
      </c>
      <c r="CB188" s="4">
        <f t="shared" si="680"/>
        <v>1.4361787201922918</v>
      </c>
      <c r="CC188" s="4">
        <f t="shared" si="681"/>
        <v>4.1261877416165884</v>
      </c>
      <c r="CD188" s="4">
        <f t="shared" si="682"/>
        <v>0.15176624989383944</v>
      </c>
      <c r="CE188" s="4">
        <f t="shared" si="683"/>
        <v>0.26829191758502829</v>
      </c>
      <c r="CF188" s="4">
        <f t="shared" si="684"/>
        <v>0.60155523493441221</v>
      </c>
      <c r="CG188" s="4">
        <f t="shared" si="685"/>
        <v>0.63283257919687352</v>
      </c>
      <c r="CH188" s="4">
        <f t="shared" si="686"/>
        <v>1.1293581334437399</v>
      </c>
      <c r="CI188" s="4">
        <f t="shared" si="687"/>
        <v>3.2446823090977328</v>
      </c>
      <c r="CJ188" s="4">
        <f t="shared" si="688"/>
        <v>2.5419064839727517</v>
      </c>
      <c r="CK188" s="4">
        <f t="shared" si="689"/>
        <v>4.4935745950361614</v>
      </c>
      <c r="CL188" s="4">
        <f t="shared" si="690"/>
        <v>10.07534384764161</v>
      </c>
      <c r="CM188" s="4">
        <f t="shared" si="691"/>
        <v>10.599202638629803</v>
      </c>
      <c r="CN188" s="4">
        <f t="shared" si="692"/>
        <v>18.915422659096333</v>
      </c>
      <c r="CO188" s="4">
        <f t="shared" si="693"/>
        <v>54.344618818060404</v>
      </c>
      <c r="CP188" s="4">
        <f t="shared" si="694"/>
        <v>1.9988617863267337</v>
      </c>
      <c r="CQ188" s="4">
        <f t="shared" si="695"/>
        <v>3.533581820834089</v>
      </c>
      <c r="CR188" s="4">
        <f t="shared" si="696"/>
        <v>7.9228799045657015</v>
      </c>
      <c r="CS188" s="4">
        <f t="shared" si="697"/>
        <v>8.3348231941162574</v>
      </c>
      <c r="CT188" s="4">
        <f t="shared" si="698"/>
        <v>14.874392808658405</v>
      </c>
      <c r="CU188" s="4">
        <f t="shared" si="699"/>
        <v>42.734609842192008</v>
      </c>
      <c r="CV188" s="4">
        <f t="shared" si="700"/>
        <v>1.1445834103891495</v>
      </c>
      <c r="CW188" s="4">
        <f t="shared" si="701"/>
        <v>2.0233910913929853</v>
      </c>
      <c r="CX188" s="4">
        <f t="shared" si="702"/>
        <v>4.536780363356824</v>
      </c>
      <c r="CY188" s="4">
        <f t="shared" si="703"/>
        <v>4.7726663352964707</v>
      </c>
      <c r="CZ188" s="4">
        <f t="shared" si="704"/>
        <v>8.5173388999989506</v>
      </c>
      <c r="DA188" s="4">
        <f t="shared" si="705"/>
        <v>24.470589116975844</v>
      </c>
      <c r="DB188" s="4">
        <f t="shared" si="706"/>
        <v>0.90005830455048541</v>
      </c>
      <c r="DC188" s="4">
        <f t="shared" si="707"/>
        <v>1.5911203487935779</v>
      </c>
      <c r="DD188" s="4">
        <f t="shared" si="708"/>
        <v>3.5675572482503184</v>
      </c>
      <c r="DE188" s="4">
        <f t="shared" si="709"/>
        <v>3.753049302428404</v>
      </c>
      <c r="DF188" s="4">
        <f t="shared" si="710"/>
        <v>6.6977221057297491</v>
      </c>
      <c r="DG188" s="4">
        <f t="shared" si="711"/>
        <v>19.242771432873134</v>
      </c>
      <c r="DH188" s="4">
        <f t="shared" si="712"/>
        <v>0.33518183701930476</v>
      </c>
      <c r="DI188" s="4">
        <f t="shared" si="713"/>
        <v>0.59253343781298795</v>
      </c>
      <c r="DJ188" s="4">
        <f t="shared" si="714"/>
        <v>1.328558812350811</v>
      </c>
      <c r="DK188" s="4">
        <f t="shared" si="715"/>
        <v>1.3976360789651625</v>
      </c>
      <c r="DL188" s="4">
        <f t="shared" si="716"/>
        <v>2.4942326379228255</v>
      </c>
      <c r="DM188" s="4">
        <f t="shared" si="717"/>
        <v>7.1660107413088561</v>
      </c>
      <c r="DN188" s="4">
        <f t="shared" si="718"/>
        <v>0.26357467110338656</v>
      </c>
      <c r="DO188" s="4">
        <f t="shared" si="719"/>
        <v>0.46594650646395924</v>
      </c>
      <c r="DP188" s="4">
        <f t="shared" si="720"/>
        <v>1.0447297953877572</v>
      </c>
      <c r="DQ188" s="4">
        <f t="shared" si="721"/>
        <v>1.0990496176982663</v>
      </c>
      <c r="DR188" s="4">
        <f t="shared" si="722"/>
        <v>1.9613728268873265</v>
      </c>
      <c r="DS188" s="4">
        <f t="shared" si="723"/>
        <v>5.6350873336702705</v>
      </c>
      <c r="DT188" s="4">
        <f t="shared" si="724"/>
        <v>4.278869141214936E-2</v>
      </c>
      <c r="DU188" s="4">
        <f t="shared" si="725"/>
        <v>7.5641719275199526E-2</v>
      </c>
      <c r="DV188" s="4">
        <f t="shared" si="726"/>
        <v>0.16960135295545975</v>
      </c>
      <c r="DW188" s="4">
        <f t="shared" si="727"/>
        <v>0.17841962864438385</v>
      </c>
      <c r="DX188" s="4">
        <f t="shared" si="728"/>
        <v>0.31840911071814493</v>
      </c>
      <c r="DY188" s="4">
        <f t="shared" si="729"/>
        <v>0.91479963530467878</v>
      </c>
      <c r="DZ188" s="4">
        <f t="shared" si="730"/>
        <v>3.3647453472402826E-2</v>
      </c>
      <c r="EA188" s="4">
        <f t="shared" si="731"/>
        <v>5.9481866490597231E-2</v>
      </c>
      <c r="EB188" s="4">
        <f t="shared" si="732"/>
        <v>0.13336826727084866</v>
      </c>
      <c r="EC188" s="4">
        <f t="shared" si="733"/>
        <v>0.14030263500114218</v>
      </c>
      <c r="ED188" s="4">
        <f t="shared" si="734"/>
        <v>0.25038521591795926</v>
      </c>
      <c r="EE188" s="4">
        <f t="shared" si="735"/>
        <v>0.7193647935852846</v>
      </c>
      <c r="EF188" s="4">
        <f t="shared" si="736"/>
        <v>7.1554726253135234E-2</v>
      </c>
      <c r="EG188" s="4">
        <f t="shared" si="737"/>
        <v>0.12649422867175092</v>
      </c>
      <c r="EH188" s="4">
        <f t="shared" si="738"/>
        <v>0.28362116209619526</v>
      </c>
      <c r="EI188" s="4">
        <f t="shared" si="739"/>
        <v>0.298367799165972</v>
      </c>
      <c r="EJ188" s="4">
        <f t="shared" si="740"/>
        <v>0.53246958488363416</v>
      </c>
      <c r="EK188" s="4">
        <f t="shared" si="741"/>
        <v>1.5298022753298812</v>
      </c>
      <c r="EL188" s="4">
        <f t="shared" si="742"/>
        <v>5.6268005467661218E-2</v>
      </c>
      <c r="EM188" s="4">
        <f t="shared" si="743"/>
        <v>9.9470409897875978E-2</v>
      </c>
      <c r="EN188" s="4">
        <f t="shared" si="744"/>
        <v>0.22302925236715446</v>
      </c>
      <c r="EO188" s="4">
        <f t="shared" si="745"/>
        <v>0.2346254654857178</v>
      </c>
      <c r="EP188" s="4">
        <f t="shared" si="746"/>
        <v>0.41871450122811232</v>
      </c>
      <c r="EQ188" s="4">
        <f t="shared" si="747"/>
        <v>1.202980254416538</v>
      </c>
      <c r="ER188" s="4">
        <f t="shared" si="748"/>
        <v>1.7221575348950118E-2</v>
      </c>
      <c r="ET188" s="4">
        <f t="shared" si="749"/>
        <v>0.83822462295742683</v>
      </c>
      <c r="EU188" s="4">
        <f t="shared" si="750"/>
        <v>0.74561171120560388</v>
      </c>
      <c r="EV188" s="4">
        <f t="shared" si="751"/>
        <v>0.56657739536820662</v>
      </c>
      <c r="EW188" s="4">
        <f t="shared" si="752"/>
        <v>0.55409072075666355</v>
      </c>
      <c r="EX188" s="4">
        <f t="shared" si="753"/>
        <v>0.41047891589869417</v>
      </c>
      <c r="EY188" s="4">
        <f t="shared" si="754"/>
        <v>0.1950767413143244</v>
      </c>
      <c r="EZ188" s="4">
        <f t="shared" si="755"/>
        <v>0.868231726786726</v>
      </c>
      <c r="FA188" s="4">
        <f t="shared" si="756"/>
        <v>0.78846201425308571</v>
      </c>
      <c r="FB188" s="4">
        <f t="shared" si="757"/>
        <v>0.62439307629683627</v>
      </c>
      <c r="FC188" s="4">
        <f t="shared" si="758"/>
        <v>0.61243266011501363</v>
      </c>
      <c r="FD188" s="4">
        <f t="shared" si="759"/>
        <v>0.46962508762334559</v>
      </c>
      <c r="FE188" s="4">
        <f t="shared" si="760"/>
        <v>0.23558889150706877</v>
      </c>
      <c r="FF188" s="4">
        <f t="shared" si="761"/>
        <v>0.28233382347191671</v>
      </c>
      <c r="FG188" s="4">
        <f t="shared" si="762"/>
        <v>0.18203084033910666</v>
      </c>
      <c r="FH188" s="4">
        <f t="shared" si="763"/>
        <v>9.0290650453524343E-2</v>
      </c>
      <c r="FI188" s="4">
        <f t="shared" si="764"/>
        <v>8.621282265296544E-2</v>
      </c>
      <c r="FJ188" s="4">
        <f t="shared" si="765"/>
        <v>5.0212341315450409E-2</v>
      </c>
      <c r="FK188" s="4">
        <f t="shared" si="766"/>
        <v>1.8068603982753853E-2</v>
      </c>
      <c r="FL188" s="4">
        <f t="shared" si="767"/>
        <v>0.33345984952006968</v>
      </c>
      <c r="FM188" s="4">
        <f t="shared" si="768"/>
        <v>0.22057614476141074</v>
      </c>
      <c r="FN188" s="4">
        <f t="shared" si="769"/>
        <v>0.11207144001661563</v>
      </c>
      <c r="FO188" s="4">
        <f t="shared" si="770"/>
        <v>0.10712575687885555</v>
      </c>
      <c r="FP188" s="4">
        <f t="shared" si="771"/>
        <v>6.2994535416470723E-2</v>
      </c>
      <c r="FQ188" s="4">
        <f t="shared" si="772"/>
        <v>2.2865186258853323E-2</v>
      </c>
      <c r="FR188" s="4">
        <f t="shared" si="773"/>
        <v>0.4662910265721692</v>
      </c>
      <c r="FS188" s="4">
        <f t="shared" si="774"/>
        <v>0.33075443095893492</v>
      </c>
      <c r="FT188" s="4">
        <f t="shared" si="775"/>
        <v>0.18061037902426794</v>
      </c>
      <c r="FU188" s="4">
        <f t="shared" si="776"/>
        <v>0.17323017509007688</v>
      </c>
      <c r="FV188" s="4">
        <f t="shared" si="777"/>
        <v>0.10507138712903355</v>
      </c>
      <c r="FW188" s="4">
        <f t="shared" si="778"/>
        <v>3.9260968617860194E-2</v>
      </c>
      <c r="FX188" s="4">
        <f t="shared" si="779"/>
        <v>0.5262996391242738</v>
      </c>
      <c r="FY188" s="4">
        <f t="shared" si="780"/>
        <v>0.38593344398904456</v>
      </c>
      <c r="FZ188" s="4">
        <f t="shared" si="781"/>
        <v>0.21893540587434721</v>
      </c>
      <c r="GA188" s="4">
        <f t="shared" si="782"/>
        <v>0.21039125335583728</v>
      </c>
      <c r="GB188" s="4">
        <f t="shared" si="783"/>
        <v>0.12990856077483709</v>
      </c>
      <c r="GC188" s="4">
        <f t="shared" si="784"/>
        <v>4.9400350308557835E-2</v>
      </c>
      <c r="GD188" s="4">
        <f t="shared" si="785"/>
        <v>0.74896165621337873</v>
      </c>
      <c r="GE188" s="4">
        <f t="shared" si="786"/>
        <v>0.6279303003981449</v>
      </c>
      <c r="GF188" s="4">
        <f t="shared" si="787"/>
        <v>0.42945017952561132</v>
      </c>
      <c r="GG188" s="4">
        <f t="shared" si="788"/>
        <v>0.41707747425606279</v>
      </c>
      <c r="GH188" s="4">
        <f t="shared" si="789"/>
        <v>0.28618586786323935</v>
      </c>
      <c r="GI188" s="4">
        <f t="shared" si="790"/>
        <v>0.12245881516434536</v>
      </c>
      <c r="GJ188" s="4">
        <f t="shared" si="791"/>
        <v>0.7914055440243779</v>
      </c>
      <c r="GK188" s="4">
        <f t="shared" si="792"/>
        <v>0.68215313150281409</v>
      </c>
      <c r="GL188" s="4">
        <f t="shared" si="793"/>
        <v>0.48906217450133188</v>
      </c>
      <c r="GM188" s="4">
        <f t="shared" si="794"/>
        <v>0.47640607995563244</v>
      </c>
      <c r="GN188" s="4">
        <f t="shared" si="795"/>
        <v>0.33768122369485348</v>
      </c>
      <c r="GO188" s="4">
        <f t="shared" si="796"/>
        <v>0.15071391674461038</v>
      </c>
      <c r="GP188" s="4">
        <f t="shared" si="797"/>
        <v>0.95896705462522358</v>
      </c>
      <c r="GQ188" s="4">
        <f t="shared" si="798"/>
        <v>0.92967758881073415</v>
      </c>
      <c r="GR188" s="4">
        <f t="shared" si="799"/>
        <v>0.85499217102742331</v>
      </c>
      <c r="GS188" s="4">
        <f t="shared" si="800"/>
        <v>0.84859414735849914</v>
      </c>
      <c r="GT188" s="4">
        <f t="shared" si="801"/>
        <v>0.75848990413551864</v>
      </c>
      <c r="GU188" s="4">
        <f t="shared" si="802"/>
        <v>0.52224785380266803</v>
      </c>
      <c r="GV188" s="4">
        <f t="shared" si="803"/>
        <v>0.96744784369238412</v>
      </c>
      <c r="GW188" s="4">
        <f t="shared" si="804"/>
        <v>0.94385758891030058</v>
      </c>
      <c r="GX188" s="4">
        <f t="shared" si="805"/>
        <v>0.8823257443125706</v>
      </c>
      <c r="GY188" s="4">
        <f t="shared" si="806"/>
        <v>0.87696017645262947</v>
      </c>
      <c r="GZ188" s="4">
        <f t="shared" si="807"/>
        <v>0.79975353776544689</v>
      </c>
      <c r="HA188" s="4">
        <f t="shared" si="808"/>
        <v>0.58161014098396302</v>
      </c>
      <c r="HB188" s="4">
        <f t="shared" si="809"/>
        <v>0.93322345140192886</v>
      </c>
      <c r="HC188" s="4">
        <f t="shared" si="810"/>
        <v>0.88770982979566593</v>
      </c>
      <c r="HD188" s="4">
        <f t="shared" si="811"/>
        <v>0.77904605309479891</v>
      </c>
      <c r="HE188" s="4">
        <f t="shared" si="812"/>
        <v>0.77019778266402372</v>
      </c>
      <c r="HF188" s="4">
        <f t="shared" si="813"/>
        <v>0.65254149894004809</v>
      </c>
      <c r="HG188" s="4">
        <f t="shared" si="814"/>
        <v>0.39528780954614406</v>
      </c>
      <c r="HH188" s="4">
        <f t="shared" si="815"/>
        <v>0.94672942361560164</v>
      </c>
      <c r="HI188" s="4">
        <f t="shared" si="816"/>
        <v>0.90952879768077133</v>
      </c>
      <c r="HJ188" s="4">
        <f t="shared" si="817"/>
        <v>0.81764193134752527</v>
      </c>
      <c r="HK188" s="4">
        <f t="shared" si="818"/>
        <v>0.80996223385574417</v>
      </c>
      <c r="HL188" s="4">
        <f t="shared" si="819"/>
        <v>0.70486345147973639</v>
      </c>
      <c r="HM188" s="4">
        <f t="shared" si="820"/>
        <v>0.45393053251167309</v>
      </c>
      <c r="HN188" s="4">
        <f t="shared" si="821"/>
        <v>0.98306998616005326</v>
      </c>
      <c r="HP188" s="4">
        <f t="shared" ref="HP188:IU188" si="996">IF(B1=1,ET188,0)</f>
        <v>0.83822462295742683</v>
      </c>
      <c r="HQ188" s="4">
        <f t="shared" si="996"/>
        <v>0.74561171120560388</v>
      </c>
      <c r="HR188" s="4">
        <f t="shared" si="996"/>
        <v>0.56657739536820662</v>
      </c>
      <c r="HS188" s="4">
        <f t="shared" si="996"/>
        <v>0.55409072075666355</v>
      </c>
      <c r="HT188" s="4">
        <f t="shared" si="996"/>
        <v>0.41047891589869417</v>
      </c>
      <c r="HU188" s="4">
        <f t="shared" si="996"/>
        <v>0.1950767413143244</v>
      </c>
      <c r="HV188" s="4">
        <f t="shared" si="996"/>
        <v>0.868231726786726</v>
      </c>
      <c r="HW188" s="4">
        <f t="shared" si="996"/>
        <v>0.78846201425308571</v>
      </c>
      <c r="HX188" s="4">
        <f t="shared" si="996"/>
        <v>0.62439307629683627</v>
      </c>
      <c r="HY188" s="4">
        <f t="shared" si="996"/>
        <v>0.61243266011501363</v>
      </c>
      <c r="HZ188" s="4">
        <f t="shared" si="996"/>
        <v>0.46962508762334559</v>
      </c>
      <c r="IA188" s="4">
        <f t="shared" si="996"/>
        <v>0.23558889150706877</v>
      </c>
      <c r="IB188" s="4">
        <f t="shared" si="996"/>
        <v>0.28233382347191671</v>
      </c>
      <c r="IC188" s="4">
        <f t="shared" si="996"/>
        <v>0.18203084033910666</v>
      </c>
      <c r="ID188" s="4">
        <f t="shared" si="996"/>
        <v>9.0290650453524343E-2</v>
      </c>
      <c r="IE188" s="4">
        <f t="shared" si="996"/>
        <v>8.621282265296544E-2</v>
      </c>
      <c r="IF188" s="4">
        <f t="shared" si="996"/>
        <v>5.0212341315450409E-2</v>
      </c>
      <c r="IG188" s="4">
        <f t="shared" si="996"/>
        <v>1.8068603982753853E-2</v>
      </c>
      <c r="IH188" s="4">
        <f t="shared" si="996"/>
        <v>0.33345984952006968</v>
      </c>
      <c r="II188" s="4">
        <f t="shared" si="996"/>
        <v>0.22057614476141074</v>
      </c>
      <c r="IJ188" s="4">
        <f t="shared" si="996"/>
        <v>0.11207144001661563</v>
      </c>
      <c r="IK188" s="4">
        <f t="shared" si="996"/>
        <v>0.10712575687885555</v>
      </c>
      <c r="IL188" s="4">
        <f t="shared" si="996"/>
        <v>6.2994535416470723E-2</v>
      </c>
      <c r="IM188" s="4">
        <f t="shared" si="996"/>
        <v>2.2865186258853323E-2</v>
      </c>
      <c r="IN188" s="4">
        <f t="shared" si="996"/>
        <v>0.4662910265721692</v>
      </c>
      <c r="IO188" s="4">
        <f t="shared" si="996"/>
        <v>0.33075443095893492</v>
      </c>
      <c r="IP188" s="4">
        <f t="shared" si="996"/>
        <v>0.18061037902426794</v>
      </c>
      <c r="IQ188" s="4">
        <f t="shared" si="996"/>
        <v>0.17323017509007688</v>
      </c>
      <c r="IR188" s="4">
        <f t="shared" si="996"/>
        <v>0.10507138712903355</v>
      </c>
      <c r="IS188" s="4">
        <f t="shared" si="996"/>
        <v>3.9260968617860194E-2</v>
      </c>
      <c r="IT188" s="4">
        <f t="shared" si="996"/>
        <v>0.5262996391242738</v>
      </c>
      <c r="IU188" s="4">
        <f t="shared" si="996"/>
        <v>0.38593344398904456</v>
      </c>
      <c r="IV188" s="4">
        <f t="shared" ref="IV188:KA188" si="997">IF(AH1=1,FZ188,0)</f>
        <v>0.21893540587434721</v>
      </c>
      <c r="IW188" s="4">
        <f t="shared" si="997"/>
        <v>0.21039125335583728</v>
      </c>
      <c r="IX188" s="4">
        <f t="shared" si="997"/>
        <v>0.12990856077483709</v>
      </c>
      <c r="IY188" s="4">
        <f t="shared" si="997"/>
        <v>4.9400350308557835E-2</v>
      </c>
      <c r="IZ188" s="4">
        <f t="shared" si="997"/>
        <v>0.74896165621337873</v>
      </c>
      <c r="JA188" s="4">
        <f t="shared" si="997"/>
        <v>0.6279303003981449</v>
      </c>
      <c r="JB188" s="4">
        <f t="shared" si="997"/>
        <v>0.42945017952561132</v>
      </c>
      <c r="JC188" s="4">
        <f t="shared" si="997"/>
        <v>0.41707747425606279</v>
      </c>
      <c r="JD188" s="4">
        <f t="shared" si="997"/>
        <v>0.28618586786323935</v>
      </c>
      <c r="JE188" s="4">
        <f t="shared" si="997"/>
        <v>0.12245881516434536</v>
      </c>
      <c r="JF188" s="4">
        <f t="shared" si="997"/>
        <v>0.7914055440243779</v>
      </c>
      <c r="JG188" s="4">
        <f t="shared" si="997"/>
        <v>0.68215313150281409</v>
      </c>
      <c r="JH188" s="4">
        <f t="shared" si="997"/>
        <v>0.48906217450133188</v>
      </c>
      <c r="JI188" s="4">
        <f t="shared" si="997"/>
        <v>0.47640607995563244</v>
      </c>
      <c r="JJ188" s="4">
        <f t="shared" si="997"/>
        <v>0.33768122369485348</v>
      </c>
      <c r="JK188" s="4">
        <f t="shared" si="997"/>
        <v>0.15071391674461038</v>
      </c>
      <c r="JL188" s="4">
        <f t="shared" si="997"/>
        <v>0.95896705462522358</v>
      </c>
      <c r="JM188" s="4">
        <f t="shared" si="997"/>
        <v>0.92967758881073415</v>
      </c>
      <c r="JN188" s="4">
        <f t="shared" si="997"/>
        <v>0.85499217102742331</v>
      </c>
      <c r="JO188" s="4">
        <f t="shared" si="997"/>
        <v>0.84859414735849914</v>
      </c>
      <c r="JP188" s="4">
        <f t="shared" si="997"/>
        <v>0.75848990413551864</v>
      </c>
      <c r="JQ188" s="4">
        <f t="shared" si="997"/>
        <v>0.52224785380266803</v>
      </c>
      <c r="JR188" s="4">
        <f t="shared" si="997"/>
        <v>0.96744784369238412</v>
      </c>
      <c r="JS188" s="4">
        <f t="shared" si="997"/>
        <v>0.94385758891030058</v>
      </c>
      <c r="JT188" s="4">
        <f t="shared" si="997"/>
        <v>0.8823257443125706</v>
      </c>
      <c r="JU188" s="4">
        <f t="shared" si="997"/>
        <v>0.87696017645262947</v>
      </c>
      <c r="JV188" s="4">
        <f t="shared" si="997"/>
        <v>0.79975353776544689</v>
      </c>
      <c r="JW188" s="4">
        <f t="shared" si="997"/>
        <v>0.58161014098396302</v>
      </c>
      <c r="JX188" s="4">
        <f t="shared" si="997"/>
        <v>0.93322345140192886</v>
      </c>
      <c r="JY188" s="4">
        <f t="shared" si="997"/>
        <v>0.88770982979566593</v>
      </c>
      <c r="JZ188" s="4">
        <f t="shared" si="997"/>
        <v>0.77904605309479891</v>
      </c>
      <c r="KA188" s="4">
        <f t="shared" si="997"/>
        <v>0.77019778266402372</v>
      </c>
      <c r="KB188" s="4">
        <f t="shared" ref="KB188:KJ188" si="998">IF(BN1=1,HF188,0)</f>
        <v>0.65254149894004809</v>
      </c>
      <c r="KC188" s="4">
        <f t="shared" si="998"/>
        <v>0.39528780954614406</v>
      </c>
      <c r="KD188" s="4">
        <f t="shared" si="998"/>
        <v>0.94672942361560164</v>
      </c>
      <c r="KE188" s="4">
        <f t="shared" si="998"/>
        <v>0.90952879768077133</v>
      </c>
      <c r="KF188" s="4">
        <f t="shared" si="998"/>
        <v>0.81764193134752527</v>
      </c>
      <c r="KG188" s="4">
        <f t="shared" si="998"/>
        <v>0.80996223385574417</v>
      </c>
      <c r="KH188" s="4">
        <f t="shared" si="998"/>
        <v>0.70486345147973639</v>
      </c>
      <c r="KI188" s="4">
        <f t="shared" si="998"/>
        <v>0.45393053251167309</v>
      </c>
      <c r="KJ188" s="4">
        <f t="shared" si="998"/>
        <v>0</v>
      </c>
    </row>
    <row r="189" spans="1:296" x14ac:dyDescent="0.2">
      <c r="A189" s="4" t="str">
        <f>'Respondent Data'!A189</f>
        <v>1537</v>
      </c>
      <c r="B189" s="4">
        <f>SUMPRODUCT('Respondent Data'!I189:Z189,'Product Coding'!A100:R100)</f>
        <v>3.8341011890136709</v>
      </c>
      <c r="C189" s="4">
        <f>SUMPRODUCT('Respondent Data'!I189:Z189,'Product Coding'!A101:R101)</f>
        <v>5.0436027624304005</v>
      </c>
      <c r="D189" s="4">
        <f>SUMPRODUCT('Respondent Data'!I189:Z189,'Product Coding'!A102:R102)</f>
        <v>3.1197814592053752</v>
      </c>
      <c r="E189" s="4">
        <f>SUMPRODUCT('Respondent Data'!I189:Z189,'Product Coding'!A103:R103)</f>
        <v>1.466492710440678</v>
      </c>
      <c r="F189" s="4">
        <f>SUMPRODUCT('Respondent Data'!I189:Z189,'Product Coding'!A104:R104)</f>
        <v>0.26840885684077109</v>
      </c>
      <c r="G189" s="4">
        <f>SUMPRODUCT('Respondent Data'!I189:Z189,'Product Coding'!A105:R105)</f>
        <v>-0.13594129454317916</v>
      </c>
      <c r="H189" s="4">
        <f>SUMPRODUCT('Respondent Data'!I189:Z189,'Product Coding'!A106:R106)</f>
        <v>1.8523083303769647</v>
      </c>
      <c r="I189" s="4">
        <f>SUMPRODUCT('Respondent Data'!I189:Z189,'Product Coding'!A107:R107)</f>
        <v>3.0618099037936948</v>
      </c>
      <c r="J189" s="4">
        <f>SUMPRODUCT('Respondent Data'!I189:Z189,'Product Coding'!A108:R108)</f>
        <v>1.137988600568669</v>
      </c>
      <c r="K189" s="4">
        <f>SUMPRODUCT('Respondent Data'!I189:Z189,'Product Coding'!A109:R109)</f>
        <v>-0.51530014819602799</v>
      </c>
      <c r="L189" s="4">
        <f>SUMPRODUCT('Respondent Data'!I189:Z189,'Product Coding'!A110:R110)</f>
        <v>-1.713384001795935</v>
      </c>
      <c r="M189" s="4">
        <f>SUMPRODUCT('Respondent Data'!I189:Z189,'Product Coding'!A111:R111)</f>
        <v>-2.1177341531798852</v>
      </c>
      <c r="N189" s="4">
        <f>SUMPRODUCT('Respondent Data'!I189:Z189,'Product Coding'!A112:R112)</f>
        <v>1.3636159827064187</v>
      </c>
      <c r="O189" s="4">
        <f>SUMPRODUCT('Respondent Data'!I189:Z189,'Product Coding'!A113:R113)</f>
        <v>2.5731175561231487</v>
      </c>
      <c r="P189" s="4">
        <f>SUMPRODUCT('Respondent Data'!I189:Z189,'Product Coding'!A114:R114)</f>
        <v>0.64929625289812287</v>
      </c>
      <c r="Q189" s="4">
        <f>SUMPRODUCT('Respondent Data'!I189:Z189,'Product Coding'!A115:R115)</f>
        <v>-1.0039924958665742</v>
      </c>
      <c r="R189" s="4">
        <f>SUMPRODUCT('Respondent Data'!I189:Z189,'Product Coding'!A116:R116)</f>
        <v>-2.202076349466481</v>
      </c>
      <c r="S189" s="4">
        <f>SUMPRODUCT('Respondent Data'!I189:Z189,'Product Coding'!A117:R117)</f>
        <v>-2.6064265008504313</v>
      </c>
      <c r="T189" s="4">
        <f>SUMPRODUCT('Respondent Data'!I189:Z189,'Product Coding'!A118:R118)</f>
        <v>-0.61817687593028736</v>
      </c>
      <c r="U189" s="4">
        <f>SUMPRODUCT('Respondent Data'!I189:Z189,'Product Coding'!A119:R119)</f>
        <v>0.59132469748644267</v>
      </c>
      <c r="V189" s="4">
        <f>SUMPRODUCT('Respondent Data'!I189:Z189,'Product Coding'!A120:R120)</f>
        <v>-1.3324966057385832</v>
      </c>
      <c r="W189" s="4">
        <f>SUMPRODUCT('Respondent Data'!I189:Z189,'Product Coding'!A121:R121)</f>
        <v>-2.9857853545032804</v>
      </c>
      <c r="X189" s="4">
        <f>SUMPRODUCT('Respondent Data'!I189:Z189,'Product Coding'!A122:R122)</f>
        <v>-4.1838692081031867</v>
      </c>
      <c r="Y189" s="4">
        <f>SUMPRODUCT('Respondent Data'!I189:Z189,'Product Coding'!A123:R123)</f>
        <v>-4.5882193594871374</v>
      </c>
      <c r="Z189" s="4">
        <f>SUMPRODUCT('Respondent Data'!I189:Z189,'Product Coding'!A124:R124)</f>
        <v>2.2449935315990088</v>
      </c>
      <c r="AA189" s="4">
        <f>SUMPRODUCT('Respondent Data'!I189:Z189,'Product Coding'!A125:R125)</f>
        <v>3.4544951050157389</v>
      </c>
      <c r="AB189" s="4">
        <f>SUMPRODUCT('Respondent Data'!I189:Z189,'Product Coding'!A126:R126)</f>
        <v>1.5306738017907131</v>
      </c>
      <c r="AC189" s="4">
        <f>SUMPRODUCT('Respondent Data'!I189:Z189,'Product Coding'!A127:R127)</f>
        <v>-0.12261494697398423</v>
      </c>
      <c r="AD189" s="4">
        <f>SUMPRODUCT('Respondent Data'!I189:Z189,'Product Coding'!A128:R128)</f>
        <v>-1.3206988005738909</v>
      </c>
      <c r="AE189" s="4">
        <f>SUMPRODUCT('Respondent Data'!I189:Z189,'Product Coding'!A129:R129)</f>
        <v>-1.7250489519578411</v>
      </c>
      <c r="AF189" s="4">
        <f>SUMPRODUCT('Respondent Data'!I189:Z189,'Product Coding'!A130:R130)</f>
        <v>0.26320067296230276</v>
      </c>
      <c r="AG189" s="4">
        <f>SUMPRODUCT('Respondent Data'!I189:Z189,'Product Coding'!A131:R131)</f>
        <v>1.4727022463790327</v>
      </c>
      <c r="AH189" s="4">
        <f>SUMPRODUCT('Respondent Data'!I189:Z189,'Product Coding'!A132:R132)</f>
        <v>-0.45111905684599296</v>
      </c>
      <c r="AI189" s="4">
        <f>SUMPRODUCT('Respondent Data'!I189:Z189,'Product Coding'!A133:R133)</f>
        <v>-2.1044078056106903</v>
      </c>
      <c r="AJ189" s="4">
        <f>SUMPRODUCT('Respondent Data'!I189:Z189,'Product Coding'!A134:R134)</f>
        <v>-3.3024916592105971</v>
      </c>
      <c r="AK189" s="4">
        <f>SUMPRODUCT('Respondent Data'!I189:Z189,'Product Coding'!A135:R135)</f>
        <v>-3.7068418105945473</v>
      </c>
      <c r="AL189" s="4">
        <f>SUMPRODUCT('Respondent Data'!I189:Z189,'Product Coding'!A136:R136)</f>
        <v>3.8342437355148</v>
      </c>
      <c r="AM189" s="4">
        <f>SUMPRODUCT('Respondent Data'!I189:Z189,'Product Coding'!A137:R137)</f>
        <v>5.0437453089315296</v>
      </c>
      <c r="AN189" s="4">
        <f>SUMPRODUCT('Respondent Data'!I189:Z189,'Product Coding'!A138:R138)</f>
        <v>3.1199240057065043</v>
      </c>
      <c r="AO189" s="4">
        <f>SUMPRODUCT('Respondent Data'!I189:Z189,'Product Coding'!A139:R139)</f>
        <v>1.4666352569418071</v>
      </c>
      <c r="AP189" s="4">
        <f>SUMPRODUCT('Respondent Data'!I189:Z189,'Product Coding'!A140:R140)</f>
        <v>0.26855140334190009</v>
      </c>
      <c r="AQ189" s="4">
        <f>SUMPRODUCT('Respondent Data'!I189:Z189,'Product Coding'!A141:R141)</f>
        <v>-0.13579874804205005</v>
      </c>
      <c r="AR189" s="4">
        <f>SUMPRODUCT('Respondent Data'!I189:Z189,'Product Coding'!A142:R142)</f>
        <v>1.8524508768780938</v>
      </c>
      <c r="AS189" s="4">
        <f>SUMPRODUCT('Respondent Data'!I189:Z189,'Product Coding'!A143:R143)</f>
        <v>3.0619524502948239</v>
      </c>
      <c r="AT189" s="4">
        <f>SUMPRODUCT('Respondent Data'!I189:Z189,'Product Coding'!A144:R144)</f>
        <v>1.1381311470697981</v>
      </c>
      <c r="AU189" s="4">
        <f>SUMPRODUCT('Respondent Data'!I189:Z189,'Product Coding'!A145:R145)</f>
        <v>-0.51515760169489899</v>
      </c>
      <c r="AV189" s="4">
        <f>SUMPRODUCT('Respondent Data'!I189:Z189,'Product Coding'!A146:R146)</f>
        <v>-1.7132414552948059</v>
      </c>
      <c r="AW189" s="4">
        <f>SUMPRODUCT('Respondent Data'!I189:Z189,'Product Coding'!A147:R147)</f>
        <v>-2.1175916066787561</v>
      </c>
      <c r="AX189" s="4">
        <f>SUMPRODUCT('Respondent Data'!I189:Z189,'Product Coding'!A148:R148)</f>
        <v>4.4966943262816077</v>
      </c>
      <c r="AY189" s="4">
        <f>SUMPRODUCT('Respondent Data'!I189:Z189,'Product Coding'!A149:R149)</f>
        <v>5.7061958996983373</v>
      </c>
      <c r="AZ189" s="4">
        <f>SUMPRODUCT('Respondent Data'!I189:Z189,'Product Coding'!A150:R150)</f>
        <v>3.782374596473312</v>
      </c>
      <c r="BA189" s="4">
        <f>SUMPRODUCT('Respondent Data'!I189:Z189,'Product Coding'!A151:R151)</f>
        <v>2.1290858477086152</v>
      </c>
      <c r="BB189" s="4">
        <f>SUMPRODUCT('Respondent Data'!I189:Z189,'Product Coding'!A152:R152)</f>
        <v>0.9310019941087081</v>
      </c>
      <c r="BC189" s="4">
        <f>SUMPRODUCT('Respondent Data'!I189:Z189,'Product Coding'!A153:R153)</f>
        <v>0.52665184272475785</v>
      </c>
      <c r="BD189" s="4">
        <f>SUMPRODUCT('Respondent Data'!I189:Z189,'Product Coding'!A154:R154)</f>
        <v>2.514901467644902</v>
      </c>
      <c r="BE189" s="4">
        <f>SUMPRODUCT('Respondent Data'!I189:Z189,'Product Coding'!A155:R155)</f>
        <v>3.7244030410616316</v>
      </c>
      <c r="BF189" s="4">
        <f>SUMPRODUCT('Respondent Data'!I189:Z189,'Product Coding'!A156:R156)</f>
        <v>1.8005817378366058</v>
      </c>
      <c r="BG189" s="4">
        <f>SUMPRODUCT('Respondent Data'!I189:Z189,'Product Coding'!A157:R157)</f>
        <v>0.14729298907190913</v>
      </c>
      <c r="BH189" s="4">
        <f>SUMPRODUCT('Respondent Data'!I189:Z189,'Product Coding'!A158:R158)</f>
        <v>-1.0507908645279977</v>
      </c>
      <c r="BI189" s="4">
        <f>SUMPRODUCT('Respondent Data'!I189:Z189,'Product Coding'!A159:R159)</f>
        <v>-1.455141015911948</v>
      </c>
      <c r="BJ189" s="4">
        <f>SUMPRODUCT('Respondent Data'!I189:Z189,'Product Coding'!A160:R160)</f>
        <v>5.2612556419114984</v>
      </c>
      <c r="BK189" s="4">
        <f>SUMPRODUCT('Respondent Data'!I189:Z189,'Product Coding'!A161:R161)</f>
        <v>6.4707572153282289</v>
      </c>
      <c r="BL189" s="4">
        <f>SUMPRODUCT('Respondent Data'!I189:Z189,'Product Coding'!A162:R162)</f>
        <v>4.5469359121032031</v>
      </c>
      <c r="BM189" s="4">
        <f>SUMPRODUCT('Respondent Data'!I189:Z189,'Product Coding'!A163:R163)</f>
        <v>2.8936471633385059</v>
      </c>
      <c r="BN189" s="4">
        <f>SUMPRODUCT('Respondent Data'!I189:Z189,'Product Coding'!A164:R164)</f>
        <v>1.6955633097385991</v>
      </c>
      <c r="BO189" s="4">
        <f>SUMPRODUCT('Respondent Data'!I189:Z189,'Product Coding'!A165:R165)</f>
        <v>1.2912131583546489</v>
      </c>
      <c r="BP189" s="4">
        <f>SUMPRODUCT('Respondent Data'!I189:Z189,'Product Coding'!A166:R166)</f>
        <v>3.2794627832747927</v>
      </c>
      <c r="BQ189" s="4">
        <f>SUMPRODUCT('Respondent Data'!I189:Z189,'Product Coding'!A167:R167)</f>
        <v>4.4889643566915236</v>
      </c>
      <c r="BR189" s="4">
        <f>SUMPRODUCT('Respondent Data'!I189:Z189,'Product Coding'!A168:R168)</f>
        <v>2.565143053466497</v>
      </c>
      <c r="BS189" s="4">
        <f>SUMPRODUCT('Respondent Data'!I189:Z189,'Product Coding'!A169:R169)</f>
        <v>0.91185430470179984</v>
      </c>
      <c r="BT189" s="4">
        <f>SUMPRODUCT('Respondent Data'!I189:Z189,'Product Coding'!A170:R170)</f>
        <v>-0.28622954889810692</v>
      </c>
      <c r="BU189" s="4">
        <f>SUMPRODUCT('Respondent Data'!I189:Z189,'Product Coding'!A171:R171)</f>
        <v>-0.69057970028205717</v>
      </c>
      <c r="BV189" s="4">
        <f>SUMPRODUCT('Respondent Data'!I189:Z189,'Product Coding'!A172:R172)</f>
        <v>2.07400842448072</v>
      </c>
      <c r="BX189" s="4">
        <f t="shared" si="676"/>
        <v>2.1620762718568495E-2</v>
      </c>
      <c r="BY189" s="4">
        <f t="shared" si="677"/>
        <v>6.4504669049475849E-3</v>
      </c>
      <c r="BZ189" s="4">
        <f t="shared" si="678"/>
        <v>4.4166819616919428E-2</v>
      </c>
      <c r="CA189" s="4">
        <f t="shared" si="679"/>
        <v>0.23073331626098814</v>
      </c>
      <c r="CB189" s="4">
        <f t="shared" si="680"/>
        <v>0.76459510724777902</v>
      </c>
      <c r="CC189" s="4">
        <f t="shared" si="681"/>
        <v>1.1456146377900875</v>
      </c>
      <c r="CD189" s="4">
        <f t="shared" si="682"/>
        <v>0.15687462957449991</v>
      </c>
      <c r="CE189" s="4">
        <f t="shared" si="683"/>
        <v>4.6802909752446581E-2</v>
      </c>
      <c r="CF189" s="4">
        <f t="shared" si="684"/>
        <v>0.32046295299922412</v>
      </c>
      <c r="CG189" s="4">
        <f t="shared" si="685"/>
        <v>1.6741409167703489</v>
      </c>
      <c r="CH189" s="4">
        <f t="shared" si="686"/>
        <v>5.5477031862968396</v>
      </c>
      <c r="CI189" s="4">
        <f t="shared" si="687"/>
        <v>8.3122817764471524</v>
      </c>
      <c r="CJ189" s="4">
        <f t="shared" si="688"/>
        <v>0.25573437196430671</v>
      </c>
      <c r="CK189" s="4">
        <f t="shared" si="689"/>
        <v>7.6297313109892698E-2</v>
      </c>
      <c r="CL189" s="4">
        <f t="shared" si="690"/>
        <v>0.522413294267981</v>
      </c>
      <c r="CM189" s="4">
        <f t="shared" si="691"/>
        <v>2.7291562510220437</v>
      </c>
      <c r="CN189" s="4">
        <f t="shared" si="692"/>
        <v>9.0437720493118068</v>
      </c>
      <c r="CO189" s="4">
        <f t="shared" si="693"/>
        <v>13.550541381074943</v>
      </c>
      <c r="CP189" s="4">
        <f t="shared" si="694"/>
        <v>1.8555420728480299</v>
      </c>
      <c r="CQ189" s="4">
        <f t="shared" si="695"/>
        <v>0.55359345493231171</v>
      </c>
      <c r="CR189" s="4">
        <f t="shared" si="696"/>
        <v>3.7904949556982994</v>
      </c>
      <c r="CS189" s="4">
        <f t="shared" si="697"/>
        <v>19.802047758579757</v>
      </c>
      <c r="CT189" s="4">
        <f t="shared" si="698"/>
        <v>65.619257223222476</v>
      </c>
      <c r="CU189" s="4">
        <f t="shared" si="699"/>
        <v>98.319203043860455</v>
      </c>
      <c r="CV189" s="4">
        <f t="shared" si="700"/>
        <v>0.10592822555756855</v>
      </c>
      <c r="CW189" s="4">
        <f t="shared" si="701"/>
        <v>3.1603256654405332E-2</v>
      </c>
      <c r="CX189" s="4">
        <f t="shared" si="702"/>
        <v>0.21638981433913299</v>
      </c>
      <c r="CY189" s="4">
        <f t="shared" si="703"/>
        <v>1.1304490543041303</v>
      </c>
      <c r="CZ189" s="4">
        <f t="shared" si="704"/>
        <v>3.7460381964785059</v>
      </c>
      <c r="DA189" s="4">
        <f t="shared" si="705"/>
        <v>5.6127957803107202</v>
      </c>
      <c r="DB189" s="4">
        <f t="shared" si="706"/>
        <v>0.76858764707482419</v>
      </c>
      <c r="DC189" s="4">
        <f t="shared" si="707"/>
        <v>0.22930500859480954</v>
      </c>
      <c r="DD189" s="4">
        <f t="shared" si="708"/>
        <v>1.57006819833384</v>
      </c>
      <c r="DE189" s="4">
        <f t="shared" si="709"/>
        <v>8.2022442480486983</v>
      </c>
      <c r="DF189" s="4">
        <f t="shared" si="710"/>
        <v>27.180278609680894</v>
      </c>
      <c r="DG189" s="4">
        <f t="shared" si="711"/>
        <v>40.724985994937114</v>
      </c>
      <c r="DH189" s="4">
        <f t="shared" si="712"/>
        <v>2.1617680974142382E-2</v>
      </c>
      <c r="DI189" s="4">
        <f t="shared" si="713"/>
        <v>6.4495474789916683E-3</v>
      </c>
      <c r="DJ189" s="4">
        <f t="shared" si="714"/>
        <v>4.4160524240019677E-2</v>
      </c>
      <c r="DK189" s="4">
        <f t="shared" si="715"/>
        <v>0.23070042837814322</v>
      </c>
      <c r="DL189" s="4">
        <f t="shared" si="716"/>
        <v>0.76448612465818844</v>
      </c>
      <c r="DM189" s="4">
        <f t="shared" si="717"/>
        <v>1.1454513460704365</v>
      </c>
      <c r="DN189" s="4">
        <f t="shared" si="718"/>
        <v>0.15685226923866982</v>
      </c>
      <c r="DO189" s="4">
        <f t="shared" si="719"/>
        <v>4.6796238636902097E-2</v>
      </c>
      <c r="DP189" s="4">
        <f t="shared" si="720"/>
        <v>0.32041727538220216</v>
      </c>
      <c r="DQ189" s="4">
        <f t="shared" si="721"/>
        <v>1.6739022908483157</v>
      </c>
      <c r="DR189" s="4">
        <f t="shared" si="722"/>
        <v>5.5469124369789435</v>
      </c>
      <c r="DS189" s="4">
        <f t="shared" si="723"/>
        <v>8.3110969742102334</v>
      </c>
      <c r="DT189" s="4">
        <f t="shared" si="724"/>
        <v>1.1145780019734619E-2</v>
      </c>
      <c r="DU189" s="4">
        <f t="shared" si="725"/>
        <v>3.3252982830887096E-3</v>
      </c>
      <c r="DV189" s="4">
        <f t="shared" si="726"/>
        <v>2.27685610368734E-2</v>
      </c>
      <c r="DW189" s="4">
        <f t="shared" si="727"/>
        <v>0.11894597890666371</v>
      </c>
      <c r="DX189" s="4">
        <f t="shared" si="728"/>
        <v>0.39415856787652592</v>
      </c>
      <c r="DY189" s="4">
        <f t="shared" si="729"/>
        <v>0.59057901455206785</v>
      </c>
      <c r="DZ189" s="4">
        <f t="shared" si="730"/>
        <v>8.0870880212430218E-2</v>
      </c>
      <c r="EA189" s="4">
        <f t="shared" si="731"/>
        <v>2.4127499254975419E-2</v>
      </c>
      <c r="EB189" s="4">
        <f t="shared" si="732"/>
        <v>0.16520275556867103</v>
      </c>
      <c r="EC189" s="4">
        <f t="shared" si="733"/>
        <v>0.86304107876517111</v>
      </c>
      <c r="ED189" s="4">
        <f t="shared" si="734"/>
        <v>2.8599120268842833</v>
      </c>
      <c r="EE189" s="4">
        <f t="shared" si="735"/>
        <v>4.2850876885467679</v>
      </c>
      <c r="EF189" s="4">
        <f t="shared" si="736"/>
        <v>5.1887853701975831E-3</v>
      </c>
      <c r="EG189" s="4">
        <f t="shared" si="737"/>
        <v>1.5480530794869075E-3</v>
      </c>
      <c r="EH189" s="4">
        <f t="shared" si="738"/>
        <v>1.059963288342311E-2</v>
      </c>
      <c r="EI189" s="4">
        <f t="shared" si="739"/>
        <v>5.537388626923772E-2</v>
      </c>
      <c r="EJ189" s="4">
        <f t="shared" si="740"/>
        <v>0.18349583491819574</v>
      </c>
      <c r="EK189" s="4">
        <f t="shared" si="741"/>
        <v>0.27493703852289353</v>
      </c>
      <c r="EL189" s="4">
        <f t="shared" si="742"/>
        <v>3.7648476766837385E-2</v>
      </c>
      <c r="EM189" s="4">
        <f t="shared" si="743"/>
        <v>1.1232270413735493E-2</v>
      </c>
      <c r="EN189" s="4">
        <f t="shared" si="744"/>
        <v>7.6908178673299993E-2</v>
      </c>
      <c r="EO189" s="4">
        <f t="shared" si="745"/>
        <v>0.4017785130737655</v>
      </c>
      <c r="EP189" s="4">
        <f t="shared" si="746"/>
        <v>1.3313980411307824</v>
      </c>
      <c r="EQ189" s="4">
        <f t="shared" si="747"/>
        <v>1.9948716257612489</v>
      </c>
      <c r="ER189" s="4">
        <f t="shared" si="748"/>
        <v>0.12568098791831597</v>
      </c>
      <c r="ET189" s="4">
        <f t="shared" si="749"/>
        <v>0.97883680176875532</v>
      </c>
      <c r="EU189" s="4">
        <f t="shared" si="750"/>
        <v>0.99359087494411502</v>
      </c>
      <c r="EV189" s="4">
        <f t="shared" si="751"/>
        <v>0.95770137607597683</v>
      </c>
      <c r="EW189" s="4">
        <f t="shared" si="752"/>
        <v>0.81252370987894906</v>
      </c>
      <c r="EX189" s="4">
        <f t="shared" si="753"/>
        <v>0.56670224001679903</v>
      </c>
      <c r="EY189" s="4">
        <f t="shared" si="754"/>
        <v>0.46606691732396416</v>
      </c>
      <c r="EZ189" s="4">
        <f t="shared" si="755"/>
        <v>0.86439789968235492</v>
      </c>
      <c r="FA189" s="4">
        <f t="shared" si="756"/>
        <v>0.95528966406530658</v>
      </c>
      <c r="FB189" s="4">
        <f t="shared" si="757"/>
        <v>0.75731015226792786</v>
      </c>
      <c r="FC189" s="4">
        <f t="shared" si="758"/>
        <v>0.37395187132013002</v>
      </c>
      <c r="FD189" s="4">
        <f t="shared" si="759"/>
        <v>0.15272531016568061</v>
      </c>
      <c r="FE189" s="4">
        <f t="shared" si="760"/>
        <v>0.10738506673297023</v>
      </c>
      <c r="FF189" s="4">
        <f t="shared" si="761"/>
        <v>0.79634676116711745</v>
      </c>
      <c r="FG189" s="4">
        <f t="shared" si="762"/>
        <v>0.9291113039301041</v>
      </c>
      <c r="FH189" s="4">
        <f t="shared" si="763"/>
        <v>0.65685185735377338</v>
      </c>
      <c r="FI189" s="4">
        <f t="shared" si="764"/>
        <v>0.2681571735498966</v>
      </c>
      <c r="FJ189" s="4">
        <f t="shared" si="765"/>
        <v>9.9564187149042221E-2</v>
      </c>
      <c r="FK189" s="4">
        <f t="shared" si="766"/>
        <v>6.8725965158976332E-2</v>
      </c>
      <c r="FL189" s="4">
        <f t="shared" si="767"/>
        <v>0.35019620600533852</v>
      </c>
      <c r="FM189" s="4">
        <f t="shared" si="768"/>
        <v>0.64366903505239659</v>
      </c>
      <c r="FN189" s="4">
        <f t="shared" si="769"/>
        <v>0.20874669720933506</v>
      </c>
      <c r="FO189" s="4">
        <f t="shared" si="770"/>
        <v>4.8072190373063262E-2</v>
      </c>
      <c r="FP189" s="4">
        <f t="shared" si="771"/>
        <v>1.5010674716010117E-2</v>
      </c>
      <c r="FQ189" s="4">
        <f t="shared" si="772"/>
        <v>1.0068546357126819E-2</v>
      </c>
      <c r="FR189" s="4">
        <f t="shared" si="773"/>
        <v>0.90421781169011806</v>
      </c>
      <c r="FS189" s="4">
        <f t="shared" si="774"/>
        <v>0.96936491189752738</v>
      </c>
      <c r="FT189" s="4">
        <f t="shared" si="775"/>
        <v>0.82210487806764643</v>
      </c>
      <c r="FU189" s="4">
        <f t="shared" si="776"/>
        <v>0.46938461071374005</v>
      </c>
      <c r="FV189" s="4">
        <f t="shared" si="777"/>
        <v>0.21070205476685502</v>
      </c>
      <c r="FW189" s="4">
        <f t="shared" si="778"/>
        <v>0.15122196922781914</v>
      </c>
      <c r="FX189" s="4">
        <f t="shared" si="779"/>
        <v>0.5654229247015049</v>
      </c>
      <c r="FY189" s="4">
        <f t="shared" si="780"/>
        <v>0.81346776675308363</v>
      </c>
      <c r="FZ189" s="4">
        <f t="shared" si="781"/>
        <v>0.38909473322470356</v>
      </c>
      <c r="GA189" s="4">
        <f t="shared" si="782"/>
        <v>0.10866914342249134</v>
      </c>
      <c r="GB189" s="4">
        <f t="shared" si="783"/>
        <v>3.5485809556775126E-2</v>
      </c>
      <c r="GC189" s="4">
        <f t="shared" si="784"/>
        <v>2.3966455018614972E-2</v>
      </c>
      <c r="GD189" s="4">
        <f t="shared" si="785"/>
        <v>0.97883975446320648</v>
      </c>
      <c r="GE189" s="4">
        <f t="shared" si="786"/>
        <v>0.99359178262323555</v>
      </c>
      <c r="GF189" s="4">
        <f t="shared" si="787"/>
        <v>0.95770715017965147</v>
      </c>
      <c r="GG189" s="4">
        <f t="shared" si="788"/>
        <v>0.81254542286771791</v>
      </c>
      <c r="GH189" s="4">
        <f t="shared" si="789"/>
        <v>0.56673724209291665</v>
      </c>
      <c r="GI189" s="4">
        <f t="shared" si="790"/>
        <v>0.46610238998501591</v>
      </c>
      <c r="GJ189" s="4">
        <f t="shared" si="791"/>
        <v>0.8644146072843899</v>
      </c>
      <c r="GK189" s="4">
        <f t="shared" si="792"/>
        <v>0.95529575201966876</v>
      </c>
      <c r="GL189" s="4">
        <f t="shared" si="793"/>
        <v>0.75733635014018164</v>
      </c>
      <c r="GM189" s="4">
        <f t="shared" si="794"/>
        <v>0.37398524374753517</v>
      </c>
      <c r="GN189" s="4">
        <f t="shared" si="795"/>
        <v>0.15274375663735737</v>
      </c>
      <c r="GO189" s="4">
        <f t="shared" si="796"/>
        <v>0.10739873108075108</v>
      </c>
      <c r="GP189" s="4">
        <f t="shared" si="797"/>
        <v>0.98897707903254362</v>
      </c>
      <c r="GQ189" s="4">
        <f t="shared" si="798"/>
        <v>0.99668572267760114</v>
      </c>
      <c r="GR189" s="4">
        <f t="shared" si="799"/>
        <v>0.97773830570838949</v>
      </c>
      <c r="GS189" s="4">
        <f t="shared" si="800"/>
        <v>0.89369819352415258</v>
      </c>
      <c r="GT189" s="4">
        <f t="shared" si="801"/>
        <v>0.71727852415175586</v>
      </c>
      <c r="GU189" s="4">
        <f t="shared" si="802"/>
        <v>0.6287018694771449</v>
      </c>
      <c r="GV189" s="4">
        <f t="shared" si="803"/>
        <v>0.92517988809492557</v>
      </c>
      <c r="GW189" s="4">
        <f t="shared" si="804"/>
        <v>0.97644092237291991</v>
      </c>
      <c r="GX189" s="4">
        <f t="shared" si="805"/>
        <v>0.85821973490953107</v>
      </c>
      <c r="GY189" s="4">
        <f t="shared" si="806"/>
        <v>0.53675681733373415</v>
      </c>
      <c r="GZ189" s="4">
        <f t="shared" si="807"/>
        <v>0.25907326204198466</v>
      </c>
      <c r="HA189" s="4">
        <f t="shared" si="808"/>
        <v>0.18921161935819619</v>
      </c>
      <c r="HB189" s="4">
        <f t="shared" si="809"/>
        <v>0.99483799914432336</v>
      </c>
      <c r="HC189" s="4">
        <f t="shared" si="810"/>
        <v>0.99845433968472397</v>
      </c>
      <c r="HD189" s="4">
        <f t="shared" si="811"/>
        <v>0.98951154093220839</v>
      </c>
      <c r="HE189" s="4">
        <f t="shared" si="812"/>
        <v>0.94753149856210184</v>
      </c>
      <c r="HF189" s="4">
        <f t="shared" si="813"/>
        <v>0.8449543889346437</v>
      </c>
      <c r="HG189" s="4">
        <f t="shared" si="814"/>
        <v>0.78435245803084686</v>
      </c>
      <c r="HH189" s="4">
        <f t="shared" si="815"/>
        <v>0.96371750394300715</v>
      </c>
      <c r="HI189" s="4">
        <f t="shared" si="816"/>
        <v>0.98889249211841312</v>
      </c>
      <c r="HJ189" s="4">
        <f t="shared" si="817"/>
        <v>0.92858427468900162</v>
      </c>
      <c r="HK189" s="4">
        <f t="shared" si="818"/>
        <v>0.71337946093012861</v>
      </c>
      <c r="HL189" s="4">
        <f t="shared" si="819"/>
        <v>0.4289271854732179</v>
      </c>
      <c r="HM189" s="4">
        <f t="shared" si="820"/>
        <v>0.33390412844350742</v>
      </c>
      <c r="HN189" s="4">
        <f t="shared" si="821"/>
        <v>0.88835114986641672</v>
      </c>
      <c r="HP189" s="4">
        <f t="shared" ref="HP189:IU189" si="999">IF(B1=1,ET189,0)</f>
        <v>0.97883680176875532</v>
      </c>
      <c r="HQ189" s="4">
        <f t="shared" si="999"/>
        <v>0.99359087494411502</v>
      </c>
      <c r="HR189" s="4">
        <f t="shared" si="999"/>
        <v>0.95770137607597683</v>
      </c>
      <c r="HS189" s="4">
        <f t="shared" si="999"/>
        <v>0.81252370987894906</v>
      </c>
      <c r="HT189" s="4">
        <f t="shared" si="999"/>
        <v>0.56670224001679903</v>
      </c>
      <c r="HU189" s="4">
        <f t="shared" si="999"/>
        <v>0.46606691732396416</v>
      </c>
      <c r="HV189" s="4">
        <f t="shared" si="999"/>
        <v>0.86439789968235492</v>
      </c>
      <c r="HW189" s="4">
        <f t="shared" si="999"/>
        <v>0.95528966406530658</v>
      </c>
      <c r="HX189" s="4">
        <f t="shared" si="999"/>
        <v>0.75731015226792786</v>
      </c>
      <c r="HY189" s="4">
        <f t="shared" si="999"/>
        <v>0.37395187132013002</v>
      </c>
      <c r="HZ189" s="4">
        <f t="shared" si="999"/>
        <v>0.15272531016568061</v>
      </c>
      <c r="IA189" s="4">
        <f t="shared" si="999"/>
        <v>0.10738506673297023</v>
      </c>
      <c r="IB189" s="4">
        <f t="shared" si="999"/>
        <v>0.79634676116711745</v>
      </c>
      <c r="IC189" s="4">
        <f t="shared" si="999"/>
        <v>0.9291113039301041</v>
      </c>
      <c r="ID189" s="4">
        <f t="shared" si="999"/>
        <v>0.65685185735377338</v>
      </c>
      <c r="IE189" s="4">
        <f t="shared" si="999"/>
        <v>0.2681571735498966</v>
      </c>
      <c r="IF189" s="4">
        <f t="shared" si="999"/>
        <v>9.9564187149042221E-2</v>
      </c>
      <c r="IG189" s="4">
        <f t="shared" si="999"/>
        <v>6.8725965158976332E-2</v>
      </c>
      <c r="IH189" s="4">
        <f t="shared" si="999"/>
        <v>0.35019620600533852</v>
      </c>
      <c r="II189" s="4">
        <f t="shared" si="999"/>
        <v>0.64366903505239659</v>
      </c>
      <c r="IJ189" s="4">
        <f t="shared" si="999"/>
        <v>0.20874669720933506</v>
      </c>
      <c r="IK189" s="4">
        <f t="shared" si="999"/>
        <v>4.8072190373063262E-2</v>
      </c>
      <c r="IL189" s="4">
        <f t="shared" si="999"/>
        <v>1.5010674716010117E-2</v>
      </c>
      <c r="IM189" s="4">
        <f t="shared" si="999"/>
        <v>1.0068546357126819E-2</v>
      </c>
      <c r="IN189" s="4">
        <f t="shared" si="999"/>
        <v>0.90421781169011806</v>
      </c>
      <c r="IO189" s="4">
        <f t="shared" si="999"/>
        <v>0.96936491189752738</v>
      </c>
      <c r="IP189" s="4">
        <f t="shared" si="999"/>
        <v>0.82210487806764643</v>
      </c>
      <c r="IQ189" s="4">
        <f t="shared" si="999"/>
        <v>0.46938461071374005</v>
      </c>
      <c r="IR189" s="4">
        <f t="shared" si="999"/>
        <v>0.21070205476685502</v>
      </c>
      <c r="IS189" s="4">
        <f t="shared" si="999"/>
        <v>0.15122196922781914</v>
      </c>
      <c r="IT189" s="4">
        <f t="shared" si="999"/>
        <v>0.5654229247015049</v>
      </c>
      <c r="IU189" s="4">
        <f t="shared" si="999"/>
        <v>0.81346776675308363</v>
      </c>
      <c r="IV189" s="4">
        <f t="shared" ref="IV189:KA189" si="1000">IF(AH1=1,FZ189,0)</f>
        <v>0.38909473322470356</v>
      </c>
      <c r="IW189" s="4">
        <f t="shared" si="1000"/>
        <v>0.10866914342249134</v>
      </c>
      <c r="IX189" s="4">
        <f t="shared" si="1000"/>
        <v>3.5485809556775126E-2</v>
      </c>
      <c r="IY189" s="4">
        <f t="shared" si="1000"/>
        <v>2.3966455018614972E-2</v>
      </c>
      <c r="IZ189" s="4">
        <f t="shared" si="1000"/>
        <v>0.97883975446320648</v>
      </c>
      <c r="JA189" s="4">
        <f t="shared" si="1000"/>
        <v>0.99359178262323555</v>
      </c>
      <c r="JB189" s="4">
        <f t="shared" si="1000"/>
        <v>0.95770715017965147</v>
      </c>
      <c r="JC189" s="4">
        <f t="shared" si="1000"/>
        <v>0.81254542286771791</v>
      </c>
      <c r="JD189" s="4">
        <f t="shared" si="1000"/>
        <v>0.56673724209291665</v>
      </c>
      <c r="JE189" s="4">
        <f t="shared" si="1000"/>
        <v>0.46610238998501591</v>
      </c>
      <c r="JF189" s="4">
        <f t="shared" si="1000"/>
        <v>0.8644146072843899</v>
      </c>
      <c r="JG189" s="4">
        <f t="shared" si="1000"/>
        <v>0.95529575201966876</v>
      </c>
      <c r="JH189" s="4">
        <f t="shared" si="1000"/>
        <v>0.75733635014018164</v>
      </c>
      <c r="JI189" s="4">
        <f t="shared" si="1000"/>
        <v>0.37398524374753517</v>
      </c>
      <c r="JJ189" s="4">
        <f t="shared" si="1000"/>
        <v>0.15274375663735737</v>
      </c>
      <c r="JK189" s="4">
        <f t="shared" si="1000"/>
        <v>0.10739873108075108</v>
      </c>
      <c r="JL189" s="4">
        <f t="shared" si="1000"/>
        <v>0.98897707903254362</v>
      </c>
      <c r="JM189" s="4">
        <f t="shared" si="1000"/>
        <v>0.99668572267760114</v>
      </c>
      <c r="JN189" s="4">
        <f t="shared" si="1000"/>
        <v>0.97773830570838949</v>
      </c>
      <c r="JO189" s="4">
        <f t="shared" si="1000"/>
        <v>0.89369819352415258</v>
      </c>
      <c r="JP189" s="4">
        <f t="shared" si="1000"/>
        <v>0.71727852415175586</v>
      </c>
      <c r="JQ189" s="4">
        <f t="shared" si="1000"/>
        <v>0.6287018694771449</v>
      </c>
      <c r="JR189" s="4">
        <f t="shared" si="1000"/>
        <v>0.92517988809492557</v>
      </c>
      <c r="JS189" s="4">
        <f t="shared" si="1000"/>
        <v>0.97644092237291991</v>
      </c>
      <c r="JT189" s="4">
        <f t="shared" si="1000"/>
        <v>0.85821973490953107</v>
      </c>
      <c r="JU189" s="4">
        <f t="shared" si="1000"/>
        <v>0.53675681733373415</v>
      </c>
      <c r="JV189" s="4">
        <f t="shared" si="1000"/>
        <v>0.25907326204198466</v>
      </c>
      <c r="JW189" s="4">
        <f t="shared" si="1000"/>
        <v>0.18921161935819619</v>
      </c>
      <c r="JX189" s="4">
        <f t="shared" si="1000"/>
        <v>0.99483799914432336</v>
      </c>
      <c r="JY189" s="4">
        <f t="shared" si="1000"/>
        <v>0.99845433968472397</v>
      </c>
      <c r="JZ189" s="4">
        <f t="shared" si="1000"/>
        <v>0.98951154093220839</v>
      </c>
      <c r="KA189" s="4">
        <f t="shared" si="1000"/>
        <v>0.94753149856210184</v>
      </c>
      <c r="KB189" s="4">
        <f t="shared" ref="KB189:KJ189" si="1001">IF(BN1=1,HF189,0)</f>
        <v>0.8449543889346437</v>
      </c>
      <c r="KC189" s="4">
        <f t="shared" si="1001"/>
        <v>0.78435245803084686</v>
      </c>
      <c r="KD189" s="4">
        <f t="shared" si="1001"/>
        <v>0.96371750394300715</v>
      </c>
      <c r="KE189" s="4">
        <f t="shared" si="1001"/>
        <v>0.98889249211841312</v>
      </c>
      <c r="KF189" s="4">
        <f t="shared" si="1001"/>
        <v>0.92858427468900162</v>
      </c>
      <c r="KG189" s="4">
        <f t="shared" si="1001"/>
        <v>0.71337946093012861</v>
      </c>
      <c r="KH189" s="4">
        <f t="shared" si="1001"/>
        <v>0.4289271854732179</v>
      </c>
      <c r="KI189" s="4">
        <f t="shared" si="1001"/>
        <v>0.33390412844350742</v>
      </c>
      <c r="KJ189" s="4">
        <f t="shared" si="1001"/>
        <v>0</v>
      </c>
    </row>
    <row r="190" spans="1:296" x14ac:dyDescent="0.2">
      <c r="A190" s="4" t="str">
        <f>'Respondent Data'!A190</f>
        <v>1538</v>
      </c>
      <c r="B190" s="4">
        <f>SUMPRODUCT('Respondent Data'!I190:Z190,'Product Coding'!A100:R100)</f>
        <v>2.5742092080890311</v>
      </c>
      <c r="C190" s="4">
        <f>SUMPRODUCT('Respondent Data'!I190:Z190,'Product Coding'!A101:R101)</f>
        <v>2.937507795793076</v>
      </c>
      <c r="D190" s="4">
        <f>SUMPRODUCT('Respondent Data'!I190:Z190,'Product Coding'!A102:R102)</f>
        <v>2.6298084910021089</v>
      </c>
      <c r="E190" s="4">
        <f>SUMPRODUCT('Respondent Data'!I190:Z190,'Product Coding'!A103:R103)</f>
        <v>2.7984094404270921</v>
      </c>
      <c r="F190" s="4">
        <f>SUMPRODUCT('Respondent Data'!I190:Z190,'Product Coding'!A104:R104)</f>
        <v>1.661331171305044</v>
      </c>
      <c r="G190" s="4">
        <f>SUMPRODUCT('Respondent Data'!I190:Z190,'Product Coding'!A105:R105)</f>
        <v>1.3294887589239721</v>
      </c>
      <c r="H190" s="4">
        <f>SUMPRODUCT('Respondent Data'!I190:Z190,'Product Coding'!A106:R106)</f>
        <v>2.000835041524577</v>
      </c>
      <c r="I190" s="4">
        <f>SUMPRODUCT('Respondent Data'!I190:Z190,'Product Coding'!A107:R107)</f>
        <v>2.3641336292286219</v>
      </c>
      <c r="J190" s="4">
        <f>SUMPRODUCT('Respondent Data'!I190:Z190,'Product Coding'!A108:R108)</f>
        <v>2.0564343244376548</v>
      </c>
      <c r="K190" s="4">
        <f>SUMPRODUCT('Respondent Data'!I190:Z190,'Product Coding'!A109:R109)</f>
        <v>2.225035273862638</v>
      </c>
      <c r="L190" s="4">
        <f>SUMPRODUCT('Respondent Data'!I190:Z190,'Product Coding'!A110:R110)</f>
        <v>1.08795700474059</v>
      </c>
      <c r="M190" s="4">
        <f>SUMPRODUCT('Respondent Data'!I190:Z190,'Product Coding'!A111:R111)</f>
        <v>0.75611459235951806</v>
      </c>
      <c r="N190" s="4">
        <f>SUMPRODUCT('Respondent Data'!I190:Z190,'Product Coding'!A112:R112)</f>
        <v>2.7325664498471642</v>
      </c>
      <c r="O190" s="4">
        <f>SUMPRODUCT('Respondent Data'!I190:Z190,'Product Coding'!A113:R113)</f>
        <v>3.0958650375512091</v>
      </c>
      <c r="P190" s="4">
        <f>SUMPRODUCT('Respondent Data'!I190:Z190,'Product Coding'!A114:R114)</f>
        <v>2.788165732760242</v>
      </c>
      <c r="Q190" s="4">
        <f>SUMPRODUCT('Respondent Data'!I190:Z190,'Product Coding'!A115:R115)</f>
        <v>2.9567666821852252</v>
      </c>
      <c r="R190" s="4">
        <f>SUMPRODUCT('Respondent Data'!I190:Z190,'Product Coding'!A116:R116)</f>
        <v>1.8196884130631772</v>
      </c>
      <c r="S190" s="4">
        <f>SUMPRODUCT('Respondent Data'!I190:Z190,'Product Coding'!A117:R117)</f>
        <v>1.4878460006821053</v>
      </c>
      <c r="T190" s="4">
        <f>SUMPRODUCT('Respondent Data'!I190:Z190,'Product Coding'!A118:R118)</f>
        <v>2.1591922832827102</v>
      </c>
      <c r="U190" s="4">
        <f>SUMPRODUCT('Respondent Data'!I190:Z190,'Product Coding'!A119:R119)</f>
        <v>2.5224908709867551</v>
      </c>
      <c r="V190" s="4">
        <f>SUMPRODUCT('Respondent Data'!I190:Z190,'Product Coding'!A120:R120)</f>
        <v>2.214791566195788</v>
      </c>
      <c r="W190" s="4">
        <f>SUMPRODUCT('Respondent Data'!I190:Z190,'Product Coding'!A121:R121)</f>
        <v>2.3833925156207711</v>
      </c>
      <c r="X190" s="4">
        <f>SUMPRODUCT('Respondent Data'!I190:Z190,'Product Coding'!A122:R122)</f>
        <v>1.2463142464987231</v>
      </c>
      <c r="Y190" s="4">
        <f>SUMPRODUCT('Respondent Data'!I190:Z190,'Product Coding'!A123:R123)</f>
        <v>0.91447183411765121</v>
      </c>
      <c r="Z190" s="4">
        <f>SUMPRODUCT('Respondent Data'!I190:Z190,'Product Coding'!A124:R124)</f>
        <v>2.3527135323187753</v>
      </c>
      <c r="AA190" s="4">
        <f>SUMPRODUCT('Respondent Data'!I190:Z190,'Product Coding'!A125:R125)</f>
        <v>2.7160121200228202</v>
      </c>
      <c r="AB190" s="4">
        <f>SUMPRODUCT('Respondent Data'!I190:Z190,'Product Coding'!A126:R126)</f>
        <v>2.4083128152318531</v>
      </c>
      <c r="AC190" s="4">
        <f>SUMPRODUCT('Respondent Data'!I190:Z190,'Product Coding'!A127:R127)</f>
        <v>2.5769137646568363</v>
      </c>
      <c r="AD190" s="4">
        <f>SUMPRODUCT('Respondent Data'!I190:Z190,'Product Coding'!A128:R128)</f>
        <v>1.4398354955347883</v>
      </c>
      <c r="AE190" s="4">
        <f>SUMPRODUCT('Respondent Data'!I190:Z190,'Product Coding'!A129:R129)</f>
        <v>1.1079930831537161</v>
      </c>
      <c r="AF190" s="4">
        <f>SUMPRODUCT('Respondent Data'!I190:Z190,'Product Coding'!A130:R130)</f>
        <v>1.7793393657543213</v>
      </c>
      <c r="AG190" s="4">
        <f>SUMPRODUCT('Respondent Data'!I190:Z190,'Product Coding'!A131:R131)</f>
        <v>2.1426379534583662</v>
      </c>
      <c r="AH190" s="4">
        <f>SUMPRODUCT('Respondent Data'!I190:Z190,'Product Coding'!A132:R132)</f>
        <v>1.8349386486673991</v>
      </c>
      <c r="AI190" s="4">
        <f>SUMPRODUCT('Respondent Data'!I190:Z190,'Product Coding'!A133:R133)</f>
        <v>2.0035395980923822</v>
      </c>
      <c r="AJ190" s="4">
        <f>SUMPRODUCT('Respondent Data'!I190:Z190,'Product Coding'!A134:R134)</f>
        <v>0.86646132897033423</v>
      </c>
      <c r="AK190" s="4">
        <f>SUMPRODUCT('Respondent Data'!I190:Z190,'Product Coding'!A135:R135)</f>
        <v>0.53461891658926231</v>
      </c>
      <c r="AL190" s="4">
        <f>SUMPRODUCT('Respondent Data'!I190:Z190,'Product Coding'!A136:R136)</f>
        <v>3.1346671207382824</v>
      </c>
      <c r="AM190" s="4">
        <f>SUMPRODUCT('Respondent Data'!I190:Z190,'Product Coding'!A137:R137)</f>
        <v>3.4979657084423272</v>
      </c>
      <c r="AN190" s="4">
        <f>SUMPRODUCT('Respondent Data'!I190:Z190,'Product Coding'!A138:R138)</f>
        <v>3.1902664036513602</v>
      </c>
      <c r="AO190" s="4">
        <f>SUMPRODUCT('Respondent Data'!I190:Z190,'Product Coding'!A139:R139)</f>
        <v>3.3588673530763433</v>
      </c>
      <c r="AP190" s="4">
        <f>SUMPRODUCT('Respondent Data'!I190:Z190,'Product Coding'!A140:R140)</f>
        <v>2.2217890839542949</v>
      </c>
      <c r="AQ190" s="4">
        <f>SUMPRODUCT('Respondent Data'!I190:Z190,'Product Coding'!A141:R141)</f>
        <v>1.8899466715732232</v>
      </c>
      <c r="AR190" s="4">
        <f>SUMPRODUCT('Respondent Data'!I190:Z190,'Product Coding'!A142:R142)</f>
        <v>2.5612929541738283</v>
      </c>
      <c r="AS190" s="4">
        <f>SUMPRODUCT('Respondent Data'!I190:Z190,'Product Coding'!A143:R143)</f>
        <v>2.9245915418778732</v>
      </c>
      <c r="AT190" s="4">
        <f>SUMPRODUCT('Respondent Data'!I190:Z190,'Product Coding'!A144:R144)</f>
        <v>2.6168922370869061</v>
      </c>
      <c r="AU190" s="4">
        <f>SUMPRODUCT('Respondent Data'!I190:Z190,'Product Coding'!A145:R145)</f>
        <v>2.7854931865118893</v>
      </c>
      <c r="AV190" s="4">
        <f>SUMPRODUCT('Respondent Data'!I190:Z190,'Product Coding'!A146:R146)</f>
        <v>1.648414917389841</v>
      </c>
      <c r="AW190" s="4">
        <f>SUMPRODUCT('Respondent Data'!I190:Z190,'Product Coding'!A147:R147)</f>
        <v>1.3165725050087691</v>
      </c>
      <c r="AX190" s="4">
        <f>SUMPRODUCT('Respondent Data'!I190:Z190,'Product Coding'!A148:R148)</f>
        <v>3.2330025042202704</v>
      </c>
      <c r="AY190" s="4">
        <f>SUMPRODUCT('Respondent Data'!I190:Z190,'Product Coding'!A149:R149)</f>
        <v>3.5963010919243152</v>
      </c>
      <c r="AZ190" s="4">
        <f>SUMPRODUCT('Respondent Data'!I190:Z190,'Product Coding'!A150:R150)</f>
        <v>3.2886017871333482</v>
      </c>
      <c r="BA190" s="4">
        <f>SUMPRODUCT('Respondent Data'!I190:Z190,'Product Coding'!A151:R151)</f>
        <v>3.4572027365583313</v>
      </c>
      <c r="BB190" s="4">
        <f>SUMPRODUCT('Respondent Data'!I190:Z190,'Product Coding'!A152:R152)</f>
        <v>2.3201244674362833</v>
      </c>
      <c r="BC190" s="4">
        <f>SUMPRODUCT('Respondent Data'!I190:Z190,'Product Coding'!A153:R153)</f>
        <v>1.9882820550552112</v>
      </c>
      <c r="BD190" s="4">
        <f>SUMPRODUCT('Respondent Data'!I190:Z190,'Product Coding'!A154:R154)</f>
        <v>2.6596283376558163</v>
      </c>
      <c r="BE190" s="4">
        <f>SUMPRODUCT('Respondent Data'!I190:Z190,'Product Coding'!A155:R155)</f>
        <v>3.0229269253598612</v>
      </c>
      <c r="BF190" s="4">
        <f>SUMPRODUCT('Respondent Data'!I190:Z190,'Product Coding'!A156:R156)</f>
        <v>2.7152276205688941</v>
      </c>
      <c r="BG190" s="4">
        <f>SUMPRODUCT('Respondent Data'!I190:Z190,'Product Coding'!A157:R157)</f>
        <v>2.8838285699938773</v>
      </c>
      <c r="BH190" s="4">
        <f>SUMPRODUCT('Respondent Data'!I190:Z190,'Product Coding'!A158:R158)</f>
        <v>1.7467503008718293</v>
      </c>
      <c r="BI190" s="4">
        <f>SUMPRODUCT('Respondent Data'!I190:Z190,'Product Coding'!A159:R159)</f>
        <v>1.4149078884907571</v>
      </c>
      <c r="BJ190" s="4">
        <f>SUMPRODUCT('Respondent Data'!I190:Z190,'Product Coding'!A160:R160)</f>
        <v>3.8163555405858491</v>
      </c>
      <c r="BK190" s="4">
        <f>SUMPRODUCT('Respondent Data'!I190:Z190,'Product Coding'!A161:R161)</f>
        <v>4.1796541282898936</v>
      </c>
      <c r="BL190" s="4">
        <f>SUMPRODUCT('Respondent Data'!I190:Z190,'Product Coding'!A162:R162)</f>
        <v>3.8719548234989269</v>
      </c>
      <c r="BM190" s="4">
        <f>SUMPRODUCT('Respondent Data'!I190:Z190,'Product Coding'!A163:R163)</f>
        <v>4.0405557729239101</v>
      </c>
      <c r="BN190" s="4">
        <f>SUMPRODUCT('Respondent Data'!I190:Z190,'Product Coding'!A164:R164)</f>
        <v>2.9034775038018621</v>
      </c>
      <c r="BO190" s="4">
        <f>SUMPRODUCT('Respondent Data'!I190:Z190,'Product Coding'!A165:R165)</f>
        <v>2.5716350914207902</v>
      </c>
      <c r="BP190" s="4">
        <f>SUMPRODUCT('Respondent Data'!I190:Z190,'Product Coding'!A166:R166)</f>
        <v>3.2429813740213951</v>
      </c>
      <c r="BQ190" s="4">
        <f>SUMPRODUCT('Respondent Data'!I190:Z190,'Product Coding'!A167:R167)</f>
        <v>3.60627996172544</v>
      </c>
      <c r="BR190" s="4">
        <f>SUMPRODUCT('Respondent Data'!I190:Z190,'Product Coding'!A168:R168)</f>
        <v>3.2985806569344729</v>
      </c>
      <c r="BS190" s="4">
        <f>SUMPRODUCT('Respondent Data'!I190:Z190,'Product Coding'!A169:R169)</f>
        <v>3.467181606359456</v>
      </c>
      <c r="BT190" s="4">
        <f>SUMPRODUCT('Respondent Data'!I190:Z190,'Product Coding'!A170:R170)</f>
        <v>2.330103337237408</v>
      </c>
      <c r="BU190" s="4">
        <f>SUMPRODUCT('Respondent Data'!I190:Z190,'Product Coding'!A171:R171)</f>
        <v>1.9982609248563361</v>
      </c>
      <c r="BV190" s="4">
        <f>SUMPRODUCT('Respondent Data'!I190:Z190,'Product Coding'!A172:R172)</f>
        <v>7.7632771413901596</v>
      </c>
      <c r="BX190" s="4">
        <f t="shared" si="676"/>
        <v>7.6214068443413566E-2</v>
      </c>
      <c r="BY190" s="4">
        <f t="shared" si="677"/>
        <v>5.2997645243069519E-2</v>
      </c>
      <c r="BZ190" s="4">
        <f t="shared" si="678"/>
        <v>7.2092267234687243E-2</v>
      </c>
      <c r="CA190" s="4">
        <f t="shared" si="679"/>
        <v>6.090686161432754E-2</v>
      </c>
      <c r="CB190" s="4">
        <f t="shared" si="680"/>
        <v>0.18988604093726877</v>
      </c>
      <c r="CC190" s="4">
        <f t="shared" si="681"/>
        <v>0.26461250750823861</v>
      </c>
      <c r="CD190" s="4">
        <f t="shared" si="682"/>
        <v>0.1352223198265029</v>
      </c>
      <c r="CE190" s="4">
        <f t="shared" si="683"/>
        <v>9.4030730565587764E-2</v>
      </c>
      <c r="CF190" s="4">
        <f t="shared" si="684"/>
        <v>0.12790924059203743</v>
      </c>
      <c r="CG190" s="4">
        <f t="shared" si="685"/>
        <v>0.1080636067467791</v>
      </c>
      <c r="CH190" s="4">
        <f t="shared" si="686"/>
        <v>0.33690408454276366</v>
      </c>
      <c r="CI190" s="4">
        <f t="shared" si="687"/>
        <v>0.46948703633291189</v>
      </c>
      <c r="CJ190" s="4">
        <f t="shared" si="688"/>
        <v>6.5052122237296561E-2</v>
      </c>
      <c r="CK190" s="4">
        <f t="shared" si="689"/>
        <v>4.5235864808880706E-2</v>
      </c>
      <c r="CL190" s="4">
        <f t="shared" si="690"/>
        <v>6.153398022566809E-2</v>
      </c>
      <c r="CM190" s="4">
        <f t="shared" si="691"/>
        <v>5.198673535932654E-2</v>
      </c>
      <c r="CN190" s="4">
        <f t="shared" si="692"/>
        <v>0.16207624390736763</v>
      </c>
      <c r="CO190" s="4">
        <f t="shared" si="693"/>
        <v>0.22585863129356526</v>
      </c>
      <c r="CP190" s="4">
        <f t="shared" si="694"/>
        <v>0.11541830869579658</v>
      </c>
      <c r="CQ190" s="4">
        <f t="shared" si="695"/>
        <v>8.025944164569182E-2</v>
      </c>
      <c r="CR190" s="4">
        <f t="shared" si="696"/>
        <v>0.10917626790191486</v>
      </c>
      <c r="CS190" s="4">
        <f t="shared" si="697"/>
        <v>9.2237130218471283E-2</v>
      </c>
      <c r="CT190" s="4">
        <f t="shared" si="698"/>
        <v>0.28756273136359994</v>
      </c>
      <c r="CU190" s="4">
        <f t="shared" si="699"/>
        <v>0.40072822118176854</v>
      </c>
      <c r="CV190" s="4">
        <f t="shared" si="700"/>
        <v>9.5110725708148658E-2</v>
      </c>
      <c r="CW190" s="4">
        <f t="shared" si="701"/>
        <v>6.6137979546832176E-2</v>
      </c>
      <c r="CX190" s="4">
        <f t="shared" si="702"/>
        <v>8.9966957474889309E-2</v>
      </c>
      <c r="CY190" s="4">
        <f t="shared" si="703"/>
        <v>7.6008221671639398E-2</v>
      </c>
      <c r="CZ190" s="4">
        <f t="shared" si="704"/>
        <v>0.23696673756236958</v>
      </c>
      <c r="DA190" s="4">
        <f t="shared" si="705"/>
        <v>0.33022102263504727</v>
      </c>
      <c r="DB190" s="4">
        <f t="shared" si="706"/>
        <v>0.16874959221192876</v>
      </c>
      <c r="DC190" s="4">
        <f t="shared" si="707"/>
        <v>0.11734488403017844</v>
      </c>
      <c r="DD190" s="4">
        <f t="shared" si="708"/>
        <v>0.15962329456955024</v>
      </c>
      <c r="DE190" s="4">
        <f t="shared" si="709"/>
        <v>0.13485709751812072</v>
      </c>
      <c r="DF190" s="4">
        <f t="shared" si="710"/>
        <v>0.42043670715063231</v>
      </c>
      <c r="DG190" s="4">
        <f t="shared" si="711"/>
        <v>0.58589252152763338</v>
      </c>
      <c r="DH190" s="4">
        <f t="shared" si="712"/>
        <v>4.3514236405583259E-2</v>
      </c>
      <c r="DI190" s="4">
        <f t="shared" si="713"/>
        <v>3.0258876230422001E-2</v>
      </c>
      <c r="DJ190" s="4">
        <f t="shared" si="714"/>
        <v>4.1160904063188987E-2</v>
      </c>
      <c r="DK190" s="4">
        <f t="shared" si="715"/>
        <v>3.477462401808093E-2</v>
      </c>
      <c r="DL190" s="4">
        <f t="shared" si="716"/>
        <v>0.10841497172663593</v>
      </c>
      <c r="DM190" s="4">
        <f t="shared" si="717"/>
        <v>0.15107986547308838</v>
      </c>
      <c r="DN190" s="4">
        <f t="shared" si="718"/>
        <v>7.7204853544993235E-2</v>
      </c>
      <c r="DO190" s="4">
        <f t="shared" si="719"/>
        <v>5.3686616169278827E-2</v>
      </c>
      <c r="DP190" s="4">
        <f t="shared" si="720"/>
        <v>7.3029468800934319E-2</v>
      </c>
      <c r="DQ190" s="4">
        <f t="shared" si="721"/>
        <v>6.1698652582897279E-2</v>
      </c>
      <c r="DR190" s="4">
        <f t="shared" si="722"/>
        <v>0.19235456498015308</v>
      </c>
      <c r="DS190" s="4">
        <f t="shared" si="723"/>
        <v>0.26805247778518904</v>
      </c>
      <c r="DT190" s="4">
        <f t="shared" si="724"/>
        <v>3.9438905359072851E-2</v>
      </c>
      <c r="DU190" s="4">
        <f t="shared" si="725"/>
        <v>2.7424977536096476E-2</v>
      </c>
      <c r="DV190" s="4">
        <f t="shared" si="726"/>
        <v>3.7305974640375369E-2</v>
      </c>
      <c r="DW190" s="4">
        <f t="shared" si="727"/>
        <v>3.1517802421334999E-2</v>
      </c>
      <c r="DX190" s="4">
        <f t="shared" si="728"/>
        <v>9.8261354504309617E-2</v>
      </c>
      <c r="DY190" s="4">
        <f t="shared" si="729"/>
        <v>0.1369304624931916</v>
      </c>
      <c r="DZ190" s="4">
        <f t="shared" si="730"/>
        <v>6.9974223696394319E-2</v>
      </c>
      <c r="EA190" s="4">
        <f t="shared" si="731"/>
        <v>4.8658589671985705E-2</v>
      </c>
      <c r="EB190" s="4">
        <f t="shared" si="732"/>
        <v>6.6189885112952526E-2</v>
      </c>
      <c r="EC190" s="4">
        <f t="shared" si="733"/>
        <v>5.5920257851220949E-2</v>
      </c>
      <c r="ED190" s="4">
        <f t="shared" si="734"/>
        <v>0.17433957505145378</v>
      </c>
      <c r="EE190" s="4">
        <f t="shared" si="735"/>
        <v>0.24294799072421747</v>
      </c>
      <c r="EF190" s="4">
        <f t="shared" si="736"/>
        <v>2.2007861675181213E-2</v>
      </c>
      <c r="EG190" s="4">
        <f t="shared" si="737"/>
        <v>1.5303799802864317E-2</v>
      </c>
      <c r="EH190" s="4">
        <f t="shared" si="738"/>
        <v>2.081763482196455E-2</v>
      </c>
      <c r="EI190" s="4">
        <f t="shared" si="739"/>
        <v>1.7587694934206928E-2</v>
      </c>
      <c r="EJ190" s="4">
        <f t="shared" si="740"/>
        <v>5.4832208912951125E-2</v>
      </c>
      <c r="EK190" s="4">
        <f t="shared" si="741"/>
        <v>7.6410505064271217E-2</v>
      </c>
      <c r="EL190" s="4">
        <f t="shared" si="742"/>
        <v>3.9047306762639726E-2</v>
      </c>
      <c r="EM190" s="4">
        <f t="shared" si="743"/>
        <v>2.7152668185404148E-2</v>
      </c>
      <c r="EN190" s="4">
        <f t="shared" si="744"/>
        <v>3.6935554437919627E-2</v>
      </c>
      <c r="EO190" s="4">
        <f t="shared" si="745"/>
        <v>3.120485440519509E-2</v>
      </c>
      <c r="EP190" s="4">
        <f t="shared" si="746"/>
        <v>9.7285693335289525E-2</v>
      </c>
      <c r="EQ190" s="4">
        <f t="shared" si="747"/>
        <v>0.13557084623525867</v>
      </c>
      <c r="ER190" s="4">
        <f t="shared" si="748"/>
        <v>4.2506130967290333E-4</v>
      </c>
      <c r="ET190" s="4">
        <f t="shared" si="749"/>
        <v>0.92918317026495845</v>
      </c>
      <c r="EU190" s="4">
        <f t="shared" si="750"/>
        <v>0.94966974002032467</v>
      </c>
      <c r="EV190" s="4">
        <f t="shared" si="751"/>
        <v>0.93275553845692849</v>
      </c>
      <c r="EW190" s="4">
        <f t="shared" si="752"/>
        <v>0.94258981271772646</v>
      </c>
      <c r="EX190" s="4">
        <f t="shared" si="753"/>
        <v>0.84041661604190587</v>
      </c>
      <c r="EY190" s="4">
        <f t="shared" si="754"/>
        <v>0.79075605694456985</v>
      </c>
      <c r="EZ190" s="4">
        <f t="shared" si="755"/>
        <v>0.88088472410657948</v>
      </c>
      <c r="FA190" s="4">
        <f t="shared" si="756"/>
        <v>0.91405110666591949</v>
      </c>
      <c r="FB190" s="4">
        <f t="shared" si="757"/>
        <v>0.88659615863693242</v>
      </c>
      <c r="FC190" s="4">
        <f t="shared" si="758"/>
        <v>0.9024752675850003</v>
      </c>
      <c r="FD190" s="4">
        <f t="shared" si="759"/>
        <v>0.74799681709552968</v>
      </c>
      <c r="FE190" s="4">
        <f t="shared" si="760"/>
        <v>0.68050957597794715</v>
      </c>
      <c r="FF190" s="4">
        <f t="shared" si="761"/>
        <v>0.93892118434481386</v>
      </c>
      <c r="FG190" s="4">
        <f t="shared" si="762"/>
        <v>0.95672185931244147</v>
      </c>
      <c r="FH190" s="4">
        <f t="shared" si="763"/>
        <v>0.9420329623244027</v>
      </c>
      <c r="FI190" s="4">
        <f t="shared" si="764"/>
        <v>0.95058232807320564</v>
      </c>
      <c r="FJ190" s="4">
        <f t="shared" si="765"/>
        <v>0.86052873487680803</v>
      </c>
      <c r="FK190" s="4">
        <f t="shared" si="766"/>
        <v>0.81575474893444111</v>
      </c>
      <c r="FL190" s="4">
        <f t="shared" si="767"/>
        <v>0.896524642104226</v>
      </c>
      <c r="FM190" s="4">
        <f t="shared" si="768"/>
        <v>0.92570354995146087</v>
      </c>
      <c r="FN190" s="4">
        <f t="shared" si="769"/>
        <v>0.90156995685777752</v>
      </c>
      <c r="FO190" s="4">
        <f t="shared" si="770"/>
        <v>0.91555210158436762</v>
      </c>
      <c r="FP190" s="4">
        <f t="shared" si="771"/>
        <v>0.77666118756089253</v>
      </c>
      <c r="FQ190" s="4">
        <f t="shared" si="772"/>
        <v>0.71391436602620784</v>
      </c>
      <c r="FR190" s="4">
        <f t="shared" si="773"/>
        <v>0.91314967201453923</v>
      </c>
      <c r="FS190" s="4">
        <f t="shared" si="774"/>
        <v>0.93796489683732631</v>
      </c>
      <c r="FT190" s="4">
        <f t="shared" si="775"/>
        <v>0.91745900473596509</v>
      </c>
      <c r="FU190" s="4">
        <f t="shared" si="776"/>
        <v>0.9293609285312372</v>
      </c>
      <c r="FV190" s="4">
        <f t="shared" si="777"/>
        <v>0.80842917568717454</v>
      </c>
      <c r="FW190" s="4">
        <f t="shared" si="778"/>
        <v>0.75175477081176378</v>
      </c>
      <c r="FX190" s="4">
        <f t="shared" si="779"/>
        <v>0.85561527179439689</v>
      </c>
      <c r="FY190" s="4">
        <f t="shared" si="780"/>
        <v>0.89497881477120622</v>
      </c>
      <c r="FZ190" s="4">
        <f t="shared" si="781"/>
        <v>0.86234900996120301</v>
      </c>
      <c r="GA190" s="4">
        <f t="shared" si="782"/>
        <v>0.8811682124445035</v>
      </c>
      <c r="GB190" s="4">
        <f t="shared" si="783"/>
        <v>0.70400884105985972</v>
      </c>
      <c r="GC190" s="4">
        <f t="shared" si="784"/>
        <v>0.63055975510669282</v>
      </c>
      <c r="GD190" s="4">
        <f t="shared" si="785"/>
        <v>0.9583002944401896</v>
      </c>
      <c r="GE190" s="4">
        <f t="shared" si="786"/>
        <v>0.97062983204654829</v>
      </c>
      <c r="GF190" s="4">
        <f t="shared" si="787"/>
        <v>0.96046633723706265</v>
      </c>
      <c r="GG190" s="4">
        <f t="shared" si="788"/>
        <v>0.96639401159351079</v>
      </c>
      <c r="GH190" s="4">
        <f t="shared" si="789"/>
        <v>0.90218918501456891</v>
      </c>
      <c r="GI190" s="4">
        <f t="shared" si="790"/>
        <v>0.8687494499688817</v>
      </c>
      <c r="GJ190" s="4">
        <f t="shared" si="791"/>
        <v>0.92832853167072327</v>
      </c>
      <c r="GK190" s="4">
        <f t="shared" si="792"/>
        <v>0.94904878229880274</v>
      </c>
      <c r="GL190" s="4">
        <f t="shared" si="793"/>
        <v>0.93194085444592523</v>
      </c>
      <c r="GM190" s="4">
        <f t="shared" si="794"/>
        <v>0.94188685044216924</v>
      </c>
      <c r="GN190" s="4">
        <f t="shared" si="795"/>
        <v>0.83867670688764062</v>
      </c>
      <c r="GO190" s="4">
        <f t="shared" si="796"/>
        <v>0.78861089546279972</v>
      </c>
      <c r="GP190" s="4">
        <f t="shared" si="797"/>
        <v>0.96205750510613341</v>
      </c>
      <c r="GQ190" s="4">
        <f t="shared" si="798"/>
        <v>0.97330707532352856</v>
      </c>
      <c r="GR190" s="4">
        <f t="shared" si="799"/>
        <v>0.96403570831324958</v>
      </c>
      <c r="GS190" s="4">
        <f t="shared" si="800"/>
        <v>0.96944521718641052</v>
      </c>
      <c r="GT190" s="4">
        <f t="shared" si="801"/>
        <v>0.91053008093081911</v>
      </c>
      <c r="GU190" s="4">
        <f t="shared" si="802"/>
        <v>0.8795612686875196</v>
      </c>
      <c r="GV190" s="4">
        <f t="shared" si="803"/>
        <v>0.93460195381655331</v>
      </c>
      <c r="GW190" s="4">
        <f t="shared" si="804"/>
        <v>0.95359920745301296</v>
      </c>
      <c r="GX190" s="4">
        <f t="shared" si="805"/>
        <v>0.93791923367764796</v>
      </c>
      <c r="GY190" s="4">
        <f t="shared" si="806"/>
        <v>0.94704121127004637</v>
      </c>
      <c r="GZ190" s="4">
        <f t="shared" si="807"/>
        <v>0.85154245096115821</v>
      </c>
      <c r="HA190" s="4">
        <f t="shared" si="808"/>
        <v>0.80453889258659883</v>
      </c>
      <c r="HB190" s="4">
        <f t="shared" si="809"/>
        <v>0.9784660544204542</v>
      </c>
      <c r="HC190" s="4">
        <f t="shared" si="810"/>
        <v>0.98492687626517728</v>
      </c>
      <c r="HD190" s="4">
        <f t="shared" si="811"/>
        <v>0.97960690126048289</v>
      </c>
      <c r="HE190" s="4">
        <f t="shared" si="812"/>
        <v>0.98271628575919046</v>
      </c>
      <c r="HF190" s="4">
        <f t="shared" si="813"/>
        <v>0.94801807486570966</v>
      </c>
      <c r="HG190" s="4">
        <f t="shared" si="814"/>
        <v>0.92901360149796308</v>
      </c>
      <c r="HH190" s="4">
        <f t="shared" si="815"/>
        <v>0.96242008760476994</v>
      </c>
      <c r="HI190" s="4">
        <f t="shared" si="816"/>
        <v>0.97356510962155918</v>
      </c>
      <c r="HJ190" s="4">
        <f t="shared" si="817"/>
        <v>0.96438008680496934</v>
      </c>
      <c r="HK190" s="4">
        <f t="shared" si="818"/>
        <v>0.96973942250960965</v>
      </c>
      <c r="HL190" s="4">
        <f t="shared" si="819"/>
        <v>0.91133968671405741</v>
      </c>
      <c r="HM190" s="4">
        <f t="shared" si="820"/>
        <v>0.88061436529062476</v>
      </c>
      <c r="HN190" s="4">
        <f t="shared" si="821"/>
        <v>0.99957511929067777</v>
      </c>
      <c r="HP190" s="4">
        <f t="shared" ref="HP190:IU190" si="1002">IF(B1=1,ET190,0)</f>
        <v>0.92918317026495845</v>
      </c>
      <c r="HQ190" s="4">
        <f t="shared" si="1002"/>
        <v>0.94966974002032467</v>
      </c>
      <c r="HR190" s="4">
        <f t="shared" si="1002"/>
        <v>0.93275553845692849</v>
      </c>
      <c r="HS190" s="4">
        <f t="shared" si="1002"/>
        <v>0.94258981271772646</v>
      </c>
      <c r="HT190" s="4">
        <f t="shared" si="1002"/>
        <v>0.84041661604190587</v>
      </c>
      <c r="HU190" s="4">
        <f t="shared" si="1002"/>
        <v>0.79075605694456985</v>
      </c>
      <c r="HV190" s="4">
        <f t="shared" si="1002"/>
        <v>0.88088472410657948</v>
      </c>
      <c r="HW190" s="4">
        <f t="shared" si="1002"/>
        <v>0.91405110666591949</v>
      </c>
      <c r="HX190" s="4">
        <f t="shared" si="1002"/>
        <v>0.88659615863693242</v>
      </c>
      <c r="HY190" s="4">
        <f t="shared" si="1002"/>
        <v>0.9024752675850003</v>
      </c>
      <c r="HZ190" s="4">
        <f t="shared" si="1002"/>
        <v>0.74799681709552968</v>
      </c>
      <c r="IA190" s="4">
        <f t="shared" si="1002"/>
        <v>0.68050957597794715</v>
      </c>
      <c r="IB190" s="4">
        <f t="shared" si="1002"/>
        <v>0.93892118434481386</v>
      </c>
      <c r="IC190" s="4">
        <f t="shared" si="1002"/>
        <v>0.95672185931244147</v>
      </c>
      <c r="ID190" s="4">
        <f t="shared" si="1002"/>
        <v>0.9420329623244027</v>
      </c>
      <c r="IE190" s="4">
        <f t="shared" si="1002"/>
        <v>0.95058232807320564</v>
      </c>
      <c r="IF190" s="4">
        <f t="shared" si="1002"/>
        <v>0.86052873487680803</v>
      </c>
      <c r="IG190" s="4">
        <f t="shared" si="1002"/>
        <v>0.81575474893444111</v>
      </c>
      <c r="IH190" s="4">
        <f t="shared" si="1002"/>
        <v>0.896524642104226</v>
      </c>
      <c r="II190" s="4">
        <f t="shared" si="1002"/>
        <v>0.92570354995146087</v>
      </c>
      <c r="IJ190" s="4">
        <f t="shared" si="1002"/>
        <v>0.90156995685777752</v>
      </c>
      <c r="IK190" s="4">
        <f t="shared" si="1002"/>
        <v>0.91555210158436762</v>
      </c>
      <c r="IL190" s="4">
        <f t="shared" si="1002"/>
        <v>0.77666118756089253</v>
      </c>
      <c r="IM190" s="4">
        <f t="shared" si="1002"/>
        <v>0.71391436602620784</v>
      </c>
      <c r="IN190" s="4">
        <f t="shared" si="1002"/>
        <v>0.91314967201453923</v>
      </c>
      <c r="IO190" s="4">
        <f t="shared" si="1002"/>
        <v>0.93796489683732631</v>
      </c>
      <c r="IP190" s="4">
        <f t="shared" si="1002"/>
        <v>0.91745900473596509</v>
      </c>
      <c r="IQ190" s="4">
        <f t="shared" si="1002"/>
        <v>0.9293609285312372</v>
      </c>
      <c r="IR190" s="4">
        <f t="shared" si="1002"/>
        <v>0.80842917568717454</v>
      </c>
      <c r="IS190" s="4">
        <f t="shared" si="1002"/>
        <v>0.75175477081176378</v>
      </c>
      <c r="IT190" s="4">
        <f t="shared" si="1002"/>
        <v>0.85561527179439689</v>
      </c>
      <c r="IU190" s="4">
        <f t="shared" si="1002"/>
        <v>0.89497881477120622</v>
      </c>
      <c r="IV190" s="4">
        <f t="shared" ref="IV190:KA190" si="1003">IF(AH1=1,FZ190,0)</f>
        <v>0.86234900996120301</v>
      </c>
      <c r="IW190" s="4">
        <f t="shared" si="1003"/>
        <v>0.8811682124445035</v>
      </c>
      <c r="IX190" s="4">
        <f t="shared" si="1003"/>
        <v>0.70400884105985972</v>
      </c>
      <c r="IY190" s="4">
        <f t="shared" si="1003"/>
        <v>0.63055975510669282</v>
      </c>
      <c r="IZ190" s="4">
        <f t="shared" si="1003"/>
        <v>0.9583002944401896</v>
      </c>
      <c r="JA190" s="4">
        <f t="shared" si="1003"/>
        <v>0.97062983204654829</v>
      </c>
      <c r="JB190" s="4">
        <f t="shared" si="1003"/>
        <v>0.96046633723706265</v>
      </c>
      <c r="JC190" s="4">
        <f t="shared" si="1003"/>
        <v>0.96639401159351079</v>
      </c>
      <c r="JD190" s="4">
        <f t="shared" si="1003"/>
        <v>0.90218918501456891</v>
      </c>
      <c r="JE190" s="4">
        <f t="shared" si="1003"/>
        <v>0.8687494499688817</v>
      </c>
      <c r="JF190" s="4">
        <f t="shared" si="1003"/>
        <v>0.92832853167072327</v>
      </c>
      <c r="JG190" s="4">
        <f t="shared" si="1003"/>
        <v>0.94904878229880274</v>
      </c>
      <c r="JH190" s="4">
        <f t="shared" si="1003"/>
        <v>0.93194085444592523</v>
      </c>
      <c r="JI190" s="4">
        <f t="shared" si="1003"/>
        <v>0.94188685044216924</v>
      </c>
      <c r="JJ190" s="4">
        <f t="shared" si="1003"/>
        <v>0.83867670688764062</v>
      </c>
      <c r="JK190" s="4">
        <f t="shared" si="1003"/>
        <v>0.78861089546279972</v>
      </c>
      <c r="JL190" s="4">
        <f t="shared" si="1003"/>
        <v>0.96205750510613341</v>
      </c>
      <c r="JM190" s="4">
        <f t="shared" si="1003"/>
        <v>0.97330707532352856</v>
      </c>
      <c r="JN190" s="4">
        <f t="shared" si="1003"/>
        <v>0.96403570831324958</v>
      </c>
      <c r="JO190" s="4">
        <f t="shared" si="1003"/>
        <v>0.96944521718641052</v>
      </c>
      <c r="JP190" s="4">
        <f t="shared" si="1003"/>
        <v>0.91053008093081911</v>
      </c>
      <c r="JQ190" s="4">
        <f t="shared" si="1003"/>
        <v>0.8795612686875196</v>
      </c>
      <c r="JR190" s="4">
        <f t="shared" si="1003"/>
        <v>0.93460195381655331</v>
      </c>
      <c r="JS190" s="4">
        <f t="shared" si="1003"/>
        <v>0.95359920745301296</v>
      </c>
      <c r="JT190" s="4">
        <f t="shared" si="1003"/>
        <v>0.93791923367764796</v>
      </c>
      <c r="JU190" s="4">
        <f t="shared" si="1003"/>
        <v>0.94704121127004637</v>
      </c>
      <c r="JV190" s="4">
        <f t="shared" si="1003"/>
        <v>0.85154245096115821</v>
      </c>
      <c r="JW190" s="4">
        <f t="shared" si="1003"/>
        <v>0.80453889258659883</v>
      </c>
      <c r="JX190" s="4">
        <f t="shared" si="1003"/>
        <v>0.9784660544204542</v>
      </c>
      <c r="JY190" s="4">
        <f t="shared" si="1003"/>
        <v>0.98492687626517728</v>
      </c>
      <c r="JZ190" s="4">
        <f t="shared" si="1003"/>
        <v>0.97960690126048289</v>
      </c>
      <c r="KA190" s="4">
        <f t="shared" si="1003"/>
        <v>0.98271628575919046</v>
      </c>
      <c r="KB190" s="4">
        <f t="shared" ref="KB190:KJ190" si="1004">IF(BN1=1,HF190,0)</f>
        <v>0.94801807486570966</v>
      </c>
      <c r="KC190" s="4">
        <f t="shared" si="1004"/>
        <v>0.92901360149796308</v>
      </c>
      <c r="KD190" s="4">
        <f t="shared" si="1004"/>
        <v>0.96242008760476994</v>
      </c>
      <c r="KE190" s="4">
        <f t="shared" si="1004"/>
        <v>0.97356510962155918</v>
      </c>
      <c r="KF190" s="4">
        <f t="shared" si="1004"/>
        <v>0.96438008680496934</v>
      </c>
      <c r="KG190" s="4">
        <f t="shared" si="1004"/>
        <v>0.96973942250960965</v>
      </c>
      <c r="KH190" s="4">
        <f t="shared" si="1004"/>
        <v>0.91133968671405741</v>
      </c>
      <c r="KI190" s="4">
        <f t="shared" si="1004"/>
        <v>0.88061436529062476</v>
      </c>
      <c r="KJ190" s="4">
        <f t="shared" si="1004"/>
        <v>0</v>
      </c>
    </row>
    <row r="191" spans="1:296" x14ac:dyDescent="0.2">
      <c r="A191" s="4" t="str">
        <f>'Respondent Data'!A191</f>
        <v>1548</v>
      </c>
      <c r="B191" s="4">
        <f>SUMPRODUCT('Respondent Data'!I191:Z191,'Product Coding'!A100:R100)</f>
        <v>1.2293191320967862</v>
      </c>
      <c r="C191" s="4">
        <f>SUMPRODUCT('Respondent Data'!I191:Z191,'Product Coding'!A101:R101)</f>
        <v>1.3842213354679804</v>
      </c>
      <c r="D191" s="4">
        <f>SUMPRODUCT('Respondent Data'!I191:Z191,'Product Coding'!A102:R102)</f>
        <v>1.4622506635332904</v>
      </c>
      <c r="E191" s="4">
        <f>SUMPRODUCT('Respondent Data'!I191:Z191,'Product Coding'!A103:R103)</f>
        <v>0.10430641013545228</v>
      </c>
      <c r="F191" s="4">
        <f>SUMPRODUCT('Respondent Data'!I191:Z191,'Product Coding'!A104:R104)</f>
        <v>-0.56660169420468098</v>
      </c>
      <c r="G191" s="4">
        <f>SUMPRODUCT('Respondent Data'!I191:Z191,'Product Coding'!A105:R105)</f>
        <v>-1.3023068345960696</v>
      </c>
      <c r="H191" s="4">
        <f>SUMPRODUCT('Respondent Data'!I191:Z191,'Product Coding'!A106:R106)</f>
        <v>-1.8385437490209537</v>
      </c>
      <c r="I191" s="4">
        <f>SUMPRODUCT('Respondent Data'!I191:Z191,'Product Coding'!A107:R107)</f>
        <v>-1.6836415456497595</v>
      </c>
      <c r="J191" s="4">
        <f>SUMPRODUCT('Respondent Data'!I191:Z191,'Product Coding'!A108:R108)</f>
        <v>-1.6056122175844496</v>
      </c>
      <c r="K191" s="4">
        <f>SUMPRODUCT('Respondent Data'!I191:Z191,'Product Coding'!A109:R109)</f>
        <v>-2.9635564709822875</v>
      </c>
      <c r="L191" s="4">
        <f>SUMPRODUCT('Respondent Data'!I191:Z191,'Product Coding'!A110:R110)</f>
        <v>-3.6344645753224212</v>
      </c>
      <c r="M191" s="4">
        <f>SUMPRODUCT('Respondent Data'!I191:Z191,'Product Coding'!A111:R111)</f>
        <v>-4.3701697157138097</v>
      </c>
      <c r="N191" s="4">
        <f>SUMPRODUCT('Respondent Data'!I191:Z191,'Product Coding'!A112:R112)</f>
        <v>-1.9754450234470939</v>
      </c>
      <c r="O191" s="4">
        <f>SUMPRODUCT('Respondent Data'!I191:Z191,'Product Coding'!A113:R113)</f>
        <v>-1.8205428200758995</v>
      </c>
      <c r="P191" s="4">
        <f>SUMPRODUCT('Respondent Data'!I191:Z191,'Product Coding'!A114:R114)</f>
        <v>-1.7425134920105896</v>
      </c>
      <c r="Q191" s="4">
        <f>SUMPRODUCT('Respondent Data'!I191:Z191,'Product Coding'!A115:R115)</f>
        <v>-3.100457745408427</v>
      </c>
      <c r="R191" s="4">
        <f>SUMPRODUCT('Respondent Data'!I191:Z191,'Product Coding'!A116:R116)</f>
        <v>-3.7713658497485607</v>
      </c>
      <c r="S191" s="4">
        <f>SUMPRODUCT('Respondent Data'!I191:Z191,'Product Coding'!A117:R117)</f>
        <v>-4.5070709901399493</v>
      </c>
      <c r="T191" s="4">
        <f>SUMPRODUCT('Respondent Data'!I191:Z191,'Product Coding'!A118:R118)</f>
        <v>-5.0433079045648341</v>
      </c>
      <c r="U191" s="4">
        <f>SUMPRODUCT('Respondent Data'!I191:Z191,'Product Coding'!A119:R119)</f>
        <v>-4.8884057011936397</v>
      </c>
      <c r="V191" s="4">
        <f>SUMPRODUCT('Respondent Data'!I191:Z191,'Product Coding'!A120:R120)</f>
        <v>-4.8103763731283298</v>
      </c>
      <c r="W191" s="4">
        <f>SUMPRODUCT('Respondent Data'!I191:Z191,'Product Coding'!A121:R121)</f>
        <v>-6.1683206265261674</v>
      </c>
      <c r="X191" s="4">
        <f>SUMPRODUCT('Respondent Data'!I191:Z191,'Product Coding'!A122:R122)</f>
        <v>-6.8392287308663011</v>
      </c>
      <c r="Y191" s="4">
        <f>SUMPRODUCT('Respondent Data'!I191:Z191,'Product Coding'!A123:R123)</f>
        <v>-7.5749338712576897</v>
      </c>
      <c r="Z191" s="4">
        <f>SUMPRODUCT('Respondent Data'!I191:Z191,'Product Coding'!A124:R124)</f>
        <v>0.79303093558474602</v>
      </c>
      <c r="AA191" s="4">
        <f>SUMPRODUCT('Respondent Data'!I191:Z191,'Product Coding'!A125:R125)</f>
        <v>0.94793313895594022</v>
      </c>
      <c r="AB191" s="4">
        <f>SUMPRODUCT('Respondent Data'!I191:Z191,'Product Coding'!A126:R126)</f>
        <v>1.0259624670212502</v>
      </c>
      <c r="AC191" s="4">
        <f>SUMPRODUCT('Respondent Data'!I191:Z191,'Product Coding'!A127:R127)</f>
        <v>-0.33198178637658793</v>
      </c>
      <c r="AD191" s="4">
        <f>SUMPRODUCT('Respondent Data'!I191:Z191,'Product Coding'!A128:R128)</f>
        <v>-1.0028898907167207</v>
      </c>
      <c r="AE191" s="4">
        <f>SUMPRODUCT('Respondent Data'!I191:Z191,'Product Coding'!A129:R129)</f>
        <v>-1.7385950311081102</v>
      </c>
      <c r="AF191" s="4">
        <f>SUMPRODUCT('Respondent Data'!I191:Z191,'Product Coding'!A130:R130)</f>
        <v>-2.2748319455329939</v>
      </c>
      <c r="AG191" s="4">
        <f>SUMPRODUCT('Respondent Data'!I191:Z191,'Product Coding'!A131:R131)</f>
        <v>-2.1199297421617995</v>
      </c>
      <c r="AH191" s="4">
        <f>SUMPRODUCT('Respondent Data'!I191:Z191,'Product Coding'!A132:R132)</f>
        <v>-2.0419004140964896</v>
      </c>
      <c r="AI191" s="4">
        <f>SUMPRODUCT('Respondent Data'!I191:Z191,'Product Coding'!A133:R133)</f>
        <v>-3.3998446674943281</v>
      </c>
      <c r="AJ191" s="4">
        <f>SUMPRODUCT('Respondent Data'!I191:Z191,'Product Coding'!A134:R134)</f>
        <v>-4.0707527718344609</v>
      </c>
      <c r="AK191" s="4">
        <f>SUMPRODUCT('Respondent Data'!I191:Z191,'Product Coding'!A135:R135)</f>
        <v>-4.8064579122258504</v>
      </c>
      <c r="AL191" s="4">
        <f>SUMPRODUCT('Respondent Data'!I191:Z191,'Product Coding'!A136:R136)</f>
        <v>4.0646800021268534</v>
      </c>
      <c r="AM191" s="4">
        <f>SUMPRODUCT('Respondent Data'!I191:Z191,'Product Coding'!A137:R137)</f>
        <v>4.219582205498047</v>
      </c>
      <c r="AN191" s="4">
        <f>SUMPRODUCT('Respondent Data'!I191:Z191,'Product Coding'!A138:R138)</f>
        <v>4.2976115335633569</v>
      </c>
      <c r="AO191" s="4">
        <f>SUMPRODUCT('Respondent Data'!I191:Z191,'Product Coding'!A139:R139)</f>
        <v>2.9396672801655193</v>
      </c>
      <c r="AP191" s="4">
        <f>SUMPRODUCT('Respondent Data'!I191:Z191,'Product Coding'!A140:R140)</f>
        <v>2.268759175825386</v>
      </c>
      <c r="AQ191" s="4">
        <f>SUMPRODUCT('Respondent Data'!I191:Z191,'Product Coding'!A141:R141)</f>
        <v>1.533054035433997</v>
      </c>
      <c r="AR191" s="4">
        <f>SUMPRODUCT('Respondent Data'!I191:Z191,'Product Coding'!A142:R142)</f>
        <v>0.99681712100911324</v>
      </c>
      <c r="AS191" s="4">
        <f>SUMPRODUCT('Respondent Data'!I191:Z191,'Product Coding'!A143:R143)</f>
        <v>1.1517193243803072</v>
      </c>
      <c r="AT191" s="4">
        <f>SUMPRODUCT('Respondent Data'!I191:Z191,'Product Coding'!A144:R144)</f>
        <v>1.2297486524456172</v>
      </c>
      <c r="AU191" s="4">
        <f>SUMPRODUCT('Respondent Data'!I191:Z191,'Product Coding'!A145:R145)</f>
        <v>-0.12819560095222093</v>
      </c>
      <c r="AV191" s="4">
        <f>SUMPRODUCT('Respondent Data'!I191:Z191,'Product Coding'!A146:R146)</f>
        <v>-0.79910370529235397</v>
      </c>
      <c r="AW191" s="4">
        <f>SUMPRODUCT('Respondent Data'!I191:Z191,'Product Coding'!A147:R147)</f>
        <v>-1.534808845683743</v>
      </c>
      <c r="AX191" s="4">
        <f>SUMPRODUCT('Respondent Data'!I191:Z191,'Product Coding'!A148:R148)</f>
        <v>7.4598566541174964</v>
      </c>
      <c r="AY191" s="4">
        <f>SUMPRODUCT('Respondent Data'!I191:Z191,'Product Coding'!A149:R149)</f>
        <v>7.61475885748869</v>
      </c>
      <c r="AZ191" s="4">
        <f>SUMPRODUCT('Respondent Data'!I191:Z191,'Product Coding'!A150:R150)</f>
        <v>7.6927881855540008</v>
      </c>
      <c r="BA191" s="4">
        <f>SUMPRODUCT('Respondent Data'!I191:Z191,'Product Coding'!A151:R151)</f>
        <v>6.3348439321561623</v>
      </c>
      <c r="BB191" s="4">
        <f>SUMPRODUCT('Respondent Data'!I191:Z191,'Product Coding'!A152:R152)</f>
        <v>5.6639358278160294</v>
      </c>
      <c r="BC191" s="4">
        <f>SUMPRODUCT('Respondent Data'!I191:Z191,'Product Coding'!A153:R153)</f>
        <v>4.92823068742464</v>
      </c>
      <c r="BD191" s="4">
        <f>SUMPRODUCT('Respondent Data'!I191:Z191,'Product Coding'!A154:R154)</f>
        <v>4.391993772999756</v>
      </c>
      <c r="BE191" s="4">
        <f>SUMPRODUCT('Respondent Data'!I191:Z191,'Product Coding'!A155:R155)</f>
        <v>4.5468959763709496</v>
      </c>
      <c r="BF191" s="4">
        <f>SUMPRODUCT('Respondent Data'!I191:Z191,'Product Coding'!A156:R156)</f>
        <v>4.6249253044362604</v>
      </c>
      <c r="BG191" s="4">
        <f>SUMPRODUCT('Respondent Data'!I191:Z191,'Product Coding'!A157:R157)</f>
        <v>3.2669810510384218</v>
      </c>
      <c r="BH191" s="4">
        <f>SUMPRODUCT('Respondent Data'!I191:Z191,'Product Coding'!A158:R158)</f>
        <v>2.596072946698289</v>
      </c>
      <c r="BI191" s="4">
        <f>SUMPRODUCT('Respondent Data'!I191:Z191,'Product Coding'!A159:R159)</f>
        <v>1.8603678063068998</v>
      </c>
      <c r="BJ191" s="4">
        <f>SUMPRODUCT('Respondent Data'!I191:Z191,'Product Coding'!A160:R160)</f>
        <v>9.4735476159671954</v>
      </c>
      <c r="BK191" s="4">
        <f>SUMPRODUCT('Respondent Data'!I191:Z191,'Product Coding'!A161:R161)</f>
        <v>9.6284498193383907</v>
      </c>
      <c r="BL191" s="4">
        <f>SUMPRODUCT('Respondent Data'!I191:Z191,'Product Coding'!A162:R162)</f>
        <v>9.7064791474037015</v>
      </c>
      <c r="BM191" s="4">
        <f>SUMPRODUCT('Respondent Data'!I191:Z191,'Product Coding'!A163:R163)</f>
        <v>8.3485348940058621</v>
      </c>
      <c r="BN191" s="4">
        <f>SUMPRODUCT('Respondent Data'!I191:Z191,'Product Coding'!A164:R164)</f>
        <v>7.6776267896657293</v>
      </c>
      <c r="BO191" s="4">
        <f>SUMPRODUCT('Respondent Data'!I191:Z191,'Product Coding'!A165:R165)</f>
        <v>6.9419216492743407</v>
      </c>
      <c r="BP191" s="4">
        <f>SUMPRODUCT('Respondent Data'!I191:Z191,'Product Coding'!A166:R166)</f>
        <v>6.4056847348494559</v>
      </c>
      <c r="BQ191" s="4">
        <f>SUMPRODUCT('Respondent Data'!I191:Z191,'Product Coding'!A167:R167)</f>
        <v>6.5605869382206503</v>
      </c>
      <c r="BR191" s="4">
        <f>SUMPRODUCT('Respondent Data'!I191:Z191,'Product Coding'!A168:R168)</f>
        <v>6.6386162662859611</v>
      </c>
      <c r="BS191" s="4">
        <f>SUMPRODUCT('Respondent Data'!I191:Z191,'Product Coding'!A169:R169)</f>
        <v>5.2806720128881217</v>
      </c>
      <c r="BT191" s="4">
        <f>SUMPRODUCT('Respondent Data'!I191:Z191,'Product Coding'!A170:R170)</f>
        <v>4.6097639085479889</v>
      </c>
      <c r="BU191" s="4">
        <f>SUMPRODUCT('Respondent Data'!I191:Z191,'Product Coding'!A171:R171)</f>
        <v>3.8740587681566003</v>
      </c>
      <c r="BV191" s="4">
        <f>SUMPRODUCT('Respondent Data'!I191:Z191,'Product Coding'!A172:R172)</f>
        <v>3.5948145503071598</v>
      </c>
      <c r="BX191" s="4">
        <f t="shared" si="676"/>
        <v>0.29249165808138655</v>
      </c>
      <c r="BY191" s="4">
        <f t="shared" si="677"/>
        <v>0.25051879396378474</v>
      </c>
      <c r="BZ191" s="4">
        <f t="shared" si="678"/>
        <v>0.23171417676892797</v>
      </c>
      <c r="CA191" s="4">
        <f t="shared" si="679"/>
        <v>0.90094919515817506</v>
      </c>
      <c r="CB191" s="4">
        <f t="shared" si="680"/>
        <v>1.7622681381093284</v>
      </c>
      <c r="CC191" s="4">
        <f t="shared" si="681"/>
        <v>3.6777708986820885</v>
      </c>
      <c r="CD191" s="4">
        <f t="shared" si="682"/>
        <v>6.2873755942099425</v>
      </c>
      <c r="CE191" s="4">
        <f t="shared" si="683"/>
        <v>5.3851305072793982</v>
      </c>
      <c r="CF191" s="4">
        <f t="shared" si="684"/>
        <v>4.9809080689885086</v>
      </c>
      <c r="CG191" s="4">
        <f t="shared" si="685"/>
        <v>19.366726621941499</v>
      </c>
      <c r="CH191" s="4">
        <f t="shared" si="686"/>
        <v>37.881564741649285</v>
      </c>
      <c r="CI191" s="4">
        <f t="shared" si="687"/>
        <v>79.057047784368464</v>
      </c>
      <c r="CJ191" s="4">
        <f t="shared" si="688"/>
        <v>7.209827482267201</v>
      </c>
      <c r="CK191" s="4">
        <f t="shared" si="689"/>
        <v>6.1752095680005707</v>
      </c>
      <c r="CL191" s="4">
        <f t="shared" si="690"/>
        <v>5.711681661822583</v>
      </c>
      <c r="CM191" s="4">
        <f t="shared" si="691"/>
        <v>22.208114617649979</v>
      </c>
      <c r="CN191" s="4">
        <f t="shared" si="692"/>
        <v>43.439355968672118</v>
      </c>
      <c r="CO191" s="4">
        <f t="shared" si="693"/>
        <v>90.655897240742775</v>
      </c>
      <c r="CP191" s="4">
        <f t="shared" si="694"/>
        <v>154.98183314977652</v>
      </c>
      <c r="CQ191" s="4">
        <f t="shared" si="695"/>
        <v>132.74177520705609</v>
      </c>
      <c r="CR191" s="4">
        <f t="shared" si="696"/>
        <v>122.77781909406573</v>
      </c>
      <c r="CS191" s="4">
        <f t="shared" si="697"/>
        <v>477.38372696282852</v>
      </c>
      <c r="CT191" s="4">
        <f t="shared" si="698"/>
        <v>933.76866997564423</v>
      </c>
      <c r="CU191" s="4">
        <f t="shared" si="699"/>
        <v>1948.7313912523632</v>
      </c>
      <c r="CV191" s="4">
        <f t="shared" si="700"/>
        <v>0.45247130347645081</v>
      </c>
      <c r="CW191" s="4">
        <f t="shared" si="701"/>
        <v>0.38754119004173948</v>
      </c>
      <c r="CX191" s="4">
        <f t="shared" si="702"/>
        <v>0.35845130177160972</v>
      </c>
      <c r="CY191" s="4">
        <f t="shared" si="703"/>
        <v>1.3937274634541819</v>
      </c>
      <c r="CZ191" s="4">
        <f t="shared" si="704"/>
        <v>2.7261487276449907</v>
      </c>
      <c r="DA191" s="4">
        <f t="shared" si="705"/>
        <v>5.6893444528643862</v>
      </c>
      <c r="DB191" s="4">
        <f t="shared" si="706"/>
        <v>9.7262843296768775</v>
      </c>
      <c r="DC191" s="4">
        <f t="shared" si="707"/>
        <v>8.3305521805395042</v>
      </c>
      <c r="DD191" s="4">
        <f t="shared" si="708"/>
        <v>7.7052384374138256</v>
      </c>
      <c r="DE191" s="4">
        <f t="shared" si="709"/>
        <v>29.95944601012744</v>
      </c>
      <c r="DF191" s="4">
        <f t="shared" si="710"/>
        <v>58.601059219310351</v>
      </c>
      <c r="DG191" s="4">
        <f t="shared" si="711"/>
        <v>122.29766036623133</v>
      </c>
      <c r="DH191" s="4">
        <f t="shared" si="712"/>
        <v>1.7168482272494161E-2</v>
      </c>
      <c r="DI191" s="4">
        <f t="shared" si="713"/>
        <v>1.4704786800781468E-2</v>
      </c>
      <c r="DJ191" s="4">
        <f t="shared" si="714"/>
        <v>1.360100579359423E-2</v>
      </c>
      <c r="DK191" s="4">
        <f t="shared" si="715"/>
        <v>5.2883321141374312E-2</v>
      </c>
      <c r="DL191" s="4">
        <f t="shared" si="716"/>
        <v>0.10344045189860644</v>
      </c>
      <c r="DM191" s="4">
        <f t="shared" si="717"/>
        <v>0.21587536851648961</v>
      </c>
      <c r="DN191" s="4">
        <f t="shared" si="718"/>
        <v>0.36905222233609819</v>
      </c>
      <c r="DO191" s="4">
        <f t="shared" si="719"/>
        <v>0.31609283579488678</v>
      </c>
      <c r="DP191" s="4">
        <f t="shared" si="720"/>
        <v>0.29236605393907583</v>
      </c>
      <c r="DQ191" s="4">
        <f t="shared" si="721"/>
        <v>1.1367753352901619</v>
      </c>
      <c r="DR191" s="4">
        <f t="shared" si="722"/>
        <v>2.2235470816072946</v>
      </c>
      <c r="DS191" s="4">
        <f t="shared" si="723"/>
        <v>4.6404384053373073</v>
      </c>
      <c r="DT191" s="4">
        <f t="shared" si="724"/>
        <v>5.7573869534378278E-4</v>
      </c>
      <c r="DU191" s="4">
        <f t="shared" si="725"/>
        <v>4.9311958003148983E-4</v>
      </c>
      <c r="DV191" s="4">
        <f t="shared" si="726"/>
        <v>4.5610469269684415E-4</v>
      </c>
      <c r="DW191" s="4">
        <f t="shared" si="727"/>
        <v>1.7734225912421277E-3</v>
      </c>
      <c r="DX191" s="4">
        <f t="shared" si="728"/>
        <v>3.4688372493640999E-3</v>
      </c>
      <c r="DY191" s="4">
        <f t="shared" si="729"/>
        <v>7.2393005423470125E-3</v>
      </c>
      <c r="DZ191" s="4">
        <f t="shared" si="730"/>
        <v>1.2376029612234387E-2</v>
      </c>
      <c r="EA191" s="4">
        <f t="shared" si="731"/>
        <v>1.0600056195976522E-2</v>
      </c>
      <c r="EB191" s="4">
        <f t="shared" si="732"/>
        <v>9.8043873527115088E-3</v>
      </c>
      <c r="EC191" s="4">
        <f t="shared" si="733"/>
        <v>3.8121339909440256E-2</v>
      </c>
      <c r="ED191" s="4">
        <f t="shared" si="734"/>
        <v>7.4565827979509586E-2</v>
      </c>
      <c r="EE191" s="4">
        <f t="shared" si="735"/>
        <v>0.15561538352125728</v>
      </c>
      <c r="EF191" s="4">
        <f t="shared" si="736"/>
        <v>7.6858259667992229E-5</v>
      </c>
      <c r="EG191" s="4">
        <f t="shared" si="737"/>
        <v>6.5829017635857492E-5</v>
      </c>
      <c r="EH191" s="4">
        <f t="shared" si="738"/>
        <v>6.088771380244234E-5</v>
      </c>
      <c r="EI191" s="4">
        <f t="shared" si="739"/>
        <v>2.3674311822550467E-4</v>
      </c>
      <c r="EJ191" s="4">
        <f t="shared" si="740"/>
        <v>4.6307256436608509E-4</v>
      </c>
      <c r="EK191" s="4">
        <f t="shared" si="741"/>
        <v>9.6641070923000471E-4</v>
      </c>
      <c r="EL191" s="4">
        <f t="shared" si="742"/>
        <v>1.6521385574542529E-3</v>
      </c>
      <c r="EM191" s="4">
        <f t="shared" si="743"/>
        <v>1.4150549167434377E-3</v>
      </c>
      <c r="EN191" s="4">
        <f t="shared" si="744"/>
        <v>1.3088370733711466E-3</v>
      </c>
      <c r="EO191" s="4">
        <f t="shared" si="745"/>
        <v>5.089009763191335E-3</v>
      </c>
      <c r="EP191" s="4">
        <f t="shared" si="746"/>
        <v>9.9541681244577664E-3</v>
      </c>
      <c r="EQ191" s="4">
        <f t="shared" si="747"/>
        <v>2.0773881713594518E-2</v>
      </c>
      <c r="ER191" s="4">
        <f t="shared" si="748"/>
        <v>2.7465776223513726E-2</v>
      </c>
      <c r="ET191" s="4">
        <f t="shared" si="749"/>
        <v>0.77369938424548912</v>
      </c>
      <c r="EU191" s="4">
        <f t="shared" si="750"/>
        <v>0.79966810960936285</v>
      </c>
      <c r="EV191" s="4">
        <f t="shared" si="751"/>
        <v>0.81187666656823909</v>
      </c>
      <c r="EW191" s="4">
        <f t="shared" si="752"/>
        <v>0.52605298581732562</v>
      </c>
      <c r="EX191" s="4">
        <f t="shared" si="753"/>
        <v>0.36202133536697984</v>
      </c>
      <c r="EY191" s="4">
        <f t="shared" si="754"/>
        <v>0.2137770364687461</v>
      </c>
      <c r="EZ191" s="4">
        <f t="shared" si="755"/>
        <v>0.13722361185754342</v>
      </c>
      <c r="FA191" s="4">
        <f t="shared" si="756"/>
        <v>0.15661387012527705</v>
      </c>
      <c r="FB191" s="4">
        <f t="shared" si="757"/>
        <v>0.16719869097889681</v>
      </c>
      <c r="FC191" s="4">
        <f t="shared" si="758"/>
        <v>4.9099691794491862E-2</v>
      </c>
      <c r="FD191" s="4">
        <f t="shared" si="759"/>
        <v>2.5719129532068875E-2</v>
      </c>
      <c r="FE191" s="4">
        <f t="shared" si="760"/>
        <v>1.2491092635510036E-2</v>
      </c>
      <c r="FF191" s="4">
        <f t="shared" si="761"/>
        <v>0.12180523916732085</v>
      </c>
      <c r="FG191" s="4">
        <f t="shared" si="762"/>
        <v>0.13936875160548906</v>
      </c>
      <c r="FH191" s="4">
        <f t="shared" si="763"/>
        <v>0.14899395567108081</v>
      </c>
      <c r="FI191" s="4">
        <f t="shared" si="764"/>
        <v>4.3088377340203717E-2</v>
      </c>
      <c r="FJ191" s="4">
        <f t="shared" si="765"/>
        <v>2.2502576335826245E-2</v>
      </c>
      <c r="FK191" s="4">
        <f t="shared" si="766"/>
        <v>1.0910372710371343E-2</v>
      </c>
      <c r="FL191" s="4">
        <f t="shared" si="767"/>
        <v>6.4110029982772567E-3</v>
      </c>
      <c r="FM191" s="4">
        <f t="shared" si="768"/>
        <v>7.4770953088653253E-3</v>
      </c>
      <c r="FN191" s="4">
        <f t="shared" si="769"/>
        <v>8.078991917284015E-3</v>
      </c>
      <c r="FO191" s="4">
        <f t="shared" si="770"/>
        <v>2.0903721084929426E-3</v>
      </c>
      <c r="FP191" s="4">
        <f t="shared" si="771"/>
        <v>1.0697833936026712E-3</v>
      </c>
      <c r="FQ191" s="4">
        <f t="shared" si="772"/>
        <v>5.1289116259120907E-4</v>
      </c>
      <c r="FR191" s="4">
        <f t="shared" si="773"/>
        <v>0.68848176043583587</v>
      </c>
      <c r="FS191" s="4">
        <f t="shared" si="774"/>
        <v>0.72069932566824801</v>
      </c>
      <c r="FT191" s="4">
        <f t="shared" si="775"/>
        <v>0.73613238744433507</v>
      </c>
      <c r="FU191" s="4">
        <f t="shared" si="776"/>
        <v>0.41775850228036659</v>
      </c>
      <c r="FV191" s="4">
        <f t="shared" si="777"/>
        <v>0.26837361390886355</v>
      </c>
      <c r="FW191" s="4">
        <f t="shared" si="778"/>
        <v>0.14949147962799234</v>
      </c>
      <c r="FX191" s="4">
        <f t="shared" si="779"/>
        <v>9.3228928980864004E-2</v>
      </c>
      <c r="FY191" s="4">
        <f t="shared" si="780"/>
        <v>0.10717479315808068</v>
      </c>
      <c r="FZ191" s="4">
        <f t="shared" si="781"/>
        <v>0.11487336127430446</v>
      </c>
      <c r="GA191" s="4">
        <f t="shared" si="782"/>
        <v>3.2300319575255983E-2</v>
      </c>
      <c r="GB191" s="4">
        <f t="shared" si="783"/>
        <v>1.6778225305029589E-2</v>
      </c>
      <c r="GC191" s="4">
        <f t="shared" si="784"/>
        <v>8.1104539780373578E-3</v>
      </c>
      <c r="GD191" s="4">
        <f t="shared" si="785"/>
        <v>0.9831212993995474</v>
      </c>
      <c r="GE191" s="4">
        <f t="shared" si="786"/>
        <v>0.98550831040509468</v>
      </c>
      <c r="GF191" s="4">
        <f t="shared" si="787"/>
        <v>0.98658149931200456</v>
      </c>
      <c r="GG191" s="4">
        <f t="shared" si="788"/>
        <v>0.94977285699231473</v>
      </c>
      <c r="GH191" s="4">
        <f t="shared" si="789"/>
        <v>0.90625642578117893</v>
      </c>
      <c r="GI191" s="4">
        <f t="shared" si="790"/>
        <v>0.82245271669588726</v>
      </c>
      <c r="GJ191" s="4">
        <f t="shared" si="791"/>
        <v>0.73043232660156554</v>
      </c>
      <c r="GK191" s="4">
        <f t="shared" si="792"/>
        <v>0.75982481843389504</v>
      </c>
      <c r="GL191" s="4">
        <f t="shared" si="793"/>
        <v>0.77377457954117823</v>
      </c>
      <c r="GM191" s="4">
        <f t="shared" si="794"/>
        <v>0.46799491901857138</v>
      </c>
      <c r="GN191" s="4">
        <f t="shared" si="795"/>
        <v>0.31021727763981949</v>
      </c>
      <c r="GO191" s="4">
        <f t="shared" si="796"/>
        <v>0.17729118343952527</v>
      </c>
      <c r="GP191" s="4">
        <f t="shared" si="797"/>
        <v>0.99942459258896832</v>
      </c>
      <c r="GQ191" s="4">
        <f t="shared" si="798"/>
        <v>0.99950712346703741</v>
      </c>
      <c r="GR191" s="4">
        <f t="shared" si="799"/>
        <v>0.99954410324395304</v>
      </c>
      <c r="GS191" s="4">
        <f t="shared" si="800"/>
        <v>0.99822971686885564</v>
      </c>
      <c r="GT191" s="4">
        <f t="shared" si="801"/>
        <v>0.99654315398685167</v>
      </c>
      <c r="GU191" s="4">
        <f t="shared" si="802"/>
        <v>0.99281273026335548</v>
      </c>
      <c r="GV191" s="4">
        <f t="shared" si="803"/>
        <v>0.98777526408149474</v>
      </c>
      <c r="GW191" s="4">
        <f t="shared" si="804"/>
        <v>0.98951112645305361</v>
      </c>
      <c r="GX191" s="4">
        <f t="shared" si="805"/>
        <v>0.99029080535249536</v>
      </c>
      <c r="GY191" s="4">
        <f t="shared" si="806"/>
        <v>0.96327853166686106</v>
      </c>
      <c r="GZ191" s="4">
        <f t="shared" si="807"/>
        <v>0.93060841314885789</v>
      </c>
      <c r="HA191" s="4">
        <f t="shared" si="808"/>
        <v>0.86533981310712216</v>
      </c>
      <c r="HB191" s="4">
        <f t="shared" si="809"/>
        <v>0.99992314764707013</v>
      </c>
      <c r="HC191" s="4">
        <f t="shared" si="810"/>
        <v>0.99993417531553841</v>
      </c>
      <c r="HD191" s="4">
        <f t="shared" si="811"/>
        <v>0.99993911599328555</v>
      </c>
      <c r="HE191" s="4">
        <f t="shared" si="812"/>
        <v>0.99976331291581289</v>
      </c>
      <c r="HF191" s="4">
        <f t="shared" si="813"/>
        <v>0.99953714177258013</v>
      </c>
      <c r="HG191" s="4">
        <f t="shared" si="814"/>
        <v>0.99903452233872136</v>
      </c>
      <c r="HH191" s="4">
        <f t="shared" si="815"/>
        <v>0.99835058650218278</v>
      </c>
      <c r="HI191" s="4">
        <f t="shared" si="816"/>
        <v>0.9985869446341995</v>
      </c>
      <c r="HJ191" s="4">
        <f t="shared" si="817"/>
        <v>0.99869287374193494</v>
      </c>
      <c r="HK191" s="4">
        <f t="shared" si="818"/>
        <v>0.99493675712921159</v>
      </c>
      <c r="HL191" s="4">
        <f t="shared" si="819"/>
        <v>0.99014394074639722</v>
      </c>
      <c r="HM191" s="4">
        <f t="shared" si="820"/>
        <v>0.97964888984157694</v>
      </c>
      <c r="HN191" s="4">
        <f t="shared" si="821"/>
        <v>0.97326842717383233</v>
      </c>
      <c r="HP191" s="4">
        <f t="shared" ref="HP191:IU191" si="1005">IF(B1=1,ET191,0)</f>
        <v>0.77369938424548912</v>
      </c>
      <c r="HQ191" s="4">
        <f t="shared" si="1005"/>
        <v>0.79966810960936285</v>
      </c>
      <c r="HR191" s="4">
        <f t="shared" si="1005"/>
        <v>0.81187666656823909</v>
      </c>
      <c r="HS191" s="4">
        <f t="shared" si="1005"/>
        <v>0.52605298581732562</v>
      </c>
      <c r="HT191" s="4">
        <f t="shared" si="1005"/>
        <v>0.36202133536697984</v>
      </c>
      <c r="HU191" s="4">
        <f t="shared" si="1005"/>
        <v>0.2137770364687461</v>
      </c>
      <c r="HV191" s="4">
        <f t="shared" si="1005"/>
        <v>0.13722361185754342</v>
      </c>
      <c r="HW191" s="4">
        <f t="shared" si="1005"/>
        <v>0.15661387012527705</v>
      </c>
      <c r="HX191" s="4">
        <f t="shared" si="1005"/>
        <v>0.16719869097889681</v>
      </c>
      <c r="HY191" s="4">
        <f t="shared" si="1005"/>
        <v>4.9099691794491862E-2</v>
      </c>
      <c r="HZ191" s="4">
        <f t="shared" si="1005"/>
        <v>2.5719129532068875E-2</v>
      </c>
      <c r="IA191" s="4">
        <f t="shared" si="1005"/>
        <v>1.2491092635510036E-2</v>
      </c>
      <c r="IB191" s="4">
        <f t="shared" si="1005"/>
        <v>0.12180523916732085</v>
      </c>
      <c r="IC191" s="4">
        <f t="shared" si="1005"/>
        <v>0.13936875160548906</v>
      </c>
      <c r="ID191" s="4">
        <f t="shared" si="1005"/>
        <v>0.14899395567108081</v>
      </c>
      <c r="IE191" s="4">
        <f t="shared" si="1005"/>
        <v>4.3088377340203717E-2</v>
      </c>
      <c r="IF191" s="4">
        <f t="shared" si="1005"/>
        <v>2.2502576335826245E-2</v>
      </c>
      <c r="IG191" s="4">
        <f t="shared" si="1005"/>
        <v>1.0910372710371343E-2</v>
      </c>
      <c r="IH191" s="4">
        <f t="shared" si="1005"/>
        <v>6.4110029982772567E-3</v>
      </c>
      <c r="II191" s="4">
        <f t="shared" si="1005"/>
        <v>7.4770953088653253E-3</v>
      </c>
      <c r="IJ191" s="4">
        <f t="shared" si="1005"/>
        <v>8.078991917284015E-3</v>
      </c>
      <c r="IK191" s="4">
        <f t="shared" si="1005"/>
        <v>2.0903721084929426E-3</v>
      </c>
      <c r="IL191" s="4">
        <f t="shared" si="1005"/>
        <v>1.0697833936026712E-3</v>
      </c>
      <c r="IM191" s="4">
        <f t="shared" si="1005"/>
        <v>5.1289116259120907E-4</v>
      </c>
      <c r="IN191" s="4">
        <f t="shared" si="1005"/>
        <v>0.68848176043583587</v>
      </c>
      <c r="IO191" s="4">
        <f t="shared" si="1005"/>
        <v>0.72069932566824801</v>
      </c>
      <c r="IP191" s="4">
        <f t="shared" si="1005"/>
        <v>0.73613238744433507</v>
      </c>
      <c r="IQ191" s="4">
        <f t="shared" si="1005"/>
        <v>0.41775850228036659</v>
      </c>
      <c r="IR191" s="4">
        <f t="shared" si="1005"/>
        <v>0.26837361390886355</v>
      </c>
      <c r="IS191" s="4">
        <f t="shared" si="1005"/>
        <v>0.14949147962799234</v>
      </c>
      <c r="IT191" s="4">
        <f t="shared" si="1005"/>
        <v>9.3228928980864004E-2</v>
      </c>
      <c r="IU191" s="4">
        <f t="shared" si="1005"/>
        <v>0.10717479315808068</v>
      </c>
      <c r="IV191" s="4">
        <f t="shared" ref="IV191:KA191" si="1006">IF(AH1=1,FZ191,0)</f>
        <v>0.11487336127430446</v>
      </c>
      <c r="IW191" s="4">
        <f t="shared" si="1006"/>
        <v>3.2300319575255983E-2</v>
      </c>
      <c r="IX191" s="4">
        <f t="shared" si="1006"/>
        <v>1.6778225305029589E-2</v>
      </c>
      <c r="IY191" s="4">
        <f t="shared" si="1006"/>
        <v>8.1104539780373578E-3</v>
      </c>
      <c r="IZ191" s="4">
        <f t="shared" si="1006"/>
        <v>0.9831212993995474</v>
      </c>
      <c r="JA191" s="4">
        <f t="shared" si="1006"/>
        <v>0.98550831040509468</v>
      </c>
      <c r="JB191" s="4">
        <f t="shared" si="1006"/>
        <v>0.98658149931200456</v>
      </c>
      <c r="JC191" s="4">
        <f t="shared" si="1006"/>
        <v>0.94977285699231473</v>
      </c>
      <c r="JD191" s="4">
        <f t="shared" si="1006"/>
        <v>0.90625642578117893</v>
      </c>
      <c r="JE191" s="4">
        <f t="shared" si="1006"/>
        <v>0.82245271669588726</v>
      </c>
      <c r="JF191" s="4">
        <f t="shared" si="1006"/>
        <v>0.73043232660156554</v>
      </c>
      <c r="JG191" s="4">
        <f t="shared" si="1006"/>
        <v>0.75982481843389504</v>
      </c>
      <c r="JH191" s="4">
        <f t="shared" si="1006"/>
        <v>0.77377457954117823</v>
      </c>
      <c r="JI191" s="4">
        <f t="shared" si="1006"/>
        <v>0.46799491901857138</v>
      </c>
      <c r="JJ191" s="4">
        <f t="shared" si="1006"/>
        <v>0.31021727763981949</v>
      </c>
      <c r="JK191" s="4">
        <f t="shared" si="1006"/>
        <v>0.17729118343952527</v>
      </c>
      <c r="JL191" s="4">
        <f t="shared" si="1006"/>
        <v>0.99942459258896832</v>
      </c>
      <c r="JM191" s="4">
        <f t="shared" si="1006"/>
        <v>0.99950712346703741</v>
      </c>
      <c r="JN191" s="4">
        <f t="shared" si="1006"/>
        <v>0.99954410324395304</v>
      </c>
      <c r="JO191" s="4">
        <f t="shared" si="1006"/>
        <v>0.99822971686885564</v>
      </c>
      <c r="JP191" s="4">
        <f t="shared" si="1006"/>
        <v>0.99654315398685167</v>
      </c>
      <c r="JQ191" s="4">
        <f t="shared" si="1006"/>
        <v>0.99281273026335548</v>
      </c>
      <c r="JR191" s="4">
        <f t="shared" si="1006"/>
        <v>0.98777526408149474</v>
      </c>
      <c r="JS191" s="4">
        <f t="shared" si="1006"/>
        <v>0.98951112645305361</v>
      </c>
      <c r="JT191" s="4">
        <f t="shared" si="1006"/>
        <v>0.99029080535249536</v>
      </c>
      <c r="JU191" s="4">
        <f t="shared" si="1006"/>
        <v>0.96327853166686106</v>
      </c>
      <c r="JV191" s="4">
        <f t="shared" si="1006"/>
        <v>0.93060841314885789</v>
      </c>
      <c r="JW191" s="4">
        <f t="shared" si="1006"/>
        <v>0.86533981310712216</v>
      </c>
      <c r="JX191" s="4">
        <f t="shared" si="1006"/>
        <v>0.99992314764707013</v>
      </c>
      <c r="JY191" s="4">
        <f t="shared" si="1006"/>
        <v>0.99993417531553841</v>
      </c>
      <c r="JZ191" s="4">
        <f t="shared" si="1006"/>
        <v>0.99993911599328555</v>
      </c>
      <c r="KA191" s="4">
        <f t="shared" si="1006"/>
        <v>0.99976331291581289</v>
      </c>
      <c r="KB191" s="4">
        <f t="shared" ref="KB191:KJ191" si="1007">IF(BN1=1,HF191,0)</f>
        <v>0.99953714177258013</v>
      </c>
      <c r="KC191" s="4">
        <f t="shared" si="1007"/>
        <v>0.99903452233872136</v>
      </c>
      <c r="KD191" s="4">
        <f t="shared" si="1007"/>
        <v>0.99835058650218278</v>
      </c>
      <c r="KE191" s="4">
        <f t="shared" si="1007"/>
        <v>0.9985869446341995</v>
      </c>
      <c r="KF191" s="4">
        <f t="shared" si="1007"/>
        <v>0.99869287374193494</v>
      </c>
      <c r="KG191" s="4">
        <f t="shared" si="1007"/>
        <v>0.99493675712921159</v>
      </c>
      <c r="KH191" s="4">
        <f t="shared" si="1007"/>
        <v>0.99014394074639722</v>
      </c>
      <c r="KI191" s="4">
        <f t="shared" si="1007"/>
        <v>0.97964888984157694</v>
      </c>
      <c r="KJ191" s="4">
        <f t="shared" si="1007"/>
        <v>0</v>
      </c>
    </row>
    <row r="192" spans="1:296" x14ac:dyDescent="0.2">
      <c r="A192" s="4" t="str">
        <f>'Respondent Data'!A192</f>
        <v>1562</v>
      </c>
      <c r="B192" s="4">
        <f>SUMPRODUCT('Respondent Data'!I192:Z192,'Product Coding'!A100:R100)</f>
        <v>-4.1083467226543879E-2</v>
      </c>
      <c r="C192" s="4">
        <f>SUMPRODUCT('Respondent Data'!I192:Z192,'Product Coding'!A101:R101)</f>
        <v>-0.48282242614347237</v>
      </c>
      <c r="D192" s="4">
        <f>SUMPRODUCT('Respondent Data'!I192:Z192,'Product Coding'!A102:R102)</f>
        <v>0.18872607477281989</v>
      </c>
      <c r="E192" s="4">
        <f>SUMPRODUCT('Respondent Data'!I192:Z192,'Product Coding'!A103:R103)</f>
        <v>0.61206035501533695</v>
      </c>
      <c r="F192" s="4">
        <f>SUMPRODUCT('Respondent Data'!I192:Z192,'Product Coding'!A104:R104)</f>
        <v>0.52630763810860381</v>
      </c>
      <c r="G192" s="4">
        <f>SUMPRODUCT('Respondent Data'!I192:Z192,'Product Coding'!A105:R105)</f>
        <v>-1.1823953020671143</v>
      </c>
      <c r="H192" s="4">
        <f>SUMPRODUCT('Respondent Data'!I192:Z192,'Product Coding'!A106:R106)</f>
        <v>-3.2883612885549836</v>
      </c>
      <c r="I192" s="4">
        <f>SUMPRODUCT('Respondent Data'!I192:Z192,'Product Coding'!A107:R107)</f>
        <v>-3.7301002474719125</v>
      </c>
      <c r="J192" s="4">
        <f>SUMPRODUCT('Respondent Data'!I192:Z192,'Product Coding'!A108:R108)</f>
        <v>-3.05855174655562</v>
      </c>
      <c r="K192" s="4">
        <f>SUMPRODUCT('Respondent Data'!I192:Z192,'Product Coding'!A109:R109)</f>
        <v>-2.6352174663131027</v>
      </c>
      <c r="L192" s="4">
        <f>SUMPRODUCT('Respondent Data'!I192:Z192,'Product Coding'!A110:R110)</f>
        <v>-2.7209701832198361</v>
      </c>
      <c r="M192" s="4">
        <f>SUMPRODUCT('Respondent Data'!I192:Z192,'Product Coding'!A111:R111)</f>
        <v>-4.4296731233955544</v>
      </c>
      <c r="N192" s="4">
        <f>SUMPRODUCT('Respondent Data'!I192:Z192,'Product Coding'!A112:R112)</f>
        <v>-1.2583301555580138</v>
      </c>
      <c r="O192" s="4">
        <f>SUMPRODUCT('Respondent Data'!I192:Z192,'Product Coding'!A113:R113)</f>
        <v>-1.7000691144749418</v>
      </c>
      <c r="P192" s="4">
        <f>SUMPRODUCT('Respondent Data'!I192:Z192,'Product Coding'!A114:R114)</f>
        <v>-1.0285206135586498</v>
      </c>
      <c r="Q192" s="4">
        <f>SUMPRODUCT('Respondent Data'!I192:Z192,'Product Coding'!A115:R115)</f>
        <v>-0.60518633331613292</v>
      </c>
      <c r="R192" s="4">
        <f>SUMPRODUCT('Respondent Data'!I192:Z192,'Product Coding'!A116:R116)</f>
        <v>-0.69093905022286628</v>
      </c>
      <c r="S192" s="4">
        <f>SUMPRODUCT('Respondent Data'!I192:Z192,'Product Coding'!A117:R117)</f>
        <v>-2.3996419903985835</v>
      </c>
      <c r="T192" s="4">
        <f>SUMPRODUCT('Respondent Data'!I192:Z192,'Product Coding'!A118:R118)</f>
        <v>-4.5056079768864539</v>
      </c>
      <c r="U192" s="4">
        <f>SUMPRODUCT('Respondent Data'!I192:Z192,'Product Coding'!A119:R119)</f>
        <v>-4.9473469358033819</v>
      </c>
      <c r="V192" s="4">
        <f>SUMPRODUCT('Respondent Data'!I192:Z192,'Product Coding'!A120:R120)</f>
        <v>-4.2757984348870899</v>
      </c>
      <c r="W192" s="4">
        <f>SUMPRODUCT('Respondent Data'!I192:Z192,'Product Coding'!A121:R121)</f>
        <v>-3.852464154644573</v>
      </c>
      <c r="X192" s="4">
        <f>SUMPRODUCT('Respondent Data'!I192:Z192,'Product Coding'!A122:R122)</f>
        <v>-3.9382168715513064</v>
      </c>
      <c r="Y192" s="4">
        <f>SUMPRODUCT('Respondent Data'!I192:Z192,'Product Coding'!A123:R123)</f>
        <v>-5.6469198117270238</v>
      </c>
      <c r="Z192" s="4">
        <f>SUMPRODUCT('Respondent Data'!I192:Z192,'Product Coding'!A124:R124)</f>
        <v>0.81718397773144624</v>
      </c>
      <c r="AA192" s="4">
        <f>SUMPRODUCT('Respondent Data'!I192:Z192,'Product Coding'!A125:R125)</f>
        <v>0.37544501881451797</v>
      </c>
      <c r="AB192" s="4">
        <f>SUMPRODUCT('Respondent Data'!I192:Z192,'Product Coding'!A126:R126)</f>
        <v>1.04699351973081</v>
      </c>
      <c r="AC192" s="4">
        <f>SUMPRODUCT('Respondent Data'!I192:Z192,'Product Coding'!A127:R127)</f>
        <v>1.4703277999733271</v>
      </c>
      <c r="AD192" s="4">
        <f>SUMPRODUCT('Respondent Data'!I192:Z192,'Product Coding'!A128:R128)</f>
        <v>1.3845750830665939</v>
      </c>
      <c r="AE192" s="4">
        <f>SUMPRODUCT('Respondent Data'!I192:Z192,'Product Coding'!A129:R129)</f>
        <v>-0.32412785710912417</v>
      </c>
      <c r="AF192" s="4">
        <f>SUMPRODUCT('Respondent Data'!I192:Z192,'Product Coding'!A130:R130)</f>
        <v>-2.4300938435969934</v>
      </c>
      <c r="AG192" s="4">
        <f>SUMPRODUCT('Respondent Data'!I192:Z192,'Product Coding'!A131:R131)</f>
        <v>-2.8718328025139219</v>
      </c>
      <c r="AH192" s="4">
        <f>SUMPRODUCT('Respondent Data'!I192:Z192,'Product Coding'!A132:R132)</f>
        <v>-2.2002843015976299</v>
      </c>
      <c r="AI192" s="4">
        <f>SUMPRODUCT('Respondent Data'!I192:Z192,'Product Coding'!A133:R133)</f>
        <v>-1.7769500213551128</v>
      </c>
      <c r="AJ192" s="4">
        <f>SUMPRODUCT('Respondent Data'!I192:Z192,'Product Coding'!A134:R134)</f>
        <v>-1.862702738261846</v>
      </c>
      <c r="AK192" s="4">
        <f>SUMPRODUCT('Respondent Data'!I192:Z192,'Product Coding'!A135:R135)</f>
        <v>-3.5714056784375643</v>
      </c>
      <c r="AL192" s="4">
        <f>SUMPRODUCT('Respondent Data'!I192:Z192,'Product Coding'!A136:R136)</f>
        <v>2.8210130810410066</v>
      </c>
      <c r="AM192" s="4">
        <f>SUMPRODUCT('Respondent Data'!I192:Z192,'Product Coding'!A137:R137)</f>
        <v>2.3792741221240781</v>
      </c>
      <c r="AN192" s="4">
        <f>SUMPRODUCT('Respondent Data'!I192:Z192,'Product Coding'!A138:R138)</f>
        <v>3.0508226230403697</v>
      </c>
      <c r="AO192" s="4">
        <f>SUMPRODUCT('Respondent Data'!I192:Z192,'Product Coding'!A139:R139)</f>
        <v>3.4741569032828874</v>
      </c>
      <c r="AP192" s="4">
        <f>SUMPRODUCT('Respondent Data'!I192:Z192,'Product Coding'!A140:R140)</f>
        <v>3.388404186376154</v>
      </c>
      <c r="AQ192" s="4">
        <f>SUMPRODUCT('Respondent Data'!I192:Z192,'Product Coding'!A141:R141)</f>
        <v>1.6797012462004359</v>
      </c>
      <c r="AR192" s="4">
        <f>SUMPRODUCT('Respondent Data'!I192:Z192,'Product Coding'!A142:R142)</f>
        <v>-0.42626474028743355</v>
      </c>
      <c r="AS192" s="4">
        <f>SUMPRODUCT('Respondent Data'!I192:Z192,'Product Coding'!A143:R143)</f>
        <v>-0.86800369920436193</v>
      </c>
      <c r="AT192" s="4">
        <f>SUMPRODUCT('Respondent Data'!I192:Z192,'Product Coding'!A144:R144)</f>
        <v>-0.19645519828807001</v>
      </c>
      <c r="AU192" s="4">
        <f>SUMPRODUCT('Respondent Data'!I192:Z192,'Product Coding'!A145:R145)</f>
        <v>0.22687908195444728</v>
      </c>
      <c r="AV192" s="4">
        <f>SUMPRODUCT('Respondent Data'!I192:Z192,'Product Coding'!A146:R146)</f>
        <v>0.14112636504771392</v>
      </c>
      <c r="AW192" s="4">
        <f>SUMPRODUCT('Respondent Data'!I192:Z192,'Product Coding'!A147:R147)</f>
        <v>-1.567576575128004</v>
      </c>
      <c r="AX192" s="4">
        <f>SUMPRODUCT('Respondent Data'!I192:Z192,'Product Coding'!A148:R148)</f>
        <v>5.5426692244789262</v>
      </c>
      <c r="AY192" s="4">
        <f>SUMPRODUCT('Respondent Data'!I192:Z192,'Product Coding'!A149:R149)</f>
        <v>5.1009302655619981</v>
      </c>
      <c r="AZ192" s="4">
        <f>SUMPRODUCT('Respondent Data'!I192:Z192,'Product Coding'!A150:R150)</f>
        <v>5.7724787664782902</v>
      </c>
      <c r="BA192" s="4">
        <f>SUMPRODUCT('Respondent Data'!I192:Z192,'Product Coding'!A151:R151)</f>
        <v>6.195813046720807</v>
      </c>
      <c r="BB192" s="4">
        <f>SUMPRODUCT('Respondent Data'!I192:Z192,'Product Coding'!A152:R152)</f>
        <v>6.1100603298140745</v>
      </c>
      <c r="BC192" s="4">
        <f>SUMPRODUCT('Respondent Data'!I192:Z192,'Product Coding'!A153:R153)</f>
        <v>4.4013573896383562</v>
      </c>
      <c r="BD192" s="4">
        <f>SUMPRODUCT('Respondent Data'!I192:Z192,'Product Coding'!A154:R154)</f>
        <v>2.2953914031504867</v>
      </c>
      <c r="BE192" s="4">
        <f>SUMPRODUCT('Respondent Data'!I192:Z192,'Product Coding'!A155:R155)</f>
        <v>1.853652444233558</v>
      </c>
      <c r="BF192" s="4">
        <f>SUMPRODUCT('Respondent Data'!I192:Z192,'Product Coding'!A156:R156)</f>
        <v>2.5252009451498498</v>
      </c>
      <c r="BG192" s="4">
        <f>SUMPRODUCT('Respondent Data'!I192:Z192,'Product Coding'!A157:R157)</f>
        <v>2.9485352253923667</v>
      </c>
      <c r="BH192" s="4">
        <f>SUMPRODUCT('Respondent Data'!I192:Z192,'Product Coding'!A158:R158)</f>
        <v>2.8627825084856342</v>
      </c>
      <c r="BI192" s="4">
        <f>SUMPRODUCT('Respondent Data'!I192:Z192,'Product Coding'!A159:R159)</f>
        <v>1.1540795683099161</v>
      </c>
      <c r="BJ192" s="4">
        <f>SUMPRODUCT('Respondent Data'!I192:Z192,'Product Coding'!A160:R160)</f>
        <v>6.8561741956474558</v>
      </c>
      <c r="BK192" s="4">
        <f>SUMPRODUCT('Respondent Data'!I192:Z192,'Product Coding'!A161:R161)</f>
        <v>6.4144352367305277</v>
      </c>
      <c r="BL192" s="4">
        <f>SUMPRODUCT('Respondent Data'!I192:Z192,'Product Coding'!A162:R162)</f>
        <v>7.0859837376468198</v>
      </c>
      <c r="BM192" s="4">
        <f>SUMPRODUCT('Respondent Data'!I192:Z192,'Product Coding'!A163:R163)</f>
        <v>7.5093180178893375</v>
      </c>
      <c r="BN192" s="4">
        <f>SUMPRODUCT('Respondent Data'!I192:Z192,'Product Coding'!A164:R164)</f>
        <v>7.4235653009826041</v>
      </c>
      <c r="BO192" s="4">
        <f>SUMPRODUCT('Respondent Data'!I192:Z192,'Product Coding'!A165:R165)</f>
        <v>5.7148623608068858</v>
      </c>
      <c r="BP192" s="4">
        <f>SUMPRODUCT('Respondent Data'!I192:Z192,'Product Coding'!A166:R166)</f>
        <v>3.6088963743190154</v>
      </c>
      <c r="BQ192" s="4">
        <f>SUMPRODUCT('Respondent Data'!I192:Z192,'Product Coding'!A167:R167)</f>
        <v>3.1671574154020874</v>
      </c>
      <c r="BR192" s="4">
        <f>SUMPRODUCT('Respondent Data'!I192:Z192,'Product Coding'!A168:R168)</f>
        <v>3.8387059163183794</v>
      </c>
      <c r="BS192" s="4">
        <f>SUMPRODUCT('Respondent Data'!I192:Z192,'Product Coding'!A169:R169)</f>
        <v>4.2620401965608972</v>
      </c>
      <c r="BT192" s="4">
        <f>SUMPRODUCT('Respondent Data'!I192:Z192,'Product Coding'!A170:R170)</f>
        <v>4.1762874796541638</v>
      </c>
      <c r="BU192" s="4">
        <f>SUMPRODUCT('Respondent Data'!I192:Z192,'Product Coding'!A171:R171)</f>
        <v>2.4675845394784455</v>
      </c>
      <c r="BV192" s="4">
        <f>SUMPRODUCT('Respondent Data'!I192:Z192,'Product Coding'!A172:R172)</f>
        <v>-3.8268749081529698</v>
      </c>
      <c r="BX192" s="4">
        <f t="shared" si="676"/>
        <v>1.0419390696804753</v>
      </c>
      <c r="BY192" s="4">
        <f t="shared" si="677"/>
        <v>1.6206420957921333</v>
      </c>
      <c r="BZ192" s="4">
        <f t="shared" si="678"/>
        <v>0.8280132893609653</v>
      </c>
      <c r="CA192" s="4">
        <f t="shared" si="679"/>
        <v>0.54223252587394521</v>
      </c>
      <c r="CB192" s="4">
        <f t="shared" si="680"/>
        <v>0.59078232956405585</v>
      </c>
      <c r="CC192" s="4">
        <f t="shared" si="681"/>
        <v>3.2621787555440358</v>
      </c>
      <c r="CD192" s="4">
        <f t="shared" si="682"/>
        <v>26.798911969909621</v>
      </c>
      <c r="CE192" s="4">
        <f t="shared" si="683"/>
        <v>41.683286598689563</v>
      </c>
      <c r="CF192" s="4">
        <f t="shared" si="684"/>
        <v>21.296691809728021</v>
      </c>
      <c r="CG192" s="4">
        <f t="shared" si="685"/>
        <v>13.946344993641326</v>
      </c>
      <c r="CH192" s="4">
        <f t="shared" si="686"/>
        <v>15.195057085459387</v>
      </c>
      <c r="CI192" s="4">
        <f t="shared" si="687"/>
        <v>83.90398617717959</v>
      </c>
      <c r="CJ192" s="4">
        <f t="shared" si="688"/>
        <v>3.5195394942625611</v>
      </c>
      <c r="CK192" s="4">
        <f t="shared" si="689"/>
        <v>5.4743257338013445</v>
      </c>
      <c r="CL192" s="4">
        <f t="shared" si="690"/>
        <v>2.7969250395551986</v>
      </c>
      <c r="CM192" s="4">
        <f t="shared" si="691"/>
        <v>1.8315934639751394</v>
      </c>
      <c r="CN192" s="4">
        <f t="shared" si="692"/>
        <v>1.9955886115785779</v>
      </c>
      <c r="CO192" s="4">
        <f t="shared" si="693"/>
        <v>11.019230684000009</v>
      </c>
      <c r="CP192" s="4">
        <f t="shared" si="694"/>
        <v>90.523363434569234</v>
      </c>
      <c r="CQ192" s="4">
        <f t="shared" si="695"/>
        <v>140.80091408775229</v>
      </c>
      <c r="CR192" s="4">
        <f t="shared" si="696"/>
        <v>71.937553838404</v>
      </c>
      <c r="CS192" s="4">
        <f t="shared" si="697"/>
        <v>47.109004196170602</v>
      </c>
      <c r="CT192" s="4">
        <f t="shared" si="698"/>
        <v>51.326997025122338</v>
      </c>
      <c r="CU192" s="4">
        <f t="shared" si="699"/>
        <v>283.41714181732539</v>
      </c>
      <c r="CV192" s="4">
        <f t="shared" si="700"/>
        <v>0.44167366780065015</v>
      </c>
      <c r="CW192" s="4">
        <f t="shared" si="701"/>
        <v>0.68698349017678362</v>
      </c>
      <c r="CX192" s="4">
        <f t="shared" si="702"/>
        <v>0.3509914131657324</v>
      </c>
      <c r="CY192" s="4">
        <f t="shared" si="703"/>
        <v>0.22985012797053392</v>
      </c>
      <c r="CZ192" s="4">
        <f t="shared" si="704"/>
        <v>0.2504301892147951</v>
      </c>
      <c r="DA192" s="4">
        <f t="shared" si="705"/>
        <v>1.38282409970896</v>
      </c>
      <c r="DB192" s="4">
        <f t="shared" si="706"/>
        <v>11.359948088371915</v>
      </c>
      <c r="DC192" s="4">
        <f t="shared" si="707"/>
        <v>17.669373012065567</v>
      </c>
      <c r="DD192" s="4">
        <f t="shared" si="708"/>
        <v>9.0275796899593903</v>
      </c>
      <c r="DE192" s="4">
        <f t="shared" si="709"/>
        <v>5.9117980359866591</v>
      </c>
      <c r="DF192" s="4">
        <f t="shared" si="710"/>
        <v>6.4411219337741139</v>
      </c>
      <c r="DG192" s="4">
        <f t="shared" si="711"/>
        <v>35.566553166428768</v>
      </c>
      <c r="DH192" s="4">
        <f t="shared" si="712"/>
        <v>5.9545587635901752E-2</v>
      </c>
      <c r="DI192" s="4">
        <f t="shared" si="713"/>
        <v>9.2617782315251501E-2</v>
      </c>
      <c r="DJ192" s="4">
        <f t="shared" si="714"/>
        <v>4.7319981868473901E-2</v>
      </c>
      <c r="DK192" s="4">
        <f t="shared" si="715"/>
        <v>3.0987948650744789E-2</v>
      </c>
      <c r="DL192" s="4">
        <f t="shared" si="716"/>
        <v>3.3762512609865604E-2</v>
      </c>
      <c r="DM192" s="4">
        <f t="shared" si="717"/>
        <v>0.18642966429101579</v>
      </c>
      <c r="DN192" s="4">
        <f t="shared" si="718"/>
        <v>1.5315261781482392</v>
      </c>
      <c r="DO192" s="4">
        <f t="shared" si="719"/>
        <v>2.3821506145036233</v>
      </c>
      <c r="DP192" s="4">
        <f t="shared" si="720"/>
        <v>1.2170807923536631</v>
      </c>
      <c r="DQ192" s="4">
        <f t="shared" si="721"/>
        <v>0.79701715021978792</v>
      </c>
      <c r="DR192" s="4">
        <f t="shared" si="722"/>
        <v>0.8683795719381372</v>
      </c>
      <c r="DS192" s="4">
        <f t="shared" si="723"/>
        <v>4.7950137462902322</v>
      </c>
      <c r="DT192" s="4">
        <f t="shared" si="724"/>
        <v>3.9160600320937919E-3</v>
      </c>
      <c r="DU192" s="4">
        <f t="shared" si="725"/>
        <v>6.0910776093716663E-3</v>
      </c>
      <c r="DV192" s="4">
        <f t="shared" si="726"/>
        <v>3.1120339402412067E-3</v>
      </c>
      <c r="DW192" s="4">
        <f t="shared" si="727"/>
        <v>2.0379455809516707E-3</v>
      </c>
      <c r="DX192" s="4">
        <f t="shared" si="728"/>
        <v>2.2204168514215884E-3</v>
      </c>
      <c r="DY192" s="4">
        <f t="shared" si="729"/>
        <v>1.2260686074521659E-2</v>
      </c>
      <c r="DZ192" s="4">
        <f t="shared" si="730"/>
        <v>0.10072196265866688</v>
      </c>
      <c r="EA192" s="4">
        <f t="shared" si="731"/>
        <v>0.15666391385582351</v>
      </c>
      <c r="EB192" s="4">
        <f t="shared" si="732"/>
        <v>8.0042227073288064E-2</v>
      </c>
      <c r="EC192" s="4">
        <f t="shared" si="733"/>
        <v>5.2416427997213424E-2</v>
      </c>
      <c r="ED192" s="4">
        <f t="shared" si="734"/>
        <v>5.7109630946077301E-2</v>
      </c>
      <c r="EE192" s="4">
        <f t="shared" si="735"/>
        <v>0.31534765934304021</v>
      </c>
      <c r="EF192" s="4">
        <f t="shared" si="736"/>
        <v>1.0529345582761501E-3</v>
      </c>
      <c r="EG192" s="4">
        <f t="shared" si="737"/>
        <v>1.6377445849879906E-3</v>
      </c>
      <c r="EH192" s="4">
        <f t="shared" si="738"/>
        <v>8.3675123858003751E-4</v>
      </c>
      <c r="EI192" s="4">
        <f t="shared" si="739"/>
        <v>5.4795465658959131E-4</v>
      </c>
      <c r="EJ192" s="4">
        <f t="shared" si="740"/>
        <v>5.9701680195910613E-4</v>
      </c>
      <c r="EK192" s="4">
        <f t="shared" si="741"/>
        <v>3.2966042323760302E-3</v>
      </c>
      <c r="EL192" s="4">
        <f t="shared" si="742"/>
        <v>2.7081718459767049E-2</v>
      </c>
      <c r="EM192" s="4">
        <f t="shared" si="743"/>
        <v>4.2123166545380376E-2</v>
      </c>
      <c r="EN192" s="4">
        <f t="shared" si="744"/>
        <v>2.1521433868773067E-2</v>
      </c>
      <c r="EO192" s="4">
        <f t="shared" si="745"/>
        <v>1.4093519508726888E-2</v>
      </c>
      <c r="EP192" s="4">
        <f t="shared" si="746"/>
        <v>1.5355409146108218E-2</v>
      </c>
      <c r="EQ192" s="4">
        <f t="shared" si="747"/>
        <v>8.4789417341043824E-2</v>
      </c>
      <c r="ER192" s="4">
        <f t="shared" si="748"/>
        <v>45.918813265359944</v>
      </c>
      <c r="ET192" s="4">
        <f t="shared" si="749"/>
        <v>0.48973057759087835</v>
      </c>
      <c r="EU192" s="4">
        <f t="shared" si="750"/>
        <v>0.38158587225842949</v>
      </c>
      <c r="EV192" s="4">
        <f t="shared" si="751"/>
        <v>0.54704197492436113</v>
      </c>
      <c r="EW192" s="4">
        <f t="shared" si="752"/>
        <v>0.64841065353184968</v>
      </c>
      <c r="EX192" s="4">
        <f t="shared" si="753"/>
        <v>0.62862151622846085</v>
      </c>
      <c r="EY192" s="4">
        <f t="shared" si="754"/>
        <v>0.23462178790583299</v>
      </c>
      <c r="EZ192" s="4">
        <f t="shared" si="755"/>
        <v>3.5972630910246779E-2</v>
      </c>
      <c r="FA192" s="4">
        <f t="shared" si="756"/>
        <v>2.3428373953534812E-2</v>
      </c>
      <c r="FB192" s="4">
        <f t="shared" si="757"/>
        <v>4.4849702751136436E-2</v>
      </c>
      <c r="FC192" s="4">
        <f t="shared" si="758"/>
        <v>6.69059894191813E-2</v>
      </c>
      <c r="FD192" s="4">
        <f t="shared" si="759"/>
        <v>6.1747235265866555E-2</v>
      </c>
      <c r="FE192" s="4">
        <f t="shared" si="760"/>
        <v>1.1778010020791922E-2</v>
      </c>
      <c r="FF192" s="4">
        <f t="shared" si="761"/>
        <v>0.221261480571079</v>
      </c>
      <c r="FG192" s="4">
        <f t="shared" si="762"/>
        <v>0.15445623855147902</v>
      </c>
      <c r="FH192" s="4">
        <f t="shared" si="763"/>
        <v>0.26337101459267886</v>
      </c>
      <c r="FI192" s="4">
        <f t="shared" si="764"/>
        <v>0.35315804077190782</v>
      </c>
      <c r="FJ192" s="4">
        <f t="shared" si="765"/>
        <v>0.33382420941740482</v>
      </c>
      <c r="FK192" s="4">
        <f t="shared" si="766"/>
        <v>8.3200000589987777E-2</v>
      </c>
      <c r="FL192" s="4">
        <f t="shared" si="767"/>
        <v>1.0926171880854312E-2</v>
      </c>
      <c r="FM192" s="4">
        <f t="shared" si="768"/>
        <v>7.0521407173804148E-3</v>
      </c>
      <c r="FN192" s="4">
        <f t="shared" si="769"/>
        <v>1.371035834592889E-2</v>
      </c>
      <c r="FO192" s="4">
        <f t="shared" si="770"/>
        <v>2.0786129680056824E-2</v>
      </c>
      <c r="FP192" s="4">
        <f t="shared" si="771"/>
        <v>1.911059408817015E-2</v>
      </c>
      <c r="FQ192" s="4">
        <f t="shared" si="772"/>
        <v>3.5159624824662541E-3</v>
      </c>
      <c r="FR192" s="4">
        <f t="shared" si="773"/>
        <v>0.69363824999700052</v>
      </c>
      <c r="FS192" s="4">
        <f t="shared" si="774"/>
        <v>0.59277402880522989</v>
      </c>
      <c r="FT192" s="4">
        <f t="shared" si="775"/>
        <v>0.74019715466342895</v>
      </c>
      <c r="FU192" s="4">
        <f t="shared" si="776"/>
        <v>0.81310720489997712</v>
      </c>
      <c r="FV192" s="4">
        <f t="shared" si="777"/>
        <v>0.79972477362206662</v>
      </c>
      <c r="FW192" s="4">
        <f t="shared" si="778"/>
        <v>0.41967008816225282</v>
      </c>
      <c r="FX192" s="4">
        <f t="shared" si="779"/>
        <v>8.0906488672131849E-2</v>
      </c>
      <c r="FY192" s="4">
        <f t="shared" si="780"/>
        <v>5.3563662762200107E-2</v>
      </c>
      <c r="FZ192" s="4">
        <f t="shared" si="781"/>
        <v>9.9724961647654556E-2</v>
      </c>
      <c r="GA192" s="4">
        <f t="shared" si="782"/>
        <v>0.14468015338316378</v>
      </c>
      <c r="GB192" s="4">
        <f t="shared" si="783"/>
        <v>0.13438833671857373</v>
      </c>
      <c r="GC192" s="4">
        <f t="shared" si="784"/>
        <v>2.7347395732067133E-2</v>
      </c>
      <c r="GD192" s="4">
        <f t="shared" si="785"/>
        <v>0.94380082524928255</v>
      </c>
      <c r="GE192" s="4">
        <f t="shared" si="786"/>
        <v>0.91523313658780581</v>
      </c>
      <c r="GF192" s="4">
        <f t="shared" si="787"/>
        <v>0.95481802821707595</v>
      </c>
      <c r="GG192" s="4">
        <f t="shared" si="788"/>
        <v>0.96994344241239805</v>
      </c>
      <c r="GH192" s="4">
        <f t="shared" si="789"/>
        <v>0.96734016546544355</v>
      </c>
      <c r="GI192" s="4">
        <f t="shared" si="790"/>
        <v>0.8428649671344639</v>
      </c>
      <c r="GJ192" s="4">
        <f t="shared" si="791"/>
        <v>0.39501862893295459</v>
      </c>
      <c r="GK192" s="4">
        <f t="shared" si="792"/>
        <v>0.29566986038756399</v>
      </c>
      <c r="GL192" s="4">
        <f t="shared" si="793"/>
        <v>0.45104355396015838</v>
      </c>
      <c r="GM192" s="4">
        <f t="shared" si="794"/>
        <v>0.55647771635217447</v>
      </c>
      <c r="GN192" s="4">
        <f t="shared" si="795"/>
        <v>0.53522315005974086</v>
      </c>
      <c r="GO192" s="4">
        <f t="shared" si="796"/>
        <v>0.17256214459200644</v>
      </c>
      <c r="GP192" s="4">
        <f t="shared" si="797"/>
        <v>0.99609921567350102</v>
      </c>
      <c r="GQ192" s="4">
        <f t="shared" si="798"/>
        <v>0.99394579899878943</v>
      </c>
      <c r="GR192" s="4">
        <f t="shared" si="799"/>
        <v>0.99689762076922039</v>
      </c>
      <c r="GS192" s="4">
        <f t="shared" si="800"/>
        <v>0.99796619919441265</v>
      </c>
      <c r="GT192" s="4">
        <f t="shared" si="801"/>
        <v>0.99778450247661377</v>
      </c>
      <c r="GU192" s="4">
        <f t="shared" si="802"/>
        <v>0.98788781759166433</v>
      </c>
      <c r="GV192" s="4">
        <f t="shared" si="803"/>
        <v>0.90849463708765787</v>
      </c>
      <c r="GW192" s="4">
        <f t="shared" si="804"/>
        <v>0.86455537172109664</v>
      </c>
      <c r="GX192" s="4">
        <f t="shared" si="805"/>
        <v>0.92588972443217565</v>
      </c>
      <c r="GY192" s="4">
        <f t="shared" si="806"/>
        <v>0.95019421342845833</v>
      </c>
      <c r="GZ192" s="4">
        <f t="shared" si="807"/>
        <v>0.94597567813759675</v>
      </c>
      <c r="HA192" s="4">
        <f t="shared" si="808"/>
        <v>0.76025527768031853</v>
      </c>
      <c r="HB192" s="4">
        <f t="shared" si="809"/>
        <v>0.99894817294677751</v>
      </c>
      <c r="HC192" s="4">
        <f t="shared" si="810"/>
        <v>0.99836493323674957</v>
      </c>
      <c r="HD192" s="4">
        <f t="shared" si="811"/>
        <v>0.99916394832869138</v>
      </c>
      <c r="HE192" s="4">
        <f t="shared" si="812"/>
        <v>0.99945234543328043</v>
      </c>
      <c r="HF192" s="4">
        <f t="shared" si="813"/>
        <v>0.99940333941443549</v>
      </c>
      <c r="HG192" s="4">
        <f t="shared" si="814"/>
        <v>0.99671422765863105</v>
      </c>
      <c r="HH192" s="4">
        <f t="shared" si="815"/>
        <v>0.97363236247610419</v>
      </c>
      <c r="HI192" s="4">
        <f t="shared" si="816"/>
        <v>0.95957947400304144</v>
      </c>
      <c r="HJ192" s="4">
        <f t="shared" si="817"/>
        <v>0.97893198012765559</v>
      </c>
      <c r="HK192" s="4">
        <f t="shared" si="818"/>
        <v>0.98610234733029911</v>
      </c>
      <c r="HL192" s="4">
        <f t="shared" si="819"/>
        <v>0.9848768135691307</v>
      </c>
      <c r="HM192" s="4">
        <f t="shared" si="820"/>
        <v>0.92183790145291666</v>
      </c>
      <c r="HN192" s="4">
        <f t="shared" si="821"/>
        <v>2.1313412049539151E-2</v>
      </c>
      <c r="HP192" s="4">
        <f t="shared" ref="HP192:IU192" si="1008">IF(B1=1,ET192,0)</f>
        <v>0.48973057759087835</v>
      </c>
      <c r="HQ192" s="4">
        <f t="shared" si="1008"/>
        <v>0.38158587225842949</v>
      </c>
      <c r="HR192" s="4">
        <f t="shared" si="1008"/>
        <v>0.54704197492436113</v>
      </c>
      <c r="HS192" s="4">
        <f t="shared" si="1008"/>
        <v>0.64841065353184968</v>
      </c>
      <c r="HT192" s="4">
        <f t="shared" si="1008"/>
        <v>0.62862151622846085</v>
      </c>
      <c r="HU192" s="4">
        <f t="shared" si="1008"/>
        <v>0.23462178790583299</v>
      </c>
      <c r="HV192" s="4">
        <f t="shared" si="1008"/>
        <v>3.5972630910246779E-2</v>
      </c>
      <c r="HW192" s="4">
        <f t="shared" si="1008"/>
        <v>2.3428373953534812E-2</v>
      </c>
      <c r="HX192" s="4">
        <f t="shared" si="1008"/>
        <v>4.4849702751136436E-2</v>
      </c>
      <c r="HY192" s="4">
        <f t="shared" si="1008"/>
        <v>6.69059894191813E-2</v>
      </c>
      <c r="HZ192" s="4">
        <f t="shared" si="1008"/>
        <v>6.1747235265866555E-2</v>
      </c>
      <c r="IA192" s="4">
        <f t="shared" si="1008"/>
        <v>1.1778010020791922E-2</v>
      </c>
      <c r="IB192" s="4">
        <f t="shared" si="1008"/>
        <v>0.221261480571079</v>
      </c>
      <c r="IC192" s="4">
        <f t="shared" si="1008"/>
        <v>0.15445623855147902</v>
      </c>
      <c r="ID192" s="4">
        <f t="shared" si="1008"/>
        <v>0.26337101459267886</v>
      </c>
      <c r="IE192" s="4">
        <f t="shared" si="1008"/>
        <v>0.35315804077190782</v>
      </c>
      <c r="IF192" s="4">
        <f t="shared" si="1008"/>
        <v>0.33382420941740482</v>
      </c>
      <c r="IG192" s="4">
        <f t="shared" si="1008"/>
        <v>8.3200000589987777E-2</v>
      </c>
      <c r="IH192" s="4">
        <f t="shared" si="1008"/>
        <v>1.0926171880854312E-2</v>
      </c>
      <c r="II192" s="4">
        <f t="shared" si="1008"/>
        <v>7.0521407173804148E-3</v>
      </c>
      <c r="IJ192" s="4">
        <f t="shared" si="1008"/>
        <v>1.371035834592889E-2</v>
      </c>
      <c r="IK192" s="4">
        <f t="shared" si="1008"/>
        <v>2.0786129680056824E-2</v>
      </c>
      <c r="IL192" s="4">
        <f t="shared" si="1008"/>
        <v>1.911059408817015E-2</v>
      </c>
      <c r="IM192" s="4">
        <f t="shared" si="1008"/>
        <v>3.5159624824662541E-3</v>
      </c>
      <c r="IN192" s="4">
        <f t="shared" si="1008"/>
        <v>0.69363824999700052</v>
      </c>
      <c r="IO192" s="4">
        <f t="shared" si="1008"/>
        <v>0.59277402880522989</v>
      </c>
      <c r="IP192" s="4">
        <f t="shared" si="1008"/>
        <v>0.74019715466342895</v>
      </c>
      <c r="IQ192" s="4">
        <f t="shared" si="1008"/>
        <v>0.81310720489997712</v>
      </c>
      <c r="IR192" s="4">
        <f t="shared" si="1008"/>
        <v>0.79972477362206662</v>
      </c>
      <c r="IS192" s="4">
        <f t="shared" si="1008"/>
        <v>0.41967008816225282</v>
      </c>
      <c r="IT192" s="4">
        <f t="shared" si="1008"/>
        <v>8.0906488672131849E-2</v>
      </c>
      <c r="IU192" s="4">
        <f t="shared" si="1008"/>
        <v>5.3563662762200107E-2</v>
      </c>
      <c r="IV192" s="4">
        <f t="shared" ref="IV192:KA192" si="1009">IF(AH1=1,FZ192,0)</f>
        <v>9.9724961647654556E-2</v>
      </c>
      <c r="IW192" s="4">
        <f t="shared" si="1009"/>
        <v>0.14468015338316378</v>
      </c>
      <c r="IX192" s="4">
        <f t="shared" si="1009"/>
        <v>0.13438833671857373</v>
      </c>
      <c r="IY192" s="4">
        <f t="shared" si="1009"/>
        <v>2.7347395732067133E-2</v>
      </c>
      <c r="IZ192" s="4">
        <f t="shared" si="1009"/>
        <v>0.94380082524928255</v>
      </c>
      <c r="JA192" s="4">
        <f t="shared" si="1009"/>
        <v>0.91523313658780581</v>
      </c>
      <c r="JB192" s="4">
        <f t="shared" si="1009"/>
        <v>0.95481802821707595</v>
      </c>
      <c r="JC192" s="4">
        <f t="shared" si="1009"/>
        <v>0.96994344241239805</v>
      </c>
      <c r="JD192" s="4">
        <f t="shared" si="1009"/>
        <v>0.96734016546544355</v>
      </c>
      <c r="JE192" s="4">
        <f t="shared" si="1009"/>
        <v>0.8428649671344639</v>
      </c>
      <c r="JF192" s="4">
        <f t="shared" si="1009"/>
        <v>0.39501862893295459</v>
      </c>
      <c r="JG192" s="4">
        <f t="shared" si="1009"/>
        <v>0.29566986038756399</v>
      </c>
      <c r="JH192" s="4">
        <f t="shared" si="1009"/>
        <v>0.45104355396015838</v>
      </c>
      <c r="JI192" s="4">
        <f t="shared" si="1009"/>
        <v>0.55647771635217447</v>
      </c>
      <c r="JJ192" s="4">
        <f t="shared" si="1009"/>
        <v>0.53522315005974086</v>
      </c>
      <c r="JK192" s="4">
        <f t="shared" si="1009"/>
        <v>0.17256214459200644</v>
      </c>
      <c r="JL192" s="4">
        <f t="shared" si="1009"/>
        <v>0.99609921567350102</v>
      </c>
      <c r="JM192" s="4">
        <f t="shared" si="1009"/>
        <v>0.99394579899878943</v>
      </c>
      <c r="JN192" s="4">
        <f t="shared" si="1009"/>
        <v>0.99689762076922039</v>
      </c>
      <c r="JO192" s="4">
        <f t="shared" si="1009"/>
        <v>0.99796619919441265</v>
      </c>
      <c r="JP192" s="4">
        <f t="shared" si="1009"/>
        <v>0.99778450247661377</v>
      </c>
      <c r="JQ192" s="4">
        <f t="shared" si="1009"/>
        <v>0.98788781759166433</v>
      </c>
      <c r="JR192" s="4">
        <f t="shared" si="1009"/>
        <v>0.90849463708765787</v>
      </c>
      <c r="JS192" s="4">
        <f t="shared" si="1009"/>
        <v>0.86455537172109664</v>
      </c>
      <c r="JT192" s="4">
        <f t="shared" si="1009"/>
        <v>0.92588972443217565</v>
      </c>
      <c r="JU192" s="4">
        <f t="shared" si="1009"/>
        <v>0.95019421342845833</v>
      </c>
      <c r="JV192" s="4">
        <f t="shared" si="1009"/>
        <v>0.94597567813759675</v>
      </c>
      <c r="JW192" s="4">
        <f t="shared" si="1009"/>
        <v>0.76025527768031853</v>
      </c>
      <c r="JX192" s="4">
        <f t="shared" si="1009"/>
        <v>0.99894817294677751</v>
      </c>
      <c r="JY192" s="4">
        <f t="shared" si="1009"/>
        <v>0.99836493323674957</v>
      </c>
      <c r="JZ192" s="4">
        <f t="shared" si="1009"/>
        <v>0.99916394832869138</v>
      </c>
      <c r="KA192" s="4">
        <f t="shared" si="1009"/>
        <v>0.99945234543328043</v>
      </c>
      <c r="KB192" s="4">
        <f t="shared" ref="KB192:KJ192" si="1010">IF(BN1=1,HF192,0)</f>
        <v>0.99940333941443549</v>
      </c>
      <c r="KC192" s="4">
        <f t="shared" si="1010"/>
        <v>0.99671422765863105</v>
      </c>
      <c r="KD192" s="4">
        <f t="shared" si="1010"/>
        <v>0.97363236247610419</v>
      </c>
      <c r="KE192" s="4">
        <f t="shared" si="1010"/>
        <v>0.95957947400304144</v>
      </c>
      <c r="KF192" s="4">
        <f t="shared" si="1010"/>
        <v>0.97893198012765559</v>
      </c>
      <c r="KG192" s="4">
        <f t="shared" si="1010"/>
        <v>0.98610234733029911</v>
      </c>
      <c r="KH192" s="4">
        <f t="shared" si="1010"/>
        <v>0.9848768135691307</v>
      </c>
      <c r="KI192" s="4">
        <f t="shared" si="1010"/>
        <v>0.92183790145291666</v>
      </c>
      <c r="KJ192" s="4">
        <f t="shared" si="1010"/>
        <v>0</v>
      </c>
    </row>
    <row r="193" spans="1:296" x14ac:dyDescent="0.2">
      <c r="A193" s="4" t="str">
        <f>'Respondent Data'!A193</f>
        <v>1567</v>
      </c>
      <c r="B193" s="4">
        <f>SUMPRODUCT('Respondent Data'!I193:Z193,'Product Coding'!A100:R100)</f>
        <v>1.253272013033214</v>
      </c>
      <c r="C193" s="4">
        <f>SUMPRODUCT('Respondent Data'!I193:Z193,'Product Coding'!A101:R101)</f>
        <v>1.143459588838923</v>
      </c>
      <c r="D193" s="4">
        <f>SUMPRODUCT('Respondent Data'!I193:Z193,'Product Coding'!A102:R102)</f>
        <v>1.0034731301049169</v>
      </c>
      <c r="E193" s="4">
        <f>SUMPRODUCT('Respondent Data'!I193:Z193,'Product Coding'!A103:R103)</f>
        <v>0.66108013505262264</v>
      </c>
      <c r="F193" s="4">
        <f>SUMPRODUCT('Respondent Data'!I193:Z193,'Product Coding'!A104:R104)</f>
        <v>0.36770565543196898</v>
      </c>
      <c r="G193" s="4">
        <f>SUMPRODUCT('Respondent Data'!I193:Z193,'Product Coding'!A105:R105)</f>
        <v>-0.49273197695230497</v>
      </c>
      <c r="H193" s="4">
        <f>SUMPRODUCT('Respondent Data'!I193:Z193,'Product Coding'!A106:R106)</f>
        <v>-0.43446960110808397</v>
      </c>
      <c r="I193" s="4">
        <f>SUMPRODUCT('Respondent Data'!I193:Z193,'Product Coding'!A107:R107)</f>
        <v>-0.54428202530237502</v>
      </c>
      <c r="J193" s="4">
        <f>SUMPRODUCT('Respondent Data'!I193:Z193,'Product Coding'!A108:R108)</f>
        <v>-0.68426848403638107</v>
      </c>
      <c r="K193" s="4">
        <f>SUMPRODUCT('Respondent Data'!I193:Z193,'Product Coding'!A109:R109)</f>
        <v>-1.0266614790886752</v>
      </c>
      <c r="L193" s="4">
        <f>SUMPRODUCT('Respondent Data'!I193:Z193,'Product Coding'!A110:R110)</f>
        <v>-1.3200359587093291</v>
      </c>
      <c r="M193" s="4">
        <f>SUMPRODUCT('Respondent Data'!I193:Z193,'Product Coding'!A111:R111)</f>
        <v>-2.1804735910936031</v>
      </c>
      <c r="N193" s="4">
        <f>SUMPRODUCT('Respondent Data'!I193:Z193,'Product Coding'!A112:R112)</f>
        <v>-2.3080575001367811</v>
      </c>
      <c r="O193" s="4">
        <f>SUMPRODUCT('Respondent Data'!I193:Z193,'Product Coding'!A113:R113)</f>
        <v>-2.4178699243310722</v>
      </c>
      <c r="P193" s="4">
        <f>SUMPRODUCT('Respondent Data'!I193:Z193,'Product Coding'!A114:R114)</f>
        <v>-2.557856383065078</v>
      </c>
      <c r="Q193" s="4">
        <f>SUMPRODUCT('Respondent Data'!I193:Z193,'Product Coding'!A115:R115)</f>
        <v>-2.9002493781173722</v>
      </c>
      <c r="R193" s="4">
        <f>SUMPRODUCT('Respondent Data'!I193:Z193,'Product Coding'!A116:R116)</f>
        <v>-3.1936238577380256</v>
      </c>
      <c r="S193" s="4">
        <f>SUMPRODUCT('Respondent Data'!I193:Z193,'Product Coding'!A117:R117)</f>
        <v>-4.0540614901222991</v>
      </c>
      <c r="T193" s="4">
        <f>SUMPRODUCT('Respondent Data'!I193:Z193,'Product Coding'!A118:R118)</f>
        <v>-3.9957991142780789</v>
      </c>
      <c r="U193" s="4">
        <f>SUMPRODUCT('Respondent Data'!I193:Z193,'Product Coding'!A119:R119)</f>
        <v>-4.1056115384723704</v>
      </c>
      <c r="V193" s="4">
        <f>SUMPRODUCT('Respondent Data'!I193:Z193,'Product Coding'!A120:R120)</f>
        <v>-4.2455979972063762</v>
      </c>
      <c r="W193" s="4">
        <f>SUMPRODUCT('Respondent Data'!I193:Z193,'Product Coding'!A121:R121)</f>
        <v>-4.5879909922586704</v>
      </c>
      <c r="X193" s="4">
        <f>SUMPRODUCT('Respondent Data'!I193:Z193,'Product Coding'!A122:R122)</f>
        <v>-4.8813654718793238</v>
      </c>
      <c r="Y193" s="4">
        <f>SUMPRODUCT('Respondent Data'!I193:Z193,'Product Coding'!A123:R123)</f>
        <v>-5.7418031042635977</v>
      </c>
      <c r="Z193" s="4">
        <f>SUMPRODUCT('Respondent Data'!I193:Z193,'Product Coding'!A124:R124)</f>
        <v>-0.13980090980565107</v>
      </c>
      <c r="AA193" s="4">
        <f>SUMPRODUCT('Respondent Data'!I193:Z193,'Product Coding'!A125:R125)</f>
        <v>-0.24961333399994212</v>
      </c>
      <c r="AB193" s="4">
        <f>SUMPRODUCT('Respondent Data'!I193:Z193,'Product Coding'!A126:R126)</f>
        <v>-0.38959979273394818</v>
      </c>
      <c r="AC193" s="4">
        <f>SUMPRODUCT('Respondent Data'!I193:Z193,'Product Coding'!A127:R127)</f>
        <v>-0.73199278778624233</v>
      </c>
      <c r="AD193" s="4">
        <f>SUMPRODUCT('Respondent Data'!I193:Z193,'Product Coding'!A128:R128)</f>
        <v>-1.0253672674068963</v>
      </c>
      <c r="AE193" s="4">
        <f>SUMPRODUCT('Respondent Data'!I193:Z193,'Product Coding'!A129:R129)</f>
        <v>-1.8858048997911703</v>
      </c>
      <c r="AF193" s="4">
        <f>SUMPRODUCT('Respondent Data'!I193:Z193,'Product Coding'!A130:R130)</f>
        <v>-1.8275425239469492</v>
      </c>
      <c r="AG193" s="4">
        <f>SUMPRODUCT('Respondent Data'!I193:Z193,'Product Coding'!A131:R131)</f>
        <v>-1.9373549481412402</v>
      </c>
      <c r="AH193" s="4">
        <f>SUMPRODUCT('Respondent Data'!I193:Z193,'Product Coding'!A132:R132)</f>
        <v>-2.077341406875246</v>
      </c>
      <c r="AI193" s="4">
        <f>SUMPRODUCT('Respondent Data'!I193:Z193,'Product Coding'!A133:R133)</f>
        <v>-2.4197344019275402</v>
      </c>
      <c r="AJ193" s="4">
        <f>SUMPRODUCT('Respondent Data'!I193:Z193,'Product Coding'!A134:R134)</f>
        <v>-2.7131088815481941</v>
      </c>
      <c r="AK193" s="4">
        <f>SUMPRODUCT('Respondent Data'!I193:Z193,'Product Coding'!A135:R135)</f>
        <v>-3.573546513932468</v>
      </c>
      <c r="AL193" s="4">
        <f>SUMPRODUCT('Respondent Data'!I193:Z193,'Product Coding'!A136:R136)</f>
        <v>2.1740624627084371</v>
      </c>
      <c r="AM193" s="4">
        <f>SUMPRODUCT('Respondent Data'!I193:Z193,'Product Coding'!A137:R137)</f>
        <v>2.064250038514146</v>
      </c>
      <c r="AN193" s="4">
        <f>SUMPRODUCT('Respondent Data'!I193:Z193,'Product Coding'!A138:R138)</f>
        <v>1.9242635797801402</v>
      </c>
      <c r="AO193" s="4">
        <f>SUMPRODUCT('Respondent Data'!I193:Z193,'Product Coding'!A139:R139)</f>
        <v>1.581870584727846</v>
      </c>
      <c r="AP193" s="4">
        <f>SUMPRODUCT('Respondent Data'!I193:Z193,'Product Coding'!A140:R140)</f>
        <v>1.2884961051071921</v>
      </c>
      <c r="AQ193" s="4">
        <f>SUMPRODUCT('Respondent Data'!I193:Z193,'Product Coding'!A141:R141)</f>
        <v>0.4280584727229183</v>
      </c>
      <c r="AR193" s="4">
        <f>SUMPRODUCT('Respondent Data'!I193:Z193,'Product Coding'!A142:R142)</f>
        <v>0.4863208485671392</v>
      </c>
      <c r="AS193" s="4">
        <f>SUMPRODUCT('Respondent Data'!I193:Z193,'Product Coding'!A143:R143)</f>
        <v>0.37650842437284815</v>
      </c>
      <c r="AT193" s="4">
        <f>SUMPRODUCT('Respondent Data'!I193:Z193,'Product Coding'!A144:R144)</f>
        <v>0.23652196563884209</v>
      </c>
      <c r="AU193" s="4">
        <f>SUMPRODUCT('Respondent Data'!I193:Z193,'Product Coding'!A145:R145)</f>
        <v>-0.10587102941345206</v>
      </c>
      <c r="AV193" s="4">
        <f>SUMPRODUCT('Respondent Data'!I193:Z193,'Product Coding'!A146:R146)</f>
        <v>-0.39924550903410572</v>
      </c>
      <c r="AW193" s="4">
        <f>SUMPRODUCT('Respondent Data'!I193:Z193,'Product Coding'!A147:R147)</f>
        <v>-1.2596831414183796</v>
      </c>
      <c r="AX193" s="4">
        <f>SUMPRODUCT('Respondent Data'!I193:Z193,'Product Coding'!A148:R148)</f>
        <v>4.4569416111949893</v>
      </c>
      <c r="AY193" s="4">
        <f>SUMPRODUCT('Respondent Data'!I193:Z193,'Product Coding'!A149:R149)</f>
        <v>4.3471291870006983</v>
      </c>
      <c r="AZ193" s="4">
        <f>SUMPRODUCT('Respondent Data'!I193:Z193,'Product Coding'!A150:R150)</f>
        <v>4.2071427282666916</v>
      </c>
      <c r="BA193" s="4">
        <f>SUMPRODUCT('Respondent Data'!I193:Z193,'Product Coding'!A151:R151)</f>
        <v>3.8647497332143974</v>
      </c>
      <c r="BB193" s="4">
        <f>SUMPRODUCT('Respondent Data'!I193:Z193,'Product Coding'!A152:R152)</f>
        <v>3.5713752535937435</v>
      </c>
      <c r="BC193" s="4">
        <f>SUMPRODUCT('Respondent Data'!I193:Z193,'Product Coding'!A153:R153)</f>
        <v>2.7109376212094696</v>
      </c>
      <c r="BD193" s="4">
        <f>SUMPRODUCT('Respondent Data'!I193:Z193,'Product Coding'!A154:R154)</f>
        <v>2.7691999970536911</v>
      </c>
      <c r="BE193" s="4">
        <f>SUMPRODUCT('Respondent Data'!I193:Z193,'Product Coding'!A155:R155)</f>
        <v>2.6593875728594001</v>
      </c>
      <c r="BF193" s="4">
        <f>SUMPRODUCT('Respondent Data'!I193:Z193,'Product Coding'!A156:R156)</f>
        <v>2.5194011141253938</v>
      </c>
      <c r="BG193" s="4">
        <f>SUMPRODUCT('Respondent Data'!I193:Z193,'Product Coding'!A157:R157)</f>
        <v>2.1770081190730997</v>
      </c>
      <c r="BH193" s="4">
        <f>SUMPRODUCT('Respondent Data'!I193:Z193,'Product Coding'!A158:R158)</f>
        <v>1.8836336394524458</v>
      </c>
      <c r="BI193" s="4">
        <f>SUMPRODUCT('Respondent Data'!I193:Z193,'Product Coding'!A159:R159)</f>
        <v>1.0231960070681718</v>
      </c>
      <c r="BJ193" s="4">
        <f>SUMPRODUCT('Respondent Data'!I193:Z193,'Product Coding'!A160:R160)</f>
        <v>8.0622388107615492</v>
      </c>
      <c r="BK193" s="4">
        <f>SUMPRODUCT('Respondent Data'!I193:Z193,'Product Coding'!A161:R161)</f>
        <v>7.9524263865672582</v>
      </c>
      <c r="BL193" s="4">
        <f>SUMPRODUCT('Respondent Data'!I193:Z193,'Product Coding'!A162:R162)</f>
        <v>7.8124399278332524</v>
      </c>
      <c r="BM193" s="4">
        <f>SUMPRODUCT('Respondent Data'!I193:Z193,'Product Coding'!A163:R163)</f>
        <v>7.4700469327809582</v>
      </c>
      <c r="BN193" s="4">
        <f>SUMPRODUCT('Respondent Data'!I193:Z193,'Product Coding'!A164:R164)</f>
        <v>7.1766724531603048</v>
      </c>
      <c r="BO193" s="4">
        <f>SUMPRODUCT('Respondent Data'!I193:Z193,'Product Coding'!A165:R165)</f>
        <v>6.3162348207760308</v>
      </c>
      <c r="BP193" s="4">
        <f>SUMPRODUCT('Respondent Data'!I193:Z193,'Product Coding'!A166:R166)</f>
        <v>6.3744971966202506</v>
      </c>
      <c r="BQ193" s="4">
        <f>SUMPRODUCT('Respondent Data'!I193:Z193,'Product Coding'!A167:R167)</f>
        <v>6.2646847724259596</v>
      </c>
      <c r="BR193" s="4">
        <f>SUMPRODUCT('Respondent Data'!I193:Z193,'Product Coding'!A168:R168)</f>
        <v>6.1246983136919537</v>
      </c>
      <c r="BS193" s="4">
        <f>SUMPRODUCT('Respondent Data'!I193:Z193,'Product Coding'!A169:R169)</f>
        <v>5.7823053186396596</v>
      </c>
      <c r="BT193" s="4">
        <f>SUMPRODUCT('Respondent Data'!I193:Z193,'Product Coding'!A170:R170)</f>
        <v>5.4889308390190061</v>
      </c>
      <c r="BU193" s="4">
        <f>SUMPRODUCT('Respondent Data'!I193:Z193,'Product Coding'!A171:R171)</f>
        <v>4.6284932066347322</v>
      </c>
      <c r="BV193" s="4">
        <f>SUMPRODUCT('Respondent Data'!I193:Z193,'Product Coding'!A172:R172)</f>
        <v>6.0932793051362202</v>
      </c>
      <c r="BX193" s="4">
        <f t="shared" si="676"/>
        <v>0.28556888142952658</v>
      </c>
      <c r="BY193" s="4">
        <f t="shared" si="677"/>
        <v>0.31871449121048545</v>
      </c>
      <c r="BZ193" s="4">
        <f t="shared" si="678"/>
        <v>0.36660396424012781</v>
      </c>
      <c r="CA193" s="4">
        <f t="shared" si="679"/>
        <v>0.51629336664288383</v>
      </c>
      <c r="CB193" s="4">
        <f t="shared" si="680"/>
        <v>0.69232093260661831</v>
      </c>
      <c r="CC193" s="4">
        <f t="shared" si="681"/>
        <v>1.6367817673560019</v>
      </c>
      <c r="CD193" s="4">
        <f t="shared" si="682"/>
        <v>1.5441438295352123</v>
      </c>
      <c r="CE193" s="4">
        <f t="shared" si="683"/>
        <v>1.72337060159539</v>
      </c>
      <c r="CF193" s="4">
        <f t="shared" si="684"/>
        <v>1.9823212054155204</v>
      </c>
      <c r="CG193" s="4">
        <f t="shared" si="685"/>
        <v>2.7917300104294198</v>
      </c>
      <c r="CH193" s="4">
        <f t="shared" si="686"/>
        <v>3.7435559882822687</v>
      </c>
      <c r="CI193" s="4">
        <f t="shared" si="687"/>
        <v>8.850496782795414</v>
      </c>
      <c r="CJ193" s="4">
        <f t="shared" si="688"/>
        <v>10.054874081140275</v>
      </c>
      <c r="CK193" s="4">
        <f t="shared" si="689"/>
        <v>11.221930277956311</v>
      </c>
      <c r="CL193" s="4">
        <f t="shared" si="690"/>
        <v>12.908117577898681</v>
      </c>
      <c r="CM193" s="4">
        <f t="shared" si="691"/>
        <v>18.178678168767131</v>
      </c>
      <c r="CN193" s="4">
        <f t="shared" si="692"/>
        <v>24.37660492365324</v>
      </c>
      <c r="CO193" s="4">
        <f t="shared" si="693"/>
        <v>57.631050297517355</v>
      </c>
      <c r="CP193" s="4">
        <f t="shared" si="694"/>
        <v>54.369270529141595</v>
      </c>
      <c r="CQ193" s="4">
        <f t="shared" si="695"/>
        <v>60.679841260844547</v>
      </c>
      <c r="CR193" s="4">
        <f t="shared" si="696"/>
        <v>69.797486368437276</v>
      </c>
      <c r="CS193" s="4">
        <f t="shared" si="697"/>
        <v>98.296752723512526</v>
      </c>
      <c r="CT193" s="4">
        <f t="shared" si="698"/>
        <v>131.81052462526793</v>
      </c>
      <c r="CU193" s="4">
        <f t="shared" si="699"/>
        <v>311.62579851511686</v>
      </c>
      <c r="CV193" s="4">
        <f t="shared" si="700"/>
        <v>1.1500448134181924</v>
      </c>
      <c r="CW193" s="4">
        <f t="shared" si="701"/>
        <v>1.28352902369123</v>
      </c>
      <c r="CX193" s="4">
        <f t="shared" si="702"/>
        <v>1.4763898137022808</v>
      </c>
      <c r="CY193" s="4">
        <f t="shared" si="703"/>
        <v>2.0792199259862123</v>
      </c>
      <c r="CZ193" s="4">
        <f t="shared" si="704"/>
        <v>2.7881192578806098</v>
      </c>
      <c r="DA193" s="4">
        <f t="shared" si="705"/>
        <v>6.5916579314324535</v>
      </c>
      <c r="DB193" s="4">
        <f t="shared" si="706"/>
        <v>6.2185858397422118</v>
      </c>
      <c r="DC193" s="4">
        <f t="shared" si="707"/>
        <v>6.9403690347517086</v>
      </c>
      <c r="DD193" s="4">
        <f t="shared" si="708"/>
        <v>7.9832165514841744</v>
      </c>
      <c r="DE193" s="4">
        <f t="shared" si="709"/>
        <v>11.242872832944139</v>
      </c>
      <c r="DF193" s="4">
        <f t="shared" si="710"/>
        <v>15.076072457590588</v>
      </c>
      <c r="DG193" s="4">
        <f t="shared" si="711"/>
        <v>35.642776867969523</v>
      </c>
      <c r="DH193" s="4">
        <f t="shared" si="712"/>
        <v>0.11371471549649299</v>
      </c>
      <c r="DI193" s="4">
        <f t="shared" si="713"/>
        <v>0.12691343507452121</v>
      </c>
      <c r="DJ193" s="4">
        <f t="shared" si="714"/>
        <v>0.14598322227816182</v>
      </c>
      <c r="DK193" s="4">
        <f t="shared" si="715"/>
        <v>0.20559016446969103</v>
      </c>
      <c r="DL193" s="4">
        <f t="shared" si="716"/>
        <v>0.27568507286063226</v>
      </c>
      <c r="DM193" s="4">
        <f t="shared" si="717"/>
        <v>0.65177330272474865</v>
      </c>
      <c r="DN193" s="4">
        <f t="shared" si="718"/>
        <v>0.61488449085302321</v>
      </c>
      <c r="DO193" s="4">
        <f t="shared" si="719"/>
        <v>0.6862533364084431</v>
      </c>
      <c r="DP193" s="4">
        <f t="shared" si="720"/>
        <v>0.78936854312720495</v>
      </c>
      <c r="DQ193" s="4">
        <f t="shared" si="721"/>
        <v>1.1116784934332793</v>
      </c>
      <c r="DR193" s="4">
        <f t="shared" si="722"/>
        <v>1.4906995538929733</v>
      </c>
      <c r="DS193" s="4">
        <f t="shared" si="723"/>
        <v>3.5243046042696227</v>
      </c>
      <c r="DT193" s="4">
        <f t="shared" si="724"/>
        <v>1.1597779620758754E-2</v>
      </c>
      <c r="DU193" s="4">
        <f t="shared" si="725"/>
        <v>1.2943918862929978E-2</v>
      </c>
      <c r="DV193" s="4">
        <f t="shared" si="726"/>
        <v>1.4888849107331032E-2</v>
      </c>
      <c r="DW193" s="4">
        <f t="shared" si="727"/>
        <v>2.0968169416811851E-2</v>
      </c>
      <c r="DX193" s="4">
        <f t="shared" si="728"/>
        <v>2.8117158855038803E-2</v>
      </c>
      <c r="DY193" s="4">
        <f t="shared" si="729"/>
        <v>6.6474449632060589E-2</v>
      </c>
      <c r="DZ193" s="4">
        <f t="shared" si="730"/>
        <v>6.2712154587905994E-2</v>
      </c>
      <c r="EA193" s="4">
        <f t="shared" si="731"/>
        <v>6.9991073054401692E-2</v>
      </c>
      <c r="EB193" s="4">
        <f t="shared" si="732"/>
        <v>8.0507807303365861E-2</v>
      </c>
      <c r="EC193" s="4">
        <f t="shared" si="733"/>
        <v>0.1133802438821026</v>
      </c>
      <c r="ED193" s="4">
        <f t="shared" si="734"/>
        <v>0.1520366544587389</v>
      </c>
      <c r="EE193" s="4">
        <f t="shared" si="735"/>
        <v>0.35944431587664732</v>
      </c>
      <c r="EF193" s="4">
        <f t="shared" si="736"/>
        <v>3.1522029613524817E-4</v>
      </c>
      <c r="EG193" s="4">
        <f t="shared" si="737"/>
        <v>3.5180750717321162E-4</v>
      </c>
      <c r="EH193" s="4">
        <f t="shared" si="738"/>
        <v>4.04669477968479E-4</v>
      </c>
      <c r="EI193" s="4">
        <f t="shared" si="739"/>
        <v>5.6990154918541767E-4</v>
      </c>
      <c r="EJ193" s="4">
        <f t="shared" si="740"/>
        <v>7.6420654906247389E-4</v>
      </c>
      <c r="EK193" s="4">
        <f t="shared" si="741"/>
        <v>1.8067333906690397E-3</v>
      </c>
      <c r="EL193" s="4">
        <f t="shared" si="742"/>
        <v>1.704476596976924E-3</v>
      </c>
      <c r="EM193" s="4">
        <f t="shared" si="743"/>
        <v>1.9023129854565141E-3</v>
      </c>
      <c r="EN193" s="4">
        <f t="shared" si="744"/>
        <v>2.188151153859071E-3</v>
      </c>
      <c r="EO193" s="4">
        <f t="shared" si="745"/>
        <v>3.0816031362100381E-3</v>
      </c>
      <c r="EP193" s="4">
        <f t="shared" si="746"/>
        <v>4.1322598643032922E-3</v>
      </c>
      <c r="EQ193" s="4">
        <f t="shared" si="747"/>
        <v>9.7694685879326781E-3</v>
      </c>
      <c r="ER193" s="4">
        <f t="shared" si="748"/>
        <v>2.2579921153452185E-3</v>
      </c>
      <c r="ET193" s="4">
        <f t="shared" si="749"/>
        <v>0.7778657483432706</v>
      </c>
      <c r="EU193" s="4">
        <f t="shared" si="750"/>
        <v>0.7583142573052879</v>
      </c>
      <c r="EV193" s="4">
        <f t="shared" si="751"/>
        <v>0.73174088921659874</v>
      </c>
      <c r="EW193" s="4">
        <f t="shared" si="752"/>
        <v>0.6595029840525044</v>
      </c>
      <c r="EX193" s="4">
        <f t="shared" si="753"/>
        <v>0.59090446778303307</v>
      </c>
      <c r="EY193" s="4">
        <f t="shared" si="754"/>
        <v>0.37925019521154257</v>
      </c>
      <c r="EZ193" s="4">
        <f t="shared" si="755"/>
        <v>0.39305953869073879</v>
      </c>
      <c r="FA193" s="4">
        <f t="shared" si="756"/>
        <v>0.36719203747524687</v>
      </c>
      <c r="FB193" s="4">
        <f t="shared" si="757"/>
        <v>0.33530928800832244</v>
      </c>
      <c r="FC193" s="4">
        <f t="shared" si="758"/>
        <v>0.26373185781936737</v>
      </c>
      <c r="FD193" s="4">
        <f t="shared" si="759"/>
        <v>0.21081231094778727</v>
      </c>
      <c r="FE193" s="4">
        <f t="shared" si="760"/>
        <v>0.10151772261339859</v>
      </c>
      <c r="FF193" s="4">
        <f t="shared" si="761"/>
        <v>9.0457837209200781E-2</v>
      </c>
      <c r="FG193" s="4">
        <f t="shared" si="762"/>
        <v>8.1820136202512758E-2</v>
      </c>
      <c r="FH193" s="4">
        <f t="shared" si="763"/>
        <v>7.1900456291014894E-2</v>
      </c>
      <c r="FI193" s="4">
        <f t="shared" si="764"/>
        <v>5.2141236804761674E-2</v>
      </c>
      <c r="FJ193" s="4">
        <f t="shared" si="765"/>
        <v>3.9406374611913181E-2</v>
      </c>
      <c r="FK193" s="4">
        <f t="shared" si="766"/>
        <v>1.7055809079414421E-2</v>
      </c>
      <c r="FL193" s="4">
        <f t="shared" si="767"/>
        <v>1.806055941216864E-2</v>
      </c>
      <c r="FM193" s="4">
        <f t="shared" si="768"/>
        <v>1.6212752490250289E-2</v>
      </c>
      <c r="FN193" s="4">
        <f t="shared" si="769"/>
        <v>1.4124795261739927E-2</v>
      </c>
      <c r="FO193" s="4">
        <f t="shared" si="770"/>
        <v>1.0070822786969242E-2</v>
      </c>
      <c r="FP193" s="4">
        <f t="shared" si="771"/>
        <v>7.5295237543978842E-3</v>
      </c>
      <c r="FQ193" s="4">
        <f t="shared" si="772"/>
        <v>3.1987123415588669E-3</v>
      </c>
      <c r="FR193" s="4">
        <f t="shared" si="773"/>
        <v>0.46510658464377591</v>
      </c>
      <c r="FS193" s="4">
        <f t="shared" si="774"/>
        <v>0.43791867308239485</v>
      </c>
      <c r="FT193" s="4">
        <f t="shared" si="775"/>
        <v>0.40381364616621829</v>
      </c>
      <c r="FU193" s="4">
        <f t="shared" si="776"/>
        <v>0.32475757628118107</v>
      </c>
      <c r="FV193" s="4">
        <f t="shared" si="777"/>
        <v>0.26398324126666578</v>
      </c>
      <c r="FW193" s="4">
        <f t="shared" si="778"/>
        <v>0.13172353246576168</v>
      </c>
      <c r="FX193" s="4">
        <f t="shared" si="779"/>
        <v>0.13853128884254035</v>
      </c>
      <c r="FY193" s="4">
        <f t="shared" si="780"/>
        <v>0.12593873101154543</v>
      </c>
      <c r="FZ193" s="4">
        <f t="shared" si="781"/>
        <v>0.11131870129912248</v>
      </c>
      <c r="GA193" s="4">
        <f t="shared" si="782"/>
        <v>8.1680175367754945E-2</v>
      </c>
      <c r="GB193" s="4">
        <f t="shared" si="783"/>
        <v>6.22042481232929E-2</v>
      </c>
      <c r="GC193" s="4">
        <f t="shared" si="784"/>
        <v>2.7290508129424219E-2</v>
      </c>
      <c r="GD193" s="4">
        <f t="shared" si="785"/>
        <v>0.89789601060824709</v>
      </c>
      <c r="GE193" s="4">
        <f t="shared" si="786"/>
        <v>0.88737960598887655</v>
      </c>
      <c r="GF193" s="4">
        <f t="shared" si="787"/>
        <v>0.87261312431088311</v>
      </c>
      <c r="GG193" s="4">
        <f t="shared" si="788"/>
        <v>0.82946927527388625</v>
      </c>
      <c r="GH193" s="4">
        <f t="shared" si="789"/>
        <v>0.78389253058952213</v>
      </c>
      <c r="GI193" s="4">
        <f t="shared" si="790"/>
        <v>0.60540995447160328</v>
      </c>
      <c r="GJ193" s="4">
        <f t="shared" si="791"/>
        <v>0.61923933610370763</v>
      </c>
      <c r="GK193" s="4">
        <f t="shared" si="792"/>
        <v>0.59303070209480124</v>
      </c>
      <c r="GL193" s="4">
        <f t="shared" si="793"/>
        <v>0.55885636519145554</v>
      </c>
      <c r="GM193" s="4">
        <f t="shared" si="794"/>
        <v>0.47355693734141635</v>
      </c>
      <c r="GN193" s="4">
        <f t="shared" si="795"/>
        <v>0.40149362793958665</v>
      </c>
      <c r="GO193" s="4">
        <f t="shared" si="796"/>
        <v>0.22102844248291592</v>
      </c>
      <c r="GP193" s="4">
        <f t="shared" si="797"/>
        <v>0.9885351867566311</v>
      </c>
      <c r="GQ193" s="4">
        <f t="shared" si="798"/>
        <v>0.98722148519588337</v>
      </c>
      <c r="GR193" s="4">
        <f t="shared" si="799"/>
        <v>0.98532957661282128</v>
      </c>
      <c r="GS193" s="4">
        <f t="shared" si="800"/>
        <v>0.97946246509449064</v>
      </c>
      <c r="GT193" s="4">
        <f t="shared" si="801"/>
        <v>0.97265179497018461</v>
      </c>
      <c r="GU193" s="4">
        <f t="shared" si="802"/>
        <v>0.93766897120226866</v>
      </c>
      <c r="GV193" s="4">
        <f t="shared" si="803"/>
        <v>0.94098857878197117</v>
      </c>
      <c r="GW193" s="4">
        <f t="shared" si="804"/>
        <v>0.93458723645739872</v>
      </c>
      <c r="GX193" s="4">
        <f t="shared" si="805"/>
        <v>0.92549076761944926</v>
      </c>
      <c r="GY193" s="4">
        <f t="shared" si="806"/>
        <v>0.8981657483998714</v>
      </c>
      <c r="GZ193" s="4">
        <f t="shared" si="807"/>
        <v>0.86802793655018717</v>
      </c>
      <c r="HA193" s="4">
        <f t="shared" si="808"/>
        <v>0.73559467520752619</v>
      </c>
      <c r="HB193" s="4">
        <f t="shared" si="809"/>
        <v>0.99968487903638825</v>
      </c>
      <c r="HC193" s="4">
        <f t="shared" si="810"/>
        <v>0.99964831621782158</v>
      </c>
      <c r="HD193" s="4">
        <f t="shared" si="811"/>
        <v>0.99959549421317717</v>
      </c>
      <c r="HE193" s="4">
        <f t="shared" si="812"/>
        <v>0.99943042305359875</v>
      </c>
      <c r="HF193" s="4">
        <f t="shared" si="813"/>
        <v>0.99923637701662238</v>
      </c>
      <c r="HG193" s="4">
        <f t="shared" si="814"/>
        <v>0.99819652500781852</v>
      </c>
      <c r="HH193" s="4">
        <f t="shared" si="815"/>
        <v>0.99829842370000443</v>
      </c>
      <c r="HI193" s="4">
        <f t="shared" si="816"/>
        <v>0.99810129893822874</v>
      </c>
      <c r="HJ193" s="4">
        <f t="shared" si="817"/>
        <v>0.99781662639760826</v>
      </c>
      <c r="HK193" s="4">
        <f t="shared" si="818"/>
        <v>0.99692786396782163</v>
      </c>
      <c r="HL193" s="4">
        <f t="shared" si="819"/>
        <v>0.99588474543695904</v>
      </c>
      <c r="HM193" s="4">
        <f t="shared" si="820"/>
        <v>0.99032505052703335</v>
      </c>
      <c r="HN193" s="4">
        <f t="shared" si="821"/>
        <v>0.99774709492654734</v>
      </c>
      <c r="HP193" s="4">
        <f t="shared" ref="HP193:IU193" si="1011">IF(B1=1,ET193,0)</f>
        <v>0.7778657483432706</v>
      </c>
      <c r="HQ193" s="4">
        <f t="shared" si="1011"/>
        <v>0.7583142573052879</v>
      </c>
      <c r="HR193" s="4">
        <f t="shared" si="1011"/>
        <v>0.73174088921659874</v>
      </c>
      <c r="HS193" s="4">
        <f t="shared" si="1011"/>
        <v>0.6595029840525044</v>
      </c>
      <c r="HT193" s="4">
        <f t="shared" si="1011"/>
        <v>0.59090446778303307</v>
      </c>
      <c r="HU193" s="4">
        <f t="shared" si="1011"/>
        <v>0.37925019521154257</v>
      </c>
      <c r="HV193" s="4">
        <f t="shared" si="1011"/>
        <v>0.39305953869073879</v>
      </c>
      <c r="HW193" s="4">
        <f t="shared" si="1011"/>
        <v>0.36719203747524687</v>
      </c>
      <c r="HX193" s="4">
        <f t="shared" si="1011"/>
        <v>0.33530928800832244</v>
      </c>
      <c r="HY193" s="4">
        <f t="shared" si="1011"/>
        <v>0.26373185781936737</v>
      </c>
      <c r="HZ193" s="4">
        <f t="shared" si="1011"/>
        <v>0.21081231094778727</v>
      </c>
      <c r="IA193" s="4">
        <f t="shared" si="1011"/>
        <v>0.10151772261339859</v>
      </c>
      <c r="IB193" s="4">
        <f t="shared" si="1011"/>
        <v>9.0457837209200781E-2</v>
      </c>
      <c r="IC193" s="4">
        <f t="shared" si="1011"/>
        <v>8.1820136202512758E-2</v>
      </c>
      <c r="ID193" s="4">
        <f t="shared" si="1011"/>
        <v>7.1900456291014894E-2</v>
      </c>
      <c r="IE193" s="4">
        <f t="shared" si="1011"/>
        <v>5.2141236804761674E-2</v>
      </c>
      <c r="IF193" s="4">
        <f t="shared" si="1011"/>
        <v>3.9406374611913181E-2</v>
      </c>
      <c r="IG193" s="4">
        <f t="shared" si="1011"/>
        <v>1.7055809079414421E-2</v>
      </c>
      <c r="IH193" s="4">
        <f t="shared" si="1011"/>
        <v>1.806055941216864E-2</v>
      </c>
      <c r="II193" s="4">
        <f t="shared" si="1011"/>
        <v>1.6212752490250289E-2</v>
      </c>
      <c r="IJ193" s="4">
        <f t="shared" si="1011"/>
        <v>1.4124795261739927E-2</v>
      </c>
      <c r="IK193" s="4">
        <f t="shared" si="1011"/>
        <v>1.0070822786969242E-2</v>
      </c>
      <c r="IL193" s="4">
        <f t="shared" si="1011"/>
        <v>7.5295237543978842E-3</v>
      </c>
      <c r="IM193" s="4">
        <f t="shared" si="1011"/>
        <v>3.1987123415588669E-3</v>
      </c>
      <c r="IN193" s="4">
        <f t="shared" si="1011"/>
        <v>0.46510658464377591</v>
      </c>
      <c r="IO193" s="4">
        <f t="shared" si="1011"/>
        <v>0.43791867308239485</v>
      </c>
      <c r="IP193" s="4">
        <f t="shared" si="1011"/>
        <v>0.40381364616621829</v>
      </c>
      <c r="IQ193" s="4">
        <f t="shared" si="1011"/>
        <v>0.32475757628118107</v>
      </c>
      <c r="IR193" s="4">
        <f t="shared" si="1011"/>
        <v>0.26398324126666578</v>
      </c>
      <c r="IS193" s="4">
        <f t="shared" si="1011"/>
        <v>0.13172353246576168</v>
      </c>
      <c r="IT193" s="4">
        <f t="shared" si="1011"/>
        <v>0.13853128884254035</v>
      </c>
      <c r="IU193" s="4">
        <f t="shared" si="1011"/>
        <v>0.12593873101154543</v>
      </c>
      <c r="IV193" s="4">
        <f t="shared" ref="IV193:KA193" si="1012">IF(AH1=1,FZ193,0)</f>
        <v>0.11131870129912248</v>
      </c>
      <c r="IW193" s="4">
        <f t="shared" si="1012"/>
        <v>8.1680175367754945E-2</v>
      </c>
      <c r="IX193" s="4">
        <f t="shared" si="1012"/>
        <v>6.22042481232929E-2</v>
      </c>
      <c r="IY193" s="4">
        <f t="shared" si="1012"/>
        <v>2.7290508129424219E-2</v>
      </c>
      <c r="IZ193" s="4">
        <f t="shared" si="1012"/>
        <v>0.89789601060824709</v>
      </c>
      <c r="JA193" s="4">
        <f t="shared" si="1012"/>
        <v>0.88737960598887655</v>
      </c>
      <c r="JB193" s="4">
        <f t="shared" si="1012"/>
        <v>0.87261312431088311</v>
      </c>
      <c r="JC193" s="4">
        <f t="shared" si="1012"/>
        <v>0.82946927527388625</v>
      </c>
      <c r="JD193" s="4">
        <f t="shared" si="1012"/>
        <v>0.78389253058952213</v>
      </c>
      <c r="JE193" s="4">
        <f t="shared" si="1012"/>
        <v>0.60540995447160328</v>
      </c>
      <c r="JF193" s="4">
        <f t="shared" si="1012"/>
        <v>0.61923933610370763</v>
      </c>
      <c r="JG193" s="4">
        <f t="shared" si="1012"/>
        <v>0.59303070209480124</v>
      </c>
      <c r="JH193" s="4">
        <f t="shared" si="1012"/>
        <v>0.55885636519145554</v>
      </c>
      <c r="JI193" s="4">
        <f t="shared" si="1012"/>
        <v>0.47355693734141635</v>
      </c>
      <c r="JJ193" s="4">
        <f t="shared" si="1012"/>
        <v>0.40149362793958665</v>
      </c>
      <c r="JK193" s="4">
        <f t="shared" si="1012"/>
        <v>0.22102844248291592</v>
      </c>
      <c r="JL193" s="4">
        <f t="shared" si="1012"/>
        <v>0.9885351867566311</v>
      </c>
      <c r="JM193" s="4">
        <f t="shared" si="1012"/>
        <v>0.98722148519588337</v>
      </c>
      <c r="JN193" s="4">
        <f t="shared" si="1012"/>
        <v>0.98532957661282128</v>
      </c>
      <c r="JO193" s="4">
        <f t="shared" si="1012"/>
        <v>0.97946246509449064</v>
      </c>
      <c r="JP193" s="4">
        <f t="shared" si="1012"/>
        <v>0.97265179497018461</v>
      </c>
      <c r="JQ193" s="4">
        <f t="shared" si="1012"/>
        <v>0.93766897120226866</v>
      </c>
      <c r="JR193" s="4">
        <f t="shared" si="1012"/>
        <v>0.94098857878197117</v>
      </c>
      <c r="JS193" s="4">
        <f t="shared" si="1012"/>
        <v>0.93458723645739872</v>
      </c>
      <c r="JT193" s="4">
        <f t="shared" si="1012"/>
        <v>0.92549076761944926</v>
      </c>
      <c r="JU193" s="4">
        <f t="shared" si="1012"/>
        <v>0.8981657483998714</v>
      </c>
      <c r="JV193" s="4">
        <f t="shared" si="1012"/>
        <v>0.86802793655018717</v>
      </c>
      <c r="JW193" s="4">
        <f t="shared" si="1012"/>
        <v>0.73559467520752619</v>
      </c>
      <c r="JX193" s="4">
        <f t="shared" si="1012"/>
        <v>0.99968487903638825</v>
      </c>
      <c r="JY193" s="4">
        <f t="shared" si="1012"/>
        <v>0.99964831621782158</v>
      </c>
      <c r="JZ193" s="4">
        <f t="shared" si="1012"/>
        <v>0.99959549421317717</v>
      </c>
      <c r="KA193" s="4">
        <f t="shared" si="1012"/>
        <v>0.99943042305359875</v>
      </c>
      <c r="KB193" s="4">
        <f t="shared" ref="KB193:KJ193" si="1013">IF(BN1=1,HF193,0)</f>
        <v>0.99923637701662238</v>
      </c>
      <c r="KC193" s="4">
        <f t="shared" si="1013"/>
        <v>0.99819652500781852</v>
      </c>
      <c r="KD193" s="4">
        <f t="shared" si="1013"/>
        <v>0.99829842370000443</v>
      </c>
      <c r="KE193" s="4">
        <f t="shared" si="1013"/>
        <v>0.99810129893822874</v>
      </c>
      <c r="KF193" s="4">
        <f t="shared" si="1013"/>
        <v>0.99781662639760826</v>
      </c>
      <c r="KG193" s="4">
        <f t="shared" si="1013"/>
        <v>0.99692786396782163</v>
      </c>
      <c r="KH193" s="4">
        <f t="shared" si="1013"/>
        <v>0.99588474543695904</v>
      </c>
      <c r="KI193" s="4">
        <f t="shared" si="1013"/>
        <v>0.99032505052703335</v>
      </c>
      <c r="KJ193" s="4">
        <f t="shared" si="1013"/>
        <v>0</v>
      </c>
    </row>
    <row r="194" spans="1:296" x14ac:dyDescent="0.2">
      <c r="A194" s="4" t="str">
        <f>'Respondent Data'!A194</f>
        <v>1581</v>
      </c>
      <c r="B194" s="4">
        <f>SUMPRODUCT('Respondent Data'!I194:Z194,'Product Coding'!A100:R100)</f>
        <v>-0.70786293541817613</v>
      </c>
      <c r="C194" s="4">
        <f>SUMPRODUCT('Respondent Data'!I194:Z194,'Product Coding'!A101:R101)</f>
        <v>-1.744205904172285</v>
      </c>
      <c r="D194" s="4">
        <f>SUMPRODUCT('Respondent Data'!I194:Z194,'Product Coding'!A102:R102)</f>
        <v>-1.6934628963757021</v>
      </c>
      <c r="E194" s="4">
        <f>SUMPRODUCT('Respondent Data'!I194:Z194,'Product Coding'!A103:R103)</f>
        <v>-2.560538730550145</v>
      </c>
      <c r="F194" s="4">
        <f>SUMPRODUCT('Respondent Data'!I194:Z194,'Product Coding'!A104:R104)</f>
        <v>-3.1253774856969709</v>
      </c>
      <c r="G194" s="4">
        <f>SUMPRODUCT('Respondent Data'!I194:Z194,'Product Coding'!A105:R105)</f>
        <v>-3.398562802242636</v>
      </c>
      <c r="H194" s="4">
        <f>SUMPRODUCT('Respondent Data'!I194:Z194,'Product Coding'!A106:R106)</f>
        <v>1.917193835804524</v>
      </c>
      <c r="I194" s="4">
        <f>SUMPRODUCT('Respondent Data'!I194:Z194,'Product Coding'!A107:R107)</f>
        <v>0.88085086705041515</v>
      </c>
      <c r="J194" s="4">
        <f>SUMPRODUCT('Respondent Data'!I194:Z194,'Product Coding'!A108:R108)</f>
        <v>0.93159387484699807</v>
      </c>
      <c r="K194" s="4">
        <f>SUMPRODUCT('Respondent Data'!I194:Z194,'Product Coding'!A109:R109)</f>
        <v>6.4518040672554955E-2</v>
      </c>
      <c r="L194" s="4">
        <f>SUMPRODUCT('Respondent Data'!I194:Z194,'Product Coding'!A110:R110)</f>
        <v>-0.50032071447427096</v>
      </c>
      <c r="M194" s="4">
        <f>SUMPRODUCT('Respondent Data'!I194:Z194,'Product Coding'!A111:R111)</f>
        <v>-0.77350603101993598</v>
      </c>
      <c r="N194" s="4">
        <f>SUMPRODUCT('Respondent Data'!I194:Z194,'Product Coding'!A112:R112)</f>
        <v>-1.7821650017020192</v>
      </c>
      <c r="O194" s="4">
        <f>SUMPRODUCT('Respondent Data'!I194:Z194,'Product Coding'!A113:R113)</f>
        <v>-2.8185079704561282</v>
      </c>
      <c r="P194" s="4">
        <f>SUMPRODUCT('Respondent Data'!I194:Z194,'Product Coding'!A114:R114)</f>
        <v>-2.7677649626595451</v>
      </c>
      <c r="Q194" s="4">
        <f>SUMPRODUCT('Respondent Data'!I194:Z194,'Product Coding'!A115:R115)</f>
        <v>-3.6348407968339886</v>
      </c>
      <c r="R194" s="4">
        <f>SUMPRODUCT('Respondent Data'!I194:Z194,'Product Coding'!A116:R116)</f>
        <v>-4.1996795519808146</v>
      </c>
      <c r="S194" s="4">
        <f>SUMPRODUCT('Respondent Data'!I194:Z194,'Product Coding'!A117:R117)</f>
        <v>-4.4728648685264796</v>
      </c>
      <c r="T194" s="4">
        <f>SUMPRODUCT('Respondent Data'!I194:Z194,'Product Coding'!A118:R118)</f>
        <v>0.84289176952068101</v>
      </c>
      <c r="U194" s="4">
        <f>SUMPRODUCT('Respondent Data'!I194:Z194,'Product Coding'!A119:R119)</f>
        <v>-0.19345119923342802</v>
      </c>
      <c r="V194" s="4">
        <f>SUMPRODUCT('Respondent Data'!I194:Z194,'Product Coding'!A120:R120)</f>
        <v>-0.14270819143684488</v>
      </c>
      <c r="W194" s="4">
        <f>SUMPRODUCT('Respondent Data'!I194:Z194,'Product Coding'!A121:R121)</f>
        <v>-1.0097840256112882</v>
      </c>
      <c r="X194" s="4">
        <f>SUMPRODUCT('Respondent Data'!I194:Z194,'Product Coding'!A122:R122)</f>
        <v>-1.5746227807581141</v>
      </c>
      <c r="Y194" s="4">
        <f>SUMPRODUCT('Respondent Data'!I194:Z194,'Product Coding'!A123:R123)</f>
        <v>-1.8478080973037792</v>
      </c>
      <c r="Z194" s="4">
        <f>SUMPRODUCT('Respondent Data'!I194:Z194,'Product Coding'!A124:R124)</f>
        <v>-0.28255220885561316</v>
      </c>
      <c r="AA194" s="4">
        <f>SUMPRODUCT('Respondent Data'!I194:Z194,'Product Coding'!A125:R125)</f>
        <v>-1.3188951776097222</v>
      </c>
      <c r="AB194" s="4">
        <f>SUMPRODUCT('Respondent Data'!I194:Z194,'Product Coding'!A126:R126)</f>
        <v>-1.2681521698131391</v>
      </c>
      <c r="AC194" s="4">
        <f>SUMPRODUCT('Respondent Data'!I194:Z194,'Product Coding'!A127:R127)</f>
        <v>-2.1352280039875824</v>
      </c>
      <c r="AD194" s="4">
        <f>SUMPRODUCT('Respondent Data'!I194:Z194,'Product Coding'!A128:R128)</f>
        <v>-2.7000667591344083</v>
      </c>
      <c r="AE194" s="4">
        <f>SUMPRODUCT('Respondent Data'!I194:Z194,'Product Coding'!A129:R129)</f>
        <v>-2.9732520756800733</v>
      </c>
      <c r="AF194" s="4">
        <f>SUMPRODUCT('Respondent Data'!I194:Z194,'Product Coding'!A130:R130)</f>
        <v>2.342504562367087</v>
      </c>
      <c r="AG194" s="4">
        <f>SUMPRODUCT('Respondent Data'!I194:Z194,'Product Coding'!A131:R131)</f>
        <v>1.306161593612978</v>
      </c>
      <c r="AH194" s="4">
        <f>SUMPRODUCT('Respondent Data'!I194:Z194,'Product Coding'!A132:R132)</f>
        <v>1.3569046014095612</v>
      </c>
      <c r="AI194" s="4">
        <f>SUMPRODUCT('Respondent Data'!I194:Z194,'Product Coding'!A133:R133)</f>
        <v>0.48982876723511803</v>
      </c>
      <c r="AJ194" s="4">
        <f>SUMPRODUCT('Respondent Data'!I194:Z194,'Product Coding'!A134:R134)</f>
        <v>-7.5009987911707876E-2</v>
      </c>
      <c r="AK194" s="4">
        <f>SUMPRODUCT('Respondent Data'!I194:Z194,'Product Coding'!A135:R135)</f>
        <v>-0.3481953044573729</v>
      </c>
      <c r="AL194" s="4">
        <f>SUMPRODUCT('Respondent Data'!I194:Z194,'Product Coding'!A136:R136)</f>
        <v>-0.54979670986088014</v>
      </c>
      <c r="AM194" s="4">
        <f>SUMPRODUCT('Respondent Data'!I194:Z194,'Product Coding'!A137:R137)</f>
        <v>-1.5861396786149891</v>
      </c>
      <c r="AN194" s="4">
        <f>SUMPRODUCT('Respondent Data'!I194:Z194,'Product Coding'!A138:R138)</f>
        <v>-1.5353966708184061</v>
      </c>
      <c r="AO194" s="4">
        <f>SUMPRODUCT('Respondent Data'!I194:Z194,'Product Coding'!A139:R139)</f>
        <v>-2.4024725049928488</v>
      </c>
      <c r="AP194" s="4">
        <f>SUMPRODUCT('Respondent Data'!I194:Z194,'Product Coding'!A140:R140)</f>
        <v>-2.9673112601396747</v>
      </c>
      <c r="AQ194" s="4">
        <f>SUMPRODUCT('Respondent Data'!I194:Z194,'Product Coding'!A141:R141)</f>
        <v>-3.2404965766853397</v>
      </c>
      <c r="AR194" s="4">
        <f>SUMPRODUCT('Respondent Data'!I194:Z194,'Product Coding'!A142:R142)</f>
        <v>2.0752600613618202</v>
      </c>
      <c r="AS194" s="4">
        <f>SUMPRODUCT('Respondent Data'!I194:Z194,'Product Coding'!A143:R143)</f>
        <v>1.0389170926077111</v>
      </c>
      <c r="AT194" s="4">
        <f>SUMPRODUCT('Respondent Data'!I194:Z194,'Product Coding'!A144:R144)</f>
        <v>1.0896601004042941</v>
      </c>
      <c r="AU194" s="4">
        <f>SUMPRODUCT('Respondent Data'!I194:Z194,'Product Coding'!A145:R145)</f>
        <v>0.22258426622985117</v>
      </c>
      <c r="AV194" s="4">
        <f>SUMPRODUCT('Respondent Data'!I194:Z194,'Product Coding'!A146:R146)</f>
        <v>-0.34225448891697474</v>
      </c>
      <c r="AW194" s="4">
        <f>SUMPRODUCT('Respondent Data'!I194:Z194,'Product Coding'!A147:R147)</f>
        <v>-0.61543980546263977</v>
      </c>
      <c r="AX194" s="4">
        <f>SUMPRODUCT('Respondent Data'!I194:Z194,'Product Coding'!A148:R148)</f>
        <v>0.40522015057175698</v>
      </c>
      <c r="AY194" s="4">
        <f>SUMPRODUCT('Respondent Data'!I194:Z194,'Product Coding'!A149:R149)</f>
        <v>-0.63112281818235205</v>
      </c>
      <c r="AZ194" s="4">
        <f>SUMPRODUCT('Respondent Data'!I194:Z194,'Product Coding'!A150:R150)</f>
        <v>-0.58037981038576913</v>
      </c>
      <c r="BA194" s="4">
        <f>SUMPRODUCT('Respondent Data'!I194:Z194,'Product Coding'!A151:R151)</f>
        <v>-1.447455644560212</v>
      </c>
      <c r="BB194" s="4">
        <f>SUMPRODUCT('Respondent Data'!I194:Z194,'Product Coding'!A152:R152)</f>
        <v>-2.0122943997070379</v>
      </c>
      <c r="BC194" s="4">
        <f>SUMPRODUCT('Respondent Data'!I194:Z194,'Product Coding'!A153:R153)</f>
        <v>-2.285479716252703</v>
      </c>
      <c r="BD194" s="4">
        <f>SUMPRODUCT('Respondent Data'!I194:Z194,'Product Coding'!A154:R154)</f>
        <v>3.0302769217944574</v>
      </c>
      <c r="BE194" s="4">
        <f>SUMPRODUCT('Respondent Data'!I194:Z194,'Product Coding'!A155:R155)</f>
        <v>1.9939339530403482</v>
      </c>
      <c r="BF194" s="4">
        <f>SUMPRODUCT('Respondent Data'!I194:Z194,'Product Coding'!A156:R156)</f>
        <v>2.0446769608369308</v>
      </c>
      <c r="BG194" s="4">
        <f>SUMPRODUCT('Respondent Data'!I194:Z194,'Product Coding'!A157:R157)</f>
        <v>1.1776011266624882</v>
      </c>
      <c r="BH194" s="4">
        <f>SUMPRODUCT('Respondent Data'!I194:Z194,'Product Coding'!A158:R158)</f>
        <v>0.61276237151566215</v>
      </c>
      <c r="BI194" s="4">
        <f>SUMPRODUCT('Respondent Data'!I194:Z194,'Product Coding'!A159:R159)</f>
        <v>0.33957705496999713</v>
      </c>
      <c r="BJ194" s="4">
        <f>SUMPRODUCT('Respondent Data'!I194:Z194,'Product Coding'!A160:R160)</f>
        <v>1.2657293272572108</v>
      </c>
      <c r="BK194" s="4">
        <f>SUMPRODUCT('Respondent Data'!I194:Z194,'Product Coding'!A161:R161)</f>
        <v>0.22938635850310174</v>
      </c>
      <c r="BL194" s="4">
        <f>SUMPRODUCT('Respondent Data'!I194:Z194,'Product Coding'!A162:R162)</f>
        <v>0.28012936629968488</v>
      </c>
      <c r="BM194" s="4">
        <f>SUMPRODUCT('Respondent Data'!I194:Z194,'Product Coding'!A163:R163)</f>
        <v>-0.58694646787475824</v>
      </c>
      <c r="BN194" s="4">
        <f>SUMPRODUCT('Respondent Data'!I194:Z194,'Product Coding'!A164:R164)</f>
        <v>-1.1517852230215841</v>
      </c>
      <c r="BO194" s="4">
        <f>SUMPRODUCT('Respondent Data'!I194:Z194,'Product Coding'!A165:R165)</f>
        <v>-1.4249705395672492</v>
      </c>
      <c r="BP194" s="4">
        <f>SUMPRODUCT('Respondent Data'!I194:Z194,'Product Coding'!A166:R166)</f>
        <v>3.8907860984799107</v>
      </c>
      <c r="BQ194" s="4">
        <f>SUMPRODUCT('Respondent Data'!I194:Z194,'Product Coding'!A167:R167)</f>
        <v>2.8544431297258019</v>
      </c>
      <c r="BR194" s="4">
        <f>SUMPRODUCT('Respondent Data'!I194:Z194,'Product Coding'!A168:R168)</f>
        <v>2.9051861375223851</v>
      </c>
      <c r="BS194" s="4">
        <f>SUMPRODUCT('Respondent Data'!I194:Z194,'Product Coding'!A169:R169)</f>
        <v>2.038110303347942</v>
      </c>
      <c r="BT194" s="4">
        <f>SUMPRODUCT('Respondent Data'!I194:Z194,'Product Coding'!A170:R170)</f>
        <v>1.4732715482011161</v>
      </c>
      <c r="BU194" s="4">
        <f>SUMPRODUCT('Respondent Data'!I194:Z194,'Product Coding'!A171:R171)</f>
        <v>1.200086231655451</v>
      </c>
      <c r="BV194" s="4">
        <f>SUMPRODUCT('Respondent Data'!I194:Z194,'Product Coding'!A172:R172)</f>
        <v>5.9070024562717496</v>
      </c>
      <c r="BX194" s="4">
        <f t="shared" ref="BX194:BX257" si="1014">EXP(-1*B194)</f>
        <v>2.0296491293261059</v>
      </c>
      <c r="BY194" s="4">
        <f t="shared" ref="BY194:BY257" si="1015">EXP(-1*C194)</f>
        <v>5.7213563658148958</v>
      </c>
      <c r="BZ194" s="4">
        <f t="shared" ref="BZ194:BZ257" si="1016">EXP(-1*D194)</f>
        <v>5.4382803370252191</v>
      </c>
      <c r="CA194" s="4">
        <f t="shared" ref="CA194:CA257" si="1017">EXP(-1*E194)</f>
        <v>12.942788113044246</v>
      </c>
      <c r="CB194" s="4">
        <f t="shared" ref="CB194:CB257" si="1018">EXP(-1*F194)</f>
        <v>22.768488250183918</v>
      </c>
      <c r="CC194" s="4">
        <f t="shared" ref="CC194:CC257" si="1019">EXP(-1*G194)</f>
        <v>29.921066641172182</v>
      </c>
      <c r="CD194" s="4">
        <f t="shared" ref="CD194:CD257" si="1020">EXP(-1*H194)</f>
        <v>0.14701894311107921</v>
      </c>
      <c r="CE194" s="4">
        <f t="shared" ref="CE194:CE257" si="1021">EXP(-1*I194)</f>
        <v>0.41443013667255529</v>
      </c>
      <c r="CF194" s="4">
        <f t="shared" ref="CF194:CF257" si="1022">EXP(-1*J194)</f>
        <v>0.3939253420401167</v>
      </c>
      <c r="CG194" s="4">
        <f t="shared" ref="CG194:CG257" si="1023">EXP(-1*K194)</f>
        <v>0.93751920063257099</v>
      </c>
      <c r="CH194" s="4">
        <f t="shared" ref="CH194:CH257" si="1024">EXP(-1*L194)</f>
        <v>1.6492501242766453</v>
      </c>
      <c r="CI194" s="4">
        <f t="shared" ref="CI194:CI257" si="1025">EXP(-1*M194)</f>
        <v>2.1673517509905116</v>
      </c>
      <c r="CJ194" s="4">
        <f t="shared" ref="CJ194:CJ257" si="1026">EXP(-1*N194)</f>
        <v>5.9427084751722639</v>
      </c>
      <c r="CK194" s="4">
        <f t="shared" ref="CK194:CK257" si="1027">EXP(-1*O194)</f>
        <v>16.751837779911217</v>
      </c>
      <c r="CL194" s="4">
        <f t="shared" ref="CL194:CL257" si="1028">EXP(-1*P194)</f>
        <v>15.923005697015652</v>
      </c>
      <c r="CM194" s="4">
        <f t="shared" ref="CM194:CM257" si="1029">EXP(-1*Q194)</f>
        <v>37.89581928246124</v>
      </c>
      <c r="CN194" s="4">
        <f t="shared" ref="CN194:CN257" si="1030">EXP(-1*R194)</f>
        <v>66.66496496177804</v>
      </c>
      <c r="CO194" s="4">
        <f t="shared" ref="CO194:CO257" si="1031">EXP(-1*S194)</f>
        <v>87.607347371279971</v>
      </c>
      <c r="CP194" s="4">
        <f t="shared" ref="CP194:CP257" si="1032">EXP(-1*T194)</f>
        <v>0.4304639194101329</v>
      </c>
      <c r="CQ194" s="4">
        <f t="shared" ref="CQ194:CQ257" si="1033">EXP(-1*U194)</f>
        <v>1.2134301687841571</v>
      </c>
      <c r="CR194" s="4">
        <f t="shared" ref="CR194:CR257" si="1034">EXP(-1*V194)</f>
        <v>1.1533931825468764</v>
      </c>
      <c r="CS194" s="4">
        <f t="shared" ref="CS194:CS257" si="1035">EXP(-1*W194)</f>
        <v>2.7450080995456347</v>
      </c>
      <c r="CT194" s="4">
        <f t="shared" ref="CT194:CT257" si="1036">EXP(-1*X194)</f>
        <v>4.8289197130697712</v>
      </c>
      <c r="CU194" s="4">
        <f t="shared" ref="CU194:CU257" si="1037">EXP(-1*Y194)</f>
        <v>6.3458946835639631</v>
      </c>
      <c r="CV194" s="4">
        <f t="shared" ref="CV194:CV257" si="1038">EXP(-1*Z194)</f>
        <v>1.3265110289116799</v>
      </c>
      <c r="CW194" s="4">
        <f t="shared" ref="CW194:CW257" si="1039">EXP(-1*AA194)</f>
        <v>3.7392878453367908</v>
      </c>
      <c r="CX194" s="4">
        <f t="shared" ref="CX194:CX257" si="1040">EXP(-1*AB194)</f>
        <v>3.5542787869806283</v>
      </c>
      <c r="CY194" s="4">
        <f t="shared" ref="CY194:CY257" si="1041">EXP(-1*AC194)</f>
        <v>8.4589749670282384</v>
      </c>
      <c r="CZ194" s="4">
        <f t="shared" ref="CZ194:CZ257" si="1042">EXP(-1*AD194)</f>
        <v>14.880725116041612</v>
      </c>
      <c r="DA194" s="4">
        <f t="shared" ref="DA194:DA257" si="1043">EXP(-1*AE194)</f>
        <v>19.555411978766273</v>
      </c>
      <c r="DB194" s="4">
        <f t="shared" ref="DB194:DB257" si="1044">EXP(-1*AF194)</f>
        <v>9.6086681524376411E-2</v>
      </c>
      <c r="DC194" s="4">
        <f t="shared" ref="DC194:DC257" si="1045">EXP(-1*AG194)</f>
        <v>0.27085772563657295</v>
      </c>
      <c r="DD194" s="4">
        <f t="shared" ref="DD194:DD257" si="1046">EXP(-1*AH194)</f>
        <v>0.2574564752270847</v>
      </c>
      <c r="DE194" s="4">
        <f t="shared" ref="DE194:DE257" si="1047">EXP(-1*AI194)</f>
        <v>0.61273130487754968</v>
      </c>
      <c r="DF194" s="4">
        <f t="shared" ref="DF194:DF257" si="1048">EXP(-1*AJ194)</f>
        <v>1.0778949167501262</v>
      </c>
      <c r="DG194" s="4">
        <f t="shared" ref="DG194:DG257" si="1049">EXP(-1*AK194)</f>
        <v>1.4165088732230933</v>
      </c>
      <c r="DH194" s="4">
        <f t="shared" ref="DH194:DH257" si="1050">EXP(-1*AL194)</f>
        <v>1.7329007004328065</v>
      </c>
      <c r="DI194" s="4">
        <f t="shared" ref="DI194:DI257" si="1051">EXP(-1*AM194)</f>
        <v>4.8848553725333819</v>
      </c>
      <c r="DJ194" s="4">
        <f t="shared" ref="DJ194:DJ257" si="1052">EXP(-1*AN194)</f>
        <v>4.6431669735497403</v>
      </c>
      <c r="DK194" s="4">
        <f t="shared" ref="DK194:DK257" si="1053">EXP(-1*AO194)</f>
        <v>11.05046496095343</v>
      </c>
      <c r="DL194" s="4">
        <f t="shared" ref="DL194:DL257" si="1054">EXP(-1*AP194)</f>
        <v>19.439581288436809</v>
      </c>
      <c r="DM194" s="4">
        <f t="shared" ref="DM194:DM257" si="1055">EXP(-1*AQ194)</f>
        <v>25.546404346942229</v>
      </c>
      <c r="DN194" s="4">
        <f t="shared" ref="DN194:DN257" si="1056">EXP(-1*AR194)</f>
        <v>0.12552377936312065</v>
      </c>
      <c r="DO194" s="4">
        <f t="shared" ref="DO194:DO257" si="1057">EXP(-1*AS194)</f>
        <v>0.35383764796764844</v>
      </c>
      <c r="DP194" s="4">
        <f t="shared" ref="DP194:DP257" si="1058">EXP(-1*AT194)</f>
        <v>0.33633079298105206</v>
      </c>
      <c r="DQ194" s="4">
        <f t="shared" ref="DQ194:DQ257" si="1059">EXP(-1*AU194)</f>
        <v>0.80044755321073824</v>
      </c>
      <c r="DR194" s="4">
        <f t="shared" ref="DR194:DR257" si="1060">EXP(-1*AV194)</f>
        <v>1.4081186024979668</v>
      </c>
      <c r="DS194" s="4">
        <f t="shared" ref="DS194:DS257" si="1061">EXP(-1*AW194)</f>
        <v>1.8504702675495186</v>
      </c>
      <c r="DT194" s="4">
        <f t="shared" ref="DT194:DT257" si="1062">EXP(-1*AX194)</f>
        <v>0.66682999169396973</v>
      </c>
      <c r="DU194" s="4">
        <f t="shared" ref="DU194:DU257" si="1063">EXP(-1*AY194)</f>
        <v>1.8797199785764549</v>
      </c>
      <c r="DV194" s="4">
        <f t="shared" ref="DV194:DV257" si="1064">EXP(-1*AZ194)</f>
        <v>1.7867169155350828</v>
      </c>
      <c r="DW194" s="4">
        <f t="shared" ref="DW194:DW257" si="1065">EXP(-1*BA194)</f>
        <v>4.2522814240231233</v>
      </c>
      <c r="DX194" s="4">
        <f t="shared" ref="DX194:DX257" si="1066">EXP(-1*BB194)</f>
        <v>7.4804608399459811</v>
      </c>
      <c r="DY194" s="4">
        <f t="shared" ref="DY194:DY257" si="1067">EXP(-1*BC194)</f>
        <v>9.8304008961549982</v>
      </c>
      <c r="DZ194" s="4">
        <f t="shared" ref="DZ194:DZ257" si="1068">EXP(-1*BD194)</f>
        <v>4.8302260325245351E-2</v>
      </c>
      <c r="EA194" s="4">
        <f t="shared" ref="EA194:EA257" si="1069">EXP(-1*BE194)</f>
        <v>0.13615872842359084</v>
      </c>
      <c r="EB194" s="4">
        <f t="shared" ref="EB194:EB257" si="1070">EXP(-1*BF194)</f>
        <v>0.12942199159707571</v>
      </c>
      <c r="EC194" s="4">
        <f t="shared" ref="EC194:EC257" si="1071">EXP(-1*BG194)</f>
        <v>0.30801674621382713</v>
      </c>
      <c r="ED194" s="4">
        <f t="shared" ref="ED194:ED257" si="1072">EXP(-1*BH194)</f>
        <v>0.54185200327596761</v>
      </c>
      <c r="EE194" s="4">
        <f t="shared" ref="EE194:EE257" si="1073">EXP(-1*BI194)</f>
        <v>0.71207142615372854</v>
      </c>
      <c r="EF194" s="4">
        <f t="shared" ref="EF194:EF257" si="1074">EXP(-1*BJ194)</f>
        <v>0.28203352637466261</v>
      </c>
      <c r="EG194" s="4">
        <f t="shared" ref="EG194:EG257" si="1075">EXP(-1*BK194)</f>
        <v>0.79502131091626627</v>
      </c>
      <c r="EH194" s="4">
        <f t="shared" ref="EH194:EH257" si="1076">EXP(-1*BL194)</f>
        <v>0.7556859748337208</v>
      </c>
      <c r="EI194" s="4">
        <f t="shared" ref="EI194:EI257" si="1077">EXP(-1*BM194)</f>
        <v>1.798488280510792</v>
      </c>
      <c r="EJ194" s="4">
        <f t="shared" ref="EJ194:EJ257" si="1078">EXP(-1*BN194)</f>
        <v>3.1638360239888028</v>
      </c>
      <c r="EK194" s="4">
        <f t="shared" ref="EK194:EK257" si="1079">EXP(-1*BO194)</f>
        <v>4.157735352268964</v>
      </c>
      <c r="EL194" s="4">
        <f t="shared" ref="EL194:EL257" si="1080">EXP(-1*BP194)</f>
        <v>2.0429280297950197E-2</v>
      </c>
      <c r="EM194" s="4">
        <f t="shared" ref="EM194:EM257" si="1081">EXP(-1*BQ194)</f>
        <v>5.7587881172595723E-2</v>
      </c>
      <c r="EN194" s="4">
        <f t="shared" ref="EN194:EN257" si="1082">EXP(-1*BR194)</f>
        <v>5.4738600745640818E-2</v>
      </c>
      <c r="EO194" s="4">
        <f t="shared" ref="EO194:EO257" si="1083">EXP(-1*BS194)</f>
        <v>0.13027465800758878</v>
      </c>
      <c r="EP194" s="4">
        <f t="shared" ref="EP194:EP257" si="1084">EXP(-1*BT194)</f>
        <v>0.22917450198795303</v>
      </c>
      <c r="EQ194" s="4">
        <f t="shared" ref="EQ194:EQ257" si="1085">EXP(-1*BU194)</f>
        <v>0.30116824055648922</v>
      </c>
      <c r="ER194" s="4">
        <f t="shared" ref="ER194:ER257" si="1086">EXP(-1*BV194)</f>
        <v>2.7203289832283596E-3</v>
      </c>
      <c r="ET194" s="4">
        <f t="shared" ref="ET194:ET257" si="1087">1/(1+BX194)</f>
        <v>0.33007122518587922</v>
      </c>
      <c r="EU194" s="4">
        <f t="shared" ref="EU194:EU257" si="1088">1/(1+BY194)</f>
        <v>0.14877949413395822</v>
      </c>
      <c r="EV194" s="4">
        <f t="shared" ref="EV194:EV257" si="1089">1/(1+BZ194)</f>
        <v>0.15532097821979057</v>
      </c>
      <c r="EW194" s="4">
        <f t="shared" ref="EW194:EW257" si="1090">1/(1+CA194)</f>
        <v>7.1721666562833644E-2</v>
      </c>
      <c r="EX194" s="4">
        <f t="shared" ref="EX194:EX257" si="1091">1/(1+CB194)</f>
        <v>4.2072511700118838E-2</v>
      </c>
      <c r="EY194" s="4">
        <f t="shared" ref="EY194:EY257" si="1092">1/(1+CC194)</f>
        <v>3.2340410879244205E-2</v>
      </c>
      <c r="EZ194" s="4">
        <f t="shared" ref="EZ194:EZ257" si="1093">1/(1+CD194)</f>
        <v>0.87182518301544598</v>
      </c>
      <c r="FA194" s="4">
        <f t="shared" ref="FA194:FA257" si="1094">1/(1+CE194)</f>
        <v>0.70699851061749741</v>
      </c>
      <c r="FB194" s="4">
        <f t="shared" ref="FB194:FB257" si="1095">1/(1+CF194)</f>
        <v>0.71739853623467609</v>
      </c>
      <c r="FC194" s="4">
        <f t="shared" ref="FC194:FC257" si="1096">1/(1+CG194)</f>
        <v>0.51612391746802555</v>
      </c>
      <c r="FD194" s="4">
        <f t="shared" ref="FD194:FD257" si="1097">1/(1+CH194)</f>
        <v>0.3774653026667466</v>
      </c>
      <c r="FE194" s="4">
        <f t="shared" ref="FE194:FE257" si="1098">1/(1+CI194)</f>
        <v>0.31572116980290382</v>
      </c>
      <c r="FF194" s="4">
        <f t="shared" ref="FF194:FF257" si="1099">1/(1+CJ194)</f>
        <v>0.14403600605960742</v>
      </c>
      <c r="FG194" s="4">
        <f t="shared" ref="FG194:FG257" si="1100">1/(1+CK194)</f>
        <v>5.6332195708302682E-2</v>
      </c>
      <c r="FH194" s="4">
        <f t="shared" ref="FH194:FH257" si="1101">1/(1+CL194)</f>
        <v>5.9091157794525145E-2</v>
      </c>
      <c r="FI194" s="4">
        <f t="shared" ref="FI194:FI257" si="1102">1/(1+CM194)</f>
        <v>2.5709703984842309E-2</v>
      </c>
      <c r="FJ194" s="4">
        <f t="shared" ref="FJ194:FJ257" si="1103">1/(1+CN194)</f>
        <v>1.4778696782963986E-2</v>
      </c>
      <c r="FK194" s="4">
        <f t="shared" ref="FK194:FK257" si="1104">1/(1+CO194)</f>
        <v>1.1285745817554255E-2</v>
      </c>
      <c r="FL194" s="4">
        <f t="shared" ref="FL194:FL257" si="1105">1/(1+CP194)</f>
        <v>0.69907390632569089</v>
      </c>
      <c r="FM194" s="4">
        <f t="shared" ref="FM194:FM257" si="1106">1/(1+CQ194)</f>
        <v>0.45178746278194198</v>
      </c>
      <c r="FN194" s="4">
        <f t="shared" ref="FN194:FN257" si="1107">1/(1+CR194)</f>
        <v>0.46438337787308903</v>
      </c>
      <c r="FO194" s="4">
        <f t="shared" ref="FO194:FO257" si="1108">1/(1+CS194)</f>
        <v>0.26702211942380727</v>
      </c>
      <c r="FP194" s="4">
        <f t="shared" ref="FP194:FP257" si="1109">1/(1+CT194)</f>
        <v>0.17155837603283011</v>
      </c>
      <c r="FQ194" s="4">
        <f t="shared" ref="FQ194:FQ257" si="1110">1/(1+CU194)</f>
        <v>0.13613045695270382</v>
      </c>
      <c r="FR194" s="4">
        <f t="shared" ref="FR194:FR257" si="1111">1/(1+CV194)</f>
        <v>0.42982817943819956</v>
      </c>
      <c r="FS194" s="4">
        <f t="shared" ref="FS194:FS257" si="1112">1/(1+CW194)</f>
        <v>0.21100216585999249</v>
      </c>
      <c r="FT194" s="4">
        <f t="shared" ref="FT194:FT257" si="1113">1/(1+CX194)</f>
        <v>0.21957373423399376</v>
      </c>
      <c r="FU194" s="4">
        <f t="shared" ref="FU194:FU257" si="1114">1/(1+CY194)</f>
        <v>0.10571970044172489</v>
      </c>
      <c r="FV194" s="4">
        <f t="shared" ref="FV194:FV257" si="1115">1/(1+CZ194)</f>
        <v>6.2969416868116995E-2</v>
      </c>
      <c r="FW194" s="4">
        <f t="shared" ref="FW194:FW257" si="1116">1/(1+DA194)</f>
        <v>4.8648988452919324E-2</v>
      </c>
      <c r="FX194" s="4">
        <f t="shared" ref="FX194:FX257" si="1117">1/(1+DB194)</f>
        <v>0.91233660335080036</v>
      </c>
      <c r="FY194" s="4">
        <f t="shared" ref="FY194:FY257" si="1118">1/(1+DC194)</f>
        <v>0.78687014276055156</v>
      </c>
      <c r="FZ194" s="4">
        <f t="shared" ref="FZ194:FZ257" si="1119">1/(1+DD194)</f>
        <v>0.79525615375228753</v>
      </c>
      <c r="GA194" s="4">
        <f t="shared" ref="GA194:GA257" si="1120">1/(1+DE194)</f>
        <v>0.62006609345003527</v>
      </c>
      <c r="GB194" s="4">
        <f t="shared" ref="GB194:GB257" si="1121">1/(1+DF194)</f>
        <v>0.48125629065209047</v>
      </c>
      <c r="GC194" s="4">
        <f t="shared" ref="GC194:GC257" si="1122">1/(1+DG194)</f>
        <v>0.41382012335266916</v>
      </c>
      <c r="GD194" s="4">
        <f t="shared" ref="GD194:GD257" si="1123">1/(1+DH194)</f>
        <v>0.36591157514125228</v>
      </c>
      <c r="GE194" s="4">
        <f t="shared" ref="GE194:GE257" si="1124">1/(1+DI194)</f>
        <v>0.16992771048670788</v>
      </c>
      <c r="GF194" s="4">
        <f t="shared" ref="GF194:GF257" si="1125">1/(1+DJ194)</f>
        <v>0.17720546010549226</v>
      </c>
      <c r="GG194" s="4">
        <f t="shared" ref="GG194:GG257" si="1126">1/(1+DK194)</f>
        <v>8.2984349835483875E-2</v>
      </c>
      <c r="GH194" s="4">
        <f t="shared" ref="GH194:GH257" si="1127">1/(1+DL194)</f>
        <v>4.8924681278364808E-2</v>
      </c>
      <c r="GI194" s="4">
        <f t="shared" ref="GI194:GI257" si="1128">1/(1+DM194)</f>
        <v>3.7669885040954178E-2</v>
      </c>
      <c r="GJ194" s="4">
        <f t="shared" ref="GJ194:GJ257" si="1129">1/(1+DN194)</f>
        <v>0.88847523111937421</v>
      </c>
      <c r="GK194" s="4">
        <f t="shared" ref="GK194:GK257" si="1130">1/(1+DO194)</f>
        <v>0.73864100433399693</v>
      </c>
      <c r="GL194" s="4">
        <f t="shared" ref="GL194:GL257" si="1131">1/(1+DP194)</f>
        <v>0.74831771089344268</v>
      </c>
      <c r="GM194" s="4">
        <f t="shared" ref="GM194:GM257" si="1132">1/(1+DQ194)</f>
        <v>0.55541745618565785</v>
      </c>
      <c r="GN194" s="4">
        <f t="shared" ref="GN194:GN257" si="1133">1/(1+DR194)</f>
        <v>0.41526193891060403</v>
      </c>
      <c r="GO194" s="4">
        <f t="shared" ref="GO194:GO257" si="1134">1/(1+DS194)</f>
        <v>0.35081930563677699</v>
      </c>
      <c r="GP194" s="4">
        <f t="shared" ref="GP194:GP257" si="1135">1/(1+DT194)</f>
        <v>0.59994120875142032</v>
      </c>
      <c r="GQ194" s="4">
        <f t="shared" ref="GQ194:GQ257" si="1136">1/(1+DU194)</f>
        <v>0.34725598580398587</v>
      </c>
      <c r="GR194" s="4">
        <f t="shared" ref="GR194:GR257" si="1137">1/(1+DV194)</f>
        <v>0.35884520398369496</v>
      </c>
      <c r="GS194" s="4">
        <f t="shared" ref="GS194:GS257" si="1138">1/(1+DW194)</f>
        <v>0.19039345367636901</v>
      </c>
      <c r="GT194" s="4">
        <f t="shared" ref="GT194:GT257" si="1139">1/(1+DX194)</f>
        <v>0.11791812012027048</v>
      </c>
      <c r="GU194" s="4">
        <f t="shared" ref="GU194:GU257" si="1140">1/(1+DY194)</f>
        <v>9.2332685519981014E-2</v>
      </c>
      <c r="GV194" s="4">
        <f t="shared" ref="GV194:GV257" si="1141">1/(1+DZ194)</f>
        <v>0.95392334620144847</v>
      </c>
      <c r="GW194" s="4">
        <f t="shared" ref="GW194:GW257" si="1142">1/(1+EA194)</f>
        <v>0.88015870932707641</v>
      </c>
      <c r="GX194" s="4">
        <f t="shared" ref="GX194:GX257" si="1143">1/(1+EB194)</f>
        <v>0.8854086492383022</v>
      </c>
      <c r="GY194" s="4">
        <f t="shared" ref="GY194:GY257" si="1144">1/(1+EC194)</f>
        <v>0.76451620584720392</v>
      </c>
      <c r="GZ194" s="4">
        <f t="shared" ref="GZ194:GZ257" si="1145">1/(1+ED194)</f>
        <v>0.64857067855754214</v>
      </c>
      <c r="HA194" s="4">
        <f t="shared" ref="HA194:HA257" si="1146">1/(1+EE194)</f>
        <v>0.58408778087404922</v>
      </c>
      <c r="HB194" s="4">
        <f t="shared" ref="HB194:HB257" si="1147">1/(1+EF194)</f>
        <v>0.7800108027032665</v>
      </c>
      <c r="HC194" s="4">
        <f t="shared" ref="HC194:HC257" si="1148">1/(1+EG194)</f>
        <v>0.55709645000791175</v>
      </c>
      <c r="HD194" s="4">
        <f t="shared" ref="HD194:HD257" si="1149">1/(1+EH194)</f>
        <v>0.56957793952572244</v>
      </c>
      <c r="HE194" s="4">
        <f t="shared" ref="HE194:HE257" si="1150">1/(1+EI194)</f>
        <v>0.35733578266673166</v>
      </c>
      <c r="HF194" s="4">
        <f t="shared" ref="HF194:HF257" si="1151">1/(1+EJ194)</f>
        <v>0.24016315585886991</v>
      </c>
      <c r="HG194" s="4">
        <f t="shared" ref="HG194:HG257" si="1152">1/(1+EK194)</f>
        <v>0.19388354223333409</v>
      </c>
      <c r="HH194" s="4">
        <f t="shared" ref="HH194:HH257" si="1153">1/(1+EL194)</f>
        <v>0.97997971962154484</v>
      </c>
      <c r="HI194" s="4">
        <f t="shared" ref="HI194:HI257" si="1154">1/(1+EM194)</f>
        <v>0.94554789989769428</v>
      </c>
      <c r="HJ194" s="4">
        <f t="shared" ref="HJ194:HJ257" si="1155">1/(1+EN194)</f>
        <v>0.94810221157456109</v>
      </c>
      <c r="HK194" s="4">
        <f t="shared" ref="HK194:HK257" si="1156">1/(1+EO194)</f>
        <v>0.8847407069736194</v>
      </c>
      <c r="HL194" s="4">
        <f t="shared" ref="HL194:HL257" si="1157">1/(1+EP194)</f>
        <v>0.81355413603413729</v>
      </c>
      <c r="HM194" s="4">
        <f t="shared" ref="HM194:HM257" si="1158">1/(1+EQ194)</f>
        <v>0.76854012327592292</v>
      </c>
      <c r="HN194" s="4">
        <f t="shared" ref="HN194:HN257" si="1159">1/(1+ER194)</f>
        <v>0.99728705113021221</v>
      </c>
      <c r="HP194" s="4">
        <f t="shared" ref="HP194:IU194" si="1160">IF(B1=1,ET194,0)</f>
        <v>0.33007122518587922</v>
      </c>
      <c r="HQ194" s="4">
        <f t="shared" si="1160"/>
        <v>0.14877949413395822</v>
      </c>
      <c r="HR194" s="4">
        <f t="shared" si="1160"/>
        <v>0.15532097821979057</v>
      </c>
      <c r="HS194" s="4">
        <f t="shared" si="1160"/>
        <v>7.1721666562833644E-2</v>
      </c>
      <c r="HT194" s="4">
        <f t="shared" si="1160"/>
        <v>4.2072511700118838E-2</v>
      </c>
      <c r="HU194" s="4">
        <f t="shared" si="1160"/>
        <v>3.2340410879244205E-2</v>
      </c>
      <c r="HV194" s="4">
        <f t="shared" si="1160"/>
        <v>0.87182518301544598</v>
      </c>
      <c r="HW194" s="4">
        <f t="shared" si="1160"/>
        <v>0.70699851061749741</v>
      </c>
      <c r="HX194" s="4">
        <f t="shared" si="1160"/>
        <v>0.71739853623467609</v>
      </c>
      <c r="HY194" s="4">
        <f t="shared" si="1160"/>
        <v>0.51612391746802555</v>
      </c>
      <c r="HZ194" s="4">
        <f t="shared" si="1160"/>
        <v>0.3774653026667466</v>
      </c>
      <c r="IA194" s="4">
        <f t="shared" si="1160"/>
        <v>0.31572116980290382</v>
      </c>
      <c r="IB194" s="4">
        <f t="shared" si="1160"/>
        <v>0.14403600605960742</v>
      </c>
      <c r="IC194" s="4">
        <f t="shared" si="1160"/>
        <v>5.6332195708302682E-2</v>
      </c>
      <c r="ID194" s="4">
        <f t="shared" si="1160"/>
        <v>5.9091157794525145E-2</v>
      </c>
      <c r="IE194" s="4">
        <f t="shared" si="1160"/>
        <v>2.5709703984842309E-2</v>
      </c>
      <c r="IF194" s="4">
        <f t="shared" si="1160"/>
        <v>1.4778696782963986E-2</v>
      </c>
      <c r="IG194" s="4">
        <f t="shared" si="1160"/>
        <v>1.1285745817554255E-2</v>
      </c>
      <c r="IH194" s="4">
        <f t="shared" si="1160"/>
        <v>0.69907390632569089</v>
      </c>
      <c r="II194" s="4">
        <f t="shared" si="1160"/>
        <v>0.45178746278194198</v>
      </c>
      <c r="IJ194" s="4">
        <f t="shared" si="1160"/>
        <v>0.46438337787308903</v>
      </c>
      <c r="IK194" s="4">
        <f t="shared" si="1160"/>
        <v>0.26702211942380727</v>
      </c>
      <c r="IL194" s="4">
        <f t="shared" si="1160"/>
        <v>0.17155837603283011</v>
      </c>
      <c r="IM194" s="4">
        <f t="shared" si="1160"/>
        <v>0.13613045695270382</v>
      </c>
      <c r="IN194" s="4">
        <f t="shared" si="1160"/>
        <v>0.42982817943819956</v>
      </c>
      <c r="IO194" s="4">
        <f t="shared" si="1160"/>
        <v>0.21100216585999249</v>
      </c>
      <c r="IP194" s="4">
        <f t="shared" si="1160"/>
        <v>0.21957373423399376</v>
      </c>
      <c r="IQ194" s="4">
        <f t="shared" si="1160"/>
        <v>0.10571970044172489</v>
      </c>
      <c r="IR194" s="4">
        <f t="shared" si="1160"/>
        <v>6.2969416868116995E-2</v>
      </c>
      <c r="IS194" s="4">
        <f t="shared" si="1160"/>
        <v>4.8648988452919324E-2</v>
      </c>
      <c r="IT194" s="4">
        <f t="shared" si="1160"/>
        <v>0.91233660335080036</v>
      </c>
      <c r="IU194" s="4">
        <f t="shared" si="1160"/>
        <v>0.78687014276055156</v>
      </c>
      <c r="IV194" s="4">
        <f t="shared" ref="IV194:KA194" si="1161">IF(AH1=1,FZ194,0)</f>
        <v>0.79525615375228753</v>
      </c>
      <c r="IW194" s="4">
        <f t="shared" si="1161"/>
        <v>0.62006609345003527</v>
      </c>
      <c r="IX194" s="4">
        <f t="shared" si="1161"/>
        <v>0.48125629065209047</v>
      </c>
      <c r="IY194" s="4">
        <f t="shared" si="1161"/>
        <v>0.41382012335266916</v>
      </c>
      <c r="IZ194" s="4">
        <f t="shared" si="1161"/>
        <v>0.36591157514125228</v>
      </c>
      <c r="JA194" s="4">
        <f t="shared" si="1161"/>
        <v>0.16992771048670788</v>
      </c>
      <c r="JB194" s="4">
        <f t="shared" si="1161"/>
        <v>0.17720546010549226</v>
      </c>
      <c r="JC194" s="4">
        <f t="shared" si="1161"/>
        <v>8.2984349835483875E-2</v>
      </c>
      <c r="JD194" s="4">
        <f t="shared" si="1161"/>
        <v>4.8924681278364808E-2</v>
      </c>
      <c r="JE194" s="4">
        <f t="shared" si="1161"/>
        <v>3.7669885040954178E-2</v>
      </c>
      <c r="JF194" s="4">
        <f t="shared" si="1161"/>
        <v>0.88847523111937421</v>
      </c>
      <c r="JG194" s="4">
        <f t="shared" si="1161"/>
        <v>0.73864100433399693</v>
      </c>
      <c r="JH194" s="4">
        <f t="shared" si="1161"/>
        <v>0.74831771089344268</v>
      </c>
      <c r="JI194" s="4">
        <f t="shared" si="1161"/>
        <v>0.55541745618565785</v>
      </c>
      <c r="JJ194" s="4">
        <f t="shared" si="1161"/>
        <v>0.41526193891060403</v>
      </c>
      <c r="JK194" s="4">
        <f t="shared" si="1161"/>
        <v>0.35081930563677699</v>
      </c>
      <c r="JL194" s="4">
        <f t="shared" si="1161"/>
        <v>0.59994120875142032</v>
      </c>
      <c r="JM194" s="4">
        <f t="shared" si="1161"/>
        <v>0.34725598580398587</v>
      </c>
      <c r="JN194" s="4">
        <f t="shared" si="1161"/>
        <v>0.35884520398369496</v>
      </c>
      <c r="JO194" s="4">
        <f t="shared" si="1161"/>
        <v>0.19039345367636901</v>
      </c>
      <c r="JP194" s="4">
        <f t="shared" si="1161"/>
        <v>0.11791812012027048</v>
      </c>
      <c r="JQ194" s="4">
        <f t="shared" si="1161"/>
        <v>9.2332685519981014E-2</v>
      </c>
      <c r="JR194" s="4">
        <f t="shared" si="1161"/>
        <v>0.95392334620144847</v>
      </c>
      <c r="JS194" s="4">
        <f t="shared" si="1161"/>
        <v>0.88015870932707641</v>
      </c>
      <c r="JT194" s="4">
        <f t="shared" si="1161"/>
        <v>0.8854086492383022</v>
      </c>
      <c r="JU194" s="4">
        <f t="shared" si="1161"/>
        <v>0.76451620584720392</v>
      </c>
      <c r="JV194" s="4">
        <f t="shared" si="1161"/>
        <v>0.64857067855754214</v>
      </c>
      <c r="JW194" s="4">
        <f t="shared" si="1161"/>
        <v>0.58408778087404922</v>
      </c>
      <c r="JX194" s="4">
        <f t="shared" si="1161"/>
        <v>0.7800108027032665</v>
      </c>
      <c r="JY194" s="4">
        <f t="shared" si="1161"/>
        <v>0.55709645000791175</v>
      </c>
      <c r="JZ194" s="4">
        <f t="shared" si="1161"/>
        <v>0.56957793952572244</v>
      </c>
      <c r="KA194" s="4">
        <f t="shared" si="1161"/>
        <v>0.35733578266673166</v>
      </c>
      <c r="KB194" s="4">
        <f t="shared" ref="KB194:KJ194" si="1162">IF(BN1=1,HF194,0)</f>
        <v>0.24016315585886991</v>
      </c>
      <c r="KC194" s="4">
        <f t="shared" si="1162"/>
        <v>0.19388354223333409</v>
      </c>
      <c r="KD194" s="4">
        <f t="shared" si="1162"/>
        <v>0.97997971962154484</v>
      </c>
      <c r="KE194" s="4">
        <f t="shared" si="1162"/>
        <v>0.94554789989769428</v>
      </c>
      <c r="KF194" s="4">
        <f t="shared" si="1162"/>
        <v>0.94810221157456109</v>
      </c>
      <c r="KG194" s="4">
        <f t="shared" si="1162"/>
        <v>0.8847407069736194</v>
      </c>
      <c r="KH194" s="4">
        <f t="shared" si="1162"/>
        <v>0.81355413603413729</v>
      </c>
      <c r="KI194" s="4">
        <f t="shared" si="1162"/>
        <v>0.76854012327592292</v>
      </c>
      <c r="KJ194" s="4">
        <f t="shared" si="1162"/>
        <v>0</v>
      </c>
    </row>
    <row r="195" spans="1:296" x14ac:dyDescent="0.2">
      <c r="A195" s="4" t="str">
        <f>'Respondent Data'!A195</f>
        <v>1584</v>
      </c>
      <c r="B195" s="4">
        <f>SUMPRODUCT('Respondent Data'!I195:Z195,'Product Coding'!A100:R100)</f>
        <v>1.3753658978987691</v>
      </c>
      <c r="C195" s="4">
        <f>SUMPRODUCT('Respondent Data'!I195:Z195,'Product Coding'!A101:R101)</f>
        <v>1.194182117995684</v>
      </c>
      <c r="D195" s="4">
        <f>SUMPRODUCT('Respondent Data'!I195:Z195,'Product Coding'!A102:R102)</f>
        <v>1.2120609354857983</v>
      </c>
      <c r="E195" s="4">
        <f>SUMPRODUCT('Respondent Data'!I195:Z195,'Product Coding'!A103:R103)</f>
        <v>1.8327916670432041</v>
      </c>
      <c r="F195" s="4">
        <f>SUMPRODUCT('Respondent Data'!I195:Z195,'Product Coding'!A104:R104)</f>
        <v>0.36667692664457618</v>
      </c>
      <c r="G195" s="4">
        <f>SUMPRODUCT('Respondent Data'!I195:Z195,'Product Coding'!A105:R105)</f>
        <v>-0.43826488003464004</v>
      </c>
      <c r="H195" s="4">
        <f>SUMPRODUCT('Respondent Data'!I195:Z195,'Product Coding'!A106:R106)</f>
        <v>-1.088476059758591</v>
      </c>
      <c r="I195" s="4">
        <f>SUMPRODUCT('Respondent Data'!I195:Z195,'Product Coding'!A107:R107)</f>
        <v>-1.2696598396616761</v>
      </c>
      <c r="J195" s="4">
        <f>SUMPRODUCT('Respondent Data'!I195:Z195,'Product Coding'!A108:R108)</f>
        <v>-1.2517810221715617</v>
      </c>
      <c r="K195" s="4">
        <f>SUMPRODUCT('Respondent Data'!I195:Z195,'Product Coding'!A109:R109)</f>
        <v>-0.63105029061415596</v>
      </c>
      <c r="L195" s="4">
        <f>SUMPRODUCT('Respondent Data'!I195:Z195,'Product Coding'!A110:R110)</f>
        <v>-2.0971650310127838</v>
      </c>
      <c r="M195" s="4">
        <f>SUMPRODUCT('Respondent Data'!I195:Z195,'Product Coding'!A111:R111)</f>
        <v>-2.9021068376920001</v>
      </c>
      <c r="N195" s="4">
        <f>SUMPRODUCT('Respondent Data'!I195:Z195,'Product Coding'!A112:R112)</f>
        <v>2.509632670003219</v>
      </c>
      <c r="O195" s="4">
        <f>SUMPRODUCT('Respondent Data'!I195:Z195,'Product Coding'!A113:R113)</f>
        <v>2.3284488901001339</v>
      </c>
      <c r="P195" s="4">
        <f>SUMPRODUCT('Respondent Data'!I195:Z195,'Product Coding'!A114:R114)</f>
        <v>2.3463277075902482</v>
      </c>
      <c r="Q195" s="4">
        <f>SUMPRODUCT('Respondent Data'!I195:Z195,'Product Coding'!A115:R115)</f>
        <v>2.967058439147654</v>
      </c>
      <c r="R195" s="4">
        <f>SUMPRODUCT('Respondent Data'!I195:Z195,'Product Coding'!A116:R116)</f>
        <v>1.5009436987490261</v>
      </c>
      <c r="S195" s="4">
        <f>SUMPRODUCT('Respondent Data'!I195:Z195,'Product Coding'!A117:R117)</f>
        <v>0.69600189206980989</v>
      </c>
      <c r="T195" s="4">
        <f>SUMPRODUCT('Respondent Data'!I195:Z195,'Product Coding'!A118:R118)</f>
        <v>4.5790712345858964E-2</v>
      </c>
      <c r="U195" s="4">
        <f>SUMPRODUCT('Respondent Data'!I195:Z195,'Product Coding'!A119:R119)</f>
        <v>-0.13539306755722613</v>
      </c>
      <c r="V195" s="4">
        <f>SUMPRODUCT('Respondent Data'!I195:Z195,'Product Coding'!A120:R120)</f>
        <v>-0.1175142500671118</v>
      </c>
      <c r="W195" s="4">
        <f>SUMPRODUCT('Respondent Data'!I195:Z195,'Product Coding'!A121:R121)</f>
        <v>0.50321648149029397</v>
      </c>
      <c r="X195" s="4">
        <f>SUMPRODUCT('Respondent Data'!I195:Z195,'Product Coding'!A122:R122)</f>
        <v>-0.96289825890833391</v>
      </c>
      <c r="Y195" s="4">
        <f>SUMPRODUCT('Respondent Data'!I195:Z195,'Product Coding'!A123:R123)</f>
        <v>-1.7678400655875501</v>
      </c>
      <c r="Z195" s="4">
        <f>SUMPRODUCT('Respondent Data'!I195:Z195,'Product Coding'!A124:R124)</f>
        <v>2.9729273569711139</v>
      </c>
      <c r="AA195" s="4">
        <f>SUMPRODUCT('Respondent Data'!I195:Z195,'Product Coding'!A125:R125)</f>
        <v>2.7917435770680288</v>
      </c>
      <c r="AB195" s="4">
        <f>SUMPRODUCT('Respondent Data'!I195:Z195,'Product Coding'!A126:R126)</f>
        <v>2.8096223945581431</v>
      </c>
      <c r="AC195" s="4">
        <f>SUMPRODUCT('Respondent Data'!I195:Z195,'Product Coding'!A127:R127)</f>
        <v>3.4303531261155489</v>
      </c>
      <c r="AD195" s="4">
        <f>SUMPRODUCT('Respondent Data'!I195:Z195,'Product Coding'!A128:R128)</f>
        <v>1.964238385716921</v>
      </c>
      <c r="AE195" s="4">
        <f>SUMPRODUCT('Respondent Data'!I195:Z195,'Product Coding'!A129:R129)</f>
        <v>1.1592965790377048</v>
      </c>
      <c r="AF195" s="4">
        <f>SUMPRODUCT('Respondent Data'!I195:Z195,'Product Coding'!A130:R130)</f>
        <v>0.50908539931375385</v>
      </c>
      <c r="AG195" s="4">
        <f>SUMPRODUCT('Respondent Data'!I195:Z195,'Product Coding'!A131:R131)</f>
        <v>0.32790161941066875</v>
      </c>
      <c r="AH195" s="4">
        <f>SUMPRODUCT('Respondent Data'!I195:Z195,'Product Coding'!A132:R132)</f>
        <v>0.34578043690078308</v>
      </c>
      <c r="AI195" s="4">
        <f>SUMPRODUCT('Respondent Data'!I195:Z195,'Product Coding'!A133:R133)</f>
        <v>0.96651116845818885</v>
      </c>
      <c r="AJ195" s="4">
        <f>SUMPRODUCT('Respondent Data'!I195:Z195,'Product Coding'!A134:R134)</f>
        <v>-0.49960357194043892</v>
      </c>
      <c r="AK195" s="4">
        <f>SUMPRODUCT('Respondent Data'!I195:Z195,'Product Coding'!A135:R135)</f>
        <v>-1.3045453786196552</v>
      </c>
      <c r="AL195" s="4">
        <f>SUMPRODUCT('Respondent Data'!I195:Z195,'Product Coding'!A136:R136)</f>
        <v>3.8188396555009931</v>
      </c>
      <c r="AM195" s="4">
        <f>SUMPRODUCT('Respondent Data'!I195:Z195,'Product Coding'!A137:R137)</f>
        <v>3.637655875597908</v>
      </c>
      <c r="AN195" s="4">
        <f>SUMPRODUCT('Respondent Data'!I195:Z195,'Product Coding'!A138:R138)</f>
        <v>3.6555346930880224</v>
      </c>
      <c r="AO195" s="4">
        <f>SUMPRODUCT('Respondent Data'!I195:Z195,'Product Coding'!A139:R139)</f>
        <v>4.2762654246454286</v>
      </c>
      <c r="AP195" s="4">
        <f>SUMPRODUCT('Respondent Data'!I195:Z195,'Product Coding'!A140:R140)</f>
        <v>2.8101506842467998</v>
      </c>
      <c r="AQ195" s="4">
        <f>SUMPRODUCT('Respondent Data'!I195:Z195,'Product Coding'!A141:R141)</f>
        <v>2.0052088775675836</v>
      </c>
      <c r="AR195" s="4">
        <f>SUMPRODUCT('Respondent Data'!I195:Z195,'Product Coding'!A142:R142)</f>
        <v>1.3549976978436331</v>
      </c>
      <c r="AS195" s="4">
        <f>SUMPRODUCT('Respondent Data'!I195:Z195,'Product Coding'!A143:R143)</f>
        <v>1.173813917940548</v>
      </c>
      <c r="AT195" s="4">
        <f>SUMPRODUCT('Respondent Data'!I195:Z195,'Product Coding'!A144:R144)</f>
        <v>1.1916927354306623</v>
      </c>
      <c r="AU195" s="4">
        <f>SUMPRODUCT('Respondent Data'!I195:Z195,'Product Coding'!A145:R145)</f>
        <v>1.8124234669880681</v>
      </c>
      <c r="AV195" s="4">
        <f>SUMPRODUCT('Respondent Data'!I195:Z195,'Product Coding'!A146:R146)</f>
        <v>0.34630872658944001</v>
      </c>
      <c r="AW195" s="4">
        <f>SUMPRODUCT('Respondent Data'!I195:Z195,'Product Coding'!A147:R147)</f>
        <v>-0.45863308008977621</v>
      </c>
      <c r="AX195" s="4">
        <f>SUMPRODUCT('Respondent Data'!I195:Z195,'Product Coding'!A148:R148)</f>
        <v>5.0519358711382187</v>
      </c>
      <c r="AY195" s="4">
        <f>SUMPRODUCT('Respondent Data'!I195:Z195,'Product Coding'!A149:R149)</f>
        <v>4.8707520912351336</v>
      </c>
      <c r="AZ195" s="4">
        <f>SUMPRODUCT('Respondent Data'!I195:Z195,'Product Coding'!A150:R150)</f>
        <v>4.888630908725248</v>
      </c>
      <c r="BA195" s="4">
        <f>SUMPRODUCT('Respondent Data'!I195:Z195,'Product Coding'!A151:R151)</f>
        <v>5.5093616402826537</v>
      </c>
      <c r="BB195" s="4">
        <f>SUMPRODUCT('Respondent Data'!I195:Z195,'Product Coding'!A152:R152)</f>
        <v>4.0432468998840259</v>
      </c>
      <c r="BC195" s="4">
        <f>SUMPRODUCT('Respondent Data'!I195:Z195,'Product Coding'!A153:R153)</f>
        <v>3.2383050932048096</v>
      </c>
      <c r="BD195" s="4">
        <f>SUMPRODUCT('Respondent Data'!I195:Z195,'Product Coding'!A154:R154)</f>
        <v>2.5880939134808587</v>
      </c>
      <c r="BE195" s="4">
        <f>SUMPRODUCT('Respondent Data'!I195:Z195,'Product Coding'!A155:R155)</f>
        <v>2.4069101335777736</v>
      </c>
      <c r="BF195" s="4">
        <f>SUMPRODUCT('Respondent Data'!I195:Z195,'Product Coding'!A156:R156)</f>
        <v>2.4247889510678879</v>
      </c>
      <c r="BG195" s="4">
        <f>SUMPRODUCT('Respondent Data'!I195:Z195,'Product Coding'!A157:R157)</f>
        <v>3.0455196826252937</v>
      </c>
      <c r="BH195" s="4">
        <f>SUMPRODUCT('Respondent Data'!I195:Z195,'Product Coding'!A158:R158)</f>
        <v>1.5794049422266658</v>
      </c>
      <c r="BI195" s="4">
        <f>SUMPRODUCT('Respondent Data'!I195:Z195,'Product Coding'!A159:R159)</f>
        <v>0.77446313554744961</v>
      </c>
      <c r="BJ195" s="4">
        <f>SUMPRODUCT('Respondent Data'!I195:Z195,'Product Coding'!A160:R160)</f>
        <v>6.0233046717025189</v>
      </c>
      <c r="BK195" s="4">
        <f>SUMPRODUCT('Respondent Data'!I195:Z195,'Product Coding'!A161:R161)</f>
        <v>5.8421208917994338</v>
      </c>
      <c r="BL195" s="4">
        <f>SUMPRODUCT('Respondent Data'!I195:Z195,'Product Coding'!A162:R162)</f>
        <v>5.8599997092895482</v>
      </c>
      <c r="BM195" s="4">
        <f>SUMPRODUCT('Respondent Data'!I195:Z195,'Product Coding'!A163:R163)</f>
        <v>6.4807304408469539</v>
      </c>
      <c r="BN195" s="4">
        <f>SUMPRODUCT('Respondent Data'!I195:Z195,'Product Coding'!A164:R164)</f>
        <v>5.0146157004483261</v>
      </c>
      <c r="BO195" s="4">
        <f>SUMPRODUCT('Respondent Data'!I195:Z195,'Product Coding'!A165:R165)</f>
        <v>4.2096738937691098</v>
      </c>
      <c r="BP195" s="4">
        <f>SUMPRODUCT('Respondent Data'!I195:Z195,'Product Coding'!A166:R166)</f>
        <v>3.5594627140451589</v>
      </c>
      <c r="BQ195" s="4">
        <f>SUMPRODUCT('Respondent Data'!I195:Z195,'Product Coding'!A167:R167)</f>
        <v>3.3782789341420738</v>
      </c>
      <c r="BR195" s="4">
        <f>SUMPRODUCT('Respondent Data'!I195:Z195,'Product Coding'!A168:R168)</f>
        <v>3.3961577516321881</v>
      </c>
      <c r="BS195" s="4">
        <f>SUMPRODUCT('Respondent Data'!I195:Z195,'Product Coding'!A169:R169)</f>
        <v>4.0168884831895939</v>
      </c>
      <c r="BT195" s="4">
        <f>SUMPRODUCT('Respondent Data'!I195:Z195,'Product Coding'!A170:R170)</f>
        <v>2.550773742790966</v>
      </c>
      <c r="BU195" s="4">
        <f>SUMPRODUCT('Respondent Data'!I195:Z195,'Product Coding'!A171:R171)</f>
        <v>1.7458319361117498</v>
      </c>
      <c r="BV195" s="4">
        <f>SUMPRODUCT('Respondent Data'!I195:Z195,'Product Coding'!A172:R172)</f>
        <v>-4.8996977213982804</v>
      </c>
      <c r="BX195" s="4">
        <f t="shared" si="1014"/>
        <v>0.25274709925109518</v>
      </c>
      <c r="BY195" s="4">
        <f t="shared" si="1015"/>
        <v>0.30295163157053656</v>
      </c>
      <c r="BZ195" s="4">
        <f t="shared" si="1016"/>
        <v>0.29758334692988359</v>
      </c>
      <c r="CA195" s="4">
        <f t="shared" si="1017"/>
        <v>0.15996637100740332</v>
      </c>
      <c r="CB195" s="4">
        <f t="shared" si="1018"/>
        <v>0.69303350954146614</v>
      </c>
      <c r="CC195" s="4">
        <f t="shared" si="1019"/>
        <v>1.5500154211871149</v>
      </c>
      <c r="CD195" s="4">
        <f t="shared" si="1020"/>
        <v>2.9697449085790764</v>
      </c>
      <c r="CE195" s="4">
        <f t="shared" si="1021"/>
        <v>3.5596415075312748</v>
      </c>
      <c r="CF195" s="4">
        <f t="shared" si="1022"/>
        <v>3.496564874697027</v>
      </c>
      <c r="CG195" s="4">
        <f t="shared" si="1023"/>
        <v>1.8795836520012963</v>
      </c>
      <c r="CH195" s="4">
        <f t="shared" si="1024"/>
        <v>8.1430518590869241</v>
      </c>
      <c r="CI195" s="4">
        <f t="shared" si="1025"/>
        <v>18.212475707649652</v>
      </c>
      <c r="CJ195" s="4">
        <f t="shared" si="1026"/>
        <v>8.1298096986437501E-2</v>
      </c>
      <c r="CK195" s="4">
        <f t="shared" si="1027"/>
        <v>9.7446780590556045E-2</v>
      </c>
      <c r="CL195" s="4">
        <f t="shared" si="1028"/>
        <v>9.5720029515430835E-2</v>
      </c>
      <c r="CM195" s="4">
        <f t="shared" si="1029"/>
        <v>5.1454444317116994E-2</v>
      </c>
      <c r="CN195" s="4">
        <f t="shared" si="1030"/>
        <v>0.22291969182039639</v>
      </c>
      <c r="CO195" s="4">
        <f t="shared" si="1031"/>
        <v>0.49857467965222474</v>
      </c>
      <c r="CP195" s="4">
        <f t="shared" si="1032"/>
        <v>0.95524186160009739</v>
      </c>
      <c r="CQ195" s="4">
        <f t="shared" si="1033"/>
        <v>1.1449867530575515</v>
      </c>
      <c r="CR195" s="4">
        <f t="shared" si="1034"/>
        <v>1.1246976568466309</v>
      </c>
      <c r="CS195" s="4">
        <f t="shared" si="1035"/>
        <v>0.60458289921941277</v>
      </c>
      <c r="CT195" s="4">
        <f t="shared" si="1036"/>
        <v>2.6192768255985053</v>
      </c>
      <c r="CU195" s="4">
        <f t="shared" si="1037"/>
        <v>5.8581863880173604</v>
      </c>
      <c r="CV195" s="4">
        <f t="shared" si="1038"/>
        <v>5.1153346834214623E-2</v>
      </c>
      <c r="CW195" s="4">
        <f t="shared" si="1039"/>
        <v>6.1314214602807997E-2</v>
      </c>
      <c r="CX195" s="4">
        <f t="shared" si="1040"/>
        <v>6.0227730417858762E-2</v>
      </c>
      <c r="CY195" s="4">
        <f t="shared" si="1041"/>
        <v>3.2375506117373963E-2</v>
      </c>
      <c r="CZ195" s="4">
        <f t="shared" si="1042"/>
        <v>0.14026267200039486</v>
      </c>
      <c r="DA195" s="4">
        <f t="shared" si="1043"/>
        <v>0.31370677120846197</v>
      </c>
      <c r="DB195" s="4">
        <f t="shared" si="1044"/>
        <v>0.601045043712921</v>
      </c>
      <c r="DC195" s="4">
        <f t="shared" si="1045"/>
        <v>0.72043389292992999</v>
      </c>
      <c r="DD195" s="4">
        <f t="shared" si="1046"/>
        <v>0.70766784779601855</v>
      </c>
      <c r="DE195" s="4">
        <f t="shared" si="1047"/>
        <v>0.38040790473810138</v>
      </c>
      <c r="DF195" s="4">
        <f t="shared" si="1048"/>
        <v>1.6480678008614755</v>
      </c>
      <c r="DG195" s="4">
        <f t="shared" si="1049"/>
        <v>3.6860129724281068</v>
      </c>
      <c r="DH195" s="4">
        <f t="shared" si="1050"/>
        <v>2.195325946490434E-2</v>
      </c>
      <c r="DI195" s="4">
        <f t="shared" si="1051"/>
        <v>2.6313954909436121E-2</v>
      </c>
      <c r="DJ195" s="4">
        <f t="shared" si="1052"/>
        <v>2.5847673215415038E-2</v>
      </c>
      <c r="DK195" s="4">
        <f t="shared" si="1053"/>
        <v>1.3894455203601937E-2</v>
      </c>
      <c r="DL195" s="4">
        <f t="shared" si="1054"/>
        <v>6.0195921131906499E-2</v>
      </c>
      <c r="DM195" s="4">
        <f t="shared" si="1055"/>
        <v>0.13463217111788983</v>
      </c>
      <c r="DN195" s="4">
        <f t="shared" si="1056"/>
        <v>0.25794788828751547</v>
      </c>
      <c r="DO195" s="4">
        <f t="shared" si="1057"/>
        <v>0.30918548164717941</v>
      </c>
      <c r="DP195" s="4">
        <f t="shared" si="1058"/>
        <v>0.30370673355912692</v>
      </c>
      <c r="DQ195" s="4">
        <f t="shared" si="1059"/>
        <v>0.1632580066028122</v>
      </c>
      <c r="DR195" s="4">
        <f t="shared" si="1060"/>
        <v>0.70729409290315448</v>
      </c>
      <c r="DS195" s="4">
        <f t="shared" si="1061"/>
        <v>1.581910161948447</v>
      </c>
      <c r="DT195" s="4">
        <f t="shared" si="1062"/>
        <v>6.3969378046760976E-3</v>
      </c>
      <c r="DU195" s="4">
        <f t="shared" si="1063"/>
        <v>7.667596386760402E-3</v>
      </c>
      <c r="DV195" s="4">
        <f t="shared" si="1064"/>
        <v>7.5317270412137731E-3</v>
      </c>
      <c r="DW195" s="4">
        <f t="shared" si="1065"/>
        <v>4.0486910797638623E-3</v>
      </c>
      <c r="DX195" s="4">
        <f t="shared" si="1066"/>
        <v>1.7540427843600454E-2</v>
      </c>
      <c r="DY195" s="4">
        <f t="shared" si="1067"/>
        <v>3.9230330535949105E-2</v>
      </c>
      <c r="DZ195" s="4">
        <f t="shared" si="1068"/>
        <v>7.516317113915022E-2</v>
      </c>
      <c r="EA195" s="4">
        <f t="shared" si="1069"/>
        <v>9.0093241022715154E-2</v>
      </c>
      <c r="EB195" s="4">
        <f t="shared" si="1070"/>
        <v>8.8496794225245826E-2</v>
      </c>
      <c r="EC195" s="4">
        <f t="shared" si="1071"/>
        <v>4.7571583437217846E-2</v>
      </c>
      <c r="ED195" s="4">
        <f t="shared" si="1072"/>
        <v>0.20609770176266584</v>
      </c>
      <c r="EE195" s="4">
        <f t="shared" si="1073"/>
        <v>0.46095118288683701</v>
      </c>
      <c r="EF195" s="4">
        <f t="shared" si="1074"/>
        <v>2.4216535870998633E-3</v>
      </c>
      <c r="EG195" s="4">
        <f t="shared" si="1075"/>
        <v>2.9026798229707758E-3</v>
      </c>
      <c r="EH195" s="4">
        <f t="shared" si="1076"/>
        <v>2.8512445115660926E-3</v>
      </c>
      <c r="EI195" s="4">
        <f t="shared" si="1077"/>
        <v>1.5326907304307955E-3</v>
      </c>
      <c r="EJ195" s="4">
        <f t="shared" si="1078"/>
        <v>6.6401833664337358E-3</v>
      </c>
      <c r="EK195" s="4">
        <f t="shared" si="1079"/>
        <v>1.4851210620814343E-2</v>
      </c>
      <c r="EL195" s="4">
        <f t="shared" si="1080"/>
        <v>2.8454108600816763E-2</v>
      </c>
      <c r="EM195" s="4">
        <f t="shared" si="1081"/>
        <v>3.410610310086605E-2</v>
      </c>
      <c r="EN195" s="4">
        <f t="shared" si="1082"/>
        <v>3.350174501083121E-2</v>
      </c>
      <c r="EO195" s="4">
        <f t="shared" si="1083"/>
        <v>1.8008912888061474E-2</v>
      </c>
      <c r="EP195" s="4">
        <f t="shared" si="1084"/>
        <v>7.8021274241835276E-2</v>
      </c>
      <c r="EQ195" s="4">
        <f t="shared" si="1085"/>
        <v>0.1744997559144402</v>
      </c>
      <c r="ER195" s="4">
        <f t="shared" si="1086"/>
        <v>134.24919289267555</v>
      </c>
      <c r="ET195" s="4">
        <f t="shared" si="1087"/>
        <v>0.79824571184224657</v>
      </c>
      <c r="EU195" s="4">
        <f t="shared" si="1088"/>
        <v>0.76748819815715785</v>
      </c>
      <c r="EV195" s="4">
        <f t="shared" si="1089"/>
        <v>0.77066340467918792</v>
      </c>
      <c r="EW195" s="4">
        <f t="shared" si="1090"/>
        <v>0.86209395806149425</v>
      </c>
      <c r="EX195" s="4">
        <f t="shared" si="1091"/>
        <v>0.59065576337637626</v>
      </c>
      <c r="EY195" s="4">
        <f t="shared" si="1092"/>
        <v>0.39215449118126022</v>
      </c>
      <c r="EZ195" s="4">
        <f t="shared" si="1093"/>
        <v>0.25190535488536925</v>
      </c>
      <c r="FA195" s="4">
        <f t="shared" si="1094"/>
        <v>0.21931548748915344</v>
      </c>
      <c r="FB195" s="4">
        <f t="shared" si="1095"/>
        <v>0.22239198763197623</v>
      </c>
      <c r="FC195" s="4">
        <f t="shared" si="1096"/>
        <v>0.34727242575675998</v>
      </c>
      <c r="FD195" s="4">
        <f t="shared" si="1097"/>
        <v>0.10937267068064793</v>
      </c>
      <c r="FE195" s="4">
        <f t="shared" si="1098"/>
        <v>5.2049512786206897E-2</v>
      </c>
      <c r="FF195" s="4">
        <f t="shared" si="1099"/>
        <v>0.92481435303269832</v>
      </c>
      <c r="FG195" s="4">
        <f t="shared" si="1100"/>
        <v>0.91120591693920849</v>
      </c>
      <c r="FH195" s="4">
        <f t="shared" si="1101"/>
        <v>0.91264189123405748</v>
      </c>
      <c r="FI195" s="4">
        <f t="shared" si="1102"/>
        <v>0.95106355335200965</v>
      </c>
      <c r="FJ195" s="4">
        <f t="shared" si="1103"/>
        <v>0.8177151833342664</v>
      </c>
      <c r="FK195" s="4">
        <f t="shared" si="1104"/>
        <v>0.66730074488651492</v>
      </c>
      <c r="FL195" s="4">
        <f t="shared" si="1105"/>
        <v>0.51144567822501363</v>
      </c>
      <c r="FM195" s="4">
        <f t="shared" si="1106"/>
        <v>0.46620334534679952</v>
      </c>
      <c r="FN195" s="4">
        <f t="shared" si="1107"/>
        <v>0.47065519970693132</v>
      </c>
      <c r="FO195" s="4">
        <f t="shared" si="1108"/>
        <v>0.62321491802416285</v>
      </c>
      <c r="FP195" s="4">
        <f t="shared" si="1109"/>
        <v>0.27629829056655097</v>
      </c>
      <c r="FQ195" s="4">
        <f t="shared" si="1110"/>
        <v>0.14581114356226924</v>
      </c>
      <c r="FR195" s="4">
        <f t="shared" si="1111"/>
        <v>0.95133598062711355</v>
      </c>
      <c r="FS195" s="4">
        <f t="shared" si="1112"/>
        <v>0.94222802845832554</v>
      </c>
      <c r="FT195" s="4">
        <f t="shared" si="1113"/>
        <v>0.94319359068818021</v>
      </c>
      <c r="FU195" s="4">
        <f t="shared" si="1114"/>
        <v>0.9686397963478095</v>
      </c>
      <c r="FV195" s="4">
        <f t="shared" si="1115"/>
        <v>0.87699091144119623</v>
      </c>
      <c r="FW195" s="4">
        <f t="shared" si="1116"/>
        <v>0.76120487609279264</v>
      </c>
      <c r="FX195" s="4">
        <f t="shared" si="1117"/>
        <v>0.62459204625557518</v>
      </c>
      <c r="FY195" s="4">
        <f t="shared" si="1118"/>
        <v>0.58124872109847936</v>
      </c>
      <c r="FZ195" s="4">
        <f t="shared" si="1119"/>
        <v>0.5855939732604547</v>
      </c>
      <c r="GA195" s="4">
        <f t="shared" si="1120"/>
        <v>0.72442355376813461</v>
      </c>
      <c r="GB195" s="4">
        <f t="shared" si="1121"/>
        <v>0.37763383538543754</v>
      </c>
      <c r="GC195" s="4">
        <f t="shared" si="1122"/>
        <v>0.21340103108631378</v>
      </c>
      <c r="GD195" s="4">
        <f t="shared" si="1123"/>
        <v>0.97851833314138159</v>
      </c>
      <c r="GE195" s="4">
        <f t="shared" si="1124"/>
        <v>0.97436071605227448</v>
      </c>
      <c r="GF195" s="4">
        <f t="shared" si="1125"/>
        <v>0.97480359522150273</v>
      </c>
      <c r="GG195" s="4">
        <f t="shared" si="1126"/>
        <v>0.98629595503526857</v>
      </c>
      <c r="GH195" s="4">
        <f t="shared" si="1127"/>
        <v>0.94322188952807984</v>
      </c>
      <c r="GI195" s="4">
        <f t="shared" si="1128"/>
        <v>0.88134289283791034</v>
      </c>
      <c r="GJ195" s="4">
        <f t="shared" si="1129"/>
        <v>0.794945489642923</v>
      </c>
      <c r="GK195" s="4">
        <f t="shared" si="1130"/>
        <v>0.76383370730771394</v>
      </c>
      <c r="GL195" s="4">
        <f t="shared" si="1131"/>
        <v>0.76704367190771061</v>
      </c>
      <c r="GM195" s="4">
        <f t="shared" si="1132"/>
        <v>0.85965451716116514</v>
      </c>
      <c r="GN195" s="4">
        <f t="shared" si="1133"/>
        <v>0.58572216945913402</v>
      </c>
      <c r="GO195" s="4">
        <f t="shared" si="1134"/>
        <v>0.38731014530937302</v>
      </c>
      <c r="GP195" s="4">
        <f t="shared" si="1135"/>
        <v>0.99364372290457248</v>
      </c>
      <c r="GQ195" s="4">
        <f t="shared" si="1136"/>
        <v>0.99239074828420148</v>
      </c>
      <c r="GR195" s="4">
        <f t="shared" si="1137"/>
        <v>0.9925245758132778</v>
      </c>
      <c r="GS195" s="4">
        <f t="shared" si="1138"/>
        <v>0.99596763472156924</v>
      </c>
      <c r="GT195" s="4">
        <f t="shared" si="1139"/>
        <v>0.98276193518839094</v>
      </c>
      <c r="GU195" s="4">
        <f t="shared" si="1140"/>
        <v>0.96225059124696888</v>
      </c>
      <c r="GV195" s="4">
        <f t="shared" si="1141"/>
        <v>0.93009138226013277</v>
      </c>
      <c r="GW195" s="4">
        <f t="shared" si="1142"/>
        <v>0.91735272026988213</v>
      </c>
      <c r="GX195" s="4">
        <f t="shared" si="1143"/>
        <v>0.91869815814364908</v>
      </c>
      <c r="GY195" s="4">
        <f t="shared" si="1144"/>
        <v>0.95458870382763783</v>
      </c>
      <c r="GZ195" s="4">
        <f t="shared" si="1145"/>
        <v>0.82912022677643615</v>
      </c>
      <c r="HA195" s="4">
        <f t="shared" si="1146"/>
        <v>0.68448556783670333</v>
      </c>
      <c r="HB195" s="4">
        <f t="shared" si="1147"/>
        <v>0.99758419665174425</v>
      </c>
      <c r="HC195" s="4">
        <f t="shared" si="1148"/>
        <v>0.99710572134129394</v>
      </c>
      <c r="HD195" s="4">
        <f t="shared" si="1149"/>
        <v>0.9971568619701372</v>
      </c>
      <c r="HE195" s="4">
        <f t="shared" si="1150"/>
        <v>0.99846965481544803</v>
      </c>
      <c r="HF195" s="4">
        <f t="shared" si="1151"/>
        <v>0.99340361782079123</v>
      </c>
      <c r="HG195" s="4">
        <f t="shared" si="1152"/>
        <v>0.98536612021014458</v>
      </c>
      <c r="HH195" s="4">
        <f t="shared" si="1153"/>
        <v>0.97233312759134405</v>
      </c>
      <c r="HI195" s="4">
        <f t="shared" si="1154"/>
        <v>0.96701875852139774</v>
      </c>
      <c r="HJ195" s="4">
        <f t="shared" si="1155"/>
        <v>0.96758423953074202</v>
      </c>
      <c r="HK195" s="4">
        <f t="shared" si="1156"/>
        <v>0.98230967071106423</v>
      </c>
      <c r="HL195" s="4">
        <f t="shared" si="1157"/>
        <v>0.92762547817369634</v>
      </c>
      <c r="HM195" s="4">
        <f t="shared" si="1158"/>
        <v>0.85142631572658067</v>
      </c>
      <c r="HN195" s="4">
        <f t="shared" si="1159"/>
        <v>7.3937594643801764E-3</v>
      </c>
      <c r="HP195" s="4">
        <f t="shared" ref="HP195:IU195" si="1163">IF(B1=1,ET195,0)</f>
        <v>0.79824571184224657</v>
      </c>
      <c r="HQ195" s="4">
        <f t="shared" si="1163"/>
        <v>0.76748819815715785</v>
      </c>
      <c r="HR195" s="4">
        <f t="shared" si="1163"/>
        <v>0.77066340467918792</v>
      </c>
      <c r="HS195" s="4">
        <f t="shared" si="1163"/>
        <v>0.86209395806149425</v>
      </c>
      <c r="HT195" s="4">
        <f t="shared" si="1163"/>
        <v>0.59065576337637626</v>
      </c>
      <c r="HU195" s="4">
        <f t="shared" si="1163"/>
        <v>0.39215449118126022</v>
      </c>
      <c r="HV195" s="4">
        <f t="shared" si="1163"/>
        <v>0.25190535488536925</v>
      </c>
      <c r="HW195" s="4">
        <f t="shared" si="1163"/>
        <v>0.21931548748915344</v>
      </c>
      <c r="HX195" s="4">
        <f t="shared" si="1163"/>
        <v>0.22239198763197623</v>
      </c>
      <c r="HY195" s="4">
        <f t="shared" si="1163"/>
        <v>0.34727242575675998</v>
      </c>
      <c r="HZ195" s="4">
        <f t="shared" si="1163"/>
        <v>0.10937267068064793</v>
      </c>
      <c r="IA195" s="4">
        <f t="shared" si="1163"/>
        <v>5.2049512786206897E-2</v>
      </c>
      <c r="IB195" s="4">
        <f t="shared" si="1163"/>
        <v>0.92481435303269832</v>
      </c>
      <c r="IC195" s="4">
        <f t="shared" si="1163"/>
        <v>0.91120591693920849</v>
      </c>
      <c r="ID195" s="4">
        <f t="shared" si="1163"/>
        <v>0.91264189123405748</v>
      </c>
      <c r="IE195" s="4">
        <f t="shared" si="1163"/>
        <v>0.95106355335200965</v>
      </c>
      <c r="IF195" s="4">
        <f t="shared" si="1163"/>
        <v>0.8177151833342664</v>
      </c>
      <c r="IG195" s="4">
        <f t="shared" si="1163"/>
        <v>0.66730074488651492</v>
      </c>
      <c r="IH195" s="4">
        <f t="shared" si="1163"/>
        <v>0.51144567822501363</v>
      </c>
      <c r="II195" s="4">
        <f t="shared" si="1163"/>
        <v>0.46620334534679952</v>
      </c>
      <c r="IJ195" s="4">
        <f t="shared" si="1163"/>
        <v>0.47065519970693132</v>
      </c>
      <c r="IK195" s="4">
        <f t="shared" si="1163"/>
        <v>0.62321491802416285</v>
      </c>
      <c r="IL195" s="4">
        <f t="shared" si="1163"/>
        <v>0.27629829056655097</v>
      </c>
      <c r="IM195" s="4">
        <f t="shared" si="1163"/>
        <v>0.14581114356226924</v>
      </c>
      <c r="IN195" s="4">
        <f t="shared" si="1163"/>
        <v>0.95133598062711355</v>
      </c>
      <c r="IO195" s="4">
        <f t="shared" si="1163"/>
        <v>0.94222802845832554</v>
      </c>
      <c r="IP195" s="4">
        <f t="shared" si="1163"/>
        <v>0.94319359068818021</v>
      </c>
      <c r="IQ195" s="4">
        <f t="shared" si="1163"/>
        <v>0.9686397963478095</v>
      </c>
      <c r="IR195" s="4">
        <f t="shared" si="1163"/>
        <v>0.87699091144119623</v>
      </c>
      <c r="IS195" s="4">
        <f t="shared" si="1163"/>
        <v>0.76120487609279264</v>
      </c>
      <c r="IT195" s="4">
        <f t="shared" si="1163"/>
        <v>0.62459204625557518</v>
      </c>
      <c r="IU195" s="4">
        <f t="shared" si="1163"/>
        <v>0.58124872109847936</v>
      </c>
      <c r="IV195" s="4">
        <f t="shared" ref="IV195:KA195" si="1164">IF(AH1=1,FZ195,0)</f>
        <v>0.5855939732604547</v>
      </c>
      <c r="IW195" s="4">
        <f t="shared" si="1164"/>
        <v>0.72442355376813461</v>
      </c>
      <c r="IX195" s="4">
        <f t="shared" si="1164"/>
        <v>0.37763383538543754</v>
      </c>
      <c r="IY195" s="4">
        <f t="shared" si="1164"/>
        <v>0.21340103108631378</v>
      </c>
      <c r="IZ195" s="4">
        <f t="shared" si="1164"/>
        <v>0.97851833314138159</v>
      </c>
      <c r="JA195" s="4">
        <f t="shared" si="1164"/>
        <v>0.97436071605227448</v>
      </c>
      <c r="JB195" s="4">
        <f t="shared" si="1164"/>
        <v>0.97480359522150273</v>
      </c>
      <c r="JC195" s="4">
        <f t="shared" si="1164"/>
        <v>0.98629595503526857</v>
      </c>
      <c r="JD195" s="4">
        <f t="shared" si="1164"/>
        <v>0.94322188952807984</v>
      </c>
      <c r="JE195" s="4">
        <f t="shared" si="1164"/>
        <v>0.88134289283791034</v>
      </c>
      <c r="JF195" s="4">
        <f t="shared" si="1164"/>
        <v>0.794945489642923</v>
      </c>
      <c r="JG195" s="4">
        <f t="shared" si="1164"/>
        <v>0.76383370730771394</v>
      </c>
      <c r="JH195" s="4">
        <f t="shared" si="1164"/>
        <v>0.76704367190771061</v>
      </c>
      <c r="JI195" s="4">
        <f t="shared" si="1164"/>
        <v>0.85965451716116514</v>
      </c>
      <c r="JJ195" s="4">
        <f t="shared" si="1164"/>
        <v>0.58572216945913402</v>
      </c>
      <c r="JK195" s="4">
        <f t="shared" si="1164"/>
        <v>0.38731014530937302</v>
      </c>
      <c r="JL195" s="4">
        <f t="shared" si="1164"/>
        <v>0.99364372290457248</v>
      </c>
      <c r="JM195" s="4">
        <f t="shared" si="1164"/>
        <v>0.99239074828420148</v>
      </c>
      <c r="JN195" s="4">
        <f t="shared" si="1164"/>
        <v>0.9925245758132778</v>
      </c>
      <c r="JO195" s="4">
        <f t="shared" si="1164"/>
        <v>0.99596763472156924</v>
      </c>
      <c r="JP195" s="4">
        <f t="shared" si="1164"/>
        <v>0.98276193518839094</v>
      </c>
      <c r="JQ195" s="4">
        <f t="shared" si="1164"/>
        <v>0.96225059124696888</v>
      </c>
      <c r="JR195" s="4">
        <f t="shared" si="1164"/>
        <v>0.93009138226013277</v>
      </c>
      <c r="JS195" s="4">
        <f t="shared" si="1164"/>
        <v>0.91735272026988213</v>
      </c>
      <c r="JT195" s="4">
        <f t="shared" si="1164"/>
        <v>0.91869815814364908</v>
      </c>
      <c r="JU195" s="4">
        <f t="shared" si="1164"/>
        <v>0.95458870382763783</v>
      </c>
      <c r="JV195" s="4">
        <f t="shared" si="1164"/>
        <v>0.82912022677643615</v>
      </c>
      <c r="JW195" s="4">
        <f t="shared" si="1164"/>
        <v>0.68448556783670333</v>
      </c>
      <c r="JX195" s="4">
        <f t="shared" si="1164"/>
        <v>0.99758419665174425</v>
      </c>
      <c r="JY195" s="4">
        <f t="shared" si="1164"/>
        <v>0.99710572134129394</v>
      </c>
      <c r="JZ195" s="4">
        <f t="shared" si="1164"/>
        <v>0.9971568619701372</v>
      </c>
      <c r="KA195" s="4">
        <f t="shared" si="1164"/>
        <v>0.99846965481544803</v>
      </c>
      <c r="KB195" s="4">
        <f t="shared" ref="KB195:KJ195" si="1165">IF(BN1=1,HF195,0)</f>
        <v>0.99340361782079123</v>
      </c>
      <c r="KC195" s="4">
        <f t="shared" si="1165"/>
        <v>0.98536612021014458</v>
      </c>
      <c r="KD195" s="4">
        <f t="shared" si="1165"/>
        <v>0.97233312759134405</v>
      </c>
      <c r="KE195" s="4">
        <f t="shared" si="1165"/>
        <v>0.96701875852139774</v>
      </c>
      <c r="KF195" s="4">
        <f t="shared" si="1165"/>
        <v>0.96758423953074202</v>
      </c>
      <c r="KG195" s="4">
        <f t="shared" si="1165"/>
        <v>0.98230967071106423</v>
      </c>
      <c r="KH195" s="4">
        <f t="shared" si="1165"/>
        <v>0.92762547817369634</v>
      </c>
      <c r="KI195" s="4">
        <f t="shared" si="1165"/>
        <v>0.85142631572658067</v>
      </c>
      <c r="KJ195" s="4">
        <f t="shared" si="1165"/>
        <v>0</v>
      </c>
    </row>
    <row r="196" spans="1:296" x14ac:dyDescent="0.2">
      <c r="A196" s="4" t="str">
        <f>'Respondent Data'!A196</f>
        <v>1587</v>
      </c>
      <c r="B196" s="4">
        <f>SUMPRODUCT('Respondent Data'!I196:Z196,'Product Coding'!A100:R100)</f>
        <v>-1.2841537276315342</v>
      </c>
      <c r="C196" s="4">
        <f>SUMPRODUCT('Respondent Data'!I196:Z196,'Product Coding'!A101:R101)</f>
        <v>-0.61197939841472104</v>
      </c>
      <c r="D196" s="4">
        <f>SUMPRODUCT('Respondent Data'!I196:Z196,'Product Coding'!A102:R102)</f>
        <v>-0.66583635981386902</v>
      </c>
      <c r="E196" s="4">
        <f>SUMPRODUCT('Respondent Data'!I196:Z196,'Product Coding'!A103:R103)</f>
        <v>-1.0674829969411259</v>
      </c>
      <c r="F196" s="4">
        <f>SUMPRODUCT('Respondent Data'!I196:Z196,'Product Coding'!A104:R104)</f>
        <v>-1.8996512518242599</v>
      </c>
      <c r="G196" s="4">
        <f>SUMPRODUCT('Respondent Data'!I196:Z196,'Product Coding'!A105:R105)</f>
        <v>-1.8257837728710402</v>
      </c>
      <c r="H196" s="4">
        <f>SUMPRODUCT('Respondent Data'!I196:Z196,'Product Coding'!A106:R106)</f>
        <v>-1.7293286235092122</v>
      </c>
      <c r="I196" s="4">
        <f>SUMPRODUCT('Respondent Data'!I196:Z196,'Product Coding'!A107:R107)</f>
        <v>-1.057154294292399</v>
      </c>
      <c r="J196" s="4">
        <f>SUMPRODUCT('Respondent Data'!I196:Z196,'Product Coding'!A108:R108)</f>
        <v>-1.111011255691547</v>
      </c>
      <c r="K196" s="4">
        <f>SUMPRODUCT('Respondent Data'!I196:Z196,'Product Coding'!A109:R109)</f>
        <v>-1.5126578928188039</v>
      </c>
      <c r="L196" s="4">
        <f>SUMPRODUCT('Respondent Data'!I196:Z196,'Product Coding'!A110:R110)</f>
        <v>-2.3448261477019381</v>
      </c>
      <c r="M196" s="4">
        <f>SUMPRODUCT('Respondent Data'!I196:Z196,'Product Coding'!A111:R111)</f>
        <v>-2.270958668748718</v>
      </c>
      <c r="N196" s="4">
        <f>SUMPRODUCT('Respondent Data'!I196:Z196,'Product Coding'!A112:R112)</f>
        <v>-2.0579416782534015</v>
      </c>
      <c r="O196" s="4">
        <f>SUMPRODUCT('Respondent Data'!I196:Z196,'Product Coding'!A113:R113)</f>
        <v>-1.3857673490365878</v>
      </c>
      <c r="P196" s="4">
        <f>SUMPRODUCT('Respondent Data'!I196:Z196,'Product Coding'!A114:R114)</f>
        <v>-1.4396243104357358</v>
      </c>
      <c r="Q196" s="4">
        <f>SUMPRODUCT('Respondent Data'!I196:Z196,'Product Coding'!A115:R115)</f>
        <v>-1.8412709475629929</v>
      </c>
      <c r="R196" s="4">
        <f>SUMPRODUCT('Respondent Data'!I196:Z196,'Product Coding'!A116:R116)</f>
        <v>-2.6734392024461267</v>
      </c>
      <c r="S196" s="4">
        <f>SUMPRODUCT('Respondent Data'!I196:Z196,'Product Coding'!A117:R117)</f>
        <v>-2.5995717234929074</v>
      </c>
      <c r="T196" s="4">
        <f>SUMPRODUCT('Respondent Data'!I196:Z196,'Product Coding'!A118:R118)</f>
        <v>-2.503116574131079</v>
      </c>
      <c r="U196" s="4">
        <f>SUMPRODUCT('Respondent Data'!I196:Z196,'Product Coding'!A119:R119)</f>
        <v>-1.8309422449142658</v>
      </c>
      <c r="V196" s="4">
        <f>SUMPRODUCT('Respondent Data'!I196:Z196,'Product Coding'!A120:R120)</f>
        <v>-1.8847992063134138</v>
      </c>
      <c r="W196" s="4">
        <f>SUMPRODUCT('Respondent Data'!I196:Z196,'Product Coding'!A121:R121)</f>
        <v>-2.2864458434406707</v>
      </c>
      <c r="X196" s="4">
        <f>SUMPRODUCT('Respondent Data'!I196:Z196,'Product Coding'!A122:R122)</f>
        <v>-3.1186140983238051</v>
      </c>
      <c r="Y196" s="4">
        <f>SUMPRODUCT('Respondent Data'!I196:Z196,'Product Coding'!A123:R123)</f>
        <v>-3.044746619370585</v>
      </c>
      <c r="Z196" s="4">
        <f>SUMPRODUCT('Respondent Data'!I196:Z196,'Product Coding'!A124:R124)</f>
        <v>-1.7731397514225011</v>
      </c>
      <c r="AA196" s="4">
        <f>SUMPRODUCT('Respondent Data'!I196:Z196,'Product Coding'!A125:R125)</f>
        <v>-1.1009654222056879</v>
      </c>
      <c r="AB196" s="4">
        <f>SUMPRODUCT('Respondent Data'!I196:Z196,'Product Coding'!A126:R126)</f>
        <v>-1.1548223836048359</v>
      </c>
      <c r="AC196" s="4">
        <f>SUMPRODUCT('Respondent Data'!I196:Z196,'Product Coding'!A127:R127)</f>
        <v>-1.556469020732093</v>
      </c>
      <c r="AD196" s="4">
        <f>SUMPRODUCT('Respondent Data'!I196:Z196,'Product Coding'!A128:R128)</f>
        <v>-2.3886372756152268</v>
      </c>
      <c r="AE196" s="4">
        <f>SUMPRODUCT('Respondent Data'!I196:Z196,'Product Coding'!A129:R129)</f>
        <v>-2.3147697966620076</v>
      </c>
      <c r="AF196" s="4">
        <f>SUMPRODUCT('Respondent Data'!I196:Z196,'Product Coding'!A130:R130)</f>
        <v>-2.2183146473001791</v>
      </c>
      <c r="AG196" s="4">
        <f>SUMPRODUCT('Respondent Data'!I196:Z196,'Product Coding'!A131:R131)</f>
        <v>-1.5461403180833659</v>
      </c>
      <c r="AH196" s="4">
        <f>SUMPRODUCT('Respondent Data'!I196:Z196,'Product Coding'!A132:R132)</f>
        <v>-1.5999972794825139</v>
      </c>
      <c r="AI196" s="4">
        <f>SUMPRODUCT('Respondent Data'!I196:Z196,'Product Coding'!A133:R133)</f>
        <v>-2.0016439166097708</v>
      </c>
      <c r="AJ196" s="4">
        <f>SUMPRODUCT('Respondent Data'!I196:Z196,'Product Coding'!A134:R134)</f>
        <v>-2.8338121714929052</v>
      </c>
      <c r="AK196" s="4">
        <f>SUMPRODUCT('Respondent Data'!I196:Z196,'Product Coding'!A135:R135)</f>
        <v>-2.7599446925396851</v>
      </c>
      <c r="AL196" s="4">
        <f>SUMPRODUCT('Respondent Data'!I196:Z196,'Product Coding'!A136:R136)</f>
        <v>0.34372940257206686</v>
      </c>
      <c r="AM196" s="4">
        <f>SUMPRODUCT('Respondent Data'!I196:Z196,'Product Coding'!A137:R137)</f>
        <v>1.0159037317888799</v>
      </c>
      <c r="AN196" s="4">
        <f>SUMPRODUCT('Respondent Data'!I196:Z196,'Product Coding'!A138:R138)</f>
        <v>0.96204677038973196</v>
      </c>
      <c r="AO196" s="4">
        <f>SUMPRODUCT('Respondent Data'!I196:Z196,'Product Coding'!A139:R139)</f>
        <v>0.56040013326247495</v>
      </c>
      <c r="AP196" s="4">
        <f>SUMPRODUCT('Respondent Data'!I196:Z196,'Product Coding'!A140:R140)</f>
        <v>-0.271768121620659</v>
      </c>
      <c r="AQ196" s="4">
        <f>SUMPRODUCT('Respondent Data'!I196:Z196,'Product Coding'!A141:R141)</f>
        <v>-0.19790064266743912</v>
      </c>
      <c r="AR196" s="4">
        <f>SUMPRODUCT('Respondent Data'!I196:Z196,'Product Coding'!A142:R142)</f>
        <v>-0.10144549330561115</v>
      </c>
      <c r="AS196" s="4">
        <f>SUMPRODUCT('Respondent Data'!I196:Z196,'Product Coding'!A143:R143)</f>
        <v>0.57072883591120194</v>
      </c>
      <c r="AT196" s="4">
        <f>SUMPRODUCT('Respondent Data'!I196:Z196,'Product Coding'!A144:R144)</f>
        <v>0.51687187451205396</v>
      </c>
      <c r="AU196" s="4">
        <f>SUMPRODUCT('Respondent Data'!I196:Z196,'Product Coding'!A145:R145)</f>
        <v>0.11522523738479695</v>
      </c>
      <c r="AV196" s="4">
        <f>SUMPRODUCT('Respondent Data'!I196:Z196,'Product Coding'!A146:R146)</f>
        <v>-0.716943017498337</v>
      </c>
      <c r="AW196" s="4">
        <f>SUMPRODUCT('Respondent Data'!I196:Z196,'Product Coding'!A147:R147)</f>
        <v>-0.64307553854511712</v>
      </c>
      <c r="AX196" s="4">
        <f>SUMPRODUCT('Respondent Data'!I196:Z196,'Product Coding'!A148:R148)</f>
        <v>1.083674280371199</v>
      </c>
      <c r="AY196" s="4">
        <f>SUMPRODUCT('Respondent Data'!I196:Z196,'Product Coding'!A149:R149)</f>
        <v>1.7558486095880121</v>
      </c>
      <c r="AZ196" s="4">
        <f>SUMPRODUCT('Respondent Data'!I196:Z196,'Product Coding'!A150:R150)</f>
        <v>1.7019916481888642</v>
      </c>
      <c r="BA196" s="4">
        <f>SUMPRODUCT('Respondent Data'!I196:Z196,'Product Coding'!A151:R151)</f>
        <v>1.300345011061607</v>
      </c>
      <c r="BB196" s="4">
        <f>SUMPRODUCT('Respondent Data'!I196:Z196,'Product Coding'!A152:R152)</f>
        <v>0.4681767561784731</v>
      </c>
      <c r="BC196" s="4">
        <f>SUMPRODUCT('Respondent Data'!I196:Z196,'Product Coding'!A153:R153)</f>
        <v>0.54204423513169298</v>
      </c>
      <c r="BD196" s="4">
        <f>SUMPRODUCT('Respondent Data'!I196:Z196,'Product Coding'!A154:R154)</f>
        <v>0.63849938449352095</v>
      </c>
      <c r="BE196" s="4">
        <f>SUMPRODUCT('Respondent Data'!I196:Z196,'Product Coding'!A155:R155)</f>
        <v>1.3106737137103341</v>
      </c>
      <c r="BF196" s="4">
        <f>SUMPRODUCT('Respondent Data'!I196:Z196,'Product Coding'!A156:R156)</f>
        <v>1.2568167523111862</v>
      </c>
      <c r="BG196" s="4">
        <f>SUMPRODUCT('Respondent Data'!I196:Z196,'Product Coding'!A157:R157)</f>
        <v>0.85517011518392905</v>
      </c>
      <c r="BH196" s="4">
        <f>SUMPRODUCT('Respondent Data'!I196:Z196,'Product Coding'!A158:R158)</f>
        <v>2.3001860300795096E-2</v>
      </c>
      <c r="BI196" s="4">
        <f>SUMPRODUCT('Respondent Data'!I196:Z196,'Product Coding'!A159:R159)</f>
        <v>9.6869339254014974E-2</v>
      </c>
      <c r="BJ196" s="4">
        <f>SUMPRODUCT('Respondent Data'!I196:Z196,'Product Coding'!A160:R160)</f>
        <v>1.612186907151949</v>
      </c>
      <c r="BK196" s="4">
        <f>SUMPRODUCT('Respondent Data'!I196:Z196,'Product Coding'!A161:R161)</f>
        <v>2.2843612363687624</v>
      </c>
      <c r="BL196" s="4">
        <f>SUMPRODUCT('Respondent Data'!I196:Z196,'Product Coding'!A162:R162)</f>
        <v>2.230504274969614</v>
      </c>
      <c r="BM196" s="4">
        <f>SUMPRODUCT('Respondent Data'!I196:Z196,'Product Coding'!A163:R163)</f>
        <v>1.8288576378423571</v>
      </c>
      <c r="BN196" s="4">
        <f>SUMPRODUCT('Respondent Data'!I196:Z196,'Product Coding'!A164:R164)</f>
        <v>0.99668938295922316</v>
      </c>
      <c r="BO196" s="4">
        <f>SUMPRODUCT('Respondent Data'!I196:Z196,'Product Coding'!A165:R165)</f>
        <v>1.070556861912443</v>
      </c>
      <c r="BP196" s="4">
        <f>SUMPRODUCT('Respondent Data'!I196:Z196,'Product Coding'!A166:R166)</f>
        <v>1.167012011274271</v>
      </c>
      <c r="BQ196" s="4">
        <f>SUMPRODUCT('Respondent Data'!I196:Z196,'Product Coding'!A167:R167)</f>
        <v>1.8391863404910842</v>
      </c>
      <c r="BR196" s="4">
        <f>SUMPRODUCT('Respondent Data'!I196:Z196,'Product Coding'!A168:R168)</f>
        <v>1.7853293790919362</v>
      </c>
      <c r="BS196" s="4">
        <f>SUMPRODUCT('Respondent Data'!I196:Z196,'Product Coding'!A169:R169)</f>
        <v>1.3836827419646791</v>
      </c>
      <c r="BT196" s="4">
        <f>SUMPRODUCT('Respondent Data'!I196:Z196,'Product Coding'!A170:R170)</f>
        <v>0.55151448708154516</v>
      </c>
      <c r="BU196" s="4">
        <f>SUMPRODUCT('Respondent Data'!I196:Z196,'Product Coding'!A171:R171)</f>
        <v>0.62538196603476504</v>
      </c>
      <c r="BV196" s="4">
        <f>SUMPRODUCT('Respondent Data'!I196:Z196,'Product Coding'!A172:R172)</f>
        <v>7.5295273471876696</v>
      </c>
      <c r="BX196" s="4">
        <f t="shared" si="1014"/>
        <v>3.6116102576099087</v>
      </c>
      <c r="BY196" s="4">
        <f t="shared" si="1015"/>
        <v>1.8440779535765732</v>
      </c>
      <c r="BZ196" s="4">
        <f t="shared" si="1016"/>
        <v>1.9461174953403251</v>
      </c>
      <c r="CA196" s="4">
        <f t="shared" si="1017"/>
        <v>2.9080507080228357</v>
      </c>
      <c r="CB196" s="4">
        <f t="shared" si="1018"/>
        <v>6.6835631553289971</v>
      </c>
      <c r="CC196" s="4">
        <f t="shared" si="1019"/>
        <v>6.2076585072515265</v>
      </c>
      <c r="CD196" s="4">
        <f t="shared" si="1020"/>
        <v>5.6368681769692834</v>
      </c>
      <c r="CE196" s="4">
        <f t="shared" si="1021"/>
        <v>2.8781689027667987</v>
      </c>
      <c r="CF196" s="4">
        <f t="shared" si="1022"/>
        <v>3.0374284586805822</v>
      </c>
      <c r="CG196" s="4">
        <f t="shared" si="1023"/>
        <v>4.5387783630659557</v>
      </c>
      <c r="CH196" s="4">
        <f t="shared" si="1024"/>
        <v>10.431459036770647</v>
      </c>
      <c r="CI196" s="4">
        <f t="shared" si="1025"/>
        <v>9.6886846024674913</v>
      </c>
      <c r="CJ196" s="4">
        <f t="shared" si="1026"/>
        <v>7.8298368891018493</v>
      </c>
      <c r="CK196" s="4">
        <f t="shared" si="1027"/>
        <v>3.9978925070526916</v>
      </c>
      <c r="CL196" s="4">
        <f t="shared" si="1028"/>
        <v>4.2191104434469695</v>
      </c>
      <c r="CM196" s="4">
        <f t="shared" si="1029"/>
        <v>6.3045459185633135</v>
      </c>
      <c r="CN196" s="4">
        <f t="shared" si="1030"/>
        <v>14.489716666955271</v>
      </c>
      <c r="CO196" s="4">
        <f t="shared" si="1031"/>
        <v>13.457973066891972</v>
      </c>
      <c r="CP196" s="4">
        <f t="shared" si="1032"/>
        <v>12.220520832235792</v>
      </c>
      <c r="CQ196" s="4">
        <f t="shared" si="1033"/>
        <v>6.2397632746958882</v>
      </c>
      <c r="CR196" s="4">
        <f t="shared" si="1034"/>
        <v>6.5850320763912693</v>
      </c>
      <c r="CS196" s="4">
        <f t="shared" si="1035"/>
        <v>9.8399029030639031</v>
      </c>
      <c r="CT196" s="4">
        <f t="shared" si="1036"/>
        <v>22.615015726340747</v>
      </c>
      <c r="CU196" s="4">
        <f t="shared" si="1037"/>
        <v>21.004708342332652</v>
      </c>
      <c r="CV196" s="4">
        <f t="shared" si="1038"/>
        <v>5.8893153494353427</v>
      </c>
      <c r="CW196" s="4">
        <f t="shared" si="1039"/>
        <v>3.0070677129876673</v>
      </c>
      <c r="CX196" s="4">
        <f t="shared" si="1040"/>
        <v>3.1734597089934331</v>
      </c>
      <c r="CY196" s="4">
        <f t="shared" si="1041"/>
        <v>4.7420475771461383</v>
      </c>
      <c r="CZ196" s="4">
        <f t="shared" si="1042"/>
        <v>10.898631987397307</v>
      </c>
      <c r="DA196" s="4">
        <f t="shared" si="1043"/>
        <v>10.12259239594785</v>
      </c>
      <c r="DB196" s="4">
        <f t="shared" si="1044"/>
        <v>9.1918263349207905</v>
      </c>
      <c r="DC196" s="4">
        <f t="shared" si="1045"/>
        <v>4.6933204549456145</v>
      </c>
      <c r="DD196" s="4">
        <f t="shared" si="1046"/>
        <v>4.9530189496021242</v>
      </c>
      <c r="DE196" s="4">
        <f t="shared" si="1047"/>
        <v>7.4012130807765866</v>
      </c>
      <c r="DF196" s="4">
        <f t="shared" si="1048"/>
        <v>17.010183115083766</v>
      </c>
      <c r="DG196" s="4">
        <f t="shared" si="1049"/>
        <v>15.798969123238299</v>
      </c>
      <c r="DH196" s="4">
        <f t="shared" si="1050"/>
        <v>0.70912078835130976</v>
      </c>
      <c r="DI196" s="4">
        <f t="shared" si="1051"/>
        <v>0.36207506318438754</v>
      </c>
      <c r="DJ196" s="4">
        <f t="shared" si="1052"/>
        <v>0.38210999362740916</v>
      </c>
      <c r="DK196" s="4">
        <f t="shared" si="1053"/>
        <v>0.5709805498236219</v>
      </c>
      <c r="DL196" s="4">
        <f t="shared" si="1054"/>
        <v>1.312282676049088</v>
      </c>
      <c r="DM196" s="4">
        <f t="shared" si="1055"/>
        <v>1.2188412869862264</v>
      </c>
      <c r="DN196" s="4">
        <f t="shared" si="1056"/>
        <v>1.1067695903959882</v>
      </c>
      <c r="DO196" s="4">
        <f t="shared" si="1057"/>
        <v>0.56511341361869127</v>
      </c>
      <c r="DP196" s="4">
        <f t="shared" si="1058"/>
        <v>0.59638319462678924</v>
      </c>
      <c r="DQ196" s="4">
        <f t="shared" si="1059"/>
        <v>0.89116539753632373</v>
      </c>
      <c r="DR196" s="4">
        <f t="shared" si="1060"/>
        <v>2.0481624339788231</v>
      </c>
      <c r="DS196" s="4">
        <f t="shared" si="1061"/>
        <v>1.9023225578985008</v>
      </c>
      <c r="DT196" s="4">
        <f t="shared" si="1062"/>
        <v>0.33835004599283336</v>
      </c>
      <c r="DU196" s="4">
        <f t="shared" si="1063"/>
        <v>0.17276057378902152</v>
      </c>
      <c r="DV196" s="4">
        <f t="shared" si="1064"/>
        <v>0.182320044824443</v>
      </c>
      <c r="DW196" s="4">
        <f t="shared" si="1065"/>
        <v>0.27243778276899944</v>
      </c>
      <c r="DX196" s="4">
        <f t="shared" si="1066"/>
        <v>0.62614283926032266</v>
      </c>
      <c r="DY196" s="4">
        <f t="shared" si="1067"/>
        <v>0.58155819471681724</v>
      </c>
      <c r="DZ196" s="4">
        <f t="shared" si="1068"/>
        <v>0.52808428121899997</v>
      </c>
      <c r="EA196" s="4">
        <f t="shared" si="1069"/>
        <v>0.26963833613396293</v>
      </c>
      <c r="EB196" s="4">
        <f t="shared" si="1070"/>
        <v>0.28455840619265399</v>
      </c>
      <c r="EC196" s="4">
        <f t="shared" si="1071"/>
        <v>0.42521085010732479</v>
      </c>
      <c r="ED196" s="4">
        <f t="shared" si="1072"/>
        <v>0.97726066577279247</v>
      </c>
      <c r="EE196" s="4">
        <f t="shared" si="1073"/>
        <v>0.90767459582539733</v>
      </c>
      <c r="EF196" s="4">
        <f t="shared" si="1074"/>
        <v>0.19945095606163257</v>
      </c>
      <c r="EG196" s="4">
        <f t="shared" si="1075"/>
        <v>0.10183909244305644</v>
      </c>
      <c r="EH196" s="4">
        <f t="shared" si="1076"/>
        <v>0.10747421990953446</v>
      </c>
      <c r="EI196" s="4">
        <f t="shared" si="1077"/>
        <v>0.16059692287359478</v>
      </c>
      <c r="EJ196" s="4">
        <f t="shared" si="1078"/>
        <v>0.36909936735832949</v>
      </c>
      <c r="EK196" s="4">
        <f t="shared" si="1079"/>
        <v>0.34281756221248783</v>
      </c>
      <c r="EL196" s="4">
        <f t="shared" si="1080"/>
        <v>0.3112957010577162</v>
      </c>
      <c r="EM196" s="4">
        <f t="shared" si="1081"/>
        <v>0.15894670200200262</v>
      </c>
      <c r="EN196" s="4">
        <f t="shared" si="1082"/>
        <v>0.16774180125780555</v>
      </c>
      <c r="EO196" s="4">
        <f t="shared" si="1083"/>
        <v>0.25065375810080964</v>
      </c>
      <c r="EP196" s="4">
        <f t="shared" si="1084"/>
        <v>0.57607668867862238</v>
      </c>
      <c r="EQ196" s="4">
        <f t="shared" si="1085"/>
        <v>0.53505701587540488</v>
      </c>
      <c r="ER196" s="4">
        <f t="shared" si="1086"/>
        <v>5.3699200749525563E-4</v>
      </c>
      <c r="ET196" s="4">
        <f t="shared" si="1087"/>
        <v>0.21684399681214103</v>
      </c>
      <c r="EU196" s="4">
        <f t="shared" si="1088"/>
        <v>0.35160780271245695</v>
      </c>
      <c r="EV196" s="4">
        <f t="shared" si="1089"/>
        <v>0.33942977548642655</v>
      </c>
      <c r="EW196" s="4">
        <f t="shared" si="1090"/>
        <v>0.2558820431749006</v>
      </c>
      <c r="EX196" s="4">
        <f t="shared" si="1091"/>
        <v>0.13014795086397407</v>
      </c>
      <c r="EY196" s="4">
        <f t="shared" si="1092"/>
        <v>0.13874131231299508</v>
      </c>
      <c r="EZ196" s="4">
        <f t="shared" si="1093"/>
        <v>0.15067347630470018</v>
      </c>
      <c r="FA196" s="4">
        <f t="shared" si="1094"/>
        <v>0.25785364822212126</v>
      </c>
      <c r="FB196" s="4">
        <f t="shared" si="1095"/>
        <v>0.24768240731299465</v>
      </c>
      <c r="FC196" s="4">
        <f t="shared" si="1096"/>
        <v>0.18054522756647304</v>
      </c>
      <c r="FD196" s="4">
        <f t="shared" si="1097"/>
        <v>8.747789733431062E-2</v>
      </c>
      <c r="FE196" s="4">
        <f t="shared" si="1098"/>
        <v>9.3556881617514395E-2</v>
      </c>
      <c r="FF196" s="4">
        <f t="shared" si="1099"/>
        <v>0.11325237516383134</v>
      </c>
      <c r="FG196" s="4">
        <f t="shared" si="1100"/>
        <v>0.20008433526508762</v>
      </c>
      <c r="FH196" s="4">
        <f t="shared" si="1101"/>
        <v>0.19160353298435825</v>
      </c>
      <c r="FI196" s="4">
        <f t="shared" si="1102"/>
        <v>0.13690104917523524</v>
      </c>
      <c r="FJ196" s="4">
        <f t="shared" si="1103"/>
        <v>6.4558960083068107E-2</v>
      </c>
      <c r="FK196" s="4">
        <f t="shared" si="1104"/>
        <v>6.9165988577607015E-2</v>
      </c>
      <c r="FL196" s="4">
        <f t="shared" si="1105"/>
        <v>7.5639985193449055E-2</v>
      </c>
      <c r="FM196" s="4">
        <f t="shared" si="1106"/>
        <v>0.1381260632505979</v>
      </c>
      <c r="FN196" s="4">
        <f t="shared" si="1107"/>
        <v>0.13183859869393855</v>
      </c>
      <c r="FO196" s="4">
        <f t="shared" si="1108"/>
        <v>9.2251748834147732E-2</v>
      </c>
      <c r="FP196" s="4">
        <f t="shared" si="1109"/>
        <v>4.2345938346531622E-2</v>
      </c>
      <c r="FQ196" s="4">
        <f t="shared" si="1110"/>
        <v>4.5444819556012941E-2</v>
      </c>
      <c r="FR196" s="4">
        <f t="shared" si="1111"/>
        <v>0.14515230458741613</v>
      </c>
      <c r="FS196" s="4">
        <f t="shared" si="1112"/>
        <v>0.24955904707045756</v>
      </c>
      <c r="FT196" s="4">
        <f t="shared" si="1113"/>
        <v>0.23960935763800217</v>
      </c>
      <c r="FU196" s="4">
        <f t="shared" si="1114"/>
        <v>0.17415390356222216</v>
      </c>
      <c r="FV196" s="4">
        <f t="shared" si="1115"/>
        <v>8.4043274979776803E-2</v>
      </c>
      <c r="FW196" s="4">
        <f t="shared" si="1116"/>
        <v>8.9907097590334883E-2</v>
      </c>
      <c r="FX196" s="4">
        <f t="shared" si="1117"/>
        <v>9.8117841409213133E-2</v>
      </c>
      <c r="FY196" s="4">
        <f t="shared" si="1118"/>
        <v>0.17564442541282396</v>
      </c>
      <c r="FZ196" s="4">
        <f t="shared" si="1119"/>
        <v>0.16798199509625886</v>
      </c>
      <c r="GA196" s="4">
        <f t="shared" si="1120"/>
        <v>0.11903042934218289</v>
      </c>
      <c r="GB196" s="4">
        <f t="shared" si="1121"/>
        <v>5.5524143958452413E-2</v>
      </c>
      <c r="GC196" s="4">
        <f t="shared" si="1122"/>
        <v>5.9527462230803373E-2</v>
      </c>
      <c r="GD196" s="4">
        <f t="shared" si="1123"/>
        <v>0.58509615400830872</v>
      </c>
      <c r="GE196" s="4">
        <f t="shared" si="1124"/>
        <v>0.7341739284633152</v>
      </c>
      <c r="GF196" s="4">
        <f t="shared" si="1125"/>
        <v>0.72353141545229382</v>
      </c>
      <c r="GG196" s="4">
        <f t="shared" si="1126"/>
        <v>0.63654511834170879</v>
      </c>
      <c r="GH196" s="4">
        <f t="shared" si="1127"/>
        <v>0.43247307535455098</v>
      </c>
      <c r="GI196" s="4">
        <f t="shared" si="1128"/>
        <v>0.45068568259709313</v>
      </c>
      <c r="GJ196" s="4">
        <f t="shared" si="1129"/>
        <v>0.47466035420230279</v>
      </c>
      <c r="GK196" s="4">
        <f t="shared" si="1130"/>
        <v>0.63893133321751094</v>
      </c>
      <c r="GL196" s="4">
        <f t="shared" si="1131"/>
        <v>0.62641601550671877</v>
      </c>
      <c r="GM196" s="4">
        <f t="shared" si="1132"/>
        <v>0.52877448017118389</v>
      </c>
      <c r="GN196" s="4">
        <f t="shared" si="1133"/>
        <v>0.32806650618506616</v>
      </c>
      <c r="GO196" s="4">
        <f t="shared" si="1134"/>
        <v>0.34455164098785596</v>
      </c>
      <c r="GP196" s="4">
        <f t="shared" si="1135"/>
        <v>0.74718867682943613</v>
      </c>
      <c r="GQ196" s="4">
        <f t="shared" si="1136"/>
        <v>0.85268896512196279</v>
      </c>
      <c r="GR196" s="4">
        <f t="shared" si="1137"/>
        <v>0.84579467664230046</v>
      </c>
      <c r="GS196" s="4">
        <f t="shared" si="1138"/>
        <v>0.78589304211311817</v>
      </c>
      <c r="GT196" s="4">
        <f t="shared" si="1139"/>
        <v>0.61495212834738799</v>
      </c>
      <c r="GU196" s="4">
        <f t="shared" si="1140"/>
        <v>0.63228783065997329</v>
      </c>
      <c r="GV196" s="4">
        <f t="shared" si="1141"/>
        <v>0.65441416569135125</v>
      </c>
      <c r="GW196" s="4">
        <f t="shared" si="1142"/>
        <v>0.78762587072235923</v>
      </c>
      <c r="GX196" s="4">
        <f t="shared" si="1143"/>
        <v>0.77847764272854958</v>
      </c>
      <c r="GY196" s="4">
        <f t="shared" si="1144"/>
        <v>0.70165056624758049</v>
      </c>
      <c r="GZ196" s="4">
        <f t="shared" si="1145"/>
        <v>0.50575021154793465</v>
      </c>
      <c r="HA196" s="4">
        <f t="shared" si="1146"/>
        <v>0.52419841527916766</v>
      </c>
      <c r="HB196" s="4">
        <f t="shared" si="1147"/>
        <v>0.83371478837573743</v>
      </c>
      <c r="HC196" s="4">
        <f t="shared" si="1148"/>
        <v>0.90757353488225467</v>
      </c>
      <c r="HD196" s="4">
        <f t="shared" si="1149"/>
        <v>0.90295555600534561</v>
      </c>
      <c r="HE196" s="4">
        <f t="shared" si="1150"/>
        <v>0.8616255827424022</v>
      </c>
      <c r="HF196" s="4">
        <f t="shared" si="1151"/>
        <v>0.73040717411877498</v>
      </c>
      <c r="HG196" s="4">
        <f t="shared" si="1152"/>
        <v>0.74470280114027865</v>
      </c>
      <c r="HH196" s="4">
        <f t="shared" si="1153"/>
        <v>0.76260449812607556</v>
      </c>
      <c r="HI196" s="4">
        <f t="shared" si="1154"/>
        <v>0.86285244892846857</v>
      </c>
      <c r="HJ196" s="4">
        <f t="shared" si="1155"/>
        <v>0.85635368959377278</v>
      </c>
      <c r="HK196" s="4">
        <f t="shared" si="1156"/>
        <v>0.79958181352971591</v>
      </c>
      <c r="HL196" s="4">
        <f t="shared" si="1157"/>
        <v>0.63448689215649579</v>
      </c>
      <c r="HM196" s="4">
        <f t="shared" si="1158"/>
        <v>0.65144160096862902</v>
      </c>
      <c r="HN196" s="4">
        <f t="shared" si="1159"/>
        <v>0.99946329619815666</v>
      </c>
      <c r="HP196" s="4">
        <f t="shared" ref="HP196:IU196" si="1166">IF(B1=1,ET196,0)</f>
        <v>0.21684399681214103</v>
      </c>
      <c r="HQ196" s="4">
        <f t="shared" si="1166"/>
        <v>0.35160780271245695</v>
      </c>
      <c r="HR196" s="4">
        <f t="shared" si="1166"/>
        <v>0.33942977548642655</v>
      </c>
      <c r="HS196" s="4">
        <f t="shared" si="1166"/>
        <v>0.2558820431749006</v>
      </c>
      <c r="HT196" s="4">
        <f t="shared" si="1166"/>
        <v>0.13014795086397407</v>
      </c>
      <c r="HU196" s="4">
        <f t="shared" si="1166"/>
        <v>0.13874131231299508</v>
      </c>
      <c r="HV196" s="4">
        <f t="shared" si="1166"/>
        <v>0.15067347630470018</v>
      </c>
      <c r="HW196" s="4">
        <f t="shared" si="1166"/>
        <v>0.25785364822212126</v>
      </c>
      <c r="HX196" s="4">
        <f t="shared" si="1166"/>
        <v>0.24768240731299465</v>
      </c>
      <c r="HY196" s="4">
        <f t="shared" si="1166"/>
        <v>0.18054522756647304</v>
      </c>
      <c r="HZ196" s="4">
        <f t="shared" si="1166"/>
        <v>8.747789733431062E-2</v>
      </c>
      <c r="IA196" s="4">
        <f t="shared" si="1166"/>
        <v>9.3556881617514395E-2</v>
      </c>
      <c r="IB196" s="4">
        <f t="shared" si="1166"/>
        <v>0.11325237516383134</v>
      </c>
      <c r="IC196" s="4">
        <f t="shared" si="1166"/>
        <v>0.20008433526508762</v>
      </c>
      <c r="ID196" s="4">
        <f t="shared" si="1166"/>
        <v>0.19160353298435825</v>
      </c>
      <c r="IE196" s="4">
        <f t="shared" si="1166"/>
        <v>0.13690104917523524</v>
      </c>
      <c r="IF196" s="4">
        <f t="shared" si="1166"/>
        <v>6.4558960083068107E-2</v>
      </c>
      <c r="IG196" s="4">
        <f t="shared" si="1166"/>
        <v>6.9165988577607015E-2</v>
      </c>
      <c r="IH196" s="4">
        <f t="shared" si="1166"/>
        <v>7.5639985193449055E-2</v>
      </c>
      <c r="II196" s="4">
        <f t="shared" si="1166"/>
        <v>0.1381260632505979</v>
      </c>
      <c r="IJ196" s="4">
        <f t="shared" si="1166"/>
        <v>0.13183859869393855</v>
      </c>
      <c r="IK196" s="4">
        <f t="shared" si="1166"/>
        <v>9.2251748834147732E-2</v>
      </c>
      <c r="IL196" s="4">
        <f t="shared" si="1166"/>
        <v>4.2345938346531622E-2</v>
      </c>
      <c r="IM196" s="4">
        <f t="shared" si="1166"/>
        <v>4.5444819556012941E-2</v>
      </c>
      <c r="IN196" s="4">
        <f t="shared" si="1166"/>
        <v>0.14515230458741613</v>
      </c>
      <c r="IO196" s="4">
        <f t="shared" si="1166"/>
        <v>0.24955904707045756</v>
      </c>
      <c r="IP196" s="4">
        <f t="shared" si="1166"/>
        <v>0.23960935763800217</v>
      </c>
      <c r="IQ196" s="4">
        <f t="shared" si="1166"/>
        <v>0.17415390356222216</v>
      </c>
      <c r="IR196" s="4">
        <f t="shared" si="1166"/>
        <v>8.4043274979776803E-2</v>
      </c>
      <c r="IS196" s="4">
        <f t="shared" si="1166"/>
        <v>8.9907097590334883E-2</v>
      </c>
      <c r="IT196" s="4">
        <f t="shared" si="1166"/>
        <v>9.8117841409213133E-2</v>
      </c>
      <c r="IU196" s="4">
        <f t="shared" si="1166"/>
        <v>0.17564442541282396</v>
      </c>
      <c r="IV196" s="4">
        <f t="shared" ref="IV196:KA196" si="1167">IF(AH1=1,FZ196,0)</f>
        <v>0.16798199509625886</v>
      </c>
      <c r="IW196" s="4">
        <f t="shared" si="1167"/>
        <v>0.11903042934218289</v>
      </c>
      <c r="IX196" s="4">
        <f t="shared" si="1167"/>
        <v>5.5524143958452413E-2</v>
      </c>
      <c r="IY196" s="4">
        <f t="shared" si="1167"/>
        <v>5.9527462230803373E-2</v>
      </c>
      <c r="IZ196" s="4">
        <f t="shared" si="1167"/>
        <v>0.58509615400830872</v>
      </c>
      <c r="JA196" s="4">
        <f t="shared" si="1167"/>
        <v>0.7341739284633152</v>
      </c>
      <c r="JB196" s="4">
        <f t="shared" si="1167"/>
        <v>0.72353141545229382</v>
      </c>
      <c r="JC196" s="4">
        <f t="shared" si="1167"/>
        <v>0.63654511834170879</v>
      </c>
      <c r="JD196" s="4">
        <f t="shared" si="1167"/>
        <v>0.43247307535455098</v>
      </c>
      <c r="JE196" s="4">
        <f t="shared" si="1167"/>
        <v>0.45068568259709313</v>
      </c>
      <c r="JF196" s="4">
        <f t="shared" si="1167"/>
        <v>0.47466035420230279</v>
      </c>
      <c r="JG196" s="4">
        <f t="shared" si="1167"/>
        <v>0.63893133321751094</v>
      </c>
      <c r="JH196" s="4">
        <f t="shared" si="1167"/>
        <v>0.62641601550671877</v>
      </c>
      <c r="JI196" s="4">
        <f t="shared" si="1167"/>
        <v>0.52877448017118389</v>
      </c>
      <c r="JJ196" s="4">
        <f t="shared" si="1167"/>
        <v>0.32806650618506616</v>
      </c>
      <c r="JK196" s="4">
        <f t="shared" si="1167"/>
        <v>0.34455164098785596</v>
      </c>
      <c r="JL196" s="4">
        <f t="shared" si="1167"/>
        <v>0.74718867682943613</v>
      </c>
      <c r="JM196" s="4">
        <f t="shared" si="1167"/>
        <v>0.85268896512196279</v>
      </c>
      <c r="JN196" s="4">
        <f t="shared" si="1167"/>
        <v>0.84579467664230046</v>
      </c>
      <c r="JO196" s="4">
        <f t="shared" si="1167"/>
        <v>0.78589304211311817</v>
      </c>
      <c r="JP196" s="4">
        <f t="shared" si="1167"/>
        <v>0.61495212834738799</v>
      </c>
      <c r="JQ196" s="4">
        <f t="shared" si="1167"/>
        <v>0.63228783065997329</v>
      </c>
      <c r="JR196" s="4">
        <f t="shared" si="1167"/>
        <v>0.65441416569135125</v>
      </c>
      <c r="JS196" s="4">
        <f t="shared" si="1167"/>
        <v>0.78762587072235923</v>
      </c>
      <c r="JT196" s="4">
        <f t="shared" si="1167"/>
        <v>0.77847764272854958</v>
      </c>
      <c r="JU196" s="4">
        <f t="shared" si="1167"/>
        <v>0.70165056624758049</v>
      </c>
      <c r="JV196" s="4">
        <f t="shared" si="1167"/>
        <v>0.50575021154793465</v>
      </c>
      <c r="JW196" s="4">
        <f t="shared" si="1167"/>
        <v>0.52419841527916766</v>
      </c>
      <c r="JX196" s="4">
        <f t="shared" si="1167"/>
        <v>0.83371478837573743</v>
      </c>
      <c r="JY196" s="4">
        <f t="shared" si="1167"/>
        <v>0.90757353488225467</v>
      </c>
      <c r="JZ196" s="4">
        <f t="shared" si="1167"/>
        <v>0.90295555600534561</v>
      </c>
      <c r="KA196" s="4">
        <f t="shared" si="1167"/>
        <v>0.8616255827424022</v>
      </c>
      <c r="KB196" s="4">
        <f t="shared" ref="KB196:KJ196" si="1168">IF(BN1=1,HF196,0)</f>
        <v>0.73040717411877498</v>
      </c>
      <c r="KC196" s="4">
        <f t="shared" si="1168"/>
        <v>0.74470280114027865</v>
      </c>
      <c r="KD196" s="4">
        <f t="shared" si="1168"/>
        <v>0.76260449812607556</v>
      </c>
      <c r="KE196" s="4">
        <f t="shared" si="1168"/>
        <v>0.86285244892846857</v>
      </c>
      <c r="KF196" s="4">
        <f t="shared" si="1168"/>
        <v>0.85635368959377278</v>
      </c>
      <c r="KG196" s="4">
        <f t="shared" si="1168"/>
        <v>0.79958181352971591</v>
      </c>
      <c r="KH196" s="4">
        <f t="shared" si="1168"/>
        <v>0.63448689215649579</v>
      </c>
      <c r="KI196" s="4">
        <f t="shared" si="1168"/>
        <v>0.65144160096862902</v>
      </c>
      <c r="KJ196" s="4">
        <f t="shared" si="1168"/>
        <v>0</v>
      </c>
    </row>
    <row r="197" spans="1:296" x14ac:dyDescent="0.2">
      <c r="A197" s="4" t="str">
        <f>'Respondent Data'!A197</f>
        <v>1589</v>
      </c>
      <c r="B197" s="4">
        <f>SUMPRODUCT('Respondent Data'!I197:Z197,'Product Coding'!A100:R100)</f>
        <v>-0.90464221770442421</v>
      </c>
      <c r="C197" s="4">
        <f>SUMPRODUCT('Respondent Data'!I197:Z197,'Product Coding'!A101:R101)</f>
        <v>-1.3396224467573201</v>
      </c>
      <c r="D197" s="4">
        <f>SUMPRODUCT('Respondent Data'!I197:Z197,'Product Coding'!A102:R102)</f>
        <v>-1.2945783138660811</v>
      </c>
      <c r="E197" s="4">
        <f>SUMPRODUCT('Respondent Data'!I197:Z197,'Product Coding'!A103:R103)</f>
        <v>-1.5704230719378429</v>
      </c>
      <c r="F197" s="4">
        <f>SUMPRODUCT('Respondent Data'!I197:Z197,'Product Coding'!A104:R104)</f>
        <v>-2.073442807406864</v>
      </c>
      <c r="G197" s="4">
        <f>SUMPRODUCT('Respondent Data'!I197:Z197,'Product Coding'!A105:R105)</f>
        <v>-2.5373936217173751</v>
      </c>
      <c r="H197" s="4">
        <f>SUMPRODUCT('Respondent Data'!I197:Z197,'Product Coding'!A106:R106)</f>
        <v>-1.5931866332646463</v>
      </c>
      <c r="I197" s="4">
        <f>SUMPRODUCT('Respondent Data'!I197:Z197,'Product Coding'!A107:R107)</f>
        <v>-2.028166862317542</v>
      </c>
      <c r="J197" s="4">
        <f>SUMPRODUCT('Respondent Data'!I197:Z197,'Product Coding'!A108:R108)</f>
        <v>-1.9831227294263032</v>
      </c>
      <c r="K197" s="4">
        <f>SUMPRODUCT('Respondent Data'!I197:Z197,'Product Coding'!A109:R109)</f>
        <v>-2.2589674874980648</v>
      </c>
      <c r="L197" s="4">
        <f>SUMPRODUCT('Respondent Data'!I197:Z197,'Product Coding'!A110:R110)</f>
        <v>-2.7619872229670861</v>
      </c>
      <c r="M197" s="4">
        <f>SUMPRODUCT('Respondent Data'!I197:Z197,'Product Coding'!A111:R111)</f>
        <v>-3.2259380372775972</v>
      </c>
      <c r="N197" s="4">
        <f>SUMPRODUCT('Respondent Data'!I197:Z197,'Product Coding'!A112:R112)</f>
        <v>-3.2543010645407944</v>
      </c>
      <c r="O197" s="4">
        <f>SUMPRODUCT('Respondent Data'!I197:Z197,'Product Coding'!A113:R113)</f>
        <v>-3.6892812935936905</v>
      </c>
      <c r="P197" s="4">
        <f>SUMPRODUCT('Respondent Data'!I197:Z197,'Product Coding'!A114:R114)</f>
        <v>-3.6442371607024513</v>
      </c>
      <c r="Q197" s="4">
        <f>SUMPRODUCT('Respondent Data'!I197:Z197,'Product Coding'!A115:R115)</f>
        <v>-3.9200819187742133</v>
      </c>
      <c r="R197" s="4">
        <f>SUMPRODUCT('Respondent Data'!I197:Z197,'Product Coding'!A116:R116)</f>
        <v>-4.4231016542432346</v>
      </c>
      <c r="S197" s="4">
        <f>SUMPRODUCT('Respondent Data'!I197:Z197,'Product Coding'!A117:R117)</f>
        <v>-4.8870524685537458</v>
      </c>
      <c r="T197" s="4">
        <f>SUMPRODUCT('Respondent Data'!I197:Z197,'Product Coding'!A118:R118)</f>
        <v>-3.9428454801010164</v>
      </c>
      <c r="U197" s="4">
        <f>SUMPRODUCT('Respondent Data'!I197:Z197,'Product Coding'!A119:R119)</f>
        <v>-4.3778257091539121</v>
      </c>
      <c r="V197" s="4">
        <f>SUMPRODUCT('Respondent Data'!I197:Z197,'Product Coding'!A120:R120)</f>
        <v>-4.3327815762626729</v>
      </c>
      <c r="W197" s="4">
        <f>SUMPRODUCT('Respondent Data'!I197:Z197,'Product Coding'!A121:R121)</f>
        <v>-4.6086263343344349</v>
      </c>
      <c r="X197" s="4">
        <f>SUMPRODUCT('Respondent Data'!I197:Z197,'Product Coding'!A122:R122)</f>
        <v>-5.1116460698034558</v>
      </c>
      <c r="Y197" s="4">
        <f>SUMPRODUCT('Respondent Data'!I197:Z197,'Product Coding'!A123:R123)</f>
        <v>-5.5755968841139669</v>
      </c>
      <c r="Z197" s="4">
        <f>SUMPRODUCT('Respondent Data'!I197:Z197,'Product Coding'!A124:R124)</f>
        <v>-1.3673250901750342</v>
      </c>
      <c r="AA197" s="4">
        <f>SUMPRODUCT('Respondent Data'!I197:Z197,'Product Coding'!A125:R125)</f>
        <v>-1.8023053192279304</v>
      </c>
      <c r="AB197" s="4">
        <f>SUMPRODUCT('Respondent Data'!I197:Z197,'Product Coding'!A126:R126)</f>
        <v>-1.7572611863366911</v>
      </c>
      <c r="AC197" s="4">
        <f>SUMPRODUCT('Respondent Data'!I197:Z197,'Product Coding'!A127:R127)</f>
        <v>-2.0331059444084532</v>
      </c>
      <c r="AD197" s="4">
        <f>SUMPRODUCT('Respondent Data'!I197:Z197,'Product Coding'!A128:R128)</f>
        <v>-2.5361256798774741</v>
      </c>
      <c r="AE197" s="4">
        <f>SUMPRODUCT('Respondent Data'!I197:Z197,'Product Coding'!A129:R129)</f>
        <v>-3.0000764941879852</v>
      </c>
      <c r="AF197" s="4">
        <f>SUMPRODUCT('Respondent Data'!I197:Z197,'Product Coding'!A130:R130)</f>
        <v>-2.0558695057352563</v>
      </c>
      <c r="AG197" s="4">
        <f>SUMPRODUCT('Respondent Data'!I197:Z197,'Product Coding'!A131:R131)</f>
        <v>-2.4908497347881524</v>
      </c>
      <c r="AH197" s="4">
        <f>SUMPRODUCT('Respondent Data'!I197:Z197,'Product Coding'!A132:R132)</f>
        <v>-2.4458056018969132</v>
      </c>
      <c r="AI197" s="4">
        <f>SUMPRODUCT('Respondent Data'!I197:Z197,'Product Coding'!A133:R133)</f>
        <v>-2.7216503599686752</v>
      </c>
      <c r="AJ197" s="4">
        <f>SUMPRODUCT('Respondent Data'!I197:Z197,'Product Coding'!A134:R134)</f>
        <v>-3.2246700954376961</v>
      </c>
      <c r="AK197" s="4">
        <f>SUMPRODUCT('Respondent Data'!I197:Z197,'Product Coding'!A135:R135)</f>
        <v>-3.6886209097482072</v>
      </c>
      <c r="AL197" s="4">
        <f>SUMPRODUCT('Respondent Data'!I197:Z197,'Product Coding'!A136:R136)</f>
        <v>2.4343619389450328</v>
      </c>
      <c r="AM197" s="4">
        <f>SUMPRODUCT('Respondent Data'!I197:Z197,'Product Coding'!A137:R137)</f>
        <v>1.9993817098921371</v>
      </c>
      <c r="AN197" s="4">
        <f>SUMPRODUCT('Respondent Data'!I197:Z197,'Product Coding'!A138:R138)</f>
        <v>2.0444258427833759</v>
      </c>
      <c r="AO197" s="4">
        <f>SUMPRODUCT('Respondent Data'!I197:Z197,'Product Coding'!A139:R139)</f>
        <v>1.7685810847116143</v>
      </c>
      <c r="AP197" s="4">
        <f>SUMPRODUCT('Respondent Data'!I197:Z197,'Product Coding'!A140:R140)</f>
        <v>1.265561349242593</v>
      </c>
      <c r="AQ197" s="4">
        <f>SUMPRODUCT('Respondent Data'!I197:Z197,'Product Coding'!A141:R141)</f>
        <v>0.8016105349320819</v>
      </c>
      <c r="AR197" s="4">
        <f>SUMPRODUCT('Respondent Data'!I197:Z197,'Product Coding'!A142:R142)</f>
        <v>1.7458175233848108</v>
      </c>
      <c r="AS197" s="4">
        <f>SUMPRODUCT('Respondent Data'!I197:Z197,'Product Coding'!A143:R143)</f>
        <v>1.3108372943319151</v>
      </c>
      <c r="AT197" s="4">
        <f>SUMPRODUCT('Respondent Data'!I197:Z197,'Product Coding'!A144:R144)</f>
        <v>1.3558814272231539</v>
      </c>
      <c r="AU197" s="4">
        <f>SUMPRODUCT('Respondent Data'!I197:Z197,'Product Coding'!A145:R145)</f>
        <v>1.0800366691513923</v>
      </c>
      <c r="AV197" s="4">
        <f>SUMPRODUCT('Respondent Data'!I197:Z197,'Product Coding'!A146:R146)</f>
        <v>0.57701693368237095</v>
      </c>
      <c r="AW197" s="4">
        <f>SUMPRODUCT('Respondent Data'!I197:Z197,'Product Coding'!A147:R147)</f>
        <v>0.11306611937186001</v>
      </c>
      <c r="AX197" s="4">
        <f>SUMPRODUCT('Respondent Data'!I197:Z197,'Product Coding'!A148:R148)</f>
        <v>5.7699749849398856</v>
      </c>
      <c r="AY197" s="4">
        <f>SUMPRODUCT('Respondent Data'!I197:Z197,'Product Coding'!A149:R149)</f>
        <v>5.3349947558869895</v>
      </c>
      <c r="AZ197" s="4">
        <f>SUMPRODUCT('Respondent Data'!I197:Z197,'Product Coding'!A150:R150)</f>
        <v>5.3800388887782287</v>
      </c>
      <c r="BA197" s="4">
        <f>SUMPRODUCT('Respondent Data'!I197:Z197,'Product Coding'!A151:R151)</f>
        <v>5.1041941307064667</v>
      </c>
      <c r="BB197" s="4">
        <f>SUMPRODUCT('Respondent Data'!I197:Z197,'Product Coding'!A152:R152)</f>
        <v>4.6011743952374458</v>
      </c>
      <c r="BC197" s="4">
        <f>SUMPRODUCT('Respondent Data'!I197:Z197,'Product Coding'!A153:R153)</f>
        <v>4.1372235809269347</v>
      </c>
      <c r="BD197" s="4">
        <f>SUMPRODUCT('Respondent Data'!I197:Z197,'Product Coding'!A154:R154)</f>
        <v>5.0814305693796644</v>
      </c>
      <c r="BE197" s="4">
        <f>SUMPRODUCT('Respondent Data'!I197:Z197,'Product Coding'!A155:R155)</f>
        <v>4.6464503403267683</v>
      </c>
      <c r="BF197" s="4">
        <f>SUMPRODUCT('Respondent Data'!I197:Z197,'Product Coding'!A156:R156)</f>
        <v>4.6914944732180075</v>
      </c>
      <c r="BG197" s="4">
        <f>SUMPRODUCT('Respondent Data'!I197:Z197,'Product Coding'!A157:R157)</f>
        <v>4.4156497151462455</v>
      </c>
      <c r="BH197" s="4">
        <f>SUMPRODUCT('Respondent Data'!I197:Z197,'Product Coding'!A158:R158)</f>
        <v>3.9126299796772241</v>
      </c>
      <c r="BI197" s="4">
        <f>SUMPRODUCT('Respondent Data'!I197:Z197,'Product Coding'!A159:R159)</f>
        <v>3.448679165366713</v>
      </c>
      <c r="BJ197" s="4">
        <f>SUMPRODUCT('Respondent Data'!I197:Z197,'Product Coding'!A160:R160)</f>
        <v>8.0013239143530868</v>
      </c>
      <c r="BK197" s="4">
        <f>SUMPRODUCT('Respondent Data'!I197:Z197,'Product Coding'!A161:R161)</f>
        <v>7.5663436853001897</v>
      </c>
      <c r="BL197" s="4">
        <f>SUMPRODUCT('Respondent Data'!I197:Z197,'Product Coding'!A162:R162)</f>
        <v>7.611387818191429</v>
      </c>
      <c r="BM197" s="4">
        <f>SUMPRODUCT('Respondent Data'!I197:Z197,'Product Coding'!A163:R163)</f>
        <v>7.3355430601196669</v>
      </c>
      <c r="BN197" s="4">
        <f>SUMPRODUCT('Respondent Data'!I197:Z197,'Product Coding'!A164:R164)</f>
        <v>6.832523324650646</v>
      </c>
      <c r="BO197" s="4">
        <f>SUMPRODUCT('Respondent Data'!I197:Z197,'Product Coding'!A165:R165)</f>
        <v>6.3685725103401349</v>
      </c>
      <c r="BP197" s="4">
        <f>SUMPRODUCT('Respondent Data'!I197:Z197,'Product Coding'!A166:R166)</f>
        <v>7.3127794987928647</v>
      </c>
      <c r="BQ197" s="4">
        <f>SUMPRODUCT('Respondent Data'!I197:Z197,'Product Coding'!A167:R167)</f>
        <v>6.8777992697399686</v>
      </c>
      <c r="BR197" s="4">
        <f>SUMPRODUCT('Respondent Data'!I197:Z197,'Product Coding'!A168:R168)</f>
        <v>6.9228434026312078</v>
      </c>
      <c r="BS197" s="4">
        <f>SUMPRODUCT('Respondent Data'!I197:Z197,'Product Coding'!A169:R169)</f>
        <v>6.6469986445594458</v>
      </c>
      <c r="BT197" s="4">
        <f>SUMPRODUCT('Respondent Data'!I197:Z197,'Product Coding'!A170:R170)</f>
        <v>6.1439789090904249</v>
      </c>
      <c r="BU197" s="4">
        <f>SUMPRODUCT('Respondent Data'!I197:Z197,'Product Coding'!A171:R171)</f>
        <v>5.6800280947799138</v>
      </c>
      <c r="BV197" s="4">
        <f>SUMPRODUCT('Respondent Data'!I197:Z197,'Product Coding'!A172:R172)</f>
        <v>-3.3162286898381002</v>
      </c>
      <c r="BX197" s="4">
        <f t="shared" si="1014"/>
        <v>2.4710476677744082</v>
      </c>
      <c r="BY197" s="4">
        <f t="shared" si="1015"/>
        <v>3.8176018852682452</v>
      </c>
      <c r="BZ197" s="4">
        <f t="shared" si="1016"/>
        <v>3.6494567243269436</v>
      </c>
      <c r="CA197" s="4">
        <f t="shared" si="1017"/>
        <v>4.8086821819723733</v>
      </c>
      <c r="CB197" s="4">
        <f t="shared" si="1018"/>
        <v>7.9521537776810804</v>
      </c>
      <c r="CC197" s="4">
        <f t="shared" si="1019"/>
        <v>12.646665982211591</v>
      </c>
      <c r="CD197" s="4">
        <f t="shared" si="1020"/>
        <v>4.9194003021328134</v>
      </c>
      <c r="CE197" s="4">
        <f t="shared" si="1021"/>
        <v>7.6001414755087309</v>
      </c>
      <c r="CF197" s="4">
        <f t="shared" si="1022"/>
        <v>7.265395462178355</v>
      </c>
      <c r="CG197" s="4">
        <f t="shared" si="1023"/>
        <v>9.5731996138146531</v>
      </c>
      <c r="CH197" s="4">
        <f t="shared" si="1024"/>
        <v>15.831271976944437</v>
      </c>
      <c r="CI197" s="4">
        <f t="shared" si="1025"/>
        <v>25.177180215992593</v>
      </c>
      <c r="CJ197" s="4">
        <f t="shared" si="1026"/>
        <v>25.901504725843058</v>
      </c>
      <c r="CK197" s="4">
        <f t="shared" si="1027"/>
        <v>40.01607680912214</v>
      </c>
      <c r="CL197" s="4">
        <f t="shared" si="1028"/>
        <v>38.253580384004046</v>
      </c>
      <c r="CM197" s="4">
        <f t="shared" si="1029"/>
        <v>50.404573689836901</v>
      </c>
      <c r="CN197" s="4">
        <f t="shared" si="1030"/>
        <v>83.3544214218863</v>
      </c>
      <c r="CO197" s="4">
        <f t="shared" si="1031"/>
        <v>132.56226619029241</v>
      </c>
      <c r="CP197" s="4">
        <f t="shared" si="1032"/>
        <v>51.565120266890574</v>
      </c>
      <c r="CQ197" s="4">
        <f t="shared" si="1033"/>
        <v>79.664630881955503</v>
      </c>
      <c r="CR197" s="4">
        <f t="shared" si="1034"/>
        <v>76.155825463384545</v>
      </c>
      <c r="CS197" s="4">
        <f t="shared" si="1035"/>
        <v>100.34621277135818</v>
      </c>
      <c r="CT197" s="4">
        <f t="shared" si="1036"/>
        <v>165.94328441112387</v>
      </c>
      <c r="CU197" s="4">
        <f t="shared" si="1037"/>
        <v>263.90703054922591</v>
      </c>
      <c r="CV197" s="4">
        <f t="shared" si="1038"/>
        <v>3.9248380536831613</v>
      </c>
      <c r="CW197" s="4">
        <f t="shared" si="1039"/>
        <v>6.0636099208108405</v>
      </c>
      <c r="CX197" s="4">
        <f t="shared" si="1040"/>
        <v>5.7965399913992828</v>
      </c>
      <c r="CY197" s="4">
        <f t="shared" si="1041"/>
        <v>7.6377720519134762</v>
      </c>
      <c r="CZ197" s="4">
        <f t="shared" si="1042"/>
        <v>12.630640906856184</v>
      </c>
      <c r="DA197" s="4">
        <f t="shared" si="1043"/>
        <v>20.087073408790214</v>
      </c>
      <c r="DB197" s="4">
        <f t="shared" si="1044"/>
        <v>7.8136289149376283</v>
      </c>
      <c r="DC197" s="4">
        <f t="shared" si="1045"/>
        <v>12.071529362004849</v>
      </c>
      <c r="DD197" s="4">
        <f t="shared" si="1046"/>
        <v>11.539842374104238</v>
      </c>
      <c r="DE197" s="4">
        <f t="shared" si="1047"/>
        <v>15.205395925706975</v>
      </c>
      <c r="DF197" s="4">
        <f t="shared" si="1048"/>
        <v>25.145277245615624</v>
      </c>
      <c r="DG197" s="4">
        <f t="shared" si="1049"/>
        <v>39.98965956215941</v>
      </c>
      <c r="DH197" s="4">
        <f t="shared" si="1050"/>
        <v>8.7653657594226025E-2</v>
      </c>
      <c r="DI197" s="4">
        <f t="shared" si="1051"/>
        <v>0.13541898557698073</v>
      </c>
      <c r="DJ197" s="4">
        <f t="shared" si="1052"/>
        <v>0.12945449587672767</v>
      </c>
      <c r="DK197" s="4">
        <f t="shared" si="1053"/>
        <v>0.17057484845595552</v>
      </c>
      <c r="DL197" s="4">
        <f t="shared" si="1054"/>
        <v>0.28208090578571693</v>
      </c>
      <c r="DM197" s="4">
        <f t="shared" si="1055"/>
        <v>0.44860588655164818</v>
      </c>
      <c r="DN197" s="4">
        <f t="shared" si="1056"/>
        <v>0.17450227094989734</v>
      </c>
      <c r="DO197" s="4">
        <f t="shared" si="1057"/>
        <v>0.26959423213471428</v>
      </c>
      <c r="DP197" s="4">
        <f t="shared" si="1058"/>
        <v>0.25772003285634904</v>
      </c>
      <c r="DQ197" s="4">
        <f t="shared" si="1059"/>
        <v>0.33958307319350894</v>
      </c>
      <c r="DR197" s="4">
        <f t="shared" si="1060"/>
        <v>0.56157107418246666</v>
      </c>
      <c r="DS197" s="4">
        <f t="shared" si="1061"/>
        <v>0.89309160750767447</v>
      </c>
      <c r="DT197" s="4">
        <f t="shared" si="1062"/>
        <v>3.1198355560628603E-3</v>
      </c>
      <c r="DU197" s="4">
        <f t="shared" si="1063"/>
        <v>4.819935388490377E-3</v>
      </c>
      <c r="DV197" s="4">
        <f t="shared" si="1064"/>
        <v>4.6076427409118435E-3</v>
      </c>
      <c r="DW197" s="4">
        <f t="shared" si="1065"/>
        <v>6.071229561765366E-3</v>
      </c>
      <c r="DX197" s="4">
        <f t="shared" si="1066"/>
        <v>1.0040037845661655E-2</v>
      </c>
      <c r="DY197" s="4">
        <f t="shared" si="1067"/>
        <v>1.5967121440636008E-2</v>
      </c>
      <c r="DZ197" s="4">
        <f t="shared" si="1068"/>
        <v>6.2110173661374581E-3</v>
      </c>
      <c r="EA197" s="4">
        <f t="shared" si="1069"/>
        <v>9.5956026731593043E-3</v>
      </c>
      <c r="EB197" s="4">
        <f t="shared" si="1070"/>
        <v>9.17296715371624E-3</v>
      </c>
      <c r="EC197" s="4">
        <f t="shared" si="1071"/>
        <v>1.2086698662258604E-2</v>
      </c>
      <c r="ED197" s="4">
        <f t="shared" si="1072"/>
        <v>1.9987864198450542E-2</v>
      </c>
      <c r="EE197" s="4">
        <f t="shared" si="1073"/>
        <v>3.1787594818032089E-2</v>
      </c>
      <c r="EF197" s="4">
        <f t="shared" si="1074"/>
        <v>3.3501879797573955E-4</v>
      </c>
      <c r="EG197" s="4">
        <f t="shared" si="1075"/>
        <v>5.1758143375049139E-4</v>
      </c>
      <c r="EH197" s="4">
        <f t="shared" si="1076"/>
        <v>4.9478471054736168E-4</v>
      </c>
      <c r="EI197" s="4">
        <f t="shared" si="1077"/>
        <v>6.5194975615452894E-4</v>
      </c>
      <c r="EJ197" s="4">
        <f t="shared" si="1078"/>
        <v>1.078134199781116E-3</v>
      </c>
      <c r="EK197" s="4">
        <f t="shared" si="1079"/>
        <v>1.7146050604427302E-3</v>
      </c>
      <c r="EL197" s="4">
        <f t="shared" si="1080"/>
        <v>6.6696065700197818E-4</v>
      </c>
      <c r="EM197" s="4">
        <f t="shared" si="1081"/>
        <v>1.0304092044747036E-3</v>
      </c>
      <c r="EN197" s="4">
        <f t="shared" si="1082"/>
        <v>9.8502513176916941E-4</v>
      </c>
      <c r="EO197" s="4">
        <f t="shared" si="1083"/>
        <v>1.2979117599502329E-3</v>
      </c>
      <c r="EP197" s="4">
        <f t="shared" si="1084"/>
        <v>2.1463664085929475E-3</v>
      </c>
      <c r="EQ197" s="4">
        <f t="shared" si="1085"/>
        <v>3.413462541569416E-3</v>
      </c>
      <c r="ER197" s="4">
        <f t="shared" si="1086"/>
        <v>27.556231253874998</v>
      </c>
      <c r="ET197" s="4">
        <f t="shared" si="1087"/>
        <v>0.28809745521045732</v>
      </c>
      <c r="EU197" s="4">
        <f t="shared" si="1088"/>
        <v>0.20757215390875325</v>
      </c>
      <c r="EV197" s="4">
        <f t="shared" si="1089"/>
        <v>0.21507889185585657</v>
      </c>
      <c r="EW197" s="4">
        <f t="shared" si="1090"/>
        <v>0.1721560878478712</v>
      </c>
      <c r="EX197" s="4">
        <f t="shared" si="1091"/>
        <v>0.11170496227322795</v>
      </c>
      <c r="EY197" s="4">
        <f t="shared" si="1092"/>
        <v>7.3277971432985797E-2</v>
      </c>
      <c r="EZ197" s="4">
        <f t="shared" si="1093"/>
        <v>0.16893603219226294</v>
      </c>
      <c r="FA197" s="4">
        <f t="shared" si="1094"/>
        <v>0.11627715693372895</v>
      </c>
      <c r="FB197" s="4">
        <f t="shared" si="1095"/>
        <v>0.12098634657904789</v>
      </c>
      <c r="FC197" s="4">
        <f t="shared" si="1096"/>
        <v>9.4578749718621347E-2</v>
      </c>
      <c r="FD197" s="4">
        <f t="shared" si="1097"/>
        <v>5.9413216147288526E-2</v>
      </c>
      <c r="FE197" s="4">
        <f t="shared" si="1098"/>
        <v>3.8201211580041139E-2</v>
      </c>
      <c r="FF197" s="4">
        <f t="shared" si="1099"/>
        <v>3.7172641835136654E-2</v>
      </c>
      <c r="FG197" s="4">
        <f t="shared" si="1100"/>
        <v>2.4380683814635241E-2</v>
      </c>
      <c r="FH197" s="4">
        <f t="shared" si="1101"/>
        <v>2.5475383142565592E-2</v>
      </c>
      <c r="FI197" s="4">
        <f t="shared" si="1102"/>
        <v>1.9453521899311228E-2</v>
      </c>
      <c r="FJ197" s="4">
        <f t="shared" si="1103"/>
        <v>1.185474315565092E-2</v>
      </c>
      <c r="FK197" s="4">
        <f t="shared" si="1104"/>
        <v>7.4871445994728275E-3</v>
      </c>
      <c r="FL197" s="4">
        <f t="shared" si="1105"/>
        <v>1.9024021916485074E-2</v>
      </c>
      <c r="FM197" s="4">
        <f t="shared" si="1106"/>
        <v>1.2397007078150503E-2</v>
      </c>
      <c r="FN197" s="4">
        <f t="shared" si="1107"/>
        <v>1.2960784153292028E-2</v>
      </c>
      <c r="FO197" s="4">
        <f t="shared" si="1108"/>
        <v>9.8671669385026455E-3</v>
      </c>
      <c r="FP197" s="4">
        <f t="shared" si="1109"/>
        <v>5.9900582615671086E-3</v>
      </c>
      <c r="FQ197" s="4">
        <f t="shared" si="1110"/>
        <v>3.7749092499610977E-3</v>
      </c>
      <c r="FR197" s="4">
        <f t="shared" si="1111"/>
        <v>0.20305236214866504</v>
      </c>
      <c r="FS197" s="4">
        <f t="shared" si="1112"/>
        <v>0.14157067154201075</v>
      </c>
      <c r="FT197" s="4">
        <f t="shared" si="1113"/>
        <v>0.14713368879833788</v>
      </c>
      <c r="FU197" s="4">
        <f t="shared" si="1114"/>
        <v>0.11577059385104702</v>
      </c>
      <c r="FV197" s="4">
        <f t="shared" si="1115"/>
        <v>7.3364121821814121E-2</v>
      </c>
      <c r="FW197" s="4">
        <f t="shared" si="1116"/>
        <v>4.7422417545298003E-2</v>
      </c>
      <c r="FX197" s="4">
        <f t="shared" si="1117"/>
        <v>0.11346064256292515</v>
      </c>
      <c r="FY197" s="4">
        <f t="shared" si="1118"/>
        <v>7.6502142351201105E-2</v>
      </c>
      <c r="FZ197" s="4">
        <f t="shared" si="1119"/>
        <v>7.9745818979756772E-2</v>
      </c>
      <c r="GA197" s="4">
        <f t="shared" si="1120"/>
        <v>6.1707841300790323E-2</v>
      </c>
      <c r="GB197" s="4">
        <f t="shared" si="1121"/>
        <v>3.8247825433470696E-2</v>
      </c>
      <c r="GC197" s="4">
        <f t="shared" si="1122"/>
        <v>2.4396396815239082E-2</v>
      </c>
      <c r="GD197" s="4">
        <f t="shared" si="1123"/>
        <v>0.91941032241080634</v>
      </c>
      <c r="GE197" s="4">
        <f t="shared" si="1124"/>
        <v>0.88073214619696938</v>
      </c>
      <c r="GF197" s="4">
        <f t="shared" si="1125"/>
        <v>0.88538316829113162</v>
      </c>
      <c r="GG197" s="4">
        <f t="shared" si="1126"/>
        <v>0.85428112633638764</v>
      </c>
      <c r="GH197" s="4">
        <f t="shared" si="1127"/>
        <v>0.77998197733641073</v>
      </c>
      <c r="GI197" s="4">
        <f t="shared" si="1128"/>
        <v>0.6903188847178181</v>
      </c>
      <c r="GJ197" s="4">
        <f t="shared" si="1129"/>
        <v>0.85142449251395158</v>
      </c>
      <c r="GK197" s="4">
        <f t="shared" si="1130"/>
        <v>0.78765323178775426</v>
      </c>
      <c r="GL197" s="4">
        <f t="shared" si="1131"/>
        <v>0.7950895063100385</v>
      </c>
      <c r="GM197" s="4">
        <f t="shared" si="1132"/>
        <v>0.74650092257141065</v>
      </c>
      <c r="GN197" s="4">
        <f t="shared" si="1133"/>
        <v>0.6403807143543131</v>
      </c>
      <c r="GO197" s="4">
        <f t="shared" si="1134"/>
        <v>0.52823645513728579</v>
      </c>
      <c r="GP197" s="4">
        <f t="shared" si="1135"/>
        <v>0.99688986754575193</v>
      </c>
      <c r="GQ197" s="4">
        <f t="shared" si="1136"/>
        <v>0.99520318495012061</v>
      </c>
      <c r="GR197" s="4">
        <f t="shared" si="1137"/>
        <v>0.99541349025740966</v>
      </c>
      <c r="GS197" s="4">
        <f t="shared" si="1138"/>
        <v>0.99396540783259468</v>
      </c>
      <c r="GT197" s="4">
        <f t="shared" si="1139"/>
        <v>0.9900597625148837</v>
      </c>
      <c r="GU197" s="4">
        <f t="shared" si="1140"/>
        <v>0.98428382070278542</v>
      </c>
      <c r="GV197" s="4">
        <f t="shared" si="1141"/>
        <v>0.99382732124878204</v>
      </c>
      <c r="GW197" s="4">
        <f t="shared" si="1142"/>
        <v>0.99049559779405472</v>
      </c>
      <c r="GX197" s="4">
        <f t="shared" si="1143"/>
        <v>0.99091041134446189</v>
      </c>
      <c r="GY197" s="4">
        <f t="shared" si="1144"/>
        <v>0.98805764498413595</v>
      </c>
      <c r="GZ197" s="4">
        <f t="shared" si="1145"/>
        <v>0.98040382155511441</v>
      </c>
      <c r="HA197" s="4">
        <f t="shared" si="1146"/>
        <v>0.96919172610944382</v>
      </c>
      <c r="HB197" s="4">
        <f t="shared" si="1147"/>
        <v>0.99966509340203002</v>
      </c>
      <c r="HC197" s="4">
        <f t="shared" si="1148"/>
        <v>0.99948268631820658</v>
      </c>
      <c r="HD197" s="4">
        <f t="shared" si="1149"/>
        <v>0.99950545998029305</v>
      </c>
      <c r="HE197" s="4">
        <f t="shared" si="1150"/>
        <v>0.9993484750054068</v>
      </c>
      <c r="HF197" s="4">
        <f t="shared" si="1151"/>
        <v>0.99892302692172674</v>
      </c>
      <c r="HG197" s="4">
        <f t="shared" si="1152"/>
        <v>0.99828832977798188</v>
      </c>
      <c r="HH197" s="4">
        <f t="shared" si="1153"/>
        <v>0.99933348388302523</v>
      </c>
      <c r="HI197" s="4">
        <f t="shared" si="1154"/>
        <v>0.99897065144575026</v>
      </c>
      <c r="HJ197" s="4">
        <f t="shared" si="1155"/>
        <v>0.99901594418793682</v>
      </c>
      <c r="HK197" s="4">
        <f t="shared" si="1156"/>
        <v>0.99870377063139082</v>
      </c>
      <c r="HL197" s="4">
        <f t="shared" si="1157"/>
        <v>0.99785823061327361</v>
      </c>
      <c r="HM197" s="4">
        <f t="shared" si="1158"/>
        <v>0.99659814954752213</v>
      </c>
      <c r="HN197" s="4">
        <f t="shared" si="1159"/>
        <v>3.5018626621617054E-2</v>
      </c>
      <c r="HP197" s="4">
        <f t="shared" ref="HP197:IU197" si="1169">IF(B1=1,ET197,0)</f>
        <v>0.28809745521045732</v>
      </c>
      <c r="HQ197" s="4">
        <f t="shared" si="1169"/>
        <v>0.20757215390875325</v>
      </c>
      <c r="HR197" s="4">
        <f t="shared" si="1169"/>
        <v>0.21507889185585657</v>
      </c>
      <c r="HS197" s="4">
        <f t="shared" si="1169"/>
        <v>0.1721560878478712</v>
      </c>
      <c r="HT197" s="4">
        <f t="shared" si="1169"/>
        <v>0.11170496227322795</v>
      </c>
      <c r="HU197" s="4">
        <f t="shared" si="1169"/>
        <v>7.3277971432985797E-2</v>
      </c>
      <c r="HV197" s="4">
        <f t="shared" si="1169"/>
        <v>0.16893603219226294</v>
      </c>
      <c r="HW197" s="4">
        <f t="shared" si="1169"/>
        <v>0.11627715693372895</v>
      </c>
      <c r="HX197" s="4">
        <f t="shared" si="1169"/>
        <v>0.12098634657904789</v>
      </c>
      <c r="HY197" s="4">
        <f t="shared" si="1169"/>
        <v>9.4578749718621347E-2</v>
      </c>
      <c r="HZ197" s="4">
        <f t="shared" si="1169"/>
        <v>5.9413216147288526E-2</v>
      </c>
      <c r="IA197" s="4">
        <f t="shared" si="1169"/>
        <v>3.8201211580041139E-2</v>
      </c>
      <c r="IB197" s="4">
        <f t="shared" si="1169"/>
        <v>3.7172641835136654E-2</v>
      </c>
      <c r="IC197" s="4">
        <f t="shared" si="1169"/>
        <v>2.4380683814635241E-2</v>
      </c>
      <c r="ID197" s="4">
        <f t="shared" si="1169"/>
        <v>2.5475383142565592E-2</v>
      </c>
      <c r="IE197" s="4">
        <f t="shared" si="1169"/>
        <v>1.9453521899311228E-2</v>
      </c>
      <c r="IF197" s="4">
        <f t="shared" si="1169"/>
        <v>1.185474315565092E-2</v>
      </c>
      <c r="IG197" s="4">
        <f t="shared" si="1169"/>
        <v>7.4871445994728275E-3</v>
      </c>
      <c r="IH197" s="4">
        <f t="shared" si="1169"/>
        <v>1.9024021916485074E-2</v>
      </c>
      <c r="II197" s="4">
        <f t="shared" si="1169"/>
        <v>1.2397007078150503E-2</v>
      </c>
      <c r="IJ197" s="4">
        <f t="shared" si="1169"/>
        <v>1.2960784153292028E-2</v>
      </c>
      <c r="IK197" s="4">
        <f t="shared" si="1169"/>
        <v>9.8671669385026455E-3</v>
      </c>
      <c r="IL197" s="4">
        <f t="shared" si="1169"/>
        <v>5.9900582615671086E-3</v>
      </c>
      <c r="IM197" s="4">
        <f t="shared" si="1169"/>
        <v>3.7749092499610977E-3</v>
      </c>
      <c r="IN197" s="4">
        <f t="shared" si="1169"/>
        <v>0.20305236214866504</v>
      </c>
      <c r="IO197" s="4">
        <f t="shared" si="1169"/>
        <v>0.14157067154201075</v>
      </c>
      <c r="IP197" s="4">
        <f t="shared" si="1169"/>
        <v>0.14713368879833788</v>
      </c>
      <c r="IQ197" s="4">
        <f t="shared" si="1169"/>
        <v>0.11577059385104702</v>
      </c>
      <c r="IR197" s="4">
        <f t="shared" si="1169"/>
        <v>7.3364121821814121E-2</v>
      </c>
      <c r="IS197" s="4">
        <f t="shared" si="1169"/>
        <v>4.7422417545298003E-2</v>
      </c>
      <c r="IT197" s="4">
        <f t="shared" si="1169"/>
        <v>0.11346064256292515</v>
      </c>
      <c r="IU197" s="4">
        <f t="shared" si="1169"/>
        <v>7.6502142351201105E-2</v>
      </c>
      <c r="IV197" s="4">
        <f t="shared" ref="IV197:KA197" si="1170">IF(AH1=1,FZ197,0)</f>
        <v>7.9745818979756772E-2</v>
      </c>
      <c r="IW197" s="4">
        <f t="shared" si="1170"/>
        <v>6.1707841300790323E-2</v>
      </c>
      <c r="IX197" s="4">
        <f t="shared" si="1170"/>
        <v>3.8247825433470696E-2</v>
      </c>
      <c r="IY197" s="4">
        <f t="shared" si="1170"/>
        <v>2.4396396815239082E-2</v>
      </c>
      <c r="IZ197" s="4">
        <f t="shared" si="1170"/>
        <v>0.91941032241080634</v>
      </c>
      <c r="JA197" s="4">
        <f t="shared" si="1170"/>
        <v>0.88073214619696938</v>
      </c>
      <c r="JB197" s="4">
        <f t="shared" si="1170"/>
        <v>0.88538316829113162</v>
      </c>
      <c r="JC197" s="4">
        <f t="shared" si="1170"/>
        <v>0.85428112633638764</v>
      </c>
      <c r="JD197" s="4">
        <f t="shared" si="1170"/>
        <v>0.77998197733641073</v>
      </c>
      <c r="JE197" s="4">
        <f t="shared" si="1170"/>
        <v>0.6903188847178181</v>
      </c>
      <c r="JF197" s="4">
        <f t="shared" si="1170"/>
        <v>0.85142449251395158</v>
      </c>
      <c r="JG197" s="4">
        <f t="shared" si="1170"/>
        <v>0.78765323178775426</v>
      </c>
      <c r="JH197" s="4">
        <f t="shared" si="1170"/>
        <v>0.7950895063100385</v>
      </c>
      <c r="JI197" s="4">
        <f t="shared" si="1170"/>
        <v>0.74650092257141065</v>
      </c>
      <c r="JJ197" s="4">
        <f t="shared" si="1170"/>
        <v>0.6403807143543131</v>
      </c>
      <c r="JK197" s="4">
        <f t="shared" si="1170"/>
        <v>0.52823645513728579</v>
      </c>
      <c r="JL197" s="4">
        <f t="shared" si="1170"/>
        <v>0.99688986754575193</v>
      </c>
      <c r="JM197" s="4">
        <f t="shared" si="1170"/>
        <v>0.99520318495012061</v>
      </c>
      <c r="JN197" s="4">
        <f t="shared" si="1170"/>
        <v>0.99541349025740966</v>
      </c>
      <c r="JO197" s="4">
        <f t="shared" si="1170"/>
        <v>0.99396540783259468</v>
      </c>
      <c r="JP197" s="4">
        <f t="shared" si="1170"/>
        <v>0.9900597625148837</v>
      </c>
      <c r="JQ197" s="4">
        <f t="shared" si="1170"/>
        <v>0.98428382070278542</v>
      </c>
      <c r="JR197" s="4">
        <f t="shared" si="1170"/>
        <v>0.99382732124878204</v>
      </c>
      <c r="JS197" s="4">
        <f t="shared" si="1170"/>
        <v>0.99049559779405472</v>
      </c>
      <c r="JT197" s="4">
        <f t="shared" si="1170"/>
        <v>0.99091041134446189</v>
      </c>
      <c r="JU197" s="4">
        <f t="shared" si="1170"/>
        <v>0.98805764498413595</v>
      </c>
      <c r="JV197" s="4">
        <f t="shared" si="1170"/>
        <v>0.98040382155511441</v>
      </c>
      <c r="JW197" s="4">
        <f t="shared" si="1170"/>
        <v>0.96919172610944382</v>
      </c>
      <c r="JX197" s="4">
        <f t="shared" si="1170"/>
        <v>0.99966509340203002</v>
      </c>
      <c r="JY197" s="4">
        <f t="shared" si="1170"/>
        <v>0.99948268631820658</v>
      </c>
      <c r="JZ197" s="4">
        <f t="shared" si="1170"/>
        <v>0.99950545998029305</v>
      </c>
      <c r="KA197" s="4">
        <f t="shared" si="1170"/>
        <v>0.9993484750054068</v>
      </c>
      <c r="KB197" s="4">
        <f t="shared" ref="KB197:KJ197" si="1171">IF(BN1=1,HF197,0)</f>
        <v>0.99892302692172674</v>
      </c>
      <c r="KC197" s="4">
        <f t="shared" si="1171"/>
        <v>0.99828832977798188</v>
      </c>
      <c r="KD197" s="4">
        <f t="shared" si="1171"/>
        <v>0.99933348388302523</v>
      </c>
      <c r="KE197" s="4">
        <f t="shared" si="1171"/>
        <v>0.99897065144575026</v>
      </c>
      <c r="KF197" s="4">
        <f t="shared" si="1171"/>
        <v>0.99901594418793682</v>
      </c>
      <c r="KG197" s="4">
        <f t="shared" si="1171"/>
        <v>0.99870377063139082</v>
      </c>
      <c r="KH197" s="4">
        <f t="shared" si="1171"/>
        <v>0.99785823061327361</v>
      </c>
      <c r="KI197" s="4">
        <f t="shared" si="1171"/>
        <v>0.99659814954752213</v>
      </c>
      <c r="KJ197" s="4">
        <f t="shared" si="1171"/>
        <v>0</v>
      </c>
    </row>
    <row r="198" spans="1:296" x14ac:dyDescent="0.2">
      <c r="A198" s="4" t="str">
        <f>'Respondent Data'!A198</f>
        <v>1603</v>
      </c>
      <c r="B198" s="4">
        <f>SUMPRODUCT('Respondent Data'!I198:Z198,'Product Coding'!A100:R100)</f>
        <v>3.6991882076647511</v>
      </c>
      <c r="C198" s="4">
        <f>SUMPRODUCT('Respondent Data'!I198:Z198,'Product Coding'!A101:R101)</f>
        <v>3.3944407862020509</v>
      </c>
      <c r="D198" s="4">
        <f>SUMPRODUCT('Respondent Data'!I198:Z198,'Product Coding'!A102:R102)</f>
        <v>1.6449281227636421</v>
      </c>
      <c r="E198" s="4">
        <f>SUMPRODUCT('Respondent Data'!I198:Z198,'Product Coding'!A103:R103)</f>
        <v>0.21590499813691899</v>
      </c>
      <c r="F198" s="4">
        <f>SUMPRODUCT('Respondent Data'!I198:Z198,'Product Coding'!A104:R104)</f>
        <v>-0.88937842184317883</v>
      </c>
      <c r="G198" s="4">
        <f>SUMPRODUCT('Respondent Data'!I198:Z198,'Product Coding'!A105:R105)</f>
        <v>-1.3883373814128688</v>
      </c>
      <c r="H198" s="4">
        <f>SUMPRODUCT('Respondent Data'!I198:Z198,'Product Coding'!A106:R106)</f>
        <v>2.8394047275687995</v>
      </c>
      <c r="I198" s="4">
        <f>SUMPRODUCT('Respondent Data'!I198:Z198,'Product Coding'!A107:R107)</f>
        <v>2.5346573061060993</v>
      </c>
      <c r="J198" s="4">
        <f>SUMPRODUCT('Respondent Data'!I198:Z198,'Product Coding'!A108:R108)</f>
        <v>0.78514464266769002</v>
      </c>
      <c r="K198" s="4">
        <f>SUMPRODUCT('Respondent Data'!I198:Z198,'Product Coding'!A109:R109)</f>
        <v>-0.64387848195903297</v>
      </c>
      <c r="L198" s="4">
        <f>SUMPRODUCT('Respondent Data'!I198:Z198,'Product Coding'!A110:R110)</f>
        <v>-1.7491619019391309</v>
      </c>
      <c r="M198" s="4">
        <f>SUMPRODUCT('Respondent Data'!I198:Z198,'Product Coding'!A111:R111)</f>
        <v>-2.2481208615088208</v>
      </c>
      <c r="N198" s="4">
        <f>SUMPRODUCT('Respondent Data'!I198:Z198,'Product Coding'!A112:R112)</f>
        <v>2.5354362885111579</v>
      </c>
      <c r="O198" s="4">
        <f>SUMPRODUCT('Respondent Data'!I198:Z198,'Product Coding'!A113:R113)</f>
        <v>2.2306888670484577</v>
      </c>
      <c r="P198" s="4">
        <f>SUMPRODUCT('Respondent Data'!I198:Z198,'Product Coding'!A114:R114)</f>
        <v>0.48117620361004904</v>
      </c>
      <c r="Q198" s="4">
        <f>SUMPRODUCT('Respondent Data'!I198:Z198,'Product Coding'!A115:R115)</f>
        <v>-0.947846921016674</v>
      </c>
      <c r="R198" s="4">
        <f>SUMPRODUCT('Respondent Data'!I198:Z198,'Product Coding'!A116:R116)</f>
        <v>-2.0531303409967721</v>
      </c>
      <c r="S198" s="4">
        <f>SUMPRODUCT('Respondent Data'!I198:Z198,'Product Coding'!A117:R117)</f>
        <v>-2.552089300566462</v>
      </c>
      <c r="T198" s="4">
        <f>SUMPRODUCT('Respondent Data'!I198:Z198,'Product Coding'!A118:R118)</f>
        <v>1.675652808415206</v>
      </c>
      <c r="U198" s="4">
        <f>SUMPRODUCT('Respondent Data'!I198:Z198,'Product Coding'!A119:R119)</f>
        <v>1.3709053869525059</v>
      </c>
      <c r="V198" s="4">
        <f>SUMPRODUCT('Respondent Data'!I198:Z198,'Product Coding'!A120:R120)</f>
        <v>-0.37860727648590292</v>
      </c>
      <c r="W198" s="4">
        <f>SUMPRODUCT('Respondent Data'!I198:Z198,'Product Coding'!A121:R121)</f>
        <v>-1.8076304011126261</v>
      </c>
      <c r="X198" s="4">
        <f>SUMPRODUCT('Respondent Data'!I198:Z198,'Product Coding'!A122:R122)</f>
        <v>-2.9129138210927237</v>
      </c>
      <c r="Y198" s="4">
        <f>SUMPRODUCT('Respondent Data'!I198:Z198,'Product Coding'!A123:R123)</f>
        <v>-3.4118727806624136</v>
      </c>
      <c r="Z198" s="4">
        <f>SUMPRODUCT('Respondent Data'!I198:Z198,'Product Coding'!A124:R124)</f>
        <v>3.5478937331371472</v>
      </c>
      <c r="AA198" s="4">
        <f>SUMPRODUCT('Respondent Data'!I198:Z198,'Product Coding'!A125:R125)</f>
        <v>3.243146311674447</v>
      </c>
      <c r="AB198" s="4">
        <f>SUMPRODUCT('Respondent Data'!I198:Z198,'Product Coding'!A126:R126)</f>
        <v>1.4936336482360384</v>
      </c>
      <c r="AC198" s="4">
        <f>SUMPRODUCT('Respondent Data'!I198:Z198,'Product Coding'!A127:R127)</f>
        <v>6.4610523609315185E-2</v>
      </c>
      <c r="AD198" s="4">
        <f>SUMPRODUCT('Respondent Data'!I198:Z198,'Product Coding'!A128:R128)</f>
        <v>-1.0406728963707825</v>
      </c>
      <c r="AE198" s="4">
        <f>SUMPRODUCT('Respondent Data'!I198:Z198,'Product Coding'!A129:R129)</f>
        <v>-1.5396318559404725</v>
      </c>
      <c r="AF198" s="4">
        <f>SUMPRODUCT('Respondent Data'!I198:Z198,'Product Coding'!A130:R130)</f>
        <v>2.6881102530411956</v>
      </c>
      <c r="AG198" s="4">
        <f>SUMPRODUCT('Respondent Data'!I198:Z198,'Product Coding'!A131:R131)</f>
        <v>2.3833628315784954</v>
      </c>
      <c r="AH198" s="4">
        <f>SUMPRODUCT('Respondent Data'!I198:Z198,'Product Coding'!A132:R132)</f>
        <v>0.63385016814008632</v>
      </c>
      <c r="AI198" s="4">
        <f>SUMPRODUCT('Respondent Data'!I198:Z198,'Product Coding'!A133:R133)</f>
        <v>-0.79517295648663677</v>
      </c>
      <c r="AJ198" s="4">
        <f>SUMPRODUCT('Respondent Data'!I198:Z198,'Product Coding'!A134:R134)</f>
        <v>-1.9004563764667346</v>
      </c>
      <c r="AK198" s="4">
        <f>SUMPRODUCT('Respondent Data'!I198:Z198,'Product Coding'!A135:R135)</f>
        <v>-2.3994153360364243</v>
      </c>
      <c r="AL198" s="4">
        <f>SUMPRODUCT('Respondent Data'!I198:Z198,'Product Coding'!A136:R136)</f>
        <v>3.9850567516037358</v>
      </c>
      <c r="AM198" s="4">
        <f>SUMPRODUCT('Respondent Data'!I198:Z198,'Product Coding'!A137:R137)</f>
        <v>3.6803093301410357</v>
      </c>
      <c r="AN198" s="4">
        <f>SUMPRODUCT('Respondent Data'!I198:Z198,'Product Coding'!A138:R138)</f>
        <v>1.9307966667026271</v>
      </c>
      <c r="AO198" s="4">
        <f>SUMPRODUCT('Respondent Data'!I198:Z198,'Product Coding'!A139:R139)</f>
        <v>0.50177354207590397</v>
      </c>
      <c r="AP198" s="4">
        <f>SUMPRODUCT('Respondent Data'!I198:Z198,'Product Coding'!A140:R140)</f>
        <v>-0.60350987790419386</v>
      </c>
      <c r="AQ198" s="4">
        <f>SUMPRODUCT('Respondent Data'!I198:Z198,'Product Coding'!A141:R141)</f>
        <v>-1.1024688374738838</v>
      </c>
      <c r="AR198" s="4">
        <f>SUMPRODUCT('Respondent Data'!I198:Z198,'Product Coding'!A142:R142)</f>
        <v>3.1252732715077842</v>
      </c>
      <c r="AS198" s="4">
        <f>SUMPRODUCT('Respondent Data'!I198:Z198,'Product Coding'!A143:R143)</f>
        <v>2.820525850045084</v>
      </c>
      <c r="AT198" s="4">
        <f>SUMPRODUCT('Respondent Data'!I198:Z198,'Product Coding'!A144:R144)</f>
        <v>1.071013186606675</v>
      </c>
      <c r="AU198" s="4">
        <f>SUMPRODUCT('Respondent Data'!I198:Z198,'Product Coding'!A145:R145)</f>
        <v>-0.35800993802004799</v>
      </c>
      <c r="AV198" s="4">
        <f>SUMPRODUCT('Respondent Data'!I198:Z198,'Product Coding'!A146:R146)</f>
        <v>-1.4632933580001459</v>
      </c>
      <c r="AW198" s="4">
        <f>SUMPRODUCT('Respondent Data'!I198:Z198,'Product Coding'!A147:R147)</f>
        <v>-1.9622523175698359</v>
      </c>
      <c r="AX198" s="4">
        <f>SUMPRODUCT('Respondent Data'!I198:Z198,'Product Coding'!A148:R148)</f>
        <v>3.3520863586290539</v>
      </c>
      <c r="AY198" s="4">
        <f>SUMPRODUCT('Respondent Data'!I198:Z198,'Product Coding'!A149:R149)</f>
        <v>3.0473389371663537</v>
      </c>
      <c r="AZ198" s="4">
        <f>SUMPRODUCT('Respondent Data'!I198:Z198,'Product Coding'!A150:R150)</f>
        <v>1.2978262737279451</v>
      </c>
      <c r="BA198" s="4">
        <f>SUMPRODUCT('Respondent Data'!I198:Z198,'Product Coding'!A151:R151)</f>
        <v>-0.13119685089877803</v>
      </c>
      <c r="BB198" s="4">
        <f>SUMPRODUCT('Respondent Data'!I198:Z198,'Product Coding'!A152:R152)</f>
        <v>-1.2364802708788758</v>
      </c>
      <c r="BC198" s="4">
        <f>SUMPRODUCT('Respondent Data'!I198:Z198,'Product Coding'!A153:R153)</f>
        <v>-1.7354392304485657</v>
      </c>
      <c r="BD198" s="4">
        <f>SUMPRODUCT('Respondent Data'!I198:Z198,'Product Coding'!A154:R154)</f>
        <v>2.4923028785331023</v>
      </c>
      <c r="BE198" s="4">
        <f>SUMPRODUCT('Respondent Data'!I198:Z198,'Product Coding'!A155:R155)</f>
        <v>2.1875554570704021</v>
      </c>
      <c r="BF198" s="4">
        <f>SUMPRODUCT('Respondent Data'!I198:Z198,'Product Coding'!A156:R156)</f>
        <v>0.43804279363199311</v>
      </c>
      <c r="BG198" s="4">
        <f>SUMPRODUCT('Respondent Data'!I198:Z198,'Product Coding'!A157:R157)</f>
        <v>-0.99098033099473004</v>
      </c>
      <c r="BH198" s="4">
        <f>SUMPRODUCT('Respondent Data'!I198:Z198,'Product Coding'!A158:R158)</f>
        <v>-2.0962637509748276</v>
      </c>
      <c r="BI198" s="4">
        <f>SUMPRODUCT('Respondent Data'!I198:Z198,'Product Coding'!A159:R159)</f>
        <v>-2.5952227105445176</v>
      </c>
      <c r="BJ198" s="4">
        <f>SUMPRODUCT('Respondent Data'!I198:Z198,'Product Coding'!A160:R160)</f>
        <v>4.0065867276819196</v>
      </c>
      <c r="BK198" s="4">
        <f>SUMPRODUCT('Respondent Data'!I198:Z198,'Product Coding'!A161:R161)</f>
        <v>3.701839306219219</v>
      </c>
      <c r="BL198" s="4">
        <f>SUMPRODUCT('Respondent Data'!I198:Z198,'Product Coding'!A162:R162)</f>
        <v>1.9523266427808101</v>
      </c>
      <c r="BM198" s="4">
        <f>SUMPRODUCT('Respondent Data'!I198:Z198,'Product Coding'!A163:R163)</f>
        <v>0.52330351815408704</v>
      </c>
      <c r="BN198" s="4">
        <f>SUMPRODUCT('Respondent Data'!I198:Z198,'Product Coding'!A164:R164)</f>
        <v>-0.58197990182601078</v>
      </c>
      <c r="BO198" s="4">
        <f>SUMPRODUCT('Respondent Data'!I198:Z198,'Product Coding'!A165:R165)</f>
        <v>-1.0809388613957007</v>
      </c>
      <c r="BP198" s="4">
        <f>SUMPRODUCT('Respondent Data'!I198:Z198,'Product Coding'!A166:R166)</f>
        <v>3.1468032475859675</v>
      </c>
      <c r="BQ198" s="4">
        <f>SUMPRODUCT('Respondent Data'!I198:Z198,'Product Coding'!A167:R167)</f>
        <v>2.8420558261232673</v>
      </c>
      <c r="BR198" s="4">
        <f>SUMPRODUCT('Respondent Data'!I198:Z198,'Product Coding'!A168:R168)</f>
        <v>1.0925431626848581</v>
      </c>
      <c r="BS198" s="4">
        <f>SUMPRODUCT('Respondent Data'!I198:Z198,'Product Coding'!A169:R169)</f>
        <v>-0.33647996194186497</v>
      </c>
      <c r="BT198" s="4">
        <f>SUMPRODUCT('Respondent Data'!I198:Z198,'Product Coding'!A170:R170)</f>
        <v>-1.4417633819219628</v>
      </c>
      <c r="BU198" s="4">
        <f>SUMPRODUCT('Respondent Data'!I198:Z198,'Product Coding'!A171:R171)</f>
        <v>-1.9407223414916528</v>
      </c>
      <c r="BV198" s="4">
        <f>SUMPRODUCT('Respondent Data'!I198:Z198,'Product Coding'!A172:R172)</f>
        <v>7.5320879134288097</v>
      </c>
      <c r="BX198" s="4">
        <f t="shared" si="1014"/>
        <v>2.4743604988319179E-2</v>
      </c>
      <c r="BY198" s="4">
        <f t="shared" si="1015"/>
        <v>3.3559315758212534E-2</v>
      </c>
      <c r="BZ198" s="4">
        <f t="shared" si="1016"/>
        <v>0.19302643650195361</v>
      </c>
      <c r="CA198" s="4">
        <f t="shared" si="1017"/>
        <v>0.80581185186444604</v>
      </c>
      <c r="CB198" s="4">
        <f t="shared" si="1018"/>
        <v>2.433616498209775</v>
      </c>
      <c r="CC198" s="4">
        <f t="shared" si="1019"/>
        <v>4.0081804347236041</v>
      </c>
      <c r="CD198" s="4">
        <f t="shared" si="1020"/>
        <v>5.8460455506324283E-2</v>
      </c>
      <c r="CE198" s="4">
        <f t="shared" si="1021"/>
        <v>7.9288886426688049E-2</v>
      </c>
      <c r="CF198" s="4">
        <f t="shared" si="1022"/>
        <v>0.4560537321863114</v>
      </c>
      <c r="CG198" s="4">
        <f t="shared" si="1023"/>
        <v>1.9038506286625889</v>
      </c>
      <c r="CH198" s="4">
        <f t="shared" si="1024"/>
        <v>5.7497817751379188</v>
      </c>
      <c r="CI198" s="4">
        <f t="shared" si="1025"/>
        <v>9.4699238076301082</v>
      </c>
      <c r="CJ198" s="4">
        <f t="shared" si="1026"/>
        <v>7.9227145829786391E-2</v>
      </c>
      <c r="CK198" s="4">
        <f t="shared" si="1027"/>
        <v>0.10745438285079753</v>
      </c>
      <c r="CL198" s="4">
        <f t="shared" si="1028"/>
        <v>0.61805600440856057</v>
      </c>
      <c r="CM198" s="4">
        <f t="shared" si="1029"/>
        <v>2.5801484112429427</v>
      </c>
      <c r="CN198" s="4">
        <f t="shared" si="1030"/>
        <v>7.7922553843087883</v>
      </c>
      <c r="CO198" s="4">
        <f t="shared" si="1031"/>
        <v>12.833889643964731</v>
      </c>
      <c r="CP198" s="4">
        <f t="shared" si="1032"/>
        <v>0.18718594302898786</v>
      </c>
      <c r="CQ198" s="4">
        <f t="shared" si="1033"/>
        <v>0.25387699854463719</v>
      </c>
      <c r="CR198" s="4">
        <f t="shared" si="1034"/>
        <v>1.460249448825268</v>
      </c>
      <c r="CS198" s="4">
        <f t="shared" si="1035"/>
        <v>6.0959852643294106</v>
      </c>
      <c r="CT198" s="4">
        <f t="shared" si="1036"/>
        <v>18.410364997475021</v>
      </c>
      <c r="CU198" s="4">
        <f t="shared" si="1037"/>
        <v>30.32197753149801</v>
      </c>
      <c r="CV198" s="4">
        <f t="shared" si="1038"/>
        <v>2.8785205172071292E-2</v>
      </c>
      <c r="CW198" s="4">
        <f t="shared" si="1039"/>
        <v>3.9040866922604951E-2</v>
      </c>
      <c r="CX198" s="4">
        <f t="shared" si="1040"/>
        <v>0.22455521662932762</v>
      </c>
      <c r="CY198" s="4">
        <f t="shared" si="1041"/>
        <v>0.93743250011284851</v>
      </c>
      <c r="CZ198" s="4">
        <f t="shared" si="1042"/>
        <v>2.8311214248762799</v>
      </c>
      <c r="DA198" s="4">
        <f t="shared" si="1043"/>
        <v>4.6628733458470188</v>
      </c>
      <c r="DB198" s="4">
        <f t="shared" si="1044"/>
        <v>6.800933845317586E-2</v>
      </c>
      <c r="DC198" s="4">
        <f t="shared" si="1045"/>
        <v>9.2239868229981509E-2</v>
      </c>
      <c r="DD198" s="4">
        <f t="shared" si="1046"/>
        <v>0.53054517547742253</v>
      </c>
      <c r="DE198" s="4">
        <f t="shared" si="1047"/>
        <v>2.2148240318619901</v>
      </c>
      <c r="DF198" s="4">
        <f t="shared" si="1048"/>
        <v>6.688946423535036</v>
      </c>
      <c r="DG198" s="4">
        <f t="shared" si="1049"/>
        <v>11.016733410317519</v>
      </c>
      <c r="DH198" s="4">
        <f t="shared" si="1050"/>
        <v>1.8591389201645301E-2</v>
      </c>
      <c r="DI198" s="4">
        <f t="shared" si="1051"/>
        <v>2.5215173815471569E-2</v>
      </c>
      <c r="DJ198" s="4">
        <f t="shared" si="1052"/>
        <v>0.14503260979588833</v>
      </c>
      <c r="DK198" s="4">
        <f t="shared" si="1053"/>
        <v>0.60545590541001137</v>
      </c>
      <c r="DL198" s="4">
        <f t="shared" si="1054"/>
        <v>1.8285254516115064</v>
      </c>
      <c r="DM198" s="4">
        <f t="shared" si="1055"/>
        <v>3.0115919845771959</v>
      </c>
      <c r="DN198" s="4">
        <f t="shared" si="1056"/>
        <v>4.3924928551705468E-2</v>
      </c>
      <c r="DO198" s="4">
        <f t="shared" si="1057"/>
        <v>5.9574607160900329E-2</v>
      </c>
      <c r="DP198" s="4">
        <f t="shared" si="1058"/>
        <v>0.34266116178063744</v>
      </c>
      <c r="DQ198" s="4">
        <f t="shared" si="1059"/>
        <v>1.4304798365465519</v>
      </c>
      <c r="DR198" s="4">
        <f t="shared" si="1060"/>
        <v>4.3201639719264469</v>
      </c>
      <c r="DS198" s="4">
        <f t="shared" si="1061"/>
        <v>7.1153350249767993</v>
      </c>
      <c r="DT198" s="4">
        <f t="shared" si="1062"/>
        <v>3.5011231862053321E-2</v>
      </c>
      <c r="DU198" s="4">
        <f t="shared" si="1063"/>
        <v>4.7485117293834256E-2</v>
      </c>
      <c r="DV198" s="4">
        <f t="shared" si="1064"/>
        <v>0.27312484688735256</v>
      </c>
      <c r="DW198" s="4">
        <f t="shared" si="1065"/>
        <v>1.1401922070828021</v>
      </c>
      <c r="DX198" s="4">
        <f t="shared" si="1066"/>
        <v>3.4434720212500665</v>
      </c>
      <c r="DY198" s="4">
        <f t="shared" si="1067"/>
        <v>5.6714183164215788</v>
      </c>
      <c r="DZ198" s="4">
        <f t="shared" si="1068"/>
        <v>8.2719254670424944E-2</v>
      </c>
      <c r="EA198" s="4">
        <f t="shared" si="1069"/>
        <v>0.11219066858201408</v>
      </c>
      <c r="EB198" s="4">
        <f t="shared" si="1070"/>
        <v>0.64529816761410974</v>
      </c>
      <c r="EC198" s="4">
        <f t="shared" si="1071"/>
        <v>2.6938740665431951</v>
      </c>
      <c r="ED198" s="4">
        <f t="shared" si="1072"/>
        <v>8.1357159953286491</v>
      </c>
      <c r="EE198" s="4">
        <f t="shared" si="1073"/>
        <v>13.399571254933724</v>
      </c>
      <c r="EF198" s="4">
        <f t="shared" si="1074"/>
        <v>1.8195395203987684E-2</v>
      </c>
      <c r="EG198" s="4">
        <f t="shared" si="1075"/>
        <v>2.4678094129143641E-2</v>
      </c>
      <c r="EH198" s="4">
        <f t="shared" si="1076"/>
        <v>0.1419434354302252</v>
      </c>
      <c r="EI198" s="4">
        <f t="shared" si="1077"/>
        <v>0.59255977904805568</v>
      </c>
      <c r="EJ198" s="4">
        <f t="shared" si="1078"/>
        <v>1.7895781144572587</v>
      </c>
      <c r="EK198" s="4">
        <f t="shared" si="1079"/>
        <v>2.9474454952346574</v>
      </c>
      <c r="EL198" s="4">
        <f t="shared" si="1080"/>
        <v>4.2989333698337788E-2</v>
      </c>
      <c r="EM198" s="4">
        <f t="shared" si="1081"/>
        <v>5.8305676335309371E-2</v>
      </c>
      <c r="EN198" s="4">
        <f t="shared" si="1082"/>
        <v>0.33536252681453682</v>
      </c>
      <c r="EO198" s="4">
        <f t="shared" si="1083"/>
        <v>1.4000108154906894</v>
      </c>
      <c r="EP198" s="4">
        <f t="shared" si="1084"/>
        <v>4.2281450817174191</v>
      </c>
      <c r="EQ198" s="4">
        <f t="shared" si="1085"/>
        <v>6.9637793810895534</v>
      </c>
      <c r="ER198" s="4">
        <f t="shared" si="1086"/>
        <v>5.356187627814351E-4</v>
      </c>
      <c r="ET198" s="4">
        <f t="shared" si="1087"/>
        <v>0.97585385762070576</v>
      </c>
      <c r="EU198" s="4">
        <f t="shared" si="1088"/>
        <v>0.96753034369044055</v>
      </c>
      <c r="EV198" s="4">
        <f t="shared" si="1089"/>
        <v>0.83820439296557236</v>
      </c>
      <c r="EW198" s="4">
        <f t="shared" si="1090"/>
        <v>0.55376754724891764</v>
      </c>
      <c r="EX198" s="4">
        <f t="shared" si="1091"/>
        <v>0.2912381159985053</v>
      </c>
      <c r="EY198" s="4">
        <f t="shared" si="1092"/>
        <v>0.19967331709269553</v>
      </c>
      <c r="EZ198" s="4">
        <f t="shared" si="1093"/>
        <v>0.94476840849159616</v>
      </c>
      <c r="FA198" s="4">
        <f t="shared" si="1094"/>
        <v>0.92653599288954236</v>
      </c>
      <c r="FB198" s="4">
        <f t="shared" si="1095"/>
        <v>0.68678784161245743</v>
      </c>
      <c r="FC198" s="4">
        <f t="shared" si="1096"/>
        <v>0.34437033025371716</v>
      </c>
      <c r="FD198" s="4">
        <f t="shared" si="1097"/>
        <v>0.14815293787473105</v>
      </c>
      <c r="FE198" s="4">
        <f t="shared" si="1098"/>
        <v>9.5511678821505422E-2</v>
      </c>
      <c r="FF198" s="4">
        <f t="shared" si="1099"/>
        <v>0.92658899830686625</v>
      </c>
      <c r="FG198" s="4">
        <f t="shared" si="1100"/>
        <v>0.9029717300190826</v>
      </c>
      <c r="FH198" s="4">
        <f t="shared" si="1101"/>
        <v>0.61802557963098725</v>
      </c>
      <c r="FI198" s="4">
        <f t="shared" si="1102"/>
        <v>0.27931802962682872</v>
      </c>
      <c r="FJ198" s="4">
        <f t="shared" si="1103"/>
        <v>0.11373645967844188</v>
      </c>
      <c r="FK198" s="4">
        <f t="shared" si="1104"/>
        <v>7.2286249618614448E-2</v>
      </c>
      <c r="FL198" s="4">
        <f t="shared" si="1105"/>
        <v>0.84232803283418145</v>
      </c>
      <c r="FM198" s="4">
        <f t="shared" si="1106"/>
        <v>0.79752639306781303</v>
      </c>
      <c r="FN198" s="4">
        <f t="shared" si="1107"/>
        <v>0.40646284891049766</v>
      </c>
      <c r="FO198" s="4">
        <f t="shared" si="1108"/>
        <v>0.140924757133709</v>
      </c>
      <c r="FP198" s="4">
        <f t="shared" si="1109"/>
        <v>5.1518866344351794E-2</v>
      </c>
      <c r="FQ198" s="4">
        <f t="shared" si="1110"/>
        <v>3.1926464380940822E-2</v>
      </c>
      <c r="FR198" s="4">
        <f t="shared" si="1111"/>
        <v>0.97202019913645932</v>
      </c>
      <c r="FS198" s="4">
        <f t="shared" si="1112"/>
        <v>0.96242605255918867</v>
      </c>
      <c r="FT198" s="4">
        <f t="shared" si="1113"/>
        <v>0.81662303701793759</v>
      </c>
      <c r="FU198" s="4">
        <f t="shared" si="1114"/>
        <v>0.51614701412397779</v>
      </c>
      <c r="FV198" s="4">
        <f t="shared" si="1115"/>
        <v>0.26102017897600138</v>
      </c>
      <c r="FW198" s="4">
        <f t="shared" si="1116"/>
        <v>0.17658879846454095</v>
      </c>
      <c r="FX198" s="4">
        <f t="shared" si="1117"/>
        <v>0.93632140094235927</v>
      </c>
      <c r="FY198" s="4">
        <f t="shared" si="1118"/>
        <v>0.91554980649126105</v>
      </c>
      <c r="FZ198" s="4">
        <f t="shared" si="1119"/>
        <v>0.65336196279738712</v>
      </c>
      <c r="GA198" s="4">
        <f t="shared" si="1120"/>
        <v>0.31105901601115354</v>
      </c>
      <c r="GB198" s="4">
        <f t="shared" si="1121"/>
        <v>0.13005683027509565</v>
      </c>
      <c r="GC198" s="4">
        <f t="shared" si="1122"/>
        <v>8.3217290910473557E-2</v>
      </c>
      <c r="GD198" s="4">
        <f t="shared" si="1123"/>
        <v>0.9817479419139632</v>
      </c>
      <c r="GE198" s="4">
        <f t="shared" si="1124"/>
        <v>0.97540499354722776</v>
      </c>
      <c r="GF198" s="4">
        <f t="shared" si="1125"/>
        <v>0.87333757261136735</v>
      </c>
      <c r="GG198" s="4">
        <f t="shared" si="1126"/>
        <v>0.6228760295628385</v>
      </c>
      <c r="GH198" s="4">
        <f t="shared" si="1127"/>
        <v>0.35354110016237128</v>
      </c>
      <c r="GI198" s="4">
        <f t="shared" si="1128"/>
        <v>0.24927759449230119</v>
      </c>
      <c r="GJ198" s="4">
        <f t="shared" si="1129"/>
        <v>0.95792328801588744</v>
      </c>
      <c r="GK198" s="4">
        <f t="shared" si="1130"/>
        <v>0.94377497652522202</v>
      </c>
      <c r="GL198" s="4">
        <f t="shared" si="1131"/>
        <v>0.74478954814913978</v>
      </c>
      <c r="GM198" s="4">
        <f t="shared" si="1132"/>
        <v>0.41144138904723088</v>
      </c>
      <c r="GN198" s="4">
        <f t="shared" si="1133"/>
        <v>0.18796413142091503</v>
      </c>
      <c r="GO198" s="4">
        <f t="shared" si="1134"/>
        <v>0.12322350179287378</v>
      </c>
      <c r="GP198" s="4">
        <f t="shared" si="1135"/>
        <v>0.96617308992959838</v>
      </c>
      <c r="GQ198" s="4">
        <f t="shared" si="1136"/>
        <v>0.95466750170492976</v>
      </c>
      <c r="GR198" s="4">
        <f t="shared" si="1137"/>
        <v>0.78546892117052602</v>
      </c>
      <c r="GS198" s="4">
        <f t="shared" si="1138"/>
        <v>0.46724775311795663</v>
      </c>
      <c r="GT198" s="4">
        <f t="shared" si="1139"/>
        <v>0.2250492396976258</v>
      </c>
      <c r="GU198" s="4">
        <f t="shared" si="1140"/>
        <v>0.14989316402758279</v>
      </c>
      <c r="GV198" s="4">
        <f t="shared" si="1141"/>
        <v>0.92360045846270244</v>
      </c>
      <c r="GW198" s="4">
        <f t="shared" si="1142"/>
        <v>0.89912640723280723</v>
      </c>
      <c r="GX198" s="4">
        <f t="shared" si="1143"/>
        <v>0.6077925689603888</v>
      </c>
      <c r="GY198" s="4">
        <f t="shared" si="1144"/>
        <v>0.27071848741606425</v>
      </c>
      <c r="GZ198" s="4">
        <f t="shared" si="1145"/>
        <v>0.10946049554422756</v>
      </c>
      <c r="HA198" s="4">
        <f t="shared" si="1146"/>
        <v>6.9446512142322989E-2</v>
      </c>
      <c r="HB198" s="4">
        <f t="shared" si="1147"/>
        <v>0.98212976085956227</v>
      </c>
      <c r="HC198" s="4">
        <f t="shared" si="1148"/>
        <v>0.97591624699450896</v>
      </c>
      <c r="HD198" s="4">
        <f t="shared" si="1149"/>
        <v>0.87570011698806416</v>
      </c>
      <c r="HE198" s="4">
        <f t="shared" si="1150"/>
        <v>0.62791991431413952</v>
      </c>
      <c r="HF198" s="4">
        <f t="shared" si="1151"/>
        <v>0.35847714563625349</v>
      </c>
      <c r="HG198" s="4">
        <f t="shared" si="1152"/>
        <v>0.25332838698018667</v>
      </c>
      <c r="HH198" s="4">
        <f t="shared" si="1153"/>
        <v>0.95878257590046312</v>
      </c>
      <c r="HI198" s="4">
        <f t="shared" si="1154"/>
        <v>0.94490658262628835</v>
      </c>
      <c r="HJ198" s="4">
        <f t="shared" si="1155"/>
        <v>0.74886031315066703</v>
      </c>
      <c r="HK198" s="4">
        <f t="shared" si="1156"/>
        <v>0.41666478898577258</v>
      </c>
      <c r="HL198" s="4">
        <f t="shared" si="1157"/>
        <v>0.19127242728916488</v>
      </c>
      <c r="HM198" s="4">
        <f t="shared" si="1158"/>
        <v>0.12556852119416528</v>
      </c>
      <c r="HN198" s="4">
        <f t="shared" si="1159"/>
        <v>0.99946466797109756</v>
      </c>
      <c r="HP198" s="4">
        <f t="shared" ref="HP198:IU198" si="1172">IF(B1=1,ET198,0)</f>
        <v>0.97585385762070576</v>
      </c>
      <c r="HQ198" s="4">
        <f t="shared" si="1172"/>
        <v>0.96753034369044055</v>
      </c>
      <c r="HR198" s="4">
        <f t="shared" si="1172"/>
        <v>0.83820439296557236</v>
      </c>
      <c r="HS198" s="4">
        <f t="shared" si="1172"/>
        <v>0.55376754724891764</v>
      </c>
      <c r="HT198" s="4">
        <f t="shared" si="1172"/>
        <v>0.2912381159985053</v>
      </c>
      <c r="HU198" s="4">
        <f t="shared" si="1172"/>
        <v>0.19967331709269553</v>
      </c>
      <c r="HV198" s="4">
        <f t="shared" si="1172"/>
        <v>0.94476840849159616</v>
      </c>
      <c r="HW198" s="4">
        <f t="shared" si="1172"/>
        <v>0.92653599288954236</v>
      </c>
      <c r="HX198" s="4">
        <f t="shared" si="1172"/>
        <v>0.68678784161245743</v>
      </c>
      <c r="HY198" s="4">
        <f t="shared" si="1172"/>
        <v>0.34437033025371716</v>
      </c>
      <c r="HZ198" s="4">
        <f t="shared" si="1172"/>
        <v>0.14815293787473105</v>
      </c>
      <c r="IA198" s="4">
        <f t="shared" si="1172"/>
        <v>9.5511678821505422E-2</v>
      </c>
      <c r="IB198" s="4">
        <f t="shared" si="1172"/>
        <v>0.92658899830686625</v>
      </c>
      <c r="IC198" s="4">
        <f t="shared" si="1172"/>
        <v>0.9029717300190826</v>
      </c>
      <c r="ID198" s="4">
        <f t="shared" si="1172"/>
        <v>0.61802557963098725</v>
      </c>
      <c r="IE198" s="4">
        <f t="shared" si="1172"/>
        <v>0.27931802962682872</v>
      </c>
      <c r="IF198" s="4">
        <f t="shared" si="1172"/>
        <v>0.11373645967844188</v>
      </c>
      <c r="IG198" s="4">
        <f t="shared" si="1172"/>
        <v>7.2286249618614448E-2</v>
      </c>
      <c r="IH198" s="4">
        <f t="shared" si="1172"/>
        <v>0.84232803283418145</v>
      </c>
      <c r="II198" s="4">
        <f t="shared" si="1172"/>
        <v>0.79752639306781303</v>
      </c>
      <c r="IJ198" s="4">
        <f t="shared" si="1172"/>
        <v>0.40646284891049766</v>
      </c>
      <c r="IK198" s="4">
        <f t="shared" si="1172"/>
        <v>0.140924757133709</v>
      </c>
      <c r="IL198" s="4">
        <f t="shared" si="1172"/>
        <v>5.1518866344351794E-2</v>
      </c>
      <c r="IM198" s="4">
        <f t="shared" si="1172"/>
        <v>3.1926464380940822E-2</v>
      </c>
      <c r="IN198" s="4">
        <f t="shared" si="1172"/>
        <v>0.97202019913645932</v>
      </c>
      <c r="IO198" s="4">
        <f t="shared" si="1172"/>
        <v>0.96242605255918867</v>
      </c>
      <c r="IP198" s="4">
        <f t="shared" si="1172"/>
        <v>0.81662303701793759</v>
      </c>
      <c r="IQ198" s="4">
        <f t="shared" si="1172"/>
        <v>0.51614701412397779</v>
      </c>
      <c r="IR198" s="4">
        <f t="shared" si="1172"/>
        <v>0.26102017897600138</v>
      </c>
      <c r="IS198" s="4">
        <f t="shared" si="1172"/>
        <v>0.17658879846454095</v>
      </c>
      <c r="IT198" s="4">
        <f t="shared" si="1172"/>
        <v>0.93632140094235927</v>
      </c>
      <c r="IU198" s="4">
        <f t="shared" si="1172"/>
        <v>0.91554980649126105</v>
      </c>
      <c r="IV198" s="4">
        <f t="shared" ref="IV198:KA198" si="1173">IF(AH1=1,FZ198,0)</f>
        <v>0.65336196279738712</v>
      </c>
      <c r="IW198" s="4">
        <f t="shared" si="1173"/>
        <v>0.31105901601115354</v>
      </c>
      <c r="IX198" s="4">
        <f t="shared" si="1173"/>
        <v>0.13005683027509565</v>
      </c>
      <c r="IY198" s="4">
        <f t="shared" si="1173"/>
        <v>8.3217290910473557E-2</v>
      </c>
      <c r="IZ198" s="4">
        <f t="shared" si="1173"/>
        <v>0.9817479419139632</v>
      </c>
      <c r="JA198" s="4">
        <f t="shared" si="1173"/>
        <v>0.97540499354722776</v>
      </c>
      <c r="JB198" s="4">
        <f t="shared" si="1173"/>
        <v>0.87333757261136735</v>
      </c>
      <c r="JC198" s="4">
        <f t="shared" si="1173"/>
        <v>0.6228760295628385</v>
      </c>
      <c r="JD198" s="4">
        <f t="shared" si="1173"/>
        <v>0.35354110016237128</v>
      </c>
      <c r="JE198" s="4">
        <f t="shared" si="1173"/>
        <v>0.24927759449230119</v>
      </c>
      <c r="JF198" s="4">
        <f t="shared" si="1173"/>
        <v>0.95792328801588744</v>
      </c>
      <c r="JG198" s="4">
        <f t="shared" si="1173"/>
        <v>0.94377497652522202</v>
      </c>
      <c r="JH198" s="4">
        <f t="shared" si="1173"/>
        <v>0.74478954814913978</v>
      </c>
      <c r="JI198" s="4">
        <f t="shared" si="1173"/>
        <v>0.41144138904723088</v>
      </c>
      <c r="JJ198" s="4">
        <f t="shared" si="1173"/>
        <v>0.18796413142091503</v>
      </c>
      <c r="JK198" s="4">
        <f t="shared" si="1173"/>
        <v>0.12322350179287378</v>
      </c>
      <c r="JL198" s="4">
        <f t="shared" si="1173"/>
        <v>0.96617308992959838</v>
      </c>
      <c r="JM198" s="4">
        <f t="shared" si="1173"/>
        <v>0.95466750170492976</v>
      </c>
      <c r="JN198" s="4">
        <f t="shared" si="1173"/>
        <v>0.78546892117052602</v>
      </c>
      <c r="JO198" s="4">
        <f t="shared" si="1173"/>
        <v>0.46724775311795663</v>
      </c>
      <c r="JP198" s="4">
        <f t="shared" si="1173"/>
        <v>0.2250492396976258</v>
      </c>
      <c r="JQ198" s="4">
        <f t="shared" si="1173"/>
        <v>0.14989316402758279</v>
      </c>
      <c r="JR198" s="4">
        <f t="shared" si="1173"/>
        <v>0.92360045846270244</v>
      </c>
      <c r="JS198" s="4">
        <f t="shared" si="1173"/>
        <v>0.89912640723280723</v>
      </c>
      <c r="JT198" s="4">
        <f t="shared" si="1173"/>
        <v>0.6077925689603888</v>
      </c>
      <c r="JU198" s="4">
        <f t="shared" si="1173"/>
        <v>0.27071848741606425</v>
      </c>
      <c r="JV198" s="4">
        <f t="shared" si="1173"/>
        <v>0.10946049554422756</v>
      </c>
      <c r="JW198" s="4">
        <f t="shared" si="1173"/>
        <v>6.9446512142322989E-2</v>
      </c>
      <c r="JX198" s="4">
        <f t="shared" si="1173"/>
        <v>0.98212976085956227</v>
      </c>
      <c r="JY198" s="4">
        <f t="shared" si="1173"/>
        <v>0.97591624699450896</v>
      </c>
      <c r="JZ198" s="4">
        <f t="shared" si="1173"/>
        <v>0.87570011698806416</v>
      </c>
      <c r="KA198" s="4">
        <f t="shared" si="1173"/>
        <v>0.62791991431413952</v>
      </c>
      <c r="KB198" s="4">
        <f t="shared" ref="KB198:KJ198" si="1174">IF(BN1=1,HF198,0)</f>
        <v>0.35847714563625349</v>
      </c>
      <c r="KC198" s="4">
        <f t="shared" si="1174"/>
        <v>0.25332838698018667</v>
      </c>
      <c r="KD198" s="4">
        <f t="shared" si="1174"/>
        <v>0.95878257590046312</v>
      </c>
      <c r="KE198" s="4">
        <f t="shared" si="1174"/>
        <v>0.94490658262628835</v>
      </c>
      <c r="KF198" s="4">
        <f t="shared" si="1174"/>
        <v>0.74886031315066703</v>
      </c>
      <c r="KG198" s="4">
        <f t="shared" si="1174"/>
        <v>0.41666478898577258</v>
      </c>
      <c r="KH198" s="4">
        <f t="shared" si="1174"/>
        <v>0.19127242728916488</v>
      </c>
      <c r="KI198" s="4">
        <f t="shared" si="1174"/>
        <v>0.12556852119416528</v>
      </c>
      <c r="KJ198" s="4">
        <f t="shared" si="1174"/>
        <v>0</v>
      </c>
    </row>
    <row r="199" spans="1:296" x14ac:dyDescent="0.2">
      <c r="A199" s="4" t="str">
        <f>'Respondent Data'!A199</f>
        <v>1612</v>
      </c>
      <c r="B199" s="4">
        <f>SUMPRODUCT('Respondent Data'!I199:Z199,'Product Coding'!A100:R100)</f>
        <v>0.2230557251610682</v>
      </c>
      <c r="C199" s="4">
        <f>SUMPRODUCT('Respondent Data'!I199:Z199,'Product Coding'!A101:R101)</f>
        <v>-0.24856344930179197</v>
      </c>
      <c r="D199" s="4">
        <f>SUMPRODUCT('Respondent Data'!I199:Z199,'Product Coding'!A102:R102)</f>
        <v>-0.19257402392401513</v>
      </c>
      <c r="E199" s="4">
        <f>SUMPRODUCT('Respondent Data'!I199:Z199,'Product Coding'!A103:R103)</f>
        <v>-1.6632781789280671</v>
      </c>
      <c r="F199" s="4">
        <f>SUMPRODUCT('Respondent Data'!I199:Z199,'Product Coding'!A104:R104)</f>
        <v>-2.4053005765244722</v>
      </c>
      <c r="G199" s="4">
        <f>SUMPRODUCT('Respondent Data'!I199:Z199,'Product Coding'!A105:R105)</f>
        <v>-2.804913278030452</v>
      </c>
      <c r="H199" s="4">
        <f>SUMPRODUCT('Respondent Data'!I199:Z199,'Product Coding'!A106:R106)</f>
        <v>-1.5941151991393716</v>
      </c>
      <c r="I199" s="4">
        <f>SUMPRODUCT('Respondent Data'!I199:Z199,'Product Coding'!A107:R107)</f>
        <v>-2.0657343736022318</v>
      </c>
      <c r="J199" s="4">
        <f>SUMPRODUCT('Respondent Data'!I199:Z199,'Product Coding'!A108:R108)</f>
        <v>-2.0097449482244549</v>
      </c>
      <c r="K199" s="4">
        <f>SUMPRODUCT('Respondent Data'!I199:Z199,'Product Coding'!A109:R109)</f>
        <v>-3.4804491032285068</v>
      </c>
      <c r="L199" s="4">
        <f>SUMPRODUCT('Respondent Data'!I199:Z199,'Product Coding'!A110:R110)</f>
        <v>-4.2224715008249118</v>
      </c>
      <c r="M199" s="4">
        <f>SUMPRODUCT('Respondent Data'!I199:Z199,'Product Coding'!A111:R111)</f>
        <v>-4.6220842023308917</v>
      </c>
      <c r="N199" s="4">
        <f>SUMPRODUCT('Respondent Data'!I199:Z199,'Product Coding'!A112:R112)</f>
        <v>-3.0560366323145725</v>
      </c>
      <c r="O199" s="4">
        <f>SUMPRODUCT('Respondent Data'!I199:Z199,'Product Coding'!A113:R113)</f>
        <v>-3.5276558067774326</v>
      </c>
      <c r="P199" s="4">
        <f>SUMPRODUCT('Respondent Data'!I199:Z199,'Product Coding'!A114:R114)</f>
        <v>-3.4716663813996558</v>
      </c>
      <c r="Q199" s="4">
        <f>SUMPRODUCT('Respondent Data'!I199:Z199,'Product Coding'!A115:R115)</f>
        <v>-4.9423705364037076</v>
      </c>
      <c r="R199" s="4">
        <f>SUMPRODUCT('Respondent Data'!I199:Z199,'Product Coding'!A116:R116)</f>
        <v>-5.6843929340001127</v>
      </c>
      <c r="S199" s="4">
        <f>SUMPRODUCT('Respondent Data'!I199:Z199,'Product Coding'!A117:R117)</f>
        <v>-6.0840056355060925</v>
      </c>
      <c r="T199" s="4">
        <f>SUMPRODUCT('Respondent Data'!I199:Z199,'Product Coding'!A118:R118)</f>
        <v>-4.8732075566150126</v>
      </c>
      <c r="U199" s="4">
        <f>SUMPRODUCT('Respondent Data'!I199:Z199,'Product Coding'!A119:R119)</f>
        <v>-5.3448267310778723</v>
      </c>
      <c r="V199" s="4">
        <f>SUMPRODUCT('Respondent Data'!I199:Z199,'Product Coding'!A120:R120)</f>
        <v>-5.2888373057000955</v>
      </c>
      <c r="W199" s="4">
        <f>SUMPRODUCT('Respondent Data'!I199:Z199,'Product Coding'!A121:R121)</f>
        <v>-6.7595414607041473</v>
      </c>
      <c r="X199" s="4">
        <f>SUMPRODUCT('Respondent Data'!I199:Z199,'Product Coding'!A122:R122)</f>
        <v>-7.5015638583005524</v>
      </c>
      <c r="Y199" s="4">
        <f>SUMPRODUCT('Respondent Data'!I199:Z199,'Product Coding'!A123:R123)</f>
        <v>-7.9011765598065322</v>
      </c>
      <c r="Z199" s="4">
        <f>SUMPRODUCT('Respondent Data'!I199:Z199,'Product Coding'!A124:R124)</f>
        <v>-0.23602592428729208</v>
      </c>
      <c r="AA199" s="4">
        <f>SUMPRODUCT('Respondent Data'!I199:Z199,'Product Coding'!A125:R125)</f>
        <v>-0.70764509875015225</v>
      </c>
      <c r="AB199" s="4">
        <f>SUMPRODUCT('Respondent Data'!I199:Z199,'Product Coding'!A126:R126)</f>
        <v>-0.6516556733723754</v>
      </c>
      <c r="AC199" s="4">
        <f>SUMPRODUCT('Respondent Data'!I199:Z199,'Product Coding'!A127:R127)</f>
        <v>-2.1223598283764273</v>
      </c>
      <c r="AD199" s="4">
        <f>SUMPRODUCT('Respondent Data'!I199:Z199,'Product Coding'!A128:R128)</f>
        <v>-2.8643822259728324</v>
      </c>
      <c r="AE199" s="4">
        <f>SUMPRODUCT('Respondent Data'!I199:Z199,'Product Coding'!A129:R129)</f>
        <v>-3.2639949274788123</v>
      </c>
      <c r="AF199" s="4">
        <f>SUMPRODUCT('Respondent Data'!I199:Z199,'Product Coding'!A130:R130)</f>
        <v>-2.0531968485877319</v>
      </c>
      <c r="AG199" s="4">
        <f>SUMPRODUCT('Respondent Data'!I199:Z199,'Product Coding'!A131:R131)</f>
        <v>-2.5248160230505921</v>
      </c>
      <c r="AH199" s="4">
        <f>SUMPRODUCT('Respondent Data'!I199:Z199,'Product Coding'!A132:R132)</f>
        <v>-2.4688265976728152</v>
      </c>
      <c r="AI199" s="4">
        <f>SUMPRODUCT('Respondent Data'!I199:Z199,'Product Coding'!A133:R133)</f>
        <v>-3.939530752676867</v>
      </c>
      <c r="AJ199" s="4">
        <f>SUMPRODUCT('Respondent Data'!I199:Z199,'Product Coding'!A134:R134)</f>
        <v>-4.6815531502732721</v>
      </c>
      <c r="AK199" s="4">
        <f>SUMPRODUCT('Respondent Data'!I199:Z199,'Product Coding'!A135:R135)</f>
        <v>-5.081165851779252</v>
      </c>
      <c r="AL199" s="4">
        <f>SUMPRODUCT('Respondent Data'!I199:Z199,'Product Coding'!A136:R136)</f>
        <v>3.344404156242458</v>
      </c>
      <c r="AM199" s="4">
        <f>SUMPRODUCT('Respondent Data'!I199:Z199,'Product Coding'!A137:R137)</f>
        <v>2.8727849817795978</v>
      </c>
      <c r="AN199" s="4">
        <f>SUMPRODUCT('Respondent Data'!I199:Z199,'Product Coding'!A138:R138)</f>
        <v>2.9287744071573747</v>
      </c>
      <c r="AO199" s="4">
        <f>SUMPRODUCT('Respondent Data'!I199:Z199,'Product Coding'!A139:R139)</f>
        <v>1.4580702521533229</v>
      </c>
      <c r="AP199" s="4">
        <f>SUMPRODUCT('Respondent Data'!I199:Z199,'Product Coding'!A140:R140)</f>
        <v>0.716047854556918</v>
      </c>
      <c r="AQ199" s="4">
        <f>SUMPRODUCT('Respondent Data'!I199:Z199,'Product Coding'!A141:R141)</f>
        <v>0.31643515305093806</v>
      </c>
      <c r="AR199" s="4">
        <f>SUMPRODUCT('Respondent Data'!I199:Z199,'Product Coding'!A142:R142)</f>
        <v>1.5272332319420183</v>
      </c>
      <c r="AS199" s="4">
        <f>SUMPRODUCT('Respondent Data'!I199:Z199,'Product Coding'!A143:R143)</f>
        <v>1.0556140574791582</v>
      </c>
      <c r="AT199" s="4">
        <f>SUMPRODUCT('Respondent Data'!I199:Z199,'Product Coding'!A144:R144)</f>
        <v>1.111603482856935</v>
      </c>
      <c r="AU199" s="4">
        <f>SUMPRODUCT('Respondent Data'!I199:Z199,'Product Coding'!A145:R145)</f>
        <v>-0.35910067214711694</v>
      </c>
      <c r="AV199" s="4">
        <f>SUMPRODUCT('Respondent Data'!I199:Z199,'Product Coding'!A146:R146)</f>
        <v>-1.1011230697435219</v>
      </c>
      <c r="AW199" s="4">
        <f>SUMPRODUCT('Respondent Data'!I199:Z199,'Product Coding'!A147:R147)</f>
        <v>-1.5007357712495017</v>
      </c>
      <c r="AX199" s="4">
        <f>SUMPRODUCT('Respondent Data'!I199:Z199,'Product Coding'!A148:R148)</f>
        <v>6.7702436758047986</v>
      </c>
      <c r="AY199" s="4">
        <f>SUMPRODUCT('Respondent Data'!I199:Z199,'Product Coding'!A149:R149)</f>
        <v>6.298624501341938</v>
      </c>
      <c r="AZ199" s="4">
        <f>SUMPRODUCT('Respondent Data'!I199:Z199,'Product Coding'!A150:R150)</f>
        <v>6.3546139267197148</v>
      </c>
      <c r="BA199" s="4">
        <f>SUMPRODUCT('Respondent Data'!I199:Z199,'Product Coding'!A151:R151)</f>
        <v>4.883909771715663</v>
      </c>
      <c r="BB199" s="4">
        <f>SUMPRODUCT('Respondent Data'!I199:Z199,'Product Coding'!A152:R152)</f>
        <v>4.1418873741192579</v>
      </c>
      <c r="BC199" s="4">
        <f>SUMPRODUCT('Respondent Data'!I199:Z199,'Product Coding'!A153:R153)</f>
        <v>3.7422746726132781</v>
      </c>
      <c r="BD199" s="4">
        <f>SUMPRODUCT('Respondent Data'!I199:Z199,'Product Coding'!A154:R154)</f>
        <v>4.9530727515043589</v>
      </c>
      <c r="BE199" s="4">
        <f>SUMPRODUCT('Respondent Data'!I199:Z199,'Product Coding'!A155:R155)</f>
        <v>4.4814535770414983</v>
      </c>
      <c r="BF199" s="4">
        <f>SUMPRODUCT('Respondent Data'!I199:Z199,'Product Coding'!A156:R156)</f>
        <v>4.5374430024192751</v>
      </c>
      <c r="BG199" s="4">
        <f>SUMPRODUCT('Respondent Data'!I199:Z199,'Product Coding'!A157:R157)</f>
        <v>3.0667388474152233</v>
      </c>
      <c r="BH199" s="4">
        <f>SUMPRODUCT('Respondent Data'!I199:Z199,'Product Coding'!A158:R158)</f>
        <v>2.3247164498188182</v>
      </c>
      <c r="BI199" s="4">
        <f>SUMPRODUCT('Respondent Data'!I199:Z199,'Product Coding'!A159:R159)</f>
        <v>1.9251037483128384</v>
      </c>
      <c r="BJ199" s="4">
        <f>SUMPRODUCT('Respondent Data'!I199:Z199,'Product Coding'!A160:R160)</f>
        <v>9.7168903264242488</v>
      </c>
      <c r="BK199" s="4">
        <f>SUMPRODUCT('Respondent Data'!I199:Z199,'Product Coding'!A161:R161)</f>
        <v>9.2452711519613899</v>
      </c>
      <c r="BL199" s="4">
        <f>SUMPRODUCT('Respondent Data'!I199:Z199,'Product Coding'!A162:R162)</f>
        <v>9.3012605773391659</v>
      </c>
      <c r="BM199" s="4">
        <f>SUMPRODUCT('Respondent Data'!I199:Z199,'Product Coding'!A163:R163)</f>
        <v>7.8305564223351132</v>
      </c>
      <c r="BN199" s="4">
        <f>SUMPRODUCT('Respondent Data'!I199:Z199,'Product Coding'!A164:R164)</f>
        <v>7.0885340247387081</v>
      </c>
      <c r="BO199" s="4">
        <f>SUMPRODUCT('Respondent Data'!I199:Z199,'Product Coding'!A165:R165)</f>
        <v>6.6889213232327283</v>
      </c>
      <c r="BP199" s="4">
        <f>SUMPRODUCT('Respondent Data'!I199:Z199,'Product Coding'!A166:R166)</f>
        <v>7.8997194021238082</v>
      </c>
      <c r="BQ199" s="4">
        <f>SUMPRODUCT('Respondent Data'!I199:Z199,'Product Coding'!A167:R167)</f>
        <v>7.4281002276609494</v>
      </c>
      <c r="BR199" s="4">
        <f>SUMPRODUCT('Respondent Data'!I199:Z199,'Product Coding'!A168:R168)</f>
        <v>7.4840896530387253</v>
      </c>
      <c r="BS199" s="4">
        <f>SUMPRODUCT('Respondent Data'!I199:Z199,'Product Coding'!A169:R169)</f>
        <v>6.0133854980346735</v>
      </c>
      <c r="BT199" s="4">
        <f>SUMPRODUCT('Respondent Data'!I199:Z199,'Product Coding'!A170:R170)</f>
        <v>5.2713631004382684</v>
      </c>
      <c r="BU199" s="4">
        <f>SUMPRODUCT('Respondent Data'!I199:Z199,'Product Coding'!A171:R171)</f>
        <v>4.8717503989322886</v>
      </c>
      <c r="BV199" s="4">
        <f>SUMPRODUCT('Respondent Data'!I199:Z199,'Product Coding'!A172:R172)</f>
        <v>0.85219292565910498</v>
      </c>
      <c r="BX199" s="4">
        <f t="shared" si="1014"/>
        <v>0.80007026400797687</v>
      </c>
      <c r="BY199" s="4">
        <f t="shared" si="1015"/>
        <v>1.2821821733521206</v>
      </c>
      <c r="BZ199" s="4">
        <f t="shared" si="1016"/>
        <v>1.2123662444926813</v>
      </c>
      <c r="CA199" s="4">
        <f t="shared" si="1017"/>
        <v>5.2765800968176615</v>
      </c>
      <c r="CB199" s="4">
        <f t="shared" si="1018"/>
        <v>11.081760698754696</v>
      </c>
      <c r="CC199" s="4">
        <f t="shared" si="1019"/>
        <v>16.525642707635008</v>
      </c>
      <c r="CD199" s="4">
        <f t="shared" si="1020"/>
        <v>4.9239704108726219</v>
      </c>
      <c r="CE199" s="4">
        <f t="shared" si="1021"/>
        <v>7.8910907790859302</v>
      </c>
      <c r="CF199" s="4">
        <f t="shared" si="1022"/>
        <v>7.4614140577073194</v>
      </c>
      <c r="CG199" s="4">
        <f t="shared" si="1023"/>
        <v>32.474303115795479</v>
      </c>
      <c r="CH199" s="4">
        <f t="shared" si="1024"/>
        <v>68.201837058270158</v>
      </c>
      <c r="CI199" s="4">
        <f t="shared" si="1025"/>
        <v>101.70578682103898</v>
      </c>
      <c r="CJ199" s="4">
        <f t="shared" si="1026"/>
        <v>21.243195499736299</v>
      </c>
      <c r="CK199" s="4">
        <f t="shared" si="1027"/>
        <v>34.044068127651741</v>
      </c>
      <c r="CL199" s="4">
        <f t="shared" si="1028"/>
        <v>32.190339158489643</v>
      </c>
      <c r="CM199" s="4">
        <f t="shared" si="1029"/>
        <v>140.1019730507038</v>
      </c>
      <c r="CN199" s="4">
        <f t="shared" si="1030"/>
        <v>294.23916822709617</v>
      </c>
      <c r="CO199" s="4">
        <f t="shared" si="1031"/>
        <v>438.78328515604204</v>
      </c>
      <c r="CP199" s="4">
        <f t="shared" si="1032"/>
        <v>130.73959973100702</v>
      </c>
      <c r="CQ199" s="4">
        <f t="shared" si="1033"/>
        <v>209.52157787558707</v>
      </c>
      <c r="CR199" s="4">
        <f t="shared" si="1034"/>
        <v>198.11294665336663</v>
      </c>
      <c r="CS199" s="4">
        <f t="shared" si="1035"/>
        <v>862.24673111918196</v>
      </c>
      <c r="CT199" s="4">
        <f t="shared" si="1036"/>
        <v>1810.8721486686172</v>
      </c>
      <c r="CU199" s="4">
        <f t="shared" si="1037"/>
        <v>2700.4577098897071</v>
      </c>
      <c r="CV199" s="4">
        <f t="shared" si="1038"/>
        <v>1.2662071352589401</v>
      </c>
      <c r="CW199" s="4">
        <f t="shared" si="1039"/>
        <v>2.0292070454753008</v>
      </c>
      <c r="CX199" s="4">
        <f t="shared" si="1040"/>
        <v>1.9187149659000606</v>
      </c>
      <c r="CY199" s="4">
        <f t="shared" si="1041"/>
        <v>8.3508207577743683</v>
      </c>
      <c r="CZ199" s="4">
        <f t="shared" si="1042"/>
        <v>17.538215203377931</v>
      </c>
      <c r="DA199" s="4">
        <f t="shared" si="1043"/>
        <v>26.153811299426938</v>
      </c>
      <c r="DB199" s="4">
        <f t="shared" si="1044"/>
        <v>7.7927736456765091</v>
      </c>
      <c r="DC199" s="4">
        <f t="shared" si="1045"/>
        <v>12.488597438180774</v>
      </c>
      <c r="DD199" s="4">
        <f t="shared" si="1046"/>
        <v>11.80858250081917</v>
      </c>
      <c r="DE199" s="4">
        <f t="shared" si="1047"/>
        <v>51.394478919631368</v>
      </c>
      <c r="DF199" s="4">
        <f t="shared" si="1048"/>
        <v>107.93758574195463</v>
      </c>
      <c r="DG199" s="4">
        <f t="shared" si="1049"/>
        <v>160.96160395312515</v>
      </c>
      <c r="DH199" s="4">
        <f t="shared" si="1050"/>
        <v>3.5281230997162009E-2</v>
      </c>
      <c r="DI199" s="4">
        <f t="shared" si="1051"/>
        <v>5.6541240780357722E-2</v>
      </c>
      <c r="DJ199" s="4">
        <f t="shared" si="1052"/>
        <v>5.3462521292606889E-2</v>
      </c>
      <c r="DK199" s="4">
        <f t="shared" si="1053"/>
        <v>0.23268486487456216</v>
      </c>
      <c r="DL199" s="4">
        <f t="shared" si="1054"/>
        <v>0.48867977808526281</v>
      </c>
      <c r="DM199" s="4">
        <f t="shared" si="1055"/>
        <v>0.72874226674024134</v>
      </c>
      <c r="DN199" s="4">
        <f t="shared" si="1056"/>
        <v>0.21713560083949776</v>
      </c>
      <c r="DO199" s="4">
        <f t="shared" si="1057"/>
        <v>0.34797868277445443</v>
      </c>
      <c r="DP199" s="4">
        <f t="shared" si="1058"/>
        <v>0.3290309423783549</v>
      </c>
      <c r="DQ199" s="4">
        <f t="shared" si="1059"/>
        <v>1.4320409609534182</v>
      </c>
      <c r="DR199" s="4">
        <f t="shared" si="1060"/>
        <v>3.007541807177629</v>
      </c>
      <c r="DS199" s="4">
        <f t="shared" si="1061"/>
        <v>4.484987781704902</v>
      </c>
      <c r="DT199" s="4">
        <f t="shared" si="1062"/>
        <v>1.1474150195547848E-3</v>
      </c>
      <c r="DU199" s="4">
        <f t="shared" si="1063"/>
        <v>1.8388323497234144E-3</v>
      </c>
      <c r="DV199" s="4">
        <f t="shared" si="1064"/>
        <v>1.7387063370702428E-3</v>
      </c>
      <c r="DW199" s="4">
        <f t="shared" si="1065"/>
        <v>7.5673694265833424E-3</v>
      </c>
      <c r="DX199" s="4">
        <f t="shared" si="1066"/>
        <v>1.5892827468883777E-2</v>
      </c>
      <c r="DY199" s="4">
        <f t="shared" si="1067"/>
        <v>2.3700131730364324E-2</v>
      </c>
      <c r="DZ199" s="4">
        <f t="shared" si="1068"/>
        <v>7.0616767794562862E-3</v>
      </c>
      <c r="EA199" s="4">
        <f t="shared" si="1069"/>
        <v>1.1316951132810999E-2</v>
      </c>
      <c r="EB199" s="4">
        <f t="shared" si="1070"/>
        <v>1.0700733350646356E-2</v>
      </c>
      <c r="EC199" s="4">
        <f t="shared" si="1071"/>
        <v>4.6572788442324847E-2</v>
      </c>
      <c r="ED199" s="4">
        <f t="shared" si="1072"/>
        <v>9.7811174495927897E-2</v>
      </c>
      <c r="EE199" s="4">
        <f t="shared" si="1073"/>
        <v>0.14586062327762472</v>
      </c>
      <c r="EF199" s="4">
        <f t="shared" si="1074"/>
        <v>6.0257089382005191E-5</v>
      </c>
      <c r="EG199" s="4">
        <f t="shared" si="1075"/>
        <v>9.6567225779212314E-5</v>
      </c>
      <c r="EH199" s="4">
        <f t="shared" si="1076"/>
        <v>9.1309056772285023E-5</v>
      </c>
      <c r="EI199" s="4">
        <f t="shared" si="1077"/>
        <v>3.9740429413344814E-4</v>
      </c>
      <c r="EJ199" s="4">
        <f t="shared" si="1078"/>
        <v>8.3462000148551527E-4</v>
      </c>
      <c r="EK199" s="4">
        <f t="shared" si="1079"/>
        <v>1.244624596770562E-3</v>
      </c>
      <c r="EL199" s="4">
        <f t="shared" si="1080"/>
        <v>3.7084758490579578E-4</v>
      </c>
      <c r="EM199" s="4">
        <f t="shared" si="1081"/>
        <v>5.9431550425945699E-4</v>
      </c>
      <c r="EN199" s="4">
        <f t="shared" si="1082"/>
        <v>5.6195451076899105E-4</v>
      </c>
      <c r="EO199" s="4">
        <f t="shared" si="1083"/>
        <v>2.4457939177293417E-3</v>
      </c>
      <c r="EP199" s="4">
        <f t="shared" si="1084"/>
        <v>5.1366040915578467E-3</v>
      </c>
      <c r="EQ199" s="4">
        <f t="shared" si="1085"/>
        <v>7.6599455858309615E-3</v>
      </c>
      <c r="ER199" s="4">
        <f t="shared" si="1086"/>
        <v>0.42647866972929505</v>
      </c>
      <c r="ET199" s="4">
        <f t="shared" si="1087"/>
        <v>0.5555338699798491</v>
      </c>
      <c r="EU199" s="4">
        <f t="shared" si="1088"/>
        <v>0.4381771147266379</v>
      </c>
      <c r="EV199" s="4">
        <f t="shared" si="1089"/>
        <v>0.45200472683459803</v>
      </c>
      <c r="EW199" s="4">
        <f t="shared" si="1090"/>
        <v>0.15932243109699468</v>
      </c>
      <c r="EX199" s="4">
        <f t="shared" si="1091"/>
        <v>8.2769393049067178E-2</v>
      </c>
      <c r="EY199" s="4">
        <f t="shared" si="1092"/>
        <v>5.7059248364361111E-2</v>
      </c>
      <c r="EZ199" s="4">
        <f t="shared" si="1093"/>
        <v>0.16880570472881487</v>
      </c>
      <c r="FA199" s="4">
        <f t="shared" si="1094"/>
        <v>0.11247213922865912</v>
      </c>
      <c r="FB199" s="4">
        <f t="shared" si="1095"/>
        <v>0.118183555748477</v>
      </c>
      <c r="FC199" s="4">
        <f t="shared" si="1096"/>
        <v>2.9873661493138932E-2</v>
      </c>
      <c r="FD199" s="4">
        <f t="shared" si="1097"/>
        <v>1.4450483433813586E-2</v>
      </c>
      <c r="FE199" s="4">
        <f t="shared" si="1098"/>
        <v>9.7365497208298773E-3</v>
      </c>
      <c r="FF199" s="4">
        <f t="shared" si="1099"/>
        <v>4.4957569159155004E-2</v>
      </c>
      <c r="FG199" s="4">
        <f t="shared" si="1100"/>
        <v>2.8535499827171712E-2</v>
      </c>
      <c r="FH199" s="4">
        <f t="shared" si="1101"/>
        <v>3.0129249213900047E-2</v>
      </c>
      <c r="FI199" s="4">
        <f t="shared" si="1102"/>
        <v>7.0870731172600855E-3</v>
      </c>
      <c r="FJ199" s="4">
        <f t="shared" si="1103"/>
        <v>3.3870844644529213E-3</v>
      </c>
      <c r="FK199" s="4">
        <f t="shared" si="1104"/>
        <v>2.2738472191938452E-3</v>
      </c>
      <c r="FL199" s="4">
        <f t="shared" si="1105"/>
        <v>7.5907320353322287E-3</v>
      </c>
      <c r="FM199" s="4">
        <f t="shared" si="1106"/>
        <v>4.7501069015878968E-3</v>
      </c>
      <c r="FN199" s="4">
        <f t="shared" si="1107"/>
        <v>5.0222751298080485E-3</v>
      </c>
      <c r="FO199" s="4">
        <f t="shared" si="1108"/>
        <v>1.1584173608204923E-3</v>
      </c>
      <c r="FP199" s="4">
        <f t="shared" si="1109"/>
        <v>5.5191532180392004E-4</v>
      </c>
      <c r="FQ199" s="4">
        <f t="shared" si="1110"/>
        <v>3.701705180647922E-4</v>
      </c>
      <c r="FR199" s="4">
        <f t="shared" si="1111"/>
        <v>0.4412659303915476</v>
      </c>
      <c r="FS199" s="4">
        <f t="shared" si="1112"/>
        <v>0.33011939593026202</v>
      </c>
      <c r="FT199" s="4">
        <f t="shared" si="1113"/>
        <v>0.34261653216679355</v>
      </c>
      <c r="FU199" s="4">
        <f t="shared" si="1114"/>
        <v>0.10694248407751691</v>
      </c>
      <c r="FV199" s="4">
        <f t="shared" si="1115"/>
        <v>5.3942625491680857E-2</v>
      </c>
      <c r="FW199" s="4">
        <f t="shared" si="1116"/>
        <v>3.6827242738521365E-2</v>
      </c>
      <c r="FX199" s="4">
        <f t="shared" si="1117"/>
        <v>0.11372975585374129</v>
      </c>
      <c r="FY199" s="4">
        <f t="shared" si="1118"/>
        <v>7.4136692460655976E-2</v>
      </c>
      <c r="FZ199" s="4">
        <f t="shared" si="1119"/>
        <v>7.8072651672114787E-2</v>
      </c>
      <c r="GA199" s="4">
        <f t="shared" si="1120"/>
        <v>1.9085980443357669E-2</v>
      </c>
      <c r="GB199" s="4">
        <f t="shared" si="1121"/>
        <v>9.179568219629404E-3</v>
      </c>
      <c r="GC199" s="4">
        <f t="shared" si="1122"/>
        <v>6.1743028939712126E-3</v>
      </c>
      <c r="GD199" s="4">
        <f t="shared" si="1123"/>
        <v>0.96592111405016023</v>
      </c>
      <c r="GE199" s="4">
        <f t="shared" si="1124"/>
        <v>0.94648458706770722</v>
      </c>
      <c r="GF199" s="4">
        <f t="shared" si="1125"/>
        <v>0.94925066605406327</v>
      </c>
      <c r="GG199" s="4">
        <f t="shared" si="1126"/>
        <v>0.81123734743166487</v>
      </c>
      <c r="GH199" s="4">
        <f t="shared" si="1127"/>
        <v>0.67173613474228699</v>
      </c>
      <c r="GI199" s="4">
        <f t="shared" si="1128"/>
        <v>0.57845522680811434</v>
      </c>
      <c r="GJ199" s="4">
        <f t="shared" si="1129"/>
        <v>0.82160114231336889</v>
      </c>
      <c r="GK199" s="4">
        <f t="shared" si="1130"/>
        <v>0.7418514942252401</v>
      </c>
      <c r="GL199" s="4">
        <f t="shared" si="1131"/>
        <v>0.7524279293380931</v>
      </c>
      <c r="GM199" s="4">
        <f t="shared" si="1132"/>
        <v>0.41117728527400138</v>
      </c>
      <c r="GN199" s="4">
        <f t="shared" si="1133"/>
        <v>0.24952952411100729</v>
      </c>
      <c r="GO199" s="4">
        <f t="shared" si="1134"/>
        <v>0.18231581177545839</v>
      </c>
      <c r="GP199" s="4">
        <f t="shared" si="1135"/>
        <v>0.99885390003276164</v>
      </c>
      <c r="GQ199" s="4">
        <f t="shared" si="1136"/>
        <v>0.99816454274844735</v>
      </c>
      <c r="GR199" s="4">
        <f t="shared" si="1137"/>
        <v>0.99826431151549699</v>
      </c>
      <c r="GS199" s="4">
        <f t="shared" si="1138"/>
        <v>0.99248946556209927</v>
      </c>
      <c r="GT199" s="4">
        <f t="shared" si="1139"/>
        <v>0.98435580305406711</v>
      </c>
      <c r="GU199" s="4">
        <f t="shared" si="1140"/>
        <v>0.97684856043702584</v>
      </c>
      <c r="GV199" s="4">
        <f t="shared" si="1141"/>
        <v>0.99298784082218361</v>
      </c>
      <c r="GW199" s="4">
        <f t="shared" si="1142"/>
        <v>0.98880968906915423</v>
      </c>
      <c r="GX199" s="4">
        <f t="shared" si="1143"/>
        <v>0.9894125600214303</v>
      </c>
      <c r="GY199" s="4">
        <f t="shared" si="1144"/>
        <v>0.95549971396481481</v>
      </c>
      <c r="GZ199" s="4">
        <f t="shared" si="1145"/>
        <v>0.91090346248220799</v>
      </c>
      <c r="HA199" s="4">
        <f t="shared" si="1146"/>
        <v>0.87270648775729431</v>
      </c>
      <c r="HB199" s="4">
        <f t="shared" si="1147"/>
        <v>0.99993974654131612</v>
      </c>
      <c r="HC199" s="4">
        <f t="shared" si="1148"/>
        <v>0.99990344209854953</v>
      </c>
      <c r="HD199" s="4">
        <f t="shared" si="1149"/>
        <v>0.99990869927981041</v>
      </c>
      <c r="HE199" s="4">
        <f t="shared" si="1150"/>
        <v>0.99960275357330231</v>
      </c>
      <c r="HF199" s="4">
        <f t="shared" si="1151"/>
        <v>0.99916607600815788</v>
      </c>
      <c r="HG199" s="4">
        <f t="shared" si="1152"/>
        <v>0.99875692256797699</v>
      </c>
      <c r="HH199" s="4">
        <f t="shared" si="1153"/>
        <v>0.99962928989204247</v>
      </c>
      <c r="HI199" s="4">
        <f t="shared" si="1154"/>
        <v>0.99940603749686518</v>
      </c>
      <c r="HJ199" s="4">
        <f t="shared" si="1155"/>
        <v>0.99943836110474171</v>
      </c>
      <c r="HK199" s="4">
        <f t="shared" si="1156"/>
        <v>0.99756017339534064</v>
      </c>
      <c r="HL199" s="4">
        <f t="shared" si="1157"/>
        <v>0.99488964577486427</v>
      </c>
      <c r="HM199" s="4">
        <f t="shared" si="1158"/>
        <v>0.99239828315158674</v>
      </c>
      <c r="HN199" s="4">
        <f t="shared" si="1159"/>
        <v>0.70102695625289058</v>
      </c>
      <c r="HP199" s="4">
        <f t="shared" ref="HP199:IU199" si="1175">IF(B1=1,ET199,0)</f>
        <v>0.5555338699798491</v>
      </c>
      <c r="HQ199" s="4">
        <f t="shared" si="1175"/>
        <v>0.4381771147266379</v>
      </c>
      <c r="HR199" s="4">
        <f t="shared" si="1175"/>
        <v>0.45200472683459803</v>
      </c>
      <c r="HS199" s="4">
        <f t="shared" si="1175"/>
        <v>0.15932243109699468</v>
      </c>
      <c r="HT199" s="4">
        <f t="shared" si="1175"/>
        <v>8.2769393049067178E-2</v>
      </c>
      <c r="HU199" s="4">
        <f t="shared" si="1175"/>
        <v>5.7059248364361111E-2</v>
      </c>
      <c r="HV199" s="4">
        <f t="shared" si="1175"/>
        <v>0.16880570472881487</v>
      </c>
      <c r="HW199" s="4">
        <f t="shared" si="1175"/>
        <v>0.11247213922865912</v>
      </c>
      <c r="HX199" s="4">
        <f t="shared" si="1175"/>
        <v>0.118183555748477</v>
      </c>
      <c r="HY199" s="4">
        <f t="shared" si="1175"/>
        <v>2.9873661493138932E-2</v>
      </c>
      <c r="HZ199" s="4">
        <f t="shared" si="1175"/>
        <v>1.4450483433813586E-2</v>
      </c>
      <c r="IA199" s="4">
        <f t="shared" si="1175"/>
        <v>9.7365497208298773E-3</v>
      </c>
      <c r="IB199" s="4">
        <f t="shared" si="1175"/>
        <v>4.4957569159155004E-2</v>
      </c>
      <c r="IC199" s="4">
        <f t="shared" si="1175"/>
        <v>2.8535499827171712E-2</v>
      </c>
      <c r="ID199" s="4">
        <f t="shared" si="1175"/>
        <v>3.0129249213900047E-2</v>
      </c>
      <c r="IE199" s="4">
        <f t="shared" si="1175"/>
        <v>7.0870731172600855E-3</v>
      </c>
      <c r="IF199" s="4">
        <f t="shared" si="1175"/>
        <v>3.3870844644529213E-3</v>
      </c>
      <c r="IG199" s="4">
        <f t="shared" si="1175"/>
        <v>2.2738472191938452E-3</v>
      </c>
      <c r="IH199" s="4">
        <f t="shared" si="1175"/>
        <v>7.5907320353322287E-3</v>
      </c>
      <c r="II199" s="4">
        <f t="shared" si="1175"/>
        <v>4.7501069015878968E-3</v>
      </c>
      <c r="IJ199" s="4">
        <f t="shared" si="1175"/>
        <v>5.0222751298080485E-3</v>
      </c>
      <c r="IK199" s="4">
        <f t="shared" si="1175"/>
        <v>1.1584173608204923E-3</v>
      </c>
      <c r="IL199" s="4">
        <f t="shared" si="1175"/>
        <v>5.5191532180392004E-4</v>
      </c>
      <c r="IM199" s="4">
        <f t="shared" si="1175"/>
        <v>3.701705180647922E-4</v>
      </c>
      <c r="IN199" s="4">
        <f t="shared" si="1175"/>
        <v>0.4412659303915476</v>
      </c>
      <c r="IO199" s="4">
        <f t="shared" si="1175"/>
        <v>0.33011939593026202</v>
      </c>
      <c r="IP199" s="4">
        <f t="shared" si="1175"/>
        <v>0.34261653216679355</v>
      </c>
      <c r="IQ199" s="4">
        <f t="shared" si="1175"/>
        <v>0.10694248407751691</v>
      </c>
      <c r="IR199" s="4">
        <f t="shared" si="1175"/>
        <v>5.3942625491680857E-2</v>
      </c>
      <c r="IS199" s="4">
        <f t="shared" si="1175"/>
        <v>3.6827242738521365E-2</v>
      </c>
      <c r="IT199" s="4">
        <f t="shared" si="1175"/>
        <v>0.11372975585374129</v>
      </c>
      <c r="IU199" s="4">
        <f t="shared" si="1175"/>
        <v>7.4136692460655976E-2</v>
      </c>
      <c r="IV199" s="4">
        <f t="shared" ref="IV199:KA199" si="1176">IF(AH1=1,FZ199,0)</f>
        <v>7.8072651672114787E-2</v>
      </c>
      <c r="IW199" s="4">
        <f t="shared" si="1176"/>
        <v>1.9085980443357669E-2</v>
      </c>
      <c r="IX199" s="4">
        <f t="shared" si="1176"/>
        <v>9.179568219629404E-3</v>
      </c>
      <c r="IY199" s="4">
        <f t="shared" si="1176"/>
        <v>6.1743028939712126E-3</v>
      </c>
      <c r="IZ199" s="4">
        <f t="shared" si="1176"/>
        <v>0.96592111405016023</v>
      </c>
      <c r="JA199" s="4">
        <f t="shared" si="1176"/>
        <v>0.94648458706770722</v>
      </c>
      <c r="JB199" s="4">
        <f t="shared" si="1176"/>
        <v>0.94925066605406327</v>
      </c>
      <c r="JC199" s="4">
        <f t="shared" si="1176"/>
        <v>0.81123734743166487</v>
      </c>
      <c r="JD199" s="4">
        <f t="shared" si="1176"/>
        <v>0.67173613474228699</v>
      </c>
      <c r="JE199" s="4">
        <f t="shared" si="1176"/>
        <v>0.57845522680811434</v>
      </c>
      <c r="JF199" s="4">
        <f t="shared" si="1176"/>
        <v>0.82160114231336889</v>
      </c>
      <c r="JG199" s="4">
        <f t="shared" si="1176"/>
        <v>0.7418514942252401</v>
      </c>
      <c r="JH199" s="4">
        <f t="shared" si="1176"/>
        <v>0.7524279293380931</v>
      </c>
      <c r="JI199" s="4">
        <f t="shared" si="1176"/>
        <v>0.41117728527400138</v>
      </c>
      <c r="JJ199" s="4">
        <f t="shared" si="1176"/>
        <v>0.24952952411100729</v>
      </c>
      <c r="JK199" s="4">
        <f t="shared" si="1176"/>
        <v>0.18231581177545839</v>
      </c>
      <c r="JL199" s="4">
        <f t="shared" si="1176"/>
        <v>0.99885390003276164</v>
      </c>
      <c r="JM199" s="4">
        <f t="shared" si="1176"/>
        <v>0.99816454274844735</v>
      </c>
      <c r="JN199" s="4">
        <f t="shared" si="1176"/>
        <v>0.99826431151549699</v>
      </c>
      <c r="JO199" s="4">
        <f t="shared" si="1176"/>
        <v>0.99248946556209927</v>
      </c>
      <c r="JP199" s="4">
        <f t="shared" si="1176"/>
        <v>0.98435580305406711</v>
      </c>
      <c r="JQ199" s="4">
        <f t="shared" si="1176"/>
        <v>0.97684856043702584</v>
      </c>
      <c r="JR199" s="4">
        <f t="shared" si="1176"/>
        <v>0.99298784082218361</v>
      </c>
      <c r="JS199" s="4">
        <f t="shared" si="1176"/>
        <v>0.98880968906915423</v>
      </c>
      <c r="JT199" s="4">
        <f t="shared" si="1176"/>
        <v>0.9894125600214303</v>
      </c>
      <c r="JU199" s="4">
        <f t="shared" si="1176"/>
        <v>0.95549971396481481</v>
      </c>
      <c r="JV199" s="4">
        <f t="shared" si="1176"/>
        <v>0.91090346248220799</v>
      </c>
      <c r="JW199" s="4">
        <f t="shared" si="1176"/>
        <v>0.87270648775729431</v>
      </c>
      <c r="JX199" s="4">
        <f t="shared" si="1176"/>
        <v>0.99993974654131612</v>
      </c>
      <c r="JY199" s="4">
        <f t="shared" si="1176"/>
        <v>0.99990344209854953</v>
      </c>
      <c r="JZ199" s="4">
        <f t="shared" si="1176"/>
        <v>0.99990869927981041</v>
      </c>
      <c r="KA199" s="4">
        <f t="shared" si="1176"/>
        <v>0.99960275357330231</v>
      </c>
      <c r="KB199" s="4">
        <f t="shared" ref="KB199:KJ199" si="1177">IF(BN1=1,HF199,0)</f>
        <v>0.99916607600815788</v>
      </c>
      <c r="KC199" s="4">
        <f t="shared" si="1177"/>
        <v>0.99875692256797699</v>
      </c>
      <c r="KD199" s="4">
        <f t="shared" si="1177"/>
        <v>0.99962928989204247</v>
      </c>
      <c r="KE199" s="4">
        <f t="shared" si="1177"/>
        <v>0.99940603749686518</v>
      </c>
      <c r="KF199" s="4">
        <f t="shared" si="1177"/>
        <v>0.99943836110474171</v>
      </c>
      <c r="KG199" s="4">
        <f t="shared" si="1177"/>
        <v>0.99756017339534064</v>
      </c>
      <c r="KH199" s="4">
        <f t="shared" si="1177"/>
        <v>0.99488964577486427</v>
      </c>
      <c r="KI199" s="4">
        <f t="shared" si="1177"/>
        <v>0.99239828315158674</v>
      </c>
      <c r="KJ199" s="4">
        <f t="shared" si="1177"/>
        <v>0</v>
      </c>
    </row>
    <row r="200" spans="1:296" x14ac:dyDescent="0.2">
      <c r="A200" s="4" t="str">
        <f>'Respondent Data'!A200</f>
        <v>1625</v>
      </c>
      <c r="B200" s="4">
        <f>SUMPRODUCT('Respondent Data'!I200:Z200,'Product Coding'!A100:R100)</f>
        <v>4.3727131188563408</v>
      </c>
      <c r="C200" s="4">
        <f>SUMPRODUCT('Respondent Data'!I200:Z200,'Product Coding'!A101:R101)</f>
        <v>2.7687096332667132</v>
      </c>
      <c r="D200" s="4">
        <f>SUMPRODUCT('Respondent Data'!I200:Z200,'Product Coding'!A102:R102)</f>
        <v>2.5460451106228081</v>
      </c>
      <c r="E200" s="4">
        <f>SUMPRODUCT('Respondent Data'!I200:Z200,'Product Coding'!A103:R103)</f>
        <v>1.7904109068219229</v>
      </c>
      <c r="F200" s="4">
        <f>SUMPRODUCT('Respondent Data'!I200:Z200,'Product Coding'!A104:R104)</f>
        <v>4.042557645231093E-2</v>
      </c>
      <c r="G200" s="4">
        <f>SUMPRODUCT('Respondent Data'!I200:Z200,'Product Coding'!A105:R105)</f>
        <v>-0.89693856494160928</v>
      </c>
      <c r="H200" s="4">
        <f>SUMPRODUCT('Respondent Data'!I200:Z200,'Product Coding'!A106:R106)</f>
        <v>2.2503867980405006</v>
      </c>
      <c r="I200" s="4">
        <f>SUMPRODUCT('Respondent Data'!I200:Z200,'Product Coding'!A107:R107)</f>
        <v>0.6463833124508731</v>
      </c>
      <c r="J200" s="4">
        <f>SUMPRODUCT('Respondent Data'!I200:Z200,'Product Coding'!A108:R108)</f>
        <v>0.42371878980696809</v>
      </c>
      <c r="K200" s="4">
        <f>SUMPRODUCT('Respondent Data'!I200:Z200,'Product Coding'!A109:R109)</f>
        <v>-0.33191541399391689</v>
      </c>
      <c r="L200" s="4">
        <f>SUMPRODUCT('Respondent Data'!I200:Z200,'Product Coding'!A110:R110)</f>
        <v>-2.0819007443635291</v>
      </c>
      <c r="M200" s="4">
        <f>SUMPRODUCT('Respondent Data'!I200:Z200,'Product Coding'!A111:R111)</f>
        <v>-3.0192648857574493</v>
      </c>
      <c r="N200" s="4">
        <f>SUMPRODUCT('Respondent Data'!I200:Z200,'Product Coding'!A112:R112)</f>
        <v>3.0358381499937197</v>
      </c>
      <c r="O200" s="4">
        <f>SUMPRODUCT('Respondent Data'!I200:Z200,'Product Coding'!A113:R113)</f>
        <v>1.431834664404092</v>
      </c>
      <c r="P200" s="4">
        <f>SUMPRODUCT('Respondent Data'!I200:Z200,'Product Coding'!A114:R114)</f>
        <v>1.209170141760187</v>
      </c>
      <c r="Q200" s="4">
        <f>SUMPRODUCT('Respondent Data'!I200:Z200,'Product Coding'!A115:R115)</f>
        <v>0.45353593795930203</v>
      </c>
      <c r="R200" s="4">
        <f>SUMPRODUCT('Respondent Data'!I200:Z200,'Product Coding'!A116:R116)</f>
        <v>-1.29644939241031</v>
      </c>
      <c r="S200" s="4">
        <f>SUMPRODUCT('Respondent Data'!I200:Z200,'Product Coding'!A117:R117)</f>
        <v>-2.2338135338042302</v>
      </c>
      <c r="T200" s="4">
        <f>SUMPRODUCT('Respondent Data'!I200:Z200,'Product Coding'!A118:R118)</f>
        <v>0.91351182917787987</v>
      </c>
      <c r="U200" s="4">
        <f>SUMPRODUCT('Respondent Data'!I200:Z200,'Product Coding'!A119:R119)</f>
        <v>-0.69049165641174781</v>
      </c>
      <c r="V200" s="4">
        <f>SUMPRODUCT('Respondent Data'!I200:Z200,'Product Coding'!A120:R120)</f>
        <v>-0.91315617905565283</v>
      </c>
      <c r="W200" s="4">
        <f>SUMPRODUCT('Respondent Data'!I200:Z200,'Product Coding'!A121:R121)</f>
        <v>-1.6687903828565378</v>
      </c>
      <c r="X200" s="4">
        <f>SUMPRODUCT('Respondent Data'!I200:Z200,'Product Coding'!A122:R122)</f>
        <v>-3.4187757132261498</v>
      </c>
      <c r="Y200" s="4">
        <f>SUMPRODUCT('Respondent Data'!I200:Z200,'Product Coding'!A123:R123)</f>
        <v>-4.3561398546200696</v>
      </c>
      <c r="Z200" s="4">
        <f>SUMPRODUCT('Respondent Data'!I200:Z200,'Product Coding'!A124:R124)</f>
        <v>5.2284591996758376</v>
      </c>
      <c r="AA200" s="4">
        <f>SUMPRODUCT('Respondent Data'!I200:Z200,'Product Coding'!A125:R125)</f>
        <v>3.6244557140862099</v>
      </c>
      <c r="AB200" s="4">
        <f>SUMPRODUCT('Respondent Data'!I200:Z200,'Product Coding'!A126:R126)</f>
        <v>3.4017911914423049</v>
      </c>
      <c r="AC200" s="4">
        <f>SUMPRODUCT('Respondent Data'!I200:Z200,'Product Coding'!A127:R127)</f>
        <v>2.6461569876414197</v>
      </c>
      <c r="AD200" s="4">
        <f>SUMPRODUCT('Respondent Data'!I200:Z200,'Product Coding'!A128:R128)</f>
        <v>0.89617165727180792</v>
      </c>
      <c r="AE200" s="4">
        <f>SUMPRODUCT('Respondent Data'!I200:Z200,'Product Coding'!A129:R129)</f>
        <v>-4.1192484122112294E-2</v>
      </c>
      <c r="AF200" s="4">
        <f>SUMPRODUCT('Respondent Data'!I200:Z200,'Product Coding'!A130:R130)</f>
        <v>3.1061328788599982</v>
      </c>
      <c r="AG200" s="4">
        <f>SUMPRODUCT('Respondent Data'!I200:Z200,'Product Coding'!A131:R131)</f>
        <v>1.5021293932703701</v>
      </c>
      <c r="AH200" s="4">
        <f>SUMPRODUCT('Respondent Data'!I200:Z200,'Product Coding'!A132:R132)</f>
        <v>1.2794648706264651</v>
      </c>
      <c r="AI200" s="4">
        <f>SUMPRODUCT('Respondent Data'!I200:Z200,'Product Coding'!A133:R133)</f>
        <v>0.5238306668255801</v>
      </c>
      <c r="AJ200" s="4">
        <f>SUMPRODUCT('Respondent Data'!I200:Z200,'Product Coding'!A134:R134)</f>
        <v>-1.2261546635440319</v>
      </c>
      <c r="AK200" s="4">
        <f>SUMPRODUCT('Respondent Data'!I200:Z200,'Product Coding'!A135:R135)</f>
        <v>-2.1635188049379521</v>
      </c>
      <c r="AL200" s="4">
        <f>SUMPRODUCT('Respondent Data'!I200:Z200,'Product Coding'!A136:R136)</f>
        <v>5.5467579981329482</v>
      </c>
      <c r="AM200" s="4">
        <f>SUMPRODUCT('Respondent Data'!I200:Z200,'Product Coding'!A137:R137)</f>
        <v>3.942754512543321</v>
      </c>
      <c r="AN200" s="4">
        <f>SUMPRODUCT('Respondent Data'!I200:Z200,'Product Coding'!A138:R138)</f>
        <v>3.720089989899416</v>
      </c>
      <c r="AO200" s="4">
        <f>SUMPRODUCT('Respondent Data'!I200:Z200,'Product Coding'!A139:R139)</f>
        <v>2.9644557860985312</v>
      </c>
      <c r="AP200" s="4">
        <f>SUMPRODUCT('Respondent Data'!I200:Z200,'Product Coding'!A140:R140)</f>
        <v>1.214470455728919</v>
      </c>
      <c r="AQ200" s="4">
        <f>SUMPRODUCT('Respondent Data'!I200:Z200,'Product Coding'!A141:R141)</f>
        <v>0.27710631433499877</v>
      </c>
      <c r="AR200" s="4">
        <f>SUMPRODUCT('Respondent Data'!I200:Z200,'Product Coding'!A142:R142)</f>
        <v>3.4244316773171088</v>
      </c>
      <c r="AS200" s="4">
        <f>SUMPRODUCT('Respondent Data'!I200:Z200,'Product Coding'!A143:R143)</f>
        <v>1.8204281917274812</v>
      </c>
      <c r="AT200" s="4">
        <f>SUMPRODUCT('Respondent Data'!I200:Z200,'Product Coding'!A144:R144)</f>
        <v>1.5977636690835761</v>
      </c>
      <c r="AU200" s="4">
        <f>SUMPRODUCT('Respondent Data'!I200:Z200,'Product Coding'!A145:R145)</f>
        <v>0.84212946528269117</v>
      </c>
      <c r="AV200" s="4">
        <f>SUMPRODUCT('Respondent Data'!I200:Z200,'Product Coding'!A146:R146)</f>
        <v>-0.90785586508692084</v>
      </c>
      <c r="AW200" s="4">
        <f>SUMPRODUCT('Respondent Data'!I200:Z200,'Product Coding'!A147:R147)</f>
        <v>-1.8452200064808411</v>
      </c>
      <c r="AX200" s="4">
        <f>SUMPRODUCT('Respondent Data'!I200:Z200,'Product Coding'!A148:R148)</f>
        <v>5.7525696976365612</v>
      </c>
      <c r="AY200" s="4">
        <f>SUMPRODUCT('Respondent Data'!I200:Z200,'Product Coding'!A149:R149)</f>
        <v>4.1485662120469335</v>
      </c>
      <c r="AZ200" s="4">
        <f>SUMPRODUCT('Respondent Data'!I200:Z200,'Product Coding'!A150:R150)</f>
        <v>3.9259016894030281</v>
      </c>
      <c r="BA200" s="4">
        <f>SUMPRODUCT('Respondent Data'!I200:Z200,'Product Coding'!A151:R151)</f>
        <v>3.1702674856021429</v>
      </c>
      <c r="BB200" s="4">
        <f>SUMPRODUCT('Respondent Data'!I200:Z200,'Product Coding'!A152:R152)</f>
        <v>1.4202821552325311</v>
      </c>
      <c r="BC200" s="4">
        <f>SUMPRODUCT('Respondent Data'!I200:Z200,'Product Coding'!A153:R153)</f>
        <v>0.48291801383861077</v>
      </c>
      <c r="BD200" s="4">
        <f>SUMPRODUCT('Respondent Data'!I200:Z200,'Product Coding'!A154:R154)</f>
        <v>3.630243376820721</v>
      </c>
      <c r="BE200" s="4">
        <f>SUMPRODUCT('Respondent Data'!I200:Z200,'Product Coding'!A155:R155)</f>
        <v>2.0262398912310933</v>
      </c>
      <c r="BF200" s="4">
        <f>SUMPRODUCT('Respondent Data'!I200:Z200,'Product Coding'!A156:R156)</f>
        <v>1.8035753685871883</v>
      </c>
      <c r="BG200" s="4">
        <f>SUMPRODUCT('Respondent Data'!I200:Z200,'Product Coding'!A157:R157)</f>
        <v>1.0479411647863031</v>
      </c>
      <c r="BH200" s="4">
        <f>SUMPRODUCT('Respondent Data'!I200:Z200,'Product Coding'!A158:R158)</f>
        <v>-0.70204416558330884</v>
      </c>
      <c r="BI200" s="4">
        <f>SUMPRODUCT('Respondent Data'!I200:Z200,'Product Coding'!A159:R159)</f>
        <v>-1.6394083069772289</v>
      </c>
      <c r="BJ200" s="4">
        <f>SUMPRODUCT('Respondent Data'!I200:Z200,'Product Coding'!A160:R160)</f>
        <v>6.5852200821620102</v>
      </c>
      <c r="BK200" s="4">
        <f>SUMPRODUCT('Respondent Data'!I200:Z200,'Product Coding'!A161:R161)</f>
        <v>4.9812165965723825</v>
      </c>
      <c r="BL200" s="4">
        <f>SUMPRODUCT('Respondent Data'!I200:Z200,'Product Coding'!A162:R162)</f>
        <v>4.7585520739284775</v>
      </c>
      <c r="BM200" s="4">
        <f>SUMPRODUCT('Respondent Data'!I200:Z200,'Product Coding'!A163:R163)</f>
        <v>4.0029178701275914</v>
      </c>
      <c r="BN200" s="4">
        <f>SUMPRODUCT('Respondent Data'!I200:Z200,'Product Coding'!A164:R164)</f>
        <v>2.25293253975798</v>
      </c>
      <c r="BO200" s="4">
        <f>SUMPRODUCT('Respondent Data'!I200:Z200,'Product Coding'!A165:R165)</f>
        <v>1.3155683983640598</v>
      </c>
      <c r="BP200" s="4">
        <f>SUMPRODUCT('Respondent Data'!I200:Z200,'Product Coding'!A166:R166)</f>
        <v>4.4628937613461694</v>
      </c>
      <c r="BQ200" s="4">
        <f>SUMPRODUCT('Respondent Data'!I200:Z200,'Product Coding'!A167:R167)</f>
        <v>2.8588902757565422</v>
      </c>
      <c r="BR200" s="4">
        <f>SUMPRODUCT('Respondent Data'!I200:Z200,'Product Coding'!A168:R168)</f>
        <v>2.6362257531126372</v>
      </c>
      <c r="BS200" s="4">
        <f>SUMPRODUCT('Respondent Data'!I200:Z200,'Product Coding'!A169:R169)</f>
        <v>1.880591549311752</v>
      </c>
      <c r="BT200" s="4">
        <f>SUMPRODUCT('Respondent Data'!I200:Z200,'Product Coding'!A170:R170)</f>
        <v>0.1306062189421402</v>
      </c>
      <c r="BU200" s="4">
        <f>SUMPRODUCT('Respondent Data'!I200:Z200,'Product Coding'!A171:R171)</f>
        <v>-0.80675792245178002</v>
      </c>
      <c r="BV200" s="4">
        <f>SUMPRODUCT('Respondent Data'!I200:Z200,'Product Coding'!A172:R172)</f>
        <v>-4.1635744309042604</v>
      </c>
      <c r="BX200" s="4">
        <f t="shared" si="1014"/>
        <v>1.2616962769561414E-2</v>
      </c>
      <c r="BY200" s="4">
        <f t="shared" si="1015"/>
        <v>6.2742913898528929E-2</v>
      </c>
      <c r="BZ200" s="4">
        <f t="shared" si="1016"/>
        <v>7.8391081801904849E-2</v>
      </c>
      <c r="CA200" s="4">
        <f t="shared" si="1017"/>
        <v>0.16689157868755089</v>
      </c>
      <c r="CB200" s="4">
        <f t="shared" si="1018"/>
        <v>0.96038063678589136</v>
      </c>
      <c r="CC200" s="4">
        <f t="shared" si="1019"/>
        <v>2.4520847103826946</v>
      </c>
      <c r="CD200" s="4">
        <f t="shared" si="1020"/>
        <v>0.10535846423184961</v>
      </c>
      <c r="CE200" s="4">
        <f t="shared" si="1021"/>
        <v>0.5239372716330819</v>
      </c>
      <c r="CF200" s="4">
        <f t="shared" si="1022"/>
        <v>0.65460793845309007</v>
      </c>
      <c r="CG200" s="4">
        <f t="shared" si="1023"/>
        <v>1.3936349615114596</v>
      </c>
      <c r="CH200" s="4">
        <f t="shared" si="1024"/>
        <v>8.0196978320230556</v>
      </c>
      <c r="CI200" s="4">
        <f t="shared" si="1025"/>
        <v>20.476233779145961</v>
      </c>
      <c r="CJ200" s="4">
        <f t="shared" si="1026"/>
        <v>4.8034385978606264E-2</v>
      </c>
      <c r="CK200" s="4">
        <f t="shared" si="1027"/>
        <v>0.23887027319247323</v>
      </c>
      <c r="CL200" s="4">
        <f t="shared" si="1028"/>
        <v>0.29844484360669071</v>
      </c>
      <c r="CM200" s="4">
        <f t="shared" si="1029"/>
        <v>0.63537751942937892</v>
      </c>
      <c r="CN200" s="4">
        <f t="shared" si="1030"/>
        <v>3.6562915367433373</v>
      </c>
      <c r="CO200" s="4">
        <f t="shared" si="1031"/>
        <v>9.3353991433594192</v>
      </c>
      <c r="CP200" s="4">
        <f t="shared" si="1032"/>
        <v>0.40111310697017832</v>
      </c>
      <c r="CQ200" s="4">
        <f t="shared" si="1033"/>
        <v>1.9946959972741658</v>
      </c>
      <c r="CR200" s="4">
        <f t="shared" si="1034"/>
        <v>2.4921758869078832</v>
      </c>
      <c r="CS200" s="4">
        <f t="shared" si="1035"/>
        <v>5.3057459926901691</v>
      </c>
      <c r="CT200" s="4">
        <f t="shared" si="1036"/>
        <v>30.532012191122451</v>
      </c>
      <c r="CU200" s="4">
        <f t="shared" si="1037"/>
        <v>77.955632801622528</v>
      </c>
      <c r="CV200" s="4">
        <f t="shared" si="1038"/>
        <v>5.3617803742569779E-3</v>
      </c>
      <c r="CW200" s="4">
        <f t="shared" si="1039"/>
        <v>2.6663606012726795E-2</v>
      </c>
      <c r="CX200" s="4">
        <f t="shared" si="1040"/>
        <v>3.3313545549666194E-2</v>
      </c>
      <c r="CY200" s="4">
        <f t="shared" si="1041"/>
        <v>7.0923248929170027E-2</v>
      </c>
      <c r="CZ200" s="4">
        <f t="shared" si="1042"/>
        <v>0.4081291309314064</v>
      </c>
      <c r="DA200" s="4">
        <f t="shared" si="1043"/>
        <v>1.0420526648350066</v>
      </c>
      <c r="DB200" s="4">
        <f t="shared" si="1044"/>
        <v>4.4773766563141221E-2</v>
      </c>
      <c r="DC200" s="4">
        <f t="shared" si="1045"/>
        <v>0.22265553379941205</v>
      </c>
      <c r="DD200" s="4">
        <f t="shared" si="1046"/>
        <v>0.27818612619656685</v>
      </c>
      <c r="DE200" s="4">
        <f t="shared" si="1047"/>
        <v>0.59224749426523615</v>
      </c>
      <c r="DF200" s="4">
        <f t="shared" si="1048"/>
        <v>3.4080990194367655</v>
      </c>
      <c r="DG200" s="4">
        <f t="shared" si="1049"/>
        <v>8.7017034464578202</v>
      </c>
      <c r="DH200" s="4">
        <f t="shared" si="1050"/>
        <v>3.9000808389207937E-3</v>
      </c>
      <c r="DI200" s="4">
        <f t="shared" si="1051"/>
        <v>1.9394718106330436E-2</v>
      </c>
      <c r="DJ200" s="4">
        <f t="shared" si="1052"/>
        <v>2.4231787131484831E-2</v>
      </c>
      <c r="DK200" s="4">
        <f t="shared" si="1053"/>
        <v>5.1588536805929293E-2</v>
      </c>
      <c r="DL200" s="4">
        <f t="shared" si="1054"/>
        <v>0.29686717699091736</v>
      </c>
      <c r="DM200" s="4">
        <f t="shared" si="1055"/>
        <v>0.75797390933464903</v>
      </c>
      <c r="DN200" s="4">
        <f t="shared" si="1056"/>
        <v>3.2567784741354348E-2</v>
      </c>
      <c r="DO200" s="4">
        <f t="shared" si="1057"/>
        <v>0.16195638769913343</v>
      </c>
      <c r="DP200" s="4">
        <f t="shared" si="1058"/>
        <v>0.20234853065632724</v>
      </c>
      <c r="DQ200" s="4">
        <f t="shared" si="1059"/>
        <v>0.43079218898494837</v>
      </c>
      <c r="DR200" s="4">
        <f t="shared" si="1060"/>
        <v>2.4790015172324216</v>
      </c>
      <c r="DS200" s="4">
        <f t="shared" si="1061"/>
        <v>6.3294921665276362</v>
      </c>
      <c r="DT200" s="4">
        <f t="shared" si="1062"/>
        <v>3.1746125117250701E-3</v>
      </c>
      <c r="DU200" s="4">
        <f t="shared" si="1063"/>
        <v>1.5787035526877657E-2</v>
      </c>
      <c r="DV200" s="4">
        <f t="shared" si="1064"/>
        <v>1.9724343619081753E-2</v>
      </c>
      <c r="DW200" s="4">
        <f t="shared" si="1065"/>
        <v>4.1992364048282417E-2</v>
      </c>
      <c r="DX200" s="4">
        <f t="shared" si="1066"/>
        <v>0.2416458256431048</v>
      </c>
      <c r="DY200" s="4">
        <f t="shared" si="1067"/>
        <v>0.61698040515508712</v>
      </c>
      <c r="DZ200" s="4">
        <f t="shared" si="1068"/>
        <v>2.6509731769478375E-2</v>
      </c>
      <c r="EA200" s="4">
        <f t="shared" si="1069"/>
        <v>0.13183028659624854</v>
      </c>
      <c r="EB200" s="4">
        <f t="shared" si="1070"/>
        <v>0.16470893904048306</v>
      </c>
      <c r="EC200" s="4">
        <f t="shared" si="1071"/>
        <v>0.35065895543936543</v>
      </c>
      <c r="ED200" s="4">
        <f t="shared" si="1072"/>
        <v>2.0178733616632387</v>
      </c>
      <c r="EE200" s="4">
        <f t="shared" si="1073"/>
        <v>5.1521201366391871</v>
      </c>
      <c r="EF200" s="4">
        <f t="shared" si="1074"/>
        <v>1.3806234835608278E-3</v>
      </c>
      <c r="EG200" s="4">
        <f t="shared" si="1075"/>
        <v>6.8657046816628835E-3</v>
      </c>
      <c r="EH200" s="4">
        <f t="shared" si="1076"/>
        <v>8.5780207498551489E-3</v>
      </c>
      <c r="EI200" s="4">
        <f t="shared" si="1077"/>
        <v>1.8262274126737581E-2</v>
      </c>
      <c r="EJ200" s="4">
        <f t="shared" si="1078"/>
        <v>0.10509058990825533</v>
      </c>
      <c r="EK200" s="4">
        <f t="shared" si="1079"/>
        <v>0.26832176623379883</v>
      </c>
      <c r="EL200" s="4">
        <f t="shared" si="1080"/>
        <v>1.1528952931629487E-2</v>
      </c>
      <c r="EM200" s="4">
        <f t="shared" si="1081"/>
        <v>5.7332348073066919E-2</v>
      </c>
      <c r="EN200" s="4">
        <f t="shared" si="1082"/>
        <v>7.163111351442103E-2</v>
      </c>
      <c r="EO200" s="4">
        <f t="shared" si="1083"/>
        <v>0.15249986787755235</v>
      </c>
      <c r="EP200" s="4">
        <f t="shared" si="1084"/>
        <v>0.87756327415538349</v>
      </c>
      <c r="EQ200" s="4">
        <f t="shared" si="1085"/>
        <v>2.2406318958610276</v>
      </c>
      <c r="ER200" s="4">
        <f t="shared" si="1086"/>
        <v>64.300951625224002</v>
      </c>
      <c r="ET200" s="4">
        <f t="shared" si="1087"/>
        <v>0.98754024153905806</v>
      </c>
      <c r="EU200" s="4">
        <f t="shared" si="1088"/>
        <v>0.94096134344630444</v>
      </c>
      <c r="EV200" s="4">
        <f t="shared" si="1089"/>
        <v>0.92730737194996116</v>
      </c>
      <c r="EW200" s="4">
        <f t="shared" si="1090"/>
        <v>0.85697764750752559</v>
      </c>
      <c r="EX200" s="4">
        <f t="shared" si="1091"/>
        <v>0.510105017992594</v>
      </c>
      <c r="EY200" s="4">
        <f t="shared" si="1092"/>
        <v>0.28968002928559106</v>
      </c>
      <c r="EZ200" s="4">
        <f t="shared" si="1093"/>
        <v>0.90468389428304885</v>
      </c>
      <c r="FA200" s="4">
        <f t="shared" si="1094"/>
        <v>0.65619498821521693</v>
      </c>
      <c r="FB200" s="4">
        <f t="shared" si="1095"/>
        <v>0.6043727802580896</v>
      </c>
      <c r="FC200" s="4">
        <f t="shared" si="1096"/>
        <v>0.4177746465436612</v>
      </c>
      <c r="FD200" s="4">
        <f t="shared" si="1097"/>
        <v>0.11086845907959945</v>
      </c>
      <c r="FE200" s="4">
        <f t="shared" si="1098"/>
        <v>4.6563099018368324E-2</v>
      </c>
      <c r="FF200" s="4">
        <f t="shared" si="1099"/>
        <v>0.95416716605748197</v>
      </c>
      <c r="FG200" s="4">
        <f t="shared" si="1100"/>
        <v>0.80718701678350635</v>
      </c>
      <c r="FH200" s="4">
        <f t="shared" si="1101"/>
        <v>0.77015208225734078</v>
      </c>
      <c r="FI200" s="4">
        <f t="shared" si="1102"/>
        <v>0.61147960524058276</v>
      </c>
      <c r="FJ200" s="4">
        <f t="shared" si="1103"/>
        <v>0.21476318484546852</v>
      </c>
      <c r="FK200" s="4">
        <f t="shared" si="1104"/>
        <v>9.6754850599312214E-2</v>
      </c>
      <c r="FL200" s="4">
        <f t="shared" si="1105"/>
        <v>0.71371825374072695</v>
      </c>
      <c r="FM200" s="4">
        <f t="shared" si="1106"/>
        <v>0.33392371075735927</v>
      </c>
      <c r="FN200" s="4">
        <f t="shared" si="1107"/>
        <v>0.28635441981859661</v>
      </c>
      <c r="FO200" s="4">
        <f t="shared" si="1108"/>
        <v>0.15858551885204911</v>
      </c>
      <c r="FP200" s="4">
        <f t="shared" si="1109"/>
        <v>3.1713802276200465E-2</v>
      </c>
      <c r="FQ200" s="4">
        <f t="shared" si="1110"/>
        <v>1.2665340831508732E-2</v>
      </c>
      <c r="FR200" s="4">
        <f t="shared" si="1111"/>
        <v>0.9946668149924488</v>
      </c>
      <c r="FS200" s="4">
        <f t="shared" si="1112"/>
        <v>0.97402887775843083</v>
      </c>
      <c r="FT200" s="4">
        <f t="shared" si="1113"/>
        <v>0.96776046758203937</v>
      </c>
      <c r="FU200" s="4">
        <f t="shared" si="1114"/>
        <v>0.9337737330848993</v>
      </c>
      <c r="FV200" s="4">
        <f t="shared" si="1115"/>
        <v>0.71016214211728612</v>
      </c>
      <c r="FW200" s="4">
        <f t="shared" si="1116"/>
        <v>0.48970333489454732</v>
      </c>
      <c r="FX200" s="4">
        <f t="shared" si="1117"/>
        <v>0.95714501263711116</v>
      </c>
      <c r="FY200" s="4">
        <f t="shared" si="1118"/>
        <v>0.81789185290193045</v>
      </c>
      <c r="FZ200" s="4">
        <f t="shared" si="1119"/>
        <v>0.78235867179660989</v>
      </c>
      <c r="GA200" s="4">
        <f t="shared" si="1120"/>
        <v>0.62804306717497038</v>
      </c>
      <c r="GB200" s="4">
        <f t="shared" si="1121"/>
        <v>0.22685515810572077</v>
      </c>
      <c r="GC200" s="4">
        <f t="shared" si="1122"/>
        <v>0.10307468224717888</v>
      </c>
      <c r="GD200" s="4">
        <f t="shared" si="1123"/>
        <v>0.99611507069940508</v>
      </c>
      <c r="GE200" s="4">
        <f t="shared" si="1124"/>
        <v>0.98097428036280299</v>
      </c>
      <c r="GF200" s="4">
        <f t="shared" si="1125"/>
        <v>0.97634150059006708</v>
      </c>
      <c r="GG200" s="4">
        <f t="shared" si="1126"/>
        <v>0.95094227922774521</v>
      </c>
      <c r="GH200" s="4">
        <f t="shared" si="1127"/>
        <v>0.77108898871222153</v>
      </c>
      <c r="GI200" s="4">
        <f t="shared" si="1128"/>
        <v>0.56883665604484202</v>
      </c>
      <c r="GJ200" s="4">
        <f t="shared" si="1129"/>
        <v>0.96845942201313961</v>
      </c>
      <c r="GK200" s="4">
        <f t="shared" si="1130"/>
        <v>0.86061749871711279</v>
      </c>
      <c r="GL200" s="4">
        <f t="shared" si="1131"/>
        <v>0.83170559492772778</v>
      </c>
      <c r="GM200" s="4">
        <f t="shared" si="1132"/>
        <v>0.69891351637125809</v>
      </c>
      <c r="GN200" s="4">
        <f t="shared" si="1133"/>
        <v>0.28743879387425775</v>
      </c>
      <c r="GO200" s="4">
        <f t="shared" si="1134"/>
        <v>0.13643510045168003</v>
      </c>
      <c r="GP200" s="4">
        <f t="shared" si="1135"/>
        <v>0.99683543375985506</v>
      </c>
      <c r="GQ200" s="4">
        <f t="shared" si="1136"/>
        <v>0.98445832150369084</v>
      </c>
      <c r="GR200" s="4">
        <f t="shared" si="1137"/>
        <v>0.98065718079350894</v>
      </c>
      <c r="GS200" s="4">
        <f t="shared" si="1138"/>
        <v>0.9596999311154869</v>
      </c>
      <c r="GT200" s="4">
        <f t="shared" si="1139"/>
        <v>0.80538264563653206</v>
      </c>
      <c r="GU200" s="4">
        <f t="shared" si="1140"/>
        <v>0.61843668408838171</v>
      </c>
      <c r="GV200" s="4">
        <f t="shared" si="1141"/>
        <v>0.97417488509945105</v>
      </c>
      <c r="GW200" s="4">
        <f t="shared" si="1142"/>
        <v>0.88352468726322775</v>
      </c>
      <c r="GX200" s="4">
        <f t="shared" si="1143"/>
        <v>0.85858360529440558</v>
      </c>
      <c r="GY200" s="4">
        <f t="shared" si="1144"/>
        <v>0.74037935037028113</v>
      </c>
      <c r="GZ200" s="4">
        <f t="shared" si="1145"/>
        <v>0.33135916592897413</v>
      </c>
      <c r="HA200" s="4">
        <f t="shared" si="1146"/>
        <v>0.16254559042897451</v>
      </c>
      <c r="HB200" s="4">
        <f t="shared" si="1147"/>
        <v>0.99862128000963502</v>
      </c>
      <c r="HC200" s="4">
        <f t="shared" si="1148"/>
        <v>0.99318111179103707</v>
      </c>
      <c r="HD200" s="4">
        <f t="shared" si="1149"/>
        <v>0.99149493586675863</v>
      </c>
      <c r="HE200" s="4">
        <f t="shared" si="1150"/>
        <v>0.98206525510100107</v>
      </c>
      <c r="HF200" s="4">
        <f t="shared" si="1151"/>
        <v>0.90490318995750396</v>
      </c>
      <c r="HG200" s="4">
        <f t="shared" si="1152"/>
        <v>0.78844345861022047</v>
      </c>
      <c r="HH200" s="4">
        <f t="shared" si="1153"/>
        <v>0.98860244889855486</v>
      </c>
      <c r="HI200" s="4">
        <f t="shared" si="1154"/>
        <v>0.94577641724709149</v>
      </c>
      <c r="HJ200" s="4">
        <f t="shared" si="1155"/>
        <v>0.93315693001903777</v>
      </c>
      <c r="HK200" s="4">
        <f t="shared" si="1156"/>
        <v>0.86767905825586189</v>
      </c>
      <c r="HL200" s="4">
        <f t="shared" si="1157"/>
        <v>0.5326052196296005</v>
      </c>
      <c r="HM200" s="4">
        <f t="shared" si="1158"/>
        <v>0.3085817927291315</v>
      </c>
      <c r="HN200" s="4">
        <f t="shared" si="1159"/>
        <v>1.5313712512785601E-2</v>
      </c>
      <c r="HP200" s="4">
        <f t="shared" ref="HP200:IU200" si="1178">IF(B1=1,ET200,0)</f>
        <v>0.98754024153905806</v>
      </c>
      <c r="HQ200" s="4">
        <f t="shared" si="1178"/>
        <v>0.94096134344630444</v>
      </c>
      <c r="HR200" s="4">
        <f t="shared" si="1178"/>
        <v>0.92730737194996116</v>
      </c>
      <c r="HS200" s="4">
        <f t="shared" si="1178"/>
        <v>0.85697764750752559</v>
      </c>
      <c r="HT200" s="4">
        <f t="shared" si="1178"/>
        <v>0.510105017992594</v>
      </c>
      <c r="HU200" s="4">
        <f t="shared" si="1178"/>
        <v>0.28968002928559106</v>
      </c>
      <c r="HV200" s="4">
        <f t="shared" si="1178"/>
        <v>0.90468389428304885</v>
      </c>
      <c r="HW200" s="4">
        <f t="shared" si="1178"/>
        <v>0.65619498821521693</v>
      </c>
      <c r="HX200" s="4">
        <f t="shared" si="1178"/>
        <v>0.6043727802580896</v>
      </c>
      <c r="HY200" s="4">
        <f t="shared" si="1178"/>
        <v>0.4177746465436612</v>
      </c>
      <c r="HZ200" s="4">
        <f t="shared" si="1178"/>
        <v>0.11086845907959945</v>
      </c>
      <c r="IA200" s="4">
        <f t="shared" si="1178"/>
        <v>4.6563099018368324E-2</v>
      </c>
      <c r="IB200" s="4">
        <f t="shared" si="1178"/>
        <v>0.95416716605748197</v>
      </c>
      <c r="IC200" s="4">
        <f t="shared" si="1178"/>
        <v>0.80718701678350635</v>
      </c>
      <c r="ID200" s="4">
        <f t="shared" si="1178"/>
        <v>0.77015208225734078</v>
      </c>
      <c r="IE200" s="4">
        <f t="shared" si="1178"/>
        <v>0.61147960524058276</v>
      </c>
      <c r="IF200" s="4">
        <f t="shared" si="1178"/>
        <v>0.21476318484546852</v>
      </c>
      <c r="IG200" s="4">
        <f t="shared" si="1178"/>
        <v>9.6754850599312214E-2</v>
      </c>
      <c r="IH200" s="4">
        <f t="shared" si="1178"/>
        <v>0.71371825374072695</v>
      </c>
      <c r="II200" s="4">
        <f t="shared" si="1178"/>
        <v>0.33392371075735927</v>
      </c>
      <c r="IJ200" s="4">
        <f t="shared" si="1178"/>
        <v>0.28635441981859661</v>
      </c>
      <c r="IK200" s="4">
        <f t="shared" si="1178"/>
        <v>0.15858551885204911</v>
      </c>
      <c r="IL200" s="4">
        <f t="shared" si="1178"/>
        <v>3.1713802276200465E-2</v>
      </c>
      <c r="IM200" s="4">
        <f t="shared" si="1178"/>
        <v>1.2665340831508732E-2</v>
      </c>
      <c r="IN200" s="4">
        <f t="shared" si="1178"/>
        <v>0.9946668149924488</v>
      </c>
      <c r="IO200" s="4">
        <f t="shared" si="1178"/>
        <v>0.97402887775843083</v>
      </c>
      <c r="IP200" s="4">
        <f t="shared" si="1178"/>
        <v>0.96776046758203937</v>
      </c>
      <c r="IQ200" s="4">
        <f t="shared" si="1178"/>
        <v>0.9337737330848993</v>
      </c>
      <c r="IR200" s="4">
        <f t="shared" si="1178"/>
        <v>0.71016214211728612</v>
      </c>
      <c r="IS200" s="4">
        <f t="shared" si="1178"/>
        <v>0.48970333489454732</v>
      </c>
      <c r="IT200" s="4">
        <f t="shared" si="1178"/>
        <v>0.95714501263711116</v>
      </c>
      <c r="IU200" s="4">
        <f t="shared" si="1178"/>
        <v>0.81789185290193045</v>
      </c>
      <c r="IV200" s="4">
        <f t="shared" ref="IV200:KA200" si="1179">IF(AH1=1,FZ200,0)</f>
        <v>0.78235867179660989</v>
      </c>
      <c r="IW200" s="4">
        <f t="shared" si="1179"/>
        <v>0.62804306717497038</v>
      </c>
      <c r="IX200" s="4">
        <f t="shared" si="1179"/>
        <v>0.22685515810572077</v>
      </c>
      <c r="IY200" s="4">
        <f t="shared" si="1179"/>
        <v>0.10307468224717888</v>
      </c>
      <c r="IZ200" s="4">
        <f t="shared" si="1179"/>
        <v>0.99611507069940508</v>
      </c>
      <c r="JA200" s="4">
        <f t="shared" si="1179"/>
        <v>0.98097428036280299</v>
      </c>
      <c r="JB200" s="4">
        <f t="shared" si="1179"/>
        <v>0.97634150059006708</v>
      </c>
      <c r="JC200" s="4">
        <f t="shared" si="1179"/>
        <v>0.95094227922774521</v>
      </c>
      <c r="JD200" s="4">
        <f t="shared" si="1179"/>
        <v>0.77108898871222153</v>
      </c>
      <c r="JE200" s="4">
        <f t="shared" si="1179"/>
        <v>0.56883665604484202</v>
      </c>
      <c r="JF200" s="4">
        <f t="shared" si="1179"/>
        <v>0.96845942201313961</v>
      </c>
      <c r="JG200" s="4">
        <f t="shared" si="1179"/>
        <v>0.86061749871711279</v>
      </c>
      <c r="JH200" s="4">
        <f t="shared" si="1179"/>
        <v>0.83170559492772778</v>
      </c>
      <c r="JI200" s="4">
        <f t="shared" si="1179"/>
        <v>0.69891351637125809</v>
      </c>
      <c r="JJ200" s="4">
        <f t="shared" si="1179"/>
        <v>0.28743879387425775</v>
      </c>
      <c r="JK200" s="4">
        <f t="shared" si="1179"/>
        <v>0.13643510045168003</v>
      </c>
      <c r="JL200" s="4">
        <f t="shared" si="1179"/>
        <v>0.99683543375985506</v>
      </c>
      <c r="JM200" s="4">
        <f t="shared" si="1179"/>
        <v>0.98445832150369084</v>
      </c>
      <c r="JN200" s="4">
        <f t="shared" si="1179"/>
        <v>0.98065718079350894</v>
      </c>
      <c r="JO200" s="4">
        <f t="shared" si="1179"/>
        <v>0.9596999311154869</v>
      </c>
      <c r="JP200" s="4">
        <f t="shared" si="1179"/>
        <v>0.80538264563653206</v>
      </c>
      <c r="JQ200" s="4">
        <f t="shared" si="1179"/>
        <v>0.61843668408838171</v>
      </c>
      <c r="JR200" s="4">
        <f t="shared" si="1179"/>
        <v>0.97417488509945105</v>
      </c>
      <c r="JS200" s="4">
        <f t="shared" si="1179"/>
        <v>0.88352468726322775</v>
      </c>
      <c r="JT200" s="4">
        <f t="shared" si="1179"/>
        <v>0.85858360529440558</v>
      </c>
      <c r="JU200" s="4">
        <f t="shared" si="1179"/>
        <v>0.74037935037028113</v>
      </c>
      <c r="JV200" s="4">
        <f t="shared" si="1179"/>
        <v>0.33135916592897413</v>
      </c>
      <c r="JW200" s="4">
        <f t="shared" si="1179"/>
        <v>0.16254559042897451</v>
      </c>
      <c r="JX200" s="4">
        <f t="shared" si="1179"/>
        <v>0.99862128000963502</v>
      </c>
      <c r="JY200" s="4">
        <f t="shared" si="1179"/>
        <v>0.99318111179103707</v>
      </c>
      <c r="JZ200" s="4">
        <f t="shared" si="1179"/>
        <v>0.99149493586675863</v>
      </c>
      <c r="KA200" s="4">
        <f t="shared" si="1179"/>
        <v>0.98206525510100107</v>
      </c>
      <c r="KB200" s="4">
        <f t="shared" ref="KB200:KJ200" si="1180">IF(BN1=1,HF200,0)</f>
        <v>0.90490318995750396</v>
      </c>
      <c r="KC200" s="4">
        <f t="shared" si="1180"/>
        <v>0.78844345861022047</v>
      </c>
      <c r="KD200" s="4">
        <f t="shared" si="1180"/>
        <v>0.98860244889855486</v>
      </c>
      <c r="KE200" s="4">
        <f t="shared" si="1180"/>
        <v>0.94577641724709149</v>
      </c>
      <c r="KF200" s="4">
        <f t="shared" si="1180"/>
        <v>0.93315693001903777</v>
      </c>
      <c r="KG200" s="4">
        <f t="shared" si="1180"/>
        <v>0.86767905825586189</v>
      </c>
      <c r="KH200" s="4">
        <f t="shared" si="1180"/>
        <v>0.5326052196296005</v>
      </c>
      <c r="KI200" s="4">
        <f t="shared" si="1180"/>
        <v>0.3085817927291315</v>
      </c>
      <c r="KJ200" s="4">
        <f t="shared" si="1180"/>
        <v>0</v>
      </c>
    </row>
    <row r="201" spans="1:296" x14ac:dyDescent="0.2">
      <c r="A201" s="4" t="str">
        <f>'Respondent Data'!A201</f>
        <v>1636</v>
      </c>
      <c r="B201" s="4">
        <f>SUMPRODUCT('Respondent Data'!I201:Z201,'Product Coding'!A100:R100)</f>
        <v>0.51310969761155112</v>
      </c>
      <c r="C201" s="4">
        <f>SUMPRODUCT('Respondent Data'!I201:Z201,'Product Coding'!A101:R101)</f>
        <v>0.93949573116950302</v>
      </c>
      <c r="D201" s="4">
        <f>SUMPRODUCT('Respondent Data'!I201:Z201,'Product Coding'!A102:R102)</f>
        <v>-0.48687868709149607</v>
      </c>
      <c r="E201" s="4">
        <f>SUMPRODUCT('Respondent Data'!I201:Z201,'Product Coding'!A103:R103)</f>
        <v>-0.28575177055494849</v>
      </c>
      <c r="F201" s="4">
        <f>SUMPRODUCT('Respondent Data'!I201:Z201,'Product Coding'!A104:R104)</f>
        <v>-0.73657407607856884</v>
      </c>
      <c r="G201" s="4">
        <f>SUMPRODUCT('Respondent Data'!I201:Z201,'Product Coding'!A105:R105)</f>
        <v>-2.0992517581913268</v>
      </c>
      <c r="H201" s="4">
        <f>SUMPRODUCT('Respondent Data'!I201:Z201,'Product Coding'!A106:R106)</f>
        <v>-0.59815077970957697</v>
      </c>
      <c r="I201" s="4">
        <f>SUMPRODUCT('Respondent Data'!I201:Z201,'Product Coding'!A107:R107)</f>
        <v>-0.17176474615162507</v>
      </c>
      <c r="J201" s="4">
        <f>SUMPRODUCT('Respondent Data'!I201:Z201,'Product Coding'!A108:R108)</f>
        <v>-1.5981391644126242</v>
      </c>
      <c r="K201" s="4">
        <f>SUMPRODUCT('Respondent Data'!I201:Z201,'Product Coding'!A109:R109)</f>
        <v>-1.3970122478760767</v>
      </c>
      <c r="L201" s="4">
        <f>SUMPRODUCT('Respondent Data'!I201:Z201,'Product Coding'!A110:R110)</f>
        <v>-1.8478345533996969</v>
      </c>
      <c r="M201" s="4">
        <f>SUMPRODUCT('Respondent Data'!I201:Z201,'Product Coding'!A111:R111)</f>
        <v>-3.2105122355124549</v>
      </c>
      <c r="N201" s="4">
        <f>SUMPRODUCT('Respondent Data'!I201:Z201,'Product Coding'!A112:R112)</f>
        <v>-0.7223416904339508</v>
      </c>
      <c r="O201" s="4">
        <f>SUMPRODUCT('Respondent Data'!I201:Z201,'Product Coding'!A113:R113)</f>
        <v>-0.2959556568759989</v>
      </c>
      <c r="P201" s="4">
        <f>SUMPRODUCT('Respondent Data'!I201:Z201,'Product Coding'!A114:R114)</f>
        <v>-1.7223300751369979</v>
      </c>
      <c r="Q201" s="4">
        <f>SUMPRODUCT('Respondent Data'!I201:Z201,'Product Coding'!A115:R115)</f>
        <v>-1.5212031586004504</v>
      </c>
      <c r="R201" s="4">
        <f>SUMPRODUCT('Respondent Data'!I201:Z201,'Product Coding'!A116:R116)</f>
        <v>-1.9720254641240711</v>
      </c>
      <c r="S201" s="4">
        <f>SUMPRODUCT('Respondent Data'!I201:Z201,'Product Coding'!A117:R117)</f>
        <v>-3.3347031462368291</v>
      </c>
      <c r="T201" s="4">
        <f>SUMPRODUCT('Respondent Data'!I201:Z201,'Product Coding'!A118:R118)</f>
        <v>-1.8336021677550789</v>
      </c>
      <c r="U201" s="4">
        <f>SUMPRODUCT('Respondent Data'!I201:Z201,'Product Coding'!A119:R119)</f>
        <v>-1.407216134197127</v>
      </c>
      <c r="V201" s="4">
        <f>SUMPRODUCT('Respondent Data'!I201:Z201,'Product Coding'!A120:R120)</f>
        <v>-2.833590552458126</v>
      </c>
      <c r="W201" s="4">
        <f>SUMPRODUCT('Respondent Data'!I201:Z201,'Product Coding'!A121:R121)</f>
        <v>-2.6324636359215785</v>
      </c>
      <c r="X201" s="4">
        <f>SUMPRODUCT('Respondent Data'!I201:Z201,'Product Coding'!A122:R122)</f>
        <v>-3.0832859414451992</v>
      </c>
      <c r="Y201" s="4">
        <f>SUMPRODUCT('Respondent Data'!I201:Z201,'Product Coding'!A123:R123)</f>
        <v>-4.4459636235579572</v>
      </c>
      <c r="Z201" s="4">
        <f>SUMPRODUCT('Respondent Data'!I201:Z201,'Product Coding'!A124:R124)</f>
        <v>-0.41554078074169087</v>
      </c>
      <c r="AA201" s="4">
        <f>SUMPRODUCT('Respondent Data'!I201:Z201,'Product Coding'!A125:R125)</f>
        <v>1.0845252816261031E-2</v>
      </c>
      <c r="AB201" s="4">
        <f>SUMPRODUCT('Respondent Data'!I201:Z201,'Product Coding'!A126:R126)</f>
        <v>-1.4155291654447379</v>
      </c>
      <c r="AC201" s="4">
        <f>SUMPRODUCT('Respondent Data'!I201:Z201,'Product Coding'!A127:R127)</f>
        <v>-1.2144022489081905</v>
      </c>
      <c r="AD201" s="4">
        <f>SUMPRODUCT('Respondent Data'!I201:Z201,'Product Coding'!A128:R128)</f>
        <v>-1.6652245544318109</v>
      </c>
      <c r="AE201" s="4">
        <f>SUMPRODUCT('Respondent Data'!I201:Z201,'Product Coding'!A129:R129)</f>
        <v>-3.0279022365445689</v>
      </c>
      <c r="AF201" s="4">
        <f>SUMPRODUCT('Respondent Data'!I201:Z201,'Product Coding'!A130:R130)</f>
        <v>-1.526801258062819</v>
      </c>
      <c r="AG201" s="4">
        <f>SUMPRODUCT('Respondent Data'!I201:Z201,'Product Coding'!A131:R131)</f>
        <v>-1.1004152245048671</v>
      </c>
      <c r="AH201" s="4">
        <f>SUMPRODUCT('Respondent Data'!I201:Z201,'Product Coding'!A132:R132)</f>
        <v>-2.5267896427658663</v>
      </c>
      <c r="AI201" s="4">
        <f>SUMPRODUCT('Respondent Data'!I201:Z201,'Product Coding'!A133:R133)</f>
        <v>-2.3256627262293188</v>
      </c>
      <c r="AJ201" s="4">
        <f>SUMPRODUCT('Respondent Data'!I201:Z201,'Product Coding'!A134:R134)</f>
        <v>-2.776485031752939</v>
      </c>
      <c r="AK201" s="4">
        <f>SUMPRODUCT('Respondent Data'!I201:Z201,'Product Coding'!A135:R135)</f>
        <v>-4.139162713865697</v>
      </c>
      <c r="AL201" s="4">
        <f>SUMPRODUCT('Respondent Data'!I201:Z201,'Product Coding'!A136:R136)</f>
        <v>1.0291767969626431</v>
      </c>
      <c r="AM201" s="4">
        <f>SUMPRODUCT('Respondent Data'!I201:Z201,'Product Coding'!A137:R137)</f>
        <v>1.455562830520595</v>
      </c>
      <c r="AN201" s="4">
        <f>SUMPRODUCT('Respondent Data'!I201:Z201,'Product Coding'!A138:R138)</f>
        <v>2.9188412259596008E-2</v>
      </c>
      <c r="AO201" s="4">
        <f>SUMPRODUCT('Respondent Data'!I201:Z201,'Product Coding'!A139:R139)</f>
        <v>0.23031532879614347</v>
      </c>
      <c r="AP201" s="4">
        <f>SUMPRODUCT('Respondent Data'!I201:Z201,'Product Coding'!A140:R140)</f>
        <v>-0.22050697672747699</v>
      </c>
      <c r="AQ201" s="4">
        <f>SUMPRODUCT('Respondent Data'!I201:Z201,'Product Coding'!A141:R141)</f>
        <v>-1.583184658840235</v>
      </c>
      <c r="AR201" s="4">
        <f>SUMPRODUCT('Respondent Data'!I201:Z201,'Product Coding'!A142:R142)</f>
        <v>-8.2083680358485012E-2</v>
      </c>
      <c r="AS201" s="4">
        <f>SUMPRODUCT('Respondent Data'!I201:Z201,'Product Coding'!A143:R143)</f>
        <v>0.34430235319946689</v>
      </c>
      <c r="AT201" s="4">
        <f>SUMPRODUCT('Respondent Data'!I201:Z201,'Product Coding'!A144:R144)</f>
        <v>-1.0820720650615321</v>
      </c>
      <c r="AU201" s="4">
        <f>SUMPRODUCT('Respondent Data'!I201:Z201,'Product Coding'!A145:R145)</f>
        <v>-0.88094514852498462</v>
      </c>
      <c r="AV201" s="4">
        <f>SUMPRODUCT('Respondent Data'!I201:Z201,'Product Coding'!A146:R146)</f>
        <v>-1.3317674540486051</v>
      </c>
      <c r="AW201" s="4">
        <f>SUMPRODUCT('Respondent Data'!I201:Z201,'Product Coding'!A147:R147)</f>
        <v>-2.6944451361613631</v>
      </c>
      <c r="AX201" s="4">
        <f>SUMPRODUCT('Respondent Data'!I201:Z201,'Product Coding'!A148:R148)</f>
        <v>3.4676467584908592</v>
      </c>
      <c r="AY201" s="4">
        <f>SUMPRODUCT('Respondent Data'!I201:Z201,'Product Coding'!A149:R149)</f>
        <v>3.8940327920488111</v>
      </c>
      <c r="AZ201" s="4">
        <f>SUMPRODUCT('Respondent Data'!I201:Z201,'Product Coding'!A150:R150)</f>
        <v>2.4676583737878124</v>
      </c>
      <c r="BA201" s="4">
        <f>SUMPRODUCT('Respondent Data'!I201:Z201,'Product Coding'!A151:R151)</f>
        <v>2.6687852903243594</v>
      </c>
      <c r="BB201" s="4">
        <f>SUMPRODUCT('Respondent Data'!I201:Z201,'Product Coding'!A152:R152)</f>
        <v>2.2179629848007392</v>
      </c>
      <c r="BC201" s="4">
        <f>SUMPRODUCT('Respondent Data'!I201:Z201,'Product Coding'!A153:R153)</f>
        <v>0.8552853026879812</v>
      </c>
      <c r="BD201" s="4">
        <f>SUMPRODUCT('Respondent Data'!I201:Z201,'Product Coding'!A154:R154)</f>
        <v>2.3563862811697311</v>
      </c>
      <c r="BE201" s="4">
        <f>SUMPRODUCT('Respondent Data'!I201:Z201,'Product Coding'!A155:R155)</f>
        <v>2.782772314727683</v>
      </c>
      <c r="BF201" s="4">
        <f>SUMPRODUCT('Respondent Data'!I201:Z201,'Product Coding'!A156:R156)</f>
        <v>1.3563978964666841</v>
      </c>
      <c r="BG201" s="4">
        <f>SUMPRODUCT('Respondent Data'!I201:Z201,'Product Coding'!A157:R157)</f>
        <v>1.5575248130032313</v>
      </c>
      <c r="BH201" s="4">
        <f>SUMPRODUCT('Respondent Data'!I201:Z201,'Product Coding'!A158:R158)</f>
        <v>1.1067025074796111</v>
      </c>
      <c r="BI201" s="4">
        <f>SUMPRODUCT('Respondent Data'!I201:Z201,'Product Coding'!A159:R159)</f>
        <v>-0.2559751746331469</v>
      </c>
      <c r="BJ201" s="4">
        <f>SUMPRODUCT('Respondent Data'!I201:Z201,'Product Coding'!A160:R160)</f>
        <v>3.586567121147799</v>
      </c>
      <c r="BK201" s="4">
        <f>SUMPRODUCT('Respondent Data'!I201:Z201,'Product Coding'!A161:R161)</f>
        <v>4.0129531547057509</v>
      </c>
      <c r="BL201" s="4">
        <f>SUMPRODUCT('Respondent Data'!I201:Z201,'Product Coding'!A162:R162)</f>
        <v>2.5865787364447517</v>
      </c>
      <c r="BM201" s="4">
        <f>SUMPRODUCT('Respondent Data'!I201:Z201,'Product Coding'!A163:R163)</f>
        <v>2.7877056529812991</v>
      </c>
      <c r="BN201" s="4">
        <f>SUMPRODUCT('Respondent Data'!I201:Z201,'Product Coding'!A164:R164)</f>
        <v>2.3368833474576789</v>
      </c>
      <c r="BO201" s="4">
        <f>SUMPRODUCT('Respondent Data'!I201:Z201,'Product Coding'!A165:R165)</f>
        <v>0.97420566534492092</v>
      </c>
      <c r="BP201" s="4">
        <f>SUMPRODUCT('Respondent Data'!I201:Z201,'Product Coding'!A166:R166)</f>
        <v>2.4753066438266709</v>
      </c>
      <c r="BQ201" s="4">
        <f>SUMPRODUCT('Respondent Data'!I201:Z201,'Product Coding'!A167:R167)</f>
        <v>2.9016926773846228</v>
      </c>
      <c r="BR201" s="4">
        <f>SUMPRODUCT('Respondent Data'!I201:Z201,'Product Coding'!A168:R168)</f>
        <v>1.4753182591236236</v>
      </c>
      <c r="BS201" s="4">
        <f>SUMPRODUCT('Respondent Data'!I201:Z201,'Product Coding'!A169:R169)</f>
        <v>1.676445175660171</v>
      </c>
      <c r="BT201" s="4">
        <f>SUMPRODUCT('Respondent Data'!I201:Z201,'Product Coding'!A170:R170)</f>
        <v>1.2256228701365508</v>
      </c>
      <c r="BU201" s="4">
        <f>SUMPRODUCT('Respondent Data'!I201:Z201,'Product Coding'!A171:R171)</f>
        <v>-0.13705481197620717</v>
      </c>
      <c r="BV201" s="4">
        <f>SUMPRODUCT('Respondent Data'!I201:Z201,'Product Coding'!A172:R172)</f>
        <v>-3.4593590008062498</v>
      </c>
      <c r="BX201" s="4">
        <f t="shared" si="1014"/>
        <v>0.59863111959974369</v>
      </c>
      <c r="BY201" s="4">
        <f t="shared" si="1015"/>
        <v>0.39082486647436687</v>
      </c>
      <c r="BZ201" s="4">
        <f t="shared" si="1016"/>
        <v>1.6272291934980145</v>
      </c>
      <c r="CA201" s="4">
        <f t="shared" si="1017"/>
        <v>1.3307620799169517</v>
      </c>
      <c r="CB201" s="4">
        <f t="shared" si="1018"/>
        <v>2.088767284793382</v>
      </c>
      <c r="CC201" s="4">
        <f t="shared" si="1019"/>
        <v>8.1600619282319329</v>
      </c>
      <c r="CD201" s="4">
        <f t="shared" si="1020"/>
        <v>1.8187524148867671</v>
      </c>
      <c r="CE201" s="4">
        <f t="shared" si="1021"/>
        <v>1.1873984602960781</v>
      </c>
      <c r="CF201" s="4">
        <f t="shared" si="1022"/>
        <v>4.9438242155328593</v>
      </c>
      <c r="CG201" s="4">
        <f t="shared" si="1023"/>
        <v>4.0431021162197016</v>
      </c>
      <c r="CH201" s="4">
        <f t="shared" si="1024"/>
        <v>6.3460625733832403</v>
      </c>
      <c r="CI201" s="4">
        <f t="shared" si="1025"/>
        <v>24.791782203906244</v>
      </c>
      <c r="CJ201" s="4">
        <f t="shared" si="1026"/>
        <v>2.05924969439647</v>
      </c>
      <c r="CK201" s="4">
        <f t="shared" si="1027"/>
        <v>1.3444105401469773</v>
      </c>
      <c r="CL201" s="4">
        <f t="shared" si="1028"/>
        <v>5.597556006884937</v>
      </c>
      <c r="CM201" s="4">
        <f t="shared" si="1029"/>
        <v>4.5777296178916638</v>
      </c>
      <c r="CN201" s="4">
        <f t="shared" si="1030"/>
        <v>7.1852151551226502</v>
      </c>
      <c r="CO201" s="4">
        <f t="shared" si="1031"/>
        <v>28.070049287118746</v>
      </c>
      <c r="CP201" s="4">
        <f t="shared" si="1032"/>
        <v>6.2563826568898948</v>
      </c>
      <c r="CQ201" s="4">
        <f t="shared" si="1033"/>
        <v>4.0845686708141944</v>
      </c>
      <c r="CR201" s="4">
        <f t="shared" si="1034"/>
        <v>17.006413752417068</v>
      </c>
      <c r="CS201" s="4">
        <f t="shared" si="1035"/>
        <v>13.907991958062427</v>
      </c>
      <c r="CT201" s="4">
        <f t="shared" si="1036"/>
        <v>21.830016828389944</v>
      </c>
      <c r="CU201" s="4">
        <f t="shared" si="1037"/>
        <v>85.282018016491463</v>
      </c>
      <c r="CV201" s="4">
        <f t="shared" si="1038"/>
        <v>1.5151899046984909</v>
      </c>
      <c r="CW201" s="4">
        <f t="shared" si="1039"/>
        <v>0.98921334491102852</v>
      </c>
      <c r="CX201" s="4">
        <f t="shared" si="1040"/>
        <v>4.118665344807634</v>
      </c>
      <c r="CY201" s="4">
        <f t="shared" si="1041"/>
        <v>3.3682800693587516</v>
      </c>
      <c r="CZ201" s="4">
        <f t="shared" si="1042"/>
        <v>5.286860304388302</v>
      </c>
      <c r="DA201" s="4">
        <f t="shared" si="1043"/>
        <v>20.653860199647429</v>
      </c>
      <c r="DB201" s="4">
        <f t="shared" si="1044"/>
        <v>4.6034280677305617</v>
      </c>
      <c r="DC201" s="4">
        <f t="shared" si="1045"/>
        <v>3.0054136863083318</v>
      </c>
      <c r="DD201" s="4">
        <f t="shared" si="1046"/>
        <v>12.513269518944892</v>
      </c>
      <c r="DE201" s="4">
        <f t="shared" si="1047"/>
        <v>10.233459821228815</v>
      </c>
      <c r="DF201" s="4">
        <f t="shared" si="1048"/>
        <v>16.062462559922235</v>
      </c>
      <c r="DG201" s="4">
        <f t="shared" si="1049"/>
        <v>62.750259525362864</v>
      </c>
      <c r="DH201" s="4">
        <f t="shared" si="1050"/>
        <v>0.35730097078189221</v>
      </c>
      <c r="DI201" s="4">
        <f t="shared" si="1051"/>
        <v>0.23326903601396817</v>
      </c>
      <c r="DJ201" s="4">
        <f t="shared" si="1052"/>
        <v>0.97123345493668678</v>
      </c>
      <c r="DK201" s="4">
        <f t="shared" si="1053"/>
        <v>0.79428310267594127</v>
      </c>
      <c r="DL201" s="4">
        <f t="shared" si="1054"/>
        <v>1.246708622654191</v>
      </c>
      <c r="DM201" s="4">
        <f t="shared" si="1055"/>
        <v>4.8704418349434526</v>
      </c>
      <c r="DN201" s="4">
        <f t="shared" si="1056"/>
        <v>1.0855466449613405</v>
      </c>
      <c r="DO201" s="4">
        <f t="shared" si="1057"/>
        <v>0.70871461352089471</v>
      </c>
      <c r="DP201" s="4">
        <f t="shared" si="1058"/>
        <v>2.9507874444716284</v>
      </c>
      <c r="DQ201" s="4">
        <f t="shared" si="1059"/>
        <v>2.4131794418932189</v>
      </c>
      <c r="DR201" s="4">
        <f t="shared" si="1060"/>
        <v>3.7877321172820566</v>
      </c>
      <c r="DS201" s="4">
        <f t="shared" si="1061"/>
        <v>14.797305985014038</v>
      </c>
      <c r="DT201" s="4">
        <f t="shared" si="1062"/>
        <v>3.119034277597767E-2</v>
      </c>
      <c r="DU201" s="4">
        <f t="shared" si="1063"/>
        <v>2.0363060241274544E-2</v>
      </c>
      <c r="DV201" s="4">
        <f t="shared" si="1064"/>
        <v>8.478315720408211E-2</v>
      </c>
      <c r="DW201" s="4">
        <f t="shared" si="1065"/>
        <v>6.9336397769690042E-2</v>
      </c>
      <c r="DX201" s="4">
        <f t="shared" si="1066"/>
        <v>0.10883057271649008</v>
      </c>
      <c r="DY201" s="4">
        <f t="shared" si="1067"/>
        <v>0.42516187395157978</v>
      </c>
      <c r="DZ201" s="4">
        <f t="shared" si="1068"/>
        <v>9.4762048593271475E-2</v>
      </c>
      <c r="EA201" s="4">
        <f t="shared" si="1069"/>
        <v>6.186675529508949E-2</v>
      </c>
      <c r="EB201" s="4">
        <f t="shared" si="1070"/>
        <v>0.25758696275220305</v>
      </c>
      <c r="EC201" s="4">
        <f t="shared" si="1071"/>
        <v>0.21065684150782199</v>
      </c>
      <c r="ED201" s="4">
        <f t="shared" si="1072"/>
        <v>0.33064747297796676</v>
      </c>
      <c r="EE201" s="4">
        <f t="shared" si="1073"/>
        <v>1.2917206601023989</v>
      </c>
      <c r="EF201" s="4">
        <f t="shared" si="1074"/>
        <v>2.7693234952790104E-2</v>
      </c>
      <c r="EG201" s="4">
        <f t="shared" si="1075"/>
        <v>1.8079923509329195E-2</v>
      </c>
      <c r="EH201" s="4">
        <f t="shared" si="1076"/>
        <v>7.527714297196883E-2</v>
      </c>
      <c r="EI201" s="4">
        <f t="shared" si="1077"/>
        <v>6.1562297279240168E-2</v>
      </c>
      <c r="EJ201" s="4">
        <f t="shared" si="1078"/>
        <v>9.6628326335858855E-2</v>
      </c>
      <c r="EK201" s="4">
        <f t="shared" si="1079"/>
        <v>0.37749208955080382</v>
      </c>
      <c r="EL201" s="4">
        <f t="shared" si="1080"/>
        <v>8.4137186152450735E-2</v>
      </c>
      <c r="EM201" s="4">
        <f t="shared" si="1081"/>
        <v>5.4930162276806881E-2</v>
      </c>
      <c r="EN201" s="4">
        <f t="shared" si="1082"/>
        <v>0.22870592771318959</v>
      </c>
      <c r="EO201" s="4">
        <f t="shared" si="1083"/>
        <v>0.18703768176545538</v>
      </c>
      <c r="EP201" s="4">
        <f t="shared" si="1084"/>
        <v>0.29357478439696733</v>
      </c>
      <c r="EQ201" s="4">
        <f t="shared" si="1085"/>
        <v>1.1468910101603582</v>
      </c>
      <c r="ER201" s="4">
        <f t="shared" si="1086"/>
        <v>31.79658839345694</v>
      </c>
      <c r="ET201" s="4">
        <f t="shared" si="1087"/>
        <v>0.62553517677697557</v>
      </c>
      <c r="EU201" s="4">
        <f t="shared" si="1088"/>
        <v>0.71899778620936117</v>
      </c>
      <c r="EV201" s="4">
        <f t="shared" si="1089"/>
        <v>0.38062914437569628</v>
      </c>
      <c r="EW201" s="4">
        <f t="shared" si="1090"/>
        <v>0.42904422060772129</v>
      </c>
      <c r="EX201" s="4">
        <f t="shared" si="1091"/>
        <v>0.32375375280721203</v>
      </c>
      <c r="EY201" s="4">
        <f t="shared" si="1092"/>
        <v>0.10916956761153897</v>
      </c>
      <c r="EZ201" s="4">
        <f t="shared" si="1093"/>
        <v>0.35476688009868057</v>
      </c>
      <c r="FA201" s="4">
        <f t="shared" si="1094"/>
        <v>0.45716407785376412</v>
      </c>
      <c r="FB201" s="4">
        <f t="shared" si="1095"/>
        <v>0.16824185301219424</v>
      </c>
      <c r="FC201" s="4">
        <f t="shared" si="1096"/>
        <v>0.19829065066594326</v>
      </c>
      <c r="FD201" s="4">
        <f t="shared" si="1097"/>
        <v>0.13612734577340369</v>
      </c>
      <c r="FE201" s="4">
        <f t="shared" si="1098"/>
        <v>3.877203956260715E-2</v>
      </c>
      <c r="FF201" s="4">
        <f t="shared" si="1099"/>
        <v>0.32687753530928454</v>
      </c>
      <c r="FG201" s="4">
        <f t="shared" si="1100"/>
        <v>0.42654645288248338</v>
      </c>
      <c r="FH201" s="4">
        <f t="shared" si="1101"/>
        <v>0.15157127866083156</v>
      </c>
      <c r="FI201" s="4">
        <f t="shared" si="1102"/>
        <v>0.1792844165110305</v>
      </c>
      <c r="FJ201" s="4">
        <f t="shared" si="1103"/>
        <v>0.12217149837217879</v>
      </c>
      <c r="FK201" s="4">
        <f t="shared" si="1104"/>
        <v>3.4399666478828805E-2</v>
      </c>
      <c r="FL201" s="4">
        <f t="shared" si="1105"/>
        <v>0.13780971143390647</v>
      </c>
      <c r="FM201" s="4">
        <f t="shared" si="1106"/>
        <v>0.19667351642629491</v>
      </c>
      <c r="FN201" s="4">
        <f t="shared" si="1107"/>
        <v>5.5535767074427374E-2</v>
      </c>
      <c r="FO201" s="4">
        <f t="shared" si="1108"/>
        <v>6.7078115068286412E-2</v>
      </c>
      <c r="FP201" s="4">
        <f t="shared" si="1109"/>
        <v>4.3801982605482105E-2</v>
      </c>
      <c r="FQ201" s="4">
        <f t="shared" si="1110"/>
        <v>1.1589900456533892E-2</v>
      </c>
      <c r="FR201" s="4">
        <f t="shared" si="1111"/>
        <v>0.39758429299193426</v>
      </c>
      <c r="FS201" s="4">
        <f t="shared" si="1112"/>
        <v>0.50271128662910058</v>
      </c>
      <c r="FT201" s="4">
        <f t="shared" si="1113"/>
        <v>0.19536342633034184</v>
      </c>
      <c r="FU201" s="4">
        <f t="shared" si="1114"/>
        <v>0.22892305074816241</v>
      </c>
      <c r="FV201" s="4">
        <f t="shared" si="1115"/>
        <v>0.15906190874035936</v>
      </c>
      <c r="FW201" s="4">
        <f t="shared" si="1116"/>
        <v>4.6181142335826209E-2</v>
      </c>
      <c r="FX201" s="4">
        <f t="shared" si="1117"/>
        <v>0.17846218206295436</v>
      </c>
      <c r="FY201" s="4">
        <f t="shared" si="1118"/>
        <v>0.24966210192427579</v>
      </c>
      <c r="FZ201" s="4">
        <f t="shared" si="1119"/>
        <v>7.4001336138382556E-2</v>
      </c>
      <c r="GA201" s="4">
        <f t="shared" si="1120"/>
        <v>8.9019769146297723E-2</v>
      </c>
      <c r="GB201" s="4">
        <f t="shared" si="1121"/>
        <v>5.8608187211433661E-2</v>
      </c>
      <c r="GC201" s="4">
        <f t="shared" si="1122"/>
        <v>1.5686210651458646E-2</v>
      </c>
      <c r="GD201" s="4">
        <f t="shared" si="1123"/>
        <v>0.73675626963114604</v>
      </c>
      <c r="GE201" s="4">
        <f t="shared" si="1124"/>
        <v>0.81085308298348768</v>
      </c>
      <c r="GF201" s="4">
        <f t="shared" si="1125"/>
        <v>0.5072965850369654</v>
      </c>
      <c r="GG201" s="4">
        <f t="shared" si="1126"/>
        <v>0.55732565196017803</v>
      </c>
      <c r="GH201" s="4">
        <f t="shared" si="1127"/>
        <v>0.44509554550898162</v>
      </c>
      <c r="GI201" s="4">
        <f t="shared" si="1128"/>
        <v>0.1703449294135852</v>
      </c>
      <c r="GJ201" s="4">
        <f t="shared" si="1129"/>
        <v>0.47949059418833423</v>
      </c>
      <c r="GK201" s="4">
        <f t="shared" si="1130"/>
        <v>0.5852352359411549</v>
      </c>
      <c r="GL201" s="4">
        <f t="shared" si="1131"/>
        <v>0.25311409789947287</v>
      </c>
      <c r="GM201" s="4">
        <f t="shared" si="1132"/>
        <v>0.29298195920379766</v>
      </c>
      <c r="GN201" s="4">
        <f t="shared" si="1133"/>
        <v>0.20886715787425658</v>
      </c>
      <c r="GO201" s="4">
        <f t="shared" si="1134"/>
        <v>6.330193268071406E-2</v>
      </c>
      <c r="GP201" s="4">
        <f t="shared" si="1135"/>
        <v>0.96975306935864736</v>
      </c>
      <c r="GQ201" s="4">
        <f t="shared" si="1136"/>
        <v>0.98004331885901519</v>
      </c>
      <c r="GR201" s="4">
        <f t="shared" si="1137"/>
        <v>0.92184322125483409</v>
      </c>
      <c r="GS201" s="4">
        <f t="shared" si="1138"/>
        <v>0.93515941483493437</v>
      </c>
      <c r="GT201" s="4">
        <f t="shared" si="1139"/>
        <v>0.9018510353210506</v>
      </c>
      <c r="GU201" s="4">
        <f t="shared" si="1140"/>
        <v>0.70167467869967404</v>
      </c>
      <c r="GV201" s="4">
        <f t="shared" si="1141"/>
        <v>0.91344050635018159</v>
      </c>
      <c r="GW201" s="4">
        <f t="shared" si="1142"/>
        <v>0.94173774158896517</v>
      </c>
      <c r="GX201" s="4">
        <f t="shared" si="1143"/>
        <v>0.79517363778288586</v>
      </c>
      <c r="GY201" s="4">
        <f t="shared" si="1144"/>
        <v>0.82599789280878488</v>
      </c>
      <c r="GZ201" s="4">
        <f t="shared" si="1145"/>
        <v>0.75151384593397741</v>
      </c>
      <c r="HA201" s="4">
        <f t="shared" si="1146"/>
        <v>0.43635335554173421</v>
      </c>
      <c r="HB201" s="4">
        <f t="shared" si="1147"/>
        <v>0.97305301425472335</v>
      </c>
      <c r="HC201" s="4">
        <f t="shared" si="1148"/>
        <v>0.98224115504899889</v>
      </c>
      <c r="HD201" s="4">
        <f t="shared" si="1149"/>
        <v>0.92999279909930055</v>
      </c>
      <c r="HE201" s="4">
        <f t="shared" si="1150"/>
        <v>0.94200783370224905</v>
      </c>
      <c r="HF201" s="4">
        <f t="shared" si="1151"/>
        <v>0.91188598359599093</v>
      </c>
      <c r="HG201" s="4">
        <f t="shared" si="1152"/>
        <v>0.72595698195704128</v>
      </c>
      <c r="HH201" s="4">
        <f t="shared" si="1153"/>
        <v>0.92239249125744927</v>
      </c>
      <c r="HI201" s="4">
        <f t="shared" si="1154"/>
        <v>0.94793004860316665</v>
      </c>
      <c r="HJ201" s="4">
        <f t="shared" si="1155"/>
        <v>0.81386438971703634</v>
      </c>
      <c r="HK201" s="4">
        <f t="shared" si="1156"/>
        <v>0.84243323978790774</v>
      </c>
      <c r="HL201" s="4">
        <f t="shared" si="1157"/>
        <v>0.77305155609242593</v>
      </c>
      <c r="HM201" s="4">
        <f t="shared" si="1158"/>
        <v>0.46578983062829393</v>
      </c>
      <c r="HN201" s="4">
        <f t="shared" si="1159"/>
        <v>3.0490976317509421E-2</v>
      </c>
      <c r="HP201" s="4">
        <f t="shared" ref="HP201:IU201" si="1181">IF(B1=1,ET201,0)</f>
        <v>0.62553517677697557</v>
      </c>
      <c r="HQ201" s="4">
        <f t="shared" si="1181"/>
        <v>0.71899778620936117</v>
      </c>
      <c r="HR201" s="4">
        <f t="shared" si="1181"/>
        <v>0.38062914437569628</v>
      </c>
      <c r="HS201" s="4">
        <f t="shared" si="1181"/>
        <v>0.42904422060772129</v>
      </c>
      <c r="HT201" s="4">
        <f t="shared" si="1181"/>
        <v>0.32375375280721203</v>
      </c>
      <c r="HU201" s="4">
        <f t="shared" si="1181"/>
        <v>0.10916956761153897</v>
      </c>
      <c r="HV201" s="4">
        <f t="shared" si="1181"/>
        <v>0.35476688009868057</v>
      </c>
      <c r="HW201" s="4">
        <f t="shared" si="1181"/>
        <v>0.45716407785376412</v>
      </c>
      <c r="HX201" s="4">
        <f t="shared" si="1181"/>
        <v>0.16824185301219424</v>
      </c>
      <c r="HY201" s="4">
        <f t="shared" si="1181"/>
        <v>0.19829065066594326</v>
      </c>
      <c r="HZ201" s="4">
        <f t="shared" si="1181"/>
        <v>0.13612734577340369</v>
      </c>
      <c r="IA201" s="4">
        <f t="shared" si="1181"/>
        <v>3.877203956260715E-2</v>
      </c>
      <c r="IB201" s="4">
        <f t="shared" si="1181"/>
        <v>0.32687753530928454</v>
      </c>
      <c r="IC201" s="4">
        <f t="shared" si="1181"/>
        <v>0.42654645288248338</v>
      </c>
      <c r="ID201" s="4">
        <f t="shared" si="1181"/>
        <v>0.15157127866083156</v>
      </c>
      <c r="IE201" s="4">
        <f t="shared" si="1181"/>
        <v>0.1792844165110305</v>
      </c>
      <c r="IF201" s="4">
        <f t="shared" si="1181"/>
        <v>0.12217149837217879</v>
      </c>
      <c r="IG201" s="4">
        <f t="shared" si="1181"/>
        <v>3.4399666478828805E-2</v>
      </c>
      <c r="IH201" s="4">
        <f t="shared" si="1181"/>
        <v>0.13780971143390647</v>
      </c>
      <c r="II201" s="4">
        <f t="shared" si="1181"/>
        <v>0.19667351642629491</v>
      </c>
      <c r="IJ201" s="4">
        <f t="shared" si="1181"/>
        <v>5.5535767074427374E-2</v>
      </c>
      <c r="IK201" s="4">
        <f t="shared" si="1181"/>
        <v>6.7078115068286412E-2</v>
      </c>
      <c r="IL201" s="4">
        <f t="shared" si="1181"/>
        <v>4.3801982605482105E-2</v>
      </c>
      <c r="IM201" s="4">
        <f t="shared" si="1181"/>
        <v>1.1589900456533892E-2</v>
      </c>
      <c r="IN201" s="4">
        <f t="shared" si="1181"/>
        <v>0.39758429299193426</v>
      </c>
      <c r="IO201" s="4">
        <f t="shared" si="1181"/>
        <v>0.50271128662910058</v>
      </c>
      <c r="IP201" s="4">
        <f t="shared" si="1181"/>
        <v>0.19536342633034184</v>
      </c>
      <c r="IQ201" s="4">
        <f t="shared" si="1181"/>
        <v>0.22892305074816241</v>
      </c>
      <c r="IR201" s="4">
        <f t="shared" si="1181"/>
        <v>0.15906190874035936</v>
      </c>
      <c r="IS201" s="4">
        <f t="shared" si="1181"/>
        <v>4.6181142335826209E-2</v>
      </c>
      <c r="IT201" s="4">
        <f t="shared" si="1181"/>
        <v>0.17846218206295436</v>
      </c>
      <c r="IU201" s="4">
        <f t="shared" si="1181"/>
        <v>0.24966210192427579</v>
      </c>
      <c r="IV201" s="4">
        <f t="shared" ref="IV201:KA201" si="1182">IF(AH1=1,FZ201,0)</f>
        <v>7.4001336138382556E-2</v>
      </c>
      <c r="IW201" s="4">
        <f t="shared" si="1182"/>
        <v>8.9019769146297723E-2</v>
      </c>
      <c r="IX201" s="4">
        <f t="shared" si="1182"/>
        <v>5.8608187211433661E-2</v>
      </c>
      <c r="IY201" s="4">
        <f t="shared" si="1182"/>
        <v>1.5686210651458646E-2</v>
      </c>
      <c r="IZ201" s="4">
        <f t="shared" si="1182"/>
        <v>0.73675626963114604</v>
      </c>
      <c r="JA201" s="4">
        <f t="shared" si="1182"/>
        <v>0.81085308298348768</v>
      </c>
      <c r="JB201" s="4">
        <f t="shared" si="1182"/>
        <v>0.5072965850369654</v>
      </c>
      <c r="JC201" s="4">
        <f t="shared" si="1182"/>
        <v>0.55732565196017803</v>
      </c>
      <c r="JD201" s="4">
        <f t="shared" si="1182"/>
        <v>0.44509554550898162</v>
      </c>
      <c r="JE201" s="4">
        <f t="shared" si="1182"/>
        <v>0.1703449294135852</v>
      </c>
      <c r="JF201" s="4">
        <f t="shared" si="1182"/>
        <v>0.47949059418833423</v>
      </c>
      <c r="JG201" s="4">
        <f t="shared" si="1182"/>
        <v>0.5852352359411549</v>
      </c>
      <c r="JH201" s="4">
        <f t="shared" si="1182"/>
        <v>0.25311409789947287</v>
      </c>
      <c r="JI201" s="4">
        <f t="shared" si="1182"/>
        <v>0.29298195920379766</v>
      </c>
      <c r="JJ201" s="4">
        <f t="shared" si="1182"/>
        <v>0.20886715787425658</v>
      </c>
      <c r="JK201" s="4">
        <f t="shared" si="1182"/>
        <v>6.330193268071406E-2</v>
      </c>
      <c r="JL201" s="4">
        <f t="shared" si="1182"/>
        <v>0.96975306935864736</v>
      </c>
      <c r="JM201" s="4">
        <f t="shared" si="1182"/>
        <v>0.98004331885901519</v>
      </c>
      <c r="JN201" s="4">
        <f t="shared" si="1182"/>
        <v>0.92184322125483409</v>
      </c>
      <c r="JO201" s="4">
        <f t="shared" si="1182"/>
        <v>0.93515941483493437</v>
      </c>
      <c r="JP201" s="4">
        <f t="shared" si="1182"/>
        <v>0.9018510353210506</v>
      </c>
      <c r="JQ201" s="4">
        <f t="shared" si="1182"/>
        <v>0.70167467869967404</v>
      </c>
      <c r="JR201" s="4">
        <f t="shared" si="1182"/>
        <v>0.91344050635018159</v>
      </c>
      <c r="JS201" s="4">
        <f t="shared" si="1182"/>
        <v>0.94173774158896517</v>
      </c>
      <c r="JT201" s="4">
        <f t="shared" si="1182"/>
        <v>0.79517363778288586</v>
      </c>
      <c r="JU201" s="4">
        <f t="shared" si="1182"/>
        <v>0.82599789280878488</v>
      </c>
      <c r="JV201" s="4">
        <f t="shared" si="1182"/>
        <v>0.75151384593397741</v>
      </c>
      <c r="JW201" s="4">
        <f t="shared" si="1182"/>
        <v>0.43635335554173421</v>
      </c>
      <c r="JX201" s="4">
        <f t="shared" si="1182"/>
        <v>0.97305301425472335</v>
      </c>
      <c r="JY201" s="4">
        <f t="shared" si="1182"/>
        <v>0.98224115504899889</v>
      </c>
      <c r="JZ201" s="4">
        <f t="shared" si="1182"/>
        <v>0.92999279909930055</v>
      </c>
      <c r="KA201" s="4">
        <f t="shared" si="1182"/>
        <v>0.94200783370224905</v>
      </c>
      <c r="KB201" s="4">
        <f t="shared" ref="KB201:KJ201" si="1183">IF(BN1=1,HF201,0)</f>
        <v>0.91188598359599093</v>
      </c>
      <c r="KC201" s="4">
        <f t="shared" si="1183"/>
        <v>0.72595698195704128</v>
      </c>
      <c r="KD201" s="4">
        <f t="shared" si="1183"/>
        <v>0.92239249125744927</v>
      </c>
      <c r="KE201" s="4">
        <f t="shared" si="1183"/>
        <v>0.94793004860316665</v>
      </c>
      <c r="KF201" s="4">
        <f t="shared" si="1183"/>
        <v>0.81386438971703634</v>
      </c>
      <c r="KG201" s="4">
        <f t="shared" si="1183"/>
        <v>0.84243323978790774</v>
      </c>
      <c r="KH201" s="4">
        <f t="shared" si="1183"/>
        <v>0.77305155609242593</v>
      </c>
      <c r="KI201" s="4">
        <f t="shared" si="1183"/>
        <v>0.46578983062829393</v>
      </c>
      <c r="KJ201" s="4">
        <f t="shared" si="1183"/>
        <v>0</v>
      </c>
    </row>
    <row r="202" spans="1:296" x14ac:dyDescent="0.2">
      <c r="A202" s="4" t="str">
        <f>'Respondent Data'!A202</f>
        <v>1649</v>
      </c>
      <c r="B202" s="4">
        <f>SUMPRODUCT('Respondent Data'!I202:Z202,'Product Coding'!A100:R100)</f>
        <v>-9.4908221485141553E-3</v>
      </c>
      <c r="C202" s="4">
        <f>SUMPRODUCT('Respondent Data'!I202:Z202,'Product Coding'!A101:R101)</f>
        <v>-0.58988041555291204</v>
      </c>
      <c r="D202" s="4">
        <f>SUMPRODUCT('Respondent Data'!I202:Z202,'Product Coding'!A102:R102)</f>
        <v>-0.13331951123183416</v>
      </c>
      <c r="E202" s="4">
        <f>SUMPRODUCT('Respondent Data'!I202:Z202,'Product Coding'!A103:R103)</f>
        <v>-1.5240303592259541</v>
      </c>
      <c r="F202" s="4">
        <f>SUMPRODUCT('Respondent Data'!I202:Z202,'Product Coding'!A104:R104)</f>
        <v>-2.0686756707324103</v>
      </c>
      <c r="G202" s="4">
        <f>SUMPRODUCT('Respondent Data'!I202:Z202,'Product Coding'!A105:R105)</f>
        <v>-2.9074935886850142</v>
      </c>
      <c r="H202" s="4">
        <f>SUMPRODUCT('Respondent Data'!I202:Z202,'Product Coding'!A106:R106)</f>
        <v>-1.9370989201865942</v>
      </c>
      <c r="I202" s="4">
        <f>SUMPRODUCT('Respondent Data'!I202:Z202,'Product Coding'!A107:R107)</f>
        <v>-2.5174885135909921</v>
      </c>
      <c r="J202" s="4">
        <f>SUMPRODUCT('Respondent Data'!I202:Z202,'Product Coding'!A108:R108)</f>
        <v>-2.060927609269914</v>
      </c>
      <c r="K202" s="4">
        <f>SUMPRODUCT('Respondent Data'!I202:Z202,'Product Coding'!A109:R109)</f>
        <v>-3.4516384572640342</v>
      </c>
      <c r="L202" s="4">
        <f>SUMPRODUCT('Respondent Data'!I202:Z202,'Product Coding'!A110:R110)</f>
        <v>-3.9962837687704904</v>
      </c>
      <c r="M202" s="4">
        <f>SUMPRODUCT('Respondent Data'!I202:Z202,'Product Coding'!A111:R111)</f>
        <v>-4.8351016867230943</v>
      </c>
      <c r="N202" s="4">
        <f>SUMPRODUCT('Respondent Data'!I202:Z202,'Product Coding'!A112:R112)</f>
        <v>-1.5077022883843343</v>
      </c>
      <c r="O202" s="4">
        <f>SUMPRODUCT('Respondent Data'!I202:Z202,'Product Coding'!A113:R113)</f>
        <v>-2.0880918817887322</v>
      </c>
      <c r="P202" s="4">
        <f>SUMPRODUCT('Respondent Data'!I202:Z202,'Product Coding'!A114:R114)</f>
        <v>-1.6315309774676541</v>
      </c>
      <c r="Q202" s="4">
        <f>SUMPRODUCT('Respondent Data'!I202:Z202,'Product Coding'!A115:R115)</f>
        <v>-3.0222418254617742</v>
      </c>
      <c r="R202" s="4">
        <f>SUMPRODUCT('Respondent Data'!I202:Z202,'Product Coding'!A116:R116)</f>
        <v>-3.56688713696823</v>
      </c>
      <c r="S202" s="4">
        <f>SUMPRODUCT('Respondent Data'!I202:Z202,'Product Coding'!A117:R117)</f>
        <v>-4.4057050549208343</v>
      </c>
      <c r="T202" s="4">
        <f>SUMPRODUCT('Respondent Data'!I202:Z202,'Product Coding'!A118:R118)</f>
        <v>-3.4353103864224144</v>
      </c>
      <c r="U202" s="4">
        <f>SUMPRODUCT('Respondent Data'!I202:Z202,'Product Coding'!A119:R119)</f>
        <v>-4.0156999798268123</v>
      </c>
      <c r="V202" s="4">
        <f>SUMPRODUCT('Respondent Data'!I202:Z202,'Product Coding'!A120:R120)</f>
        <v>-3.5591390755057342</v>
      </c>
      <c r="W202" s="4">
        <f>SUMPRODUCT('Respondent Data'!I202:Z202,'Product Coding'!A121:R121)</f>
        <v>-4.9498499234998548</v>
      </c>
      <c r="X202" s="4">
        <f>SUMPRODUCT('Respondent Data'!I202:Z202,'Product Coding'!A122:R122)</f>
        <v>-5.4944952350063101</v>
      </c>
      <c r="Y202" s="4">
        <f>SUMPRODUCT('Respondent Data'!I202:Z202,'Product Coding'!A123:R123)</f>
        <v>-6.3333131529589144</v>
      </c>
      <c r="Z202" s="4">
        <f>SUMPRODUCT('Respondent Data'!I202:Z202,'Product Coding'!A124:R124)</f>
        <v>0.42007579495274605</v>
      </c>
      <c r="AA202" s="4">
        <f>SUMPRODUCT('Respondent Data'!I202:Z202,'Product Coding'!A125:R125)</f>
        <v>-0.16031379845165183</v>
      </c>
      <c r="AB202" s="4">
        <f>SUMPRODUCT('Respondent Data'!I202:Z202,'Product Coding'!A126:R126)</f>
        <v>0.29624710586942604</v>
      </c>
      <c r="AC202" s="4">
        <f>SUMPRODUCT('Respondent Data'!I202:Z202,'Product Coding'!A127:R127)</f>
        <v>-1.0944637421246939</v>
      </c>
      <c r="AD202" s="4">
        <f>SUMPRODUCT('Respondent Data'!I202:Z202,'Product Coding'!A128:R128)</f>
        <v>-1.6391090536311501</v>
      </c>
      <c r="AE202" s="4">
        <f>SUMPRODUCT('Respondent Data'!I202:Z202,'Product Coding'!A129:R129)</f>
        <v>-2.477926971583754</v>
      </c>
      <c r="AF202" s="4">
        <f>SUMPRODUCT('Respondent Data'!I202:Z202,'Product Coding'!A130:R130)</f>
        <v>-1.507532303085334</v>
      </c>
      <c r="AG202" s="4">
        <f>SUMPRODUCT('Respondent Data'!I202:Z202,'Product Coding'!A131:R131)</f>
        <v>-2.0879218964897319</v>
      </c>
      <c r="AH202" s="4">
        <f>SUMPRODUCT('Respondent Data'!I202:Z202,'Product Coding'!A132:R132)</f>
        <v>-1.631360992168654</v>
      </c>
      <c r="AI202" s="4">
        <f>SUMPRODUCT('Respondent Data'!I202:Z202,'Product Coding'!A133:R133)</f>
        <v>-3.022071840162774</v>
      </c>
      <c r="AJ202" s="4">
        <f>SUMPRODUCT('Respondent Data'!I202:Z202,'Product Coding'!A134:R134)</f>
        <v>-3.5667171516692302</v>
      </c>
      <c r="AK202" s="4">
        <f>SUMPRODUCT('Respondent Data'!I202:Z202,'Product Coding'!A135:R135)</f>
        <v>-4.4055350696218341</v>
      </c>
      <c r="AL202" s="4">
        <f>SUMPRODUCT('Respondent Data'!I202:Z202,'Product Coding'!A136:R136)</f>
        <v>3.5535389143562668</v>
      </c>
      <c r="AM202" s="4">
        <f>SUMPRODUCT('Respondent Data'!I202:Z202,'Product Coding'!A137:R137)</f>
        <v>2.9731493209518689</v>
      </c>
      <c r="AN202" s="4">
        <f>SUMPRODUCT('Respondent Data'!I202:Z202,'Product Coding'!A138:R138)</f>
        <v>3.429710225272947</v>
      </c>
      <c r="AO202" s="4">
        <f>SUMPRODUCT('Respondent Data'!I202:Z202,'Product Coding'!A139:R139)</f>
        <v>2.0389993772788273</v>
      </c>
      <c r="AP202" s="4">
        <f>SUMPRODUCT('Respondent Data'!I202:Z202,'Product Coding'!A140:R140)</f>
        <v>1.4943540657723711</v>
      </c>
      <c r="AQ202" s="4">
        <f>SUMPRODUCT('Respondent Data'!I202:Z202,'Product Coding'!A141:R141)</f>
        <v>0.65553614781976699</v>
      </c>
      <c r="AR202" s="4">
        <f>SUMPRODUCT('Respondent Data'!I202:Z202,'Product Coding'!A142:R142)</f>
        <v>1.6259308163181867</v>
      </c>
      <c r="AS202" s="4">
        <f>SUMPRODUCT('Respondent Data'!I202:Z202,'Product Coding'!A143:R143)</f>
        <v>1.0455412229137888</v>
      </c>
      <c r="AT202" s="4">
        <f>SUMPRODUCT('Respondent Data'!I202:Z202,'Product Coding'!A144:R144)</f>
        <v>1.5021021272348669</v>
      </c>
      <c r="AU202" s="4">
        <f>SUMPRODUCT('Respondent Data'!I202:Z202,'Product Coding'!A145:R145)</f>
        <v>0.11139127924074699</v>
      </c>
      <c r="AV202" s="4">
        <f>SUMPRODUCT('Respondent Data'!I202:Z202,'Product Coding'!A146:R146)</f>
        <v>-0.43325403226570902</v>
      </c>
      <c r="AW202" s="4">
        <f>SUMPRODUCT('Respondent Data'!I202:Z202,'Product Coding'!A147:R147)</f>
        <v>-1.2720719502183131</v>
      </c>
      <c r="AX202" s="4">
        <f>SUMPRODUCT('Respondent Data'!I202:Z202,'Product Coding'!A148:R148)</f>
        <v>6.1784589169428061</v>
      </c>
      <c r="AY202" s="4">
        <f>SUMPRODUCT('Respondent Data'!I202:Z202,'Product Coding'!A149:R149)</f>
        <v>5.5980693235384082</v>
      </c>
      <c r="AZ202" s="4">
        <f>SUMPRODUCT('Respondent Data'!I202:Z202,'Product Coding'!A150:R150)</f>
        <v>6.0546302278594863</v>
      </c>
      <c r="BA202" s="4">
        <f>SUMPRODUCT('Respondent Data'!I202:Z202,'Product Coding'!A151:R151)</f>
        <v>4.6639193798653658</v>
      </c>
      <c r="BB202" s="4">
        <f>SUMPRODUCT('Respondent Data'!I202:Z202,'Product Coding'!A152:R152)</f>
        <v>4.1192740683589104</v>
      </c>
      <c r="BC202" s="4">
        <f>SUMPRODUCT('Respondent Data'!I202:Z202,'Product Coding'!A153:R153)</f>
        <v>3.2804561504063061</v>
      </c>
      <c r="BD202" s="4">
        <f>SUMPRODUCT('Respondent Data'!I202:Z202,'Product Coding'!A154:R154)</f>
        <v>4.250850818904726</v>
      </c>
      <c r="BE202" s="4">
        <f>SUMPRODUCT('Respondent Data'!I202:Z202,'Product Coding'!A155:R155)</f>
        <v>3.6704612255003282</v>
      </c>
      <c r="BF202" s="4">
        <f>SUMPRODUCT('Respondent Data'!I202:Z202,'Product Coding'!A156:R156)</f>
        <v>4.1270221298214063</v>
      </c>
      <c r="BG202" s="4">
        <f>SUMPRODUCT('Respondent Data'!I202:Z202,'Product Coding'!A157:R157)</f>
        <v>2.7363112818272861</v>
      </c>
      <c r="BH202" s="4">
        <f>SUMPRODUCT('Respondent Data'!I202:Z202,'Product Coding'!A158:R158)</f>
        <v>2.1916659703208299</v>
      </c>
      <c r="BI202" s="4">
        <f>SUMPRODUCT('Respondent Data'!I202:Z202,'Product Coding'!A159:R159)</f>
        <v>1.352848052368226</v>
      </c>
      <c r="BJ202" s="4">
        <f>SUMPRODUCT('Respondent Data'!I202:Z202,'Product Coding'!A160:R160)</f>
        <v>6.9166672768710162</v>
      </c>
      <c r="BK202" s="4">
        <f>SUMPRODUCT('Respondent Data'!I202:Z202,'Product Coding'!A161:R161)</f>
        <v>6.3362776834666183</v>
      </c>
      <c r="BL202" s="4">
        <f>SUMPRODUCT('Respondent Data'!I202:Z202,'Product Coding'!A162:R162)</f>
        <v>6.7928385877876964</v>
      </c>
      <c r="BM202" s="4">
        <f>SUMPRODUCT('Respondent Data'!I202:Z202,'Product Coding'!A163:R163)</f>
        <v>5.4021277397935759</v>
      </c>
      <c r="BN202" s="4">
        <f>SUMPRODUCT('Respondent Data'!I202:Z202,'Product Coding'!A164:R164)</f>
        <v>4.8574824282871205</v>
      </c>
      <c r="BO202" s="4">
        <f>SUMPRODUCT('Respondent Data'!I202:Z202,'Product Coding'!A165:R165)</f>
        <v>4.0186645103345162</v>
      </c>
      <c r="BP202" s="4">
        <f>SUMPRODUCT('Respondent Data'!I202:Z202,'Product Coding'!A166:R166)</f>
        <v>4.9890591788329361</v>
      </c>
      <c r="BQ202" s="4">
        <f>SUMPRODUCT('Respondent Data'!I202:Z202,'Product Coding'!A167:R167)</f>
        <v>4.4086695854285383</v>
      </c>
      <c r="BR202" s="4">
        <f>SUMPRODUCT('Respondent Data'!I202:Z202,'Product Coding'!A168:R168)</f>
        <v>4.8652304897496164</v>
      </c>
      <c r="BS202" s="4">
        <f>SUMPRODUCT('Respondent Data'!I202:Z202,'Product Coding'!A169:R169)</f>
        <v>3.4745196417554958</v>
      </c>
      <c r="BT202" s="4">
        <f>SUMPRODUCT('Respondent Data'!I202:Z202,'Product Coding'!A170:R170)</f>
        <v>2.92987433024904</v>
      </c>
      <c r="BU202" s="4">
        <f>SUMPRODUCT('Respondent Data'!I202:Z202,'Product Coding'!A171:R171)</f>
        <v>2.0910564122964361</v>
      </c>
      <c r="BV202" s="4">
        <f>SUMPRODUCT('Respondent Data'!I202:Z202,'Product Coding'!A172:R172)</f>
        <v>-3.6115054912038</v>
      </c>
      <c r="BX202" s="4">
        <f t="shared" si="1014"/>
        <v>1.009536002821835</v>
      </c>
      <c r="BY202" s="4">
        <f t="shared" si="1015"/>
        <v>1.8037726993390484</v>
      </c>
      <c r="BZ202" s="4">
        <f t="shared" si="1016"/>
        <v>1.1426150183458155</v>
      </c>
      <c r="CA202" s="4">
        <f t="shared" si="1017"/>
        <v>4.5906900902256771</v>
      </c>
      <c r="CB202" s="4">
        <f t="shared" si="1018"/>
        <v>7.9143349890548924</v>
      </c>
      <c r="CC202" s="4">
        <f t="shared" si="1019"/>
        <v>18.310846490840756</v>
      </c>
      <c r="CD202" s="4">
        <f t="shared" si="1020"/>
        <v>6.9385923337155244</v>
      </c>
      <c r="CE202" s="4">
        <f t="shared" si="1021"/>
        <v>12.397421576264541</v>
      </c>
      <c r="CF202" s="4">
        <f t="shared" si="1022"/>
        <v>7.8532511812574457</v>
      </c>
      <c r="CG202" s="4">
        <f t="shared" si="1023"/>
        <v>31.552046660514371</v>
      </c>
      <c r="CH202" s="4">
        <f t="shared" si="1024"/>
        <v>54.395627226782729</v>
      </c>
      <c r="CI202" s="4">
        <f t="shared" si="1025"/>
        <v>125.85137997065745</v>
      </c>
      <c r="CJ202" s="4">
        <f t="shared" si="1026"/>
        <v>4.5163416126296694</v>
      </c>
      <c r="CK202" s="4">
        <f t="shared" si="1027"/>
        <v>8.069502899331459</v>
      </c>
      <c r="CL202" s="4">
        <f t="shared" si="1028"/>
        <v>5.1116946202477775</v>
      </c>
      <c r="CM202" s="4">
        <f t="shared" si="1029"/>
        <v>20.537281114512069</v>
      </c>
      <c r="CN202" s="4">
        <f t="shared" si="1030"/>
        <v>35.406206759787764</v>
      </c>
      <c r="CO202" s="4">
        <f t="shared" si="1031"/>
        <v>81.916878385616911</v>
      </c>
      <c r="CP202" s="4">
        <f t="shared" si="1032"/>
        <v>31.041045789590388</v>
      </c>
      <c r="CQ202" s="4">
        <f t="shared" si="1033"/>
        <v>55.462104172304457</v>
      </c>
      <c r="CR202" s="4">
        <f t="shared" si="1034"/>
        <v>35.132937314971194</v>
      </c>
      <c r="CS202" s="4">
        <f t="shared" si="1035"/>
        <v>141.15377846674261</v>
      </c>
      <c r="CT202" s="4">
        <f t="shared" si="1036"/>
        <v>243.34866126886052</v>
      </c>
      <c r="CU202" s="4">
        <f t="shared" si="1037"/>
        <v>563.01887478960828</v>
      </c>
      <c r="CV202" s="4">
        <f t="shared" si="1038"/>
        <v>0.65699702086967515</v>
      </c>
      <c r="CW202" s="4">
        <f t="shared" si="1039"/>
        <v>1.1738791746696637</v>
      </c>
      <c r="CX202" s="4">
        <f t="shared" si="1040"/>
        <v>0.74360365648755777</v>
      </c>
      <c r="CY202" s="4">
        <f t="shared" si="1041"/>
        <v>2.9875801403652287</v>
      </c>
      <c r="CZ202" s="4">
        <f t="shared" si="1042"/>
        <v>5.150578578118675</v>
      </c>
      <c r="DA202" s="4">
        <f t="shared" si="1043"/>
        <v>11.916535478138298</v>
      </c>
      <c r="DB202" s="4">
        <f t="shared" si="1044"/>
        <v>4.5155739661964125</v>
      </c>
      <c r="DC202" s="4">
        <f t="shared" si="1045"/>
        <v>8.0681313190458788</v>
      </c>
      <c r="DD202" s="4">
        <f t="shared" si="1046"/>
        <v>5.110825781156386</v>
      </c>
      <c r="DE202" s="4">
        <f t="shared" si="1047"/>
        <v>20.533790375336746</v>
      </c>
      <c r="DF202" s="4">
        <f t="shared" si="1048"/>
        <v>35.400188736647479</v>
      </c>
      <c r="DG202" s="4">
        <f t="shared" si="1049"/>
        <v>81.902954903978483</v>
      </c>
      <c r="DH202" s="4">
        <f t="shared" si="1050"/>
        <v>2.8623165275061768E-2</v>
      </c>
      <c r="DI202" s="4">
        <f t="shared" si="1051"/>
        <v>5.1141993893740897E-2</v>
      </c>
      <c r="DJ202" s="4">
        <f t="shared" si="1052"/>
        <v>3.2396327049716817E-2</v>
      </c>
      <c r="DK202" s="4">
        <f t="shared" si="1053"/>
        <v>0.13015888567800535</v>
      </c>
      <c r="DL202" s="4">
        <f t="shared" si="1054"/>
        <v>0.22439350137164085</v>
      </c>
      <c r="DM202" s="4">
        <f t="shared" si="1055"/>
        <v>0.51916363950233124</v>
      </c>
      <c r="DN202" s="4">
        <f t="shared" si="1056"/>
        <v>0.19672847188122136</v>
      </c>
      <c r="DO202" s="4">
        <f t="shared" si="1057"/>
        <v>0.35150152720671418</v>
      </c>
      <c r="DP202" s="4">
        <f t="shared" si="1058"/>
        <v>0.22266160481586753</v>
      </c>
      <c r="DQ202" s="4">
        <f t="shared" si="1059"/>
        <v>0.89458864647321323</v>
      </c>
      <c r="DR202" s="4">
        <f t="shared" si="1060"/>
        <v>1.5422679567651132</v>
      </c>
      <c r="DS202" s="4">
        <f t="shared" si="1061"/>
        <v>3.5682381202114102</v>
      </c>
      <c r="DT202" s="4">
        <f t="shared" si="1062"/>
        <v>2.0736210157594752E-3</v>
      </c>
      <c r="DU202" s="4">
        <f t="shared" si="1063"/>
        <v>3.7050099912709607E-3</v>
      </c>
      <c r="DV202" s="4">
        <f t="shared" si="1064"/>
        <v>2.3469698042878303E-3</v>
      </c>
      <c r="DW202" s="4">
        <f t="shared" si="1065"/>
        <v>9.4294323543909538E-3</v>
      </c>
      <c r="DX202" s="4">
        <f t="shared" si="1066"/>
        <v>1.6256311130254022E-2</v>
      </c>
      <c r="DY202" s="4">
        <f t="shared" si="1067"/>
        <v>3.7611096576665635E-2</v>
      </c>
      <c r="DZ202" s="4">
        <f t="shared" si="1068"/>
        <v>1.4252102790552302E-2</v>
      </c>
      <c r="EA202" s="4">
        <f t="shared" si="1069"/>
        <v>2.5464722258458208E-2</v>
      </c>
      <c r="EB202" s="4">
        <f t="shared" si="1070"/>
        <v>1.613084292781514E-2</v>
      </c>
      <c r="EC202" s="4">
        <f t="shared" si="1071"/>
        <v>6.4808968538601838E-2</v>
      </c>
      <c r="ED202" s="4">
        <f t="shared" si="1072"/>
        <v>0.11173045385958505</v>
      </c>
      <c r="EE202" s="4">
        <f t="shared" si="1073"/>
        <v>0.25850298121120358</v>
      </c>
      <c r="EF202" s="4">
        <f t="shared" si="1074"/>
        <v>9.9112759625602661E-4</v>
      </c>
      <c r="EG202" s="4">
        <f t="shared" si="1075"/>
        <v>1.7708817661688336E-3</v>
      </c>
      <c r="EH202" s="4">
        <f t="shared" si="1076"/>
        <v>1.1217799795288585E-3</v>
      </c>
      <c r="EI202" s="4">
        <f t="shared" si="1077"/>
        <v>4.5069810502684224E-3</v>
      </c>
      <c r="EJ202" s="4">
        <f t="shared" si="1078"/>
        <v>7.7700208726991628E-3</v>
      </c>
      <c r="EK202" s="4">
        <f t="shared" si="1079"/>
        <v>1.797695695562327E-2</v>
      </c>
      <c r="EL202" s="4">
        <f t="shared" si="1080"/>
        <v>6.8120704183837156E-3</v>
      </c>
      <c r="EM202" s="4">
        <f t="shared" si="1081"/>
        <v>1.2171360518406579E-2</v>
      </c>
      <c r="EN202" s="4">
        <f t="shared" si="1082"/>
        <v>7.710050898945657E-3</v>
      </c>
      <c r="EO202" s="4">
        <f t="shared" si="1083"/>
        <v>3.097671016802021E-2</v>
      </c>
      <c r="EP202" s="4">
        <f t="shared" si="1084"/>
        <v>5.3403748959347137E-2</v>
      </c>
      <c r="EQ202" s="4">
        <f t="shared" si="1085"/>
        <v>0.12355654019981993</v>
      </c>
      <c r="ER202" s="4">
        <f t="shared" si="1086"/>
        <v>37.021746795053886</v>
      </c>
      <c r="ET202" s="4">
        <f t="shared" si="1087"/>
        <v>0.49762731227297141</v>
      </c>
      <c r="EU202" s="4">
        <f t="shared" si="1088"/>
        <v>0.35666229300104696</v>
      </c>
      <c r="EV202" s="4">
        <f t="shared" si="1089"/>
        <v>0.46671940196332606</v>
      </c>
      <c r="EW202" s="4">
        <f t="shared" si="1090"/>
        <v>0.17886879506133266</v>
      </c>
      <c r="EX202" s="4">
        <f t="shared" si="1091"/>
        <v>0.11217886709752434</v>
      </c>
      <c r="EY202" s="4">
        <f t="shared" si="1092"/>
        <v>5.1784368980112065E-2</v>
      </c>
      <c r="EZ202" s="4">
        <f t="shared" si="1093"/>
        <v>0.12596691679870742</v>
      </c>
      <c r="FA202" s="4">
        <f t="shared" si="1094"/>
        <v>7.4641228113000765E-2</v>
      </c>
      <c r="FB202" s="4">
        <f t="shared" si="1095"/>
        <v>0.11295285534392441</v>
      </c>
      <c r="FC202" s="4">
        <f t="shared" si="1096"/>
        <v>3.0720034608853024E-2</v>
      </c>
      <c r="FD202" s="4">
        <f t="shared" si="1097"/>
        <v>1.8051966374640471E-2</v>
      </c>
      <c r="FE202" s="4">
        <f t="shared" si="1098"/>
        <v>7.8832410040104751E-3</v>
      </c>
      <c r="FF202" s="4">
        <f t="shared" si="1099"/>
        <v>0.18127956356265157</v>
      </c>
      <c r="FG202" s="4">
        <f t="shared" si="1100"/>
        <v>0.11025962625511847</v>
      </c>
      <c r="FH202" s="4">
        <f t="shared" si="1101"/>
        <v>0.16362074058593237</v>
      </c>
      <c r="FI202" s="4">
        <f t="shared" si="1102"/>
        <v>4.6431116104353042E-2</v>
      </c>
      <c r="FJ202" s="4">
        <f t="shared" si="1103"/>
        <v>2.7467843782740458E-2</v>
      </c>
      <c r="FK202" s="4">
        <f t="shared" si="1104"/>
        <v>1.2060270712910291E-2</v>
      </c>
      <c r="FL202" s="4">
        <f t="shared" si="1105"/>
        <v>3.120996756993755E-2</v>
      </c>
      <c r="FM202" s="4">
        <f t="shared" si="1106"/>
        <v>1.771099420858133E-2</v>
      </c>
      <c r="FN202" s="4">
        <f t="shared" si="1107"/>
        <v>2.7675580074849424E-2</v>
      </c>
      <c r="FO202" s="4">
        <f t="shared" si="1108"/>
        <v>7.0346353842008751E-3</v>
      </c>
      <c r="FP202" s="4">
        <f t="shared" si="1109"/>
        <v>4.0925127021657175E-3</v>
      </c>
      <c r="FQ202" s="4">
        <f t="shared" si="1110"/>
        <v>1.77299031060445E-3</v>
      </c>
      <c r="FR202" s="4">
        <f t="shared" si="1111"/>
        <v>0.60350138678894538</v>
      </c>
      <c r="FS202" s="4">
        <f t="shared" si="1112"/>
        <v>0.46000716675155462</v>
      </c>
      <c r="FT202" s="4">
        <f t="shared" si="1113"/>
        <v>0.57352483534846033</v>
      </c>
      <c r="FU202" s="4">
        <f t="shared" si="1114"/>
        <v>0.25077865893584483</v>
      </c>
      <c r="FV202" s="4">
        <f t="shared" si="1115"/>
        <v>0.16258633026128702</v>
      </c>
      <c r="FW202" s="4">
        <f t="shared" si="1116"/>
        <v>7.7420141158791075E-2</v>
      </c>
      <c r="FX202" s="4">
        <f t="shared" si="1117"/>
        <v>0.18130479368579816</v>
      </c>
      <c r="FY202" s="4">
        <f t="shared" si="1118"/>
        <v>0.1102763033327154</v>
      </c>
      <c r="FZ202" s="4">
        <f t="shared" si="1119"/>
        <v>0.16364400423321582</v>
      </c>
      <c r="GA202" s="4">
        <f t="shared" si="1120"/>
        <v>4.6438642829240505E-2</v>
      </c>
      <c r="GB202" s="4">
        <f t="shared" si="1121"/>
        <v>2.7472385026212964E-2</v>
      </c>
      <c r="GC202" s="4">
        <f t="shared" si="1122"/>
        <v>1.2062296225246011E-2</v>
      </c>
      <c r="GD202" s="4">
        <f t="shared" si="1123"/>
        <v>0.97217332231925024</v>
      </c>
      <c r="GE202" s="4">
        <f t="shared" si="1124"/>
        <v>0.95134625560501496</v>
      </c>
      <c r="GF202" s="4">
        <f t="shared" si="1125"/>
        <v>0.96862026123020428</v>
      </c>
      <c r="GG202" s="4">
        <f t="shared" si="1126"/>
        <v>0.88483133891397903</v>
      </c>
      <c r="GH202" s="4">
        <f t="shared" si="1127"/>
        <v>0.81673089483057404</v>
      </c>
      <c r="GI202" s="4">
        <f t="shared" si="1128"/>
        <v>0.65825693427443654</v>
      </c>
      <c r="GJ202" s="4">
        <f t="shared" si="1129"/>
        <v>0.83561143859812226</v>
      </c>
      <c r="GK202" s="4">
        <f t="shared" si="1130"/>
        <v>0.73991777283951865</v>
      </c>
      <c r="GL202" s="4">
        <f t="shared" si="1131"/>
        <v>0.81788779173334691</v>
      </c>
      <c r="GM202" s="4">
        <f t="shared" si="1132"/>
        <v>0.52781906080853236</v>
      </c>
      <c r="GN202" s="4">
        <f t="shared" si="1133"/>
        <v>0.3933495670033309</v>
      </c>
      <c r="GO202" s="4">
        <f t="shared" si="1134"/>
        <v>0.2189027746989953</v>
      </c>
      <c r="GP202" s="4">
        <f t="shared" si="1135"/>
        <v>0.99793066999043689</v>
      </c>
      <c r="GQ202" s="4">
        <f t="shared" si="1136"/>
        <v>0.99630866643646299</v>
      </c>
      <c r="GR202" s="4">
        <f t="shared" si="1137"/>
        <v>0.99765852556550749</v>
      </c>
      <c r="GS202" s="4">
        <f t="shared" si="1138"/>
        <v>0.99065865126163632</v>
      </c>
      <c r="GT202" s="4">
        <f t="shared" si="1139"/>
        <v>0.98400372922439794</v>
      </c>
      <c r="GU202" s="4">
        <f t="shared" si="1140"/>
        <v>0.96375222209867084</v>
      </c>
      <c r="GV202" s="4">
        <f t="shared" si="1141"/>
        <v>0.98594816540055485</v>
      </c>
      <c r="GW202" s="4">
        <f t="shared" si="1142"/>
        <v>0.97516762721746741</v>
      </c>
      <c r="GX202" s="4">
        <f t="shared" si="1143"/>
        <v>0.98412523048573475</v>
      </c>
      <c r="GY202" s="4">
        <f t="shared" si="1144"/>
        <v>0.93913559102761046</v>
      </c>
      <c r="GZ202" s="4">
        <f t="shared" si="1145"/>
        <v>0.89949861185173841</v>
      </c>
      <c r="HA202" s="4">
        <f t="shared" si="1146"/>
        <v>0.79459485986881317</v>
      </c>
      <c r="HB202" s="4">
        <f t="shared" si="1147"/>
        <v>0.99900985376500184</v>
      </c>
      <c r="HC202" s="4">
        <f t="shared" si="1148"/>
        <v>0.99823224871235361</v>
      </c>
      <c r="HD202" s="4">
        <f t="shared" si="1149"/>
        <v>0.99887947700073831</v>
      </c>
      <c r="HE202" s="4">
        <f t="shared" si="1150"/>
        <v>0.99551324068892366</v>
      </c>
      <c r="HF202" s="4">
        <f t="shared" si="1151"/>
        <v>0.99228988686727293</v>
      </c>
      <c r="HG202" s="4">
        <f t="shared" si="1152"/>
        <v>0.98234050699007436</v>
      </c>
      <c r="HH202" s="4">
        <f t="shared" si="1153"/>
        <v>0.99323401991440885</v>
      </c>
      <c r="HI202" s="4">
        <f t="shared" si="1154"/>
        <v>0.98797500009072303</v>
      </c>
      <c r="HJ202" s="4">
        <f t="shared" si="1155"/>
        <v>0.99234893916948852</v>
      </c>
      <c r="HK202" s="4">
        <f t="shared" si="1156"/>
        <v>0.96995401558297867</v>
      </c>
      <c r="HL202" s="4">
        <f t="shared" si="1157"/>
        <v>0.9493036273963289</v>
      </c>
      <c r="HM202" s="4">
        <f t="shared" si="1158"/>
        <v>0.89003086557811684</v>
      </c>
      <c r="HN202" s="4">
        <f t="shared" si="1159"/>
        <v>2.6300737980036373E-2</v>
      </c>
      <c r="HP202" s="4">
        <f t="shared" ref="HP202:IU202" si="1184">IF(B1=1,ET202,0)</f>
        <v>0.49762731227297141</v>
      </c>
      <c r="HQ202" s="4">
        <f t="shared" si="1184"/>
        <v>0.35666229300104696</v>
      </c>
      <c r="HR202" s="4">
        <f t="shared" si="1184"/>
        <v>0.46671940196332606</v>
      </c>
      <c r="HS202" s="4">
        <f t="shared" si="1184"/>
        <v>0.17886879506133266</v>
      </c>
      <c r="HT202" s="4">
        <f t="shared" si="1184"/>
        <v>0.11217886709752434</v>
      </c>
      <c r="HU202" s="4">
        <f t="shared" si="1184"/>
        <v>5.1784368980112065E-2</v>
      </c>
      <c r="HV202" s="4">
        <f t="shared" si="1184"/>
        <v>0.12596691679870742</v>
      </c>
      <c r="HW202" s="4">
        <f t="shared" si="1184"/>
        <v>7.4641228113000765E-2</v>
      </c>
      <c r="HX202" s="4">
        <f t="shared" si="1184"/>
        <v>0.11295285534392441</v>
      </c>
      <c r="HY202" s="4">
        <f t="shared" si="1184"/>
        <v>3.0720034608853024E-2</v>
      </c>
      <c r="HZ202" s="4">
        <f t="shared" si="1184"/>
        <v>1.8051966374640471E-2</v>
      </c>
      <c r="IA202" s="4">
        <f t="shared" si="1184"/>
        <v>7.8832410040104751E-3</v>
      </c>
      <c r="IB202" s="4">
        <f t="shared" si="1184"/>
        <v>0.18127956356265157</v>
      </c>
      <c r="IC202" s="4">
        <f t="shared" si="1184"/>
        <v>0.11025962625511847</v>
      </c>
      <c r="ID202" s="4">
        <f t="shared" si="1184"/>
        <v>0.16362074058593237</v>
      </c>
      <c r="IE202" s="4">
        <f t="shared" si="1184"/>
        <v>4.6431116104353042E-2</v>
      </c>
      <c r="IF202" s="4">
        <f t="shared" si="1184"/>
        <v>2.7467843782740458E-2</v>
      </c>
      <c r="IG202" s="4">
        <f t="shared" si="1184"/>
        <v>1.2060270712910291E-2</v>
      </c>
      <c r="IH202" s="4">
        <f t="shared" si="1184"/>
        <v>3.120996756993755E-2</v>
      </c>
      <c r="II202" s="4">
        <f t="shared" si="1184"/>
        <v>1.771099420858133E-2</v>
      </c>
      <c r="IJ202" s="4">
        <f t="shared" si="1184"/>
        <v>2.7675580074849424E-2</v>
      </c>
      <c r="IK202" s="4">
        <f t="shared" si="1184"/>
        <v>7.0346353842008751E-3</v>
      </c>
      <c r="IL202" s="4">
        <f t="shared" si="1184"/>
        <v>4.0925127021657175E-3</v>
      </c>
      <c r="IM202" s="4">
        <f t="shared" si="1184"/>
        <v>1.77299031060445E-3</v>
      </c>
      <c r="IN202" s="4">
        <f t="shared" si="1184"/>
        <v>0.60350138678894538</v>
      </c>
      <c r="IO202" s="4">
        <f t="shared" si="1184"/>
        <v>0.46000716675155462</v>
      </c>
      <c r="IP202" s="4">
        <f t="shared" si="1184"/>
        <v>0.57352483534846033</v>
      </c>
      <c r="IQ202" s="4">
        <f t="shared" si="1184"/>
        <v>0.25077865893584483</v>
      </c>
      <c r="IR202" s="4">
        <f t="shared" si="1184"/>
        <v>0.16258633026128702</v>
      </c>
      <c r="IS202" s="4">
        <f t="shared" si="1184"/>
        <v>7.7420141158791075E-2</v>
      </c>
      <c r="IT202" s="4">
        <f t="shared" si="1184"/>
        <v>0.18130479368579816</v>
      </c>
      <c r="IU202" s="4">
        <f t="shared" si="1184"/>
        <v>0.1102763033327154</v>
      </c>
      <c r="IV202" s="4">
        <f t="shared" ref="IV202:KA202" si="1185">IF(AH1=1,FZ202,0)</f>
        <v>0.16364400423321582</v>
      </c>
      <c r="IW202" s="4">
        <f t="shared" si="1185"/>
        <v>4.6438642829240505E-2</v>
      </c>
      <c r="IX202" s="4">
        <f t="shared" si="1185"/>
        <v>2.7472385026212964E-2</v>
      </c>
      <c r="IY202" s="4">
        <f t="shared" si="1185"/>
        <v>1.2062296225246011E-2</v>
      </c>
      <c r="IZ202" s="4">
        <f t="shared" si="1185"/>
        <v>0.97217332231925024</v>
      </c>
      <c r="JA202" s="4">
        <f t="shared" si="1185"/>
        <v>0.95134625560501496</v>
      </c>
      <c r="JB202" s="4">
        <f t="shared" si="1185"/>
        <v>0.96862026123020428</v>
      </c>
      <c r="JC202" s="4">
        <f t="shared" si="1185"/>
        <v>0.88483133891397903</v>
      </c>
      <c r="JD202" s="4">
        <f t="shared" si="1185"/>
        <v>0.81673089483057404</v>
      </c>
      <c r="JE202" s="4">
        <f t="shared" si="1185"/>
        <v>0.65825693427443654</v>
      </c>
      <c r="JF202" s="4">
        <f t="shared" si="1185"/>
        <v>0.83561143859812226</v>
      </c>
      <c r="JG202" s="4">
        <f t="shared" si="1185"/>
        <v>0.73991777283951865</v>
      </c>
      <c r="JH202" s="4">
        <f t="shared" si="1185"/>
        <v>0.81788779173334691</v>
      </c>
      <c r="JI202" s="4">
        <f t="shared" si="1185"/>
        <v>0.52781906080853236</v>
      </c>
      <c r="JJ202" s="4">
        <f t="shared" si="1185"/>
        <v>0.3933495670033309</v>
      </c>
      <c r="JK202" s="4">
        <f t="shared" si="1185"/>
        <v>0.2189027746989953</v>
      </c>
      <c r="JL202" s="4">
        <f t="shared" si="1185"/>
        <v>0.99793066999043689</v>
      </c>
      <c r="JM202" s="4">
        <f t="shared" si="1185"/>
        <v>0.99630866643646299</v>
      </c>
      <c r="JN202" s="4">
        <f t="shared" si="1185"/>
        <v>0.99765852556550749</v>
      </c>
      <c r="JO202" s="4">
        <f t="shared" si="1185"/>
        <v>0.99065865126163632</v>
      </c>
      <c r="JP202" s="4">
        <f t="shared" si="1185"/>
        <v>0.98400372922439794</v>
      </c>
      <c r="JQ202" s="4">
        <f t="shared" si="1185"/>
        <v>0.96375222209867084</v>
      </c>
      <c r="JR202" s="4">
        <f t="shared" si="1185"/>
        <v>0.98594816540055485</v>
      </c>
      <c r="JS202" s="4">
        <f t="shared" si="1185"/>
        <v>0.97516762721746741</v>
      </c>
      <c r="JT202" s="4">
        <f t="shared" si="1185"/>
        <v>0.98412523048573475</v>
      </c>
      <c r="JU202" s="4">
        <f t="shared" si="1185"/>
        <v>0.93913559102761046</v>
      </c>
      <c r="JV202" s="4">
        <f t="shared" si="1185"/>
        <v>0.89949861185173841</v>
      </c>
      <c r="JW202" s="4">
        <f t="shared" si="1185"/>
        <v>0.79459485986881317</v>
      </c>
      <c r="JX202" s="4">
        <f t="shared" si="1185"/>
        <v>0.99900985376500184</v>
      </c>
      <c r="JY202" s="4">
        <f t="shared" si="1185"/>
        <v>0.99823224871235361</v>
      </c>
      <c r="JZ202" s="4">
        <f t="shared" si="1185"/>
        <v>0.99887947700073831</v>
      </c>
      <c r="KA202" s="4">
        <f t="shared" si="1185"/>
        <v>0.99551324068892366</v>
      </c>
      <c r="KB202" s="4">
        <f t="shared" ref="KB202:KJ202" si="1186">IF(BN1=1,HF202,0)</f>
        <v>0.99228988686727293</v>
      </c>
      <c r="KC202" s="4">
        <f t="shared" si="1186"/>
        <v>0.98234050699007436</v>
      </c>
      <c r="KD202" s="4">
        <f t="shared" si="1186"/>
        <v>0.99323401991440885</v>
      </c>
      <c r="KE202" s="4">
        <f t="shared" si="1186"/>
        <v>0.98797500009072303</v>
      </c>
      <c r="KF202" s="4">
        <f t="shared" si="1186"/>
        <v>0.99234893916948852</v>
      </c>
      <c r="KG202" s="4">
        <f t="shared" si="1186"/>
        <v>0.96995401558297867</v>
      </c>
      <c r="KH202" s="4">
        <f t="shared" si="1186"/>
        <v>0.9493036273963289</v>
      </c>
      <c r="KI202" s="4">
        <f t="shared" si="1186"/>
        <v>0.89003086557811684</v>
      </c>
      <c r="KJ202" s="4">
        <f t="shared" si="1186"/>
        <v>0</v>
      </c>
    </row>
    <row r="203" spans="1:296" x14ac:dyDescent="0.2">
      <c r="A203" s="4" t="str">
        <f>'Respondent Data'!A203</f>
        <v>1661</v>
      </c>
      <c r="B203" s="4">
        <f>SUMPRODUCT('Respondent Data'!I203:Z203,'Product Coding'!A100:R100)</f>
        <v>-2.519690711334162</v>
      </c>
      <c r="C203" s="4">
        <f>SUMPRODUCT('Respondent Data'!I203:Z203,'Product Coding'!A101:R101)</f>
        <v>-2.3865704683754574</v>
      </c>
      <c r="D203" s="4">
        <f>SUMPRODUCT('Respondent Data'!I203:Z203,'Product Coding'!A102:R102)</f>
        <v>-2.5684185746098267</v>
      </c>
      <c r="E203" s="4">
        <f>SUMPRODUCT('Respondent Data'!I203:Z203,'Product Coding'!A103:R103)</f>
        <v>-3.2636768046284539</v>
      </c>
      <c r="F203" s="4">
        <f>SUMPRODUCT('Respondent Data'!I203:Z203,'Product Coding'!A104:R104)</f>
        <v>-3.1904392427976935</v>
      </c>
      <c r="G203" s="4">
        <f>SUMPRODUCT('Respondent Data'!I203:Z203,'Product Coding'!A105:R105)</f>
        <v>-4.1615808220500332</v>
      </c>
      <c r="H203" s="4">
        <f>SUMPRODUCT('Respondent Data'!I203:Z203,'Product Coding'!A106:R106)</f>
        <v>-3.8285914994299803</v>
      </c>
      <c r="I203" s="4">
        <f>SUMPRODUCT('Respondent Data'!I203:Z203,'Product Coding'!A107:R107)</f>
        <v>-3.6954712564712748</v>
      </c>
      <c r="J203" s="4">
        <f>SUMPRODUCT('Respondent Data'!I203:Z203,'Product Coding'!A108:R108)</f>
        <v>-3.877319362705645</v>
      </c>
      <c r="K203" s="4">
        <f>SUMPRODUCT('Respondent Data'!I203:Z203,'Product Coding'!A109:R109)</f>
        <v>-4.5725775927242722</v>
      </c>
      <c r="L203" s="4">
        <f>SUMPRODUCT('Respondent Data'!I203:Z203,'Product Coding'!A110:R110)</f>
        <v>-4.499340030893511</v>
      </c>
      <c r="M203" s="4">
        <f>SUMPRODUCT('Respondent Data'!I203:Z203,'Product Coding'!A111:R111)</f>
        <v>-5.4704816101458507</v>
      </c>
      <c r="N203" s="4">
        <f>SUMPRODUCT('Respondent Data'!I203:Z203,'Product Coding'!A112:R112)</f>
        <v>-3.4663183745363524</v>
      </c>
      <c r="O203" s="4">
        <f>SUMPRODUCT('Respondent Data'!I203:Z203,'Product Coding'!A113:R113)</f>
        <v>-3.3331981315776469</v>
      </c>
      <c r="P203" s="4">
        <f>SUMPRODUCT('Respondent Data'!I203:Z203,'Product Coding'!A114:R114)</f>
        <v>-3.5150462378120171</v>
      </c>
      <c r="Q203" s="4">
        <f>SUMPRODUCT('Respondent Data'!I203:Z203,'Product Coding'!A115:R115)</f>
        <v>-4.2103044678306443</v>
      </c>
      <c r="R203" s="4">
        <f>SUMPRODUCT('Respondent Data'!I203:Z203,'Product Coding'!A116:R116)</f>
        <v>-4.137066905999883</v>
      </c>
      <c r="S203" s="4">
        <f>SUMPRODUCT('Respondent Data'!I203:Z203,'Product Coding'!A117:R117)</f>
        <v>-5.1082084852522227</v>
      </c>
      <c r="T203" s="4">
        <f>SUMPRODUCT('Respondent Data'!I203:Z203,'Product Coding'!A118:R118)</f>
        <v>-4.7752191626321698</v>
      </c>
      <c r="U203" s="4">
        <f>SUMPRODUCT('Respondent Data'!I203:Z203,'Product Coding'!A119:R119)</f>
        <v>-4.6420989196734652</v>
      </c>
      <c r="V203" s="4">
        <f>SUMPRODUCT('Respondent Data'!I203:Z203,'Product Coding'!A120:R120)</f>
        <v>-4.8239470259078345</v>
      </c>
      <c r="W203" s="4">
        <f>SUMPRODUCT('Respondent Data'!I203:Z203,'Product Coding'!A121:R121)</f>
        <v>-5.5192052559264617</v>
      </c>
      <c r="X203" s="4">
        <f>SUMPRODUCT('Respondent Data'!I203:Z203,'Product Coding'!A122:R122)</f>
        <v>-5.4459676940957005</v>
      </c>
      <c r="Y203" s="4">
        <f>SUMPRODUCT('Respondent Data'!I203:Z203,'Product Coding'!A123:R123)</f>
        <v>-6.4171092733480402</v>
      </c>
      <c r="Z203" s="4">
        <f>SUMPRODUCT('Respondent Data'!I203:Z203,'Product Coding'!A124:R124)</f>
        <v>-1.584925428605892</v>
      </c>
      <c r="AA203" s="4">
        <f>SUMPRODUCT('Respondent Data'!I203:Z203,'Product Coding'!A125:R125)</f>
        <v>-1.451805185647187</v>
      </c>
      <c r="AB203" s="4">
        <f>SUMPRODUCT('Respondent Data'!I203:Z203,'Product Coding'!A126:R126)</f>
        <v>-1.6336532918815572</v>
      </c>
      <c r="AC203" s="4">
        <f>SUMPRODUCT('Respondent Data'!I203:Z203,'Product Coding'!A127:R127)</f>
        <v>-2.3289115219001841</v>
      </c>
      <c r="AD203" s="4">
        <f>SUMPRODUCT('Respondent Data'!I203:Z203,'Product Coding'!A128:R128)</f>
        <v>-2.2556739600694229</v>
      </c>
      <c r="AE203" s="4">
        <f>SUMPRODUCT('Respondent Data'!I203:Z203,'Product Coding'!A129:R129)</f>
        <v>-3.2268155393217635</v>
      </c>
      <c r="AF203" s="4">
        <f>SUMPRODUCT('Respondent Data'!I203:Z203,'Product Coding'!A130:R130)</f>
        <v>-2.8938262167017097</v>
      </c>
      <c r="AG203" s="4">
        <f>SUMPRODUCT('Respondent Data'!I203:Z203,'Product Coding'!A131:R131)</f>
        <v>-2.7607059737430051</v>
      </c>
      <c r="AH203" s="4">
        <f>SUMPRODUCT('Respondent Data'!I203:Z203,'Product Coding'!A132:R132)</f>
        <v>-2.9425540799773753</v>
      </c>
      <c r="AI203" s="4">
        <f>SUMPRODUCT('Respondent Data'!I203:Z203,'Product Coding'!A133:R133)</f>
        <v>-3.6378123099960016</v>
      </c>
      <c r="AJ203" s="4">
        <f>SUMPRODUCT('Respondent Data'!I203:Z203,'Product Coding'!A134:R134)</f>
        <v>-3.5645747481652412</v>
      </c>
      <c r="AK203" s="4">
        <f>SUMPRODUCT('Respondent Data'!I203:Z203,'Product Coding'!A135:R135)</f>
        <v>-4.5357163274175809</v>
      </c>
      <c r="AL203" s="4">
        <f>SUMPRODUCT('Respondent Data'!I203:Z203,'Product Coding'!A136:R136)</f>
        <v>1.1893232568425378</v>
      </c>
      <c r="AM203" s="4">
        <f>SUMPRODUCT('Respondent Data'!I203:Z203,'Product Coding'!A137:R137)</f>
        <v>1.3224434998012429</v>
      </c>
      <c r="AN203" s="4">
        <f>SUMPRODUCT('Respondent Data'!I203:Z203,'Product Coding'!A138:R138)</f>
        <v>1.1405953935668729</v>
      </c>
      <c r="AO203" s="4">
        <f>SUMPRODUCT('Respondent Data'!I203:Z203,'Product Coding'!A139:R139)</f>
        <v>0.44533716354824582</v>
      </c>
      <c r="AP203" s="4">
        <f>SUMPRODUCT('Respondent Data'!I203:Z203,'Product Coding'!A140:R140)</f>
        <v>0.51857472537900684</v>
      </c>
      <c r="AQ203" s="4">
        <f>SUMPRODUCT('Respondent Data'!I203:Z203,'Product Coding'!A141:R141)</f>
        <v>-0.45256685387333317</v>
      </c>
      <c r="AR203" s="4">
        <f>SUMPRODUCT('Respondent Data'!I203:Z203,'Product Coding'!A142:R142)</f>
        <v>-0.11957753125328008</v>
      </c>
      <c r="AS203" s="4">
        <f>SUMPRODUCT('Respondent Data'!I203:Z203,'Product Coding'!A143:R143)</f>
        <v>1.3542711705424981E-2</v>
      </c>
      <c r="AT203" s="4">
        <f>SUMPRODUCT('Respondent Data'!I203:Z203,'Product Coding'!A144:R144)</f>
        <v>-0.16830539452894505</v>
      </c>
      <c r="AU203" s="4">
        <f>SUMPRODUCT('Respondent Data'!I203:Z203,'Product Coding'!A145:R145)</f>
        <v>-0.86356362454757207</v>
      </c>
      <c r="AV203" s="4">
        <f>SUMPRODUCT('Respondent Data'!I203:Z203,'Product Coding'!A146:R146)</f>
        <v>-0.79032606271681105</v>
      </c>
      <c r="AW203" s="4">
        <f>SUMPRODUCT('Respondent Data'!I203:Z203,'Product Coding'!A147:R147)</f>
        <v>-1.7614676419691511</v>
      </c>
      <c r="AX203" s="4">
        <f>SUMPRODUCT('Respondent Data'!I203:Z203,'Product Coding'!A148:R148)</f>
        <v>2.8499679931649879</v>
      </c>
      <c r="AY203" s="4">
        <f>SUMPRODUCT('Respondent Data'!I203:Z203,'Product Coding'!A149:R149)</f>
        <v>2.9830882361236926</v>
      </c>
      <c r="AZ203" s="4">
        <f>SUMPRODUCT('Respondent Data'!I203:Z203,'Product Coding'!A150:R150)</f>
        <v>2.8012401298893232</v>
      </c>
      <c r="BA203" s="4">
        <f>SUMPRODUCT('Respondent Data'!I203:Z203,'Product Coding'!A151:R151)</f>
        <v>2.1059818998706961</v>
      </c>
      <c r="BB203" s="4">
        <f>SUMPRODUCT('Respondent Data'!I203:Z203,'Product Coding'!A152:R152)</f>
        <v>2.1792194617014569</v>
      </c>
      <c r="BC203" s="4">
        <f>SUMPRODUCT('Respondent Data'!I203:Z203,'Product Coding'!A153:R153)</f>
        <v>1.208077882449117</v>
      </c>
      <c r="BD203" s="4">
        <f>SUMPRODUCT('Respondent Data'!I203:Z203,'Product Coding'!A154:R154)</f>
        <v>1.5410672050691698</v>
      </c>
      <c r="BE203" s="4">
        <f>SUMPRODUCT('Respondent Data'!I203:Z203,'Product Coding'!A155:R155)</f>
        <v>1.6741874480278749</v>
      </c>
      <c r="BF203" s="4">
        <f>SUMPRODUCT('Respondent Data'!I203:Z203,'Product Coding'!A156:R156)</f>
        <v>1.4923393417935051</v>
      </c>
      <c r="BG203" s="4">
        <f>SUMPRODUCT('Respondent Data'!I203:Z203,'Product Coding'!A157:R157)</f>
        <v>0.79708111177487795</v>
      </c>
      <c r="BH203" s="4">
        <f>SUMPRODUCT('Respondent Data'!I203:Z203,'Product Coding'!A158:R158)</f>
        <v>0.87031867360563897</v>
      </c>
      <c r="BI203" s="4">
        <f>SUMPRODUCT('Respondent Data'!I203:Z203,'Product Coding'!A159:R159)</f>
        <v>-0.10082290564670093</v>
      </c>
      <c r="BJ203" s="4">
        <f>SUMPRODUCT('Respondent Data'!I203:Z203,'Product Coding'!A160:R160)</f>
        <v>5.1402869906551176</v>
      </c>
      <c r="BK203" s="4">
        <f>SUMPRODUCT('Respondent Data'!I203:Z203,'Product Coding'!A161:R161)</f>
        <v>5.2734072336138222</v>
      </c>
      <c r="BL203" s="4">
        <f>SUMPRODUCT('Respondent Data'!I203:Z203,'Product Coding'!A162:R162)</f>
        <v>5.091559127379452</v>
      </c>
      <c r="BM203" s="4">
        <f>SUMPRODUCT('Respondent Data'!I203:Z203,'Product Coding'!A163:R163)</f>
        <v>4.3963008973608257</v>
      </c>
      <c r="BN203" s="4">
        <f>SUMPRODUCT('Respondent Data'!I203:Z203,'Product Coding'!A164:R164)</f>
        <v>4.4695384591915861</v>
      </c>
      <c r="BO203" s="4">
        <f>SUMPRODUCT('Respondent Data'!I203:Z203,'Product Coding'!A165:R165)</f>
        <v>3.4983968799392464</v>
      </c>
      <c r="BP203" s="4">
        <f>SUMPRODUCT('Respondent Data'!I203:Z203,'Product Coding'!A166:R166)</f>
        <v>3.8313862025593002</v>
      </c>
      <c r="BQ203" s="4">
        <f>SUMPRODUCT('Respondent Data'!I203:Z203,'Product Coding'!A167:R167)</f>
        <v>3.9645064455180048</v>
      </c>
      <c r="BR203" s="4">
        <f>SUMPRODUCT('Respondent Data'!I203:Z203,'Product Coding'!A168:R168)</f>
        <v>3.7826583392836346</v>
      </c>
      <c r="BS203" s="4">
        <f>SUMPRODUCT('Respondent Data'!I203:Z203,'Product Coding'!A169:R169)</f>
        <v>3.0874001092650074</v>
      </c>
      <c r="BT203" s="4">
        <f>SUMPRODUCT('Respondent Data'!I203:Z203,'Product Coding'!A170:R170)</f>
        <v>3.1606376710957687</v>
      </c>
      <c r="BU203" s="4">
        <f>SUMPRODUCT('Respondent Data'!I203:Z203,'Product Coding'!A171:R171)</f>
        <v>2.189496091843429</v>
      </c>
      <c r="BV203" s="4">
        <f>SUMPRODUCT('Respondent Data'!I203:Z203,'Product Coding'!A172:R172)</f>
        <v>-3.8606862753171298</v>
      </c>
      <c r="BX203" s="4">
        <f t="shared" si="1014"/>
        <v>12.424753233892485</v>
      </c>
      <c r="BY203" s="4">
        <f t="shared" si="1015"/>
        <v>10.876129877673987</v>
      </c>
      <c r="BZ203" s="4">
        <f t="shared" si="1016"/>
        <v>13.045178144012072</v>
      </c>
      <c r="CA203" s="4">
        <f t="shared" si="1017"/>
        <v>26.145492497699244</v>
      </c>
      <c r="CB203" s="4">
        <f t="shared" si="1018"/>
        <v>24.299098303293917</v>
      </c>
      <c r="CC203" s="4">
        <f t="shared" si="1019"/>
        <v>64.172888375158692</v>
      </c>
      <c r="CD203" s="4">
        <f t="shared" si="1020"/>
        <v>45.997704792543253</v>
      </c>
      <c r="CE203" s="4">
        <f t="shared" si="1021"/>
        <v>40.264543044117914</v>
      </c>
      <c r="CF203" s="4">
        <f t="shared" si="1022"/>
        <v>48.294581142873824</v>
      </c>
      <c r="CG203" s="4">
        <f t="shared" si="1023"/>
        <v>96.793282162277421</v>
      </c>
      <c r="CH203" s="4">
        <f t="shared" si="1024"/>
        <v>89.957742374392581</v>
      </c>
      <c r="CI203" s="4">
        <f t="shared" si="1025"/>
        <v>237.57458354290569</v>
      </c>
      <c r="CJ203" s="4">
        <f t="shared" si="1026"/>
        <v>32.018644524999324</v>
      </c>
      <c r="CK203" s="4">
        <f t="shared" si="1027"/>
        <v>28.027835225816354</v>
      </c>
      <c r="CL203" s="4">
        <f t="shared" si="1028"/>
        <v>33.617482286813789</v>
      </c>
      <c r="CM203" s="4">
        <f t="shared" si="1029"/>
        <v>67.377050831986992</v>
      </c>
      <c r="CN203" s="4">
        <f t="shared" si="1030"/>
        <v>62.618884754094893</v>
      </c>
      <c r="CO203" s="4">
        <f t="shared" si="1031"/>
        <v>165.37381969259044</v>
      </c>
      <c r="CP203" s="4">
        <f t="shared" si="1032"/>
        <v>118.53629049958187</v>
      </c>
      <c r="CQ203" s="4">
        <f t="shared" si="1033"/>
        <v>103.76190709159492</v>
      </c>
      <c r="CR203" s="4">
        <f t="shared" si="1034"/>
        <v>124.45535110341748</v>
      </c>
      <c r="CS203" s="4">
        <f t="shared" si="1035"/>
        <v>249.4367200394681</v>
      </c>
      <c r="CT203" s="4">
        <f t="shared" si="1036"/>
        <v>231.82150350480481</v>
      </c>
      <c r="CU203" s="4">
        <f t="shared" si="1037"/>
        <v>612.23076188628215</v>
      </c>
      <c r="CV203" s="4">
        <f t="shared" si="1038"/>
        <v>4.8789275365186473</v>
      </c>
      <c r="CW203" s="4">
        <f t="shared" si="1039"/>
        <v>4.2708171785809137</v>
      </c>
      <c r="CX203" s="4">
        <f t="shared" si="1040"/>
        <v>5.1225547636628823</v>
      </c>
      <c r="CY203" s="4">
        <f t="shared" si="1041"/>
        <v>10.266760305138339</v>
      </c>
      <c r="CZ203" s="4">
        <f t="shared" si="1042"/>
        <v>9.5417218831454527</v>
      </c>
      <c r="DA203" s="4">
        <f t="shared" si="1043"/>
        <v>25.199282939272624</v>
      </c>
      <c r="DB203" s="4">
        <f t="shared" si="1044"/>
        <v>18.062287781846571</v>
      </c>
      <c r="DC203" s="4">
        <f t="shared" si="1045"/>
        <v>15.81100116076456</v>
      </c>
      <c r="DD203" s="4">
        <f t="shared" si="1046"/>
        <v>18.964220646238413</v>
      </c>
      <c r="DE203" s="4">
        <f t="shared" si="1047"/>
        <v>38.008594682053605</v>
      </c>
      <c r="DF203" s="4">
        <f t="shared" si="1048"/>
        <v>35.324428431805131</v>
      </c>
      <c r="DG203" s="4">
        <f t="shared" si="1049"/>
        <v>93.290317787768373</v>
      </c>
      <c r="DH203" s="4">
        <f t="shared" si="1050"/>
        <v>0.30442721340505835</v>
      </c>
      <c r="DI203" s="4">
        <f t="shared" si="1051"/>
        <v>0.26648335375064075</v>
      </c>
      <c r="DJ203" s="4">
        <f t="shared" si="1052"/>
        <v>0.31962866030378434</v>
      </c>
      <c r="DK203" s="4">
        <f t="shared" si="1053"/>
        <v>0.64060824986573051</v>
      </c>
      <c r="DL203" s="4">
        <f t="shared" si="1054"/>
        <v>0.59536850716268763</v>
      </c>
      <c r="DM203" s="4">
        <f t="shared" si="1055"/>
        <v>1.5723429847212427</v>
      </c>
      <c r="DN203" s="4">
        <f t="shared" si="1056"/>
        <v>1.1270206200011204</v>
      </c>
      <c r="DO203" s="4">
        <f t="shared" si="1057"/>
        <v>0.98654857824558306</v>
      </c>
      <c r="DP203" s="4">
        <f t="shared" si="1058"/>
        <v>1.1832979281861831</v>
      </c>
      <c r="DQ203" s="4">
        <f t="shared" si="1059"/>
        <v>2.3715971343891424</v>
      </c>
      <c r="DR203" s="4">
        <f t="shared" si="1060"/>
        <v>2.2041149888227585</v>
      </c>
      <c r="DS203" s="4">
        <f t="shared" si="1061"/>
        <v>5.8209742344456989</v>
      </c>
      <c r="DT203" s="4">
        <f t="shared" si="1062"/>
        <v>5.7846172318102351E-2</v>
      </c>
      <c r="DU203" s="4">
        <f t="shared" si="1063"/>
        <v>5.0636215562157305E-2</v>
      </c>
      <c r="DV203" s="4">
        <f t="shared" si="1064"/>
        <v>6.0734696990231971E-2</v>
      </c>
      <c r="DW203" s="4">
        <f t="shared" si="1065"/>
        <v>0.12172609273542455</v>
      </c>
      <c r="DX203" s="4">
        <f t="shared" si="1066"/>
        <v>0.11312979832811469</v>
      </c>
      <c r="DY203" s="4">
        <f t="shared" si="1067"/>
        <v>0.29877100085768177</v>
      </c>
      <c r="DZ203" s="4">
        <f t="shared" si="1068"/>
        <v>0.21415243486755942</v>
      </c>
      <c r="EA203" s="4">
        <f t="shared" si="1069"/>
        <v>0.18746043896358397</v>
      </c>
      <c r="EB203" s="4">
        <f t="shared" si="1070"/>
        <v>0.22484604806481498</v>
      </c>
      <c r="EC203" s="4">
        <f t="shared" si="1071"/>
        <v>0.45064242112434144</v>
      </c>
      <c r="ED203" s="4">
        <f t="shared" si="1072"/>
        <v>0.41881806171745817</v>
      </c>
      <c r="EE203" s="4">
        <f t="shared" si="1073"/>
        <v>1.1060807437637072</v>
      </c>
      <c r="EF203" s="4">
        <f t="shared" si="1074"/>
        <v>5.8560088523345512E-3</v>
      </c>
      <c r="EG203" s="4">
        <f t="shared" si="1075"/>
        <v>5.1261149130159304E-3</v>
      </c>
      <c r="EH203" s="4">
        <f t="shared" si="1076"/>
        <v>6.1484262305693546E-3</v>
      </c>
      <c r="EI203" s="4">
        <f t="shared" si="1077"/>
        <v>1.2322839144806653E-2</v>
      </c>
      <c r="EJ203" s="4">
        <f t="shared" si="1078"/>
        <v>1.1452600473358261E-2</v>
      </c>
      <c r="EK203" s="4">
        <f t="shared" si="1079"/>
        <v>3.0245832277755017E-2</v>
      </c>
      <c r="EL203" s="4">
        <f t="shared" si="1080"/>
        <v>2.1679542553604277E-2</v>
      </c>
      <c r="EM203" s="4">
        <f t="shared" si="1081"/>
        <v>1.8977400682563966E-2</v>
      </c>
      <c r="EN203" s="4">
        <f t="shared" si="1082"/>
        <v>2.2762101537839339E-2</v>
      </c>
      <c r="EO203" s="4">
        <f t="shared" si="1083"/>
        <v>4.5620408431342005E-2</v>
      </c>
      <c r="EP203" s="4">
        <f t="shared" si="1084"/>
        <v>4.2398696035545941E-2</v>
      </c>
      <c r="EQ203" s="4">
        <f t="shared" si="1085"/>
        <v>0.11197315859134341</v>
      </c>
      <c r="ER203" s="4">
        <f t="shared" si="1086"/>
        <v>47.497936847942952</v>
      </c>
      <c r="ET203" s="4">
        <f t="shared" si="1087"/>
        <v>7.4489264910685568E-2</v>
      </c>
      <c r="EU203" s="4">
        <f t="shared" si="1088"/>
        <v>8.4202514649145632E-2</v>
      </c>
      <c r="EV203" s="4">
        <f t="shared" si="1089"/>
        <v>7.1198812129437697E-2</v>
      </c>
      <c r="EW203" s="4">
        <f t="shared" si="1090"/>
        <v>3.6838528535990143E-2</v>
      </c>
      <c r="EX203" s="4">
        <f t="shared" si="1091"/>
        <v>3.9527100452817363E-2</v>
      </c>
      <c r="EY203" s="4">
        <f t="shared" si="1092"/>
        <v>1.5343803611152519E-2</v>
      </c>
      <c r="EZ203" s="4">
        <f t="shared" si="1093"/>
        <v>2.1277634820980915E-2</v>
      </c>
      <c r="FA203" s="4">
        <f t="shared" si="1094"/>
        <v>2.4233880378388094E-2</v>
      </c>
      <c r="FB203" s="4">
        <f t="shared" si="1095"/>
        <v>2.028620543709728E-2</v>
      </c>
      <c r="FC203" s="4">
        <f t="shared" si="1096"/>
        <v>1.0225651270611898E-2</v>
      </c>
      <c r="FD203" s="4">
        <f t="shared" si="1097"/>
        <v>1.0994116321443911E-2</v>
      </c>
      <c r="FE203" s="4">
        <f t="shared" si="1098"/>
        <v>4.1915613354519725E-3</v>
      </c>
      <c r="FF203" s="4">
        <f t="shared" si="1099"/>
        <v>3.0285919194619648E-2</v>
      </c>
      <c r="FG203" s="4">
        <f t="shared" si="1100"/>
        <v>3.4449692587156293E-2</v>
      </c>
      <c r="FH203" s="4">
        <f t="shared" si="1101"/>
        <v>2.8887138345728623E-2</v>
      </c>
      <c r="FI203" s="4">
        <f t="shared" si="1102"/>
        <v>1.4624789864908842E-2</v>
      </c>
      <c r="FJ203" s="4">
        <f t="shared" si="1103"/>
        <v>1.5718603113922616E-2</v>
      </c>
      <c r="FK203" s="4">
        <f t="shared" si="1104"/>
        <v>6.0105610476919018E-3</v>
      </c>
      <c r="FL203" s="4">
        <f t="shared" si="1105"/>
        <v>8.3656603013249602E-3</v>
      </c>
      <c r="FM203" s="4">
        <f t="shared" si="1106"/>
        <v>9.5454543331831947E-3</v>
      </c>
      <c r="FN203" s="4">
        <f t="shared" si="1107"/>
        <v>7.9709633045119219E-3</v>
      </c>
      <c r="FO203" s="4">
        <f t="shared" si="1108"/>
        <v>3.9930246644437877E-3</v>
      </c>
      <c r="FP203" s="4">
        <f t="shared" si="1109"/>
        <v>4.2951359086097589E-3</v>
      </c>
      <c r="FQ203" s="4">
        <f t="shared" si="1110"/>
        <v>1.6307074956970937E-3</v>
      </c>
      <c r="FR203" s="4">
        <f t="shared" si="1111"/>
        <v>0.1700990518743789</v>
      </c>
      <c r="FS203" s="4">
        <f t="shared" si="1112"/>
        <v>0.18972390164920017</v>
      </c>
      <c r="FT203" s="4">
        <f t="shared" si="1113"/>
        <v>0.16333051129815285</v>
      </c>
      <c r="FU203" s="4">
        <f t="shared" si="1114"/>
        <v>8.8756658783620185E-2</v>
      </c>
      <c r="FV203" s="4">
        <f t="shared" si="1115"/>
        <v>9.486116320321844E-2</v>
      </c>
      <c r="FW203" s="4">
        <f t="shared" si="1116"/>
        <v>3.8168983567905358E-2</v>
      </c>
      <c r="FX203" s="4">
        <f t="shared" si="1117"/>
        <v>5.2459600413352361E-2</v>
      </c>
      <c r="FY203" s="4">
        <f t="shared" si="1118"/>
        <v>5.9484856995543754E-2</v>
      </c>
      <c r="FZ203" s="4">
        <f t="shared" si="1119"/>
        <v>5.0089608691457559E-2</v>
      </c>
      <c r="GA203" s="4">
        <f t="shared" si="1120"/>
        <v>2.5635376207491591E-2</v>
      </c>
      <c r="GB203" s="4">
        <f t="shared" si="1121"/>
        <v>2.7529683003199433E-2</v>
      </c>
      <c r="GC203" s="4">
        <f t="shared" si="1122"/>
        <v>1.0605542790202824E-2</v>
      </c>
      <c r="GD203" s="4">
        <f t="shared" si="1123"/>
        <v>0.76662000740510017</v>
      </c>
      <c r="GE203" s="4">
        <f t="shared" si="1124"/>
        <v>0.78958795395023484</v>
      </c>
      <c r="GF203" s="4">
        <f t="shared" si="1125"/>
        <v>0.75778893720737739</v>
      </c>
      <c r="GG203" s="4">
        <f t="shared" si="1126"/>
        <v>0.60953003258507399</v>
      </c>
      <c r="GH203" s="4">
        <f t="shared" si="1127"/>
        <v>0.62681442908664931</v>
      </c>
      <c r="GI203" s="4">
        <f t="shared" si="1128"/>
        <v>0.38875064714916585</v>
      </c>
      <c r="GJ203" s="4">
        <f t="shared" si="1129"/>
        <v>0.47014118744155531</v>
      </c>
      <c r="GK203" s="4">
        <f t="shared" si="1130"/>
        <v>0.50338562618143889</v>
      </c>
      <c r="GL203" s="4">
        <f t="shared" si="1131"/>
        <v>0.45802269451644162</v>
      </c>
      <c r="GM203" s="4">
        <f t="shared" si="1132"/>
        <v>0.29659534046945901</v>
      </c>
      <c r="GN203" s="4">
        <f t="shared" si="1133"/>
        <v>0.31209866171732353</v>
      </c>
      <c r="GO203" s="4">
        <f t="shared" si="1134"/>
        <v>0.14660662328117768</v>
      </c>
      <c r="GP203" s="4">
        <f t="shared" si="1135"/>
        <v>0.94531702828650255</v>
      </c>
      <c r="GQ203" s="4">
        <f t="shared" si="1136"/>
        <v>0.95180423555544036</v>
      </c>
      <c r="GR203" s="4">
        <f t="shared" si="1137"/>
        <v>0.9427428016048095</v>
      </c>
      <c r="GS203" s="4">
        <f t="shared" si="1138"/>
        <v>0.8914832297084353</v>
      </c>
      <c r="GT203" s="4">
        <f t="shared" si="1139"/>
        <v>0.89836782871320842</v>
      </c>
      <c r="GU203" s="4">
        <f t="shared" si="1140"/>
        <v>0.76995867580937705</v>
      </c>
      <c r="GV203" s="4">
        <f t="shared" si="1141"/>
        <v>0.82361981188060684</v>
      </c>
      <c r="GW203" s="4">
        <f t="shared" si="1142"/>
        <v>0.84213331845631889</v>
      </c>
      <c r="GX203" s="4">
        <f t="shared" si="1143"/>
        <v>0.81642913538394601</v>
      </c>
      <c r="GY203" s="4">
        <f t="shared" si="1144"/>
        <v>0.6893497566581126</v>
      </c>
      <c r="GZ203" s="4">
        <f t="shared" si="1145"/>
        <v>0.70481200301997482</v>
      </c>
      <c r="HA203" s="4">
        <f t="shared" si="1146"/>
        <v>0.47481560379918442</v>
      </c>
      <c r="HB203" s="4">
        <f t="shared" si="1147"/>
        <v>0.99417808433732369</v>
      </c>
      <c r="HC203" s="4">
        <f t="shared" si="1148"/>
        <v>0.9949000281288487</v>
      </c>
      <c r="HD203" s="4">
        <f t="shared" si="1149"/>
        <v>0.9938891459050393</v>
      </c>
      <c r="HE203" s="4">
        <f t="shared" si="1150"/>
        <v>0.98782716474596499</v>
      </c>
      <c r="HF203" s="4">
        <f t="shared" si="1151"/>
        <v>0.98867707644629277</v>
      </c>
      <c r="HG203" s="4">
        <f t="shared" si="1152"/>
        <v>0.97064212120044691</v>
      </c>
      <c r="HH203" s="4">
        <f t="shared" si="1153"/>
        <v>0.97878048678608365</v>
      </c>
      <c r="HI203" s="4">
        <f t="shared" si="1154"/>
        <v>0.98137603378656679</v>
      </c>
      <c r="HJ203" s="4">
        <f t="shared" si="1155"/>
        <v>0.97774448084885623</v>
      </c>
      <c r="HK203" s="4">
        <f t="shared" si="1156"/>
        <v>0.95637000955271845</v>
      </c>
      <c r="HL203" s="4">
        <f t="shared" si="1157"/>
        <v>0.95932583550152462</v>
      </c>
      <c r="HM203" s="4">
        <f t="shared" si="1158"/>
        <v>0.8993022828597842</v>
      </c>
      <c r="HN203" s="4">
        <f t="shared" si="1159"/>
        <v>2.0619433835615115E-2</v>
      </c>
      <c r="HP203" s="4">
        <f t="shared" ref="HP203:IU203" si="1187">IF(B1=1,ET203,0)</f>
        <v>7.4489264910685568E-2</v>
      </c>
      <c r="HQ203" s="4">
        <f t="shared" si="1187"/>
        <v>8.4202514649145632E-2</v>
      </c>
      <c r="HR203" s="4">
        <f t="shared" si="1187"/>
        <v>7.1198812129437697E-2</v>
      </c>
      <c r="HS203" s="4">
        <f t="shared" si="1187"/>
        <v>3.6838528535990143E-2</v>
      </c>
      <c r="HT203" s="4">
        <f t="shared" si="1187"/>
        <v>3.9527100452817363E-2</v>
      </c>
      <c r="HU203" s="4">
        <f t="shared" si="1187"/>
        <v>1.5343803611152519E-2</v>
      </c>
      <c r="HV203" s="4">
        <f t="shared" si="1187"/>
        <v>2.1277634820980915E-2</v>
      </c>
      <c r="HW203" s="4">
        <f t="shared" si="1187"/>
        <v>2.4233880378388094E-2</v>
      </c>
      <c r="HX203" s="4">
        <f t="shared" si="1187"/>
        <v>2.028620543709728E-2</v>
      </c>
      <c r="HY203" s="4">
        <f t="shared" si="1187"/>
        <v>1.0225651270611898E-2</v>
      </c>
      <c r="HZ203" s="4">
        <f t="shared" si="1187"/>
        <v>1.0994116321443911E-2</v>
      </c>
      <c r="IA203" s="4">
        <f t="shared" si="1187"/>
        <v>4.1915613354519725E-3</v>
      </c>
      <c r="IB203" s="4">
        <f t="shared" si="1187"/>
        <v>3.0285919194619648E-2</v>
      </c>
      <c r="IC203" s="4">
        <f t="shared" si="1187"/>
        <v>3.4449692587156293E-2</v>
      </c>
      <c r="ID203" s="4">
        <f t="shared" si="1187"/>
        <v>2.8887138345728623E-2</v>
      </c>
      <c r="IE203" s="4">
        <f t="shared" si="1187"/>
        <v>1.4624789864908842E-2</v>
      </c>
      <c r="IF203" s="4">
        <f t="shared" si="1187"/>
        <v>1.5718603113922616E-2</v>
      </c>
      <c r="IG203" s="4">
        <f t="shared" si="1187"/>
        <v>6.0105610476919018E-3</v>
      </c>
      <c r="IH203" s="4">
        <f t="shared" si="1187"/>
        <v>8.3656603013249602E-3</v>
      </c>
      <c r="II203" s="4">
        <f t="shared" si="1187"/>
        <v>9.5454543331831947E-3</v>
      </c>
      <c r="IJ203" s="4">
        <f t="shared" si="1187"/>
        <v>7.9709633045119219E-3</v>
      </c>
      <c r="IK203" s="4">
        <f t="shared" si="1187"/>
        <v>3.9930246644437877E-3</v>
      </c>
      <c r="IL203" s="4">
        <f t="shared" si="1187"/>
        <v>4.2951359086097589E-3</v>
      </c>
      <c r="IM203" s="4">
        <f t="shared" si="1187"/>
        <v>1.6307074956970937E-3</v>
      </c>
      <c r="IN203" s="4">
        <f t="shared" si="1187"/>
        <v>0.1700990518743789</v>
      </c>
      <c r="IO203" s="4">
        <f t="shared" si="1187"/>
        <v>0.18972390164920017</v>
      </c>
      <c r="IP203" s="4">
        <f t="shared" si="1187"/>
        <v>0.16333051129815285</v>
      </c>
      <c r="IQ203" s="4">
        <f t="shared" si="1187"/>
        <v>8.8756658783620185E-2</v>
      </c>
      <c r="IR203" s="4">
        <f t="shared" si="1187"/>
        <v>9.486116320321844E-2</v>
      </c>
      <c r="IS203" s="4">
        <f t="shared" si="1187"/>
        <v>3.8168983567905358E-2</v>
      </c>
      <c r="IT203" s="4">
        <f t="shared" si="1187"/>
        <v>5.2459600413352361E-2</v>
      </c>
      <c r="IU203" s="4">
        <f t="shared" si="1187"/>
        <v>5.9484856995543754E-2</v>
      </c>
      <c r="IV203" s="4">
        <f t="shared" ref="IV203:KA203" si="1188">IF(AH1=1,FZ203,0)</f>
        <v>5.0089608691457559E-2</v>
      </c>
      <c r="IW203" s="4">
        <f t="shared" si="1188"/>
        <v>2.5635376207491591E-2</v>
      </c>
      <c r="IX203" s="4">
        <f t="shared" si="1188"/>
        <v>2.7529683003199433E-2</v>
      </c>
      <c r="IY203" s="4">
        <f t="shared" si="1188"/>
        <v>1.0605542790202824E-2</v>
      </c>
      <c r="IZ203" s="4">
        <f t="shared" si="1188"/>
        <v>0.76662000740510017</v>
      </c>
      <c r="JA203" s="4">
        <f t="shared" si="1188"/>
        <v>0.78958795395023484</v>
      </c>
      <c r="JB203" s="4">
        <f t="shared" si="1188"/>
        <v>0.75778893720737739</v>
      </c>
      <c r="JC203" s="4">
        <f t="shared" si="1188"/>
        <v>0.60953003258507399</v>
      </c>
      <c r="JD203" s="4">
        <f t="shared" si="1188"/>
        <v>0.62681442908664931</v>
      </c>
      <c r="JE203" s="4">
        <f t="shared" si="1188"/>
        <v>0.38875064714916585</v>
      </c>
      <c r="JF203" s="4">
        <f t="shared" si="1188"/>
        <v>0.47014118744155531</v>
      </c>
      <c r="JG203" s="4">
        <f t="shared" si="1188"/>
        <v>0.50338562618143889</v>
      </c>
      <c r="JH203" s="4">
        <f t="shared" si="1188"/>
        <v>0.45802269451644162</v>
      </c>
      <c r="JI203" s="4">
        <f t="shared" si="1188"/>
        <v>0.29659534046945901</v>
      </c>
      <c r="JJ203" s="4">
        <f t="shared" si="1188"/>
        <v>0.31209866171732353</v>
      </c>
      <c r="JK203" s="4">
        <f t="shared" si="1188"/>
        <v>0.14660662328117768</v>
      </c>
      <c r="JL203" s="4">
        <f t="shared" si="1188"/>
        <v>0.94531702828650255</v>
      </c>
      <c r="JM203" s="4">
        <f t="shared" si="1188"/>
        <v>0.95180423555544036</v>
      </c>
      <c r="JN203" s="4">
        <f t="shared" si="1188"/>
        <v>0.9427428016048095</v>
      </c>
      <c r="JO203" s="4">
        <f t="shared" si="1188"/>
        <v>0.8914832297084353</v>
      </c>
      <c r="JP203" s="4">
        <f t="shared" si="1188"/>
        <v>0.89836782871320842</v>
      </c>
      <c r="JQ203" s="4">
        <f t="shared" si="1188"/>
        <v>0.76995867580937705</v>
      </c>
      <c r="JR203" s="4">
        <f t="shared" si="1188"/>
        <v>0.82361981188060684</v>
      </c>
      <c r="JS203" s="4">
        <f t="shared" si="1188"/>
        <v>0.84213331845631889</v>
      </c>
      <c r="JT203" s="4">
        <f t="shared" si="1188"/>
        <v>0.81642913538394601</v>
      </c>
      <c r="JU203" s="4">
        <f t="shared" si="1188"/>
        <v>0.6893497566581126</v>
      </c>
      <c r="JV203" s="4">
        <f t="shared" si="1188"/>
        <v>0.70481200301997482</v>
      </c>
      <c r="JW203" s="4">
        <f t="shared" si="1188"/>
        <v>0.47481560379918442</v>
      </c>
      <c r="JX203" s="4">
        <f t="shared" si="1188"/>
        <v>0.99417808433732369</v>
      </c>
      <c r="JY203" s="4">
        <f t="shared" si="1188"/>
        <v>0.9949000281288487</v>
      </c>
      <c r="JZ203" s="4">
        <f t="shared" si="1188"/>
        <v>0.9938891459050393</v>
      </c>
      <c r="KA203" s="4">
        <f t="shared" si="1188"/>
        <v>0.98782716474596499</v>
      </c>
      <c r="KB203" s="4">
        <f t="shared" ref="KB203:KJ203" si="1189">IF(BN1=1,HF203,0)</f>
        <v>0.98867707644629277</v>
      </c>
      <c r="KC203" s="4">
        <f t="shared" si="1189"/>
        <v>0.97064212120044691</v>
      </c>
      <c r="KD203" s="4">
        <f t="shared" si="1189"/>
        <v>0.97878048678608365</v>
      </c>
      <c r="KE203" s="4">
        <f t="shared" si="1189"/>
        <v>0.98137603378656679</v>
      </c>
      <c r="KF203" s="4">
        <f t="shared" si="1189"/>
        <v>0.97774448084885623</v>
      </c>
      <c r="KG203" s="4">
        <f t="shared" si="1189"/>
        <v>0.95637000955271845</v>
      </c>
      <c r="KH203" s="4">
        <f t="shared" si="1189"/>
        <v>0.95932583550152462</v>
      </c>
      <c r="KI203" s="4">
        <f t="shared" si="1189"/>
        <v>0.8993022828597842</v>
      </c>
      <c r="KJ203" s="4">
        <f t="shared" si="1189"/>
        <v>0</v>
      </c>
    </row>
    <row r="204" spans="1:296" x14ac:dyDescent="0.2">
      <c r="A204" s="4" t="str">
        <f>'Respondent Data'!A204</f>
        <v>1683</v>
      </c>
      <c r="B204" s="4">
        <f>SUMPRODUCT('Respondent Data'!I204:Z204,'Product Coding'!A100:R100)</f>
        <v>3.3813995991933372</v>
      </c>
      <c r="C204" s="4">
        <f>SUMPRODUCT('Respondent Data'!I204:Z204,'Product Coding'!A101:R101)</f>
        <v>3.5498222494299942</v>
      </c>
      <c r="D204" s="4">
        <f>SUMPRODUCT('Respondent Data'!I204:Z204,'Product Coding'!A102:R102)</f>
        <v>3.0560582724244831</v>
      </c>
      <c r="E204" s="4">
        <f>SUMPRODUCT('Respondent Data'!I204:Z204,'Product Coding'!A103:R103)</f>
        <v>2.7004780266071569</v>
      </c>
      <c r="F204" s="4">
        <f>SUMPRODUCT('Respondent Data'!I204:Z204,'Product Coding'!A104:R104)</f>
        <v>2.124717135088185</v>
      </c>
      <c r="G204" s="4">
        <f>SUMPRODUCT('Respondent Data'!I204:Z204,'Product Coding'!A105:R105)</f>
        <v>2.4606894273996511</v>
      </c>
      <c r="H204" s="4">
        <f>SUMPRODUCT('Respondent Data'!I204:Z204,'Product Coding'!A106:R106)</f>
        <v>-0.74750806732676311</v>
      </c>
      <c r="I204" s="4">
        <f>SUMPRODUCT('Respondent Data'!I204:Z204,'Product Coding'!A107:R107)</f>
        <v>-0.57908541709010608</v>
      </c>
      <c r="J204" s="4">
        <f>SUMPRODUCT('Respondent Data'!I204:Z204,'Product Coding'!A108:R108)</f>
        <v>-1.0728493940956172</v>
      </c>
      <c r="K204" s="4">
        <f>SUMPRODUCT('Respondent Data'!I204:Z204,'Product Coding'!A109:R109)</f>
        <v>-1.4284296399129432</v>
      </c>
      <c r="L204" s="4">
        <f>SUMPRODUCT('Respondent Data'!I204:Z204,'Product Coding'!A110:R110)</f>
        <v>-2.0041905314319153</v>
      </c>
      <c r="M204" s="4">
        <f>SUMPRODUCT('Respondent Data'!I204:Z204,'Product Coding'!A111:R111)</f>
        <v>-1.6682182391204492</v>
      </c>
      <c r="N204" s="4">
        <f>SUMPRODUCT('Respondent Data'!I204:Z204,'Product Coding'!A112:R112)</f>
        <v>2.3384610367981171</v>
      </c>
      <c r="O204" s="4">
        <f>SUMPRODUCT('Respondent Data'!I204:Z204,'Product Coding'!A113:R113)</f>
        <v>2.5068836870347742</v>
      </c>
      <c r="P204" s="4">
        <f>SUMPRODUCT('Respondent Data'!I204:Z204,'Product Coding'!A114:R114)</f>
        <v>2.013119710029263</v>
      </c>
      <c r="Q204" s="4">
        <f>SUMPRODUCT('Respondent Data'!I204:Z204,'Product Coding'!A115:R115)</f>
        <v>1.657539464211937</v>
      </c>
      <c r="R204" s="4">
        <f>SUMPRODUCT('Respondent Data'!I204:Z204,'Product Coding'!A116:R116)</f>
        <v>1.081778572692965</v>
      </c>
      <c r="S204" s="4">
        <f>SUMPRODUCT('Respondent Data'!I204:Z204,'Product Coding'!A117:R117)</f>
        <v>1.417750865004431</v>
      </c>
      <c r="T204" s="4">
        <f>SUMPRODUCT('Respondent Data'!I204:Z204,'Product Coding'!A118:R118)</f>
        <v>-1.7904466297219832</v>
      </c>
      <c r="U204" s="4">
        <f>SUMPRODUCT('Respondent Data'!I204:Z204,'Product Coding'!A119:R119)</f>
        <v>-1.6220239794853262</v>
      </c>
      <c r="V204" s="4">
        <f>SUMPRODUCT('Respondent Data'!I204:Z204,'Product Coding'!A120:R120)</f>
        <v>-2.1157879564908373</v>
      </c>
      <c r="W204" s="4">
        <f>SUMPRODUCT('Respondent Data'!I204:Z204,'Product Coding'!A121:R121)</f>
        <v>-2.4713682023081631</v>
      </c>
      <c r="X204" s="4">
        <f>SUMPRODUCT('Respondent Data'!I204:Z204,'Product Coding'!A122:R122)</f>
        <v>-3.0471290938271354</v>
      </c>
      <c r="Y204" s="4">
        <f>SUMPRODUCT('Respondent Data'!I204:Z204,'Product Coding'!A123:R123)</f>
        <v>-2.7111568015156693</v>
      </c>
      <c r="Z204" s="4">
        <f>SUMPRODUCT('Respondent Data'!I204:Z204,'Product Coding'!A124:R124)</f>
        <v>3.534778663390135</v>
      </c>
      <c r="AA204" s="4">
        <f>SUMPRODUCT('Respondent Data'!I204:Z204,'Product Coding'!A125:R125)</f>
        <v>3.7032013136267921</v>
      </c>
      <c r="AB204" s="4">
        <f>SUMPRODUCT('Respondent Data'!I204:Z204,'Product Coding'!A126:R126)</f>
        <v>3.2094373366212814</v>
      </c>
      <c r="AC204" s="4">
        <f>SUMPRODUCT('Respondent Data'!I204:Z204,'Product Coding'!A127:R127)</f>
        <v>2.8538570908039551</v>
      </c>
      <c r="AD204" s="4">
        <f>SUMPRODUCT('Respondent Data'!I204:Z204,'Product Coding'!A128:R128)</f>
        <v>2.2780961992849833</v>
      </c>
      <c r="AE204" s="4">
        <f>SUMPRODUCT('Respondent Data'!I204:Z204,'Product Coding'!A129:R129)</f>
        <v>2.6140684915964494</v>
      </c>
      <c r="AF204" s="4">
        <f>SUMPRODUCT('Respondent Data'!I204:Z204,'Product Coding'!A130:R130)</f>
        <v>-0.59412900312996508</v>
      </c>
      <c r="AG204" s="4">
        <f>SUMPRODUCT('Respondent Data'!I204:Z204,'Product Coding'!A131:R131)</f>
        <v>-0.42570635289330805</v>
      </c>
      <c r="AH204" s="4">
        <f>SUMPRODUCT('Respondent Data'!I204:Z204,'Product Coding'!A132:R132)</f>
        <v>-0.91947032989881916</v>
      </c>
      <c r="AI204" s="4">
        <f>SUMPRODUCT('Respondent Data'!I204:Z204,'Product Coding'!A133:R133)</f>
        <v>-1.2750505757161452</v>
      </c>
      <c r="AJ204" s="4">
        <f>SUMPRODUCT('Respondent Data'!I204:Z204,'Product Coding'!A134:R134)</f>
        <v>-1.850811467235117</v>
      </c>
      <c r="AK204" s="4">
        <f>SUMPRODUCT('Respondent Data'!I204:Z204,'Product Coding'!A135:R135)</f>
        <v>-1.5148391749236512</v>
      </c>
      <c r="AL204" s="4">
        <f>SUMPRODUCT('Respondent Data'!I204:Z204,'Product Coding'!A136:R136)</f>
        <v>4.4187799774249115</v>
      </c>
      <c r="AM204" s="4">
        <f>SUMPRODUCT('Respondent Data'!I204:Z204,'Product Coding'!A137:R137)</f>
        <v>4.5872026276615685</v>
      </c>
      <c r="AN204" s="4">
        <f>SUMPRODUCT('Respondent Data'!I204:Z204,'Product Coding'!A138:R138)</f>
        <v>4.0934386506560569</v>
      </c>
      <c r="AO204" s="4">
        <f>SUMPRODUCT('Respondent Data'!I204:Z204,'Product Coding'!A139:R139)</f>
        <v>3.7378584048387311</v>
      </c>
      <c r="AP204" s="4">
        <f>SUMPRODUCT('Respondent Data'!I204:Z204,'Product Coding'!A140:R140)</f>
        <v>3.1620975133197593</v>
      </c>
      <c r="AQ204" s="4">
        <f>SUMPRODUCT('Respondent Data'!I204:Z204,'Product Coding'!A141:R141)</f>
        <v>3.4980698056312249</v>
      </c>
      <c r="AR204" s="4">
        <f>SUMPRODUCT('Respondent Data'!I204:Z204,'Product Coding'!A142:R142)</f>
        <v>0.28987231090481069</v>
      </c>
      <c r="AS204" s="4">
        <f>SUMPRODUCT('Respondent Data'!I204:Z204,'Product Coding'!A143:R143)</f>
        <v>0.45829496114146773</v>
      </c>
      <c r="AT204" s="4">
        <f>SUMPRODUCT('Respondent Data'!I204:Z204,'Product Coding'!A144:R144)</f>
        <v>-3.5469015864043385E-2</v>
      </c>
      <c r="AU204" s="4">
        <f>SUMPRODUCT('Respondent Data'!I204:Z204,'Product Coding'!A145:R145)</f>
        <v>-0.39104926168136922</v>
      </c>
      <c r="AV204" s="4">
        <f>SUMPRODUCT('Respondent Data'!I204:Z204,'Product Coding'!A146:R146)</f>
        <v>-0.96681015320034125</v>
      </c>
      <c r="AW204" s="4">
        <f>SUMPRODUCT('Respondent Data'!I204:Z204,'Product Coding'!A147:R147)</f>
        <v>-0.63083786088887517</v>
      </c>
      <c r="AX204" s="4">
        <f>SUMPRODUCT('Respondent Data'!I204:Z204,'Product Coding'!A148:R148)</f>
        <v>4.8252998637968876</v>
      </c>
      <c r="AY204" s="4">
        <f>SUMPRODUCT('Respondent Data'!I204:Z204,'Product Coding'!A149:R149)</f>
        <v>4.9937225140335446</v>
      </c>
      <c r="AZ204" s="4">
        <f>SUMPRODUCT('Respondent Data'!I204:Z204,'Product Coding'!A150:R150)</f>
        <v>4.4999585370280339</v>
      </c>
      <c r="BA204" s="4">
        <f>SUMPRODUCT('Respondent Data'!I204:Z204,'Product Coding'!A151:R151)</f>
        <v>4.1443782912107086</v>
      </c>
      <c r="BB204" s="4">
        <f>SUMPRODUCT('Respondent Data'!I204:Z204,'Product Coding'!A152:R152)</f>
        <v>3.5686173996917363</v>
      </c>
      <c r="BC204" s="4">
        <f>SUMPRODUCT('Respondent Data'!I204:Z204,'Product Coding'!A153:R153)</f>
        <v>3.9045896920032019</v>
      </c>
      <c r="BD204" s="4">
        <f>SUMPRODUCT('Respondent Data'!I204:Z204,'Product Coding'!A154:R154)</f>
        <v>0.69639219727678769</v>
      </c>
      <c r="BE204" s="4">
        <f>SUMPRODUCT('Respondent Data'!I204:Z204,'Product Coding'!A155:R155)</f>
        <v>0.86481484751344473</v>
      </c>
      <c r="BF204" s="4">
        <f>SUMPRODUCT('Respondent Data'!I204:Z204,'Product Coding'!A156:R156)</f>
        <v>0.37105087050793406</v>
      </c>
      <c r="BG204" s="4">
        <f>SUMPRODUCT('Respondent Data'!I204:Z204,'Product Coding'!A157:R157)</f>
        <v>1.5470624690607782E-2</v>
      </c>
      <c r="BH204" s="4">
        <f>SUMPRODUCT('Respondent Data'!I204:Z204,'Product Coding'!A158:R158)</f>
        <v>-0.56029026682836403</v>
      </c>
      <c r="BI204" s="4">
        <f>SUMPRODUCT('Respondent Data'!I204:Z204,'Product Coding'!A159:R159)</f>
        <v>-0.22431797451689817</v>
      </c>
      <c r="BJ204" s="4">
        <f>SUMPRODUCT('Respondent Data'!I204:Z204,'Product Coding'!A160:R160)</f>
        <v>5.8031775115153579</v>
      </c>
      <c r="BK204" s="4">
        <f>SUMPRODUCT('Respondent Data'!I204:Z204,'Product Coding'!A161:R161)</f>
        <v>5.9716001617520149</v>
      </c>
      <c r="BL204" s="4">
        <f>SUMPRODUCT('Respondent Data'!I204:Z204,'Product Coding'!A162:R162)</f>
        <v>5.4778361847465025</v>
      </c>
      <c r="BM204" s="4">
        <f>SUMPRODUCT('Respondent Data'!I204:Z204,'Product Coding'!A163:R163)</f>
        <v>5.1222559389291771</v>
      </c>
      <c r="BN204" s="4">
        <f>SUMPRODUCT('Respondent Data'!I204:Z204,'Product Coding'!A164:R164)</f>
        <v>4.5464950474102057</v>
      </c>
      <c r="BO204" s="4">
        <f>SUMPRODUCT('Respondent Data'!I204:Z204,'Product Coding'!A165:R165)</f>
        <v>4.8824673397216714</v>
      </c>
      <c r="BP204" s="4">
        <f>SUMPRODUCT('Respondent Data'!I204:Z204,'Product Coding'!A166:R166)</f>
        <v>1.6742698449952571</v>
      </c>
      <c r="BQ204" s="4">
        <f>SUMPRODUCT('Respondent Data'!I204:Z204,'Product Coding'!A167:R167)</f>
        <v>1.8426924952319141</v>
      </c>
      <c r="BR204" s="4">
        <f>SUMPRODUCT('Respondent Data'!I204:Z204,'Product Coding'!A168:R168)</f>
        <v>1.3489285182264026</v>
      </c>
      <c r="BS204" s="4">
        <f>SUMPRODUCT('Respondent Data'!I204:Z204,'Product Coding'!A169:R169)</f>
        <v>0.99334827240907675</v>
      </c>
      <c r="BT204" s="4">
        <f>SUMPRODUCT('Respondent Data'!I204:Z204,'Product Coding'!A170:R170)</f>
        <v>0.41758738089010494</v>
      </c>
      <c r="BU204" s="4">
        <f>SUMPRODUCT('Respondent Data'!I204:Z204,'Product Coding'!A171:R171)</f>
        <v>0.75355967320157058</v>
      </c>
      <c r="BV204" s="4">
        <f>SUMPRODUCT('Respondent Data'!I204:Z204,'Product Coding'!A172:R172)</f>
        <v>-4.1640142378881499</v>
      </c>
      <c r="BX204" s="4">
        <f t="shared" si="1014"/>
        <v>3.3999835276268736E-2</v>
      </c>
      <c r="BY204" s="4">
        <f t="shared" si="1015"/>
        <v>2.8729745929119369E-2</v>
      </c>
      <c r="BZ204" s="4">
        <f t="shared" si="1016"/>
        <v>4.7072878472386503E-2</v>
      </c>
      <c r="CA204" s="4">
        <f t="shared" si="1017"/>
        <v>6.7173394393836114E-2</v>
      </c>
      <c r="CB204" s="4">
        <f t="shared" si="1018"/>
        <v>0.1194667564412754</v>
      </c>
      <c r="CC204" s="4">
        <f t="shared" si="1019"/>
        <v>8.537607007062048E-2</v>
      </c>
      <c r="CD204" s="4">
        <f t="shared" si="1020"/>
        <v>2.1117311626432254</v>
      </c>
      <c r="CE204" s="4">
        <f t="shared" si="1021"/>
        <v>1.7844056972737725</v>
      </c>
      <c r="CF204" s="4">
        <f t="shared" si="1022"/>
        <v>2.9236984114108067</v>
      </c>
      <c r="CG204" s="4">
        <f t="shared" si="1023"/>
        <v>4.1721422792009131</v>
      </c>
      <c r="CH204" s="4">
        <f t="shared" si="1024"/>
        <v>7.420085139442941</v>
      </c>
      <c r="CI204" s="4">
        <f t="shared" si="1025"/>
        <v>5.3027112116034543</v>
      </c>
      <c r="CJ204" s="4">
        <f t="shared" si="1026"/>
        <v>9.6475997051155699E-2</v>
      </c>
      <c r="CK204" s="4">
        <f t="shared" si="1027"/>
        <v>8.152189153318605E-2</v>
      </c>
      <c r="CL204" s="4">
        <f t="shared" si="1028"/>
        <v>0.13357132020757723</v>
      </c>
      <c r="CM204" s="4">
        <f t="shared" si="1029"/>
        <v>0.19060739991229325</v>
      </c>
      <c r="CN204" s="4">
        <f t="shared" si="1030"/>
        <v>0.33899206712287605</v>
      </c>
      <c r="CO204" s="4">
        <f t="shared" si="1031"/>
        <v>0.24225827617822426</v>
      </c>
      <c r="CP204" s="4">
        <f t="shared" si="1032"/>
        <v>5.9921281313442769</v>
      </c>
      <c r="CQ204" s="4">
        <f t="shared" si="1033"/>
        <v>5.0633280246627859</v>
      </c>
      <c r="CR204" s="4">
        <f t="shared" si="1034"/>
        <v>8.2961201731061038</v>
      </c>
      <c r="CS204" s="4">
        <f t="shared" si="1035"/>
        <v>11.838633421442923</v>
      </c>
      <c r="CT204" s="4">
        <f t="shared" si="1036"/>
        <v>21.05481118409649</v>
      </c>
      <c r="CU204" s="4">
        <f t="shared" si="1037"/>
        <v>15.046671463460344</v>
      </c>
      <c r="CV204" s="4">
        <f t="shared" si="1038"/>
        <v>2.9165211604112021E-2</v>
      </c>
      <c r="CW204" s="4">
        <f t="shared" si="1039"/>
        <v>2.464450526147071E-2</v>
      </c>
      <c r="CX204" s="4">
        <f t="shared" si="1040"/>
        <v>4.0379326849858413E-2</v>
      </c>
      <c r="CY204" s="4">
        <f t="shared" si="1041"/>
        <v>5.7621639803359166E-2</v>
      </c>
      <c r="CZ204" s="4">
        <f t="shared" si="1042"/>
        <v>0.10247912094146724</v>
      </c>
      <c r="DA204" s="4">
        <f t="shared" si="1043"/>
        <v>7.323597686001504E-2</v>
      </c>
      <c r="DB204" s="4">
        <f t="shared" si="1044"/>
        <v>1.8114524881970593</v>
      </c>
      <c r="DC204" s="4">
        <f t="shared" si="1045"/>
        <v>1.5306712319543907</v>
      </c>
      <c r="DD204" s="4">
        <f t="shared" si="1046"/>
        <v>2.5079616457706613</v>
      </c>
      <c r="DE204" s="4">
        <f t="shared" si="1047"/>
        <v>3.578882410065328</v>
      </c>
      <c r="DF204" s="4">
        <f t="shared" si="1048"/>
        <v>6.3649824022362074</v>
      </c>
      <c r="DG204" s="4">
        <f t="shared" si="1049"/>
        <v>4.5486895246771422</v>
      </c>
      <c r="DH204" s="4">
        <f t="shared" si="1050"/>
        <v>1.2048923279635478E-2</v>
      </c>
      <c r="DI204" s="4">
        <f t="shared" si="1051"/>
        <v>1.0181299460147505E-2</v>
      </c>
      <c r="DJ204" s="4">
        <f t="shared" si="1052"/>
        <v>1.6681772033797743E-2</v>
      </c>
      <c r="DK204" s="4">
        <f t="shared" si="1053"/>
        <v>2.3805029315802324E-2</v>
      </c>
      <c r="DL204" s="4">
        <f t="shared" si="1054"/>
        <v>4.2336845785618603E-2</v>
      </c>
      <c r="DM204" s="4">
        <f t="shared" si="1055"/>
        <v>3.0255726530407513E-2</v>
      </c>
      <c r="DN204" s="4">
        <f t="shared" si="1056"/>
        <v>0.74835911877676564</v>
      </c>
      <c r="DO204" s="4">
        <f t="shared" si="1057"/>
        <v>0.63236092679551503</v>
      </c>
      <c r="DP204" s="4">
        <f t="shared" si="1058"/>
        <v>1.0361055447956551</v>
      </c>
      <c r="DQ204" s="4">
        <f t="shared" si="1059"/>
        <v>1.4785313465592795</v>
      </c>
      <c r="DR204" s="4">
        <f t="shared" si="1060"/>
        <v>2.6295432271083299</v>
      </c>
      <c r="DS204" s="4">
        <f t="shared" si="1061"/>
        <v>1.8791844149688672</v>
      </c>
      <c r="DT204" s="4">
        <f t="shared" si="1062"/>
        <v>8.0241473583066141E-3</v>
      </c>
      <c r="DU204" s="4">
        <f t="shared" si="1063"/>
        <v>6.7803774056185004E-3</v>
      </c>
      <c r="DV204" s="4">
        <f t="shared" si="1064"/>
        <v>1.1109457159803646E-2</v>
      </c>
      <c r="DW204" s="4">
        <f t="shared" si="1065"/>
        <v>1.5853289017256099E-2</v>
      </c>
      <c r="DX204" s="4">
        <f t="shared" si="1066"/>
        <v>2.8194808895818893E-2</v>
      </c>
      <c r="DY204" s="4">
        <f t="shared" si="1067"/>
        <v>2.0149220181602933E-2</v>
      </c>
      <c r="DZ204" s="4">
        <f t="shared" si="1068"/>
        <v>0.49838012132972226</v>
      </c>
      <c r="EA204" s="4">
        <f t="shared" si="1069"/>
        <v>0.42112951858683095</v>
      </c>
      <c r="EB204" s="4">
        <f t="shared" si="1070"/>
        <v>0.69000883956582082</v>
      </c>
      <c r="EC204" s="4">
        <f t="shared" si="1071"/>
        <v>0.98464843067920005</v>
      </c>
      <c r="ED204" s="4">
        <f t="shared" si="1072"/>
        <v>1.7511807362087108</v>
      </c>
      <c r="EE204" s="4">
        <f t="shared" si="1073"/>
        <v>1.2514688913845895</v>
      </c>
      <c r="EF204" s="4">
        <f t="shared" si="1074"/>
        <v>3.0179499231070073E-3</v>
      </c>
      <c r="EG204" s="4">
        <f t="shared" si="1075"/>
        <v>2.5501574879154818E-3</v>
      </c>
      <c r="EH204" s="4">
        <f t="shared" si="1076"/>
        <v>4.1783611247470463E-3</v>
      </c>
      <c r="EI204" s="4">
        <f t="shared" si="1077"/>
        <v>5.9625565476552024E-3</v>
      </c>
      <c r="EJ204" s="4">
        <f t="shared" si="1078"/>
        <v>1.0604306917552752E-2</v>
      </c>
      <c r="EK204" s="4">
        <f t="shared" si="1079"/>
        <v>7.5782927185135546E-3</v>
      </c>
      <c r="EL204" s="4">
        <f t="shared" si="1080"/>
        <v>0.18744499342825061</v>
      </c>
      <c r="EM204" s="4">
        <f t="shared" si="1081"/>
        <v>0.15839038610395545</v>
      </c>
      <c r="EN204" s="4">
        <f t="shared" si="1082"/>
        <v>0.2595181807267174</v>
      </c>
      <c r="EO204" s="4">
        <f t="shared" si="1083"/>
        <v>0.37033463157671254</v>
      </c>
      <c r="EP204" s="4">
        <f t="shared" si="1084"/>
        <v>0.65863393731379327</v>
      </c>
      <c r="EQ204" s="4">
        <f t="shared" si="1085"/>
        <v>0.47068807137684421</v>
      </c>
      <c r="ER204" s="4">
        <f t="shared" si="1086"/>
        <v>64.32923785260374</v>
      </c>
      <c r="ET204" s="4">
        <f t="shared" si="1087"/>
        <v>0.96711814246354844</v>
      </c>
      <c r="EU204" s="4">
        <f t="shared" si="1088"/>
        <v>0.97207260114446148</v>
      </c>
      <c r="EV204" s="4">
        <f t="shared" si="1089"/>
        <v>0.95504335997981082</v>
      </c>
      <c r="EW204" s="4">
        <f t="shared" si="1090"/>
        <v>0.93705484530750394</v>
      </c>
      <c r="EX204" s="4">
        <f t="shared" si="1091"/>
        <v>0.89328244384759237</v>
      </c>
      <c r="EY204" s="4">
        <f t="shared" si="1092"/>
        <v>0.92133964215272823</v>
      </c>
      <c r="EZ204" s="4">
        <f t="shared" si="1093"/>
        <v>0.32136452274706184</v>
      </c>
      <c r="FA204" s="4">
        <f t="shared" si="1094"/>
        <v>0.35914306632079718</v>
      </c>
      <c r="FB204" s="4">
        <f t="shared" si="1095"/>
        <v>0.25486158596996744</v>
      </c>
      <c r="FC204" s="4">
        <f t="shared" si="1096"/>
        <v>0.19334348245240041</v>
      </c>
      <c r="FD204" s="4">
        <f t="shared" si="1097"/>
        <v>0.11876364471846164</v>
      </c>
      <c r="FE204" s="4">
        <f t="shared" si="1098"/>
        <v>0.15866187842447455</v>
      </c>
      <c r="FF204" s="4">
        <f t="shared" si="1099"/>
        <v>0.91201266848465756</v>
      </c>
      <c r="FG204" s="4">
        <f t="shared" si="1100"/>
        <v>0.92462298528454279</v>
      </c>
      <c r="FH204" s="4">
        <f t="shared" si="1101"/>
        <v>0.88216769617714219</v>
      </c>
      <c r="FI204" s="4">
        <f t="shared" si="1102"/>
        <v>0.83990742882470371</v>
      </c>
      <c r="FJ204" s="4">
        <f t="shared" si="1103"/>
        <v>0.74683041412539775</v>
      </c>
      <c r="FK204" s="4">
        <f t="shared" si="1104"/>
        <v>0.80498558083788685</v>
      </c>
      <c r="FL204" s="4">
        <f t="shared" si="1105"/>
        <v>0.14301797410107589</v>
      </c>
      <c r="FM204" s="4">
        <f t="shared" si="1106"/>
        <v>0.16492592779616527</v>
      </c>
      <c r="FN204" s="4">
        <f t="shared" si="1107"/>
        <v>0.10757175911871532</v>
      </c>
      <c r="FO204" s="4">
        <f t="shared" si="1108"/>
        <v>7.7889909866093121E-2</v>
      </c>
      <c r="FP204" s="4">
        <f t="shared" si="1109"/>
        <v>4.5341580648901238E-2</v>
      </c>
      <c r="FQ204" s="4">
        <f t="shared" si="1110"/>
        <v>6.2318219842481752E-2</v>
      </c>
      <c r="FR204" s="4">
        <f t="shared" si="1111"/>
        <v>0.97166129278830393</v>
      </c>
      <c r="FS204" s="4">
        <f t="shared" si="1112"/>
        <v>0.97594823850133083</v>
      </c>
      <c r="FT204" s="4">
        <f t="shared" si="1113"/>
        <v>0.96118788041269321</v>
      </c>
      <c r="FU204" s="4">
        <f t="shared" si="1114"/>
        <v>0.94551771859161982</v>
      </c>
      <c r="FV204" s="4">
        <f t="shared" si="1115"/>
        <v>0.90704665603648371</v>
      </c>
      <c r="FW204" s="4">
        <f t="shared" si="1116"/>
        <v>0.93176153386668714</v>
      </c>
      <c r="FX204" s="4">
        <f t="shared" si="1117"/>
        <v>0.35568803107936725</v>
      </c>
      <c r="FY204" s="4">
        <f t="shared" si="1118"/>
        <v>0.39515207956417098</v>
      </c>
      <c r="FZ204" s="4">
        <f t="shared" si="1119"/>
        <v>0.28506583052458395</v>
      </c>
      <c r="GA204" s="4">
        <f t="shared" si="1120"/>
        <v>0.21839390280077817</v>
      </c>
      <c r="GB204" s="4">
        <f t="shared" si="1121"/>
        <v>0.13577764961072725</v>
      </c>
      <c r="GC204" s="4">
        <f t="shared" si="1122"/>
        <v>0.18022273467502875</v>
      </c>
      <c r="GD204" s="4">
        <f t="shared" si="1123"/>
        <v>0.98809452487673244</v>
      </c>
      <c r="GE204" s="4">
        <f t="shared" si="1124"/>
        <v>0.9899213146535295</v>
      </c>
      <c r="GF204" s="4">
        <f t="shared" si="1125"/>
        <v>0.98359194342549583</v>
      </c>
      <c r="GG204" s="4">
        <f t="shared" si="1126"/>
        <v>0.97674847394360731</v>
      </c>
      <c r="GH204" s="4">
        <f t="shared" si="1127"/>
        <v>0.95938276003885392</v>
      </c>
      <c r="GI204" s="4">
        <f t="shared" si="1128"/>
        <v>0.97063279945815029</v>
      </c>
      <c r="GJ204" s="4">
        <f t="shared" si="1129"/>
        <v>0.57196487223954717</v>
      </c>
      <c r="GK204" s="4">
        <f t="shared" si="1130"/>
        <v>0.6126096156706583</v>
      </c>
      <c r="GL204" s="4">
        <f t="shared" si="1131"/>
        <v>0.49113367553859333</v>
      </c>
      <c r="GM204" s="4">
        <f t="shared" si="1132"/>
        <v>0.40346473785300696</v>
      </c>
      <c r="GN204" s="4">
        <f t="shared" si="1133"/>
        <v>0.27551676269652908</v>
      </c>
      <c r="GO204" s="4">
        <f t="shared" si="1134"/>
        <v>0.34732057967562074</v>
      </c>
      <c r="GP204" s="4">
        <f t="shared" si="1135"/>
        <v>0.9920397270448974</v>
      </c>
      <c r="GQ204" s="4">
        <f t="shared" si="1136"/>
        <v>0.99326528649367307</v>
      </c>
      <c r="GR204" s="4">
        <f t="shared" si="1137"/>
        <v>0.9890126068140932</v>
      </c>
      <c r="GS204" s="4">
        <f t="shared" si="1138"/>
        <v>0.98439411557884249</v>
      </c>
      <c r="GT204" s="4">
        <f t="shared" si="1139"/>
        <v>0.97257833957934747</v>
      </c>
      <c r="GU204" s="4">
        <f t="shared" si="1140"/>
        <v>0.98024875206196205</v>
      </c>
      <c r="GV204" s="4">
        <f t="shared" si="1141"/>
        <v>0.66738739106640044</v>
      </c>
      <c r="GW204" s="4">
        <f t="shared" si="1142"/>
        <v>0.70366563140170257</v>
      </c>
      <c r="GX204" s="4">
        <f t="shared" si="1143"/>
        <v>0.59171288136984501</v>
      </c>
      <c r="GY204" s="4">
        <f t="shared" si="1144"/>
        <v>0.50386757903402224</v>
      </c>
      <c r="GZ204" s="4">
        <f t="shared" si="1145"/>
        <v>0.36348030023576677</v>
      </c>
      <c r="HA204" s="4">
        <f t="shared" si="1146"/>
        <v>0.44415448235886063</v>
      </c>
      <c r="HB204" s="4">
        <f t="shared" si="1147"/>
        <v>0.9969911306937842</v>
      </c>
      <c r="HC204" s="4">
        <f t="shared" si="1148"/>
        <v>0.99745632927303574</v>
      </c>
      <c r="HD204" s="4">
        <f t="shared" si="1149"/>
        <v>0.99583902493171939</v>
      </c>
      <c r="HE204" s="4">
        <f t="shared" si="1150"/>
        <v>0.9940727848080968</v>
      </c>
      <c r="HF204" s="4">
        <f t="shared" si="1151"/>
        <v>0.98950696445189612</v>
      </c>
      <c r="HG204" s="4">
        <f t="shared" si="1152"/>
        <v>0.99247870585017595</v>
      </c>
      <c r="HH204" s="4">
        <f t="shared" si="1153"/>
        <v>0.84214427239523615</v>
      </c>
      <c r="HI204" s="4">
        <f t="shared" si="1154"/>
        <v>0.86326683300897034</v>
      </c>
      <c r="HJ204" s="4">
        <f t="shared" si="1155"/>
        <v>0.7939543988344967</v>
      </c>
      <c r="HK204" s="4">
        <f t="shared" si="1156"/>
        <v>0.72974876132948352</v>
      </c>
      <c r="HL204" s="4">
        <f t="shared" si="1157"/>
        <v>0.6029057874093241</v>
      </c>
      <c r="HM204" s="4">
        <f t="shared" si="1158"/>
        <v>0.67995383892915473</v>
      </c>
      <c r="HN204" s="4">
        <f t="shared" si="1159"/>
        <v>1.5307081987642449E-2</v>
      </c>
      <c r="HP204" s="4">
        <f t="shared" ref="HP204:IU204" si="1190">IF(B1=1,ET204,0)</f>
        <v>0.96711814246354844</v>
      </c>
      <c r="HQ204" s="4">
        <f t="shared" si="1190"/>
        <v>0.97207260114446148</v>
      </c>
      <c r="HR204" s="4">
        <f t="shared" si="1190"/>
        <v>0.95504335997981082</v>
      </c>
      <c r="HS204" s="4">
        <f t="shared" si="1190"/>
        <v>0.93705484530750394</v>
      </c>
      <c r="HT204" s="4">
        <f t="shared" si="1190"/>
        <v>0.89328244384759237</v>
      </c>
      <c r="HU204" s="4">
        <f t="shared" si="1190"/>
        <v>0.92133964215272823</v>
      </c>
      <c r="HV204" s="4">
        <f t="shared" si="1190"/>
        <v>0.32136452274706184</v>
      </c>
      <c r="HW204" s="4">
        <f t="shared" si="1190"/>
        <v>0.35914306632079718</v>
      </c>
      <c r="HX204" s="4">
        <f t="shared" si="1190"/>
        <v>0.25486158596996744</v>
      </c>
      <c r="HY204" s="4">
        <f t="shared" si="1190"/>
        <v>0.19334348245240041</v>
      </c>
      <c r="HZ204" s="4">
        <f t="shared" si="1190"/>
        <v>0.11876364471846164</v>
      </c>
      <c r="IA204" s="4">
        <f t="shared" si="1190"/>
        <v>0.15866187842447455</v>
      </c>
      <c r="IB204" s="4">
        <f t="shared" si="1190"/>
        <v>0.91201266848465756</v>
      </c>
      <c r="IC204" s="4">
        <f t="shared" si="1190"/>
        <v>0.92462298528454279</v>
      </c>
      <c r="ID204" s="4">
        <f t="shared" si="1190"/>
        <v>0.88216769617714219</v>
      </c>
      <c r="IE204" s="4">
        <f t="shared" si="1190"/>
        <v>0.83990742882470371</v>
      </c>
      <c r="IF204" s="4">
        <f t="shared" si="1190"/>
        <v>0.74683041412539775</v>
      </c>
      <c r="IG204" s="4">
        <f t="shared" si="1190"/>
        <v>0.80498558083788685</v>
      </c>
      <c r="IH204" s="4">
        <f t="shared" si="1190"/>
        <v>0.14301797410107589</v>
      </c>
      <c r="II204" s="4">
        <f t="shared" si="1190"/>
        <v>0.16492592779616527</v>
      </c>
      <c r="IJ204" s="4">
        <f t="shared" si="1190"/>
        <v>0.10757175911871532</v>
      </c>
      <c r="IK204" s="4">
        <f t="shared" si="1190"/>
        <v>7.7889909866093121E-2</v>
      </c>
      <c r="IL204" s="4">
        <f t="shared" si="1190"/>
        <v>4.5341580648901238E-2</v>
      </c>
      <c r="IM204" s="4">
        <f t="shared" si="1190"/>
        <v>6.2318219842481752E-2</v>
      </c>
      <c r="IN204" s="4">
        <f t="shared" si="1190"/>
        <v>0.97166129278830393</v>
      </c>
      <c r="IO204" s="4">
        <f t="shared" si="1190"/>
        <v>0.97594823850133083</v>
      </c>
      <c r="IP204" s="4">
        <f t="shared" si="1190"/>
        <v>0.96118788041269321</v>
      </c>
      <c r="IQ204" s="4">
        <f t="shared" si="1190"/>
        <v>0.94551771859161982</v>
      </c>
      <c r="IR204" s="4">
        <f t="shared" si="1190"/>
        <v>0.90704665603648371</v>
      </c>
      <c r="IS204" s="4">
        <f t="shared" si="1190"/>
        <v>0.93176153386668714</v>
      </c>
      <c r="IT204" s="4">
        <f t="shared" si="1190"/>
        <v>0.35568803107936725</v>
      </c>
      <c r="IU204" s="4">
        <f t="shared" si="1190"/>
        <v>0.39515207956417098</v>
      </c>
      <c r="IV204" s="4">
        <f t="shared" ref="IV204:KA204" si="1191">IF(AH1=1,FZ204,0)</f>
        <v>0.28506583052458395</v>
      </c>
      <c r="IW204" s="4">
        <f t="shared" si="1191"/>
        <v>0.21839390280077817</v>
      </c>
      <c r="IX204" s="4">
        <f t="shared" si="1191"/>
        <v>0.13577764961072725</v>
      </c>
      <c r="IY204" s="4">
        <f t="shared" si="1191"/>
        <v>0.18022273467502875</v>
      </c>
      <c r="IZ204" s="4">
        <f t="shared" si="1191"/>
        <v>0.98809452487673244</v>
      </c>
      <c r="JA204" s="4">
        <f t="shared" si="1191"/>
        <v>0.9899213146535295</v>
      </c>
      <c r="JB204" s="4">
        <f t="shared" si="1191"/>
        <v>0.98359194342549583</v>
      </c>
      <c r="JC204" s="4">
        <f t="shared" si="1191"/>
        <v>0.97674847394360731</v>
      </c>
      <c r="JD204" s="4">
        <f t="shared" si="1191"/>
        <v>0.95938276003885392</v>
      </c>
      <c r="JE204" s="4">
        <f t="shared" si="1191"/>
        <v>0.97063279945815029</v>
      </c>
      <c r="JF204" s="4">
        <f t="shared" si="1191"/>
        <v>0.57196487223954717</v>
      </c>
      <c r="JG204" s="4">
        <f t="shared" si="1191"/>
        <v>0.6126096156706583</v>
      </c>
      <c r="JH204" s="4">
        <f t="shared" si="1191"/>
        <v>0.49113367553859333</v>
      </c>
      <c r="JI204" s="4">
        <f t="shared" si="1191"/>
        <v>0.40346473785300696</v>
      </c>
      <c r="JJ204" s="4">
        <f t="shared" si="1191"/>
        <v>0.27551676269652908</v>
      </c>
      <c r="JK204" s="4">
        <f t="shared" si="1191"/>
        <v>0.34732057967562074</v>
      </c>
      <c r="JL204" s="4">
        <f t="shared" si="1191"/>
        <v>0.9920397270448974</v>
      </c>
      <c r="JM204" s="4">
        <f t="shared" si="1191"/>
        <v>0.99326528649367307</v>
      </c>
      <c r="JN204" s="4">
        <f t="shared" si="1191"/>
        <v>0.9890126068140932</v>
      </c>
      <c r="JO204" s="4">
        <f t="shared" si="1191"/>
        <v>0.98439411557884249</v>
      </c>
      <c r="JP204" s="4">
        <f t="shared" si="1191"/>
        <v>0.97257833957934747</v>
      </c>
      <c r="JQ204" s="4">
        <f t="shared" si="1191"/>
        <v>0.98024875206196205</v>
      </c>
      <c r="JR204" s="4">
        <f t="shared" si="1191"/>
        <v>0.66738739106640044</v>
      </c>
      <c r="JS204" s="4">
        <f t="shared" si="1191"/>
        <v>0.70366563140170257</v>
      </c>
      <c r="JT204" s="4">
        <f t="shared" si="1191"/>
        <v>0.59171288136984501</v>
      </c>
      <c r="JU204" s="4">
        <f t="shared" si="1191"/>
        <v>0.50386757903402224</v>
      </c>
      <c r="JV204" s="4">
        <f t="shared" si="1191"/>
        <v>0.36348030023576677</v>
      </c>
      <c r="JW204" s="4">
        <f t="shared" si="1191"/>
        <v>0.44415448235886063</v>
      </c>
      <c r="JX204" s="4">
        <f t="shared" si="1191"/>
        <v>0.9969911306937842</v>
      </c>
      <c r="JY204" s="4">
        <f t="shared" si="1191"/>
        <v>0.99745632927303574</v>
      </c>
      <c r="JZ204" s="4">
        <f t="shared" si="1191"/>
        <v>0.99583902493171939</v>
      </c>
      <c r="KA204" s="4">
        <f t="shared" si="1191"/>
        <v>0.9940727848080968</v>
      </c>
      <c r="KB204" s="4">
        <f t="shared" ref="KB204:KJ204" si="1192">IF(BN1=1,HF204,0)</f>
        <v>0.98950696445189612</v>
      </c>
      <c r="KC204" s="4">
        <f t="shared" si="1192"/>
        <v>0.99247870585017595</v>
      </c>
      <c r="KD204" s="4">
        <f t="shared" si="1192"/>
        <v>0.84214427239523615</v>
      </c>
      <c r="KE204" s="4">
        <f t="shared" si="1192"/>
        <v>0.86326683300897034</v>
      </c>
      <c r="KF204" s="4">
        <f t="shared" si="1192"/>
        <v>0.7939543988344967</v>
      </c>
      <c r="KG204" s="4">
        <f t="shared" si="1192"/>
        <v>0.72974876132948352</v>
      </c>
      <c r="KH204" s="4">
        <f t="shared" si="1192"/>
        <v>0.6029057874093241</v>
      </c>
      <c r="KI204" s="4">
        <f t="shared" si="1192"/>
        <v>0.67995383892915473</v>
      </c>
      <c r="KJ204" s="4">
        <f t="shared" si="1192"/>
        <v>0</v>
      </c>
    </row>
    <row r="205" spans="1:296" x14ac:dyDescent="0.2">
      <c r="A205" s="4" t="str">
        <f>'Respondent Data'!A205</f>
        <v>1705</v>
      </c>
      <c r="B205" s="4">
        <f>SUMPRODUCT('Respondent Data'!I205:Z205,'Product Coding'!A100:R100)</f>
        <v>1.4901508028581929</v>
      </c>
      <c r="C205" s="4">
        <f>SUMPRODUCT('Respondent Data'!I205:Z205,'Product Coding'!A101:R101)</f>
        <v>1.1838851156454668</v>
      </c>
      <c r="D205" s="4">
        <f>SUMPRODUCT('Respondent Data'!I205:Z205,'Product Coding'!A102:R102)</f>
        <v>0.91679223377371988</v>
      </c>
      <c r="E205" s="4">
        <f>SUMPRODUCT('Respondent Data'!I205:Z205,'Product Coding'!A103:R103)</f>
        <v>-1.3508366351346002E-2</v>
      </c>
      <c r="F205" s="4">
        <f>SUMPRODUCT('Respondent Data'!I205:Z205,'Product Coding'!A104:R104)</f>
        <v>-0.92903413069059715</v>
      </c>
      <c r="G205" s="4">
        <f>SUMPRODUCT('Respondent Data'!I205:Z205,'Product Coding'!A105:R105)</f>
        <v>-1.2754168605965672</v>
      </c>
      <c r="H205" s="4">
        <f>SUMPRODUCT('Respondent Data'!I205:Z205,'Product Coding'!A106:R106)</f>
        <v>-1.5472346853933872</v>
      </c>
      <c r="I205" s="4">
        <f>SUMPRODUCT('Respondent Data'!I205:Z205,'Product Coding'!A107:R107)</f>
        <v>-1.8535003726061132</v>
      </c>
      <c r="J205" s="4">
        <f>SUMPRODUCT('Respondent Data'!I205:Z205,'Product Coding'!A108:R108)</f>
        <v>-2.1205932544778601</v>
      </c>
      <c r="K205" s="4">
        <f>SUMPRODUCT('Respondent Data'!I205:Z205,'Product Coding'!A109:R109)</f>
        <v>-3.0508938546029261</v>
      </c>
      <c r="L205" s="4">
        <f>SUMPRODUCT('Respondent Data'!I205:Z205,'Product Coding'!A110:R110)</f>
        <v>-3.9664196189421772</v>
      </c>
      <c r="M205" s="4">
        <f>SUMPRODUCT('Respondent Data'!I205:Z205,'Product Coding'!A111:R111)</f>
        <v>-4.3128023488481473</v>
      </c>
      <c r="N205" s="4">
        <f>SUMPRODUCT('Respondent Data'!I205:Z205,'Product Coding'!A112:R112)</f>
        <v>-0.68894643115645682</v>
      </c>
      <c r="O205" s="4">
        <f>SUMPRODUCT('Respondent Data'!I205:Z205,'Product Coding'!A113:R113)</f>
        <v>-0.99521211836918289</v>
      </c>
      <c r="P205" s="4">
        <f>SUMPRODUCT('Respondent Data'!I205:Z205,'Product Coding'!A114:R114)</f>
        <v>-1.26230500024093</v>
      </c>
      <c r="Q205" s="4">
        <f>SUMPRODUCT('Respondent Data'!I205:Z205,'Product Coding'!A115:R115)</f>
        <v>-2.1926056003659959</v>
      </c>
      <c r="R205" s="4">
        <f>SUMPRODUCT('Respondent Data'!I205:Z205,'Product Coding'!A116:R116)</f>
        <v>-3.1081313647052466</v>
      </c>
      <c r="S205" s="4">
        <f>SUMPRODUCT('Respondent Data'!I205:Z205,'Product Coding'!A117:R117)</f>
        <v>-3.4545140946112163</v>
      </c>
      <c r="T205" s="4">
        <f>SUMPRODUCT('Respondent Data'!I205:Z205,'Product Coding'!A118:R118)</f>
        <v>-3.7263319194080369</v>
      </c>
      <c r="U205" s="4">
        <f>SUMPRODUCT('Respondent Data'!I205:Z205,'Product Coding'!A119:R119)</f>
        <v>-4.0325976066207634</v>
      </c>
      <c r="V205" s="4">
        <f>SUMPRODUCT('Respondent Data'!I205:Z205,'Product Coding'!A120:R120)</f>
        <v>-4.2996904884925105</v>
      </c>
      <c r="W205" s="4">
        <f>SUMPRODUCT('Respondent Data'!I205:Z205,'Product Coding'!A121:R121)</f>
        <v>-5.2299910886175756</v>
      </c>
      <c r="X205" s="4">
        <f>SUMPRODUCT('Respondent Data'!I205:Z205,'Product Coding'!A122:R122)</f>
        <v>-6.1455168529568267</v>
      </c>
      <c r="Y205" s="4">
        <f>SUMPRODUCT('Respondent Data'!I205:Z205,'Product Coding'!A123:R123)</f>
        <v>-6.4918995828627963</v>
      </c>
      <c r="Z205" s="4">
        <f>SUMPRODUCT('Respondent Data'!I205:Z205,'Product Coding'!A124:R124)</f>
        <v>1.2974126136179229</v>
      </c>
      <c r="AA205" s="4">
        <f>SUMPRODUCT('Respondent Data'!I205:Z205,'Product Coding'!A125:R125)</f>
        <v>0.99114692640519686</v>
      </c>
      <c r="AB205" s="4">
        <f>SUMPRODUCT('Respondent Data'!I205:Z205,'Product Coding'!A126:R126)</f>
        <v>0.7240540445334499</v>
      </c>
      <c r="AC205" s="4">
        <f>SUMPRODUCT('Respondent Data'!I205:Z205,'Product Coding'!A127:R127)</f>
        <v>-0.20624655559161598</v>
      </c>
      <c r="AD205" s="4">
        <f>SUMPRODUCT('Respondent Data'!I205:Z205,'Product Coding'!A128:R128)</f>
        <v>-1.1217723199308671</v>
      </c>
      <c r="AE205" s="4">
        <f>SUMPRODUCT('Respondent Data'!I205:Z205,'Product Coding'!A129:R129)</f>
        <v>-1.4681550498368372</v>
      </c>
      <c r="AF205" s="4">
        <f>SUMPRODUCT('Respondent Data'!I205:Z205,'Product Coding'!A130:R130)</f>
        <v>-1.7399728746336571</v>
      </c>
      <c r="AG205" s="4">
        <f>SUMPRODUCT('Respondent Data'!I205:Z205,'Product Coding'!A131:R131)</f>
        <v>-2.0462385618463834</v>
      </c>
      <c r="AH205" s="4">
        <f>SUMPRODUCT('Respondent Data'!I205:Z205,'Product Coding'!A132:R132)</f>
        <v>-2.31333144371813</v>
      </c>
      <c r="AI205" s="4">
        <f>SUMPRODUCT('Respondent Data'!I205:Z205,'Product Coding'!A133:R133)</f>
        <v>-3.243632043843196</v>
      </c>
      <c r="AJ205" s="4">
        <f>SUMPRODUCT('Respondent Data'!I205:Z205,'Product Coding'!A134:R134)</f>
        <v>-4.1591578081824476</v>
      </c>
      <c r="AK205" s="4">
        <f>SUMPRODUCT('Respondent Data'!I205:Z205,'Product Coding'!A135:R135)</f>
        <v>-4.5055405380884173</v>
      </c>
      <c r="AL205" s="4">
        <f>SUMPRODUCT('Respondent Data'!I205:Z205,'Product Coding'!A136:R136)</f>
        <v>4.1602377956083227</v>
      </c>
      <c r="AM205" s="4">
        <f>SUMPRODUCT('Respondent Data'!I205:Z205,'Product Coding'!A137:R137)</f>
        <v>3.8539721083955971</v>
      </c>
      <c r="AN205" s="4">
        <f>SUMPRODUCT('Respondent Data'!I205:Z205,'Product Coding'!A138:R138)</f>
        <v>3.5868792265238501</v>
      </c>
      <c r="AO205" s="4">
        <f>SUMPRODUCT('Respondent Data'!I205:Z205,'Product Coding'!A139:R139)</f>
        <v>2.6565786263987841</v>
      </c>
      <c r="AP205" s="4">
        <f>SUMPRODUCT('Respondent Data'!I205:Z205,'Product Coding'!A140:R140)</f>
        <v>1.7410528620595329</v>
      </c>
      <c r="AQ205" s="4">
        <f>SUMPRODUCT('Respondent Data'!I205:Z205,'Product Coding'!A141:R141)</f>
        <v>1.3946701321535631</v>
      </c>
      <c r="AR205" s="4">
        <f>SUMPRODUCT('Respondent Data'!I205:Z205,'Product Coding'!A142:R142)</f>
        <v>1.1228523073567427</v>
      </c>
      <c r="AS205" s="4">
        <f>SUMPRODUCT('Respondent Data'!I205:Z205,'Product Coding'!A143:R143)</f>
        <v>0.81658662014401706</v>
      </c>
      <c r="AT205" s="4">
        <f>SUMPRODUCT('Respondent Data'!I205:Z205,'Product Coding'!A144:R144)</f>
        <v>0.54949373827226999</v>
      </c>
      <c r="AU205" s="4">
        <f>SUMPRODUCT('Respondent Data'!I205:Z205,'Product Coding'!A145:R145)</f>
        <v>-0.380806861852796</v>
      </c>
      <c r="AV205" s="4">
        <f>SUMPRODUCT('Respondent Data'!I205:Z205,'Product Coding'!A146:R146)</f>
        <v>-1.2963326261920471</v>
      </c>
      <c r="AW205" s="4">
        <f>SUMPRODUCT('Respondent Data'!I205:Z205,'Product Coding'!A147:R147)</f>
        <v>-1.642715356098017</v>
      </c>
      <c r="AX205" s="4">
        <f>SUMPRODUCT('Respondent Data'!I205:Z205,'Product Coding'!A148:R148)</f>
        <v>5.4850704372888934</v>
      </c>
      <c r="AY205" s="4">
        <f>SUMPRODUCT('Respondent Data'!I205:Z205,'Product Coding'!A149:R149)</f>
        <v>5.1788047500761669</v>
      </c>
      <c r="AZ205" s="4">
        <f>SUMPRODUCT('Respondent Data'!I205:Z205,'Product Coding'!A150:R150)</f>
        <v>4.9117118682044199</v>
      </c>
      <c r="BA205" s="4">
        <f>SUMPRODUCT('Respondent Data'!I205:Z205,'Product Coding'!A151:R151)</f>
        <v>3.9814112680793539</v>
      </c>
      <c r="BB205" s="4">
        <f>SUMPRODUCT('Respondent Data'!I205:Z205,'Product Coding'!A152:R152)</f>
        <v>3.0658855037401032</v>
      </c>
      <c r="BC205" s="4">
        <f>SUMPRODUCT('Respondent Data'!I205:Z205,'Product Coding'!A153:R153)</f>
        <v>2.7195027738341331</v>
      </c>
      <c r="BD205" s="4">
        <f>SUMPRODUCT('Respondent Data'!I205:Z205,'Product Coding'!A154:R154)</f>
        <v>2.4476849490373129</v>
      </c>
      <c r="BE205" s="4">
        <f>SUMPRODUCT('Respondent Data'!I205:Z205,'Product Coding'!A155:R155)</f>
        <v>2.1414192618245869</v>
      </c>
      <c r="BF205" s="4">
        <f>SUMPRODUCT('Respondent Data'!I205:Z205,'Product Coding'!A156:R156)</f>
        <v>1.8743263799528398</v>
      </c>
      <c r="BG205" s="4">
        <f>SUMPRODUCT('Respondent Data'!I205:Z205,'Product Coding'!A157:R157)</f>
        <v>0.9440257798277738</v>
      </c>
      <c r="BH205" s="4">
        <f>SUMPRODUCT('Respondent Data'!I205:Z205,'Product Coding'!A158:R158)</f>
        <v>2.8500015488523101E-2</v>
      </c>
      <c r="BI205" s="4">
        <f>SUMPRODUCT('Respondent Data'!I205:Z205,'Product Coding'!A159:R159)</f>
        <v>-0.31788271441744698</v>
      </c>
      <c r="BJ205" s="4">
        <f>SUMPRODUCT('Respondent Data'!I205:Z205,'Product Coding'!A160:R160)</f>
        <v>6.0869696888391731</v>
      </c>
      <c r="BK205" s="4">
        <f>SUMPRODUCT('Respondent Data'!I205:Z205,'Product Coding'!A161:R161)</f>
        <v>5.7807040016264466</v>
      </c>
      <c r="BL205" s="4">
        <f>SUMPRODUCT('Respondent Data'!I205:Z205,'Product Coding'!A162:R162)</f>
        <v>5.5136111197546995</v>
      </c>
      <c r="BM205" s="4">
        <f>SUMPRODUCT('Respondent Data'!I205:Z205,'Product Coding'!A163:R163)</f>
        <v>4.5833105196296344</v>
      </c>
      <c r="BN205" s="4">
        <f>SUMPRODUCT('Respondent Data'!I205:Z205,'Product Coding'!A164:R164)</f>
        <v>3.6677847552903833</v>
      </c>
      <c r="BO205" s="4">
        <f>SUMPRODUCT('Respondent Data'!I205:Z205,'Product Coding'!A165:R165)</f>
        <v>3.3214020253844132</v>
      </c>
      <c r="BP205" s="4">
        <f>SUMPRODUCT('Respondent Data'!I205:Z205,'Product Coding'!A166:R166)</f>
        <v>3.0495842005875931</v>
      </c>
      <c r="BQ205" s="4">
        <f>SUMPRODUCT('Respondent Data'!I205:Z205,'Product Coding'!A167:R167)</f>
        <v>2.7433185133748665</v>
      </c>
      <c r="BR205" s="4">
        <f>SUMPRODUCT('Respondent Data'!I205:Z205,'Product Coding'!A168:R168)</f>
        <v>2.4762256315031199</v>
      </c>
      <c r="BS205" s="4">
        <f>SUMPRODUCT('Respondent Data'!I205:Z205,'Product Coding'!A169:R169)</f>
        <v>1.5459250313780539</v>
      </c>
      <c r="BT205" s="4">
        <f>SUMPRODUCT('Respondent Data'!I205:Z205,'Product Coding'!A170:R170)</f>
        <v>0.63039926703880322</v>
      </c>
      <c r="BU205" s="4">
        <f>SUMPRODUCT('Respondent Data'!I205:Z205,'Product Coding'!A171:R171)</f>
        <v>0.28401653713283315</v>
      </c>
      <c r="BV205" s="4">
        <f>SUMPRODUCT('Respondent Data'!I205:Z205,'Product Coding'!A172:R172)</f>
        <v>-3.2696034409796999</v>
      </c>
      <c r="BX205" s="4">
        <f t="shared" si="1014"/>
        <v>0.2253386712613524</v>
      </c>
      <c r="BY205" s="4">
        <f t="shared" si="1015"/>
        <v>0.30608724121755293</v>
      </c>
      <c r="BZ205" s="4">
        <f t="shared" si="1016"/>
        <v>0.39979944953259755</v>
      </c>
      <c r="CA205" s="4">
        <f t="shared" si="1017"/>
        <v>1.013600016548595</v>
      </c>
      <c r="CB205" s="4">
        <f t="shared" si="1018"/>
        <v>2.5320623548345305</v>
      </c>
      <c r="CC205" s="4">
        <f t="shared" si="1019"/>
        <v>3.5801935406899461</v>
      </c>
      <c r="CD205" s="4">
        <f t="shared" si="1020"/>
        <v>4.6984594829061717</v>
      </c>
      <c r="CE205" s="4">
        <f t="shared" si="1021"/>
        <v>6.3821202683281015</v>
      </c>
      <c r="CF205" s="4">
        <f t="shared" si="1022"/>
        <v>8.3360814386734585</v>
      </c>
      <c r="CG205" s="4">
        <f t="shared" si="1023"/>
        <v>21.134226908186204</v>
      </c>
      <c r="CH205" s="4">
        <f t="shared" si="1024"/>
        <v>52.795165231909479</v>
      </c>
      <c r="CI205" s="4">
        <f t="shared" si="1025"/>
        <v>74.649389728513583</v>
      </c>
      <c r="CJ205" s="4">
        <f t="shared" si="1026"/>
        <v>1.9916161228052796</v>
      </c>
      <c r="CK205" s="4">
        <f t="shared" si="1027"/>
        <v>2.7052981238485736</v>
      </c>
      <c r="CL205" s="4">
        <f t="shared" si="1028"/>
        <v>3.5335569572711889</v>
      </c>
      <c r="CM205" s="4">
        <f t="shared" si="1029"/>
        <v>8.9585250668872032</v>
      </c>
      <c r="CN205" s="4">
        <f t="shared" si="1030"/>
        <v>22.379186766340247</v>
      </c>
      <c r="CO205" s="4">
        <f t="shared" si="1031"/>
        <v>31.642909485924243</v>
      </c>
      <c r="CP205" s="4">
        <f t="shared" si="1032"/>
        <v>41.526505886112361</v>
      </c>
      <c r="CQ205" s="4">
        <f t="shared" si="1033"/>
        <v>56.40724493907414</v>
      </c>
      <c r="CR205" s="4">
        <f t="shared" si="1034"/>
        <v>73.676986295105308</v>
      </c>
      <c r="CS205" s="4">
        <f t="shared" si="1035"/>
        <v>186.79113894547862</v>
      </c>
      <c r="CT205" s="4">
        <f t="shared" si="1036"/>
        <v>466.62076106806887</v>
      </c>
      <c r="CU205" s="4">
        <f t="shared" si="1037"/>
        <v>659.77547177620704</v>
      </c>
      <c r="CV205" s="4">
        <f t="shared" si="1038"/>
        <v>0.2732378511126245</v>
      </c>
      <c r="CW205" s="4">
        <f t="shared" si="1039"/>
        <v>0.37115076420360432</v>
      </c>
      <c r="CX205" s="4">
        <f t="shared" si="1040"/>
        <v>0.48478293519179377</v>
      </c>
      <c r="CY205" s="4">
        <f t="shared" si="1041"/>
        <v>1.2290561973192873</v>
      </c>
      <c r="CZ205" s="4">
        <f t="shared" si="1042"/>
        <v>3.070290921861925</v>
      </c>
      <c r="DA205" s="4">
        <f t="shared" si="1043"/>
        <v>4.3412184164822367</v>
      </c>
      <c r="DB205" s="4">
        <f t="shared" si="1044"/>
        <v>5.6971888822404626</v>
      </c>
      <c r="DC205" s="4">
        <f t="shared" si="1045"/>
        <v>7.7387375096294946</v>
      </c>
      <c r="DD205" s="4">
        <f t="shared" si="1046"/>
        <v>10.108043001466047</v>
      </c>
      <c r="DE205" s="4">
        <f t="shared" si="1047"/>
        <v>25.626629965443538</v>
      </c>
      <c r="DF205" s="4">
        <f t="shared" si="1048"/>
        <v>64.017584804038137</v>
      </c>
      <c r="DG205" s="4">
        <f t="shared" si="1049"/>
        <v>90.517258853590093</v>
      </c>
      <c r="DH205" s="4">
        <f t="shared" si="1050"/>
        <v>1.5603846952496191E-2</v>
      </c>
      <c r="DI205" s="4">
        <f t="shared" si="1051"/>
        <v>2.1195378668630804E-2</v>
      </c>
      <c r="DJ205" s="4">
        <f t="shared" si="1052"/>
        <v>2.7684593093936546E-2</v>
      </c>
      <c r="DK205" s="4">
        <f t="shared" si="1053"/>
        <v>7.0187950611140734E-2</v>
      </c>
      <c r="DL205" s="4">
        <f t="shared" si="1054"/>
        <v>0.1753356990961871</v>
      </c>
      <c r="DM205" s="4">
        <f t="shared" si="1055"/>
        <v>0.24791480200239671</v>
      </c>
      <c r="DN205" s="4">
        <f t="shared" si="1056"/>
        <v>0.32535047035375997</v>
      </c>
      <c r="DO205" s="4">
        <f t="shared" si="1057"/>
        <v>0.44193758373552372</v>
      </c>
      <c r="DP205" s="4">
        <f t="shared" si="1058"/>
        <v>0.57724197193717053</v>
      </c>
      <c r="DQ205" s="4">
        <f t="shared" si="1059"/>
        <v>1.4634649272080962</v>
      </c>
      <c r="DR205" s="4">
        <f t="shared" si="1060"/>
        <v>3.6558646303323337</v>
      </c>
      <c r="DS205" s="4">
        <f t="shared" si="1061"/>
        <v>5.1691866553610204</v>
      </c>
      <c r="DT205" s="4">
        <f t="shared" si="1062"/>
        <v>4.1482428780104386E-3</v>
      </c>
      <c r="DU205" s="4">
        <f t="shared" si="1063"/>
        <v>5.6347373103923454E-3</v>
      </c>
      <c r="DV205" s="4">
        <f t="shared" si="1064"/>
        <v>7.3598783993563651E-3</v>
      </c>
      <c r="DW205" s="4">
        <f t="shared" si="1065"/>
        <v>1.8659287490527206E-2</v>
      </c>
      <c r="DX205" s="4">
        <f t="shared" si="1066"/>
        <v>4.6612547998645039E-2</v>
      </c>
      <c r="DY205" s="4">
        <f t="shared" si="1067"/>
        <v>6.5907517222558581E-2</v>
      </c>
      <c r="DZ205" s="4">
        <f t="shared" si="1068"/>
        <v>8.649359197197376E-2</v>
      </c>
      <c r="EA205" s="4">
        <f t="shared" si="1069"/>
        <v>0.11748797843487932</v>
      </c>
      <c r="EB205" s="4">
        <f t="shared" si="1070"/>
        <v>0.15345830462621976</v>
      </c>
      <c r="EC205" s="4">
        <f t="shared" si="1071"/>
        <v>0.38905841488902143</v>
      </c>
      <c r="ED205" s="4">
        <f t="shared" si="1072"/>
        <v>0.97190227909280558</v>
      </c>
      <c r="EE205" s="4">
        <f t="shared" si="1073"/>
        <v>1.3742150761596432</v>
      </c>
      <c r="EF205" s="4">
        <f t="shared" si="1074"/>
        <v>2.2722842206294889E-3</v>
      </c>
      <c r="EG205" s="4">
        <f t="shared" si="1075"/>
        <v>3.0865417127980792E-3</v>
      </c>
      <c r="EH205" s="4">
        <f t="shared" si="1076"/>
        <v>4.0315227541908661E-3</v>
      </c>
      <c r="EI205" s="4">
        <f t="shared" si="1077"/>
        <v>1.0221003393429427E-2</v>
      </c>
      <c r="EJ205" s="4">
        <f t="shared" si="1078"/>
        <v>2.5532969118591039E-2</v>
      </c>
      <c r="EK205" s="4">
        <f t="shared" si="1079"/>
        <v>3.6102180081970893E-2</v>
      </c>
      <c r="EL205" s="4">
        <f t="shared" si="1080"/>
        <v>4.7378620298564579E-2</v>
      </c>
      <c r="EM205" s="4">
        <f t="shared" si="1081"/>
        <v>6.4356424481894131E-2</v>
      </c>
      <c r="EN205" s="4">
        <f t="shared" si="1082"/>
        <v>8.4059900632904763E-2</v>
      </c>
      <c r="EO205" s="4">
        <f t="shared" si="1083"/>
        <v>0.21311464228426485</v>
      </c>
      <c r="EP205" s="4">
        <f t="shared" si="1084"/>
        <v>0.53237919710130854</v>
      </c>
      <c r="EQ205" s="4">
        <f t="shared" si="1085"/>
        <v>0.75275419620713191</v>
      </c>
      <c r="ER205" s="4">
        <f t="shared" si="1086"/>
        <v>26.300907412887899</v>
      </c>
      <c r="ET205" s="4">
        <f t="shared" si="1087"/>
        <v>0.81610090618507058</v>
      </c>
      <c r="EU205" s="4">
        <f t="shared" si="1088"/>
        <v>0.76564563870005042</v>
      </c>
      <c r="EV205" s="4">
        <f t="shared" si="1089"/>
        <v>0.71438805061246935</v>
      </c>
      <c r="EW205" s="4">
        <f t="shared" si="1090"/>
        <v>0.49662295976439602</v>
      </c>
      <c r="EX205" s="4">
        <f t="shared" si="1091"/>
        <v>0.28312070952859719</v>
      </c>
      <c r="EY205" s="4">
        <f t="shared" si="1092"/>
        <v>0.21833138515132774</v>
      </c>
      <c r="EZ205" s="4">
        <f t="shared" si="1093"/>
        <v>0.17548602442462352</v>
      </c>
      <c r="FA205" s="4">
        <f t="shared" si="1094"/>
        <v>0.13546243675957875</v>
      </c>
      <c r="FB205" s="4">
        <f t="shared" si="1095"/>
        <v>0.10711131930122576</v>
      </c>
      <c r="FC205" s="4">
        <f t="shared" si="1096"/>
        <v>4.5178898912893874E-2</v>
      </c>
      <c r="FD205" s="4">
        <f t="shared" si="1097"/>
        <v>1.8589031108818561E-2</v>
      </c>
      <c r="FE205" s="4">
        <f t="shared" si="1098"/>
        <v>1.321887729152536E-2</v>
      </c>
      <c r="FF205" s="4">
        <f t="shared" si="1099"/>
        <v>0.33426748585051957</v>
      </c>
      <c r="FG205" s="4">
        <f t="shared" si="1100"/>
        <v>0.26988381678754969</v>
      </c>
      <c r="FH205" s="4">
        <f t="shared" si="1101"/>
        <v>0.22057735447574786</v>
      </c>
      <c r="FI205" s="4">
        <f t="shared" si="1102"/>
        <v>0.10041647666531166</v>
      </c>
      <c r="FJ205" s="4">
        <f t="shared" si="1103"/>
        <v>4.2773087447153274E-2</v>
      </c>
      <c r="FK205" s="4">
        <f t="shared" si="1104"/>
        <v>3.0634524181467469E-2</v>
      </c>
      <c r="FL205" s="4">
        <f t="shared" si="1105"/>
        <v>2.3514746372016525E-2</v>
      </c>
      <c r="FM205" s="4">
        <f t="shared" si="1106"/>
        <v>1.7419404137252924E-2</v>
      </c>
      <c r="FN205" s="4">
        <f t="shared" si="1107"/>
        <v>1.3391006381112422E-2</v>
      </c>
      <c r="FO205" s="4">
        <f t="shared" si="1108"/>
        <v>5.3250648865297628E-3</v>
      </c>
      <c r="FP205" s="4">
        <f t="shared" si="1109"/>
        <v>2.1384850358567285E-3</v>
      </c>
      <c r="FQ205" s="4">
        <f t="shared" si="1110"/>
        <v>1.513373366163147E-3</v>
      </c>
      <c r="FR205" s="4">
        <f t="shared" si="1111"/>
        <v>0.78539920811036645</v>
      </c>
      <c r="FS205" s="4">
        <f t="shared" si="1112"/>
        <v>0.72931440225745192</v>
      </c>
      <c r="FT205" s="4">
        <f t="shared" si="1113"/>
        <v>0.67349911983654842</v>
      </c>
      <c r="FU205" s="4">
        <f t="shared" si="1114"/>
        <v>0.44862036282558621</v>
      </c>
      <c r="FV205" s="4">
        <f t="shared" si="1115"/>
        <v>0.24568268440688196</v>
      </c>
      <c r="FW205" s="4">
        <f t="shared" si="1116"/>
        <v>0.1872231992824227</v>
      </c>
      <c r="FX205" s="4">
        <f t="shared" si="1117"/>
        <v>0.14931637998919067</v>
      </c>
      <c r="FY205" s="4">
        <f t="shared" si="1118"/>
        <v>0.11443300578579778</v>
      </c>
      <c r="FZ205" s="4">
        <f t="shared" si="1119"/>
        <v>9.0024858552313791E-2</v>
      </c>
      <c r="GA205" s="4">
        <f t="shared" si="1120"/>
        <v>3.7556386268101365E-2</v>
      </c>
      <c r="GB205" s="4">
        <f t="shared" si="1121"/>
        <v>1.5380454426506037E-2</v>
      </c>
      <c r="GC205" s="4">
        <f t="shared" si="1122"/>
        <v>1.0926900701864405E-2</v>
      </c>
      <c r="GD205" s="4">
        <f t="shared" si="1123"/>
        <v>0.98463589223365156</v>
      </c>
      <c r="GE205" s="4">
        <f t="shared" si="1124"/>
        <v>0.9792445411413202</v>
      </c>
      <c r="GF205" s="4">
        <f t="shared" si="1125"/>
        <v>0.97306119671348823</v>
      </c>
      <c r="GG205" s="4">
        <f t="shared" si="1126"/>
        <v>0.93441530474057455</v>
      </c>
      <c r="GH205" s="4">
        <f t="shared" si="1127"/>
        <v>0.85082074914340022</v>
      </c>
      <c r="GI205" s="4">
        <f t="shared" si="1128"/>
        <v>0.80133675664028181</v>
      </c>
      <c r="GJ205" s="4">
        <f t="shared" si="1129"/>
        <v>0.75451740680567458</v>
      </c>
      <c r="GK205" s="4">
        <f t="shared" si="1130"/>
        <v>0.69351129430260916</v>
      </c>
      <c r="GL205" s="4">
        <f t="shared" si="1131"/>
        <v>0.63401812644625399</v>
      </c>
      <c r="GM205" s="4">
        <f t="shared" si="1132"/>
        <v>0.40593230654731666</v>
      </c>
      <c r="GN205" s="4">
        <f t="shared" si="1133"/>
        <v>0.21478287695160511</v>
      </c>
      <c r="GO205" s="4">
        <f t="shared" si="1134"/>
        <v>0.16209592217979019</v>
      </c>
      <c r="GP205" s="4">
        <f t="shared" si="1135"/>
        <v>0.99586889395322642</v>
      </c>
      <c r="GQ205" s="4">
        <f t="shared" si="1136"/>
        <v>0.99439683505219523</v>
      </c>
      <c r="GR205" s="4">
        <f t="shared" si="1137"/>
        <v>0.99269389365491634</v>
      </c>
      <c r="GS205" s="4">
        <f t="shared" si="1138"/>
        <v>0.98168250393466261</v>
      </c>
      <c r="GT205" s="4">
        <f t="shared" si="1139"/>
        <v>0.95546341567585968</v>
      </c>
      <c r="GU205" s="4">
        <f t="shared" si="1140"/>
        <v>0.93816769639237174</v>
      </c>
      <c r="GV205" s="4">
        <f t="shared" si="1141"/>
        <v>0.92039199070195254</v>
      </c>
      <c r="GW205" s="4">
        <f t="shared" si="1142"/>
        <v>0.8948642126786639</v>
      </c>
      <c r="GX205" s="4">
        <f t="shared" si="1143"/>
        <v>0.86695808248053829</v>
      </c>
      <c r="GY205" s="4">
        <f t="shared" si="1144"/>
        <v>0.71991212844702057</v>
      </c>
      <c r="GZ205" s="4">
        <f t="shared" si="1145"/>
        <v>0.50712452163707655</v>
      </c>
      <c r="HA205" s="4">
        <f t="shared" si="1146"/>
        <v>0.42119183305731794</v>
      </c>
      <c r="HB205" s="4">
        <f t="shared" si="1147"/>
        <v>0.99773286734911915</v>
      </c>
      <c r="HC205" s="4">
        <f t="shared" si="1148"/>
        <v>0.99692295571274658</v>
      </c>
      <c r="HD205" s="4">
        <f t="shared" si="1149"/>
        <v>0.99598466515958384</v>
      </c>
      <c r="HE205" s="4">
        <f t="shared" si="1150"/>
        <v>0.9898824085431841</v>
      </c>
      <c r="HF205" s="4">
        <f t="shared" si="1151"/>
        <v>0.97510273205498632</v>
      </c>
      <c r="HG205" s="4">
        <f t="shared" si="1152"/>
        <v>0.96515577249425843</v>
      </c>
      <c r="HH205" s="4">
        <f t="shared" si="1153"/>
        <v>0.95476457187463026</v>
      </c>
      <c r="HI205" s="4">
        <f t="shared" si="1154"/>
        <v>0.93953489357362452</v>
      </c>
      <c r="HJ205" s="4">
        <f t="shared" si="1155"/>
        <v>0.92245825107650581</v>
      </c>
      <c r="HK205" s="4">
        <f t="shared" si="1156"/>
        <v>0.82432440030319365</v>
      </c>
      <c r="HL205" s="4">
        <f t="shared" si="1157"/>
        <v>0.65257998926873195</v>
      </c>
      <c r="HM205" s="4">
        <f t="shared" si="1158"/>
        <v>0.57053065521905333</v>
      </c>
      <c r="HN205" s="4">
        <f t="shared" si="1159"/>
        <v>3.6628819140565691E-2</v>
      </c>
      <c r="HP205" s="4">
        <f t="shared" ref="HP205:IU205" si="1193">IF(B1=1,ET205,0)</f>
        <v>0.81610090618507058</v>
      </c>
      <c r="HQ205" s="4">
        <f t="shared" si="1193"/>
        <v>0.76564563870005042</v>
      </c>
      <c r="HR205" s="4">
        <f t="shared" si="1193"/>
        <v>0.71438805061246935</v>
      </c>
      <c r="HS205" s="4">
        <f t="shared" si="1193"/>
        <v>0.49662295976439602</v>
      </c>
      <c r="HT205" s="4">
        <f t="shared" si="1193"/>
        <v>0.28312070952859719</v>
      </c>
      <c r="HU205" s="4">
        <f t="shared" si="1193"/>
        <v>0.21833138515132774</v>
      </c>
      <c r="HV205" s="4">
        <f t="shared" si="1193"/>
        <v>0.17548602442462352</v>
      </c>
      <c r="HW205" s="4">
        <f t="shared" si="1193"/>
        <v>0.13546243675957875</v>
      </c>
      <c r="HX205" s="4">
        <f t="shared" si="1193"/>
        <v>0.10711131930122576</v>
      </c>
      <c r="HY205" s="4">
        <f t="shared" si="1193"/>
        <v>4.5178898912893874E-2</v>
      </c>
      <c r="HZ205" s="4">
        <f t="shared" si="1193"/>
        <v>1.8589031108818561E-2</v>
      </c>
      <c r="IA205" s="4">
        <f t="shared" si="1193"/>
        <v>1.321887729152536E-2</v>
      </c>
      <c r="IB205" s="4">
        <f t="shared" si="1193"/>
        <v>0.33426748585051957</v>
      </c>
      <c r="IC205" s="4">
        <f t="shared" si="1193"/>
        <v>0.26988381678754969</v>
      </c>
      <c r="ID205" s="4">
        <f t="shared" si="1193"/>
        <v>0.22057735447574786</v>
      </c>
      <c r="IE205" s="4">
        <f t="shared" si="1193"/>
        <v>0.10041647666531166</v>
      </c>
      <c r="IF205" s="4">
        <f t="shared" si="1193"/>
        <v>4.2773087447153274E-2</v>
      </c>
      <c r="IG205" s="4">
        <f t="shared" si="1193"/>
        <v>3.0634524181467469E-2</v>
      </c>
      <c r="IH205" s="4">
        <f t="shared" si="1193"/>
        <v>2.3514746372016525E-2</v>
      </c>
      <c r="II205" s="4">
        <f t="shared" si="1193"/>
        <v>1.7419404137252924E-2</v>
      </c>
      <c r="IJ205" s="4">
        <f t="shared" si="1193"/>
        <v>1.3391006381112422E-2</v>
      </c>
      <c r="IK205" s="4">
        <f t="shared" si="1193"/>
        <v>5.3250648865297628E-3</v>
      </c>
      <c r="IL205" s="4">
        <f t="shared" si="1193"/>
        <v>2.1384850358567285E-3</v>
      </c>
      <c r="IM205" s="4">
        <f t="shared" si="1193"/>
        <v>1.513373366163147E-3</v>
      </c>
      <c r="IN205" s="4">
        <f t="shared" si="1193"/>
        <v>0.78539920811036645</v>
      </c>
      <c r="IO205" s="4">
        <f t="shared" si="1193"/>
        <v>0.72931440225745192</v>
      </c>
      <c r="IP205" s="4">
        <f t="shared" si="1193"/>
        <v>0.67349911983654842</v>
      </c>
      <c r="IQ205" s="4">
        <f t="shared" si="1193"/>
        <v>0.44862036282558621</v>
      </c>
      <c r="IR205" s="4">
        <f t="shared" si="1193"/>
        <v>0.24568268440688196</v>
      </c>
      <c r="IS205" s="4">
        <f t="shared" si="1193"/>
        <v>0.1872231992824227</v>
      </c>
      <c r="IT205" s="4">
        <f t="shared" si="1193"/>
        <v>0.14931637998919067</v>
      </c>
      <c r="IU205" s="4">
        <f t="shared" si="1193"/>
        <v>0.11443300578579778</v>
      </c>
      <c r="IV205" s="4">
        <f t="shared" ref="IV205:KA205" si="1194">IF(AH1=1,FZ205,0)</f>
        <v>9.0024858552313791E-2</v>
      </c>
      <c r="IW205" s="4">
        <f t="shared" si="1194"/>
        <v>3.7556386268101365E-2</v>
      </c>
      <c r="IX205" s="4">
        <f t="shared" si="1194"/>
        <v>1.5380454426506037E-2</v>
      </c>
      <c r="IY205" s="4">
        <f t="shared" si="1194"/>
        <v>1.0926900701864405E-2</v>
      </c>
      <c r="IZ205" s="4">
        <f t="shared" si="1194"/>
        <v>0.98463589223365156</v>
      </c>
      <c r="JA205" s="4">
        <f t="shared" si="1194"/>
        <v>0.9792445411413202</v>
      </c>
      <c r="JB205" s="4">
        <f t="shared" si="1194"/>
        <v>0.97306119671348823</v>
      </c>
      <c r="JC205" s="4">
        <f t="shared" si="1194"/>
        <v>0.93441530474057455</v>
      </c>
      <c r="JD205" s="4">
        <f t="shared" si="1194"/>
        <v>0.85082074914340022</v>
      </c>
      <c r="JE205" s="4">
        <f t="shared" si="1194"/>
        <v>0.80133675664028181</v>
      </c>
      <c r="JF205" s="4">
        <f t="shared" si="1194"/>
        <v>0.75451740680567458</v>
      </c>
      <c r="JG205" s="4">
        <f t="shared" si="1194"/>
        <v>0.69351129430260916</v>
      </c>
      <c r="JH205" s="4">
        <f t="shared" si="1194"/>
        <v>0.63401812644625399</v>
      </c>
      <c r="JI205" s="4">
        <f t="shared" si="1194"/>
        <v>0.40593230654731666</v>
      </c>
      <c r="JJ205" s="4">
        <f t="shared" si="1194"/>
        <v>0.21478287695160511</v>
      </c>
      <c r="JK205" s="4">
        <f t="shared" si="1194"/>
        <v>0.16209592217979019</v>
      </c>
      <c r="JL205" s="4">
        <f t="shared" si="1194"/>
        <v>0.99586889395322642</v>
      </c>
      <c r="JM205" s="4">
        <f t="shared" si="1194"/>
        <v>0.99439683505219523</v>
      </c>
      <c r="JN205" s="4">
        <f t="shared" si="1194"/>
        <v>0.99269389365491634</v>
      </c>
      <c r="JO205" s="4">
        <f t="shared" si="1194"/>
        <v>0.98168250393466261</v>
      </c>
      <c r="JP205" s="4">
        <f t="shared" si="1194"/>
        <v>0.95546341567585968</v>
      </c>
      <c r="JQ205" s="4">
        <f t="shared" si="1194"/>
        <v>0.93816769639237174</v>
      </c>
      <c r="JR205" s="4">
        <f t="shared" si="1194"/>
        <v>0.92039199070195254</v>
      </c>
      <c r="JS205" s="4">
        <f t="shared" si="1194"/>
        <v>0.8948642126786639</v>
      </c>
      <c r="JT205" s="4">
        <f t="shared" si="1194"/>
        <v>0.86695808248053829</v>
      </c>
      <c r="JU205" s="4">
        <f t="shared" si="1194"/>
        <v>0.71991212844702057</v>
      </c>
      <c r="JV205" s="4">
        <f t="shared" si="1194"/>
        <v>0.50712452163707655</v>
      </c>
      <c r="JW205" s="4">
        <f t="shared" si="1194"/>
        <v>0.42119183305731794</v>
      </c>
      <c r="JX205" s="4">
        <f t="shared" si="1194"/>
        <v>0.99773286734911915</v>
      </c>
      <c r="JY205" s="4">
        <f t="shared" si="1194"/>
        <v>0.99692295571274658</v>
      </c>
      <c r="JZ205" s="4">
        <f t="shared" si="1194"/>
        <v>0.99598466515958384</v>
      </c>
      <c r="KA205" s="4">
        <f t="shared" si="1194"/>
        <v>0.9898824085431841</v>
      </c>
      <c r="KB205" s="4">
        <f t="shared" ref="KB205:KJ205" si="1195">IF(BN1=1,HF205,0)</f>
        <v>0.97510273205498632</v>
      </c>
      <c r="KC205" s="4">
        <f t="shared" si="1195"/>
        <v>0.96515577249425843</v>
      </c>
      <c r="KD205" s="4">
        <f t="shared" si="1195"/>
        <v>0.95476457187463026</v>
      </c>
      <c r="KE205" s="4">
        <f t="shared" si="1195"/>
        <v>0.93953489357362452</v>
      </c>
      <c r="KF205" s="4">
        <f t="shared" si="1195"/>
        <v>0.92245825107650581</v>
      </c>
      <c r="KG205" s="4">
        <f t="shared" si="1195"/>
        <v>0.82432440030319365</v>
      </c>
      <c r="KH205" s="4">
        <f t="shared" si="1195"/>
        <v>0.65257998926873195</v>
      </c>
      <c r="KI205" s="4">
        <f t="shared" si="1195"/>
        <v>0.57053065521905333</v>
      </c>
      <c r="KJ205" s="4">
        <f t="shared" si="1195"/>
        <v>0</v>
      </c>
    </row>
    <row r="206" spans="1:296" x14ac:dyDescent="0.2">
      <c r="A206" s="4" t="str">
        <f>'Respondent Data'!A206</f>
        <v>1723</v>
      </c>
      <c r="B206" s="4">
        <f>SUMPRODUCT('Respondent Data'!I206:Z206,'Product Coding'!A100:R100)</f>
        <v>-1.1362291384463936</v>
      </c>
      <c r="C206" s="4">
        <f>SUMPRODUCT('Respondent Data'!I206:Z206,'Product Coding'!A101:R101)</f>
        <v>-0.27023510618237845</v>
      </c>
      <c r="D206" s="4">
        <f>SUMPRODUCT('Respondent Data'!I206:Z206,'Product Coding'!A102:R102)</f>
        <v>-0.94935943444554149</v>
      </c>
      <c r="E206" s="4">
        <f>SUMPRODUCT('Respondent Data'!I206:Z206,'Product Coding'!A103:R103)</f>
        <v>-0.94427329686186245</v>
      </c>
      <c r="F206" s="4">
        <f>SUMPRODUCT('Respondent Data'!I206:Z206,'Product Coding'!A104:R104)</f>
        <v>-0.46417289828049646</v>
      </c>
      <c r="G206" s="4">
        <f>SUMPRODUCT('Respondent Data'!I206:Z206,'Product Coding'!A105:R105)</f>
        <v>-1.0584610981973395</v>
      </c>
      <c r="H206" s="4">
        <f>SUMPRODUCT('Respondent Data'!I206:Z206,'Product Coding'!A106:R106)</f>
        <v>-1.9965298849217654</v>
      </c>
      <c r="I206" s="4">
        <f>SUMPRODUCT('Respondent Data'!I206:Z206,'Product Coding'!A107:R107)</f>
        <v>-1.1305358526577505</v>
      </c>
      <c r="J206" s="4">
        <f>SUMPRODUCT('Respondent Data'!I206:Z206,'Product Coding'!A108:R108)</f>
        <v>-1.8096601809209134</v>
      </c>
      <c r="K206" s="4">
        <f>SUMPRODUCT('Respondent Data'!I206:Z206,'Product Coding'!A109:R109)</f>
        <v>-1.8045740433372344</v>
      </c>
      <c r="L206" s="4">
        <f>SUMPRODUCT('Respondent Data'!I206:Z206,'Product Coding'!A110:R110)</f>
        <v>-1.3244736447558685</v>
      </c>
      <c r="M206" s="4">
        <f>SUMPRODUCT('Respondent Data'!I206:Z206,'Product Coding'!A111:R111)</f>
        <v>-1.9187618446727113</v>
      </c>
      <c r="N206" s="4">
        <f>SUMPRODUCT('Respondent Data'!I206:Z206,'Product Coding'!A112:R112)</f>
        <v>-0.40142898560461038</v>
      </c>
      <c r="O206" s="4">
        <f>SUMPRODUCT('Respondent Data'!I206:Z206,'Product Coding'!A113:R113)</f>
        <v>0.46456504665940457</v>
      </c>
      <c r="P206" s="4">
        <f>SUMPRODUCT('Respondent Data'!I206:Z206,'Product Coding'!A114:R114)</f>
        <v>-0.21455928160375837</v>
      </c>
      <c r="Q206" s="4">
        <f>SUMPRODUCT('Respondent Data'!I206:Z206,'Product Coding'!A115:R115)</f>
        <v>-0.20947314402007933</v>
      </c>
      <c r="R206" s="4">
        <f>SUMPRODUCT('Respondent Data'!I206:Z206,'Product Coding'!A116:R116)</f>
        <v>0.27062725456128656</v>
      </c>
      <c r="S206" s="4">
        <f>SUMPRODUCT('Respondent Data'!I206:Z206,'Product Coding'!A117:R117)</f>
        <v>-0.32366094535555634</v>
      </c>
      <c r="T206" s="4">
        <f>SUMPRODUCT('Respondent Data'!I206:Z206,'Product Coding'!A118:R118)</f>
        <v>-1.2617297320799823</v>
      </c>
      <c r="U206" s="4">
        <f>SUMPRODUCT('Respondent Data'!I206:Z206,'Product Coding'!A119:R119)</f>
        <v>-0.39573569981596746</v>
      </c>
      <c r="V206" s="4">
        <f>SUMPRODUCT('Respondent Data'!I206:Z206,'Product Coding'!A120:R120)</f>
        <v>-1.0748600280791303</v>
      </c>
      <c r="W206" s="4">
        <f>SUMPRODUCT('Respondent Data'!I206:Z206,'Product Coding'!A121:R121)</f>
        <v>-1.0697738904954512</v>
      </c>
      <c r="X206" s="4">
        <f>SUMPRODUCT('Respondent Data'!I206:Z206,'Product Coding'!A122:R122)</f>
        <v>-0.58967349191408547</v>
      </c>
      <c r="Y206" s="4">
        <f>SUMPRODUCT('Respondent Data'!I206:Z206,'Product Coding'!A123:R123)</f>
        <v>-1.1839616918309284</v>
      </c>
      <c r="Z206" s="4">
        <f>SUMPRODUCT('Respondent Data'!I206:Z206,'Product Coding'!A124:R124)</f>
        <v>-0.49387155081736334</v>
      </c>
      <c r="AA206" s="4">
        <f>SUMPRODUCT('Respondent Data'!I206:Z206,'Product Coding'!A125:R125)</f>
        <v>0.37212248144665161</v>
      </c>
      <c r="AB206" s="4">
        <f>SUMPRODUCT('Respondent Data'!I206:Z206,'Product Coding'!A126:R126)</f>
        <v>-0.30700184681651133</v>
      </c>
      <c r="AC206" s="4">
        <f>SUMPRODUCT('Respondent Data'!I206:Z206,'Product Coding'!A127:R127)</f>
        <v>-0.30191570923283229</v>
      </c>
      <c r="AD206" s="4">
        <f>SUMPRODUCT('Respondent Data'!I206:Z206,'Product Coding'!A128:R128)</f>
        <v>0.1781846893485336</v>
      </c>
      <c r="AE206" s="4">
        <f>SUMPRODUCT('Respondent Data'!I206:Z206,'Product Coding'!A129:R129)</f>
        <v>-0.4161035105683093</v>
      </c>
      <c r="AF206" s="4">
        <f>SUMPRODUCT('Respondent Data'!I206:Z206,'Product Coding'!A130:R130)</f>
        <v>-1.3541722972927355</v>
      </c>
      <c r="AG206" s="4">
        <f>SUMPRODUCT('Respondent Data'!I206:Z206,'Product Coding'!A131:R131)</f>
        <v>-0.48817826502872042</v>
      </c>
      <c r="AH206" s="4">
        <f>SUMPRODUCT('Respondent Data'!I206:Z206,'Product Coding'!A132:R132)</f>
        <v>-1.1673025932918835</v>
      </c>
      <c r="AI206" s="4">
        <f>SUMPRODUCT('Respondent Data'!I206:Z206,'Product Coding'!A133:R133)</f>
        <v>-1.1622164557082044</v>
      </c>
      <c r="AJ206" s="4">
        <f>SUMPRODUCT('Respondent Data'!I206:Z206,'Product Coding'!A134:R134)</f>
        <v>-0.68211605712683843</v>
      </c>
      <c r="AK206" s="4">
        <f>SUMPRODUCT('Respondent Data'!I206:Z206,'Product Coding'!A135:R135)</f>
        <v>-1.2764042570436813</v>
      </c>
      <c r="AL206" s="4">
        <f>SUMPRODUCT('Respondent Data'!I206:Z206,'Product Coding'!A136:R136)</f>
        <v>-0.10428512293799841</v>
      </c>
      <c r="AM206" s="4">
        <f>SUMPRODUCT('Respondent Data'!I206:Z206,'Product Coding'!A137:R137)</f>
        <v>0.76170890932601654</v>
      </c>
      <c r="AN206" s="4">
        <f>SUMPRODUCT('Respondent Data'!I206:Z206,'Product Coding'!A138:R138)</f>
        <v>8.2584581062853601E-2</v>
      </c>
      <c r="AO206" s="4">
        <f>SUMPRODUCT('Respondent Data'!I206:Z206,'Product Coding'!A139:R139)</f>
        <v>8.7670718646532642E-2</v>
      </c>
      <c r="AP206" s="4">
        <f>SUMPRODUCT('Respondent Data'!I206:Z206,'Product Coding'!A140:R140)</f>
        <v>0.56777111722789853</v>
      </c>
      <c r="AQ206" s="4">
        <f>SUMPRODUCT('Respondent Data'!I206:Z206,'Product Coding'!A141:R141)</f>
        <v>-2.6517082688944371E-2</v>
      </c>
      <c r="AR206" s="4">
        <f>SUMPRODUCT('Respondent Data'!I206:Z206,'Product Coding'!A142:R142)</f>
        <v>-0.96458586941337043</v>
      </c>
      <c r="AS206" s="4">
        <f>SUMPRODUCT('Respondent Data'!I206:Z206,'Product Coding'!A143:R143)</f>
        <v>-9.8591837149355488E-2</v>
      </c>
      <c r="AT206" s="4">
        <f>SUMPRODUCT('Respondent Data'!I206:Z206,'Product Coding'!A144:R144)</f>
        <v>-0.77771616541251842</v>
      </c>
      <c r="AU206" s="4">
        <f>SUMPRODUCT('Respondent Data'!I206:Z206,'Product Coding'!A145:R145)</f>
        <v>-0.77263002782883938</v>
      </c>
      <c r="AV206" s="4">
        <f>SUMPRODUCT('Respondent Data'!I206:Z206,'Product Coding'!A146:R146)</f>
        <v>-0.2925296292474735</v>
      </c>
      <c r="AW206" s="4">
        <f>SUMPRODUCT('Respondent Data'!I206:Z206,'Product Coding'!A147:R147)</f>
        <v>-0.8868178291643164</v>
      </c>
      <c r="AX206" s="4">
        <f>SUMPRODUCT('Respondent Data'!I206:Z206,'Product Coding'!A148:R148)</f>
        <v>1.3983148261433667</v>
      </c>
      <c r="AY206" s="4">
        <f>SUMPRODUCT('Respondent Data'!I206:Z206,'Product Coding'!A149:R149)</f>
        <v>2.2643088584073814</v>
      </c>
      <c r="AZ206" s="4">
        <f>SUMPRODUCT('Respondent Data'!I206:Z206,'Product Coding'!A150:R150)</f>
        <v>1.5851845301442187</v>
      </c>
      <c r="BA206" s="4">
        <f>SUMPRODUCT('Respondent Data'!I206:Z206,'Product Coding'!A151:R151)</f>
        <v>1.5902706677278977</v>
      </c>
      <c r="BB206" s="4">
        <f>SUMPRODUCT('Respondent Data'!I206:Z206,'Product Coding'!A152:R152)</f>
        <v>2.0703710663092636</v>
      </c>
      <c r="BC206" s="4">
        <f>SUMPRODUCT('Respondent Data'!I206:Z206,'Product Coding'!A153:R153)</f>
        <v>1.4760828663924208</v>
      </c>
      <c r="BD206" s="4">
        <f>SUMPRODUCT('Respondent Data'!I206:Z206,'Product Coding'!A154:R154)</f>
        <v>0.53801407966799464</v>
      </c>
      <c r="BE206" s="4">
        <f>SUMPRODUCT('Respondent Data'!I206:Z206,'Product Coding'!A155:R155)</f>
        <v>1.4040081119320096</v>
      </c>
      <c r="BF206" s="4">
        <f>SUMPRODUCT('Respondent Data'!I206:Z206,'Product Coding'!A156:R156)</f>
        <v>0.72488378366884654</v>
      </c>
      <c r="BG206" s="4">
        <f>SUMPRODUCT('Respondent Data'!I206:Z206,'Product Coding'!A157:R157)</f>
        <v>0.72996992125252558</v>
      </c>
      <c r="BH206" s="4">
        <f>SUMPRODUCT('Respondent Data'!I206:Z206,'Product Coding'!A158:R158)</f>
        <v>1.2100703198338918</v>
      </c>
      <c r="BI206" s="4">
        <f>SUMPRODUCT('Respondent Data'!I206:Z206,'Product Coding'!A159:R159)</f>
        <v>0.61578211991704868</v>
      </c>
      <c r="BJ206" s="4">
        <f>SUMPRODUCT('Respondent Data'!I206:Z206,'Product Coding'!A160:R160)</f>
        <v>1.1884070932125066</v>
      </c>
      <c r="BK206" s="4">
        <f>SUMPRODUCT('Respondent Data'!I206:Z206,'Product Coding'!A161:R161)</f>
        <v>2.0544011254765215</v>
      </c>
      <c r="BL206" s="4">
        <f>SUMPRODUCT('Respondent Data'!I206:Z206,'Product Coding'!A162:R162)</f>
        <v>1.3752767972133586</v>
      </c>
      <c r="BM206" s="4">
        <f>SUMPRODUCT('Respondent Data'!I206:Z206,'Product Coding'!A163:R163)</f>
        <v>1.3803629347970374</v>
      </c>
      <c r="BN206" s="4">
        <f>SUMPRODUCT('Respondent Data'!I206:Z206,'Product Coding'!A164:R164)</f>
        <v>1.8604633333784033</v>
      </c>
      <c r="BO206" s="4">
        <f>SUMPRODUCT('Respondent Data'!I206:Z206,'Product Coding'!A165:R165)</f>
        <v>1.2661751334615605</v>
      </c>
      <c r="BP206" s="4">
        <f>SUMPRODUCT('Respondent Data'!I206:Z206,'Product Coding'!A166:R166)</f>
        <v>0.32810634673713457</v>
      </c>
      <c r="BQ206" s="4">
        <f>SUMPRODUCT('Respondent Data'!I206:Z206,'Product Coding'!A167:R167)</f>
        <v>1.1941003790011497</v>
      </c>
      <c r="BR206" s="4">
        <f>SUMPRODUCT('Respondent Data'!I206:Z206,'Product Coding'!A168:R168)</f>
        <v>0.51497605073798658</v>
      </c>
      <c r="BS206" s="4">
        <f>SUMPRODUCT('Respondent Data'!I206:Z206,'Product Coding'!A169:R169)</f>
        <v>0.52006218832166551</v>
      </c>
      <c r="BT206" s="4">
        <f>SUMPRODUCT('Respondent Data'!I206:Z206,'Product Coding'!A170:R170)</f>
        <v>1.0001625869030315</v>
      </c>
      <c r="BU206" s="4">
        <f>SUMPRODUCT('Respondent Data'!I206:Z206,'Product Coding'!A171:R171)</f>
        <v>0.40587438698618861</v>
      </c>
      <c r="BV206" s="4">
        <f>SUMPRODUCT('Respondent Data'!I206:Z206,'Product Coding'!A172:R172)</f>
        <v>-4.3566306314162597</v>
      </c>
      <c r="BX206" s="4">
        <f t="shared" si="1014"/>
        <v>3.1149999570347342</v>
      </c>
      <c r="BY206" s="4">
        <f t="shared" si="1015"/>
        <v>1.3102724676812363</v>
      </c>
      <c r="BZ206" s="4">
        <f t="shared" si="1016"/>
        <v>2.5840538731506668</v>
      </c>
      <c r="CA206" s="4">
        <f t="shared" si="1017"/>
        <v>2.5709443862158254</v>
      </c>
      <c r="CB206" s="4">
        <f t="shared" si="1018"/>
        <v>1.5906979756101658</v>
      </c>
      <c r="CC206" s="4">
        <f t="shared" si="1019"/>
        <v>2.8819325637758522</v>
      </c>
      <c r="CD206" s="4">
        <f t="shared" si="1020"/>
        <v>7.3634596609259422</v>
      </c>
      <c r="CE206" s="4">
        <f t="shared" si="1021"/>
        <v>3.0973157604075992</v>
      </c>
      <c r="CF206" s="4">
        <f t="shared" si="1022"/>
        <v>6.1083713383795111</v>
      </c>
      <c r="CG206" s="4">
        <f t="shared" si="1023"/>
        <v>6.0773821956663188</v>
      </c>
      <c r="CH206" s="4">
        <f t="shared" si="1024"/>
        <v>3.7602056300739166</v>
      </c>
      <c r="CI206" s="4">
        <f t="shared" si="1025"/>
        <v>6.8125182894298648</v>
      </c>
      <c r="CJ206" s="4">
        <f t="shared" si="1026"/>
        <v>1.4939580175374929</v>
      </c>
      <c r="CK206" s="4">
        <f t="shared" si="1027"/>
        <v>0.62840837407728789</v>
      </c>
      <c r="CL206" s="4">
        <f t="shared" si="1028"/>
        <v>1.2393155874124477</v>
      </c>
      <c r="CM206" s="4">
        <f t="shared" si="1029"/>
        <v>1.233028260483958</v>
      </c>
      <c r="CN206" s="4">
        <f t="shared" si="1030"/>
        <v>0.76290081121081965</v>
      </c>
      <c r="CO206" s="4">
        <f t="shared" si="1031"/>
        <v>1.3821785935926125</v>
      </c>
      <c r="CP206" s="4">
        <f t="shared" si="1032"/>
        <v>3.5315247990327845</v>
      </c>
      <c r="CQ206" s="4">
        <f t="shared" si="1033"/>
        <v>1.4854766539101347</v>
      </c>
      <c r="CR206" s="4">
        <f t="shared" si="1034"/>
        <v>2.9295828125003536</v>
      </c>
      <c r="CS206" s="4">
        <f t="shared" si="1035"/>
        <v>2.9147203794821976</v>
      </c>
      <c r="CT206" s="4">
        <f t="shared" si="1036"/>
        <v>1.8033994947422434</v>
      </c>
      <c r="CU206" s="4">
        <f t="shared" si="1037"/>
        <v>3.267292603048042</v>
      </c>
      <c r="CV206" s="4">
        <f t="shared" si="1038"/>
        <v>1.6386480642705099</v>
      </c>
      <c r="CW206" s="4">
        <f t="shared" si="1039"/>
        <v>0.68926981458987591</v>
      </c>
      <c r="CX206" s="4">
        <f t="shared" si="1040"/>
        <v>1.3593434785276433</v>
      </c>
      <c r="CY206" s="4">
        <f t="shared" si="1041"/>
        <v>1.3524472230908353</v>
      </c>
      <c r="CZ206" s="4">
        <f t="shared" si="1042"/>
        <v>0.83678786341105316</v>
      </c>
      <c r="DA206" s="4">
        <f t="shared" si="1043"/>
        <v>1.5160427871995603</v>
      </c>
      <c r="DB206" s="4">
        <f t="shared" si="1044"/>
        <v>3.8735534786961603</v>
      </c>
      <c r="DC206" s="4">
        <f t="shared" si="1045"/>
        <v>1.6293452793681249</v>
      </c>
      <c r="DD206" s="4">
        <f t="shared" si="1046"/>
        <v>3.2133133250535844</v>
      </c>
      <c r="DE206" s="4">
        <f t="shared" si="1047"/>
        <v>3.1970114632812603</v>
      </c>
      <c r="DF206" s="4">
        <f t="shared" si="1048"/>
        <v>1.9780589926059482</v>
      </c>
      <c r="DG206" s="4">
        <f t="shared" si="1049"/>
        <v>3.5837303569045345</v>
      </c>
      <c r="DH206" s="4">
        <f t="shared" si="1050"/>
        <v>1.1099168725641135</v>
      </c>
      <c r="DI206" s="4">
        <f t="shared" si="1051"/>
        <v>0.46686790998225541</v>
      </c>
      <c r="DJ206" s="4">
        <f t="shared" si="1052"/>
        <v>0.9207335579403324</v>
      </c>
      <c r="DK206" s="4">
        <f t="shared" si="1053"/>
        <v>0.91606246935595559</v>
      </c>
      <c r="DL206" s="4">
        <f t="shared" si="1054"/>
        <v>0.56678733439340956</v>
      </c>
      <c r="DM206" s="4">
        <f t="shared" si="1055"/>
        <v>1.0268717888432075</v>
      </c>
      <c r="DN206" s="4">
        <f t="shared" si="1056"/>
        <v>2.6237008766725323</v>
      </c>
      <c r="DO206" s="4">
        <f t="shared" si="1057"/>
        <v>1.1036157526652606</v>
      </c>
      <c r="DP206" s="4">
        <f t="shared" si="1058"/>
        <v>2.1764958285291107</v>
      </c>
      <c r="DQ206" s="4">
        <f t="shared" si="1059"/>
        <v>2.1654539752905597</v>
      </c>
      <c r="DR206" s="4">
        <f t="shared" si="1060"/>
        <v>1.3398124336099559</v>
      </c>
      <c r="DS206" s="4">
        <f t="shared" si="1061"/>
        <v>2.4273929689834373</v>
      </c>
      <c r="DT206" s="4">
        <f t="shared" si="1062"/>
        <v>0.24701287303951003</v>
      </c>
      <c r="DU206" s="4">
        <f t="shared" si="1063"/>
        <v>0.1039018206005394</v>
      </c>
      <c r="DV206" s="4">
        <f t="shared" si="1064"/>
        <v>0.20490997756013854</v>
      </c>
      <c r="DW206" s="4">
        <f t="shared" si="1065"/>
        <v>0.20387042312145032</v>
      </c>
      <c r="DX206" s="4">
        <f t="shared" si="1066"/>
        <v>0.12613896709893863</v>
      </c>
      <c r="DY206" s="4">
        <f t="shared" si="1067"/>
        <v>0.22853112433492609</v>
      </c>
      <c r="DZ206" s="4">
        <f t="shared" si="1068"/>
        <v>0.58390669388236272</v>
      </c>
      <c r="EA206" s="4">
        <f t="shared" si="1069"/>
        <v>0.24561055384961752</v>
      </c>
      <c r="EB206" s="4">
        <f t="shared" si="1070"/>
        <v>0.48438085865068153</v>
      </c>
      <c r="EC206" s="4">
        <f t="shared" si="1071"/>
        <v>0.48192348552702219</v>
      </c>
      <c r="ED206" s="4">
        <f t="shared" si="1072"/>
        <v>0.29817631098398834</v>
      </c>
      <c r="EE206" s="4">
        <f t="shared" si="1073"/>
        <v>0.54021821461216657</v>
      </c>
      <c r="EF206" s="4">
        <f t="shared" si="1074"/>
        <v>0.30470624634637072</v>
      </c>
      <c r="EG206" s="4">
        <f t="shared" si="1075"/>
        <v>0.12816957008827787</v>
      </c>
      <c r="EH206" s="4">
        <f t="shared" si="1076"/>
        <v>0.25276962019417482</v>
      </c>
      <c r="EI206" s="4">
        <f t="shared" si="1077"/>
        <v>0.25148726301583163</v>
      </c>
      <c r="EJ206" s="4">
        <f t="shared" si="1078"/>
        <v>0.15560051874939398</v>
      </c>
      <c r="EK206" s="4">
        <f t="shared" si="1079"/>
        <v>0.28190782210072468</v>
      </c>
      <c r="EL206" s="4">
        <f t="shared" si="1080"/>
        <v>0.72028641552197792</v>
      </c>
      <c r="EM206" s="4">
        <f t="shared" si="1081"/>
        <v>0.30297639554437106</v>
      </c>
      <c r="EN206" s="4">
        <f t="shared" si="1082"/>
        <v>0.59751490448788591</v>
      </c>
      <c r="EO206" s="4">
        <f t="shared" si="1083"/>
        <v>0.5944835768847172</v>
      </c>
      <c r="EP206" s="4">
        <f t="shared" si="1084"/>
        <v>0.36781963365450454</v>
      </c>
      <c r="EQ206" s="4">
        <f t="shared" si="1085"/>
        <v>0.66639386991010041</v>
      </c>
      <c r="ER206" s="4">
        <f t="shared" si="1086"/>
        <v>77.993901007139414</v>
      </c>
      <c r="ET206" s="4">
        <f t="shared" si="1087"/>
        <v>0.24301336827245054</v>
      </c>
      <c r="EU206" s="4">
        <f t="shared" si="1088"/>
        <v>0.43284937772022858</v>
      </c>
      <c r="EV206" s="4">
        <f t="shared" si="1089"/>
        <v>0.27901366312915404</v>
      </c>
      <c r="EW206" s="4">
        <f t="shared" si="1090"/>
        <v>0.28003796526770125</v>
      </c>
      <c r="EX206" s="4">
        <f t="shared" si="1091"/>
        <v>0.38599636446022939</v>
      </c>
      <c r="EY206" s="4">
        <f t="shared" si="1092"/>
        <v>0.25760365064851276</v>
      </c>
      <c r="EZ206" s="4">
        <f t="shared" si="1093"/>
        <v>0.11956774355856548</v>
      </c>
      <c r="FA206" s="4">
        <f t="shared" si="1094"/>
        <v>0.24406222475285147</v>
      </c>
      <c r="FB206" s="4">
        <f t="shared" si="1095"/>
        <v>0.14067920095856573</v>
      </c>
      <c r="FC206" s="4">
        <f t="shared" si="1096"/>
        <v>0.14129518123414733</v>
      </c>
      <c r="FD206" s="4">
        <f t="shared" si="1097"/>
        <v>0.21007495846024449</v>
      </c>
      <c r="FE206" s="4">
        <f t="shared" si="1098"/>
        <v>0.12799970034668259</v>
      </c>
      <c r="FF206" s="4">
        <f t="shared" si="1099"/>
        <v>0.40096905920950071</v>
      </c>
      <c r="FG206" s="4">
        <f t="shared" si="1100"/>
        <v>0.61409657179307642</v>
      </c>
      <c r="FH206" s="4">
        <f t="shared" si="1101"/>
        <v>0.44656501549900351</v>
      </c>
      <c r="FI206" s="4">
        <f t="shared" si="1102"/>
        <v>0.44782236646806828</v>
      </c>
      <c r="FJ206" s="4">
        <f t="shared" si="1103"/>
        <v>0.56724688856043259</v>
      </c>
      <c r="FK206" s="4">
        <f t="shared" si="1104"/>
        <v>0.41978380743144844</v>
      </c>
      <c r="FL206" s="4">
        <f t="shared" si="1105"/>
        <v>0.22067627219284811</v>
      </c>
      <c r="FM206" s="4">
        <f t="shared" si="1106"/>
        <v>0.40233731362022929</v>
      </c>
      <c r="FN206" s="4">
        <f t="shared" si="1107"/>
        <v>0.25447994041986105</v>
      </c>
      <c r="FO206" s="4">
        <f t="shared" si="1108"/>
        <v>0.25544608632616322</v>
      </c>
      <c r="FP206" s="4">
        <f t="shared" si="1109"/>
        <v>0.35670977392822295</v>
      </c>
      <c r="FQ206" s="4">
        <f t="shared" si="1110"/>
        <v>0.2343406213311269</v>
      </c>
      <c r="FR206" s="4">
        <f t="shared" si="1111"/>
        <v>0.37898195425939218</v>
      </c>
      <c r="FS206" s="4">
        <f t="shared" si="1112"/>
        <v>0.59197174504818928</v>
      </c>
      <c r="FT206" s="4">
        <f t="shared" si="1113"/>
        <v>0.42384672223480302</v>
      </c>
      <c r="FU206" s="4">
        <f t="shared" si="1114"/>
        <v>0.42508923906319102</v>
      </c>
      <c r="FV206" s="4">
        <f t="shared" si="1115"/>
        <v>0.5444286844006716</v>
      </c>
      <c r="FW206" s="4">
        <f t="shared" si="1116"/>
        <v>0.39744952076631151</v>
      </c>
      <c r="FX206" s="4">
        <f t="shared" si="1117"/>
        <v>0.20518908931056476</v>
      </c>
      <c r="FY206" s="4">
        <f t="shared" si="1118"/>
        <v>0.38032281566318915</v>
      </c>
      <c r="FZ206" s="4">
        <f t="shared" si="1119"/>
        <v>0.23734289924599475</v>
      </c>
      <c r="GA206" s="4">
        <f t="shared" si="1120"/>
        <v>0.23826477691299686</v>
      </c>
      <c r="GB206" s="4">
        <f t="shared" si="1121"/>
        <v>0.33578918432537519</v>
      </c>
      <c r="GC206" s="4">
        <f t="shared" si="1122"/>
        <v>0.21816292018436176</v>
      </c>
      <c r="GD206" s="4">
        <f t="shared" si="1123"/>
        <v>0.47395232153612404</v>
      </c>
      <c r="GE206" s="4">
        <f t="shared" si="1124"/>
        <v>0.68172464145875067</v>
      </c>
      <c r="GF206" s="4">
        <f t="shared" si="1125"/>
        <v>0.52063441900412977</v>
      </c>
      <c r="GG206" s="4">
        <f t="shared" si="1126"/>
        <v>0.52190365188674104</v>
      </c>
      <c r="GH206" s="4">
        <f t="shared" si="1127"/>
        <v>0.63824871317788356</v>
      </c>
      <c r="GI206" s="4">
        <f t="shared" si="1128"/>
        <v>0.49337111775122588</v>
      </c>
      <c r="GJ206" s="4">
        <f t="shared" si="1129"/>
        <v>0.27596096753942095</v>
      </c>
      <c r="GK206" s="4">
        <f t="shared" si="1130"/>
        <v>0.47537198689114679</v>
      </c>
      <c r="GL206" s="4">
        <f t="shared" si="1131"/>
        <v>0.31481231331037324</v>
      </c>
      <c r="GM206" s="4">
        <f t="shared" si="1132"/>
        <v>0.31591045322597344</v>
      </c>
      <c r="GN206" s="4">
        <f t="shared" si="1133"/>
        <v>0.42738468504381782</v>
      </c>
      <c r="GO206" s="4">
        <f t="shared" si="1134"/>
        <v>0.29176695203894271</v>
      </c>
      <c r="GP206" s="4">
        <f t="shared" si="1135"/>
        <v>0.80191634073717877</v>
      </c>
      <c r="GQ206" s="4">
        <f t="shared" si="1136"/>
        <v>0.90587766170725659</v>
      </c>
      <c r="GR206" s="4">
        <f t="shared" si="1137"/>
        <v>0.82993752116231334</v>
      </c>
      <c r="GS206" s="4">
        <f t="shared" si="1138"/>
        <v>0.83065418071087271</v>
      </c>
      <c r="GT206" s="4">
        <f t="shared" si="1139"/>
        <v>0.88798987444339417</v>
      </c>
      <c r="GU206" s="4">
        <f t="shared" si="1140"/>
        <v>0.81398019162221624</v>
      </c>
      <c r="GV206" s="4">
        <f t="shared" si="1141"/>
        <v>0.63135032124201018</v>
      </c>
      <c r="GW206" s="4">
        <f t="shared" si="1142"/>
        <v>0.80281914512481711</v>
      </c>
      <c r="GX206" s="4">
        <f t="shared" si="1143"/>
        <v>0.67368155158576415</v>
      </c>
      <c r="GY206" s="4">
        <f t="shared" si="1144"/>
        <v>0.67479867197351695</v>
      </c>
      <c r="GZ206" s="4">
        <f t="shared" si="1145"/>
        <v>0.7703113910944982</v>
      </c>
      <c r="HA206" s="4">
        <f t="shared" si="1146"/>
        <v>0.64925865082812584</v>
      </c>
      <c r="HB206" s="4">
        <f t="shared" si="1147"/>
        <v>0.76645605307734688</v>
      </c>
      <c r="HC206" s="4">
        <f t="shared" si="1148"/>
        <v>0.88639157314068595</v>
      </c>
      <c r="HD206" s="4">
        <f t="shared" si="1149"/>
        <v>0.79823136184049825</v>
      </c>
      <c r="HE206" s="4">
        <f t="shared" si="1150"/>
        <v>0.79904928284304066</v>
      </c>
      <c r="HF206" s="4">
        <f t="shared" si="1151"/>
        <v>0.86535094418459857</v>
      </c>
      <c r="HG206" s="4">
        <f t="shared" si="1152"/>
        <v>0.78008729080165162</v>
      </c>
      <c r="HH206" s="4">
        <f t="shared" si="1153"/>
        <v>0.58129855062337099</v>
      </c>
      <c r="HI206" s="4">
        <f t="shared" si="1154"/>
        <v>0.76747361150944682</v>
      </c>
      <c r="HJ206" s="4">
        <f t="shared" si="1155"/>
        <v>0.62597225051904559</v>
      </c>
      <c r="HK206" s="4">
        <f t="shared" si="1156"/>
        <v>0.62716230790773519</v>
      </c>
      <c r="HL206" s="4">
        <f t="shared" si="1157"/>
        <v>0.73109054395441475</v>
      </c>
      <c r="HM206" s="4">
        <f t="shared" si="1158"/>
        <v>0.60009822290929848</v>
      </c>
      <c r="HN206" s="4">
        <f t="shared" si="1159"/>
        <v>1.2659205169644942E-2</v>
      </c>
      <c r="HP206" s="4">
        <f t="shared" ref="HP206:IU206" si="1196">IF(B1=1,ET206,0)</f>
        <v>0.24301336827245054</v>
      </c>
      <c r="HQ206" s="4">
        <f t="shared" si="1196"/>
        <v>0.43284937772022858</v>
      </c>
      <c r="HR206" s="4">
        <f t="shared" si="1196"/>
        <v>0.27901366312915404</v>
      </c>
      <c r="HS206" s="4">
        <f t="shared" si="1196"/>
        <v>0.28003796526770125</v>
      </c>
      <c r="HT206" s="4">
        <f t="shared" si="1196"/>
        <v>0.38599636446022939</v>
      </c>
      <c r="HU206" s="4">
        <f t="shared" si="1196"/>
        <v>0.25760365064851276</v>
      </c>
      <c r="HV206" s="4">
        <f t="shared" si="1196"/>
        <v>0.11956774355856548</v>
      </c>
      <c r="HW206" s="4">
        <f t="shared" si="1196"/>
        <v>0.24406222475285147</v>
      </c>
      <c r="HX206" s="4">
        <f t="shared" si="1196"/>
        <v>0.14067920095856573</v>
      </c>
      <c r="HY206" s="4">
        <f t="shared" si="1196"/>
        <v>0.14129518123414733</v>
      </c>
      <c r="HZ206" s="4">
        <f t="shared" si="1196"/>
        <v>0.21007495846024449</v>
      </c>
      <c r="IA206" s="4">
        <f t="shared" si="1196"/>
        <v>0.12799970034668259</v>
      </c>
      <c r="IB206" s="4">
        <f t="shared" si="1196"/>
        <v>0.40096905920950071</v>
      </c>
      <c r="IC206" s="4">
        <f t="shared" si="1196"/>
        <v>0.61409657179307642</v>
      </c>
      <c r="ID206" s="4">
        <f t="shared" si="1196"/>
        <v>0.44656501549900351</v>
      </c>
      <c r="IE206" s="4">
        <f t="shared" si="1196"/>
        <v>0.44782236646806828</v>
      </c>
      <c r="IF206" s="4">
        <f t="shared" si="1196"/>
        <v>0.56724688856043259</v>
      </c>
      <c r="IG206" s="4">
        <f t="shared" si="1196"/>
        <v>0.41978380743144844</v>
      </c>
      <c r="IH206" s="4">
        <f t="shared" si="1196"/>
        <v>0.22067627219284811</v>
      </c>
      <c r="II206" s="4">
        <f t="shared" si="1196"/>
        <v>0.40233731362022929</v>
      </c>
      <c r="IJ206" s="4">
        <f t="shared" si="1196"/>
        <v>0.25447994041986105</v>
      </c>
      <c r="IK206" s="4">
        <f t="shared" si="1196"/>
        <v>0.25544608632616322</v>
      </c>
      <c r="IL206" s="4">
        <f t="shared" si="1196"/>
        <v>0.35670977392822295</v>
      </c>
      <c r="IM206" s="4">
        <f t="shared" si="1196"/>
        <v>0.2343406213311269</v>
      </c>
      <c r="IN206" s="4">
        <f t="shared" si="1196"/>
        <v>0.37898195425939218</v>
      </c>
      <c r="IO206" s="4">
        <f t="shared" si="1196"/>
        <v>0.59197174504818928</v>
      </c>
      <c r="IP206" s="4">
        <f t="shared" si="1196"/>
        <v>0.42384672223480302</v>
      </c>
      <c r="IQ206" s="4">
        <f t="shared" si="1196"/>
        <v>0.42508923906319102</v>
      </c>
      <c r="IR206" s="4">
        <f t="shared" si="1196"/>
        <v>0.5444286844006716</v>
      </c>
      <c r="IS206" s="4">
        <f t="shared" si="1196"/>
        <v>0.39744952076631151</v>
      </c>
      <c r="IT206" s="4">
        <f t="shared" si="1196"/>
        <v>0.20518908931056476</v>
      </c>
      <c r="IU206" s="4">
        <f t="shared" si="1196"/>
        <v>0.38032281566318915</v>
      </c>
      <c r="IV206" s="4">
        <f t="shared" ref="IV206:KA206" si="1197">IF(AH1=1,FZ206,0)</f>
        <v>0.23734289924599475</v>
      </c>
      <c r="IW206" s="4">
        <f t="shared" si="1197"/>
        <v>0.23826477691299686</v>
      </c>
      <c r="IX206" s="4">
        <f t="shared" si="1197"/>
        <v>0.33578918432537519</v>
      </c>
      <c r="IY206" s="4">
        <f t="shared" si="1197"/>
        <v>0.21816292018436176</v>
      </c>
      <c r="IZ206" s="4">
        <f t="shared" si="1197"/>
        <v>0.47395232153612404</v>
      </c>
      <c r="JA206" s="4">
        <f t="shared" si="1197"/>
        <v>0.68172464145875067</v>
      </c>
      <c r="JB206" s="4">
        <f t="shared" si="1197"/>
        <v>0.52063441900412977</v>
      </c>
      <c r="JC206" s="4">
        <f t="shared" si="1197"/>
        <v>0.52190365188674104</v>
      </c>
      <c r="JD206" s="4">
        <f t="shared" si="1197"/>
        <v>0.63824871317788356</v>
      </c>
      <c r="JE206" s="4">
        <f t="shared" si="1197"/>
        <v>0.49337111775122588</v>
      </c>
      <c r="JF206" s="4">
        <f t="shared" si="1197"/>
        <v>0.27596096753942095</v>
      </c>
      <c r="JG206" s="4">
        <f t="shared" si="1197"/>
        <v>0.47537198689114679</v>
      </c>
      <c r="JH206" s="4">
        <f t="shared" si="1197"/>
        <v>0.31481231331037324</v>
      </c>
      <c r="JI206" s="4">
        <f t="shared" si="1197"/>
        <v>0.31591045322597344</v>
      </c>
      <c r="JJ206" s="4">
        <f t="shared" si="1197"/>
        <v>0.42738468504381782</v>
      </c>
      <c r="JK206" s="4">
        <f t="shared" si="1197"/>
        <v>0.29176695203894271</v>
      </c>
      <c r="JL206" s="4">
        <f t="shared" si="1197"/>
        <v>0.80191634073717877</v>
      </c>
      <c r="JM206" s="4">
        <f t="shared" si="1197"/>
        <v>0.90587766170725659</v>
      </c>
      <c r="JN206" s="4">
        <f t="shared" si="1197"/>
        <v>0.82993752116231334</v>
      </c>
      <c r="JO206" s="4">
        <f t="shared" si="1197"/>
        <v>0.83065418071087271</v>
      </c>
      <c r="JP206" s="4">
        <f t="shared" si="1197"/>
        <v>0.88798987444339417</v>
      </c>
      <c r="JQ206" s="4">
        <f t="shared" si="1197"/>
        <v>0.81398019162221624</v>
      </c>
      <c r="JR206" s="4">
        <f t="shared" si="1197"/>
        <v>0.63135032124201018</v>
      </c>
      <c r="JS206" s="4">
        <f t="shared" si="1197"/>
        <v>0.80281914512481711</v>
      </c>
      <c r="JT206" s="4">
        <f t="shared" si="1197"/>
        <v>0.67368155158576415</v>
      </c>
      <c r="JU206" s="4">
        <f t="shared" si="1197"/>
        <v>0.67479867197351695</v>
      </c>
      <c r="JV206" s="4">
        <f t="shared" si="1197"/>
        <v>0.7703113910944982</v>
      </c>
      <c r="JW206" s="4">
        <f t="shared" si="1197"/>
        <v>0.64925865082812584</v>
      </c>
      <c r="JX206" s="4">
        <f t="shared" si="1197"/>
        <v>0.76645605307734688</v>
      </c>
      <c r="JY206" s="4">
        <f t="shared" si="1197"/>
        <v>0.88639157314068595</v>
      </c>
      <c r="JZ206" s="4">
        <f t="shared" si="1197"/>
        <v>0.79823136184049825</v>
      </c>
      <c r="KA206" s="4">
        <f t="shared" si="1197"/>
        <v>0.79904928284304066</v>
      </c>
      <c r="KB206" s="4">
        <f t="shared" ref="KB206:KJ206" si="1198">IF(BN1=1,HF206,0)</f>
        <v>0.86535094418459857</v>
      </c>
      <c r="KC206" s="4">
        <f t="shared" si="1198"/>
        <v>0.78008729080165162</v>
      </c>
      <c r="KD206" s="4">
        <f t="shared" si="1198"/>
        <v>0.58129855062337099</v>
      </c>
      <c r="KE206" s="4">
        <f t="shared" si="1198"/>
        <v>0.76747361150944682</v>
      </c>
      <c r="KF206" s="4">
        <f t="shared" si="1198"/>
        <v>0.62597225051904559</v>
      </c>
      <c r="KG206" s="4">
        <f t="shared" si="1198"/>
        <v>0.62716230790773519</v>
      </c>
      <c r="KH206" s="4">
        <f t="shared" si="1198"/>
        <v>0.73109054395441475</v>
      </c>
      <c r="KI206" s="4">
        <f t="shared" si="1198"/>
        <v>0.60009822290929848</v>
      </c>
      <c r="KJ206" s="4">
        <f t="shared" si="1198"/>
        <v>0</v>
      </c>
    </row>
    <row r="207" spans="1:296" x14ac:dyDescent="0.2">
      <c r="A207" s="4" t="str">
        <f>'Respondent Data'!A207</f>
        <v>1728</v>
      </c>
      <c r="B207" s="4">
        <f>SUMPRODUCT('Respondent Data'!I207:Z207,'Product Coding'!A100:R100)</f>
        <v>-0.60762517063423604</v>
      </c>
      <c r="C207" s="4">
        <f>SUMPRODUCT('Respondent Data'!I207:Z207,'Product Coding'!A101:R101)</f>
        <v>9.6616598118920982E-2</v>
      </c>
      <c r="D207" s="4">
        <f>SUMPRODUCT('Respondent Data'!I207:Z207,'Product Coding'!A102:R102)</f>
        <v>-1.0198715592429699</v>
      </c>
      <c r="E207" s="4">
        <f>SUMPRODUCT('Respondent Data'!I207:Z207,'Product Coding'!A103:R103)</f>
        <v>0.9913774183360391</v>
      </c>
      <c r="F207" s="4">
        <f>SUMPRODUCT('Respondent Data'!I207:Z207,'Product Coding'!A104:R104)</f>
        <v>-0.8793187161601298</v>
      </c>
      <c r="G207" s="4">
        <f>SUMPRODUCT('Respondent Data'!I207:Z207,'Product Coding'!A105:R105)</f>
        <v>-0.98270323145609406</v>
      </c>
      <c r="H207" s="4">
        <f>SUMPRODUCT('Respondent Data'!I207:Z207,'Product Coding'!A106:R106)</f>
        <v>-1.818808229989382</v>
      </c>
      <c r="I207" s="4">
        <f>SUMPRODUCT('Respondent Data'!I207:Z207,'Product Coding'!A107:R107)</f>
        <v>-1.1145664612362252</v>
      </c>
      <c r="J207" s="4">
        <f>SUMPRODUCT('Respondent Data'!I207:Z207,'Product Coding'!A108:R108)</f>
        <v>-2.2310546185981162</v>
      </c>
      <c r="K207" s="4">
        <f>SUMPRODUCT('Respondent Data'!I207:Z207,'Product Coding'!A109:R109)</f>
        <v>-0.21980564101910693</v>
      </c>
      <c r="L207" s="4">
        <f>SUMPRODUCT('Respondent Data'!I207:Z207,'Product Coding'!A110:R110)</f>
        <v>-2.0905017755152757</v>
      </c>
      <c r="M207" s="4">
        <f>SUMPRODUCT('Respondent Data'!I207:Z207,'Product Coding'!A111:R111)</f>
        <v>-2.19388629081124</v>
      </c>
      <c r="N207" s="4">
        <f>SUMPRODUCT('Respondent Data'!I207:Z207,'Product Coding'!A112:R112)</f>
        <v>0.48314208452988511</v>
      </c>
      <c r="O207" s="4">
        <f>SUMPRODUCT('Respondent Data'!I207:Z207,'Product Coding'!A113:R113)</f>
        <v>1.1873838532830421</v>
      </c>
      <c r="P207" s="4">
        <f>SUMPRODUCT('Respondent Data'!I207:Z207,'Product Coding'!A114:R114)</f>
        <v>7.089569592115097E-2</v>
      </c>
      <c r="Q207" s="4">
        <f>SUMPRODUCT('Respondent Data'!I207:Z207,'Product Coding'!A115:R115)</f>
        <v>2.0821446735001601</v>
      </c>
      <c r="R207" s="4">
        <f>SUMPRODUCT('Respondent Data'!I207:Z207,'Product Coding'!A116:R116)</f>
        <v>0.21144853900399113</v>
      </c>
      <c r="S207" s="4">
        <f>SUMPRODUCT('Respondent Data'!I207:Z207,'Product Coding'!A117:R117)</f>
        <v>0.10806402370802709</v>
      </c>
      <c r="T207" s="4">
        <f>SUMPRODUCT('Respondent Data'!I207:Z207,'Product Coding'!A118:R118)</f>
        <v>-0.72804097482526098</v>
      </c>
      <c r="U207" s="4">
        <f>SUMPRODUCT('Respondent Data'!I207:Z207,'Product Coding'!A119:R119)</f>
        <v>-2.3799206072104062E-2</v>
      </c>
      <c r="V207" s="4">
        <f>SUMPRODUCT('Respondent Data'!I207:Z207,'Product Coding'!A120:R120)</f>
        <v>-1.1402873634339952</v>
      </c>
      <c r="W207" s="4">
        <f>SUMPRODUCT('Respondent Data'!I207:Z207,'Product Coding'!A121:R121)</f>
        <v>0.87096161414501416</v>
      </c>
      <c r="X207" s="4">
        <f>SUMPRODUCT('Respondent Data'!I207:Z207,'Product Coding'!A122:R122)</f>
        <v>-0.99973452035115495</v>
      </c>
      <c r="Y207" s="4">
        <f>SUMPRODUCT('Respondent Data'!I207:Z207,'Product Coding'!A123:R123)</f>
        <v>-1.103119035647119</v>
      </c>
      <c r="Z207" s="4">
        <f>SUMPRODUCT('Respondent Data'!I207:Z207,'Product Coding'!A124:R124)</f>
        <v>8.5585346129517847E-2</v>
      </c>
      <c r="AA207" s="4">
        <f>SUMPRODUCT('Respondent Data'!I207:Z207,'Product Coding'!A125:R125)</f>
        <v>0.78982711488267476</v>
      </c>
      <c r="AB207" s="4">
        <f>SUMPRODUCT('Respondent Data'!I207:Z207,'Product Coding'!A126:R126)</f>
        <v>-0.32666104247921635</v>
      </c>
      <c r="AC207" s="4">
        <f>SUMPRODUCT('Respondent Data'!I207:Z207,'Product Coding'!A127:R127)</f>
        <v>1.6845879350997928</v>
      </c>
      <c r="AD207" s="4">
        <f>SUMPRODUCT('Respondent Data'!I207:Z207,'Product Coding'!A128:R128)</f>
        <v>-0.18610819939637613</v>
      </c>
      <c r="AE207" s="4">
        <f>SUMPRODUCT('Respondent Data'!I207:Z207,'Product Coding'!A129:R129)</f>
        <v>-0.28949271469234017</v>
      </c>
      <c r="AF207" s="4">
        <f>SUMPRODUCT('Respondent Data'!I207:Z207,'Product Coding'!A130:R130)</f>
        <v>-1.1255977132256283</v>
      </c>
      <c r="AG207" s="4">
        <f>SUMPRODUCT('Respondent Data'!I207:Z207,'Product Coding'!A131:R131)</f>
        <v>-0.42135594447247132</v>
      </c>
      <c r="AH207" s="4">
        <f>SUMPRODUCT('Respondent Data'!I207:Z207,'Product Coding'!A132:R132)</f>
        <v>-1.5378441018343625</v>
      </c>
      <c r="AI207" s="4">
        <f>SUMPRODUCT('Respondent Data'!I207:Z207,'Product Coding'!A133:R133)</f>
        <v>0.47340487574464685</v>
      </c>
      <c r="AJ207" s="4">
        <f>SUMPRODUCT('Respondent Data'!I207:Z207,'Product Coding'!A134:R134)</f>
        <v>-1.397291258751522</v>
      </c>
      <c r="AK207" s="4">
        <f>SUMPRODUCT('Respondent Data'!I207:Z207,'Product Coding'!A135:R135)</f>
        <v>-1.5006757740474863</v>
      </c>
      <c r="AL207" s="4">
        <f>SUMPRODUCT('Respondent Data'!I207:Z207,'Product Coding'!A136:R136)</f>
        <v>-0.17228042104050889</v>
      </c>
      <c r="AM207" s="4">
        <f>SUMPRODUCT('Respondent Data'!I207:Z207,'Product Coding'!A137:R137)</f>
        <v>0.53196134771264802</v>
      </c>
      <c r="AN207" s="4">
        <f>SUMPRODUCT('Respondent Data'!I207:Z207,'Product Coding'!A138:R138)</f>
        <v>-0.58452680964924297</v>
      </c>
      <c r="AO207" s="4">
        <f>SUMPRODUCT('Respondent Data'!I207:Z207,'Product Coding'!A139:R139)</f>
        <v>1.4267221679297661</v>
      </c>
      <c r="AP207" s="4">
        <f>SUMPRODUCT('Respondent Data'!I207:Z207,'Product Coding'!A140:R140)</f>
        <v>-0.44397396656640298</v>
      </c>
      <c r="AQ207" s="4">
        <f>SUMPRODUCT('Respondent Data'!I207:Z207,'Product Coding'!A141:R141)</f>
        <v>-0.54735848186236702</v>
      </c>
      <c r="AR207" s="4">
        <f>SUMPRODUCT('Respondent Data'!I207:Z207,'Product Coding'!A142:R142)</f>
        <v>-1.3834634803956549</v>
      </c>
      <c r="AS207" s="4">
        <f>SUMPRODUCT('Respondent Data'!I207:Z207,'Product Coding'!A143:R143)</f>
        <v>-0.67922171164249801</v>
      </c>
      <c r="AT207" s="4">
        <f>SUMPRODUCT('Respondent Data'!I207:Z207,'Product Coding'!A144:R144)</f>
        <v>-1.7957098690043889</v>
      </c>
      <c r="AU207" s="4">
        <f>SUMPRODUCT('Respondent Data'!I207:Z207,'Product Coding'!A145:R145)</f>
        <v>0.21553910857462011</v>
      </c>
      <c r="AV207" s="4">
        <f>SUMPRODUCT('Respondent Data'!I207:Z207,'Product Coding'!A146:R146)</f>
        <v>-1.6551570259215489</v>
      </c>
      <c r="AW207" s="4">
        <f>SUMPRODUCT('Respondent Data'!I207:Z207,'Product Coding'!A147:R147)</f>
        <v>-1.7585415412175132</v>
      </c>
      <c r="AX207" s="4">
        <f>SUMPRODUCT('Respondent Data'!I207:Z207,'Product Coding'!A148:R148)</f>
        <v>0.23245792572258905</v>
      </c>
      <c r="AY207" s="4">
        <f>SUMPRODUCT('Respondent Data'!I207:Z207,'Product Coding'!A149:R149)</f>
        <v>0.93669969447574597</v>
      </c>
      <c r="AZ207" s="4">
        <f>SUMPRODUCT('Respondent Data'!I207:Z207,'Product Coding'!A150:R150)</f>
        <v>-0.17978846288614503</v>
      </c>
      <c r="BA207" s="4">
        <f>SUMPRODUCT('Respondent Data'!I207:Z207,'Product Coding'!A151:R151)</f>
        <v>1.8314605146928642</v>
      </c>
      <c r="BB207" s="4">
        <f>SUMPRODUCT('Respondent Data'!I207:Z207,'Product Coding'!A152:R152)</f>
        <v>-3.9235619803304922E-2</v>
      </c>
      <c r="BC207" s="4">
        <f>SUMPRODUCT('Respondent Data'!I207:Z207,'Product Coding'!A153:R153)</f>
        <v>-0.14262013509926896</v>
      </c>
      <c r="BD207" s="4">
        <f>SUMPRODUCT('Respondent Data'!I207:Z207,'Product Coding'!A154:R154)</f>
        <v>-0.97872513363255698</v>
      </c>
      <c r="BE207" s="4">
        <f>SUMPRODUCT('Respondent Data'!I207:Z207,'Product Coding'!A155:R155)</f>
        <v>-0.27448336487940006</v>
      </c>
      <c r="BF207" s="4">
        <f>SUMPRODUCT('Respondent Data'!I207:Z207,'Product Coding'!A156:R156)</f>
        <v>-1.3909715222412911</v>
      </c>
      <c r="BG207" s="4">
        <f>SUMPRODUCT('Respondent Data'!I207:Z207,'Product Coding'!A157:R157)</f>
        <v>0.62027745533771805</v>
      </c>
      <c r="BH207" s="4">
        <f>SUMPRODUCT('Respondent Data'!I207:Z207,'Product Coding'!A158:R158)</f>
        <v>-1.2504186791584511</v>
      </c>
      <c r="BI207" s="4">
        <f>SUMPRODUCT('Respondent Data'!I207:Z207,'Product Coding'!A159:R159)</f>
        <v>-1.3538031944544149</v>
      </c>
      <c r="BJ207" s="4">
        <f>SUMPRODUCT('Respondent Data'!I207:Z207,'Product Coding'!A160:R160)</f>
        <v>0.22009125872032409</v>
      </c>
      <c r="BK207" s="4">
        <f>SUMPRODUCT('Respondent Data'!I207:Z207,'Product Coding'!A161:R161)</f>
        <v>0.92433302747348101</v>
      </c>
      <c r="BL207" s="4">
        <f>SUMPRODUCT('Respondent Data'!I207:Z207,'Product Coding'!A162:R162)</f>
        <v>-0.19215512988840999</v>
      </c>
      <c r="BM207" s="4">
        <f>SUMPRODUCT('Respondent Data'!I207:Z207,'Product Coding'!A163:R163)</f>
        <v>1.8190938476905991</v>
      </c>
      <c r="BN207" s="4">
        <f>SUMPRODUCT('Respondent Data'!I207:Z207,'Product Coding'!A164:R164)</f>
        <v>-5.1602286805569886E-2</v>
      </c>
      <c r="BO207" s="4">
        <f>SUMPRODUCT('Respondent Data'!I207:Z207,'Product Coding'!A165:R165)</f>
        <v>-0.15498680210153393</v>
      </c>
      <c r="BP207" s="4">
        <f>SUMPRODUCT('Respondent Data'!I207:Z207,'Product Coding'!A166:R166)</f>
        <v>-0.99109180063482194</v>
      </c>
      <c r="BQ207" s="4">
        <f>SUMPRODUCT('Respondent Data'!I207:Z207,'Product Coding'!A167:R167)</f>
        <v>-0.28685003188166502</v>
      </c>
      <c r="BR207" s="4">
        <f>SUMPRODUCT('Respondent Data'!I207:Z207,'Product Coding'!A168:R168)</f>
        <v>-1.4033381892435561</v>
      </c>
      <c r="BS207" s="4">
        <f>SUMPRODUCT('Respondent Data'!I207:Z207,'Product Coding'!A169:R169)</f>
        <v>0.6079107883354532</v>
      </c>
      <c r="BT207" s="4">
        <f>SUMPRODUCT('Respondent Data'!I207:Z207,'Product Coding'!A170:R170)</f>
        <v>-1.2627853461607159</v>
      </c>
      <c r="BU207" s="4">
        <f>SUMPRODUCT('Respondent Data'!I207:Z207,'Product Coding'!A171:R171)</f>
        <v>-1.36616986145668</v>
      </c>
      <c r="BV207" s="4">
        <f>SUMPRODUCT('Respondent Data'!I207:Z207,'Product Coding'!A172:R172)</f>
        <v>6.3501547798207101</v>
      </c>
      <c r="BX207" s="4">
        <f t="shared" si="1014"/>
        <v>1.8360658739901017</v>
      </c>
      <c r="BY207" s="4">
        <f t="shared" si="1015"/>
        <v>0.90790403152574051</v>
      </c>
      <c r="BZ207" s="4">
        <f t="shared" si="1016"/>
        <v>2.7728385956031789</v>
      </c>
      <c r="CA207" s="4">
        <f t="shared" si="1017"/>
        <v>0.37106522680554815</v>
      </c>
      <c r="CB207" s="4">
        <f t="shared" si="1018"/>
        <v>2.409257758787382</v>
      </c>
      <c r="CC207" s="4">
        <f t="shared" si="1019"/>
        <v>2.6716686278382</v>
      </c>
      <c r="CD207" s="4">
        <f t="shared" si="1020"/>
        <v>6.1645073953264546</v>
      </c>
      <c r="CE207" s="4">
        <f t="shared" si="1021"/>
        <v>3.0482463597149256</v>
      </c>
      <c r="CF207" s="4">
        <f t="shared" si="1022"/>
        <v>9.3096790647798802</v>
      </c>
      <c r="CG207" s="4">
        <f t="shared" si="1023"/>
        <v>1.2458345679179164</v>
      </c>
      <c r="CH207" s="4">
        <f t="shared" si="1024"/>
        <v>8.0889729947524316</v>
      </c>
      <c r="CI207" s="4">
        <f t="shared" si="1025"/>
        <v>8.9700055142242956</v>
      </c>
      <c r="CJ207" s="4">
        <f t="shared" si="1026"/>
        <v>0.61684217341662018</v>
      </c>
      <c r="CK207" s="4">
        <f t="shared" si="1027"/>
        <v>0.30501819351557136</v>
      </c>
      <c r="CL207" s="4">
        <f t="shared" si="1028"/>
        <v>0.9315590524692553</v>
      </c>
      <c r="CM207" s="4">
        <f t="shared" si="1029"/>
        <v>0.1246625647938487</v>
      </c>
      <c r="CN207" s="4">
        <f t="shared" si="1030"/>
        <v>0.80941093307378587</v>
      </c>
      <c r="CO207" s="4">
        <f t="shared" si="1031"/>
        <v>0.89757012882294829</v>
      </c>
      <c r="CP207" s="4">
        <f t="shared" si="1032"/>
        <v>2.0710194517762157</v>
      </c>
      <c r="CQ207" s="4">
        <f t="shared" si="1033"/>
        <v>1.0240846672617763</v>
      </c>
      <c r="CR207" s="4">
        <f t="shared" si="1034"/>
        <v>3.1276670131939879</v>
      </c>
      <c r="CS207" s="4">
        <f t="shared" si="1035"/>
        <v>0.41854887315235101</v>
      </c>
      <c r="CT207" s="4">
        <f t="shared" si="1036"/>
        <v>2.7175602757367838</v>
      </c>
      <c r="CU207" s="4">
        <f t="shared" si="1037"/>
        <v>3.0135507529088863</v>
      </c>
      <c r="CV207" s="4">
        <f t="shared" si="1038"/>
        <v>0.91797479411514449</v>
      </c>
      <c r="CW207" s="4">
        <f t="shared" si="1039"/>
        <v>0.45392326507596997</v>
      </c>
      <c r="CX207" s="4">
        <f t="shared" si="1040"/>
        <v>1.3863314900471146</v>
      </c>
      <c r="CY207" s="4">
        <f t="shared" si="1041"/>
        <v>0.18552086284348035</v>
      </c>
      <c r="CZ207" s="4">
        <f t="shared" si="1042"/>
        <v>1.2045525851895904</v>
      </c>
      <c r="DA207" s="4">
        <f t="shared" si="1043"/>
        <v>1.3357497099240152</v>
      </c>
      <c r="DB207" s="4">
        <f t="shared" si="1044"/>
        <v>3.082058485596904</v>
      </c>
      <c r="DC207" s="4">
        <f t="shared" si="1045"/>
        <v>1.5240266507380404</v>
      </c>
      <c r="DD207" s="4">
        <f t="shared" si="1046"/>
        <v>4.6545447218608098</v>
      </c>
      <c r="DE207" s="4">
        <f t="shared" si="1047"/>
        <v>0.62287783199228763</v>
      </c>
      <c r="DF207" s="4">
        <f t="shared" si="1048"/>
        <v>4.0442303430671247</v>
      </c>
      <c r="DG207" s="4">
        <f t="shared" si="1049"/>
        <v>4.4847187030589897</v>
      </c>
      <c r="DH207" s="4">
        <f t="shared" si="1050"/>
        <v>1.1880109297691437</v>
      </c>
      <c r="DI207" s="4">
        <f t="shared" si="1051"/>
        <v>0.58745164207537781</v>
      </c>
      <c r="DJ207" s="4">
        <f t="shared" si="1052"/>
        <v>1.7941418141515215</v>
      </c>
      <c r="DK207" s="4">
        <f t="shared" si="1053"/>
        <v>0.24009462369901549</v>
      </c>
      <c r="DL207" s="4">
        <f t="shared" si="1054"/>
        <v>1.5588899018369053</v>
      </c>
      <c r="DM207" s="4">
        <f t="shared" si="1055"/>
        <v>1.7286806402514854</v>
      </c>
      <c r="DN207" s="4">
        <f t="shared" si="1056"/>
        <v>3.9886924897608682</v>
      </c>
      <c r="DO207" s="4">
        <f t="shared" si="1057"/>
        <v>1.9723420838384687</v>
      </c>
      <c r="DP207" s="4">
        <f t="shared" si="1058"/>
        <v>6.0237492773427039</v>
      </c>
      <c r="DQ207" s="4">
        <f t="shared" si="1059"/>
        <v>0.80610674395589921</v>
      </c>
      <c r="DR207" s="4">
        <f t="shared" si="1060"/>
        <v>5.2339017158951568</v>
      </c>
      <c r="DS207" s="4">
        <f t="shared" si="1061"/>
        <v>5.8039663728565127</v>
      </c>
      <c r="DT207" s="4">
        <f t="shared" si="1062"/>
        <v>0.7925830960063075</v>
      </c>
      <c r="DU207" s="4">
        <f t="shared" si="1063"/>
        <v>0.39191915626615426</v>
      </c>
      <c r="DV207" s="4">
        <f t="shared" si="1064"/>
        <v>1.1969641340007813</v>
      </c>
      <c r="DW207" s="4">
        <f t="shared" si="1065"/>
        <v>0.16017945240858475</v>
      </c>
      <c r="DX207" s="4">
        <f t="shared" si="1066"/>
        <v>1.0400155030315734</v>
      </c>
      <c r="DY207" s="4">
        <f t="shared" si="1067"/>
        <v>1.1532916234389634</v>
      </c>
      <c r="DZ207" s="4">
        <f t="shared" si="1068"/>
        <v>2.6610615806086053</v>
      </c>
      <c r="EA207" s="4">
        <f t="shared" si="1069"/>
        <v>1.315850684552202</v>
      </c>
      <c r="EB207" s="4">
        <f t="shared" si="1070"/>
        <v>4.0187524644489532</v>
      </c>
      <c r="EC207" s="4">
        <f t="shared" si="1071"/>
        <v>0.5377952027430285</v>
      </c>
      <c r="ED207" s="4">
        <f t="shared" si="1072"/>
        <v>3.4918045972716887</v>
      </c>
      <c r="EE207" s="4">
        <f t="shared" si="1073"/>
        <v>3.8721240029407955</v>
      </c>
      <c r="EF207" s="4">
        <f t="shared" si="1074"/>
        <v>0.80244556446558879</v>
      </c>
      <c r="EG207" s="4">
        <f t="shared" si="1075"/>
        <v>0.39679598285599654</v>
      </c>
      <c r="EH207" s="4">
        <f t="shared" si="1076"/>
        <v>1.2118584978573375</v>
      </c>
      <c r="EI207" s="4">
        <f t="shared" si="1077"/>
        <v>0.16217263748301392</v>
      </c>
      <c r="EJ207" s="4">
        <f t="shared" si="1078"/>
        <v>1.0529568843800987</v>
      </c>
      <c r="EK207" s="4">
        <f t="shared" si="1079"/>
        <v>1.1676425505756047</v>
      </c>
      <c r="EL207" s="4">
        <f t="shared" si="1080"/>
        <v>2.6941743684528072</v>
      </c>
      <c r="EM207" s="4">
        <f t="shared" si="1081"/>
        <v>1.3322244073062091</v>
      </c>
      <c r="EN207" s="4">
        <f t="shared" si="1082"/>
        <v>4.068759611492589</v>
      </c>
      <c r="EO207" s="4">
        <f t="shared" si="1083"/>
        <v>0.54448723068474447</v>
      </c>
      <c r="EP207" s="4">
        <f t="shared" si="1084"/>
        <v>3.5352546946559147</v>
      </c>
      <c r="EQ207" s="4">
        <f t="shared" si="1085"/>
        <v>3.9203065859934201</v>
      </c>
      <c r="ER207" s="4">
        <f t="shared" si="1086"/>
        <v>1.7464767959746929E-3</v>
      </c>
      <c r="ET207" s="4">
        <f t="shared" si="1087"/>
        <v>0.35260111874379196</v>
      </c>
      <c r="EU207" s="4">
        <f t="shared" si="1088"/>
        <v>0.52413537760612905</v>
      </c>
      <c r="EV207" s="4">
        <f t="shared" si="1089"/>
        <v>0.26505241999098189</v>
      </c>
      <c r="EW207" s="4">
        <f t="shared" si="1090"/>
        <v>0.72935990239494664</v>
      </c>
      <c r="EX207" s="4">
        <f t="shared" si="1091"/>
        <v>0.29331897754650382</v>
      </c>
      <c r="EY207" s="4">
        <f t="shared" si="1092"/>
        <v>0.27235573287254372</v>
      </c>
      <c r="EZ207" s="4">
        <f t="shared" si="1093"/>
        <v>0.13957693736938831</v>
      </c>
      <c r="FA207" s="4">
        <f t="shared" si="1094"/>
        <v>0.2470205395479981</v>
      </c>
      <c r="FB207" s="4">
        <f t="shared" si="1095"/>
        <v>9.6996229826030067E-2</v>
      </c>
      <c r="FC207" s="4">
        <f t="shared" si="1096"/>
        <v>0.44526877192343101</v>
      </c>
      <c r="FD207" s="4">
        <f t="shared" si="1097"/>
        <v>0.1100234317537697</v>
      </c>
      <c r="FE207" s="4">
        <f t="shared" si="1098"/>
        <v>0.10030084723356382</v>
      </c>
      <c r="FF207" s="4">
        <f t="shared" si="1099"/>
        <v>0.61848955726263377</v>
      </c>
      <c r="FG207" s="4">
        <f t="shared" si="1100"/>
        <v>0.7662728419947259</v>
      </c>
      <c r="FH207" s="4">
        <f t="shared" si="1101"/>
        <v>0.51771650404455705</v>
      </c>
      <c r="FI207" s="4">
        <f t="shared" si="1102"/>
        <v>0.88915558435369513</v>
      </c>
      <c r="FJ207" s="4">
        <f t="shared" si="1103"/>
        <v>0.5526660537533189</v>
      </c>
      <c r="FK207" s="4">
        <f t="shared" si="1104"/>
        <v>0.5269897458916547</v>
      </c>
      <c r="FL207" s="4">
        <f t="shared" si="1105"/>
        <v>0.32562476913704347</v>
      </c>
      <c r="FM207" s="4">
        <f t="shared" si="1106"/>
        <v>0.49405047929779577</v>
      </c>
      <c r="FN207" s="4">
        <f t="shared" si="1107"/>
        <v>0.24226760463078154</v>
      </c>
      <c r="FO207" s="4">
        <f t="shared" si="1108"/>
        <v>0.70494575049625441</v>
      </c>
      <c r="FP207" s="4">
        <f t="shared" si="1109"/>
        <v>0.26899362103868241</v>
      </c>
      <c r="FQ207" s="4">
        <f t="shared" si="1110"/>
        <v>0.24915593736424882</v>
      </c>
      <c r="FR207" s="4">
        <f t="shared" si="1111"/>
        <v>0.5213832856762588</v>
      </c>
      <c r="FS207" s="4">
        <f t="shared" si="1112"/>
        <v>0.68779420759028043</v>
      </c>
      <c r="FT207" s="4">
        <f t="shared" si="1113"/>
        <v>0.4190532640460008</v>
      </c>
      <c r="FU207" s="4">
        <f t="shared" si="1114"/>
        <v>0.84351109401946145</v>
      </c>
      <c r="FV207" s="4">
        <f t="shared" si="1115"/>
        <v>0.45360678022293599</v>
      </c>
      <c r="FW207" s="4">
        <f t="shared" si="1116"/>
        <v>0.42812806344414833</v>
      </c>
      <c r="FX207" s="4">
        <f t="shared" si="1117"/>
        <v>0.24497444206847854</v>
      </c>
      <c r="FY207" s="4">
        <f t="shared" si="1118"/>
        <v>0.39619233010380223</v>
      </c>
      <c r="FZ207" s="4">
        <f t="shared" si="1119"/>
        <v>0.17684889751317023</v>
      </c>
      <c r="GA207" s="4">
        <f t="shared" si="1120"/>
        <v>0.61618932755546585</v>
      </c>
      <c r="GB207" s="4">
        <f t="shared" si="1121"/>
        <v>0.19824629963110563</v>
      </c>
      <c r="GC207" s="4">
        <f t="shared" si="1122"/>
        <v>0.18232475613421531</v>
      </c>
      <c r="GD207" s="4">
        <f t="shared" si="1123"/>
        <v>0.45703610818137441</v>
      </c>
      <c r="GE207" s="4">
        <f t="shared" si="1124"/>
        <v>0.6299404488899174</v>
      </c>
      <c r="GF207" s="4">
        <f t="shared" si="1125"/>
        <v>0.35789164133877843</v>
      </c>
      <c r="GG207" s="4">
        <f t="shared" si="1126"/>
        <v>0.80639007773225446</v>
      </c>
      <c r="GH207" s="4">
        <f t="shared" si="1127"/>
        <v>0.39079446102083076</v>
      </c>
      <c r="GI207" s="4">
        <f t="shared" si="1128"/>
        <v>0.36647747825404597</v>
      </c>
      <c r="GJ207" s="4">
        <f t="shared" si="1129"/>
        <v>0.20045332560635234</v>
      </c>
      <c r="GK207" s="4">
        <f t="shared" si="1130"/>
        <v>0.33643503062359653</v>
      </c>
      <c r="GL207" s="4">
        <f t="shared" si="1131"/>
        <v>0.14237410256453945</v>
      </c>
      <c r="GM207" s="4">
        <f t="shared" si="1132"/>
        <v>0.55367713084870551</v>
      </c>
      <c r="GN207" s="4">
        <f t="shared" si="1133"/>
        <v>0.16041318031213217</v>
      </c>
      <c r="GO207" s="4">
        <f t="shared" si="1134"/>
        <v>0.14697309557398203</v>
      </c>
      <c r="GP207" s="4">
        <f t="shared" si="1135"/>
        <v>0.55785419500378985</v>
      </c>
      <c r="GQ207" s="4">
        <f t="shared" si="1136"/>
        <v>0.71843252928748835</v>
      </c>
      <c r="GR207" s="4">
        <f t="shared" si="1137"/>
        <v>0.45517356634263756</v>
      </c>
      <c r="GS207" s="4">
        <f t="shared" si="1138"/>
        <v>0.86193562377264576</v>
      </c>
      <c r="GT207" s="4">
        <f t="shared" si="1139"/>
        <v>0.49019235320219184</v>
      </c>
      <c r="GU207" s="4">
        <f t="shared" si="1140"/>
        <v>0.46440528032284228</v>
      </c>
      <c r="GV207" s="4">
        <f t="shared" si="1141"/>
        <v>0.2731448182397857</v>
      </c>
      <c r="GW207" s="4">
        <f t="shared" si="1142"/>
        <v>0.43180676831648251</v>
      </c>
      <c r="GX207" s="4">
        <f t="shared" si="1143"/>
        <v>0.19925270414981455</v>
      </c>
      <c r="GY207" s="4">
        <f t="shared" si="1144"/>
        <v>0.65028164882830874</v>
      </c>
      <c r="GZ207" s="4">
        <f t="shared" si="1145"/>
        <v>0.222627671873215</v>
      </c>
      <c r="HA207" s="4">
        <f t="shared" si="1146"/>
        <v>0.20524929156080671</v>
      </c>
      <c r="HB207" s="4">
        <f t="shared" si="1147"/>
        <v>0.55480177582865997</v>
      </c>
      <c r="HC207" s="4">
        <f t="shared" si="1148"/>
        <v>0.7159241666455276</v>
      </c>
      <c r="HD207" s="4">
        <f t="shared" si="1149"/>
        <v>0.45210848748629984</v>
      </c>
      <c r="HE207" s="4">
        <f t="shared" si="1150"/>
        <v>0.86045736041915355</v>
      </c>
      <c r="HF207" s="4">
        <f t="shared" si="1151"/>
        <v>0.48710229016911633</v>
      </c>
      <c r="HG207" s="4">
        <f t="shared" si="1152"/>
        <v>0.46133067453139631</v>
      </c>
      <c r="HH207" s="4">
        <f t="shared" si="1153"/>
        <v>0.27069648052883322</v>
      </c>
      <c r="HI207" s="4">
        <f t="shared" si="1154"/>
        <v>0.42877520570802646</v>
      </c>
      <c r="HJ207" s="4">
        <f t="shared" si="1155"/>
        <v>0.19728692552960342</v>
      </c>
      <c r="HK207" s="4">
        <f t="shared" si="1156"/>
        <v>0.6474640774832775</v>
      </c>
      <c r="HL207" s="4">
        <f t="shared" si="1157"/>
        <v>0.22049478305558953</v>
      </c>
      <c r="HM207" s="4">
        <f t="shared" si="1158"/>
        <v>0.20323936781636504</v>
      </c>
      <c r="HN207" s="4">
        <f t="shared" si="1159"/>
        <v>0.9982565680674409</v>
      </c>
      <c r="HP207" s="4">
        <f t="shared" ref="HP207:IU207" si="1199">IF(B1=1,ET207,0)</f>
        <v>0.35260111874379196</v>
      </c>
      <c r="HQ207" s="4">
        <f t="shared" si="1199"/>
        <v>0.52413537760612905</v>
      </c>
      <c r="HR207" s="4">
        <f t="shared" si="1199"/>
        <v>0.26505241999098189</v>
      </c>
      <c r="HS207" s="4">
        <f t="shared" si="1199"/>
        <v>0.72935990239494664</v>
      </c>
      <c r="HT207" s="4">
        <f t="shared" si="1199"/>
        <v>0.29331897754650382</v>
      </c>
      <c r="HU207" s="4">
        <f t="shared" si="1199"/>
        <v>0.27235573287254372</v>
      </c>
      <c r="HV207" s="4">
        <f t="shared" si="1199"/>
        <v>0.13957693736938831</v>
      </c>
      <c r="HW207" s="4">
        <f t="shared" si="1199"/>
        <v>0.2470205395479981</v>
      </c>
      <c r="HX207" s="4">
        <f t="shared" si="1199"/>
        <v>9.6996229826030067E-2</v>
      </c>
      <c r="HY207" s="4">
        <f t="shared" si="1199"/>
        <v>0.44526877192343101</v>
      </c>
      <c r="HZ207" s="4">
        <f t="shared" si="1199"/>
        <v>0.1100234317537697</v>
      </c>
      <c r="IA207" s="4">
        <f t="shared" si="1199"/>
        <v>0.10030084723356382</v>
      </c>
      <c r="IB207" s="4">
        <f t="shared" si="1199"/>
        <v>0.61848955726263377</v>
      </c>
      <c r="IC207" s="4">
        <f t="shared" si="1199"/>
        <v>0.7662728419947259</v>
      </c>
      <c r="ID207" s="4">
        <f t="shared" si="1199"/>
        <v>0.51771650404455705</v>
      </c>
      <c r="IE207" s="4">
        <f t="shared" si="1199"/>
        <v>0.88915558435369513</v>
      </c>
      <c r="IF207" s="4">
        <f t="shared" si="1199"/>
        <v>0.5526660537533189</v>
      </c>
      <c r="IG207" s="4">
        <f t="shared" si="1199"/>
        <v>0.5269897458916547</v>
      </c>
      <c r="IH207" s="4">
        <f t="shared" si="1199"/>
        <v>0.32562476913704347</v>
      </c>
      <c r="II207" s="4">
        <f t="shared" si="1199"/>
        <v>0.49405047929779577</v>
      </c>
      <c r="IJ207" s="4">
        <f t="shared" si="1199"/>
        <v>0.24226760463078154</v>
      </c>
      <c r="IK207" s="4">
        <f t="shared" si="1199"/>
        <v>0.70494575049625441</v>
      </c>
      <c r="IL207" s="4">
        <f t="shared" si="1199"/>
        <v>0.26899362103868241</v>
      </c>
      <c r="IM207" s="4">
        <f t="shared" si="1199"/>
        <v>0.24915593736424882</v>
      </c>
      <c r="IN207" s="4">
        <f t="shared" si="1199"/>
        <v>0.5213832856762588</v>
      </c>
      <c r="IO207" s="4">
        <f t="shared" si="1199"/>
        <v>0.68779420759028043</v>
      </c>
      <c r="IP207" s="4">
        <f t="shared" si="1199"/>
        <v>0.4190532640460008</v>
      </c>
      <c r="IQ207" s="4">
        <f t="shared" si="1199"/>
        <v>0.84351109401946145</v>
      </c>
      <c r="IR207" s="4">
        <f t="shared" si="1199"/>
        <v>0.45360678022293599</v>
      </c>
      <c r="IS207" s="4">
        <f t="shared" si="1199"/>
        <v>0.42812806344414833</v>
      </c>
      <c r="IT207" s="4">
        <f t="shared" si="1199"/>
        <v>0.24497444206847854</v>
      </c>
      <c r="IU207" s="4">
        <f t="shared" si="1199"/>
        <v>0.39619233010380223</v>
      </c>
      <c r="IV207" s="4">
        <f t="shared" ref="IV207:KA207" si="1200">IF(AH1=1,FZ207,0)</f>
        <v>0.17684889751317023</v>
      </c>
      <c r="IW207" s="4">
        <f t="shared" si="1200"/>
        <v>0.61618932755546585</v>
      </c>
      <c r="IX207" s="4">
        <f t="shared" si="1200"/>
        <v>0.19824629963110563</v>
      </c>
      <c r="IY207" s="4">
        <f t="shared" si="1200"/>
        <v>0.18232475613421531</v>
      </c>
      <c r="IZ207" s="4">
        <f t="shared" si="1200"/>
        <v>0.45703610818137441</v>
      </c>
      <c r="JA207" s="4">
        <f t="shared" si="1200"/>
        <v>0.6299404488899174</v>
      </c>
      <c r="JB207" s="4">
        <f t="shared" si="1200"/>
        <v>0.35789164133877843</v>
      </c>
      <c r="JC207" s="4">
        <f t="shared" si="1200"/>
        <v>0.80639007773225446</v>
      </c>
      <c r="JD207" s="4">
        <f t="shared" si="1200"/>
        <v>0.39079446102083076</v>
      </c>
      <c r="JE207" s="4">
        <f t="shared" si="1200"/>
        <v>0.36647747825404597</v>
      </c>
      <c r="JF207" s="4">
        <f t="shared" si="1200"/>
        <v>0.20045332560635234</v>
      </c>
      <c r="JG207" s="4">
        <f t="shared" si="1200"/>
        <v>0.33643503062359653</v>
      </c>
      <c r="JH207" s="4">
        <f t="shared" si="1200"/>
        <v>0.14237410256453945</v>
      </c>
      <c r="JI207" s="4">
        <f t="shared" si="1200"/>
        <v>0.55367713084870551</v>
      </c>
      <c r="JJ207" s="4">
        <f t="shared" si="1200"/>
        <v>0.16041318031213217</v>
      </c>
      <c r="JK207" s="4">
        <f t="shared" si="1200"/>
        <v>0.14697309557398203</v>
      </c>
      <c r="JL207" s="4">
        <f t="shared" si="1200"/>
        <v>0.55785419500378985</v>
      </c>
      <c r="JM207" s="4">
        <f t="shared" si="1200"/>
        <v>0.71843252928748835</v>
      </c>
      <c r="JN207" s="4">
        <f t="shared" si="1200"/>
        <v>0.45517356634263756</v>
      </c>
      <c r="JO207" s="4">
        <f t="shared" si="1200"/>
        <v>0.86193562377264576</v>
      </c>
      <c r="JP207" s="4">
        <f t="shared" si="1200"/>
        <v>0.49019235320219184</v>
      </c>
      <c r="JQ207" s="4">
        <f t="shared" si="1200"/>
        <v>0.46440528032284228</v>
      </c>
      <c r="JR207" s="4">
        <f t="shared" si="1200"/>
        <v>0.2731448182397857</v>
      </c>
      <c r="JS207" s="4">
        <f t="shared" si="1200"/>
        <v>0.43180676831648251</v>
      </c>
      <c r="JT207" s="4">
        <f t="shared" si="1200"/>
        <v>0.19925270414981455</v>
      </c>
      <c r="JU207" s="4">
        <f t="shared" si="1200"/>
        <v>0.65028164882830874</v>
      </c>
      <c r="JV207" s="4">
        <f t="shared" si="1200"/>
        <v>0.222627671873215</v>
      </c>
      <c r="JW207" s="4">
        <f t="shared" si="1200"/>
        <v>0.20524929156080671</v>
      </c>
      <c r="JX207" s="4">
        <f t="shared" si="1200"/>
        <v>0.55480177582865997</v>
      </c>
      <c r="JY207" s="4">
        <f t="shared" si="1200"/>
        <v>0.7159241666455276</v>
      </c>
      <c r="JZ207" s="4">
        <f t="shared" si="1200"/>
        <v>0.45210848748629984</v>
      </c>
      <c r="KA207" s="4">
        <f t="shared" si="1200"/>
        <v>0.86045736041915355</v>
      </c>
      <c r="KB207" s="4">
        <f t="shared" ref="KB207:KJ207" si="1201">IF(BN1=1,HF207,0)</f>
        <v>0.48710229016911633</v>
      </c>
      <c r="KC207" s="4">
        <f t="shared" si="1201"/>
        <v>0.46133067453139631</v>
      </c>
      <c r="KD207" s="4">
        <f t="shared" si="1201"/>
        <v>0.27069648052883322</v>
      </c>
      <c r="KE207" s="4">
        <f t="shared" si="1201"/>
        <v>0.42877520570802646</v>
      </c>
      <c r="KF207" s="4">
        <f t="shared" si="1201"/>
        <v>0.19728692552960342</v>
      </c>
      <c r="KG207" s="4">
        <f t="shared" si="1201"/>
        <v>0.6474640774832775</v>
      </c>
      <c r="KH207" s="4">
        <f t="shared" si="1201"/>
        <v>0.22049478305558953</v>
      </c>
      <c r="KI207" s="4">
        <f t="shared" si="1201"/>
        <v>0.20323936781636504</v>
      </c>
      <c r="KJ207" s="4">
        <f t="shared" si="1201"/>
        <v>0</v>
      </c>
    </row>
    <row r="208" spans="1:296" x14ac:dyDescent="0.2">
      <c r="A208" s="4" t="str">
        <f>'Respondent Data'!A208</f>
        <v>1737</v>
      </c>
      <c r="B208" s="4">
        <f>SUMPRODUCT('Respondent Data'!I208:Z208,'Product Coding'!A100:R100)</f>
        <v>1.5187330905142413</v>
      </c>
      <c r="C208" s="4">
        <f>SUMPRODUCT('Respondent Data'!I208:Z208,'Product Coding'!A101:R101)</f>
        <v>0.35717583121260105</v>
      </c>
      <c r="D208" s="4">
        <f>SUMPRODUCT('Respondent Data'!I208:Z208,'Product Coding'!A102:R102)</f>
        <v>-0.64133567619813037</v>
      </c>
      <c r="E208" s="4">
        <f>SUMPRODUCT('Respondent Data'!I208:Z208,'Product Coding'!A103:R103)</f>
        <v>-0.86410639959375901</v>
      </c>
      <c r="F208" s="4">
        <f>SUMPRODUCT('Respondent Data'!I208:Z208,'Product Coding'!A104:R104)</f>
        <v>-1.9835229571175488</v>
      </c>
      <c r="G208" s="4">
        <f>SUMPRODUCT('Respondent Data'!I208:Z208,'Product Coding'!A105:R105)</f>
        <v>-2.6199991346883591</v>
      </c>
      <c r="H208" s="4">
        <f>SUMPRODUCT('Respondent Data'!I208:Z208,'Product Coding'!A106:R106)</f>
        <v>0.59951965962973941</v>
      </c>
      <c r="I208" s="4">
        <f>SUMPRODUCT('Respondent Data'!I208:Z208,'Product Coding'!A107:R107)</f>
        <v>-0.56203759967190092</v>
      </c>
      <c r="J208" s="4">
        <f>SUMPRODUCT('Respondent Data'!I208:Z208,'Product Coding'!A108:R108)</f>
        <v>-1.5605491070826323</v>
      </c>
      <c r="K208" s="4">
        <f>SUMPRODUCT('Respondent Data'!I208:Z208,'Product Coding'!A109:R109)</f>
        <v>-1.7833198304782609</v>
      </c>
      <c r="L208" s="4">
        <f>SUMPRODUCT('Respondent Data'!I208:Z208,'Product Coding'!A110:R110)</f>
        <v>-2.9027363880020509</v>
      </c>
      <c r="M208" s="4">
        <f>SUMPRODUCT('Respondent Data'!I208:Z208,'Product Coding'!A111:R111)</f>
        <v>-3.5392125655728615</v>
      </c>
      <c r="N208" s="4">
        <f>SUMPRODUCT('Respondent Data'!I208:Z208,'Product Coding'!A112:R112)</f>
        <v>0.25444078585335134</v>
      </c>
      <c r="O208" s="4">
        <f>SUMPRODUCT('Respondent Data'!I208:Z208,'Product Coding'!A113:R113)</f>
        <v>-0.90711647344828905</v>
      </c>
      <c r="P208" s="4">
        <f>SUMPRODUCT('Respondent Data'!I208:Z208,'Product Coding'!A114:R114)</f>
        <v>-1.9056279808590204</v>
      </c>
      <c r="Q208" s="4">
        <f>SUMPRODUCT('Respondent Data'!I208:Z208,'Product Coding'!A115:R115)</f>
        <v>-2.1283987042546491</v>
      </c>
      <c r="R208" s="4">
        <f>SUMPRODUCT('Respondent Data'!I208:Z208,'Product Coding'!A116:R116)</f>
        <v>-3.247815261778439</v>
      </c>
      <c r="S208" s="4">
        <f>SUMPRODUCT('Respondent Data'!I208:Z208,'Product Coding'!A117:R117)</f>
        <v>-3.8842914393492487</v>
      </c>
      <c r="T208" s="4">
        <f>SUMPRODUCT('Respondent Data'!I208:Z208,'Product Coding'!A118:R118)</f>
        <v>-0.66477264503115063</v>
      </c>
      <c r="U208" s="4">
        <f>SUMPRODUCT('Respondent Data'!I208:Z208,'Product Coding'!A119:R119)</f>
        <v>-1.826329904332791</v>
      </c>
      <c r="V208" s="4">
        <f>SUMPRODUCT('Respondent Data'!I208:Z208,'Product Coding'!A120:R120)</f>
        <v>-2.8248414117435225</v>
      </c>
      <c r="W208" s="4">
        <f>SUMPRODUCT('Respondent Data'!I208:Z208,'Product Coding'!A121:R121)</f>
        <v>-3.0476121351391514</v>
      </c>
      <c r="X208" s="4">
        <f>SUMPRODUCT('Respondent Data'!I208:Z208,'Product Coding'!A122:R122)</f>
        <v>-4.1670286926629414</v>
      </c>
      <c r="Y208" s="4">
        <f>SUMPRODUCT('Respondent Data'!I208:Z208,'Product Coding'!A123:R123)</f>
        <v>-4.8035048702337511</v>
      </c>
      <c r="Z208" s="4">
        <f>SUMPRODUCT('Respondent Data'!I208:Z208,'Product Coding'!A124:R124)</f>
        <v>1.8077286431964714</v>
      </c>
      <c r="AA208" s="4">
        <f>SUMPRODUCT('Respondent Data'!I208:Z208,'Product Coding'!A125:R125)</f>
        <v>0.64617138389483109</v>
      </c>
      <c r="AB208" s="4">
        <f>SUMPRODUCT('Respondent Data'!I208:Z208,'Product Coding'!A126:R126)</f>
        <v>-0.35234012351590022</v>
      </c>
      <c r="AC208" s="4">
        <f>SUMPRODUCT('Respondent Data'!I208:Z208,'Product Coding'!A127:R127)</f>
        <v>-0.57511084691152892</v>
      </c>
      <c r="AD208" s="4">
        <f>SUMPRODUCT('Respondent Data'!I208:Z208,'Product Coding'!A128:R128)</f>
        <v>-1.6945274044353191</v>
      </c>
      <c r="AE208" s="4">
        <f>SUMPRODUCT('Respondent Data'!I208:Z208,'Product Coding'!A129:R129)</f>
        <v>-2.3310035820061286</v>
      </c>
      <c r="AF208" s="4">
        <f>SUMPRODUCT('Respondent Data'!I208:Z208,'Product Coding'!A130:R130)</f>
        <v>0.8885152123119695</v>
      </c>
      <c r="AG208" s="4">
        <f>SUMPRODUCT('Respondent Data'!I208:Z208,'Product Coding'!A131:R131)</f>
        <v>-0.27304204698967088</v>
      </c>
      <c r="AH208" s="4">
        <f>SUMPRODUCT('Respondent Data'!I208:Z208,'Product Coding'!A132:R132)</f>
        <v>-1.2715535544004022</v>
      </c>
      <c r="AI208" s="4">
        <f>SUMPRODUCT('Respondent Data'!I208:Z208,'Product Coding'!A133:R133)</f>
        <v>-1.4943242777960308</v>
      </c>
      <c r="AJ208" s="4">
        <f>SUMPRODUCT('Respondent Data'!I208:Z208,'Product Coding'!A134:R134)</f>
        <v>-2.6137408353198213</v>
      </c>
      <c r="AK208" s="4">
        <f>SUMPRODUCT('Respondent Data'!I208:Z208,'Product Coding'!A135:R135)</f>
        <v>-3.2502170128906309</v>
      </c>
      <c r="AL208" s="4">
        <f>SUMPRODUCT('Respondent Data'!I208:Z208,'Product Coding'!A136:R136)</f>
        <v>5.07706438758742</v>
      </c>
      <c r="AM208" s="4">
        <f>SUMPRODUCT('Respondent Data'!I208:Z208,'Product Coding'!A137:R137)</f>
        <v>3.9155071282857792</v>
      </c>
      <c r="AN208" s="4">
        <f>SUMPRODUCT('Respondent Data'!I208:Z208,'Product Coding'!A138:R138)</f>
        <v>2.9169956208750478</v>
      </c>
      <c r="AO208" s="4">
        <f>SUMPRODUCT('Respondent Data'!I208:Z208,'Product Coding'!A139:R139)</f>
        <v>2.6942248974794194</v>
      </c>
      <c r="AP208" s="4">
        <f>SUMPRODUCT('Respondent Data'!I208:Z208,'Product Coding'!A140:R140)</f>
        <v>1.5748083399556292</v>
      </c>
      <c r="AQ208" s="4">
        <f>SUMPRODUCT('Respondent Data'!I208:Z208,'Product Coding'!A141:R141)</f>
        <v>0.93833216238481909</v>
      </c>
      <c r="AR208" s="4">
        <f>SUMPRODUCT('Respondent Data'!I208:Z208,'Product Coding'!A142:R142)</f>
        <v>4.1578509567029176</v>
      </c>
      <c r="AS208" s="4">
        <f>SUMPRODUCT('Respondent Data'!I208:Z208,'Product Coding'!A143:R143)</f>
        <v>2.9962936974012768</v>
      </c>
      <c r="AT208" s="4">
        <f>SUMPRODUCT('Respondent Data'!I208:Z208,'Product Coding'!A144:R144)</f>
        <v>1.9977821899905457</v>
      </c>
      <c r="AU208" s="4">
        <f>SUMPRODUCT('Respondent Data'!I208:Z208,'Product Coding'!A145:R145)</f>
        <v>1.7750114665949173</v>
      </c>
      <c r="AV208" s="4">
        <f>SUMPRODUCT('Respondent Data'!I208:Z208,'Product Coding'!A146:R146)</f>
        <v>0.65559490907112727</v>
      </c>
      <c r="AW208" s="4">
        <f>SUMPRODUCT('Respondent Data'!I208:Z208,'Product Coding'!A147:R147)</f>
        <v>1.911873150031701E-2</v>
      </c>
      <c r="AX208" s="4">
        <f>SUMPRODUCT('Respondent Data'!I208:Z208,'Product Coding'!A148:R148)</f>
        <v>7.267414869965001</v>
      </c>
      <c r="AY208" s="4">
        <f>SUMPRODUCT('Respondent Data'!I208:Z208,'Product Coding'!A149:R149)</f>
        <v>6.1058576106633611</v>
      </c>
      <c r="AZ208" s="4">
        <f>SUMPRODUCT('Respondent Data'!I208:Z208,'Product Coding'!A150:R150)</f>
        <v>5.1073461032526302</v>
      </c>
      <c r="BA208" s="4">
        <f>SUMPRODUCT('Respondent Data'!I208:Z208,'Product Coding'!A151:R151)</f>
        <v>4.8845753798570009</v>
      </c>
      <c r="BB208" s="4">
        <f>SUMPRODUCT('Respondent Data'!I208:Z208,'Product Coding'!A152:R152)</f>
        <v>3.7651588223332109</v>
      </c>
      <c r="BC208" s="4">
        <f>SUMPRODUCT('Respondent Data'!I208:Z208,'Product Coding'!A153:R153)</f>
        <v>3.1286826447624012</v>
      </c>
      <c r="BD208" s="4">
        <f>SUMPRODUCT('Respondent Data'!I208:Z208,'Product Coding'!A154:R154)</f>
        <v>6.3482014390804986</v>
      </c>
      <c r="BE208" s="4">
        <f>SUMPRODUCT('Respondent Data'!I208:Z208,'Product Coding'!A155:R155)</f>
        <v>5.1866441797788587</v>
      </c>
      <c r="BF208" s="4">
        <f>SUMPRODUCT('Respondent Data'!I208:Z208,'Product Coding'!A156:R156)</f>
        <v>4.1881326723681278</v>
      </c>
      <c r="BG208" s="4">
        <f>SUMPRODUCT('Respondent Data'!I208:Z208,'Product Coding'!A157:R157)</f>
        <v>3.9653619489724985</v>
      </c>
      <c r="BH208" s="4">
        <f>SUMPRODUCT('Respondent Data'!I208:Z208,'Product Coding'!A158:R158)</f>
        <v>2.8459453914487085</v>
      </c>
      <c r="BI208" s="4">
        <f>SUMPRODUCT('Respondent Data'!I208:Z208,'Product Coding'!A159:R159)</f>
        <v>2.2094692138778989</v>
      </c>
      <c r="BJ208" s="4">
        <f>SUMPRODUCT('Respondent Data'!I208:Z208,'Product Coding'!A160:R160)</f>
        <v>9.0231801364552311</v>
      </c>
      <c r="BK208" s="4">
        <f>SUMPRODUCT('Respondent Data'!I208:Z208,'Product Coding'!A161:R161)</f>
        <v>7.8616228771535921</v>
      </c>
      <c r="BL208" s="4">
        <f>SUMPRODUCT('Respondent Data'!I208:Z208,'Product Coding'!A162:R162)</f>
        <v>6.8631113697428603</v>
      </c>
      <c r="BM208" s="4">
        <f>SUMPRODUCT('Respondent Data'!I208:Z208,'Product Coding'!A163:R163)</f>
        <v>6.6403406463472319</v>
      </c>
      <c r="BN208" s="4">
        <f>SUMPRODUCT('Respondent Data'!I208:Z208,'Product Coding'!A164:R164)</f>
        <v>5.5209240888234419</v>
      </c>
      <c r="BO208" s="4">
        <f>SUMPRODUCT('Respondent Data'!I208:Z208,'Product Coding'!A165:R165)</f>
        <v>4.8844479112526313</v>
      </c>
      <c r="BP208" s="4">
        <f>SUMPRODUCT('Respondent Data'!I208:Z208,'Product Coding'!A166:R166)</f>
        <v>8.1039667055707305</v>
      </c>
      <c r="BQ208" s="4">
        <f>SUMPRODUCT('Respondent Data'!I208:Z208,'Product Coding'!A167:R167)</f>
        <v>6.9424094462690897</v>
      </c>
      <c r="BR208" s="4">
        <f>SUMPRODUCT('Respondent Data'!I208:Z208,'Product Coding'!A168:R168)</f>
        <v>5.9438979388583579</v>
      </c>
      <c r="BS208" s="4">
        <f>SUMPRODUCT('Respondent Data'!I208:Z208,'Product Coding'!A169:R169)</f>
        <v>5.7211272154627295</v>
      </c>
      <c r="BT208" s="4">
        <f>SUMPRODUCT('Respondent Data'!I208:Z208,'Product Coding'!A170:R170)</f>
        <v>4.6017106579389395</v>
      </c>
      <c r="BU208" s="4">
        <f>SUMPRODUCT('Respondent Data'!I208:Z208,'Product Coding'!A171:R171)</f>
        <v>3.965234480368129</v>
      </c>
      <c r="BV208" s="4">
        <f>SUMPRODUCT('Respondent Data'!I208:Z208,'Product Coding'!A172:R172)</f>
        <v>-4.1154654893979998</v>
      </c>
      <c r="BX208" s="4">
        <f t="shared" si="1014"/>
        <v>0.21898915071340186</v>
      </c>
      <c r="BY208" s="4">
        <f t="shared" si="1015"/>
        <v>0.69964946670445405</v>
      </c>
      <c r="BZ208" s="4">
        <f t="shared" si="1016"/>
        <v>1.8990156561193343</v>
      </c>
      <c r="CA208" s="4">
        <f t="shared" si="1017"/>
        <v>2.372884727538402</v>
      </c>
      <c r="CB208" s="4">
        <f t="shared" si="1018"/>
        <v>7.2683038566013387</v>
      </c>
      <c r="CC208" s="4">
        <f t="shared" si="1019"/>
        <v>13.735711699401552</v>
      </c>
      <c r="CD208" s="4">
        <f t="shared" si="1020"/>
        <v>0.54907531580144542</v>
      </c>
      <c r="CE208" s="4">
        <f t="shared" si="1021"/>
        <v>1.7542433067098557</v>
      </c>
      <c r="CF208" s="4">
        <f t="shared" si="1022"/>
        <v>4.7614350651564061</v>
      </c>
      <c r="CG208" s="4">
        <f t="shared" si="1023"/>
        <v>5.9495752501397305</v>
      </c>
      <c r="CH208" s="4">
        <f t="shared" si="1024"/>
        <v>18.223944987243655</v>
      </c>
      <c r="CI208" s="4">
        <f t="shared" si="1025"/>
        <v>34.439789434942831</v>
      </c>
      <c r="CJ208" s="4">
        <f t="shared" si="1026"/>
        <v>0.77534996341792384</v>
      </c>
      <c r="CK208" s="4">
        <f t="shared" si="1027"/>
        <v>2.4771692417065014</v>
      </c>
      <c r="CL208" s="4">
        <f t="shared" si="1028"/>
        <v>6.7236286122191053</v>
      </c>
      <c r="CM208" s="4">
        <f t="shared" si="1029"/>
        <v>8.4014029037432856</v>
      </c>
      <c r="CN208" s="4">
        <f t="shared" si="1030"/>
        <v>25.73405628072204</v>
      </c>
      <c r="CO208" s="4">
        <f t="shared" si="1031"/>
        <v>48.632471193004967</v>
      </c>
      <c r="CP208" s="4">
        <f t="shared" si="1032"/>
        <v>1.9440484820067476</v>
      </c>
      <c r="CQ208" s="4">
        <f t="shared" si="1033"/>
        <v>6.2110496307814804</v>
      </c>
      <c r="CR208" s="4">
        <f t="shared" si="1034"/>
        <v>16.858271250238282</v>
      </c>
      <c r="CS208" s="4">
        <f t="shared" si="1035"/>
        <v>21.064983984458721</v>
      </c>
      <c r="CT208" s="4">
        <f t="shared" si="1036"/>
        <v>64.523448002599594</v>
      </c>
      <c r="CU208" s="4">
        <f t="shared" si="1037"/>
        <v>121.93704296086725</v>
      </c>
      <c r="CV208" s="4">
        <f t="shared" si="1038"/>
        <v>0.16402627621045349</v>
      </c>
      <c r="CW208" s="4">
        <f t="shared" si="1039"/>
        <v>0.52404832066933094</v>
      </c>
      <c r="CX208" s="4">
        <f t="shared" si="1040"/>
        <v>1.4223922305003156</v>
      </c>
      <c r="CY208" s="4">
        <f t="shared" si="1041"/>
        <v>1.777327527262569</v>
      </c>
      <c r="CZ208" s="4">
        <f t="shared" si="1042"/>
        <v>5.4440725126362857</v>
      </c>
      <c r="DA208" s="4">
        <f t="shared" si="1043"/>
        <v>10.288261467810303</v>
      </c>
      <c r="DB208" s="4">
        <f t="shared" si="1044"/>
        <v>0.41126594224687379</v>
      </c>
      <c r="DC208" s="4">
        <f t="shared" si="1045"/>
        <v>1.3139554915362328</v>
      </c>
      <c r="DD208" s="4">
        <f t="shared" si="1046"/>
        <v>3.5663888398635955</v>
      </c>
      <c r="DE208" s="4">
        <f t="shared" si="1047"/>
        <v>4.4563242979624667</v>
      </c>
      <c r="DF208" s="4">
        <f t="shared" si="1048"/>
        <v>13.650017931864616</v>
      </c>
      <c r="DG208" s="4">
        <f t="shared" si="1049"/>
        <v>25.795937360745583</v>
      </c>
      <c r="DH208" s="4">
        <f t="shared" si="1050"/>
        <v>6.238195085328857E-3</v>
      </c>
      <c r="DI208" s="4">
        <f t="shared" si="1051"/>
        <v>1.9930438793110395E-2</v>
      </c>
      <c r="DJ208" s="4">
        <f t="shared" si="1052"/>
        <v>5.4095968199219129E-2</v>
      </c>
      <c r="DK208" s="4">
        <f t="shared" si="1053"/>
        <v>6.7594754339015156E-2</v>
      </c>
      <c r="DL208" s="4">
        <f t="shared" si="1054"/>
        <v>0.20704723156019098</v>
      </c>
      <c r="DM208" s="4">
        <f t="shared" si="1055"/>
        <v>0.39127988275931064</v>
      </c>
      <c r="DN208" s="4">
        <f t="shared" si="1056"/>
        <v>1.5641135304418297E-2</v>
      </c>
      <c r="DO208" s="4">
        <f t="shared" si="1057"/>
        <v>4.9971936686079667E-2</v>
      </c>
      <c r="DP208" s="4">
        <f t="shared" si="1058"/>
        <v>0.13563576426415827</v>
      </c>
      <c r="DQ208" s="4">
        <f t="shared" si="1059"/>
        <v>0.16948150611255153</v>
      </c>
      <c r="DR208" s="4">
        <f t="shared" si="1060"/>
        <v>0.51913313369350189</v>
      </c>
      <c r="DS208" s="4">
        <f t="shared" si="1061"/>
        <v>0.98106287226069888</v>
      </c>
      <c r="DT208" s="4">
        <f t="shared" si="1062"/>
        <v>6.9791386181082809E-4</v>
      </c>
      <c r="DU208" s="4">
        <f t="shared" si="1063"/>
        <v>2.2297682767884663E-3</v>
      </c>
      <c r="DV208" s="4">
        <f t="shared" si="1064"/>
        <v>6.0521233398269777E-3</v>
      </c>
      <c r="DW208" s="4">
        <f t="shared" si="1065"/>
        <v>7.5623341998143608E-3</v>
      </c>
      <c r="DX208" s="4">
        <f t="shared" si="1066"/>
        <v>2.3163932993255525E-2</v>
      </c>
      <c r="DY208" s="4">
        <f t="shared" si="1067"/>
        <v>4.3775427073076606E-2</v>
      </c>
      <c r="DZ208" s="4">
        <f t="shared" si="1068"/>
        <v>1.7498915942986723E-3</v>
      </c>
      <c r="EA208" s="4">
        <f t="shared" si="1069"/>
        <v>5.59073687784637E-3</v>
      </c>
      <c r="EB208" s="4">
        <f t="shared" si="1070"/>
        <v>1.5174594372639988E-2</v>
      </c>
      <c r="EC208" s="4">
        <f t="shared" si="1071"/>
        <v>1.8961172393391217E-2</v>
      </c>
      <c r="ED208" s="4">
        <f t="shared" si="1072"/>
        <v>5.8079333072170017E-2</v>
      </c>
      <c r="EE208" s="4">
        <f t="shared" si="1073"/>
        <v>0.10975889155325959</v>
      </c>
      <c r="EF208" s="4">
        <f t="shared" si="1074"/>
        <v>1.2058204848443398E-4</v>
      </c>
      <c r="EG208" s="4">
        <f t="shared" si="1075"/>
        <v>3.8524815335110437E-4</v>
      </c>
      <c r="EH208" s="4">
        <f t="shared" si="1076"/>
        <v>1.0456554453629691E-3</v>
      </c>
      <c r="EI208" s="4">
        <f t="shared" si="1077"/>
        <v>1.3065820856051091E-3</v>
      </c>
      <c r="EJ208" s="4">
        <f t="shared" si="1078"/>
        <v>4.0021478926292034E-3</v>
      </c>
      <c r="EK208" s="4">
        <f t="shared" si="1079"/>
        <v>7.5632982214405278E-3</v>
      </c>
      <c r="EL208" s="4">
        <f t="shared" si="1080"/>
        <v>3.0233747259116533E-4</v>
      </c>
      <c r="EM208" s="4">
        <f t="shared" si="1081"/>
        <v>9.6593941194839312E-4</v>
      </c>
      <c r="EN208" s="4">
        <f t="shared" si="1082"/>
        <v>2.6217901298387779E-3</v>
      </c>
      <c r="EO208" s="4">
        <f t="shared" si="1083"/>
        <v>3.2760160443429318E-3</v>
      </c>
      <c r="EP208" s="4">
        <f t="shared" si="1084"/>
        <v>1.0034655191230838E-2</v>
      </c>
      <c r="EQ208" s="4">
        <f t="shared" si="1085"/>
        <v>1.8963589501622847E-2</v>
      </c>
      <c r="ER208" s="4">
        <f t="shared" si="1086"/>
        <v>61.280733156201606</v>
      </c>
      <c r="ET208" s="4">
        <f t="shared" si="1087"/>
        <v>0.82035184596578192</v>
      </c>
      <c r="EU208" s="4">
        <f t="shared" si="1088"/>
        <v>0.5883566109304621</v>
      </c>
      <c r="EV208" s="4">
        <f t="shared" si="1089"/>
        <v>0.34494467040533855</v>
      </c>
      <c r="EW208" s="4">
        <f t="shared" si="1090"/>
        <v>0.29648211569027438</v>
      </c>
      <c r="EX208" s="4">
        <f t="shared" si="1091"/>
        <v>0.12094378936033043</v>
      </c>
      <c r="EY208" s="4">
        <f t="shared" si="1092"/>
        <v>6.7862348314035759E-2</v>
      </c>
      <c r="EZ208" s="4">
        <f t="shared" si="1093"/>
        <v>0.64554640423188836</v>
      </c>
      <c r="FA208" s="4">
        <f t="shared" si="1094"/>
        <v>0.36307612968099501</v>
      </c>
      <c r="FB208" s="4">
        <f t="shared" si="1095"/>
        <v>0.17356786784732303</v>
      </c>
      <c r="FC208" s="4">
        <f t="shared" si="1096"/>
        <v>0.14389368616159579</v>
      </c>
      <c r="FD208" s="4">
        <f t="shared" si="1097"/>
        <v>5.2018459304974361E-2</v>
      </c>
      <c r="FE208" s="4">
        <f t="shared" si="1098"/>
        <v>2.8216871938127899E-2</v>
      </c>
      <c r="FF208" s="4">
        <f t="shared" si="1099"/>
        <v>0.56326922612755659</v>
      </c>
      <c r="FG208" s="4">
        <f t="shared" si="1100"/>
        <v>0.2875902581920996</v>
      </c>
      <c r="FH208" s="4">
        <f t="shared" si="1101"/>
        <v>0.12947282297053458</v>
      </c>
      <c r="FI208" s="4">
        <f t="shared" si="1102"/>
        <v>0.1063671039565635</v>
      </c>
      <c r="FJ208" s="4">
        <f t="shared" si="1103"/>
        <v>3.7405472237338755E-2</v>
      </c>
      <c r="FK208" s="4">
        <f t="shared" si="1104"/>
        <v>2.014810014418417E-2</v>
      </c>
      <c r="FL208" s="4">
        <f t="shared" si="1105"/>
        <v>0.3396683193608182</v>
      </c>
      <c r="FM208" s="4">
        <f t="shared" si="1106"/>
        <v>0.13867606675890087</v>
      </c>
      <c r="FN208" s="4">
        <f t="shared" si="1107"/>
        <v>5.5996461582845374E-2</v>
      </c>
      <c r="FO208" s="4">
        <f t="shared" si="1108"/>
        <v>4.5320676448455222E-2</v>
      </c>
      <c r="FP208" s="4">
        <f t="shared" si="1109"/>
        <v>1.5261712111980519E-2</v>
      </c>
      <c r="FQ208" s="4">
        <f t="shared" si="1110"/>
        <v>8.1342447802190548E-3</v>
      </c>
      <c r="FR208" s="4">
        <f t="shared" si="1111"/>
        <v>0.8590871361216611</v>
      </c>
      <c r="FS208" s="4">
        <f t="shared" si="1112"/>
        <v>0.65614717488801166</v>
      </c>
      <c r="FT208" s="4">
        <f t="shared" si="1113"/>
        <v>0.41281506248616978</v>
      </c>
      <c r="FU208" s="4">
        <f t="shared" si="1114"/>
        <v>0.36005836192666651</v>
      </c>
      <c r="FV208" s="4">
        <f t="shared" si="1115"/>
        <v>0.15518136986185116</v>
      </c>
      <c r="FW208" s="4">
        <f t="shared" si="1116"/>
        <v>8.8587600743622749E-2</v>
      </c>
      <c r="FX208" s="4">
        <f t="shared" si="1117"/>
        <v>0.70858366950165463</v>
      </c>
      <c r="FY208" s="4">
        <f t="shared" si="1118"/>
        <v>0.43216042990355913</v>
      </c>
      <c r="FZ208" s="4">
        <f t="shared" si="1119"/>
        <v>0.21899142518705689</v>
      </c>
      <c r="GA208" s="4">
        <f t="shared" si="1120"/>
        <v>0.18327356392167268</v>
      </c>
      <c r="GB208" s="4">
        <f t="shared" si="1121"/>
        <v>6.8259302114910284E-2</v>
      </c>
      <c r="GC208" s="4">
        <f t="shared" si="1122"/>
        <v>3.7319090074637178E-2</v>
      </c>
      <c r="GD208" s="4">
        <f t="shared" si="1123"/>
        <v>0.99380047873774069</v>
      </c>
      <c r="GE208" s="4">
        <f t="shared" si="1124"/>
        <v>0.98045902148317676</v>
      </c>
      <c r="GF208" s="4">
        <f t="shared" si="1125"/>
        <v>0.94868022473168667</v>
      </c>
      <c r="GG208" s="4">
        <f t="shared" si="1126"/>
        <v>0.93668500705507363</v>
      </c>
      <c r="GH208" s="4">
        <f t="shared" si="1127"/>
        <v>0.82846799516488823</v>
      </c>
      <c r="GI208" s="4">
        <f t="shared" si="1128"/>
        <v>0.7187626389139693</v>
      </c>
      <c r="GJ208" s="4">
        <f t="shared" si="1129"/>
        <v>0.98459974221137647</v>
      </c>
      <c r="GK208" s="4">
        <f t="shared" si="1130"/>
        <v>0.95240640731427451</v>
      </c>
      <c r="GL208" s="4">
        <f t="shared" si="1131"/>
        <v>0.88056402542760326</v>
      </c>
      <c r="GM208" s="4">
        <f t="shared" si="1132"/>
        <v>0.85507978943940599</v>
      </c>
      <c r="GN208" s="4">
        <f t="shared" si="1133"/>
        <v>0.65827015277369272</v>
      </c>
      <c r="GO208" s="4">
        <f t="shared" si="1134"/>
        <v>0.50477953728891267</v>
      </c>
      <c r="GP208" s="4">
        <f t="shared" si="1135"/>
        <v>0.99930257288224222</v>
      </c>
      <c r="GQ208" s="4">
        <f t="shared" si="1136"/>
        <v>0.9977751925283338</v>
      </c>
      <c r="GR208" s="4">
        <f t="shared" si="1137"/>
        <v>0.99398428451228205</v>
      </c>
      <c r="GS208" s="4">
        <f t="shared" si="1138"/>
        <v>0.99249442546319455</v>
      </c>
      <c r="GT208" s="4">
        <f t="shared" si="1139"/>
        <v>0.97736048716505308</v>
      </c>
      <c r="GU208" s="4">
        <f t="shared" si="1140"/>
        <v>0.95806049276727057</v>
      </c>
      <c r="GV208" s="4">
        <f t="shared" si="1141"/>
        <v>0.99825316517727425</v>
      </c>
      <c r="GW208" s="4">
        <f t="shared" si="1142"/>
        <v>0.99444034568655204</v>
      </c>
      <c r="GX208" s="4">
        <f t="shared" si="1143"/>
        <v>0.9850522319443803</v>
      </c>
      <c r="GY208" s="4">
        <f t="shared" si="1144"/>
        <v>0.98139166348325713</v>
      </c>
      <c r="GZ208" s="4">
        <f t="shared" si="1145"/>
        <v>0.94510871608886382</v>
      </c>
      <c r="HA208" s="4">
        <f t="shared" si="1146"/>
        <v>0.90109663244091054</v>
      </c>
      <c r="HB208" s="4">
        <f t="shared" si="1147"/>
        <v>0.99987943248979294</v>
      </c>
      <c r="HC208" s="4">
        <f t="shared" si="1148"/>
        <v>0.99961490020563359</v>
      </c>
      <c r="HD208" s="4">
        <f t="shared" si="1149"/>
        <v>0.99895543680782684</v>
      </c>
      <c r="HE208" s="4">
        <f t="shared" si="1150"/>
        <v>0.99869512284351147</v>
      </c>
      <c r="HF208" s="4">
        <f t="shared" si="1151"/>
        <v>0.99601380544749885</v>
      </c>
      <c r="HG208" s="4">
        <f t="shared" si="1152"/>
        <v>0.99249347585924252</v>
      </c>
      <c r="HH208" s="4">
        <f t="shared" si="1153"/>
        <v>0.99969775390772841</v>
      </c>
      <c r="HI208" s="4">
        <f t="shared" si="1154"/>
        <v>0.99903499272660989</v>
      </c>
      <c r="HJ208" s="4">
        <f t="shared" si="1155"/>
        <v>0.99738506567915375</v>
      </c>
      <c r="HK208" s="4">
        <f t="shared" si="1156"/>
        <v>0.99673468119246034</v>
      </c>
      <c r="HL208" s="4">
        <f t="shared" si="1157"/>
        <v>0.99006503871955653</v>
      </c>
      <c r="HM208" s="4">
        <f t="shared" si="1158"/>
        <v>0.98138933550030183</v>
      </c>
      <c r="HN208" s="4">
        <f t="shared" si="1159"/>
        <v>1.60563299325969E-2</v>
      </c>
      <c r="HP208" s="4">
        <f t="shared" ref="HP208:IU208" si="1202">IF(B1=1,ET208,0)</f>
        <v>0.82035184596578192</v>
      </c>
      <c r="HQ208" s="4">
        <f t="shared" si="1202"/>
        <v>0.5883566109304621</v>
      </c>
      <c r="HR208" s="4">
        <f t="shared" si="1202"/>
        <v>0.34494467040533855</v>
      </c>
      <c r="HS208" s="4">
        <f t="shared" si="1202"/>
        <v>0.29648211569027438</v>
      </c>
      <c r="HT208" s="4">
        <f t="shared" si="1202"/>
        <v>0.12094378936033043</v>
      </c>
      <c r="HU208" s="4">
        <f t="shared" si="1202"/>
        <v>6.7862348314035759E-2</v>
      </c>
      <c r="HV208" s="4">
        <f t="shared" si="1202"/>
        <v>0.64554640423188836</v>
      </c>
      <c r="HW208" s="4">
        <f t="shared" si="1202"/>
        <v>0.36307612968099501</v>
      </c>
      <c r="HX208" s="4">
        <f t="shared" si="1202"/>
        <v>0.17356786784732303</v>
      </c>
      <c r="HY208" s="4">
        <f t="shared" si="1202"/>
        <v>0.14389368616159579</v>
      </c>
      <c r="HZ208" s="4">
        <f t="shared" si="1202"/>
        <v>5.2018459304974361E-2</v>
      </c>
      <c r="IA208" s="4">
        <f t="shared" si="1202"/>
        <v>2.8216871938127899E-2</v>
      </c>
      <c r="IB208" s="4">
        <f t="shared" si="1202"/>
        <v>0.56326922612755659</v>
      </c>
      <c r="IC208" s="4">
        <f t="shared" si="1202"/>
        <v>0.2875902581920996</v>
      </c>
      <c r="ID208" s="4">
        <f t="shared" si="1202"/>
        <v>0.12947282297053458</v>
      </c>
      <c r="IE208" s="4">
        <f t="shared" si="1202"/>
        <v>0.1063671039565635</v>
      </c>
      <c r="IF208" s="4">
        <f t="shared" si="1202"/>
        <v>3.7405472237338755E-2</v>
      </c>
      <c r="IG208" s="4">
        <f t="shared" si="1202"/>
        <v>2.014810014418417E-2</v>
      </c>
      <c r="IH208" s="4">
        <f t="shared" si="1202"/>
        <v>0.3396683193608182</v>
      </c>
      <c r="II208" s="4">
        <f t="shared" si="1202"/>
        <v>0.13867606675890087</v>
      </c>
      <c r="IJ208" s="4">
        <f t="shared" si="1202"/>
        <v>5.5996461582845374E-2</v>
      </c>
      <c r="IK208" s="4">
        <f t="shared" si="1202"/>
        <v>4.5320676448455222E-2</v>
      </c>
      <c r="IL208" s="4">
        <f t="shared" si="1202"/>
        <v>1.5261712111980519E-2</v>
      </c>
      <c r="IM208" s="4">
        <f t="shared" si="1202"/>
        <v>8.1342447802190548E-3</v>
      </c>
      <c r="IN208" s="4">
        <f t="shared" si="1202"/>
        <v>0.8590871361216611</v>
      </c>
      <c r="IO208" s="4">
        <f t="shared" si="1202"/>
        <v>0.65614717488801166</v>
      </c>
      <c r="IP208" s="4">
        <f t="shared" si="1202"/>
        <v>0.41281506248616978</v>
      </c>
      <c r="IQ208" s="4">
        <f t="shared" si="1202"/>
        <v>0.36005836192666651</v>
      </c>
      <c r="IR208" s="4">
        <f t="shared" si="1202"/>
        <v>0.15518136986185116</v>
      </c>
      <c r="IS208" s="4">
        <f t="shared" si="1202"/>
        <v>8.8587600743622749E-2</v>
      </c>
      <c r="IT208" s="4">
        <f t="shared" si="1202"/>
        <v>0.70858366950165463</v>
      </c>
      <c r="IU208" s="4">
        <f t="shared" si="1202"/>
        <v>0.43216042990355913</v>
      </c>
      <c r="IV208" s="4">
        <f t="shared" ref="IV208:KA208" si="1203">IF(AH1=1,FZ208,0)</f>
        <v>0.21899142518705689</v>
      </c>
      <c r="IW208" s="4">
        <f t="shared" si="1203"/>
        <v>0.18327356392167268</v>
      </c>
      <c r="IX208" s="4">
        <f t="shared" si="1203"/>
        <v>6.8259302114910284E-2</v>
      </c>
      <c r="IY208" s="4">
        <f t="shared" si="1203"/>
        <v>3.7319090074637178E-2</v>
      </c>
      <c r="IZ208" s="4">
        <f t="shared" si="1203"/>
        <v>0.99380047873774069</v>
      </c>
      <c r="JA208" s="4">
        <f t="shared" si="1203"/>
        <v>0.98045902148317676</v>
      </c>
      <c r="JB208" s="4">
        <f t="shared" si="1203"/>
        <v>0.94868022473168667</v>
      </c>
      <c r="JC208" s="4">
        <f t="shared" si="1203"/>
        <v>0.93668500705507363</v>
      </c>
      <c r="JD208" s="4">
        <f t="shared" si="1203"/>
        <v>0.82846799516488823</v>
      </c>
      <c r="JE208" s="4">
        <f t="shared" si="1203"/>
        <v>0.7187626389139693</v>
      </c>
      <c r="JF208" s="4">
        <f t="shared" si="1203"/>
        <v>0.98459974221137647</v>
      </c>
      <c r="JG208" s="4">
        <f t="shared" si="1203"/>
        <v>0.95240640731427451</v>
      </c>
      <c r="JH208" s="4">
        <f t="shared" si="1203"/>
        <v>0.88056402542760326</v>
      </c>
      <c r="JI208" s="4">
        <f t="shared" si="1203"/>
        <v>0.85507978943940599</v>
      </c>
      <c r="JJ208" s="4">
        <f t="shared" si="1203"/>
        <v>0.65827015277369272</v>
      </c>
      <c r="JK208" s="4">
        <f t="shared" si="1203"/>
        <v>0.50477953728891267</v>
      </c>
      <c r="JL208" s="4">
        <f t="shared" si="1203"/>
        <v>0.99930257288224222</v>
      </c>
      <c r="JM208" s="4">
        <f t="shared" si="1203"/>
        <v>0.9977751925283338</v>
      </c>
      <c r="JN208" s="4">
        <f t="shared" si="1203"/>
        <v>0.99398428451228205</v>
      </c>
      <c r="JO208" s="4">
        <f t="shared" si="1203"/>
        <v>0.99249442546319455</v>
      </c>
      <c r="JP208" s="4">
        <f t="shared" si="1203"/>
        <v>0.97736048716505308</v>
      </c>
      <c r="JQ208" s="4">
        <f t="shared" si="1203"/>
        <v>0.95806049276727057</v>
      </c>
      <c r="JR208" s="4">
        <f t="shared" si="1203"/>
        <v>0.99825316517727425</v>
      </c>
      <c r="JS208" s="4">
        <f t="shared" si="1203"/>
        <v>0.99444034568655204</v>
      </c>
      <c r="JT208" s="4">
        <f t="shared" si="1203"/>
        <v>0.9850522319443803</v>
      </c>
      <c r="JU208" s="4">
        <f t="shared" si="1203"/>
        <v>0.98139166348325713</v>
      </c>
      <c r="JV208" s="4">
        <f t="shared" si="1203"/>
        <v>0.94510871608886382</v>
      </c>
      <c r="JW208" s="4">
        <f t="shared" si="1203"/>
        <v>0.90109663244091054</v>
      </c>
      <c r="JX208" s="4">
        <f t="shared" si="1203"/>
        <v>0.99987943248979294</v>
      </c>
      <c r="JY208" s="4">
        <f t="shared" si="1203"/>
        <v>0.99961490020563359</v>
      </c>
      <c r="JZ208" s="4">
        <f t="shared" si="1203"/>
        <v>0.99895543680782684</v>
      </c>
      <c r="KA208" s="4">
        <f t="shared" si="1203"/>
        <v>0.99869512284351147</v>
      </c>
      <c r="KB208" s="4">
        <f t="shared" ref="KB208:KJ208" si="1204">IF(BN1=1,HF208,0)</f>
        <v>0.99601380544749885</v>
      </c>
      <c r="KC208" s="4">
        <f t="shared" si="1204"/>
        <v>0.99249347585924252</v>
      </c>
      <c r="KD208" s="4">
        <f t="shared" si="1204"/>
        <v>0.99969775390772841</v>
      </c>
      <c r="KE208" s="4">
        <f t="shared" si="1204"/>
        <v>0.99903499272660989</v>
      </c>
      <c r="KF208" s="4">
        <f t="shared" si="1204"/>
        <v>0.99738506567915375</v>
      </c>
      <c r="KG208" s="4">
        <f t="shared" si="1204"/>
        <v>0.99673468119246034</v>
      </c>
      <c r="KH208" s="4">
        <f t="shared" si="1204"/>
        <v>0.99006503871955653</v>
      </c>
      <c r="KI208" s="4">
        <f t="shared" si="1204"/>
        <v>0.98138933550030183</v>
      </c>
      <c r="KJ208" s="4">
        <f t="shared" si="1204"/>
        <v>0</v>
      </c>
    </row>
    <row r="209" spans="1:296" x14ac:dyDescent="0.2">
      <c r="A209" s="4" t="str">
        <f>'Respondent Data'!A209</f>
        <v>1757</v>
      </c>
      <c r="B209" s="4">
        <f>SUMPRODUCT('Respondent Data'!I209:Z209,'Product Coding'!A100:R100)</f>
        <v>0.80912451057158596</v>
      </c>
      <c r="C209" s="4">
        <f>SUMPRODUCT('Respondent Data'!I209:Z209,'Product Coding'!A101:R101)</f>
        <v>1.5567587559465268</v>
      </c>
      <c r="D209" s="4">
        <f>SUMPRODUCT('Respondent Data'!I209:Z209,'Product Coding'!A102:R102)</f>
        <v>7.1299408479399418E-3</v>
      </c>
      <c r="E209" s="4">
        <f>SUMPRODUCT('Respondent Data'!I209:Z209,'Product Coding'!A103:R103)</f>
        <v>-0.52585917043431407</v>
      </c>
      <c r="F209" s="4">
        <f>SUMPRODUCT('Respondent Data'!I209:Z209,'Product Coding'!A104:R104)</f>
        <v>-0.18914528562265109</v>
      </c>
      <c r="G209" s="4">
        <f>SUMPRODUCT('Respondent Data'!I209:Z209,'Product Coding'!A105:R105)</f>
        <v>-0.9521789173714732</v>
      </c>
      <c r="H209" s="4">
        <f>SUMPRODUCT('Respondent Data'!I209:Z209,'Product Coding'!A106:R106)</f>
        <v>-0.240883354403712</v>
      </c>
      <c r="I209" s="4">
        <f>SUMPRODUCT('Respondent Data'!I209:Z209,'Product Coding'!A107:R107)</f>
        <v>0.50675089097122883</v>
      </c>
      <c r="J209" s="4">
        <f>SUMPRODUCT('Respondent Data'!I209:Z209,'Product Coding'!A108:R108)</f>
        <v>-1.042877924127358</v>
      </c>
      <c r="K209" s="4">
        <f>SUMPRODUCT('Respondent Data'!I209:Z209,'Product Coding'!A109:R109)</f>
        <v>-1.575867035409612</v>
      </c>
      <c r="L209" s="4">
        <f>SUMPRODUCT('Respondent Data'!I209:Z209,'Product Coding'!A110:R110)</f>
        <v>-1.2391531505979492</v>
      </c>
      <c r="M209" s="4">
        <f>SUMPRODUCT('Respondent Data'!I209:Z209,'Product Coding'!A111:R111)</f>
        <v>-2.0021867823467714</v>
      </c>
      <c r="N209" s="4">
        <f>SUMPRODUCT('Respondent Data'!I209:Z209,'Product Coding'!A112:R112)</f>
        <v>-1.5168230061223207</v>
      </c>
      <c r="O209" s="4">
        <f>SUMPRODUCT('Respondent Data'!I209:Z209,'Product Coding'!A113:R113)</f>
        <v>-0.76918876074737996</v>
      </c>
      <c r="P209" s="4">
        <f>SUMPRODUCT('Respondent Data'!I209:Z209,'Product Coding'!A114:R114)</f>
        <v>-2.3188175758459666</v>
      </c>
      <c r="Q209" s="4">
        <f>SUMPRODUCT('Respondent Data'!I209:Z209,'Product Coding'!A115:R115)</f>
        <v>-2.8518066871282208</v>
      </c>
      <c r="R209" s="4">
        <f>SUMPRODUCT('Respondent Data'!I209:Z209,'Product Coding'!A116:R116)</f>
        <v>-2.5150928023165582</v>
      </c>
      <c r="S209" s="4">
        <f>SUMPRODUCT('Respondent Data'!I209:Z209,'Product Coding'!A117:R117)</f>
        <v>-3.2781264340653804</v>
      </c>
      <c r="T209" s="4">
        <f>SUMPRODUCT('Respondent Data'!I209:Z209,'Product Coding'!A118:R118)</f>
        <v>-2.5668308710976184</v>
      </c>
      <c r="U209" s="4">
        <f>SUMPRODUCT('Respondent Data'!I209:Z209,'Product Coding'!A119:R119)</f>
        <v>-1.8191966257226779</v>
      </c>
      <c r="V209" s="4">
        <f>SUMPRODUCT('Respondent Data'!I209:Z209,'Product Coding'!A120:R120)</f>
        <v>-3.368825440821265</v>
      </c>
      <c r="W209" s="4">
        <f>SUMPRODUCT('Respondent Data'!I209:Z209,'Product Coding'!A121:R121)</f>
        <v>-3.9018145521035192</v>
      </c>
      <c r="X209" s="4">
        <f>SUMPRODUCT('Respondent Data'!I209:Z209,'Product Coding'!A122:R122)</f>
        <v>-3.5651006672918557</v>
      </c>
      <c r="Y209" s="4">
        <f>SUMPRODUCT('Respondent Data'!I209:Z209,'Product Coding'!A123:R123)</f>
        <v>-4.3281342990406779</v>
      </c>
      <c r="Z209" s="4">
        <f>SUMPRODUCT('Respondent Data'!I209:Z209,'Product Coding'!A124:R124)</f>
        <v>-7.6928990890630988E-2</v>
      </c>
      <c r="AA209" s="4">
        <f>SUMPRODUCT('Respondent Data'!I209:Z209,'Product Coding'!A125:R125)</f>
        <v>0.67070525448430995</v>
      </c>
      <c r="AB209" s="4">
        <f>SUMPRODUCT('Respondent Data'!I209:Z209,'Product Coding'!A126:R126)</f>
        <v>-0.8789235606142769</v>
      </c>
      <c r="AC209" s="4">
        <f>SUMPRODUCT('Respondent Data'!I209:Z209,'Product Coding'!A127:R127)</f>
        <v>-1.4119126718965311</v>
      </c>
      <c r="AD209" s="4">
        <f>SUMPRODUCT('Respondent Data'!I209:Z209,'Product Coding'!A128:R128)</f>
        <v>-1.075198787084868</v>
      </c>
      <c r="AE209" s="4">
        <f>SUMPRODUCT('Respondent Data'!I209:Z209,'Product Coding'!A129:R129)</f>
        <v>-1.8382324188336898</v>
      </c>
      <c r="AF209" s="4">
        <f>SUMPRODUCT('Respondent Data'!I209:Z209,'Product Coding'!A130:R130)</f>
        <v>-1.126936855865929</v>
      </c>
      <c r="AG209" s="4">
        <f>SUMPRODUCT('Respondent Data'!I209:Z209,'Product Coding'!A131:R131)</f>
        <v>-0.37930261049098801</v>
      </c>
      <c r="AH209" s="4">
        <f>SUMPRODUCT('Respondent Data'!I209:Z209,'Product Coding'!A132:R132)</f>
        <v>-1.9289314255895749</v>
      </c>
      <c r="AI209" s="4">
        <f>SUMPRODUCT('Respondent Data'!I209:Z209,'Product Coding'!A133:R133)</f>
        <v>-2.4619205368718289</v>
      </c>
      <c r="AJ209" s="4">
        <f>SUMPRODUCT('Respondent Data'!I209:Z209,'Product Coding'!A134:R134)</f>
        <v>-2.1252066520601662</v>
      </c>
      <c r="AK209" s="4">
        <f>SUMPRODUCT('Respondent Data'!I209:Z209,'Product Coding'!A135:R135)</f>
        <v>-2.8882402838089876</v>
      </c>
      <c r="AL209" s="4">
        <f>SUMPRODUCT('Respondent Data'!I209:Z209,'Product Coding'!A136:R136)</f>
        <v>2.0780429096443678</v>
      </c>
      <c r="AM209" s="4">
        <f>SUMPRODUCT('Respondent Data'!I209:Z209,'Product Coding'!A137:R137)</f>
        <v>2.8256771550193092</v>
      </c>
      <c r="AN209" s="4">
        <f>SUMPRODUCT('Respondent Data'!I209:Z209,'Product Coding'!A138:R138)</f>
        <v>1.2760483399207221</v>
      </c>
      <c r="AO209" s="4">
        <f>SUMPRODUCT('Respondent Data'!I209:Z209,'Product Coding'!A139:R139)</f>
        <v>0.74305922863846785</v>
      </c>
      <c r="AP209" s="4">
        <f>SUMPRODUCT('Respondent Data'!I209:Z209,'Product Coding'!A140:R140)</f>
        <v>1.0797731134501309</v>
      </c>
      <c r="AQ209" s="4">
        <f>SUMPRODUCT('Respondent Data'!I209:Z209,'Product Coding'!A141:R141)</f>
        <v>0.31673948170130894</v>
      </c>
      <c r="AR209" s="4">
        <f>SUMPRODUCT('Respondent Data'!I209:Z209,'Product Coding'!A142:R142)</f>
        <v>1.02803504466907</v>
      </c>
      <c r="AS209" s="4">
        <f>SUMPRODUCT('Respondent Data'!I209:Z209,'Product Coding'!A143:R143)</f>
        <v>1.775669290044011</v>
      </c>
      <c r="AT209" s="4">
        <f>SUMPRODUCT('Respondent Data'!I209:Z209,'Product Coding'!A144:R144)</f>
        <v>0.22604047494542401</v>
      </c>
      <c r="AU209" s="4">
        <f>SUMPRODUCT('Respondent Data'!I209:Z209,'Product Coding'!A145:R145)</f>
        <v>-0.30694863633683006</v>
      </c>
      <c r="AV209" s="4">
        <f>SUMPRODUCT('Respondent Data'!I209:Z209,'Product Coding'!A146:R146)</f>
        <v>2.9765248474832973E-2</v>
      </c>
      <c r="AW209" s="4">
        <f>SUMPRODUCT('Respondent Data'!I209:Z209,'Product Coding'!A147:R147)</f>
        <v>-0.73326838327398902</v>
      </c>
      <c r="AX209" s="4">
        <f>SUMPRODUCT('Respondent Data'!I209:Z209,'Product Coding'!A148:R148)</f>
        <v>3.7730873133298086</v>
      </c>
      <c r="AY209" s="4">
        <f>SUMPRODUCT('Respondent Data'!I209:Z209,'Product Coding'!A149:R149)</f>
        <v>4.52072155870475</v>
      </c>
      <c r="AZ209" s="4">
        <f>SUMPRODUCT('Respondent Data'!I209:Z209,'Product Coding'!A150:R150)</f>
        <v>2.9710927436061629</v>
      </c>
      <c r="BA209" s="4">
        <f>SUMPRODUCT('Respondent Data'!I209:Z209,'Product Coding'!A151:R151)</f>
        <v>2.4381036323239087</v>
      </c>
      <c r="BB209" s="4">
        <f>SUMPRODUCT('Respondent Data'!I209:Z209,'Product Coding'!A152:R152)</f>
        <v>2.7748175171355722</v>
      </c>
      <c r="BC209" s="4">
        <f>SUMPRODUCT('Respondent Data'!I209:Z209,'Product Coding'!A153:R153)</f>
        <v>2.01178388538675</v>
      </c>
      <c r="BD209" s="4">
        <f>SUMPRODUCT('Respondent Data'!I209:Z209,'Product Coding'!A154:R154)</f>
        <v>2.7230794483545111</v>
      </c>
      <c r="BE209" s="4">
        <f>SUMPRODUCT('Respondent Data'!I209:Z209,'Product Coding'!A155:R155)</f>
        <v>3.4707136937294525</v>
      </c>
      <c r="BF209" s="4">
        <f>SUMPRODUCT('Respondent Data'!I209:Z209,'Product Coding'!A156:R156)</f>
        <v>1.9210848786308652</v>
      </c>
      <c r="BG209" s="4">
        <f>SUMPRODUCT('Respondent Data'!I209:Z209,'Product Coding'!A157:R157)</f>
        <v>1.388095767348611</v>
      </c>
      <c r="BH209" s="4">
        <f>SUMPRODUCT('Respondent Data'!I209:Z209,'Product Coding'!A158:R158)</f>
        <v>1.724809652160274</v>
      </c>
      <c r="BI209" s="4">
        <f>SUMPRODUCT('Respondent Data'!I209:Z209,'Product Coding'!A159:R159)</f>
        <v>0.96177602041145205</v>
      </c>
      <c r="BJ209" s="4">
        <f>SUMPRODUCT('Respondent Data'!I209:Z209,'Product Coding'!A160:R160)</f>
        <v>4.1005041762104586</v>
      </c>
      <c r="BK209" s="4">
        <f>SUMPRODUCT('Respondent Data'!I209:Z209,'Product Coding'!A161:R161)</f>
        <v>4.8481384215854</v>
      </c>
      <c r="BL209" s="4">
        <f>SUMPRODUCT('Respondent Data'!I209:Z209,'Product Coding'!A162:R162)</f>
        <v>3.2985096064868129</v>
      </c>
      <c r="BM209" s="4">
        <f>SUMPRODUCT('Respondent Data'!I209:Z209,'Product Coding'!A163:R163)</f>
        <v>2.7655204952045587</v>
      </c>
      <c r="BN209" s="4">
        <f>SUMPRODUCT('Respondent Data'!I209:Z209,'Product Coding'!A164:R164)</f>
        <v>3.1022343800162222</v>
      </c>
      <c r="BO209" s="4">
        <f>SUMPRODUCT('Respondent Data'!I209:Z209,'Product Coding'!A165:R165)</f>
        <v>2.3392007482674</v>
      </c>
      <c r="BP209" s="4">
        <f>SUMPRODUCT('Respondent Data'!I209:Z209,'Product Coding'!A166:R166)</f>
        <v>3.0504963112351611</v>
      </c>
      <c r="BQ209" s="4">
        <f>SUMPRODUCT('Respondent Data'!I209:Z209,'Product Coding'!A167:R167)</f>
        <v>3.7981305566101025</v>
      </c>
      <c r="BR209" s="4">
        <f>SUMPRODUCT('Respondent Data'!I209:Z209,'Product Coding'!A168:R168)</f>
        <v>2.2485017415115154</v>
      </c>
      <c r="BS209" s="4">
        <f>SUMPRODUCT('Respondent Data'!I209:Z209,'Product Coding'!A169:R169)</f>
        <v>1.7155126302292609</v>
      </c>
      <c r="BT209" s="4">
        <f>SUMPRODUCT('Respondent Data'!I209:Z209,'Product Coding'!A170:R170)</f>
        <v>2.0522265150409238</v>
      </c>
      <c r="BU209" s="4">
        <f>SUMPRODUCT('Respondent Data'!I209:Z209,'Product Coding'!A171:R171)</f>
        <v>1.289192883292102</v>
      </c>
      <c r="BV209" s="4">
        <f>SUMPRODUCT('Respondent Data'!I209:Z209,'Product Coding'!A172:R172)</f>
        <v>7.8496270358429499</v>
      </c>
      <c r="BX209" s="4">
        <f t="shared" si="1014"/>
        <v>0.44524770529462049</v>
      </c>
      <c r="BY209" s="4">
        <f t="shared" si="1015"/>
        <v>0.21081827849487886</v>
      </c>
      <c r="BZ209" s="4">
        <f t="shared" si="1016"/>
        <v>0.9928954168781543</v>
      </c>
      <c r="CA209" s="4">
        <f t="shared" si="1017"/>
        <v>1.6919118647470137</v>
      </c>
      <c r="CB209" s="4">
        <f t="shared" si="1018"/>
        <v>1.2082164762151</v>
      </c>
      <c r="CC209" s="4">
        <f t="shared" si="1019"/>
        <v>2.5913498495328517</v>
      </c>
      <c r="CD209" s="4">
        <f t="shared" si="1020"/>
        <v>1.2723726099900248</v>
      </c>
      <c r="CE209" s="4">
        <f t="shared" si="1021"/>
        <v>0.60244982748342035</v>
      </c>
      <c r="CF209" s="4">
        <f t="shared" si="1022"/>
        <v>2.8373710139268278</v>
      </c>
      <c r="CG209" s="4">
        <f t="shared" si="1023"/>
        <v>4.8349318584287309</v>
      </c>
      <c r="CH209" s="4">
        <f t="shared" si="1024"/>
        <v>3.452688319319972</v>
      </c>
      <c r="CI209" s="4">
        <f t="shared" si="1025"/>
        <v>7.4052320365483739</v>
      </c>
      <c r="CJ209" s="4">
        <f t="shared" si="1026"/>
        <v>4.5577223136711229</v>
      </c>
      <c r="CK209" s="4">
        <f t="shared" si="1027"/>
        <v>2.1580148771121617</v>
      </c>
      <c r="CL209" s="4">
        <f t="shared" si="1028"/>
        <v>10.163649453629269</v>
      </c>
      <c r="CM209" s="4">
        <f t="shared" si="1029"/>
        <v>17.319043685177082</v>
      </c>
      <c r="CN209" s="4">
        <f t="shared" si="1030"/>
        <v>12.367756482308796</v>
      </c>
      <c r="CO209" s="4">
        <f t="shared" si="1031"/>
        <v>26.526027852134757</v>
      </c>
      <c r="CP209" s="4">
        <f t="shared" si="1032"/>
        <v>13.024482702315602</v>
      </c>
      <c r="CQ209" s="4">
        <f t="shared" si="1033"/>
        <v>6.1669021287186823</v>
      </c>
      <c r="CR209" s="4">
        <f t="shared" si="1034"/>
        <v>29.044392657298239</v>
      </c>
      <c r="CS209" s="4">
        <f t="shared" si="1035"/>
        <v>49.492173803924764</v>
      </c>
      <c r="CT209" s="4">
        <f t="shared" si="1036"/>
        <v>35.343011110418878</v>
      </c>
      <c r="CU209" s="4">
        <f t="shared" si="1037"/>
        <v>75.802729333676709</v>
      </c>
      <c r="CV209" s="4">
        <f t="shared" si="1038"/>
        <v>1.0799653862895549</v>
      </c>
      <c r="CW209" s="4">
        <f t="shared" si="1039"/>
        <v>0.51134782024528846</v>
      </c>
      <c r="CX209" s="4">
        <f t="shared" si="1040"/>
        <v>2.4083059152981106</v>
      </c>
      <c r="CY209" s="4">
        <f t="shared" si="1041"/>
        <v>4.1037971197860008</v>
      </c>
      <c r="CZ209" s="4">
        <f t="shared" si="1042"/>
        <v>2.9305754031761655</v>
      </c>
      <c r="DA209" s="4">
        <f t="shared" si="1043"/>
        <v>6.2854184490637897</v>
      </c>
      <c r="DB209" s="4">
        <f t="shared" si="1044"/>
        <v>3.0861885663012494</v>
      </c>
      <c r="DC209" s="4">
        <f t="shared" si="1045"/>
        <v>1.4612651630123259</v>
      </c>
      <c r="DD209" s="4">
        <f t="shared" si="1046"/>
        <v>6.8821522192341202</v>
      </c>
      <c r="DE209" s="4">
        <f t="shared" si="1047"/>
        <v>11.727312662322543</v>
      </c>
      <c r="DF209" s="4">
        <f t="shared" si="1048"/>
        <v>8.374627943437666</v>
      </c>
      <c r="DG209" s="4">
        <f t="shared" si="1049"/>
        <v>17.961674326031321</v>
      </c>
      <c r="DH209" s="4">
        <f t="shared" si="1050"/>
        <v>0.12517495132217588</v>
      </c>
      <c r="DI209" s="4">
        <f t="shared" si="1051"/>
        <v>5.9268509269373201E-2</v>
      </c>
      <c r="DJ209" s="4">
        <f t="shared" si="1052"/>
        <v>0.27913818307832627</v>
      </c>
      <c r="DK209" s="4">
        <f t="shared" si="1053"/>
        <v>0.47565654531780471</v>
      </c>
      <c r="DL209" s="4">
        <f t="shared" si="1054"/>
        <v>0.33967258404353023</v>
      </c>
      <c r="DM209" s="4">
        <f t="shared" si="1055"/>
        <v>0.72852052333288342</v>
      </c>
      <c r="DN209" s="4">
        <f t="shared" si="1056"/>
        <v>0.35770915296190631</v>
      </c>
      <c r="DO209" s="4">
        <f t="shared" si="1057"/>
        <v>0.1693700538656128</v>
      </c>
      <c r="DP209" s="4">
        <f t="shared" si="1058"/>
        <v>0.79768581472245614</v>
      </c>
      <c r="DQ209" s="4">
        <f t="shared" si="1059"/>
        <v>1.359271149133457</v>
      </c>
      <c r="DR209" s="4">
        <f t="shared" si="1060"/>
        <v>0.97067337385948416</v>
      </c>
      <c r="DS209" s="4">
        <f t="shared" si="1061"/>
        <v>2.0818738618562826</v>
      </c>
      <c r="DT209" s="4">
        <f t="shared" si="1062"/>
        <v>2.298100409240076E-2</v>
      </c>
      <c r="DU209" s="4">
        <f t="shared" si="1063"/>
        <v>1.088116943272706E-2</v>
      </c>
      <c r="DV209" s="4">
        <f t="shared" si="1064"/>
        <v>5.124727958677365E-2</v>
      </c>
      <c r="DW209" s="4">
        <f t="shared" si="1065"/>
        <v>8.732629730680902E-2</v>
      </c>
      <c r="DX209" s="4">
        <f t="shared" si="1066"/>
        <v>6.2360855438957134E-2</v>
      </c>
      <c r="DY209" s="4">
        <f t="shared" si="1067"/>
        <v>0.13374986729589333</v>
      </c>
      <c r="DZ209" s="4">
        <f t="shared" si="1068"/>
        <v>6.5672208547129962E-2</v>
      </c>
      <c r="EA209" s="4">
        <f t="shared" si="1069"/>
        <v>3.1094830554379671E-2</v>
      </c>
      <c r="EB209" s="4">
        <f t="shared" si="1070"/>
        <v>0.14644799761419344</v>
      </c>
      <c r="EC209" s="4">
        <f t="shared" si="1071"/>
        <v>0.24955005383240972</v>
      </c>
      <c r="ED209" s="4">
        <f t="shared" si="1072"/>
        <v>0.17820696985641532</v>
      </c>
      <c r="EE209" s="4">
        <f t="shared" si="1073"/>
        <v>0.38221346390654015</v>
      </c>
      <c r="EF209" s="4">
        <f t="shared" si="1074"/>
        <v>1.6564321959060518E-2</v>
      </c>
      <c r="EG209" s="4">
        <f t="shared" si="1075"/>
        <v>7.8429642608339959E-3</v>
      </c>
      <c r="EH209" s="4">
        <f t="shared" si="1076"/>
        <v>3.6938178818827619E-2</v>
      </c>
      <c r="EI209" s="4">
        <f t="shared" si="1077"/>
        <v>6.2943329119415886E-2</v>
      </c>
      <c r="EJ209" s="4">
        <f t="shared" si="1078"/>
        <v>4.4948657725312008E-2</v>
      </c>
      <c r="EK209" s="4">
        <f t="shared" si="1079"/>
        <v>9.640465903765269E-2</v>
      </c>
      <c r="EL209" s="4">
        <f t="shared" si="1080"/>
        <v>4.7335425456755391E-2</v>
      </c>
      <c r="EM209" s="4">
        <f t="shared" si="1081"/>
        <v>2.2412631863004458E-2</v>
      </c>
      <c r="EN209" s="4">
        <f t="shared" si="1082"/>
        <v>0.1055572582028033</v>
      </c>
      <c r="EO209" s="4">
        <f t="shared" si="1083"/>
        <v>0.17987148951197504</v>
      </c>
      <c r="EP209" s="4">
        <f t="shared" si="1084"/>
        <v>0.12844859224520869</v>
      </c>
      <c r="EQ209" s="4">
        <f t="shared" si="1085"/>
        <v>0.27549304842294625</v>
      </c>
      <c r="ER209" s="4">
        <f t="shared" si="1086"/>
        <v>3.8989735887811337E-4</v>
      </c>
      <c r="ET209" s="4">
        <f t="shared" si="1087"/>
        <v>0.69192291144039242</v>
      </c>
      <c r="EU209" s="4">
        <f t="shared" si="1088"/>
        <v>0.82588776347435156</v>
      </c>
      <c r="EV209" s="4">
        <f t="shared" si="1089"/>
        <v>0.50178247766081352</v>
      </c>
      <c r="EW209" s="4">
        <f t="shared" si="1090"/>
        <v>0.37148318750546466</v>
      </c>
      <c r="EX209" s="4">
        <f t="shared" si="1091"/>
        <v>0.45285415210469204</v>
      </c>
      <c r="EY209" s="4">
        <f t="shared" si="1092"/>
        <v>0.27844683528397435</v>
      </c>
      <c r="EZ209" s="4">
        <f t="shared" si="1093"/>
        <v>0.44006867342252903</v>
      </c>
      <c r="FA209" s="4">
        <f t="shared" si="1094"/>
        <v>0.62404449914694526</v>
      </c>
      <c r="FB209" s="4">
        <f t="shared" si="1095"/>
        <v>0.26059507834158785</v>
      </c>
      <c r="FC209" s="4">
        <f t="shared" si="1096"/>
        <v>0.17138160723427653</v>
      </c>
      <c r="FD209" s="4">
        <f t="shared" si="1097"/>
        <v>0.22458342652483773</v>
      </c>
      <c r="FE209" s="4">
        <f t="shared" si="1098"/>
        <v>0.1189735150263207</v>
      </c>
      <c r="FF209" s="4">
        <f t="shared" si="1099"/>
        <v>0.17992982440669217</v>
      </c>
      <c r="FG209" s="4">
        <f t="shared" si="1100"/>
        <v>0.31665461972568265</v>
      </c>
      <c r="FH209" s="4">
        <f t="shared" si="1101"/>
        <v>8.9576442197842665E-2</v>
      </c>
      <c r="FI209" s="4">
        <f t="shared" si="1102"/>
        <v>5.4588002364400361E-2</v>
      </c>
      <c r="FJ209" s="4">
        <f t="shared" si="1103"/>
        <v>7.4806868401846152E-2</v>
      </c>
      <c r="FK209" s="4">
        <f t="shared" si="1104"/>
        <v>3.6329251912838048E-2</v>
      </c>
      <c r="FL209" s="4">
        <f t="shared" si="1105"/>
        <v>7.1303877741949698E-2</v>
      </c>
      <c r="FM209" s="4">
        <f t="shared" si="1106"/>
        <v>0.13953029942921555</v>
      </c>
      <c r="FN209" s="4">
        <f t="shared" si="1107"/>
        <v>3.3284081039896968E-2</v>
      </c>
      <c r="FO209" s="4">
        <f t="shared" si="1108"/>
        <v>1.980504946931538E-2</v>
      </c>
      <c r="FP209" s="4">
        <f t="shared" si="1109"/>
        <v>2.751560669977943E-2</v>
      </c>
      <c r="FQ209" s="4">
        <f t="shared" si="1110"/>
        <v>1.3020370612812542E-2</v>
      </c>
      <c r="FR209" s="4">
        <f t="shared" si="1111"/>
        <v>0.48077723148263424</v>
      </c>
      <c r="FS209" s="4">
        <f t="shared" si="1112"/>
        <v>0.66166105948907394</v>
      </c>
      <c r="FT209" s="4">
        <f t="shared" si="1113"/>
        <v>0.29340089324479962</v>
      </c>
      <c r="FU209" s="4">
        <f t="shared" si="1114"/>
        <v>0.19593255306392929</v>
      </c>
      <c r="FV209" s="4">
        <f t="shared" si="1115"/>
        <v>0.25441567644063862</v>
      </c>
      <c r="FW209" s="4">
        <f t="shared" si="1116"/>
        <v>0.13726047542656999</v>
      </c>
      <c r="FX209" s="4">
        <f t="shared" si="1117"/>
        <v>0.24472683621284358</v>
      </c>
      <c r="FY209" s="4">
        <f t="shared" si="1118"/>
        <v>0.40629510994098123</v>
      </c>
      <c r="FZ209" s="4">
        <f t="shared" si="1119"/>
        <v>0.12686890232337664</v>
      </c>
      <c r="GA209" s="4">
        <f t="shared" si="1120"/>
        <v>7.8571182034394602E-2</v>
      </c>
      <c r="GB209" s="4">
        <f t="shared" si="1121"/>
        <v>0.10667090001155834</v>
      </c>
      <c r="GC209" s="4">
        <f t="shared" si="1122"/>
        <v>5.2737958832420259E-2</v>
      </c>
      <c r="GD209" s="4">
        <f t="shared" si="1123"/>
        <v>0.88875067723905099</v>
      </c>
      <c r="GE209" s="4">
        <f t="shared" si="1124"/>
        <v>0.94404770013388439</v>
      </c>
      <c r="GF209" s="4">
        <f t="shared" si="1125"/>
        <v>0.78177636570385001</v>
      </c>
      <c r="GG209" s="4">
        <f t="shared" si="1126"/>
        <v>0.67766446275927639</v>
      </c>
      <c r="GH209" s="4">
        <f t="shared" si="1127"/>
        <v>0.74645104476326796</v>
      </c>
      <c r="GI209" s="4">
        <f t="shared" si="1128"/>
        <v>0.57852943398776013</v>
      </c>
      <c r="GJ209" s="4">
        <f t="shared" si="1129"/>
        <v>0.7365347709547756</v>
      </c>
      <c r="GK209" s="4">
        <f t="shared" si="1130"/>
        <v>0.85516128679221559</v>
      </c>
      <c r="GL209" s="4">
        <f t="shared" si="1131"/>
        <v>0.55627072974060798</v>
      </c>
      <c r="GM209" s="4">
        <f t="shared" si="1132"/>
        <v>0.42385971632268404</v>
      </c>
      <c r="GN209" s="4">
        <f t="shared" si="1133"/>
        <v>0.50744076276909367</v>
      </c>
      <c r="GO209" s="4">
        <f t="shared" si="1134"/>
        <v>0.32447791338146376</v>
      </c>
      <c r="GP209" s="4">
        <f t="shared" si="1135"/>
        <v>0.97753525823014698</v>
      </c>
      <c r="GQ209" s="4">
        <f t="shared" si="1136"/>
        <v>0.98923595595431535</v>
      </c>
      <c r="GR209" s="4">
        <f t="shared" si="1137"/>
        <v>0.95125097531104386</v>
      </c>
      <c r="GS209" s="4">
        <f t="shared" si="1138"/>
        <v>0.91968712839640976</v>
      </c>
      <c r="GT209" s="4">
        <f t="shared" si="1139"/>
        <v>0.94129974281366924</v>
      </c>
      <c r="GU209" s="4">
        <f t="shared" si="1140"/>
        <v>0.88202876917207496</v>
      </c>
      <c r="GV209" s="4">
        <f t="shared" si="1141"/>
        <v>0.93837485108421537</v>
      </c>
      <c r="GW209" s="4">
        <f t="shared" si="1142"/>
        <v>0.96984289937942836</v>
      </c>
      <c r="GX209" s="4">
        <f t="shared" si="1143"/>
        <v>0.87225936290267159</v>
      </c>
      <c r="GY209" s="4">
        <f t="shared" si="1144"/>
        <v>0.80028806923977813</v>
      </c>
      <c r="GZ209" s="4">
        <f t="shared" si="1145"/>
        <v>0.84874731314980012</v>
      </c>
      <c r="HA209" s="4">
        <f t="shared" si="1146"/>
        <v>0.72347725305301758</v>
      </c>
      <c r="HB209" s="4">
        <f t="shared" si="1147"/>
        <v>0.98370558399380104</v>
      </c>
      <c r="HC209" s="4">
        <f t="shared" si="1148"/>
        <v>0.99221806914474409</v>
      </c>
      <c r="HD209" s="4">
        <f t="shared" si="1149"/>
        <v>0.96437764606092158</v>
      </c>
      <c r="HE209" s="4">
        <f t="shared" si="1150"/>
        <v>0.94078392761393903</v>
      </c>
      <c r="HF209" s="4">
        <f t="shared" si="1151"/>
        <v>0.95698481701181559</v>
      </c>
      <c r="HG209" s="4">
        <f t="shared" si="1152"/>
        <v>0.91207200895856289</v>
      </c>
      <c r="HH209" s="4">
        <f t="shared" si="1153"/>
        <v>0.95480394885324182</v>
      </c>
      <c r="HI209" s="4">
        <f t="shared" si="1154"/>
        <v>0.97807868255484587</v>
      </c>
      <c r="HJ209" s="4">
        <f t="shared" si="1155"/>
        <v>0.90452122002762891</v>
      </c>
      <c r="HK209" s="4">
        <f t="shared" si="1156"/>
        <v>0.8475499314028051</v>
      </c>
      <c r="HL209" s="4">
        <f t="shared" si="1157"/>
        <v>0.88617240242230078</v>
      </c>
      <c r="HM209" s="4">
        <f t="shared" si="1158"/>
        <v>0.7840105449703757</v>
      </c>
      <c r="HN209" s="4">
        <f t="shared" si="1159"/>
        <v>0.99961025460182329</v>
      </c>
      <c r="HP209" s="4">
        <f t="shared" ref="HP209:IU209" si="1205">IF(B1=1,ET209,0)</f>
        <v>0.69192291144039242</v>
      </c>
      <c r="HQ209" s="4">
        <f t="shared" si="1205"/>
        <v>0.82588776347435156</v>
      </c>
      <c r="HR209" s="4">
        <f t="shared" si="1205"/>
        <v>0.50178247766081352</v>
      </c>
      <c r="HS209" s="4">
        <f t="shared" si="1205"/>
        <v>0.37148318750546466</v>
      </c>
      <c r="HT209" s="4">
        <f t="shared" si="1205"/>
        <v>0.45285415210469204</v>
      </c>
      <c r="HU209" s="4">
        <f t="shared" si="1205"/>
        <v>0.27844683528397435</v>
      </c>
      <c r="HV209" s="4">
        <f t="shared" si="1205"/>
        <v>0.44006867342252903</v>
      </c>
      <c r="HW209" s="4">
        <f t="shared" si="1205"/>
        <v>0.62404449914694526</v>
      </c>
      <c r="HX209" s="4">
        <f t="shared" si="1205"/>
        <v>0.26059507834158785</v>
      </c>
      <c r="HY209" s="4">
        <f t="shared" si="1205"/>
        <v>0.17138160723427653</v>
      </c>
      <c r="HZ209" s="4">
        <f t="shared" si="1205"/>
        <v>0.22458342652483773</v>
      </c>
      <c r="IA209" s="4">
        <f t="shared" si="1205"/>
        <v>0.1189735150263207</v>
      </c>
      <c r="IB209" s="4">
        <f t="shared" si="1205"/>
        <v>0.17992982440669217</v>
      </c>
      <c r="IC209" s="4">
        <f t="shared" si="1205"/>
        <v>0.31665461972568265</v>
      </c>
      <c r="ID209" s="4">
        <f t="shared" si="1205"/>
        <v>8.9576442197842665E-2</v>
      </c>
      <c r="IE209" s="4">
        <f t="shared" si="1205"/>
        <v>5.4588002364400361E-2</v>
      </c>
      <c r="IF209" s="4">
        <f t="shared" si="1205"/>
        <v>7.4806868401846152E-2</v>
      </c>
      <c r="IG209" s="4">
        <f t="shared" si="1205"/>
        <v>3.6329251912838048E-2</v>
      </c>
      <c r="IH209" s="4">
        <f t="shared" si="1205"/>
        <v>7.1303877741949698E-2</v>
      </c>
      <c r="II209" s="4">
        <f t="shared" si="1205"/>
        <v>0.13953029942921555</v>
      </c>
      <c r="IJ209" s="4">
        <f t="shared" si="1205"/>
        <v>3.3284081039896968E-2</v>
      </c>
      <c r="IK209" s="4">
        <f t="shared" si="1205"/>
        <v>1.980504946931538E-2</v>
      </c>
      <c r="IL209" s="4">
        <f t="shared" si="1205"/>
        <v>2.751560669977943E-2</v>
      </c>
      <c r="IM209" s="4">
        <f t="shared" si="1205"/>
        <v>1.3020370612812542E-2</v>
      </c>
      <c r="IN209" s="4">
        <f t="shared" si="1205"/>
        <v>0.48077723148263424</v>
      </c>
      <c r="IO209" s="4">
        <f t="shared" si="1205"/>
        <v>0.66166105948907394</v>
      </c>
      <c r="IP209" s="4">
        <f t="shared" si="1205"/>
        <v>0.29340089324479962</v>
      </c>
      <c r="IQ209" s="4">
        <f t="shared" si="1205"/>
        <v>0.19593255306392929</v>
      </c>
      <c r="IR209" s="4">
        <f t="shared" si="1205"/>
        <v>0.25441567644063862</v>
      </c>
      <c r="IS209" s="4">
        <f t="shared" si="1205"/>
        <v>0.13726047542656999</v>
      </c>
      <c r="IT209" s="4">
        <f t="shared" si="1205"/>
        <v>0.24472683621284358</v>
      </c>
      <c r="IU209" s="4">
        <f t="shared" si="1205"/>
        <v>0.40629510994098123</v>
      </c>
      <c r="IV209" s="4">
        <f t="shared" ref="IV209:KA209" si="1206">IF(AH1=1,FZ209,0)</f>
        <v>0.12686890232337664</v>
      </c>
      <c r="IW209" s="4">
        <f t="shared" si="1206"/>
        <v>7.8571182034394602E-2</v>
      </c>
      <c r="IX209" s="4">
        <f t="shared" si="1206"/>
        <v>0.10667090001155834</v>
      </c>
      <c r="IY209" s="4">
        <f t="shared" si="1206"/>
        <v>5.2737958832420259E-2</v>
      </c>
      <c r="IZ209" s="4">
        <f t="shared" si="1206"/>
        <v>0.88875067723905099</v>
      </c>
      <c r="JA209" s="4">
        <f t="shared" si="1206"/>
        <v>0.94404770013388439</v>
      </c>
      <c r="JB209" s="4">
        <f t="shared" si="1206"/>
        <v>0.78177636570385001</v>
      </c>
      <c r="JC209" s="4">
        <f t="shared" si="1206"/>
        <v>0.67766446275927639</v>
      </c>
      <c r="JD209" s="4">
        <f t="shared" si="1206"/>
        <v>0.74645104476326796</v>
      </c>
      <c r="JE209" s="4">
        <f t="shared" si="1206"/>
        <v>0.57852943398776013</v>
      </c>
      <c r="JF209" s="4">
        <f t="shared" si="1206"/>
        <v>0.7365347709547756</v>
      </c>
      <c r="JG209" s="4">
        <f t="shared" si="1206"/>
        <v>0.85516128679221559</v>
      </c>
      <c r="JH209" s="4">
        <f t="shared" si="1206"/>
        <v>0.55627072974060798</v>
      </c>
      <c r="JI209" s="4">
        <f t="shared" si="1206"/>
        <v>0.42385971632268404</v>
      </c>
      <c r="JJ209" s="4">
        <f t="shared" si="1206"/>
        <v>0.50744076276909367</v>
      </c>
      <c r="JK209" s="4">
        <f t="shared" si="1206"/>
        <v>0.32447791338146376</v>
      </c>
      <c r="JL209" s="4">
        <f t="shared" si="1206"/>
        <v>0.97753525823014698</v>
      </c>
      <c r="JM209" s="4">
        <f t="shared" si="1206"/>
        <v>0.98923595595431535</v>
      </c>
      <c r="JN209" s="4">
        <f t="shared" si="1206"/>
        <v>0.95125097531104386</v>
      </c>
      <c r="JO209" s="4">
        <f t="shared" si="1206"/>
        <v>0.91968712839640976</v>
      </c>
      <c r="JP209" s="4">
        <f t="shared" si="1206"/>
        <v>0.94129974281366924</v>
      </c>
      <c r="JQ209" s="4">
        <f t="shared" si="1206"/>
        <v>0.88202876917207496</v>
      </c>
      <c r="JR209" s="4">
        <f t="shared" si="1206"/>
        <v>0.93837485108421537</v>
      </c>
      <c r="JS209" s="4">
        <f t="shared" si="1206"/>
        <v>0.96984289937942836</v>
      </c>
      <c r="JT209" s="4">
        <f t="shared" si="1206"/>
        <v>0.87225936290267159</v>
      </c>
      <c r="JU209" s="4">
        <f t="shared" si="1206"/>
        <v>0.80028806923977813</v>
      </c>
      <c r="JV209" s="4">
        <f t="shared" si="1206"/>
        <v>0.84874731314980012</v>
      </c>
      <c r="JW209" s="4">
        <f t="shared" si="1206"/>
        <v>0.72347725305301758</v>
      </c>
      <c r="JX209" s="4">
        <f t="shared" si="1206"/>
        <v>0.98370558399380104</v>
      </c>
      <c r="JY209" s="4">
        <f t="shared" si="1206"/>
        <v>0.99221806914474409</v>
      </c>
      <c r="JZ209" s="4">
        <f t="shared" si="1206"/>
        <v>0.96437764606092158</v>
      </c>
      <c r="KA209" s="4">
        <f t="shared" si="1206"/>
        <v>0.94078392761393903</v>
      </c>
      <c r="KB209" s="4">
        <f t="shared" ref="KB209:KJ209" si="1207">IF(BN1=1,HF209,0)</f>
        <v>0.95698481701181559</v>
      </c>
      <c r="KC209" s="4">
        <f t="shared" si="1207"/>
        <v>0.91207200895856289</v>
      </c>
      <c r="KD209" s="4">
        <f t="shared" si="1207"/>
        <v>0.95480394885324182</v>
      </c>
      <c r="KE209" s="4">
        <f t="shared" si="1207"/>
        <v>0.97807868255484587</v>
      </c>
      <c r="KF209" s="4">
        <f t="shared" si="1207"/>
        <v>0.90452122002762891</v>
      </c>
      <c r="KG209" s="4">
        <f t="shared" si="1207"/>
        <v>0.8475499314028051</v>
      </c>
      <c r="KH209" s="4">
        <f t="shared" si="1207"/>
        <v>0.88617240242230078</v>
      </c>
      <c r="KI209" s="4">
        <f t="shared" si="1207"/>
        <v>0.7840105449703757</v>
      </c>
      <c r="KJ209" s="4">
        <f t="shared" si="1207"/>
        <v>0</v>
      </c>
    </row>
    <row r="210" spans="1:296" x14ac:dyDescent="0.2">
      <c r="A210" s="4" t="str">
        <f>'Respondent Data'!A210</f>
        <v>1759</v>
      </c>
      <c r="B210" s="4">
        <f>SUMPRODUCT('Respondent Data'!I210:Z210,'Product Coding'!A100:R100)</f>
        <v>1.3813820143077358</v>
      </c>
      <c r="C210" s="4">
        <f>SUMPRODUCT('Respondent Data'!I210:Z210,'Product Coding'!A101:R101)</f>
        <v>1.333660526987416</v>
      </c>
      <c r="D210" s="4">
        <f>SUMPRODUCT('Respondent Data'!I210:Z210,'Product Coding'!A102:R102)</f>
        <v>0.87701142092288908</v>
      </c>
      <c r="E210" s="4">
        <f>SUMPRODUCT('Respondent Data'!I210:Z210,'Product Coding'!A103:R103)</f>
        <v>-1.6639166229274971E-2</v>
      </c>
      <c r="F210" s="4">
        <f>SUMPRODUCT('Respondent Data'!I210:Z210,'Product Coding'!A104:R104)</f>
        <v>-0.52999521620178414</v>
      </c>
      <c r="G210" s="4">
        <f>SUMPRODUCT('Respondent Data'!I210:Z210,'Product Coding'!A105:R105)</f>
        <v>-1.4543020509978737</v>
      </c>
      <c r="H210" s="4">
        <f>SUMPRODUCT('Respondent Data'!I210:Z210,'Product Coding'!A106:R106)</f>
        <v>0.27892868760575185</v>
      </c>
      <c r="I210" s="4">
        <f>SUMPRODUCT('Respondent Data'!I210:Z210,'Product Coding'!A107:R107)</f>
        <v>0.23120720028543207</v>
      </c>
      <c r="J210" s="4">
        <f>SUMPRODUCT('Respondent Data'!I210:Z210,'Product Coding'!A108:R108)</f>
        <v>-0.22544190577909495</v>
      </c>
      <c r="K210" s="4">
        <f>SUMPRODUCT('Respondent Data'!I210:Z210,'Product Coding'!A109:R109)</f>
        <v>-1.1190924929312591</v>
      </c>
      <c r="L210" s="4">
        <f>SUMPRODUCT('Respondent Data'!I210:Z210,'Product Coding'!A110:R110)</f>
        <v>-1.6324485429037683</v>
      </c>
      <c r="M210" s="4">
        <f>SUMPRODUCT('Respondent Data'!I210:Z210,'Product Coding'!A111:R111)</f>
        <v>-2.5567553776998579</v>
      </c>
      <c r="N210" s="4">
        <f>SUMPRODUCT('Respondent Data'!I210:Z210,'Product Coding'!A112:R112)</f>
        <v>0.41170990379681605</v>
      </c>
      <c r="O210" s="4">
        <f>SUMPRODUCT('Respondent Data'!I210:Z210,'Product Coding'!A113:R113)</f>
        <v>0.36398841647649627</v>
      </c>
      <c r="P210" s="4">
        <f>SUMPRODUCT('Respondent Data'!I210:Z210,'Product Coding'!A114:R114)</f>
        <v>-9.2660689588030754E-2</v>
      </c>
      <c r="Q210" s="4">
        <f>SUMPRODUCT('Respondent Data'!I210:Z210,'Product Coding'!A115:R115)</f>
        <v>-0.98631127674019481</v>
      </c>
      <c r="R210" s="4">
        <f>SUMPRODUCT('Respondent Data'!I210:Z210,'Product Coding'!A116:R116)</f>
        <v>-1.4996673267127036</v>
      </c>
      <c r="S210" s="4">
        <f>SUMPRODUCT('Respondent Data'!I210:Z210,'Product Coding'!A117:R117)</f>
        <v>-2.4239741615087937</v>
      </c>
      <c r="T210" s="4">
        <f>SUMPRODUCT('Respondent Data'!I210:Z210,'Product Coding'!A118:R118)</f>
        <v>-0.69074342290516799</v>
      </c>
      <c r="U210" s="4">
        <f>SUMPRODUCT('Respondent Data'!I210:Z210,'Product Coding'!A119:R119)</f>
        <v>-0.73846491022548777</v>
      </c>
      <c r="V210" s="4">
        <f>SUMPRODUCT('Respondent Data'!I210:Z210,'Product Coding'!A120:R120)</f>
        <v>-1.1951140162900149</v>
      </c>
      <c r="W210" s="4">
        <f>SUMPRODUCT('Respondent Data'!I210:Z210,'Product Coding'!A121:R121)</f>
        <v>-2.0887646034421787</v>
      </c>
      <c r="X210" s="4">
        <f>SUMPRODUCT('Respondent Data'!I210:Z210,'Product Coding'!A122:R122)</f>
        <v>-2.6021206534146879</v>
      </c>
      <c r="Y210" s="4">
        <f>SUMPRODUCT('Respondent Data'!I210:Z210,'Product Coding'!A123:R123)</f>
        <v>-3.526427488210778</v>
      </c>
      <c r="Z210" s="4">
        <f>SUMPRODUCT('Respondent Data'!I210:Z210,'Product Coding'!A124:R124)</f>
        <v>0.74266490959353593</v>
      </c>
      <c r="AA210" s="4">
        <f>SUMPRODUCT('Respondent Data'!I210:Z210,'Product Coding'!A125:R125)</f>
        <v>0.69494342227321615</v>
      </c>
      <c r="AB210" s="4">
        <f>SUMPRODUCT('Respondent Data'!I210:Z210,'Product Coding'!A126:R126)</f>
        <v>0.23829431620868913</v>
      </c>
      <c r="AC210" s="4">
        <f>SUMPRODUCT('Respondent Data'!I210:Z210,'Product Coding'!A127:R127)</f>
        <v>-0.65535627094347493</v>
      </c>
      <c r="AD210" s="4">
        <f>SUMPRODUCT('Respondent Data'!I210:Z210,'Product Coding'!A128:R128)</f>
        <v>-1.1687123209159838</v>
      </c>
      <c r="AE210" s="4">
        <f>SUMPRODUCT('Respondent Data'!I210:Z210,'Product Coding'!A129:R129)</f>
        <v>-2.0930191557120739</v>
      </c>
      <c r="AF210" s="4">
        <f>SUMPRODUCT('Respondent Data'!I210:Z210,'Product Coding'!A130:R130)</f>
        <v>-0.35978841710844811</v>
      </c>
      <c r="AG210" s="4">
        <f>SUMPRODUCT('Respondent Data'!I210:Z210,'Product Coding'!A131:R131)</f>
        <v>-0.40750990442876789</v>
      </c>
      <c r="AH210" s="4">
        <f>SUMPRODUCT('Respondent Data'!I210:Z210,'Product Coding'!A132:R132)</f>
        <v>-0.86415901049329491</v>
      </c>
      <c r="AI210" s="4">
        <f>SUMPRODUCT('Respondent Data'!I210:Z210,'Product Coding'!A133:R133)</f>
        <v>-1.7578095976454589</v>
      </c>
      <c r="AJ210" s="4">
        <f>SUMPRODUCT('Respondent Data'!I210:Z210,'Product Coding'!A134:R134)</f>
        <v>-2.271165647617968</v>
      </c>
      <c r="AK210" s="4">
        <f>SUMPRODUCT('Respondent Data'!I210:Z210,'Product Coding'!A135:R135)</f>
        <v>-3.1954724824140581</v>
      </c>
      <c r="AL210" s="4">
        <f>SUMPRODUCT('Respondent Data'!I210:Z210,'Product Coding'!A136:R136)</f>
        <v>2.9266575936596411</v>
      </c>
      <c r="AM210" s="4">
        <f>SUMPRODUCT('Respondent Data'!I210:Z210,'Product Coding'!A137:R137)</f>
        <v>2.8789361063393213</v>
      </c>
      <c r="AN210" s="4">
        <f>SUMPRODUCT('Respondent Data'!I210:Z210,'Product Coding'!A138:R138)</f>
        <v>2.4222870002747943</v>
      </c>
      <c r="AO210" s="4">
        <f>SUMPRODUCT('Respondent Data'!I210:Z210,'Product Coding'!A139:R139)</f>
        <v>1.52863641312263</v>
      </c>
      <c r="AP210" s="4">
        <f>SUMPRODUCT('Respondent Data'!I210:Z210,'Product Coding'!A140:R140)</f>
        <v>1.0152803631501208</v>
      </c>
      <c r="AQ210" s="4">
        <f>SUMPRODUCT('Respondent Data'!I210:Z210,'Product Coding'!A141:R141)</f>
        <v>9.0973528354031052E-2</v>
      </c>
      <c r="AR210" s="4">
        <f>SUMPRODUCT('Respondent Data'!I210:Z210,'Product Coding'!A142:R142)</f>
        <v>1.8242042669576568</v>
      </c>
      <c r="AS210" s="4">
        <f>SUMPRODUCT('Respondent Data'!I210:Z210,'Product Coding'!A143:R143)</f>
        <v>1.776482779637337</v>
      </c>
      <c r="AT210" s="4">
        <f>SUMPRODUCT('Respondent Data'!I210:Z210,'Product Coding'!A144:R144)</f>
        <v>1.31983367357281</v>
      </c>
      <c r="AU210" s="4">
        <f>SUMPRODUCT('Respondent Data'!I210:Z210,'Product Coding'!A145:R145)</f>
        <v>0.42618308642064595</v>
      </c>
      <c r="AV210" s="4">
        <f>SUMPRODUCT('Respondent Data'!I210:Z210,'Product Coding'!A146:R146)</f>
        <v>-8.7172963551863103E-2</v>
      </c>
      <c r="AW210" s="4">
        <f>SUMPRODUCT('Respondent Data'!I210:Z210,'Product Coding'!A147:R147)</f>
        <v>-1.0114797983479531</v>
      </c>
      <c r="AX210" s="4">
        <f>SUMPRODUCT('Respondent Data'!I210:Z210,'Product Coding'!A148:R148)</f>
        <v>3.6176432736366859</v>
      </c>
      <c r="AY210" s="4">
        <f>SUMPRODUCT('Respondent Data'!I210:Z210,'Product Coding'!A149:R149)</f>
        <v>3.5699217863163661</v>
      </c>
      <c r="AZ210" s="4">
        <f>SUMPRODUCT('Respondent Data'!I210:Z210,'Product Coding'!A150:R150)</f>
        <v>3.1132726802518391</v>
      </c>
      <c r="BA210" s="4">
        <f>SUMPRODUCT('Respondent Data'!I210:Z210,'Product Coding'!A151:R151)</f>
        <v>2.2196220930996748</v>
      </c>
      <c r="BB210" s="4">
        <f>SUMPRODUCT('Respondent Data'!I210:Z210,'Product Coding'!A152:R152)</f>
        <v>1.7062660431271661</v>
      </c>
      <c r="BC210" s="4">
        <f>SUMPRODUCT('Respondent Data'!I210:Z210,'Product Coding'!A153:R153)</f>
        <v>0.78195920833107602</v>
      </c>
      <c r="BD210" s="4">
        <f>SUMPRODUCT('Respondent Data'!I210:Z210,'Product Coding'!A154:R154)</f>
        <v>2.5151899469347017</v>
      </c>
      <c r="BE210" s="4">
        <f>SUMPRODUCT('Respondent Data'!I210:Z210,'Product Coding'!A155:R155)</f>
        <v>2.4674684596143819</v>
      </c>
      <c r="BF210" s="4">
        <f>SUMPRODUCT('Respondent Data'!I210:Z210,'Product Coding'!A156:R156)</f>
        <v>2.0108193535498549</v>
      </c>
      <c r="BG210" s="4">
        <f>SUMPRODUCT('Respondent Data'!I210:Z210,'Product Coding'!A157:R157)</f>
        <v>1.117168766397691</v>
      </c>
      <c r="BH210" s="4">
        <f>SUMPRODUCT('Respondent Data'!I210:Z210,'Product Coding'!A158:R158)</f>
        <v>0.60381271642518197</v>
      </c>
      <c r="BI210" s="4">
        <f>SUMPRODUCT('Respondent Data'!I210:Z210,'Product Coding'!A159:R159)</f>
        <v>-0.32049411837090802</v>
      </c>
      <c r="BJ210" s="4">
        <f>SUMPRODUCT('Respondent Data'!I210:Z210,'Product Coding'!A160:R160)</f>
        <v>5.9536462903945155</v>
      </c>
      <c r="BK210" s="4">
        <f>SUMPRODUCT('Respondent Data'!I210:Z210,'Product Coding'!A161:R161)</f>
        <v>5.9059248030741962</v>
      </c>
      <c r="BL210" s="4">
        <f>SUMPRODUCT('Respondent Data'!I210:Z210,'Product Coding'!A162:R162)</f>
        <v>5.4492756970096687</v>
      </c>
      <c r="BM210" s="4">
        <f>SUMPRODUCT('Respondent Data'!I210:Z210,'Product Coding'!A163:R163)</f>
        <v>4.5556251098575045</v>
      </c>
      <c r="BN210" s="4">
        <f>SUMPRODUCT('Respondent Data'!I210:Z210,'Product Coding'!A164:R164)</f>
        <v>4.0422690598849957</v>
      </c>
      <c r="BO210" s="4">
        <f>SUMPRODUCT('Respondent Data'!I210:Z210,'Product Coding'!A165:R165)</f>
        <v>3.1179622250889061</v>
      </c>
      <c r="BP210" s="4">
        <f>SUMPRODUCT('Respondent Data'!I210:Z210,'Product Coding'!A166:R166)</f>
        <v>4.8511929636925322</v>
      </c>
      <c r="BQ210" s="4">
        <f>SUMPRODUCT('Respondent Data'!I210:Z210,'Product Coding'!A167:R167)</f>
        <v>4.8034714763722128</v>
      </c>
      <c r="BR210" s="4">
        <f>SUMPRODUCT('Respondent Data'!I210:Z210,'Product Coding'!A168:R168)</f>
        <v>4.3468223703076854</v>
      </c>
      <c r="BS210" s="4">
        <f>SUMPRODUCT('Respondent Data'!I210:Z210,'Product Coding'!A169:R169)</f>
        <v>3.4531717831555206</v>
      </c>
      <c r="BT210" s="4">
        <f>SUMPRODUCT('Respondent Data'!I210:Z210,'Product Coding'!A170:R170)</f>
        <v>2.9398157331830119</v>
      </c>
      <c r="BU210" s="4">
        <f>SUMPRODUCT('Respondent Data'!I210:Z210,'Product Coding'!A171:R171)</f>
        <v>2.0155088983869218</v>
      </c>
      <c r="BV210" s="4">
        <f>SUMPRODUCT('Respondent Data'!I210:Z210,'Product Coding'!A172:R172)</f>
        <v>-3.55209194889478</v>
      </c>
      <c r="BX210" s="4">
        <f t="shared" si="1014"/>
        <v>0.25123110804220178</v>
      </c>
      <c r="BY210" s="4">
        <f t="shared" si="1015"/>
        <v>0.2635109049131486</v>
      </c>
      <c r="BZ210" s="4">
        <f t="shared" si="1016"/>
        <v>0.4160243773981856</v>
      </c>
      <c r="CA210" s="4">
        <f t="shared" si="1017"/>
        <v>1.0167783681519214</v>
      </c>
      <c r="CB210" s="4">
        <f t="shared" si="1018"/>
        <v>1.6989241812886435</v>
      </c>
      <c r="CC210" s="4">
        <f t="shared" si="1019"/>
        <v>4.2814941579561658</v>
      </c>
      <c r="CD210" s="4">
        <f t="shared" si="1020"/>
        <v>0.75659385581061145</v>
      </c>
      <c r="CE210" s="4">
        <f t="shared" si="1021"/>
        <v>0.79357502002853963</v>
      </c>
      <c r="CF210" s="4">
        <f t="shared" si="1022"/>
        <v>1.2528762471326944</v>
      </c>
      <c r="CG210" s="4">
        <f t="shared" si="1023"/>
        <v>3.0620740881167419</v>
      </c>
      <c r="CH210" s="4">
        <f t="shared" si="1024"/>
        <v>5.1163870870447328</v>
      </c>
      <c r="CI210" s="4">
        <f t="shared" si="1025"/>
        <v>12.893913492012771</v>
      </c>
      <c r="CJ210" s="4">
        <f t="shared" si="1026"/>
        <v>0.66251644168179369</v>
      </c>
      <c r="CK210" s="4">
        <f t="shared" si="1027"/>
        <v>0.69489924407801718</v>
      </c>
      <c r="CL210" s="4">
        <f t="shared" si="1028"/>
        <v>1.0970894182436612</v>
      </c>
      <c r="CM210" s="4">
        <f t="shared" si="1029"/>
        <v>2.6813255400436917</v>
      </c>
      <c r="CN210" s="4">
        <f t="shared" si="1030"/>
        <v>4.4801983800725589</v>
      </c>
      <c r="CO210" s="4">
        <f t="shared" si="1031"/>
        <v>11.290641102191941</v>
      </c>
      <c r="CP210" s="4">
        <f t="shared" si="1032"/>
        <v>1.995198258114411</v>
      </c>
      <c r="CQ210" s="4">
        <f t="shared" si="1033"/>
        <v>2.0927205335915238</v>
      </c>
      <c r="CR210" s="4">
        <f t="shared" si="1034"/>
        <v>3.3039344513759836</v>
      </c>
      <c r="CS210" s="4">
        <f t="shared" si="1035"/>
        <v>8.0749332550185233</v>
      </c>
      <c r="CT210" s="4">
        <f t="shared" si="1036"/>
        <v>13.492320252817393</v>
      </c>
      <c r="CU210" s="4">
        <f t="shared" si="1037"/>
        <v>34.002276838448758</v>
      </c>
      <c r="CV210" s="4">
        <f t="shared" si="1038"/>
        <v>0.47584414273665682</v>
      </c>
      <c r="CW210" s="4">
        <f t="shared" si="1039"/>
        <v>0.49910268528169238</v>
      </c>
      <c r="CX210" s="4">
        <f t="shared" si="1040"/>
        <v>0.78797074440055914</v>
      </c>
      <c r="CY210" s="4">
        <f t="shared" si="1041"/>
        <v>1.9258285119100558</v>
      </c>
      <c r="CZ210" s="4">
        <f t="shared" si="1042"/>
        <v>3.2178464160738889</v>
      </c>
      <c r="DA210" s="4">
        <f t="shared" si="1043"/>
        <v>8.1093616674350191</v>
      </c>
      <c r="DB210" s="4">
        <f t="shared" si="1044"/>
        <v>1.4330261786591569</v>
      </c>
      <c r="DC210" s="4">
        <f t="shared" si="1045"/>
        <v>1.5030703325134145</v>
      </c>
      <c r="DD210" s="4">
        <f t="shared" si="1046"/>
        <v>2.3730095704224321</v>
      </c>
      <c r="DE210" s="4">
        <f t="shared" si="1047"/>
        <v>5.7997197513107439</v>
      </c>
      <c r="DF210" s="4">
        <f t="shared" si="1048"/>
        <v>9.6906901629981945</v>
      </c>
      <c r="DG210" s="4">
        <f t="shared" si="1049"/>
        <v>24.42170979517709</v>
      </c>
      <c r="DH210" s="4">
        <f t="shared" si="1050"/>
        <v>5.3575811343953436E-2</v>
      </c>
      <c r="DI210" s="4">
        <f t="shared" si="1051"/>
        <v>5.6194516032344981E-2</v>
      </c>
      <c r="DJ210" s="4">
        <f t="shared" si="1052"/>
        <v>8.8718486065136493E-2</v>
      </c>
      <c r="DK210" s="4">
        <f t="shared" si="1053"/>
        <v>0.21683113391184633</v>
      </c>
      <c r="DL210" s="4">
        <f t="shared" si="1054"/>
        <v>0.36230083978736904</v>
      </c>
      <c r="DM210" s="4">
        <f t="shared" si="1055"/>
        <v>0.9130418803007726</v>
      </c>
      <c r="DN210" s="4">
        <f t="shared" si="1056"/>
        <v>0.16134598139054721</v>
      </c>
      <c r="DO210" s="4">
        <f t="shared" si="1057"/>
        <v>0.16923232911579253</v>
      </c>
      <c r="DP210" s="4">
        <f t="shared" si="1058"/>
        <v>0.2671797373214872</v>
      </c>
      <c r="DQ210" s="4">
        <f t="shared" si="1059"/>
        <v>0.65299677633310138</v>
      </c>
      <c r="DR210" s="4">
        <f t="shared" si="1060"/>
        <v>1.0910853814015038</v>
      </c>
      <c r="DS210" s="4">
        <f t="shared" si="1061"/>
        <v>2.7496669585093403</v>
      </c>
      <c r="DT210" s="4">
        <f t="shared" si="1062"/>
        <v>2.684587036849604E-2</v>
      </c>
      <c r="DU210" s="4">
        <f t="shared" si="1063"/>
        <v>2.8158055939454571E-2</v>
      </c>
      <c r="DV210" s="4">
        <f t="shared" si="1064"/>
        <v>4.4455229262014298E-2</v>
      </c>
      <c r="DW210" s="4">
        <f t="shared" si="1065"/>
        <v>0.10865016071302842</v>
      </c>
      <c r="DX210" s="4">
        <f t="shared" si="1066"/>
        <v>0.18154240011199876</v>
      </c>
      <c r="DY210" s="4">
        <f t="shared" si="1067"/>
        <v>0.45750877764968784</v>
      </c>
      <c r="DZ210" s="4">
        <f t="shared" si="1068"/>
        <v>8.0847554003066993E-2</v>
      </c>
      <c r="EA210" s="4">
        <f t="shared" si="1069"/>
        <v>8.4799260256353884E-2</v>
      </c>
      <c r="EB210" s="4">
        <f t="shared" si="1070"/>
        <v>0.13387893553628799</v>
      </c>
      <c r="EC210" s="4">
        <f t="shared" si="1071"/>
        <v>0.32720487788679475</v>
      </c>
      <c r="ED210" s="4">
        <f t="shared" si="1072"/>
        <v>0.54672315687425643</v>
      </c>
      <c r="EE210" s="4">
        <f t="shared" si="1073"/>
        <v>1.3778083966060091</v>
      </c>
      <c r="EF210" s="4">
        <f t="shared" si="1074"/>
        <v>2.5963561690108489E-3</v>
      </c>
      <c r="EG210" s="4">
        <f t="shared" si="1075"/>
        <v>2.7232621346316628E-3</v>
      </c>
      <c r="EH210" s="4">
        <f t="shared" si="1076"/>
        <v>4.2994176443119205E-3</v>
      </c>
      <c r="EI210" s="4">
        <f t="shared" si="1077"/>
        <v>1.0507929568278514E-2</v>
      </c>
      <c r="EJ210" s="4">
        <f t="shared" si="1078"/>
        <v>1.7557587964104802E-2</v>
      </c>
      <c r="EK210" s="4">
        <f t="shared" si="1079"/>
        <v>4.4247242533858866E-2</v>
      </c>
      <c r="EL210" s="4">
        <f t="shared" si="1080"/>
        <v>7.8190441473498067E-3</v>
      </c>
      <c r="EM210" s="4">
        <f t="shared" si="1081"/>
        <v>8.2012272082082234E-3</v>
      </c>
      <c r="EN210" s="4">
        <f t="shared" si="1082"/>
        <v>1.2947890882619943E-2</v>
      </c>
      <c r="EO210" s="4">
        <f t="shared" si="1083"/>
        <v>3.1645105618507613E-2</v>
      </c>
      <c r="EP210" s="4">
        <f t="shared" si="1084"/>
        <v>5.2875471035476206E-2</v>
      </c>
      <c r="EQ210" s="4">
        <f t="shared" si="1085"/>
        <v>0.13325257408830152</v>
      </c>
      <c r="ER210" s="4">
        <f t="shared" si="1086"/>
        <v>34.886221397683748</v>
      </c>
      <c r="ET210" s="4">
        <f t="shared" si="1087"/>
        <v>0.7992128660904998</v>
      </c>
      <c r="EU210" s="4">
        <f t="shared" si="1088"/>
        <v>0.7914454842546359</v>
      </c>
      <c r="EV210" s="4">
        <f t="shared" si="1089"/>
        <v>0.70620253151108026</v>
      </c>
      <c r="EW210" s="4">
        <f t="shared" si="1090"/>
        <v>0.49584030441399063</v>
      </c>
      <c r="EX210" s="4">
        <f t="shared" si="1091"/>
        <v>0.37051800377828115</v>
      </c>
      <c r="EY210" s="4">
        <f t="shared" si="1092"/>
        <v>0.18934035901442337</v>
      </c>
      <c r="EZ210" s="4">
        <f t="shared" si="1093"/>
        <v>0.56928355788796281</v>
      </c>
      <c r="FA210" s="4">
        <f t="shared" si="1094"/>
        <v>0.55754567767345908</v>
      </c>
      <c r="FB210" s="4">
        <f t="shared" si="1095"/>
        <v>0.44387702221670233</v>
      </c>
      <c r="FC210" s="4">
        <f t="shared" si="1096"/>
        <v>0.24617965559156504</v>
      </c>
      <c r="FD210" s="4">
        <f t="shared" si="1097"/>
        <v>0.16349521143259951</v>
      </c>
      <c r="FE210" s="4">
        <f t="shared" si="1098"/>
        <v>7.1973961877254564E-2</v>
      </c>
      <c r="FF210" s="4">
        <f t="shared" si="1099"/>
        <v>0.60149781074550146</v>
      </c>
      <c r="FG210" s="4">
        <f t="shared" si="1100"/>
        <v>0.59000557318908653</v>
      </c>
      <c r="FH210" s="4">
        <f t="shared" si="1101"/>
        <v>0.47685138807171729</v>
      </c>
      <c r="FI210" s="4">
        <f t="shared" si="1102"/>
        <v>0.27164128494545786</v>
      </c>
      <c r="FJ210" s="4">
        <f t="shared" si="1103"/>
        <v>0.18247514608891946</v>
      </c>
      <c r="FK210" s="4">
        <f t="shared" si="1104"/>
        <v>8.1362720763334118E-2</v>
      </c>
      <c r="FL210" s="4">
        <f t="shared" si="1105"/>
        <v>0.33386771553130418</v>
      </c>
      <c r="FM210" s="4">
        <f t="shared" si="1106"/>
        <v>0.32333991679445961</v>
      </c>
      <c r="FN210" s="4">
        <f t="shared" si="1107"/>
        <v>0.23234554598764773</v>
      </c>
      <c r="FO210" s="4">
        <f t="shared" si="1108"/>
        <v>0.11019364791988863</v>
      </c>
      <c r="FP210" s="4">
        <f t="shared" si="1109"/>
        <v>6.9002063338035477E-2</v>
      </c>
      <c r="FQ210" s="4">
        <f t="shared" si="1110"/>
        <v>2.8569570048698534E-2</v>
      </c>
      <c r="FR210" s="4">
        <f t="shared" si="1111"/>
        <v>0.67757832351165526</v>
      </c>
      <c r="FS210" s="4">
        <f t="shared" si="1112"/>
        <v>0.66706571192092334</v>
      </c>
      <c r="FT210" s="4">
        <f t="shared" si="1113"/>
        <v>0.55929326759497022</v>
      </c>
      <c r="FU210" s="4">
        <f t="shared" si="1114"/>
        <v>0.34178353103380432</v>
      </c>
      <c r="FV210" s="4">
        <f t="shared" si="1115"/>
        <v>0.23708781718297678</v>
      </c>
      <c r="FW210" s="4">
        <f t="shared" si="1116"/>
        <v>0.10977717610827679</v>
      </c>
      <c r="FX210" s="4">
        <f t="shared" si="1117"/>
        <v>0.41101078515772527</v>
      </c>
      <c r="FY210" s="4">
        <f t="shared" si="1118"/>
        <v>0.39950934938207172</v>
      </c>
      <c r="FZ210" s="4">
        <f t="shared" si="1119"/>
        <v>0.29647114220158027</v>
      </c>
      <c r="GA210" s="4">
        <f t="shared" si="1120"/>
        <v>0.14706488452075331</v>
      </c>
      <c r="GB210" s="4">
        <f t="shared" si="1121"/>
        <v>9.3539330459798009E-2</v>
      </c>
      <c r="GC210" s="4">
        <f t="shared" si="1122"/>
        <v>3.9336457227189189E-2</v>
      </c>
      <c r="GD210" s="4">
        <f t="shared" si="1123"/>
        <v>0.94914859399096152</v>
      </c>
      <c r="GE210" s="4">
        <f t="shared" si="1124"/>
        <v>0.94679529652980698</v>
      </c>
      <c r="GF210" s="4">
        <f t="shared" si="1125"/>
        <v>0.91851108693324002</v>
      </c>
      <c r="GG210" s="4">
        <f t="shared" si="1126"/>
        <v>0.82180671757240342</v>
      </c>
      <c r="GH210" s="4">
        <f t="shared" si="1127"/>
        <v>0.73405225247903561</v>
      </c>
      <c r="GI210" s="4">
        <f t="shared" si="1128"/>
        <v>0.52272770936032931</v>
      </c>
      <c r="GJ210" s="4">
        <f t="shared" si="1129"/>
        <v>0.86106984139441534</v>
      </c>
      <c r="GK210" s="4">
        <f t="shared" si="1130"/>
        <v>0.85526201687925374</v>
      </c>
      <c r="GL210" s="4">
        <f t="shared" si="1131"/>
        <v>0.78915403280813112</v>
      </c>
      <c r="GM210" s="4">
        <f t="shared" si="1132"/>
        <v>0.6049618573475587</v>
      </c>
      <c r="GN210" s="4">
        <f t="shared" si="1133"/>
        <v>0.47822054943054121</v>
      </c>
      <c r="GO210" s="4">
        <f t="shared" si="1134"/>
        <v>0.2666903517206084</v>
      </c>
      <c r="GP210" s="4">
        <f t="shared" si="1135"/>
        <v>0.9738559883784097</v>
      </c>
      <c r="GQ210" s="4">
        <f t="shared" si="1136"/>
        <v>0.97261310576054794</v>
      </c>
      <c r="GR210" s="4">
        <f t="shared" si="1137"/>
        <v>0.95743692212310016</v>
      </c>
      <c r="GS210" s="4">
        <f t="shared" si="1138"/>
        <v>0.90199779464862928</v>
      </c>
      <c r="GT210" s="4">
        <f t="shared" si="1139"/>
        <v>0.84635134541528911</v>
      </c>
      <c r="GU210" s="4">
        <f t="shared" si="1140"/>
        <v>0.68610221450093389</v>
      </c>
      <c r="GV210" s="4">
        <f t="shared" si="1141"/>
        <v>0.92519985477726518</v>
      </c>
      <c r="GW210" s="4">
        <f t="shared" si="1142"/>
        <v>0.92182953716587657</v>
      </c>
      <c r="GX210" s="4">
        <f t="shared" si="1143"/>
        <v>0.88192836876983915</v>
      </c>
      <c r="GY210" s="4">
        <f t="shared" si="1144"/>
        <v>0.75346317411990094</v>
      </c>
      <c r="GZ210" s="4">
        <f t="shared" si="1145"/>
        <v>0.64652811044794933</v>
      </c>
      <c r="HA210" s="4">
        <f t="shared" si="1146"/>
        <v>0.42055533214003321</v>
      </c>
      <c r="HB210" s="4">
        <f t="shared" si="1147"/>
        <v>0.99741036743946321</v>
      </c>
      <c r="HC210" s="4">
        <f t="shared" si="1148"/>
        <v>0.99728413388073378</v>
      </c>
      <c r="HD210" s="4">
        <f t="shared" si="1149"/>
        <v>0.99571898821329941</v>
      </c>
      <c r="HE210" s="4">
        <f t="shared" si="1150"/>
        <v>0.98960133883089074</v>
      </c>
      <c r="HF210" s="4">
        <f t="shared" si="1151"/>
        <v>0.98274536186277828</v>
      </c>
      <c r="HG210" s="4">
        <f t="shared" si="1152"/>
        <v>0.95762761850680755</v>
      </c>
      <c r="HH210" s="4">
        <f t="shared" si="1153"/>
        <v>0.99224161897638585</v>
      </c>
      <c r="HI210" s="4">
        <f t="shared" si="1154"/>
        <v>0.99186548579104783</v>
      </c>
      <c r="HJ210" s="4">
        <f t="shared" si="1155"/>
        <v>0.98721761405580499</v>
      </c>
      <c r="HK210" s="4">
        <f t="shared" si="1156"/>
        <v>0.96932558934641067</v>
      </c>
      <c r="HL210" s="4">
        <f t="shared" si="1157"/>
        <v>0.94977993837820673</v>
      </c>
      <c r="HM210" s="4">
        <f t="shared" si="1158"/>
        <v>0.88241582050188339</v>
      </c>
      <c r="HN210" s="4">
        <f t="shared" si="1159"/>
        <v>2.7865848257419053E-2</v>
      </c>
      <c r="HP210" s="4">
        <f t="shared" ref="HP210:IU210" si="1208">IF(B1=1,ET210,0)</f>
        <v>0.7992128660904998</v>
      </c>
      <c r="HQ210" s="4">
        <f t="shared" si="1208"/>
        <v>0.7914454842546359</v>
      </c>
      <c r="HR210" s="4">
        <f t="shared" si="1208"/>
        <v>0.70620253151108026</v>
      </c>
      <c r="HS210" s="4">
        <f t="shared" si="1208"/>
        <v>0.49584030441399063</v>
      </c>
      <c r="HT210" s="4">
        <f t="shared" si="1208"/>
        <v>0.37051800377828115</v>
      </c>
      <c r="HU210" s="4">
        <f t="shared" si="1208"/>
        <v>0.18934035901442337</v>
      </c>
      <c r="HV210" s="4">
        <f t="shared" si="1208"/>
        <v>0.56928355788796281</v>
      </c>
      <c r="HW210" s="4">
        <f t="shared" si="1208"/>
        <v>0.55754567767345908</v>
      </c>
      <c r="HX210" s="4">
        <f t="shared" si="1208"/>
        <v>0.44387702221670233</v>
      </c>
      <c r="HY210" s="4">
        <f t="shared" si="1208"/>
        <v>0.24617965559156504</v>
      </c>
      <c r="HZ210" s="4">
        <f t="shared" si="1208"/>
        <v>0.16349521143259951</v>
      </c>
      <c r="IA210" s="4">
        <f t="shared" si="1208"/>
        <v>7.1973961877254564E-2</v>
      </c>
      <c r="IB210" s="4">
        <f t="shared" si="1208"/>
        <v>0.60149781074550146</v>
      </c>
      <c r="IC210" s="4">
        <f t="shared" si="1208"/>
        <v>0.59000557318908653</v>
      </c>
      <c r="ID210" s="4">
        <f t="shared" si="1208"/>
        <v>0.47685138807171729</v>
      </c>
      <c r="IE210" s="4">
        <f t="shared" si="1208"/>
        <v>0.27164128494545786</v>
      </c>
      <c r="IF210" s="4">
        <f t="shared" si="1208"/>
        <v>0.18247514608891946</v>
      </c>
      <c r="IG210" s="4">
        <f t="shared" si="1208"/>
        <v>8.1362720763334118E-2</v>
      </c>
      <c r="IH210" s="4">
        <f t="shared" si="1208"/>
        <v>0.33386771553130418</v>
      </c>
      <c r="II210" s="4">
        <f t="shared" si="1208"/>
        <v>0.32333991679445961</v>
      </c>
      <c r="IJ210" s="4">
        <f t="shared" si="1208"/>
        <v>0.23234554598764773</v>
      </c>
      <c r="IK210" s="4">
        <f t="shared" si="1208"/>
        <v>0.11019364791988863</v>
      </c>
      <c r="IL210" s="4">
        <f t="shared" si="1208"/>
        <v>6.9002063338035477E-2</v>
      </c>
      <c r="IM210" s="4">
        <f t="shared" si="1208"/>
        <v>2.8569570048698534E-2</v>
      </c>
      <c r="IN210" s="4">
        <f t="shared" si="1208"/>
        <v>0.67757832351165526</v>
      </c>
      <c r="IO210" s="4">
        <f t="shared" si="1208"/>
        <v>0.66706571192092334</v>
      </c>
      <c r="IP210" s="4">
        <f t="shared" si="1208"/>
        <v>0.55929326759497022</v>
      </c>
      <c r="IQ210" s="4">
        <f t="shared" si="1208"/>
        <v>0.34178353103380432</v>
      </c>
      <c r="IR210" s="4">
        <f t="shared" si="1208"/>
        <v>0.23708781718297678</v>
      </c>
      <c r="IS210" s="4">
        <f t="shared" si="1208"/>
        <v>0.10977717610827679</v>
      </c>
      <c r="IT210" s="4">
        <f t="shared" si="1208"/>
        <v>0.41101078515772527</v>
      </c>
      <c r="IU210" s="4">
        <f t="shared" si="1208"/>
        <v>0.39950934938207172</v>
      </c>
      <c r="IV210" s="4">
        <f t="shared" ref="IV210:KA210" si="1209">IF(AH1=1,FZ210,0)</f>
        <v>0.29647114220158027</v>
      </c>
      <c r="IW210" s="4">
        <f t="shared" si="1209"/>
        <v>0.14706488452075331</v>
      </c>
      <c r="IX210" s="4">
        <f t="shared" si="1209"/>
        <v>9.3539330459798009E-2</v>
      </c>
      <c r="IY210" s="4">
        <f t="shared" si="1209"/>
        <v>3.9336457227189189E-2</v>
      </c>
      <c r="IZ210" s="4">
        <f t="shared" si="1209"/>
        <v>0.94914859399096152</v>
      </c>
      <c r="JA210" s="4">
        <f t="shared" si="1209"/>
        <v>0.94679529652980698</v>
      </c>
      <c r="JB210" s="4">
        <f t="shared" si="1209"/>
        <v>0.91851108693324002</v>
      </c>
      <c r="JC210" s="4">
        <f t="shared" si="1209"/>
        <v>0.82180671757240342</v>
      </c>
      <c r="JD210" s="4">
        <f t="shared" si="1209"/>
        <v>0.73405225247903561</v>
      </c>
      <c r="JE210" s="4">
        <f t="shared" si="1209"/>
        <v>0.52272770936032931</v>
      </c>
      <c r="JF210" s="4">
        <f t="shared" si="1209"/>
        <v>0.86106984139441534</v>
      </c>
      <c r="JG210" s="4">
        <f t="shared" si="1209"/>
        <v>0.85526201687925374</v>
      </c>
      <c r="JH210" s="4">
        <f t="shared" si="1209"/>
        <v>0.78915403280813112</v>
      </c>
      <c r="JI210" s="4">
        <f t="shared" si="1209"/>
        <v>0.6049618573475587</v>
      </c>
      <c r="JJ210" s="4">
        <f t="shared" si="1209"/>
        <v>0.47822054943054121</v>
      </c>
      <c r="JK210" s="4">
        <f t="shared" si="1209"/>
        <v>0.2666903517206084</v>
      </c>
      <c r="JL210" s="4">
        <f t="shared" si="1209"/>
        <v>0.9738559883784097</v>
      </c>
      <c r="JM210" s="4">
        <f t="shared" si="1209"/>
        <v>0.97261310576054794</v>
      </c>
      <c r="JN210" s="4">
        <f t="shared" si="1209"/>
        <v>0.95743692212310016</v>
      </c>
      <c r="JO210" s="4">
        <f t="shared" si="1209"/>
        <v>0.90199779464862928</v>
      </c>
      <c r="JP210" s="4">
        <f t="shared" si="1209"/>
        <v>0.84635134541528911</v>
      </c>
      <c r="JQ210" s="4">
        <f t="shared" si="1209"/>
        <v>0.68610221450093389</v>
      </c>
      <c r="JR210" s="4">
        <f t="shared" si="1209"/>
        <v>0.92519985477726518</v>
      </c>
      <c r="JS210" s="4">
        <f t="shared" si="1209"/>
        <v>0.92182953716587657</v>
      </c>
      <c r="JT210" s="4">
        <f t="shared" si="1209"/>
        <v>0.88192836876983915</v>
      </c>
      <c r="JU210" s="4">
        <f t="shared" si="1209"/>
        <v>0.75346317411990094</v>
      </c>
      <c r="JV210" s="4">
        <f t="shared" si="1209"/>
        <v>0.64652811044794933</v>
      </c>
      <c r="JW210" s="4">
        <f t="shared" si="1209"/>
        <v>0.42055533214003321</v>
      </c>
      <c r="JX210" s="4">
        <f t="shared" si="1209"/>
        <v>0.99741036743946321</v>
      </c>
      <c r="JY210" s="4">
        <f t="shared" si="1209"/>
        <v>0.99728413388073378</v>
      </c>
      <c r="JZ210" s="4">
        <f t="shared" si="1209"/>
        <v>0.99571898821329941</v>
      </c>
      <c r="KA210" s="4">
        <f t="shared" si="1209"/>
        <v>0.98960133883089074</v>
      </c>
      <c r="KB210" s="4">
        <f t="shared" ref="KB210:KJ210" si="1210">IF(BN1=1,HF210,0)</f>
        <v>0.98274536186277828</v>
      </c>
      <c r="KC210" s="4">
        <f t="shared" si="1210"/>
        <v>0.95762761850680755</v>
      </c>
      <c r="KD210" s="4">
        <f t="shared" si="1210"/>
        <v>0.99224161897638585</v>
      </c>
      <c r="KE210" s="4">
        <f t="shared" si="1210"/>
        <v>0.99186548579104783</v>
      </c>
      <c r="KF210" s="4">
        <f t="shared" si="1210"/>
        <v>0.98721761405580499</v>
      </c>
      <c r="KG210" s="4">
        <f t="shared" si="1210"/>
        <v>0.96932558934641067</v>
      </c>
      <c r="KH210" s="4">
        <f t="shared" si="1210"/>
        <v>0.94977993837820673</v>
      </c>
      <c r="KI210" s="4">
        <f t="shared" si="1210"/>
        <v>0.88241582050188339</v>
      </c>
      <c r="KJ210" s="4">
        <f t="shared" si="1210"/>
        <v>0</v>
      </c>
    </row>
    <row r="211" spans="1:296" x14ac:dyDescent="0.2">
      <c r="A211" s="4" t="str">
        <f>'Respondent Data'!A211</f>
        <v>1765</v>
      </c>
      <c r="B211" s="4">
        <f>SUMPRODUCT('Respondent Data'!I211:Z211,'Product Coding'!A100:R100)</f>
        <v>4.9567527363465054</v>
      </c>
      <c r="C211" s="4">
        <f>SUMPRODUCT('Respondent Data'!I211:Z211,'Product Coding'!A101:R101)</f>
        <v>4.1887877873072554</v>
      </c>
      <c r="D211" s="4">
        <f>SUMPRODUCT('Respondent Data'!I211:Z211,'Product Coding'!A102:R102)</f>
        <v>3.9824745734642857</v>
      </c>
      <c r="E211" s="4">
        <f>SUMPRODUCT('Respondent Data'!I211:Z211,'Product Coding'!A103:R103)</f>
        <v>1.9841910907140932</v>
      </c>
      <c r="F211" s="4">
        <f>SUMPRODUCT('Respondent Data'!I211:Z211,'Product Coding'!A104:R104)</f>
        <v>0.83239326722291496</v>
      </c>
      <c r="G211" s="4">
        <f>SUMPRODUCT('Respondent Data'!I211:Z211,'Product Coding'!A105:R105)</f>
        <v>-0.2535137552948552</v>
      </c>
      <c r="H211" s="4">
        <f>SUMPRODUCT('Respondent Data'!I211:Z211,'Product Coding'!A106:R106)</f>
        <v>2.4091981548198049</v>
      </c>
      <c r="I211" s="4">
        <f>SUMPRODUCT('Respondent Data'!I211:Z211,'Product Coding'!A107:R107)</f>
        <v>1.6412332057805552</v>
      </c>
      <c r="J211" s="4">
        <f>SUMPRODUCT('Respondent Data'!I211:Z211,'Product Coding'!A108:R108)</f>
        <v>1.4349199919375855</v>
      </c>
      <c r="K211" s="4">
        <f>SUMPRODUCT('Respondent Data'!I211:Z211,'Product Coding'!A109:R109)</f>
        <v>-0.56336349081260695</v>
      </c>
      <c r="L211" s="4">
        <f>SUMPRODUCT('Respondent Data'!I211:Z211,'Product Coding'!A110:R110)</f>
        <v>-1.7151613143037849</v>
      </c>
      <c r="M211" s="4">
        <f>SUMPRODUCT('Respondent Data'!I211:Z211,'Product Coding'!A111:R111)</f>
        <v>-2.8010683368215554</v>
      </c>
      <c r="N211" s="4">
        <f>SUMPRODUCT('Respondent Data'!I211:Z211,'Product Coding'!A112:R112)</f>
        <v>2.1983604834864101</v>
      </c>
      <c r="O211" s="4">
        <f>SUMPRODUCT('Respondent Data'!I211:Z211,'Product Coding'!A113:R113)</f>
        <v>1.4303955344471599</v>
      </c>
      <c r="P211" s="4">
        <f>SUMPRODUCT('Respondent Data'!I211:Z211,'Product Coding'!A114:R114)</f>
        <v>1.2240823206041902</v>
      </c>
      <c r="Q211" s="4">
        <f>SUMPRODUCT('Respondent Data'!I211:Z211,'Product Coding'!A115:R115)</f>
        <v>-0.77420116214600232</v>
      </c>
      <c r="R211" s="4">
        <f>SUMPRODUCT('Respondent Data'!I211:Z211,'Product Coding'!A116:R116)</f>
        <v>-1.92599898563718</v>
      </c>
      <c r="S211" s="4">
        <f>SUMPRODUCT('Respondent Data'!I211:Z211,'Product Coding'!A117:R117)</f>
        <v>-3.0119060081549502</v>
      </c>
      <c r="T211" s="4">
        <f>SUMPRODUCT('Respondent Data'!I211:Z211,'Product Coding'!A118:R118)</f>
        <v>-0.34919409804029011</v>
      </c>
      <c r="U211" s="4">
        <f>SUMPRODUCT('Respondent Data'!I211:Z211,'Product Coding'!A119:R119)</f>
        <v>-1.1171590470795401</v>
      </c>
      <c r="V211" s="4">
        <f>SUMPRODUCT('Respondent Data'!I211:Z211,'Product Coding'!A120:R120)</f>
        <v>-1.3234722609225098</v>
      </c>
      <c r="W211" s="4">
        <f>SUMPRODUCT('Respondent Data'!I211:Z211,'Product Coding'!A121:R121)</f>
        <v>-3.3217557436727025</v>
      </c>
      <c r="X211" s="4">
        <f>SUMPRODUCT('Respondent Data'!I211:Z211,'Product Coding'!A122:R122)</f>
        <v>-4.4735535671638802</v>
      </c>
      <c r="Y211" s="4">
        <f>SUMPRODUCT('Respondent Data'!I211:Z211,'Product Coding'!A123:R123)</f>
        <v>-5.5594605896816507</v>
      </c>
      <c r="Z211" s="4">
        <f>SUMPRODUCT('Respondent Data'!I211:Z211,'Product Coding'!A124:R124)</f>
        <v>4.7855397397223012</v>
      </c>
      <c r="AA211" s="4">
        <f>SUMPRODUCT('Respondent Data'!I211:Z211,'Product Coding'!A125:R125)</f>
        <v>4.0175747906830512</v>
      </c>
      <c r="AB211" s="4">
        <f>SUMPRODUCT('Respondent Data'!I211:Z211,'Product Coding'!A126:R126)</f>
        <v>3.8112615768400815</v>
      </c>
      <c r="AC211" s="4">
        <f>SUMPRODUCT('Respondent Data'!I211:Z211,'Product Coding'!A127:R127)</f>
        <v>1.812978094089889</v>
      </c>
      <c r="AD211" s="4">
        <f>SUMPRODUCT('Respondent Data'!I211:Z211,'Product Coding'!A128:R128)</f>
        <v>0.66118027059871098</v>
      </c>
      <c r="AE211" s="4">
        <f>SUMPRODUCT('Respondent Data'!I211:Z211,'Product Coding'!A129:R129)</f>
        <v>-0.42472675191905895</v>
      </c>
      <c r="AF211" s="4">
        <f>SUMPRODUCT('Respondent Data'!I211:Z211,'Product Coding'!A130:R130)</f>
        <v>2.2379851581956007</v>
      </c>
      <c r="AG211" s="4">
        <f>SUMPRODUCT('Respondent Data'!I211:Z211,'Product Coding'!A131:R131)</f>
        <v>1.470020209156351</v>
      </c>
      <c r="AH211" s="4">
        <f>SUMPRODUCT('Respondent Data'!I211:Z211,'Product Coding'!A132:R132)</f>
        <v>1.2637069953133813</v>
      </c>
      <c r="AI211" s="4">
        <f>SUMPRODUCT('Respondent Data'!I211:Z211,'Product Coding'!A133:R133)</f>
        <v>-0.73457648743681092</v>
      </c>
      <c r="AJ211" s="4">
        <f>SUMPRODUCT('Respondent Data'!I211:Z211,'Product Coding'!A134:R134)</f>
        <v>-1.8863743109279891</v>
      </c>
      <c r="AK211" s="4">
        <f>SUMPRODUCT('Respondent Data'!I211:Z211,'Product Coding'!A135:R135)</f>
        <v>-2.9722813334457587</v>
      </c>
      <c r="AL211" s="4">
        <f>SUMPRODUCT('Respondent Data'!I211:Z211,'Product Coding'!A136:R136)</f>
        <v>6.46999797004678</v>
      </c>
      <c r="AM211" s="4">
        <f>SUMPRODUCT('Respondent Data'!I211:Z211,'Product Coding'!A137:R137)</f>
        <v>5.7020330210075301</v>
      </c>
      <c r="AN211" s="4">
        <f>SUMPRODUCT('Respondent Data'!I211:Z211,'Product Coding'!A138:R138)</f>
        <v>5.4957198071645603</v>
      </c>
      <c r="AO211" s="4">
        <f>SUMPRODUCT('Respondent Data'!I211:Z211,'Product Coding'!A139:R139)</f>
        <v>3.4974363244143678</v>
      </c>
      <c r="AP211" s="4">
        <f>SUMPRODUCT('Respondent Data'!I211:Z211,'Product Coding'!A140:R140)</f>
        <v>2.3456385009231902</v>
      </c>
      <c r="AQ211" s="4">
        <f>SUMPRODUCT('Respondent Data'!I211:Z211,'Product Coding'!A141:R141)</f>
        <v>1.2597314784054199</v>
      </c>
      <c r="AR211" s="4">
        <f>SUMPRODUCT('Respondent Data'!I211:Z211,'Product Coding'!A142:R142)</f>
        <v>3.9224433885200796</v>
      </c>
      <c r="AS211" s="4">
        <f>SUMPRODUCT('Respondent Data'!I211:Z211,'Product Coding'!A143:R143)</f>
        <v>3.1544784394808296</v>
      </c>
      <c r="AT211" s="4">
        <f>SUMPRODUCT('Respondent Data'!I211:Z211,'Product Coding'!A144:R144)</f>
        <v>2.9481652256378599</v>
      </c>
      <c r="AU211" s="4">
        <f>SUMPRODUCT('Respondent Data'!I211:Z211,'Product Coding'!A145:R145)</f>
        <v>0.94988174288766802</v>
      </c>
      <c r="AV211" s="4">
        <f>SUMPRODUCT('Respondent Data'!I211:Z211,'Product Coding'!A146:R146)</f>
        <v>-0.20191608060351007</v>
      </c>
      <c r="AW211" s="4">
        <f>SUMPRODUCT('Respondent Data'!I211:Z211,'Product Coding'!A147:R147)</f>
        <v>-1.2878231031212801</v>
      </c>
      <c r="AX211" s="4">
        <f>SUMPRODUCT('Respondent Data'!I211:Z211,'Product Coding'!A148:R148)</f>
        <v>6.8269446501997901</v>
      </c>
      <c r="AY211" s="4">
        <f>SUMPRODUCT('Respondent Data'!I211:Z211,'Product Coding'!A149:R149)</f>
        <v>6.0589797011605402</v>
      </c>
      <c r="AZ211" s="4">
        <f>SUMPRODUCT('Respondent Data'!I211:Z211,'Product Coding'!A150:R150)</f>
        <v>5.8526664873175704</v>
      </c>
      <c r="BA211" s="4">
        <f>SUMPRODUCT('Respondent Data'!I211:Z211,'Product Coding'!A151:R151)</f>
        <v>3.8543830045673779</v>
      </c>
      <c r="BB211" s="4">
        <f>SUMPRODUCT('Respondent Data'!I211:Z211,'Product Coding'!A152:R152)</f>
        <v>2.7025851810762003</v>
      </c>
      <c r="BC211" s="4">
        <f>SUMPRODUCT('Respondent Data'!I211:Z211,'Product Coding'!A153:R153)</f>
        <v>1.61667815855843</v>
      </c>
      <c r="BD211" s="4">
        <f>SUMPRODUCT('Respondent Data'!I211:Z211,'Product Coding'!A154:R154)</f>
        <v>4.2793900686730897</v>
      </c>
      <c r="BE211" s="4">
        <f>SUMPRODUCT('Respondent Data'!I211:Z211,'Product Coding'!A155:R155)</f>
        <v>3.5114251196338397</v>
      </c>
      <c r="BF211" s="4">
        <f>SUMPRODUCT('Respondent Data'!I211:Z211,'Product Coding'!A156:R156)</f>
        <v>3.30511190579087</v>
      </c>
      <c r="BG211" s="4">
        <f>SUMPRODUCT('Respondent Data'!I211:Z211,'Product Coding'!A157:R157)</f>
        <v>1.3068284230406781</v>
      </c>
      <c r="BH211" s="4">
        <f>SUMPRODUCT('Respondent Data'!I211:Z211,'Product Coding'!A158:R158)</f>
        <v>0.15503059954950005</v>
      </c>
      <c r="BI211" s="4">
        <f>SUMPRODUCT('Respondent Data'!I211:Z211,'Product Coding'!A159:R159)</f>
        <v>-0.93087642296827</v>
      </c>
      <c r="BJ211" s="4">
        <f>SUMPRODUCT('Respondent Data'!I211:Z211,'Product Coding'!A160:R160)</f>
        <v>7.05454126313826</v>
      </c>
      <c r="BK211" s="4">
        <f>SUMPRODUCT('Respondent Data'!I211:Z211,'Product Coding'!A161:R161)</f>
        <v>6.2865763140990101</v>
      </c>
      <c r="BL211" s="4">
        <f>SUMPRODUCT('Respondent Data'!I211:Z211,'Product Coding'!A162:R162)</f>
        <v>6.0802631002560403</v>
      </c>
      <c r="BM211" s="4">
        <f>SUMPRODUCT('Respondent Data'!I211:Z211,'Product Coding'!A163:R163)</f>
        <v>4.0819796175058478</v>
      </c>
      <c r="BN211" s="4">
        <f>SUMPRODUCT('Respondent Data'!I211:Z211,'Product Coding'!A164:R164)</f>
        <v>2.9301817940146702</v>
      </c>
      <c r="BO211" s="4">
        <f>SUMPRODUCT('Respondent Data'!I211:Z211,'Product Coding'!A165:R165)</f>
        <v>1.8442747714968999</v>
      </c>
      <c r="BP211" s="4">
        <f>SUMPRODUCT('Respondent Data'!I211:Z211,'Product Coding'!A166:R166)</f>
        <v>4.5069866816115596</v>
      </c>
      <c r="BQ211" s="4">
        <f>SUMPRODUCT('Respondent Data'!I211:Z211,'Product Coding'!A167:R167)</f>
        <v>3.7390217325723096</v>
      </c>
      <c r="BR211" s="4">
        <f>SUMPRODUCT('Respondent Data'!I211:Z211,'Product Coding'!A168:R168)</f>
        <v>3.5327085187293399</v>
      </c>
      <c r="BS211" s="4">
        <f>SUMPRODUCT('Respondent Data'!I211:Z211,'Product Coding'!A169:R169)</f>
        <v>1.534425035979148</v>
      </c>
      <c r="BT211" s="4">
        <f>SUMPRODUCT('Respondent Data'!I211:Z211,'Product Coding'!A170:R170)</f>
        <v>0.38262721248796994</v>
      </c>
      <c r="BU211" s="4">
        <f>SUMPRODUCT('Respondent Data'!I211:Z211,'Product Coding'!A171:R171)</f>
        <v>-0.70327981002980011</v>
      </c>
      <c r="BV211" s="4">
        <f>SUMPRODUCT('Respondent Data'!I211:Z211,'Product Coding'!A172:R172)</f>
        <v>-3.4568022806593399</v>
      </c>
      <c r="BX211" s="4">
        <f t="shared" si="1014"/>
        <v>7.0357376729799732E-3</v>
      </c>
      <c r="BY211" s="4">
        <f t="shared" si="1015"/>
        <v>1.5164656524743005E-2</v>
      </c>
      <c r="BZ211" s="4">
        <f t="shared" si="1016"/>
        <v>1.8639457514188194E-2</v>
      </c>
      <c r="CA211" s="4">
        <f t="shared" si="1017"/>
        <v>0.13749178752995805</v>
      </c>
      <c r="CB211" s="4">
        <f t="shared" si="1018"/>
        <v>0.43500695164722986</v>
      </c>
      <c r="CC211" s="4">
        <f t="shared" si="1019"/>
        <v>1.2885451036812259</v>
      </c>
      <c r="CD211" s="4">
        <f t="shared" si="1020"/>
        <v>8.9887341414654626E-2</v>
      </c>
      <c r="CE211" s="4">
        <f t="shared" si="1021"/>
        <v>0.19374097242289606</v>
      </c>
      <c r="CF211" s="4">
        <f t="shared" si="1022"/>
        <v>0.23813441592573606</v>
      </c>
      <c r="CG211" s="4">
        <f t="shared" si="1023"/>
        <v>1.7565707850193275</v>
      </c>
      <c r="CH211" s="4">
        <f t="shared" si="1024"/>
        <v>5.5575719559056935</v>
      </c>
      <c r="CI211" s="4">
        <f t="shared" si="1025"/>
        <v>16.462224580598793</v>
      </c>
      <c r="CJ211" s="4">
        <f t="shared" si="1026"/>
        <v>0.11098497097188847</v>
      </c>
      <c r="CK211" s="4">
        <f t="shared" si="1027"/>
        <v>0.23921428603866773</v>
      </c>
      <c r="CL211" s="4">
        <f t="shared" si="1028"/>
        <v>0.2940273994422154</v>
      </c>
      <c r="CM211" s="4">
        <f t="shared" si="1029"/>
        <v>2.1688588684151884</v>
      </c>
      <c r="CN211" s="4">
        <f t="shared" si="1030"/>
        <v>6.8620002827207323</v>
      </c>
      <c r="CO211" s="4">
        <f t="shared" si="1031"/>
        <v>20.326104749078656</v>
      </c>
      <c r="CP211" s="4">
        <f t="shared" si="1032"/>
        <v>1.4179243799776708</v>
      </c>
      <c r="CQ211" s="4">
        <f t="shared" si="1033"/>
        <v>3.0561594533289771</v>
      </c>
      <c r="CR211" s="4">
        <f t="shared" si="1034"/>
        <v>3.7564421056266211</v>
      </c>
      <c r="CS211" s="4">
        <f t="shared" si="1035"/>
        <v>27.708957702350709</v>
      </c>
      <c r="CT211" s="4">
        <f t="shared" si="1036"/>
        <v>87.667703213148286</v>
      </c>
      <c r="CU211" s="4">
        <f t="shared" si="1037"/>
        <v>259.68272299677972</v>
      </c>
      <c r="CV211" s="4">
        <f t="shared" si="1038"/>
        <v>8.3496159121495619E-3</v>
      </c>
      <c r="CW211" s="4">
        <f t="shared" si="1039"/>
        <v>1.799655747648812E-2</v>
      </c>
      <c r="CX211" s="4">
        <f t="shared" si="1040"/>
        <v>2.2120254945262006E-2</v>
      </c>
      <c r="CY211" s="4">
        <f t="shared" si="1041"/>
        <v>0.1631674843931169</v>
      </c>
      <c r="CZ211" s="4">
        <f t="shared" si="1042"/>
        <v>0.51624166991305664</v>
      </c>
      <c r="DA211" s="4">
        <f t="shared" si="1043"/>
        <v>1.5291725191144416</v>
      </c>
      <c r="DB211" s="4">
        <f t="shared" si="1044"/>
        <v>0.106673217658318</v>
      </c>
      <c r="DC211" s="4">
        <f t="shared" si="1045"/>
        <v>0.22992083863359625</v>
      </c>
      <c r="DD211" s="4">
        <f t="shared" si="1046"/>
        <v>0.28260446890735397</v>
      </c>
      <c r="DE211" s="4">
        <f t="shared" si="1047"/>
        <v>2.084598951683537</v>
      </c>
      <c r="DF211" s="4">
        <f t="shared" si="1048"/>
        <v>6.5954123636750355</v>
      </c>
      <c r="DG211" s="4">
        <f t="shared" si="1049"/>
        <v>19.536437925396545</v>
      </c>
      <c r="DH211" s="4">
        <f t="shared" si="1050"/>
        <v>1.5492288777861128E-3</v>
      </c>
      <c r="DI211" s="4">
        <f t="shared" si="1051"/>
        <v>3.3391699494516288E-3</v>
      </c>
      <c r="DJ211" s="4">
        <f t="shared" si="1052"/>
        <v>4.1043010966918267E-3</v>
      </c>
      <c r="DK211" s="4">
        <f t="shared" si="1053"/>
        <v>3.0274899036937118E-2</v>
      </c>
      <c r="DL211" s="4">
        <f t="shared" si="1054"/>
        <v>9.5786023136953544E-2</v>
      </c>
      <c r="DM211" s="4">
        <f t="shared" si="1055"/>
        <v>0.28373020395846377</v>
      </c>
      <c r="DN211" s="4">
        <f t="shared" si="1056"/>
        <v>1.9792674420167931E-2</v>
      </c>
      <c r="DO211" s="4">
        <f t="shared" si="1057"/>
        <v>4.2660645299583209E-2</v>
      </c>
      <c r="DP211" s="4">
        <f t="shared" si="1058"/>
        <v>5.2435825651046805E-2</v>
      </c>
      <c r="DQ211" s="4">
        <f t="shared" si="1059"/>
        <v>0.38678676103549908</v>
      </c>
      <c r="DR211" s="4">
        <f t="shared" si="1060"/>
        <v>1.2237453078344549</v>
      </c>
      <c r="DS211" s="4">
        <f t="shared" si="1061"/>
        <v>3.6248869554657439</v>
      </c>
      <c r="DT211" s="4">
        <f t="shared" si="1062"/>
        <v>1.0841655673720233E-3</v>
      </c>
      <c r="DU211" s="4">
        <f t="shared" si="1063"/>
        <v>2.3367838895258729E-3</v>
      </c>
      <c r="DV211" s="4">
        <f t="shared" si="1064"/>
        <v>2.8722301726774582E-3</v>
      </c>
      <c r="DW211" s="4">
        <f t="shared" si="1065"/>
        <v>2.1186671357699291E-2</v>
      </c>
      <c r="DX211" s="4">
        <f t="shared" si="1066"/>
        <v>6.70319986992408E-2</v>
      </c>
      <c r="DY211" s="4">
        <f t="shared" si="1067"/>
        <v>0.19855718026299057</v>
      </c>
      <c r="DZ211" s="4">
        <f t="shared" si="1068"/>
        <v>1.3851107735104892E-2</v>
      </c>
      <c r="EA211" s="4">
        <f t="shared" si="1069"/>
        <v>2.9854338102561967E-2</v>
      </c>
      <c r="EB211" s="4">
        <f t="shared" si="1070"/>
        <v>3.66951052118435E-2</v>
      </c>
      <c r="EC211" s="4">
        <f t="shared" si="1071"/>
        <v>0.27067716994101465</v>
      </c>
      <c r="ED211" s="4">
        <f t="shared" si="1072"/>
        <v>0.85638897196593811</v>
      </c>
      <c r="EE211" s="4">
        <f t="shared" si="1073"/>
        <v>2.5367314533589136</v>
      </c>
      <c r="EF211" s="4">
        <f t="shared" si="1074"/>
        <v>8.634787557774533E-4</v>
      </c>
      <c r="EG211" s="4">
        <f t="shared" si="1075"/>
        <v>1.86112094515193E-3</v>
      </c>
      <c r="EH211" s="4">
        <f t="shared" si="1076"/>
        <v>2.2875747122477652E-3</v>
      </c>
      <c r="EI211" s="4">
        <f t="shared" si="1077"/>
        <v>1.6874028445080159E-2</v>
      </c>
      <c r="EJ211" s="4">
        <f t="shared" si="1078"/>
        <v>5.3387331765568771E-2</v>
      </c>
      <c r="EK211" s="4">
        <f t="shared" si="1079"/>
        <v>0.15813996692382948</v>
      </c>
      <c r="EL211" s="4">
        <f t="shared" si="1080"/>
        <v>1.103165202178368E-2</v>
      </c>
      <c r="EM211" s="4">
        <f t="shared" si="1081"/>
        <v>2.3777352366803117E-2</v>
      </c>
      <c r="EN211" s="4">
        <f t="shared" si="1082"/>
        <v>2.9225650348082624E-2</v>
      </c>
      <c r="EO211" s="4">
        <f t="shared" si="1083"/>
        <v>0.21557960606014057</v>
      </c>
      <c r="EP211" s="4">
        <f t="shared" si="1084"/>
        <v>0.68206711800222264</v>
      </c>
      <c r="EQ211" s="4">
        <f t="shared" si="1085"/>
        <v>2.0203682767728606</v>
      </c>
      <c r="ER211" s="4">
        <f t="shared" si="1086"/>
        <v>31.715397251050796</v>
      </c>
      <c r="ET211" s="4">
        <f t="shared" si="1087"/>
        <v>0.99301341808460752</v>
      </c>
      <c r="EU211" s="4">
        <f t="shared" si="1088"/>
        <v>0.9850618750098562</v>
      </c>
      <c r="EV211" s="4">
        <f t="shared" si="1089"/>
        <v>0.98170161446555926</v>
      </c>
      <c r="EW211" s="4">
        <f t="shared" si="1090"/>
        <v>0.87912722620308426</v>
      </c>
      <c r="EX211" s="4">
        <f t="shared" si="1091"/>
        <v>0.69686073565853468</v>
      </c>
      <c r="EY211" s="4">
        <f t="shared" si="1092"/>
        <v>0.43695883397336405</v>
      </c>
      <c r="EZ211" s="4">
        <f t="shared" si="1093"/>
        <v>0.91752602493943791</v>
      </c>
      <c r="FA211" s="4">
        <f t="shared" si="1094"/>
        <v>0.83770267009461319</v>
      </c>
      <c r="FB211" s="4">
        <f t="shared" si="1095"/>
        <v>0.80766675018262346</v>
      </c>
      <c r="FC211" s="4">
        <f t="shared" si="1096"/>
        <v>0.36276957059638448</v>
      </c>
      <c r="FD211" s="4">
        <f t="shared" si="1097"/>
        <v>0.15249546733519387</v>
      </c>
      <c r="FE211" s="4">
        <f t="shared" si="1098"/>
        <v>5.726647228618504E-2</v>
      </c>
      <c r="FF211" s="4">
        <f t="shared" si="1099"/>
        <v>0.90010218511345041</v>
      </c>
      <c r="FG211" s="4">
        <f t="shared" si="1100"/>
        <v>0.80696293713385792</v>
      </c>
      <c r="FH211" s="4">
        <f t="shared" si="1101"/>
        <v>0.77278116400861796</v>
      </c>
      <c r="FI211" s="4">
        <f t="shared" si="1102"/>
        <v>0.31557101200285409</v>
      </c>
      <c r="FJ211" s="4">
        <f t="shared" si="1103"/>
        <v>0.12719409361989223</v>
      </c>
      <c r="FK211" s="4">
        <f t="shared" si="1104"/>
        <v>4.6890888503358902E-2</v>
      </c>
      <c r="FL211" s="4">
        <f t="shared" si="1105"/>
        <v>0.41357786384090095</v>
      </c>
      <c r="FM211" s="4">
        <f t="shared" si="1106"/>
        <v>0.24653863131028503</v>
      </c>
      <c r="FN211" s="4">
        <f t="shared" si="1107"/>
        <v>0.21024117981317433</v>
      </c>
      <c r="FO211" s="4">
        <f t="shared" si="1108"/>
        <v>3.4832333878778168E-2</v>
      </c>
      <c r="FP211" s="4">
        <f t="shared" si="1109"/>
        <v>1.1278063643941471E-2</v>
      </c>
      <c r="FQ211" s="4">
        <f t="shared" si="1110"/>
        <v>3.8360808438093279E-3</v>
      </c>
      <c r="FR211" s="4">
        <f t="shared" si="1111"/>
        <v>0.99171952289127752</v>
      </c>
      <c r="FS211" s="4">
        <f t="shared" si="1112"/>
        <v>0.98232159299133592</v>
      </c>
      <c r="FT211" s="4">
        <f t="shared" si="1113"/>
        <v>0.97835846140584848</v>
      </c>
      <c r="FU211" s="4">
        <f t="shared" si="1114"/>
        <v>0.8597214188133453</v>
      </c>
      <c r="FV211" s="4">
        <f t="shared" si="1115"/>
        <v>0.6595254700112162</v>
      </c>
      <c r="FW211" s="4">
        <f t="shared" si="1116"/>
        <v>0.39538623500074149</v>
      </c>
      <c r="FX211" s="4">
        <f t="shared" si="1117"/>
        <v>0.90360910885325763</v>
      </c>
      <c r="FY211" s="4">
        <f t="shared" si="1118"/>
        <v>0.81306045770471602</v>
      </c>
      <c r="FZ211" s="4">
        <f t="shared" si="1119"/>
        <v>0.77966358627449373</v>
      </c>
      <c r="GA211" s="4">
        <f t="shared" si="1120"/>
        <v>0.32419125327596054</v>
      </c>
      <c r="GB211" s="4">
        <f t="shared" si="1121"/>
        <v>0.13165842117835333</v>
      </c>
      <c r="GC211" s="4">
        <f t="shared" si="1122"/>
        <v>4.8693936291811457E-2</v>
      </c>
      <c r="GD211" s="4">
        <f t="shared" si="1123"/>
        <v>0.99845316751976143</v>
      </c>
      <c r="GE211" s="4">
        <f t="shared" si="1124"/>
        <v>0.99667194299847794</v>
      </c>
      <c r="GF211" s="4">
        <f t="shared" si="1125"/>
        <v>0.99591247533527227</v>
      </c>
      <c r="GG211" s="4">
        <f t="shared" si="1126"/>
        <v>0.97061473683845267</v>
      </c>
      <c r="GH211" s="4">
        <f t="shared" si="1127"/>
        <v>0.91258692745254877</v>
      </c>
      <c r="GI211" s="4">
        <f t="shared" si="1128"/>
        <v>0.77897987981932371</v>
      </c>
      <c r="GJ211" s="4">
        <f t="shared" si="1129"/>
        <v>0.98059147225055165</v>
      </c>
      <c r="GK211" s="4">
        <f t="shared" si="1130"/>
        <v>0.95908482257204042</v>
      </c>
      <c r="GL211" s="4">
        <f t="shared" si="1131"/>
        <v>0.95017670021009637</v>
      </c>
      <c r="GM211" s="4">
        <f t="shared" si="1132"/>
        <v>0.72109139494042362</v>
      </c>
      <c r="GN211" s="4">
        <f t="shared" si="1133"/>
        <v>0.44969178640958118</v>
      </c>
      <c r="GO211" s="4">
        <f t="shared" si="1134"/>
        <v>0.21622150111543562</v>
      </c>
      <c r="GP211" s="4">
        <f t="shared" si="1135"/>
        <v>0.99891700857464105</v>
      </c>
      <c r="GQ211" s="4">
        <f t="shared" si="1136"/>
        <v>0.99766866393902254</v>
      </c>
      <c r="GR211" s="4">
        <f t="shared" si="1137"/>
        <v>0.99713599590629531</v>
      </c>
      <c r="GS211" s="4">
        <f t="shared" si="1138"/>
        <v>0.97925289082599265</v>
      </c>
      <c r="GT211" s="4">
        <f t="shared" si="1139"/>
        <v>0.93717901732941877</v>
      </c>
      <c r="GU211" s="4">
        <f t="shared" si="1140"/>
        <v>0.83433649763841666</v>
      </c>
      <c r="GV211" s="4">
        <f t="shared" si="1141"/>
        <v>0.98633812437602641</v>
      </c>
      <c r="GW211" s="4">
        <f t="shared" si="1142"/>
        <v>0.971011106136071</v>
      </c>
      <c r="GX211" s="4">
        <f t="shared" si="1143"/>
        <v>0.96460376341379062</v>
      </c>
      <c r="GY211" s="4">
        <f t="shared" si="1144"/>
        <v>0.78698195234468593</v>
      </c>
      <c r="GZ211" s="4">
        <f t="shared" si="1145"/>
        <v>0.53868020932110372</v>
      </c>
      <c r="HA211" s="4">
        <f t="shared" si="1146"/>
        <v>0.28274694111996473</v>
      </c>
      <c r="HB211" s="4">
        <f t="shared" si="1147"/>
        <v>0.99913726619653365</v>
      </c>
      <c r="HC211" s="4">
        <f t="shared" si="1148"/>
        <v>0.99814233639149885</v>
      </c>
      <c r="HD211" s="4">
        <f t="shared" si="1149"/>
        <v>0.99771764634226412</v>
      </c>
      <c r="HE211" s="4">
        <f t="shared" si="1150"/>
        <v>0.98340597952837627</v>
      </c>
      <c r="HF211" s="4">
        <f t="shared" si="1151"/>
        <v>0.94931842243053455</v>
      </c>
      <c r="HG211" s="4">
        <f t="shared" si="1152"/>
        <v>0.86345349315258513</v>
      </c>
      <c r="HH211" s="4">
        <f t="shared" si="1153"/>
        <v>0.98908871745041471</v>
      </c>
      <c r="HI211" s="4">
        <f t="shared" si="1154"/>
        <v>0.9767748795069221</v>
      </c>
      <c r="HJ211" s="4">
        <f t="shared" si="1155"/>
        <v>0.97160423436959764</v>
      </c>
      <c r="HK211" s="4">
        <f t="shared" si="1156"/>
        <v>0.82265282751915902</v>
      </c>
      <c r="HL211" s="4">
        <f t="shared" si="1157"/>
        <v>0.59450659804092232</v>
      </c>
      <c r="HM211" s="4">
        <f t="shared" si="1158"/>
        <v>0.3310854532840144</v>
      </c>
      <c r="HN211" s="4">
        <f t="shared" si="1159"/>
        <v>3.0566647023302789E-2</v>
      </c>
      <c r="HP211" s="4">
        <f t="shared" ref="HP211:IU211" si="1211">IF(B1=1,ET211,0)</f>
        <v>0.99301341808460752</v>
      </c>
      <c r="HQ211" s="4">
        <f t="shared" si="1211"/>
        <v>0.9850618750098562</v>
      </c>
      <c r="HR211" s="4">
        <f t="shared" si="1211"/>
        <v>0.98170161446555926</v>
      </c>
      <c r="HS211" s="4">
        <f t="shared" si="1211"/>
        <v>0.87912722620308426</v>
      </c>
      <c r="HT211" s="4">
        <f t="shared" si="1211"/>
        <v>0.69686073565853468</v>
      </c>
      <c r="HU211" s="4">
        <f t="shared" si="1211"/>
        <v>0.43695883397336405</v>
      </c>
      <c r="HV211" s="4">
        <f t="shared" si="1211"/>
        <v>0.91752602493943791</v>
      </c>
      <c r="HW211" s="4">
        <f t="shared" si="1211"/>
        <v>0.83770267009461319</v>
      </c>
      <c r="HX211" s="4">
        <f t="shared" si="1211"/>
        <v>0.80766675018262346</v>
      </c>
      <c r="HY211" s="4">
        <f t="shared" si="1211"/>
        <v>0.36276957059638448</v>
      </c>
      <c r="HZ211" s="4">
        <f t="shared" si="1211"/>
        <v>0.15249546733519387</v>
      </c>
      <c r="IA211" s="4">
        <f t="shared" si="1211"/>
        <v>5.726647228618504E-2</v>
      </c>
      <c r="IB211" s="4">
        <f t="shared" si="1211"/>
        <v>0.90010218511345041</v>
      </c>
      <c r="IC211" s="4">
        <f t="shared" si="1211"/>
        <v>0.80696293713385792</v>
      </c>
      <c r="ID211" s="4">
        <f t="shared" si="1211"/>
        <v>0.77278116400861796</v>
      </c>
      <c r="IE211" s="4">
        <f t="shared" si="1211"/>
        <v>0.31557101200285409</v>
      </c>
      <c r="IF211" s="4">
        <f t="shared" si="1211"/>
        <v>0.12719409361989223</v>
      </c>
      <c r="IG211" s="4">
        <f t="shared" si="1211"/>
        <v>4.6890888503358902E-2</v>
      </c>
      <c r="IH211" s="4">
        <f t="shared" si="1211"/>
        <v>0.41357786384090095</v>
      </c>
      <c r="II211" s="4">
        <f t="shared" si="1211"/>
        <v>0.24653863131028503</v>
      </c>
      <c r="IJ211" s="4">
        <f t="shared" si="1211"/>
        <v>0.21024117981317433</v>
      </c>
      <c r="IK211" s="4">
        <f t="shared" si="1211"/>
        <v>3.4832333878778168E-2</v>
      </c>
      <c r="IL211" s="4">
        <f t="shared" si="1211"/>
        <v>1.1278063643941471E-2</v>
      </c>
      <c r="IM211" s="4">
        <f t="shared" si="1211"/>
        <v>3.8360808438093279E-3</v>
      </c>
      <c r="IN211" s="4">
        <f t="shared" si="1211"/>
        <v>0.99171952289127752</v>
      </c>
      <c r="IO211" s="4">
        <f t="shared" si="1211"/>
        <v>0.98232159299133592</v>
      </c>
      <c r="IP211" s="4">
        <f t="shared" si="1211"/>
        <v>0.97835846140584848</v>
      </c>
      <c r="IQ211" s="4">
        <f t="shared" si="1211"/>
        <v>0.8597214188133453</v>
      </c>
      <c r="IR211" s="4">
        <f t="shared" si="1211"/>
        <v>0.6595254700112162</v>
      </c>
      <c r="IS211" s="4">
        <f t="shared" si="1211"/>
        <v>0.39538623500074149</v>
      </c>
      <c r="IT211" s="4">
        <f t="shared" si="1211"/>
        <v>0.90360910885325763</v>
      </c>
      <c r="IU211" s="4">
        <f t="shared" si="1211"/>
        <v>0.81306045770471602</v>
      </c>
      <c r="IV211" s="4">
        <f t="shared" ref="IV211:KA211" si="1212">IF(AH1=1,FZ211,0)</f>
        <v>0.77966358627449373</v>
      </c>
      <c r="IW211" s="4">
        <f t="shared" si="1212"/>
        <v>0.32419125327596054</v>
      </c>
      <c r="IX211" s="4">
        <f t="shared" si="1212"/>
        <v>0.13165842117835333</v>
      </c>
      <c r="IY211" s="4">
        <f t="shared" si="1212"/>
        <v>4.8693936291811457E-2</v>
      </c>
      <c r="IZ211" s="4">
        <f t="shared" si="1212"/>
        <v>0.99845316751976143</v>
      </c>
      <c r="JA211" s="4">
        <f t="shared" si="1212"/>
        <v>0.99667194299847794</v>
      </c>
      <c r="JB211" s="4">
        <f t="shared" si="1212"/>
        <v>0.99591247533527227</v>
      </c>
      <c r="JC211" s="4">
        <f t="shared" si="1212"/>
        <v>0.97061473683845267</v>
      </c>
      <c r="JD211" s="4">
        <f t="shared" si="1212"/>
        <v>0.91258692745254877</v>
      </c>
      <c r="JE211" s="4">
        <f t="shared" si="1212"/>
        <v>0.77897987981932371</v>
      </c>
      <c r="JF211" s="4">
        <f t="shared" si="1212"/>
        <v>0.98059147225055165</v>
      </c>
      <c r="JG211" s="4">
        <f t="shared" si="1212"/>
        <v>0.95908482257204042</v>
      </c>
      <c r="JH211" s="4">
        <f t="shared" si="1212"/>
        <v>0.95017670021009637</v>
      </c>
      <c r="JI211" s="4">
        <f t="shared" si="1212"/>
        <v>0.72109139494042362</v>
      </c>
      <c r="JJ211" s="4">
        <f t="shared" si="1212"/>
        <v>0.44969178640958118</v>
      </c>
      <c r="JK211" s="4">
        <f t="shared" si="1212"/>
        <v>0.21622150111543562</v>
      </c>
      <c r="JL211" s="4">
        <f t="shared" si="1212"/>
        <v>0.99891700857464105</v>
      </c>
      <c r="JM211" s="4">
        <f t="shared" si="1212"/>
        <v>0.99766866393902254</v>
      </c>
      <c r="JN211" s="4">
        <f t="shared" si="1212"/>
        <v>0.99713599590629531</v>
      </c>
      <c r="JO211" s="4">
        <f t="shared" si="1212"/>
        <v>0.97925289082599265</v>
      </c>
      <c r="JP211" s="4">
        <f t="shared" si="1212"/>
        <v>0.93717901732941877</v>
      </c>
      <c r="JQ211" s="4">
        <f t="shared" si="1212"/>
        <v>0.83433649763841666</v>
      </c>
      <c r="JR211" s="4">
        <f t="shared" si="1212"/>
        <v>0.98633812437602641</v>
      </c>
      <c r="JS211" s="4">
        <f t="shared" si="1212"/>
        <v>0.971011106136071</v>
      </c>
      <c r="JT211" s="4">
        <f t="shared" si="1212"/>
        <v>0.96460376341379062</v>
      </c>
      <c r="JU211" s="4">
        <f t="shared" si="1212"/>
        <v>0.78698195234468593</v>
      </c>
      <c r="JV211" s="4">
        <f t="shared" si="1212"/>
        <v>0.53868020932110372</v>
      </c>
      <c r="JW211" s="4">
        <f t="shared" si="1212"/>
        <v>0.28274694111996473</v>
      </c>
      <c r="JX211" s="4">
        <f t="shared" si="1212"/>
        <v>0.99913726619653365</v>
      </c>
      <c r="JY211" s="4">
        <f t="shared" si="1212"/>
        <v>0.99814233639149885</v>
      </c>
      <c r="JZ211" s="4">
        <f t="shared" si="1212"/>
        <v>0.99771764634226412</v>
      </c>
      <c r="KA211" s="4">
        <f t="shared" si="1212"/>
        <v>0.98340597952837627</v>
      </c>
      <c r="KB211" s="4">
        <f t="shared" ref="KB211:KJ211" si="1213">IF(BN1=1,HF211,0)</f>
        <v>0.94931842243053455</v>
      </c>
      <c r="KC211" s="4">
        <f t="shared" si="1213"/>
        <v>0.86345349315258513</v>
      </c>
      <c r="KD211" s="4">
        <f t="shared" si="1213"/>
        <v>0.98908871745041471</v>
      </c>
      <c r="KE211" s="4">
        <f t="shared" si="1213"/>
        <v>0.9767748795069221</v>
      </c>
      <c r="KF211" s="4">
        <f t="shared" si="1213"/>
        <v>0.97160423436959764</v>
      </c>
      <c r="KG211" s="4">
        <f t="shared" si="1213"/>
        <v>0.82265282751915902</v>
      </c>
      <c r="KH211" s="4">
        <f t="shared" si="1213"/>
        <v>0.59450659804092232</v>
      </c>
      <c r="KI211" s="4">
        <f t="shared" si="1213"/>
        <v>0.3310854532840144</v>
      </c>
      <c r="KJ211" s="4">
        <f t="shared" si="1213"/>
        <v>0</v>
      </c>
    </row>
    <row r="212" spans="1:296" x14ac:dyDescent="0.2">
      <c r="A212" s="4" t="str">
        <f>'Respondent Data'!A212</f>
        <v>1780</v>
      </c>
      <c r="B212" s="4">
        <f>SUMPRODUCT('Respondent Data'!I212:Z212,'Product Coding'!A100:R100)</f>
        <v>3.7153521929392901</v>
      </c>
      <c r="C212" s="4">
        <f>SUMPRODUCT('Respondent Data'!I212:Z212,'Product Coding'!A101:R101)</f>
        <v>2.8158469374144603</v>
      </c>
      <c r="D212" s="4">
        <f>SUMPRODUCT('Respondent Data'!I212:Z212,'Product Coding'!A102:R102)</f>
        <v>2.1497242264470318</v>
      </c>
      <c r="E212" s="4">
        <f>SUMPRODUCT('Respondent Data'!I212:Z212,'Product Coding'!A103:R103)</f>
        <v>0.30165382737962121</v>
      </c>
      <c r="F212" s="4">
        <f>SUMPRODUCT('Respondent Data'!I212:Z212,'Product Coding'!A104:R104)</f>
        <v>-0.56143671290974995</v>
      </c>
      <c r="G212" s="4">
        <f>SUMPRODUCT('Respondent Data'!I212:Z212,'Product Coding'!A105:R105)</f>
        <v>-1.4813873485760296</v>
      </c>
      <c r="H212" s="4">
        <f>SUMPRODUCT('Respondent Data'!I212:Z212,'Product Coding'!A106:R106)</f>
        <v>0.55674776000192994</v>
      </c>
      <c r="I212" s="4">
        <f>SUMPRODUCT('Respondent Data'!I212:Z212,'Product Coding'!A107:R107)</f>
        <v>-0.34275749552290002</v>
      </c>
      <c r="J212" s="4">
        <f>SUMPRODUCT('Respondent Data'!I212:Z212,'Product Coding'!A108:R108)</f>
        <v>-1.0088802064903282</v>
      </c>
      <c r="K212" s="4">
        <f>SUMPRODUCT('Respondent Data'!I212:Z212,'Product Coding'!A109:R109)</f>
        <v>-2.8569506055577389</v>
      </c>
      <c r="L212" s="4">
        <f>SUMPRODUCT('Respondent Data'!I212:Z212,'Product Coding'!A110:R110)</f>
        <v>-3.7200411458471101</v>
      </c>
      <c r="M212" s="4">
        <f>SUMPRODUCT('Respondent Data'!I212:Z212,'Product Coding'!A111:R111)</f>
        <v>-4.6399917815133893</v>
      </c>
      <c r="N212" s="4">
        <f>SUMPRODUCT('Respondent Data'!I212:Z212,'Product Coding'!A112:R112)</f>
        <v>1.8179326331801597</v>
      </c>
      <c r="O212" s="4">
        <f>SUMPRODUCT('Respondent Data'!I212:Z212,'Product Coding'!A113:R113)</f>
        <v>0.91842737765533</v>
      </c>
      <c r="P212" s="4">
        <f>SUMPRODUCT('Respondent Data'!I212:Z212,'Product Coding'!A114:R114)</f>
        <v>0.25230466668790186</v>
      </c>
      <c r="Q212" s="4">
        <f>SUMPRODUCT('Respondent Data'!I212:Z212,'Product Coding'!A115:R115)</f>
        <v>-1.5957657323795091</v>
      </c>
      <c r="R212" s="4">
        <f>SUMPRODUCT('Respondent Data'!I212:Z212,'Product Coding'!A116:R116)</f>
        <v>-2.4588562726688798</v>
      </c>
      <c r="S212" s="4">
        <f>SUMPRODUCT('Respondent Data'!I212:Z212,'Product Coding'!A117:R117)</f>
        <v>-3.3788069083351604</v>
      </c>
      <c r="T212" s="4">
        <f>SUMPRODUCT('Respondent Data'!I212:Z212,'Product Coding'!A118:R118)</f>
        <v>-1.3406717997572004</v>
      </c>
      <c r="U212" s="4">
        <f>SUMPRODUCT('Respondent Data'!I212:Z212,'Product Coding'!A119:R119)</f>
        <v>-2.2401770552820301</v>
      </c>
      <c r="V212" s="4">
        <f>SUMPRODUCT('Respondent Data'!I212:Z212,'Product Coding'!A120:R120)</f>
        <v>-2.9062997662494583</v>
      </c>
      <c r="W212" s="4">
        <f>SUMPRODUCT('Respondent Data'!I212:Z212,'Product Coding'!A121:R121)</f>
        <v>-4.7543701653168693</v>
      </c>
      <c r="X212" s="4">
        <f>SUMPRODUCT('Respondent Data'!I212:Z212,'Product Coding'!A122:R122)</f>
        <v>-5.6174607056062396</v>
      </c>
      <c r="Y212" s="4">
        <f>SUMPRODUCT('Respondent Data'!I212:Z212,'Product Coding'!A123:R123)</f>
        <v>-6.5374113412725201</v>
      </c>
      <c r="Z212" s="4">
        <f>SUMPRODUCT('Respondent Data'!I212:Z212,'Product Coding'!A124:R124)</f>
        <v>4.9661682454143126</v>
      </c>
      <c r="AA212" s="4">
        <f>SUMPRODUCT('Respondent Data'!I212:Z212,'Product Coding'!A125:R125)</f>
        <v>4.0666629898894833</v>
      </c>
      <c r="AB212" s="4">
        <f>SUMPRODUCT('Respondent Data'!I212:Z212,'Product Coding'!A126:R126)</f>
        <v>3.4005402789220547</v>
      </c>
      <c r="AC212" s="4">
        <f>SUMPRODUCT('Respondent Data'!I212:Z212,'Product Coding'!A127:R127)</f>
        <v>1.5524698798546441</v>
      </c>
      <c r="AD212" s="4">
        <f>SUMPRODUCT('Respondent Data'!I212:Z212,'Product Coding'!A128:R128)</f>
        <v>0.68937933956527297</v>
      </c>
      <c r="AE212" s="4">
        <f>SUMPRODUCT('Respondent Data'!I212:Z212,'Product Coding'!A129:R129)</f>
        <v>-0.23057129610100691</v>
      </c>
      <c r="AF212" s="4">
        <f>SUMPRODUCT('Respondent Data'!I212:Z212,'Product Coding'!A130:R130)</f>
        <v>1.8075638124769529</v>
      </c>
      <c r="AG212" s="4">
        <f>SUMPRODUCT('Respondent Data'!I212:Z212,'Product Coding'!A131:R131)</f>
        <v>0.90805855695212312</v>
      </c>
      <c r="AH212" s="4">
        <f>SUMPRODUCT('Respondent Data'!I212:Z212,'Product Coding'!A132:R132)</f>
        <v>0.24193584598469475</v>
      </c>
      <c r="AI212" s="4">
        <f>SUMPRODUCT('Respondent Data'!I212:Z212,'Product Coding'!A133:R133)</f>
        <v>-1.606134553082716</v>
      </c>
      <c r="AJ212" s="4">
        <f>SUMPRODUCT('Respondent Data'!I212:Z212,'Product Coding'!A134:R134)</f>
        <v>-2.4692250933720872</v>
      </c>
      <c r="AK212" s="4">
        <f>SUMPRODUCT('Respondent Data'!I212:Z212,'Product Coding'!A135:R135)</f>
        <v>-3.3891757290383673</v>
      </c>
      <c r="AL212" s="4">
        <f>SUMPRODUCT('Respondent Data'!I212:Z212,'Product Coding'!A136:R136)</f>
        <v>6.0113813088164729</v>
      </c>
      <c r="AM212" s="4">
        <f>SUMPRODUCT('Respondent Data'!I212:Z212,'Product Coding'!A137:R137)</f>
        <v>5.1118760532916436</v>
      </c>
      <c r="AN212" s="4">
        <f>SUMPRODUCT('Respondent Data'!I212:Z212,'Product Coding'!A138:R138)</f>
        <v>4.4457533423242159</v>
      </c>
      <c r="AO212" s="4">
        <f>SUMPRODUCT('Respondent Data'!I212:Z212,'Product Coding'!A139:R139)</f>
        <v>2.5976829432568049</v>
      </c>
      <c r="AP212" s="4">
        <f>SUMPRODUCT('Respondent Data'!I212:Z212,'Product Coding'!A140:R140)</f>
        <v>1.734592402967434</v>
      </c>
      <c r="AQ212" s="4">
        <f>SUMPRODUCT('Respondent Data'!I212:Z212,'Product Coding'!A141:R141)</f>
        <v>0.81464176730115412</v>
      </c>
      <c r="AR212" s="4">
        <f>SUMPRODUCT('Respondent Data'!I212:Z212,'Product Coding'!A142:R142)</f>
        <v>2.8527768758791132</v>
      </c>
      <c r="AS212" s="4">
        <f>SUMPRODUCT('Respondent Data'!I212:Z212,'Product Coding'!A143:R143)</f>
        <v>1.9532716203542839</v>
      </c>
      <c r="AT212" s="4">
        <f>SUMPRODUCT('Respondent Data'!I212:Z212,'Product Coding'!A144:R144)</f>
        <v>1.2871489093868558</v>
      </c>
      <c r="AU212" s="4">
        <f>SUMPRODUCT('Respondent Data'!I212:Z212,'Product Coding'!A145:R145)</f>
        <v>-0.56092148968055522</v>
      </c>
      <c r="AV212" s="4">
        <f>SUMPRODUCT('Respondent Data'!I212:Z212,'Product Coding'!A146:R146)</f>
        <v>-1.4240120299699262</v>
      </c>
      <c r="AW212" s="4">
        <f>SUMPRODUCT('Respondent Data'!I212:Z212,'Product Coding'!A147:R147)</f>
        <v>-2.343962665636206</v>
      </c>
      <c r="AX212" s="4">
        <f>SUMPRODUCT('Respondent Data'!I212:Z212,'Product Coding'!A148:R148)</f>
        <v>7.7947033314727197</v>
      </c>
      <c r="AY212" s="4">
        <f>SUMPRODUCT('Respondent Data'!I212:Z212,'Product Coding'!A149:R149)</f>
        <v>6.8951980759478904</v>
      </c>
      <c r="AZ212" s="4">
        <f>SUMPRODUCT('Respondent Data'!I212:Z212,'Product Coding'!A150:R150)</f>
        <v>6.2290753649804618</v>
      </c>
      <c r="BA212" s="4">
        <f>SUMPRODUCT('Respondent Data'!I212:Z212,'Product Coding'!A151:R151)</f>
        <v>4.3810049659130508</v>
      </c>
      <c r="BB212" s="4">
        <f>SUMPRODUCT('Respondent Data'!I212:Z212,'Product Coding'!A152:R152)</f>
        <v>3.5179144256236796</v>
      </c>
      <c r="BC212" s="4">
        <f>SUMPRODUCT('Respondent Data'!I212:Z212,'Product Coding'!A153:R153)</f>
        <v>2.5979637899574</v>
      </c>
      <c r="BD212" s="4">
        <f>SUMPRODUCT('Respondent Data'!I212:Z212,'Product Coding'!A154:R154)</f>
        <v>4.6360988985353604</v>
      </c>
      <c r="BE212" s="4">
        <f>SUMPRODUCT('Respondent Data'!I212:Z212,'Product Coding'!A155:R155)</f>
        <v>3.7365936430105298</v>
      </c>
      <c r="BF212" s="4">
        <f>SUMPRODUCT('Respondent Data'!I212:Z212,'Product Coding'!A156:R156)</f>
        <v>3.0704709320431021</v>
      </c>
      <c r="BG212" s="4">
        <f>SUMPRODUCT('Respondent Data'!I212:Z212,'Product Coding'!A157:R157)</f>
        <v>1.2224005329756906</v>
      </c>
      <c r="BH212" s="4">
        <f>SUMPRODUCT('Respondent Data'!I212:Z212,'Product Coding'!A158:R158)</f>
        <v>0.35930999268631969</v>
      </c>
      <c r="BI212" s="4">
        <f>SUMPRODUCT('Respondent Data'!I212:Z212,'Product Coding'!A159:R159)</f>
        <v>-0.56064064297996019</v>
      </c>
      <c r="BJ212" s="4">
        <f>SUMPRODUCT('Respondent Data'!I212:Z212,'Product Coding'!A160:R160)</f>
        <v>7.1932642520435195</v>
      </c>
      <c r="BK212" s="4">
        <f>SUMPRODUCT('Respondent Data'!I212:Z212,'Product Coding'!A161:R161)</f>
        <v>6.2937589965186902</v>
      </c>
      <c r="BL212" s="4">
        <f>SUMPRODUCT('Respondent Data'!I212:Z212,'Product Coding'!A162:R162)</f>
        <v>5.6276362855512616</v>
      </c>
      <c r="BM212" s="4">
        <f>SUMPRODUCT('Respondent Data'!I212:Z212,'Product Coding'!A163:R163)</f>
        <v>3.7795658864838511</v>
      </c>
      <c r="BN212" s="4">
        <f>SUMPRODUCT('Respondent Data'!I212:Z212,'Product Coding'!A164:R164)</f>
        <v>2.9164753461944803</v>
      </c>
      <c r="BO212" s="4">
        <f>SUMPRODUCT('Respondent Data'!I212:Z212,'Product Coding'!A165:R165)</f>
        <v>1.9965247105282002</v>
      </c>
      <c r="BP212" s="4">
        <f>SUMPRODUCT('Respondent Data'!I212:Z212,'Product Coding'!A166:R166)</f>
        <v>4.0346598191061602</v>
      </c>
      <c r="BQ212" s="4">
        <f>SUMPRODUCT('Respondent Data'!I212:Z212,'Product Coding'!A167:R167)</f>
        <v>3.1351545635813305</v>
      </c>
      <c r="BR212" s="4">
        <f>SUMPRODUCT('Respondent Data'!I212:Z212,'Product Coding'!A168:R168)</f>
        <v>2.4690318526139019</v>
      </c>
      <c r="BS212" s="4">
        <f>SUMPRODUCT('Respondent Data'!I212:Z212,'Product Coding'!A169:R169)</f>
        <v>0.6209614535464909</v>
      </c>
      <c r="BT212" s="4">
        <f>SUMPRODUCT('Respondent Data'!I212:Z212,'Product Coding'!A170:R170)</f>
        <v>-0.24212908674288003</v>
      </c>
      <c r="BU212" s="4">
        <f>SUMPRODUCT('Respondent Data'!I212:Z212,'Product Coding'!A171:R171)</f>
        <v>-1.1620797224091599</v>
      </c>
      <c r="BV212" s="4">
        <f>SUMPRODUCT('Respondent Data'!I212:Z212,'Product Coding'!A172:R172)</f>
        <v>-3.6049603681955</v>
      </c>
      <c r="BX212" s="4">
        <f t="shared" si="1014"/>
        <v>2.434686481097521E-2</v>
      </c>
      <c r="BY212" s="4">
        <f t="shared" si="1015"/>
        <v>5.9854004671361032E-2</v>
      </c>
      <c r="BZ212" s="4">
        <f t="shared" si="1016"/>
        <v>0.11651628545332926</v>
      </c>
      <c r="CA212" s="4">
        <f t="shared" si="1017"/>
        <v>0.73959404778937976</v>
      </c>
      <c r="CB212" s="4">
        <f t="shared" si="1018"/>
        <v>1.753189521763681</v>
      </c>
      <c r="CC212" s="4">
        <f t="shared" si="1019"/>
        <v>4.3990444574400049</v>
      </c>
      <c r="CD212" s="4">
        <f t="shared" si="1020"/>
        <v>0.57306979694873983</v>
      </c>
      <c r="CE212" s="4">
        <f t="shared" si="1021"/>
        <v>1.4088270736248403</v>
      </c>
      <c r="CF212" s="4">
        <f t="shared" si="1022"/>
        <v>2.7425282295838347</v>
      </c>
      <c r="CG212" s="4">
        <f t="shared" si="1023"/>
        <v>17.408360956606455</v>
      </c>
      <c r="CH212" s="4">
        <f t="shared" si="1024"/>
        <v>41.26609200199227</v>
      </c>
      <c r="CI212" s="4">
        <f t="shared" si="1025"/>
        <v>103.54349660894368</v>
      </c>
      <c r="CJ212" s="4">
        <f t="shared" si="1026"/>
        <v>0.1623610640835336</v>
      </c>
      <c r="CK212" s="4">
        <f t="shared" si="1027"/>
        <v>0.39914625408862719</v>
      </c>
      <c r="CL212" s="4">
        <f t="shared" si="1028"/>
        <v>0.77700797355787066</v>
      </c>
      <c r="CM212" s="4">
        <f t="shared" si="1029"/>
        <v>4.9321042984885928</v>
      </c>
      <c r="CN212" s="4">
        <f t="shared" si="1030"/>
        <v>11.691432079802595</v>
      </c>
      <c r="CO212" s="4">
        <f t="shared" si="1031"/>
        <v>29.335749986945512</v>
      </c>
      <c r="CP212" s="4">
        <f t="shared" si="1032"/>
        <v>3.8216099998546409</v>
      </c>
      <c r="CQ212" s="4">
        <f t="shared" si="1033"/>
        <v>9.3949945736055387</v>
      </c>
      <c r="CR212" s="4">
        <f t="shared" si="1034"/>
        <v>18.288999634714166</v>
      </c>
      <c r="CS212" s="4">
        <f t="shared" si="1035"/>
        <v>116.0905123024607</v>
      </c>
      <c r="CT212" s="4">
        <f t="shared" si="1036"/>
        <v>275.18970758782007</v>
      </c>
      <c r="CU212" s="4">
        <f t="shared" si="1037"/>
        <v>690.49680190360732</v>
      </c>
      <c r="CV212" s="4">
        <f t="shared" si="1038"/>
        <v>6.9698035100735391E-3</v>
      </c>
      <c r="CW212" s="4">
        <f t="shared" si="1039"/>
        <v>1.7134471115244191E-2</v>
      </c>
      <c r="CX212" s="4">
        <f t="shared" si="1040"/>
        <v>3.3355243955980059E-2</v>
      </c>
      <c r="CY212" s="4">
        <f t="shared" si="1041"/>
        <v>0.21172439368818419</v>
      </c>
      <c r="CZ212" s="4">
        <f t="shared" si="1042"/>
        <v>0.50188747411553081</v>
      </c>
      <c r="DA212" s="4">
        <f t="shared" si="1043"/>
        <v>1.2593192486374505</v>
      </c>
      <c r="DB212" s="4">
        <f t="shared" si="1044"/>
        <v>0.16405331500793219</v>
      </c>
      <c r="DC212" s="4">
        <f t="shared" si="1045"/>
        <v>0.40330646097852668</v>
      </c>
      <c r="DD212" s="4">
        <f t="shared" si="1046"/>
        <v>0.7851065436734368</v>
      </c>
      <c r="DE212" s="4">
        <f t="shared" si="1047"/>
        <v>4.9835104536863284</v>
      </c>
      <c r="DF212" s="4">
        <f t="shared" si="1048"/>
        <v>11.813289107879298</v>
      </c>
      <c r="DG212" s="4">
        <f t="shared" si="1049"/>
        <v>29.641509562454292</v>
      </c>
      <c r="DH212" s="4">
        <f t="shared" si="1050"/>
        <v>2.4507006669136594E-3</v>
      </c>
      <c r="DI212" s="4">
        <f t="shared" si="1051"/>
        <v>6.0247695259487621E-3</v>
      </c>
      <c r="DJ212" s="4">
        <f t="shared" si="1052"/>
        <v>1.1728267301917896E-2</v>
      </c>
      <c r="DK212" s="4">
        <f t="shared" si="1053"/>
        <v>7.444587384186506E-2</v>
      </c>
      <c r="DL212" s="4">
        <f t="shared" si="1054"/>
        <v>0.17647211513966554</v>
      </c>
      <c r="DM212" s="4">
        <f t="shared" si="1055"/>
        <v>0.44279792364769888</v>
      </c>
      <c r="DN212" s="4">
        <f t="shared" si="1056"/>
        <v>5.7683917189093624E-2</v>
      </c>
      <c r="DO212" s="4">
        <f t="shared" si="1057"/>
        <v>0.14180936542359343</v>
      </c>
      <c r="DP212" s="4">
        <f t="shared" si="1058"/>
        <v>0.27605672489875793</v>
      </c>
      <c r="DQ212" s="4">
        <f t="shared" si="1059"/>
        <v>1.7522864704533705</v>
      </c>
      <c r="DR212" s="4">
        <f t="shared" si="1060"/>
        <v>4.1537520323608348</v>
      </c>
      <c r="DS212" s="4">
        <f t="shared" si="1061"/>
        <v>10.422455546708493</v>
      </c>
      <c r="DT212" s="4">
        <f t="shared" si="1062"/>
        <v>4.1191096700389491E-4</v>
      </c>
      <c r="DU212" s="4">
        <f t="shared" si="1063"/>
        <v>1.0126363757571801E-3</v>
      </c>
      <c r="DV212" s="4">
        <f t="shared" si="1064"/>
        <v>1.9712737629835422E-3</v>
      </c>
      <c r="DW212" s="4">
        <f t="shared" si="1065"/>
        <v>1.2512777385526778E-2</v>
      </c>
      <c r="DX212" s="4">
        <f t="shared" si="1066"/>
        <v>2.9661231409361413E-2</v>
      </c>
      <c r="DY212" s="4">
        <f t="shared" si="1067"/>
        <v>7.4424968899503105E-2</v>
      </c>
      <c r="DZ212" s="4">
        <f t="shared" si="1068"/>
        <v>9.695446869835634E-3</v>
      </c>
      <c r="EA212" s="4">
        <f t="shared" si="1069"/>
        <v>2.3835156055759567E-2</v>
      </c>
      <c r="EB212" s="4">
        <f t="shared" si="1070"/>
        <v>4.639929879489512E-2</v>
      </c>
      <c r="EC212" s="4">
        <f t="shared" si="1071"/>
        <v>0.29452230713320304</v>
      </c>
      <c r="ED212" s="4">
        <f t="shared" si="1072"/>
        <v>0.69815789396217853</v>
      </c>
      <c r="EE212" s="4">
        <f t="shared" si="1073"/>
        <v>1.7517944156788605</v>
      </c>
      <c r="EF212" s="4">
        <f t="shared" si="1074"/>
        <v>7.5163159671162629E-4</v>
      </c>
      <c r="EG212" s="4">
        <f t="shared" si="1075"/>
        <v>1.8478009981983475E-3</v>
      </c>
      <c r="EH212" s="4">
        <f t="shared" si="1076"/>
        <v>3.5970677275340558E-3</v>
      </c>
      <c r="EI212" s="4">
        <f t="shared" si="1077"/>
        <v>2.2832601214746694E-2</v>
      </c>
      <c r="EJ212" s="4">
        <f t="shared" si="1078"/>
        <v>5.4124120284567541E-2</v>
      </c>
      <c r="EK212" s="4">
        <f t="shared" si="1079"/>
        <v>0.13580643073438164</v>
      </c>
      <c r="EL212" s="4">
        <f t="shared" si="1080"/>
        <v>1.7691697467084891E-2</v>
      </c>
      <c r="EM212" s="4">
        <f t="shared" si="1081"/>
        <v>4.3493030871139524E-2</v>
      </c>
      <c r="EN212" s="4">
        <f t="shared" si="1082"/>
        <v>8.4666789265596523E-2</v>
      </c>
      <c r="EO212" s="4">
        <f t="shared" si="1083"/>
        <v>0.53742747756368447</v>
      </c>
      <c r="EP212" s="4">
        <f t="shared" si="1084"/>
        <v>1.2739586333729647</v>
      </c>
      <c r="EQ212" s="4">
        <f t="shared" si="1085"/>
        <v>3.1965743552410957</v>
      </c>
      <c r="ER212" s="4">
        <f t="shared" si="1086"/>
        <v>36.780226161626111</v>
      </c>
      <c r="ET212" s="4">
        <f t="shared" si="1087"/>
        <v>0.97623181595282371</v>
      </c>
      <c r="EU212" s="4">
        <f t="shared" si="1088"/>
        <v>0.94352617963648644</v>
      </c>
      <c r="EV212" s="4">
        <f t="shared" si="1089"/>
        <v>0.89564300407313702</v>
      </c>
      <c r="EW212" s="4">
        <f t="shared" si="1090"/>
        <v>0.57484675880028901</v>
      </c>
      <c r="EX212" s="4">
        <f t="shared" si="1091"/>
        <v>0.36321509728810986</v>
      </c>
      <c r="EY212" s="4">
        <f t="shared" si="1092"/>
        <v>0.18521795993399859</v>
      </c>
      <c r="EZ212" s="4">
        <f t="shared" si="1093"/>
        <v>0.63569970127179687</v>
      </c>
      <c r="FA212" s="4">
        <f t="shared" si="1094"/>
        <v>0.41513980432608832</v>
      </c>
      <c r="FB212" s="4">
        <f t="shared" si="1095"/>
        <v>0.2671990533285033</v>
      </c>
      <c r="FC212" s="4">
        <f t="shared" si="1096"/>
        <v>5.4323141661404492E-2</v>
      </c>
      <c r="FD212" s="4">
        <f t="shared" si="1097"/>
        <v>2.3659627673948743E-2</v>
      </c>
      <c r="FE212" s="4">
        <f t="shared" si="1098"/>
        <v>9.5653965328958597E-3</v>
      </c>
      <c r="FF212" s="4">
        <f t="shared" si="1099"/>
        <v>0.86031787445362551</v>
      </c>
      <c r="FG212" s="4">
        <f t="shared" si="1100"/>
        <v>0.71472156472403792</v>
      </c>
      <c r="FH212" s="4">
        <f t="shared" si="1101"/>
        <v>0.56274367638195277</v>
      </c>
      <c r="FI212" s="4">
        <f t="shared" si="1102"/>
        <v>0.16857424443039282</v>
      </c>
      <c r="FJ212" s="4">
        <f t="shared" si="1103"/>
        <v>7.8793314553636584E-2</v>
      </c>
      <c r="FK212" s="4">
        <f t="shared" si="1104"/>
        <v>3.2964406696070925E-2</v>
      </c>
      <c r="FL212" s="4">
        <f t="shared" si="1105"/>
        <v>0.20739960304341237</v>
      </c>
      <c r="FM212" s="4">
        <f t="shared" si="1106"/>
        <v>9.6200146418464805E-2</v>
      </c>
      <c r="FN212" s="4">
        <f t="shared" si="1107"/>
        <v>5.1843020319224477E-2</v>
      </c>
      <c r="FO212" s="4">
        <f t="shared" si="1108"/>
        <v>8.5404016118476294E-3</v>
      </c>
      <c r="FP212" s="4">
        <f t="shared" si="1109"/>
        <v>3.620699731115179E-3</v>
      </c>
      <c r="FQ212" s="4">
        <f t="shared" si="1110"/>
        <v>1.4461382861744561E-3</v>
      </c>
      <c r="FR212" s="4">
        <f t="shared" si="1111"/>
        <v>0.99307843841416255</v>
      </c>
      <c r="FS212" s="4">
        <f t="shared" si="1112"/>
        <v>0.98315417321717857</v>
      </c>
      <c r="FT212" s="4">
        <f t="shared" si="1113"/>
        <v>0.96772141608505646</v>
      </c>
      <c r="FU212" s="4">
        <f t="shared" si="1114"/>
        <v>0.82527017299391958</v>
      </c>
      <c r="FV212" s="4">
        <f t="shared" si="1115"/>
        <v>0.66582884352831095</v>
      </c>
      <c r="FW212" s="4">
        <f t="shared" si="1116"/>
        <v>0.44261119830810963</v>
      </c>
      <c r="FX212" s="4">
        <f t="shared" si="1117"/>
        <v>0.85906718112235758</v>
      </c>
      <c r="FY212" s="4">
        <f t="shared" si="1118"/>
        <v>0.71260271922549212</v>
      </c>
      <c r="FZ212" s="4">
        <f t="shared" si="1119"/>
        <v>0.56019065278993097</v>
      </c>
      <c r="GA212" s="4">
        <f t="shared" si="1120"/>
        <v>0.1671259719090018</v>
      </c>
      <c r="GB212" s="4">
        <f t="shared" si="1121"/>
        <v>7.8043973844706918E-2</v>
      </c>
      <c r="GC212" s="4">
        <f t="shared" si="1122"/>
        <v>3.2635467843442081E-2</v>
      </c>
      <c r="GD212" s="4">
        <f t="shared" si="1123"/>
        <v>0.99755529058408232</v>
      </c>
      <c r="GE212" s="4">
        <f t="shared" si="1124"/>
        <v>0.99401131094536799</v>
      </c>
      <c r="GF212" s="4">
        <f t="shared" si="1125"/>
        <v>0.98840769040367438</v>
      </c>
      <c r="GG212" s="4">
        <f t="shared" si="1126"/>
        <v>0.93071230887073819</v>
      </c>
      <c r="GH212" s="4">
        <f t="shared" si="1127"/>
        <v>0.84999889681302343</v>
      </c>
      <c r="GI212" s="4">
        <f t="shared" si="1128"/>
        <v>0.69309775375319926</v>
      </c>
      <c r="GJ212" s="4">
        <f t="shared" si="1129"/>
        <v>0.94546204565311465</v>
      </c>
      <c r="GK212" s="4">
        <f t="shared" si="1130"/>
        <v>0.8758029407378487</v>
      </c>
      <c r="GL212" s="4">
        <f t="shared" si="1131"/>
        <v>0.78366422157239113</v>
      </c>
      <c r="GM212" s="4">
        <f t="shared" si="1132"/>
        <v>0.36333427160846199</v>
      </c>
      <c r="GN212" s="4">
        <f t="shared" si="1133"/>
        <v>0.1940333942574104</v>
      </c>
      <c r="GO212" s="4">
        <f t="shared" si="1134"/>
        <v>8.7546849791694845E-2</v>
      </c>
      <c r="GP212" s="4">
        <f t="shared" si="1135"/>
        <v>0.99958825863378031</v>
      </c>
      <c r="GQ212" s="4">
        <f t="shared" si="1136"/>
        <v>0.99898838801933254</v>
      </c>
      <c r="GR212" s="4">
        <f t="shared" si="1137"/>
        <v>0.99803260451212306</v>
      </c>
      <c r="GS212" s="4">
        <f t="shared" si="1138"/>
        <v>0.98764185730294018</v>
      </c>
      <c r="GT212" s="4">
        <f t="shared" si="1139"/>
        <v>0.97119321335546238</v>
      </c>
      <c r="GU212" s="4">
        <f t="shared" si="1140"/>
        <v>0.9307304176151695</v>
      </c>
      <c r="GV212" s="4">
        <f t="shared" si="1141"/>
        <v>0.99039765218324738</v>
      </c>
      <c r="GW212" s="4">
        <f t="shared" si="1142"/>
        <v>0.97671973274723012</v>
      </c>
      <c r="GX212" s="4">
        <f t="shared" si="1143"/>
        <v>0.95565813275263878</v>
      </c>
      <c r="GY212" s="4">
        <f t="shared" si="1144"/>
        <v>0.77248572271771798</v>
      </c>
      <c r="GZ212" s="4">
        <f t="shared" si="1145"/>
        <v>0.58887339248930404</v>
      </c>
      <c r="HA212" s="4">
        <f t="shared" si="1146"/>
        <v>0.36339924025658094</v>
      </c>
      <c r="HB212" s="4">
        <f t="shared" si="1147"/>
        <v>0.99924893292903028</v>
      </c>
      <c r="HC212" s="4">
        <f t="shared" si="1148"/>
        <v>0.99815560707289341</v>
      </c>
      <c r="HD212" s="4">
        <f t="shared" si="1149"/>
        <v>0.99641582479343127</v>
      </c>
      <c r="HE212" s="4">
        <f t="shared" si="1150"/>
        <v>0.97767708891207616</v>
      </c>
      <c r="HF212" s="4">
        <f t="shared" si="1151"/>
        <v>0.94865488869569148</v>
      </c>
      <c r="HG212" s="4">
        <f t="shared" si="1152"/>
        <v>0.88043171172523405</v>
      </c>
      <c r="HH212" s="4">
        <f t="shared" si="1153"/>
        <v>0.98261585752235436</v>
      </c>
      <c r="HI212" s="4">
        <f t="shared" si="1154"/>
        <v>0.95831976871486135</v>
      </c>
      <c r="HJ212" s="4">
        <f t="shared" si="1155"/>
        <v>0.92194212074758686</v>
      </c>
      <c r="HK212" s="4">
        <f t="shared" si="1156"/>
        <v>0.65043718457840383</v>
      </c>
      <c r="HL212" s="4">
        <f t="shared" si="1157"/>
        <v>0.43976173766921134</v>
      </c>
      <c r="HM212" s="4">
        <f t="shared" si="1158"/>
        <v>0.23828959416651382</v>
      </c>
      <c r="HN212" s="4">
        <f t="shared" si="1159"/>
        <v>2.646887278339571E-2</v>
      </c>
      <c r="HP212" s="4">
        <f t="shared" ref="HP212:IU212" si="1214">IF(B1=1,ET212,0)</f>
        <v>0.97623181595282371</v>
      </c>
      <c r="HQ212" s="4">
        <f t="shared" si="1214"/>
        <v>0.94352617963648644</v>
      </c>
      <c r="HR212" s="4">
        <f t="shared" si="1214"/>
        <v>0.89564300407313702</v>
      </c>
      <c r="HS212" s="4">
        <f t="shared" si="1214"/>
        <v>0.57484675880028901</v>
      </c>
      <c r="HT212" s="4">
        <f t="shared" si="1214"/>
        <v>0.36321509728810986</v>
      </c>
      <c r="HU212" s="4">
        <f t="shared" si="1214"/>
        <v>0.18521795993399859</v>
      </c>
      <c r="HV212" s="4">
        <f t="shared" si="1214"/>
        <v>0.63569970127179687</v>
      </c>
      <c r="HW212" s="4">
        <f t="shared" si="1214"/>
        <v>0.41513980432608832</v>
      </c>
      <c r="HX212" s="4">
        <f t="shared" si="1214"/>
        <v>0.2671990533285033</v>
      </c>
      <c r="HY212" s="4">
        <f t="shared" si="1214"/>
        <v>5.4323141661404492E-2</v>
      </c>
      <c r="HZ212" s="4">
        <f t="shared" si="1214"/>
        <v>2.3659627673948743E-2</v>
      </c>
      <c r="IA212" s="4">
        <f t="shared" si="1214"/>
        <v>9.5653965328958597E-3</v>
      </c>
      <c r="IB212" s="4">
        <f t="shared" si="1214"/>
        <v>0.86031787445362551</v>
      </c>
      <c r="IC212" s="4">
        <f t="shared" si="1214"/>
        <v>0.71472156472403792</v>
      </c>
      <c r="ID212" s="4">
        <f t="shared" si="1214"/>
        <v>0.56274367638195277</v>
      </c>
      <c r="IE212" s="4">
        <f t="shared" si="1214"/>
        <v>0.16857424443039282</v>
      </c>
      <c r="IF212" s="4">
        <f t="shared" si="1214"/>
        <v>7.8793314553636584E-2</v>
      </c>
      <c r="IG212" s="4">
        <f t="shared" si="1214"/>
        <v>3.2964406696070925E-2</v>
      </c>
      <c r="IH212" s="4">
        <f t="shared" si="1214"/>
        <v>0.20739960304341237</v>
      </c>
      <c r="II212" s="4">
        <f t="shared" si="1214"/>
        <v>9.6200146418464805E-2</v>
      </c>
      <c r="IJ212" s="4">
        <f t="shared" si="1214"/>
        <v>5.1843020319224477E-2</v>
      </c>
      <c r="IK212" s="4">
        <f t="shared" si="1214"/>
        <v>8.5404016118476294E-3</v>
      </c>
      <c r="IL212" s="4">
        <f t="shared" si="1214"/>
        <v>3.620699731115179E-3</v>
      </c>
      <c r="IM212" s="4">
        <f t="shared" si="1214"/>
        <v>1.4461382861744561E-3</v>
      </c>
      <c r="IN212" s="4">
        <f t="shared" si="1214"/>
        <v>0.99307843841416255</v>
      </c>
      <c r="IO212" s="4">
        <f t="shared" si="1214"/>
        <v>0.98315417321717857</v>
      </c>
      <c r="IP212" s="4">
        <f t="shared" si="1214"/>
        <v>0.96772141608505646</v>
      </c>
      <c r="IQ212" s="4">
        <f t="shared" si="1214"/>
        <v>0.82527017299391958</v>
      </c>
      <c r="IR212" s="4">
        <f t="shared" si="1214"/>
        <v>0.66582884352831095</v>
      </c>
      <c r="IS212" s="4">
        <f t="shared" si="1214"/>
        <v>0.44261119830810963</v>
      </c>
      <c r="IT212" s="4">
        <f t="shared" si="1214"/>
        <v>0.85906718112235758</v>
      </c>
      <c r="IU212" s="4">
        <f t="shared" si="1214"/>
        <v>0.71260271922549212</v>
      </c>
      <c r="IV212" s="4">
        <f t="shared" ref="IV212:KA212" si="1215">IF(AH1=1,FZ212,0)</f>
        <v>0.56019065278993097</v>
      </c>
      <c r="IW212" s="4">
        <f t="shared" si="1215"/>
        <v>0.1671259719090018</v>
      </c>
      <c r="IX212" s="4">
        <f t="shared" si="1215"/>
        <v>7.8043973844706918E-2</v>
      </c>
      <c r="IY212" s="4">
        <f t="shared" si="1215"/>
        <v>3.2635467843442081E-2</v>
      </c>
      <c r="IZ212" s="4">
        <f t="shared" si="1215"/>
        <v>0.99755529058408232</v>
      </c>
      <c r="JA212" s="4">
        <f t="shared" si="1215"/>
        <v>0.99401131094536799</v>
      </c>
      <c r="JB212" s="4">
        <f t="shared" si="1215"/>
        <v>0.98840769040367438</v>
      </c>
      <c r="JC212" s="4">
        <f t="shared" si="1215"/>
        <v>0.93071230887073819</v>
      </c>
      <c r="JD212" s="4">
        <f t="shared" si="1215"/>
        <v>0.84999889681302343</v>
      </c>
      <c r="JE212" s="4">
        <f t="shared" si="1215"/>
        <v>0.69309775375319926</v>
      </c>
      <c r="JF212" s="4">
        <f t="shared" si="1215"/>
        <v>0.94546204565311465</v>
      </c>
      <c r="JG212" s="4">
        <f t="shared" si="1215"/>
        <v>0.8758029407378487</v>
      </c>
      <c r="JH212" s="4">
        <f t="shared" si="1215"/>
        <v>0.78366422157239113</v>
      </c>
      <c r="JI212" s="4">
        <f t="shared" si="1215"/>
        <v>0.36333427160846199</v>
      </c>
      <c r="JJ212" s="4">
        <f t="shared" si="1215"/>
        <v>0.1940333942574104</v>
      </c>
      <c r="JK212" s="4">
        <f t="shared" si="1215"/>
        <v>8.7546849791694845E-2</v>
      </c>
      <c r="JL212" s="4">
        <f t="shared" si="1215"/>
        <v>0.99958825863378031</v>
      </c>
      <c r="JM212" s="4">
        <f t="shared" si="1215"/>
        <v>0.99898838801933254</v>
      </c>
      <c r="JN212" s="4">
        <f t="shared" si="1215"/>
        <v>0.99803260451212306</v>
      </c>
      <c r="JO212" s="4">
        <f t="shared" si="1215"/>
        <v>0.98764185730294018</v>
      </c>
      <c r="JP212" s="4">
        <f t="shared" si="1215"/>
        <v>0.97119321335546238</v>
      </c>
      <c r="JQ212" s="4">
        <f t="shared" si="1215"/>
        <v>0.9307304176151695</v>
      </c>
      <c r="JR212" s="4">
        <f t="shared" si="1215"/>
        <v>0.99039765218324738</v>
      </c>
      <c r="JS212" s="4">
        <f t="shared" si="1215"/>
        <v>0.97671973274723012</v>
      </c>
      <c r="JT212" s="4">
        <f t="shared" si="1215"/>
        <v>0.95565813275263878</v>
      </c>
      <c r="JU212" s="4">
        <f t="shared" si="1215"/>
        <v>0.77248572271771798</v>
      </c>
      <c r="JV212" s="4">
        <f t="shared" si="1215"/>
        <v>0.58887339248930404</v>
      </c>
      <c r="JW212" s="4">
        <f t="shared" si="1215"/>
        <v>0.36339924025658094</v>
      </c>
      <c r="JX212" s="4">
        <f t="shared" si="1215"/>
        <v>0.99924893292903028</v>
      </c>
      <c r="JY212" s="4">
        <f t="shared" si="1215"/>
        <v>0.99815560707289341</v>
      </c>
      <c r="JZ212" s="4">
        <f t="shared" si="1215"/>
        <v>0.99641582479343127</v>
      </c>
      <c r="KA212" s="4">
        <f t="shared" si="1215"/>
        <v>0.97767708891207616</v>
      </c>
      <c r="KB212" s="4">
        <f t="shared" ref="KB212:KJ212" si="1216">IF(BN1=1,HF212,0)</f>
        <v>0.94865488869569148</v>
      </c>
      <c r="KC212" s="4">
        <f t="shared" si="1216"/>
        <v>0.88043171172523405</v>
      </c>
      <c r="KD212" s="4">
        <f t="shared" si="1216"/>
        <v>0.98261585752235436</v>
      </c>
      <c r="KE212" s="4">
        <f t="shared" si="1216"/>
        <v>0.95831976871486135</v>
      </c>
      <c r="KF212" s="4">
        <f t="shared" si="1216"/>
        <v>0.92194212074758686</v>
      </c>
      <c r="KG212" s="4">
        <f t="shared" si="1216"/>
        <v>0.65043718457840383</v>
      </c>
      <c r="KH212" s="4">
        <f t="shared" si="1216"/>
        <v>0.43976173766921134</v>
      </c>
      <c r="KI212" s="4">
        <f t="shared" si="1216"/>
        <v>0.23828959416651382</v>
      </c>
      <c r="KJ212" s="4">
        <f t="shared" si="1216"/>
        <v>0</v>
      </c>
    </row>
    <row r="213" spans="1:296" x14ac:dyDescent="0.2">
      <c r="A213" s="4" t="str">
        <f>'Respondent Data'!A213</f>
        <v>1784</v>
      </c>
      <c r="B213" s="4">
        <f>SUMPRODUCT('Respondent Data'!I213:Z213,'Product Coding'!A100:R100)</f>
        <v>3.8797253320238099</v>
      </c>
      <c r="C213" s="4">
        <f>SUMPRODUCT('Respondent Data'!I213:Z213,'Product Coding'!A101:R101)</f>
        <v>2.0835710019851703</v>
      </c>
      <c r="D213" s="4">
        <f>SUMPRODUCT('Respondent Data'!I213:Z213,'Product Coding'!A102:R102)</f>
        <v>0.86250513053202016</v>
      </c>
      <c r="E213" s="4">
        <f>SUMPRODUCT('Respondent Data'!I213:Z213,'Product Coding'!A103:R103)</f>
        <v>-8.8549308876679778E-3</v>
      </c>
      <c r="F213" s="4">
        <f>SUMPRODUCT('Respondent Data'!I213:Z213,'Product Coding'!A104:R104)</f>
        <v>-1.31714905003699</v>
      </c>
      <c r="G213" s="4">
        <f>SUMPRODUCT('Respondent Data'!I213:Z213,'Product Coding'!A105:R105)</f>
        <v>-2.65645428713895</v>
      </c>
      <c r="H213" s="4">
        <f>SUMPRODUCT('Respondent Data'!I213:Z213,'Product Coding'!A106:R106)</f>
        <v>2.6999031361874923</v>
      </c>
      <c r="I213" s="4">
        <f>SUMPRODUCT('Respondent Data'!I213:Z213,'Product Coding'!A107:R107)</f>
        <v>0.90374880614885211</v>
      </c>
      <c r="J213" s="4">
        <f>SUMPRODUCT('Respondent Data'!I213:Z213,'Product Coding'!A108:R108)</f>
        <v>-0.31731706530429782</v>
      </c>
      <c r="K213" s="4">
        <f>SUMPRODUCT('Respondent Data'!I213:Z213,'Product Coding'!A109:R109)</f>
        <v>-1.188677126723986</v>
      </c>
      <c r="L213" s="4">
        <f>SUMPRODUCT('Respondent Data'!I213:Z213,'Product Coding'!A110:R110)</f>
        <v>-2.4969712458733078</v>
      </c>
      <c r="M213" s="4">
        <f>SUMPRODUCT('Respondent Data'!I213:Z213,'Product Coding'!A111:R111)</f>
        <v>-3.8362764829752685</v>
      </c>
      <c r="N213" s="4">
        <f>SUMPRODUCT('Respondent Data'!I213:Z213,'Product Coding'!A112:R112)</f>
        <v>2.3303466835806335</v>
      </c>
      <c r="O213" s="4">
        <f>SUMPRODUCT('Respondent Data'!I213:Z213,'Product Coding'!A113:R113)</f>
        <v>0.53419235354199324</v>
      </c>
      <c r="P213" s="4">
        <f>SUMPRODUCT('Respondent Data'!I213:Z213,'Product Coding'!A114:R114)</f>
        <v>-0.68687351791115669</v>
      </c>
      <c r="Q213" s="4">
        <f>SUMPRODUCT('Respondent Data'!I213:Z213,'Product Coding'!A115:R115)</f>
        <v>-1.5582335793308448</v>
      </c>
      <c r="R213" s="4">
        <f>SUMPRODUCT('Respondent Data'!I213:Z213,'Product Coding'!A116:R116)</f>
        <v>-2.8665276984801666</v>
      </c>
      <c r="S213" s="4">
        <f>SUMPRODUCT('Respondent Data'!I213:Z213,'Product Coding'!A117:R117)</f>
        <v>-4.2058329355821273</v>
      </c>
      <c r="T213" s="4">
        <f>SUMPRODUCT('Respondent Data'!I213:Z213,'Product Coding'!A118:R118)</f>
        <v>1.1505244877443153</v>
      </c>
      <c r="U213" s="4">
        <f>SUMPRODUCT('Respondent Data'!I213:Z213,'Product Coding'!A119:R119)</f>
        <v>-0.64562984229432474</v>
      </c>
      <c r="V213" s="4">
        <f>SUMPRODUCT('Respondent Data'!I213:Z213,'Product Coding'!A120:R120)</f>
        <v>-1.8666957137474747</v>
      </c>
      <c r="W213" s="4">
        <f>SUMPRODUCT('Respondent Data'!I213:Z213,'Product Coding'!A121:R121)</f>
        <v>-2.7380557751671626</v>
      </c>
      <c r="X213" s="4">
        <f>SUMPRODUCT('Respondent Data'!I213:Z213,'Product Coding'!A122:R122)</f>
        <v>-4.0463498943164851</v>
      </c>
      <c r="Y213" s="4">
        <f>SUMPRODUCT('Respondent Data'!I213:Z213,'Product Coding'!A123:R123)</f>
        <v>-5.3856551314184449</v>
      </c>
      <c r="Z213" s="4">
        <f>SUMPRODUCT('Respondent Data'!I213:Z213,'Product Coding'!A124:R124)</f>
        <v>4.0575472468074274</v>
      </c>
      <c r="AA213" s="4">
        <f>SUMPRODUCT('Respondent Data'!I213:Z213,'Product Coding'!A125:R125)</f>
        <v>2.261392916768787</v>
      </c>
      <c r="AB213" s="4">
        <f>SUMPRODUCT('Respondent Data'!I213:Z213,'Product Coding'!A126:R126)</f>
        <v>1.040327045315637</v>
      </c>
      <c r="AC213" s="4">
        <f>SUMPRODUCT('Respondent Data'!I213:Z213,'Product Coding'!A127:R127)</f>
        <v>0.16896698389594905</v>
      </c>
      <c r="AD213" s="4">
        <f>SUMPRODUCT('Respondent Data'!I213:Z213,'Product Coding'!A128:R128)</f>
        <v>-1.1393271352533729</v>
      </c>
      <c r="AE213" s="4">
        <f>SUMPRODUCT('Respondent Data'!I213:Z213,'Product Coding'!A129:R129)</f>
        <v>-2.4786323723553334</v>
      </c>
      <c r="AF213" s="4">
        <f>SUMPRODUCT('Respondent Data'!I213:Z213,'Product Coding'!A130:R130)</f>
        <v>2.877725050971109</v>
      </c>
      <c r="AG213" s="4">
        <f>SUMPRODUCT('Respondent Data'!I213:Z213,'Product Coding'!A131:R131)</f>
        <v>1.0815707209324692</v>
      </c>
      <c r="AH213" s="4">
        <f>SUMPRODUCT('Respondent Data'!I213:Z213,'Product Coding'!A132:R132)</f>
        <v>-0.13949515052068084</v>
      </c>
      <c r="AI213" s="4">
        <f>SUMPRODUCT('Respondent Data'!I213:Z213,'Product Coding'!A133:R133)</f>
        <v>-1.0108552119403689</v>
      </c>
      <c r="AJ213" s="4">
        <f>SUMPRODUCT('Respondent Data'!I213:Z213,'Product Coding'!A134:R134)</f>
        <v>-2.3191493310896911</v>
      </c>
      <c r="AK213" s="4">
        <f>SUMPRODUCT('Respondent Data'!I213:Z213,'Product Coding'!A135:R135)</f>
        <v>-3.6584545681916509</v>
      </c>
      <c r="AL213" s="4">
        <f>SUMPRODUCT('Respondent Data'!I213:Z213,'Product Coding'!A136:R136)</f>
        <v>5.9199879963741333</v>
      </c>
      <c r="AM213" s="4">
        <f>SUMPRODUCT('Respondent Data'!I213:Z213,'Product Coding'!A137:R137)</f>
        <v>4.1238336663354929</v>
      </c>
      <c r="AN213" s="4">
        <f>SUMPRODUCT('Respondent Data'!I213:Z213,'Product Coding'!A138:R138)</f>
        <v>2.9027677948823429</v>
      </c>
      <c r="AO213" s="4">
        <f>SUMPRODUCT('Respondent Data'!I213:Z213,'Product Coding'!A139:R139)</f>
        <v>2.0314077334626548</v>
      </c>
      <c r="AP213" s="4">
        <f>SUMPRODUCT('Respondent Data'!I213:Z213,'Product Coding'!A140:R140)</f>
        <v>0.72311361431333299</v>
      </c>
      <c r="AQ213" s="4">
        <f>SUMPRODUCT('Respondent Data'!I213:Z213,'Product Coding'!A141:R141)</f>
        <v>-0.61619162278862727</v>
      </c>
      <c r="AR213" s="4">
        <f>SUMPRODUCT('Respondent Data'!I213:Z213,'Product Coding'!A142:R142)</f>
        <v>4.7401658005378158</v>
      </c>
      <c r="AS213" s="4">
        <f>SUMPRODUCT('Respondent Data'!I213:Z213,'Product Coding'!A143:R143)</f>
        <v>2.9440114704991753</v>
      </c>
      <c r="AT213" s="4">
        <f>SUMPRODUCT('Respondent Data'!I213:Z213,'Product Coding'!A144:R144)</f>
        <v>1.7229455990460252</v>
      </c>
      <c r="AU213" s="4">
        <f>SUMPRODUCT('Respondent Data'!I213:Z213,'Product Coding'!A145:R145)</f>
        <v>0.85158553762633704</v>
      </c>
      <c r="AV213" s="4">
        <f>SUMPRODUCT('Respondent Data'!I213:Z213,'Product Coding'!A146:R146)</f>
        <v>-0.45670858152298499</v>
      </c>
      <c r="AW213" s="4">
        <f>SUMPRODUCT('Respondent Data'!I213:Z213,'Product Coding'!A147:R147)</f>
        <v>-1.7960138186249452</v>
      </c>
      <c r="AX213" s="4">
        <f>SUMPRODUCT('Respondent Data'!I213:Z213,'Product Coding'!A148:R148)</f>
        <v>6.4138171762990028</v>
      </c>
      <c r="AY213" s="4">
        <f>SUMPRODUCT('Respondent Data'!I213:Z213,'Product Coding'!A149:R149)</f>
        <v>4.6176628462603633</v>
      </c>
      <c r="AZ213" s="4">
        <f>SUMPRODUCT('Respondent Data'!I213:Z213,'Product Coding'!A150:R150)</f>
        <v>3.3965969748072133</v>
      </c>
      <c r="BA213" s="4">
        <f>SUMPRODUCT('Respondent Data'!I213:Z213,'Product Coding'!A151:R151)</f>
        <v>2.5252369133875252</v>
      </c>
      <c r="BB213" s="4">
        <f>SUMPRODUCT('Respondent Data'!I213:Z213,'Product Coding'!A152:R152)</f>
        <v>1.216942794238203</v>
      </c>
      <c r="BC213" s="4">
        <f>SUMPRODUCT('Respondent Data'!I213:Z213,'Product Coding'!A153:R153)</f>
        <v>-0.1223624428637573</v>
      </c>
      <c r="BD213" s="4">
        <f>SUMPRODUCT('Respondent Data'!I213:Z213,'Product Coding'!A154:R154)</f>
        <v>5.2339949804626853</v>
      </c>
      <c r="BE213" s="4">
        <f>SUMPRODUCT('Respondent Data'!I213:Z213,'Product Coding'!A155:R155)</f>
        <v>3.4378406504240457</v>
      </c>
      <c r="BF213" s="4">
        <f>SUMPRODUCT('Respondent Data'!I213:Z213,'Product Coding'!A156:R156)</f>
        <v>2.2167747789708949</v>
      </c>
      <c r="BG213" s="4">
        <f>SUMPRODUCT('Respondent Data'!I213:Z213,'Product Coding'!A157:R157)</f>
        <v>1.345414717551207</v>
      </c>
      <c r="BH213" s="4">
        <f>SUMPRODUCT('Respondent Data'!I213:Z213,'Product Coding'!A158:R158)</f>
        <v>3.7120598401884974E-2</v>
      </c>
      <c r="BI213" s="4">
        <f>SUMPRODUCT('Respondent Data'!I213:Z213,'Product Coding'!A159:R159)</f>
        <v>-1.3021846387000753</v>
      </c>
      <c r="BJ213" s="4">
        <f>SUMPRODUCT('Respondent Data'!I213:Z213,'Product Coding'!A160:R160)</f>
        <v>5.6343156226340021</v>
      </c>
      <c r="BK213" s="4">
        <f>SUMPRODUCT('Respondent Data'!I213:Z213,'Product Coding'!A161:R161)</f>
        <v>3.8381612925953617</v>
      </c>
      <c r="BL213" s="4">
        <f>SUMPRODUCT('Respondent Data'!I213:Z213,'Product Coding'!A162:R162)</f>
        <v>2.6170954211422117</v>
      </c>
      <c r="BM213" s="4">
        <f>SUMPRODUCT('Respondent Data'!I213:Z213,'Product Coding'!A163:R163)</f>
        <v>1.745735359722524</v>
      </c>
      <c r="BN213" s="4">
        <f>SUMPRODUCT('Respondent Data'!I213:Z213,'Product Coding'!A164:R164)</f>
        <v>0.43744124057320199</v>
      </c>
      <c r="BO213" s="4">
        <f>SUMPRODUCT('Respondent Data'!I213:Z213,'Product Coding'!A165:R165)</f>
        <v>-0.90186399652875826</v>
      </c>
      <c r="BP213" s="4">
        <f>SUMPRODUCT('Respondent Data'!I213:Z213,'Product Coding'!A166:R166)</f>
        <v>4.4544934267976846</v>
      </c>
      <c r="BQ213" s="4">
        <f>SUMPRODUCT('Respondent Data'!I213:Z213,'Product Coding'!A167:R167)</f>
        <v>2.6583390967590441</v>
      </c>
      <c r="BR213" s="4">
        <f>SUMPRODUCT('Respondent Data'!I213:Z213,'Product Coding'!A168:R168)</f>
        <v>1.437273225305894</v>
      </c>
      <c r="BS213" s="4">
        <f>SUMPRODUCT('Respondent Data'!I213:Z213,'Product Coding'!A169:R169)</f>
        <v>0.56591316388620605</v>
      </c>
      <c r="BT213" s="4">
        <f>SUMPRODUCT('Respondent Data'!I213:Z213,'Product Coding'!A170:R170)</f>
        <v>-0.74238095526311598</v>
      </c>
      <c r="BU213" s="4">
        <f>SUMPRODUCT('Respondent Data'!I213:Z213,'Product Coding'!A171:R171)</f>
        <v>-2.0816861923650762</v>
      </c>
      <c r="BV213" s="4">
        <f>SUMPRODUCT('Respondent Data'!I213:Z213,'Product Coding'!A172:R172)</f>
        <v>-3.4405531415587598</v>
      </c>
      <c r="BX213" s="4">
        <f t="shared" si="1014"/>
        <v>2.0656498081118115E-2</v>
      </c>
      <c r="BY213" s="4">
        <f t="shared" si="1015"/>
        <v>0.12448488177396846</v>
      </c>
      <c r="BZ213" s="4">
        <f t="shared" si="1016"/>
        <v>0.42210333277194551</v>
      </c>
      <c r="CA213" s="4">
        <f t="shared" si="1017"/>
        <v>1.0088942517637005</v>
      </c>
      <c r="CB213" s="4">
        <f t="shared" si="1018"/>
        <v>3.7327642688835359</v>
      </c>
      <c r="CC213" s="4">
        <f t="shared" si="1019"/>
        <v>14.245688323477905</v>
      </c>
      <c r="CD213" s="4">
        <f t="shared" si="1020"/>
        <v>6.7212022837226604E-2</v>
      </c>
      <c r="CE213" s="4">
        <f t="shared" si="1021"/>
        <v>0.40504836220663681</v>
      </c>
      <c r="CF213" s="4">
        <f t="shared" si="1022"/>
        <v>1.3734379724252765</v>
      </c>
      <c r="CG213" s="4">
        <f t="shared" si="1023"/>
        <v>3.2827356904156355</v>
      </c>
      <c r="CH213" s="4">
        <f t="shared" si="1024"/>
        <v>12.145652002626552</v>
      </c>
      <c r="CI213" s="4">
        <f t="shared" si="1025"/>
        <v>46.35255817174712</v>
      </c>
      <c r="CJ213" s="4">
        <f t="shared" si="1026"/>
        <v>9.7262022097839587E-2</v>
      </c>
      <c r="CK213" s="4">
        <f t="shared" si="1027"/>
        <v>0.58614249493790782</v>
      </c>
      <c r="CL213" s="4">
        <f t="shared" si="1028"/>
        <v>1.9874919513663505</v>
      </c>
      <c r="CM213" s="4">
        <f t="shared" si="1029"/>
        <v>4.7504225848969703</v>
      </c>
      <c r="CN213" s="4">
        <f t="shared" si="1030"/>
        <v>17.575883355467806</v>
      </c>
      <c r="CO213" s="4">
        <f t="shared" si="1031"/>
        <v>67.07644476212424</v>
      </c>
      <c r="CP213" s="4">
        <f t="shared" si="1032"/>
        <v>0.31647074081789311</v>
      </c>
      <c r="CQ213" s="4">
        <f t="shared" si="1033"/>
        <v>1.9071878786485577</v>
      </c>
      <c r="CR213" s="4">
        <f t="shared" si="1034"/>
        <v>6.4668925923192377</v>
      </c>
      <c r="CS213" s="4">
        <f t="shared" si="1035"/>
        <v>15.456904166850419</v>
      </c>
      <c r="CT213" s="4">
        <f t="shared" si="1036"/>
        <v>57.188332157422067</v>
      </c>
      <c r="CU213" s="4">
        <f t="shared" si="1037"/>
        <v>218.25304170569416</v>
      </c>
      <c r="CV213" s="4">
        <f t="shared" si="1038"/>
        <v>1.7291378629530781E-2</v>
      </c>
      <c r="CW213" s="4">
        <f t="shared" si="1039"/>
        <v>0.10420523439903191</v>
      </c>
      <c r="CX213" s="4">
        <f t="shared" si="1040"/>
        <v>0.35333910516121086</v>
      </c>
      <c r="CY213" s="4">
        <f t="shared" si="1041"/>
        <v>0.8445367862401495</v>
      </c>
      <c r="CZ213" s="4">
        <f t="shared" si="1042"/>
        <v>3.1246651806410721</v>
      </c>
      <c r="DA213" s="4">
        <f t="shared" si="1043"/>
        <v>11.924944376932297</v>
      </c>
      <c r="DB213" s="4">
        <f t="shared" si="1044"/>
        <v>5.6262611928277438E-2</v>
      </c>
      <c r="DC213" s="4">
        <f t="shared" si="1045"/>
        <v>0.33906253454395668</v>
      </c>
      <c r="DD213" s="4">
        <f t="shared" si="1046"/>
        <v>1.1496932302909999</v>
      </c>
      <c r="DE213" s="4">
        <f t="shared" si="1047"/>
        <v>2.7479500901238141</v>
      </c>
      <c r="DF213" s="4">
        <f t="shared" si="1048"/>
        <v>10.167021857006208</v>
      </c>
      <c r="DG213" s="4">
        <f t="shared" si="1049"/>
        <v>38.801331699474893</v>
      </c>
      <c r="DH213" s="4">
        <f t="shared" si="1050"/>
        <v>2.6852324092855734E-3</v>
      </c>
      <c r="DI213" s="4">
        <f t="shared" si="1051"/>
        <v>1.6182357614192931E-2</v>
      </c>
      <c r="DJ213" s="4">
        <f t="shared" si="1052"/>
        <v>5.4871137633089546E-2</v>
      </c>
      <c r="DK213" s="4">
        <f t="shared" si="1053"/>
        <v>0.13115076581418142</v>
      </c>
      <c r="DL213" s="4">
        <f t="shared" si="1054"/>
        <v>0.48523905415465712</v>
      </c>
      <c r="DM213" s="4">
        <f t="shared" si="1055"/>
        <v>1.8518620062589704</v>
      </c>
      <c r="DN213" s="4">
        <f t="shared" si="1056"/>
        <v>8.7371974333412192E-3</v>
      </c>
      <c r="DO213" s="4">
        <f t="shared" si="1057"/>
        <v>5.2654084213795735E-2</v>
      </c>
      <c r="DP213" s="4">
        <f t="shared" si="1058"/>
        <v>0.17853946691336717</v>
      </c>
      <c r="DQ213" s="4">
        <f t="shared" si="1059"/>
        <v>0.4267377864537521</v>
      </c>
      <c r="DR213" s="4">
        <f t="shared" si="1060"/>
        <v>1.5788687056868118</v>
      </c>
      <c r="DS213" s="4">
        <f t="shared" si="1061"/>
        <v>6.0255804719312307</v>
      </c>
      <c r="DT213" s="4">
        <f t="shared" si="1062"/>
        <v>1.6387571229855194E-3</v>
      </c>
      <c r="DU213" s="4">
        <f t="shared" si="1063"/>
        <v>9.8758504907264857E-3</v>
      </c>
      <c r="DV213" s="4">
        <f t="shared" si="1064"/>
        <v>3.3487033499073629E-2</v>
      </c>
      <c r="DW213" s="4">
        <f t="shared" si="1065"/>
        <v>8.0039348147215889E-2</v>
      </c>
      <c r="DX213" s="4">
        <f t="shared" si="1066"/>
        <v>0.29613412738388117</v>
      </c>
      <c r="DY213" s="4">
        <f t="shared" si="1067"/>
        <v>1.1301636473062528</v>
      </c>
      <c r="DZ213" s="4">
        <f t="shared" si="1068"/>
        <v>5.3321807376174825E-3</v>
      </c>
      <c r="EA213" s="4">
        <f t="shared" si="1069"/>
        <v>3.2133999001819902E-2</v>
      </c>
      <c r="EB213" s="4">
        <f t="shared" si="1070"/>
        <v>0.10895996269319633</v>
      </c>
      <c r="EC213" s="4">
        <f t="shared" si="1071"/>
        <v>0.26043167987243926</v>
      </c>
      <c r="ED213" s="4">
        <f t="shared" si="1072"/>
        <v>0.96355992455475459</v>
      </c>
      <c r="EE213" s="4">
        <f t="shared" si="1073"/>
        <v>3.6773215176286818</v>
      </c>
      <c r="EF213" s="4">
        <f t="shared" si="1074"/>
        <v>3.5731217602920384E-3</v>
      </c>
      <c r="EG213" s="4">
        <f t="shared" si="1075"/>
        <v>2.1533158144580927E-2</v>
      </c>
      <c r="EH213" s="4">
        <f t="shared" si="1076"/>
        <v>7.3014631884669973E-2</v>
      </c>
      <c r="EI213" s="4">
        <f t="shared" si="1077"/>
        <v>0.17451660928459292</v>
      </c>
      <c r="EJ213" s="4">
        <f t="shared" si="1078"/>
        <v>0.64568646547984543</v>
      </c>
      <c r="EK213" s="4">
        <f t="shared" si="1079"/>
        <v>2.4641920783990834</v>
      </c>
      <c r="EL213" s="4">
        <f t="shared" si="1080"/>
        <v>1.1626207908515943E-2</v>
      </c>
      <c r="EM213" s="4">
        <f t="shared" si="1081"/>
        <v>7.0064495505854169E-2</v>
      </c>
      <c r="EN213" s="4">
        <f t="shared" si="1082"/>
        <v>0.23757468891447733</v>
      </c>
      <c r="EO213" s="4">
        <f t="shared" si="1083"/>
        <v>0.56784137769379861</v>
      </c>
      <c r="EP213" s="4">
        <f t="shared" si="1084"/>
        <v>2.1009317887812298</v>
      </c>
      <c r="EQ213" s="4">
        <f t="shared" si="1085"/>
        <v>8.017977374396617</v>
      </c>
      <c r="ER213" s="4">
        <f t="shared" si="1086"/>
        <v>31.204213742911406</v>
      </c>
      <c r="ET213" s="4">
        <f t="shared" si="1087"/>
        <v>0.97976155727225245</v>
      </c>
      <c r="EU213" s="4">
        <f t="shared" si="1088"/>
        <v>0.88929608232919655</v>
      </c>
      <c r="EV213" s="4">
        <f t="shared" si="1089"/>
        <v>0.70318378204684528</v>
      </c>
      <c r="EW213" s="4">
        <f t="shared" si="1090"/>
        <v>0.49778628174283152</v>
      </c>
      <c r="EX213" s="4">
        <f t="shared" si="1091"/>
        <v>0.21129300831116635</v>
      </c>
      <c r="EY213" s="4">
        <f t="shared" si="1092"/>
        <v>6.5592315596536874E-2</v>
      </c>
      <c r="EZ213" s="4">
        <f t="shared" si="1093"/>
        <v>0.93702092798904124</v>
      </c>
      <c r="FA213" s="4">
        <f t="shared" si="1094"/>
        <v>0.71171927379744715</v>
      </c>
      <c r="FB213" s="4">
        <f t="shared" si="1095"/>
        <v>0.42132973838712073</v>
      </c>
      <c r="FC213" s="4">
        <f t="shared" si="1096"/>
        <v>0.23349561408561986</v>
      </c>
      <c r="FD213" s="4">
        <f t="shared" si="1097"/>
        <v>7.6070779889821832E-2</v>
      </c>
      <c r="FE213" s="4">
        <f t="shared" si="1098"/>
        <v>2.1118183232530181E-2</v>
      </c>
      <c r="FF213" s="4">
        <f t="shared" si="1099"/>
        <v>0.91135934704831423</v>
      </c>
      <c r="FG213" s="4">
        <f t="shared" si="1100"/>
        <v>0.63046037994155546</v>
      </c>
      <c r="FH213" s="4">
        <f t="shared" si="1101"/>
        <v>0.33472893526713704</v>
      </c>
      <c r="FI213" s="4">
        <f t="shared" si="1102"/>
        <v>0.17390026302178571</v>
      </c>
      <c r="FJ213" s="4">
        <f t="shared" si="1103"/>
        <v>5.3833240705920472E-2</v>
      </c>
      <c r="FK213" s="4">
        <f t="shared" si="1104"/>
        <v>1.4689368745595408E-2</v>
      </c>
      <c r="FL213" s="4">
        <f t="shared" si="1105"/>
        <v>0.759606703737846</v>
      </c>
      <c r="FM213" s="4">
        <f t="shared" si="1106"/>
        <v>0.34397501700676542</v>
      </c>
      <c r="FN213" s="4">
        <f t="shared" si="1107"/>
        <v>0.13392451915387699</v>
      </c>
      <c r="FO213" s="4">
        <f t="shared" si="1108"/>
        <v>6.076477020594958E-2</v>
      </c>
      <c r="FP213" s="4">
        <f t="shared" si="1109"/>
        <v>1.7185575920866936E-2</v>
      </c>
      <c r="FQ213" s="4">
        <f t="shared" si="1110"/>
        <v>4.5609401457805607E-3</v>
      </c>
      <c r="FR213" s="4">
        <f t="shared" si="1111"/>
        <v>0.98300253104196622</v>
      </c>
      <c r="FS213" s="4">
        <f t="shared" si="1112"/>
        <v>0.905628744410231</v>
      </c>
      <c r="FT213" s="4">
        <f t="shared" si="1113"/>
        <v>0.73891310476902172</v>
      </c>
      <c r="FU213" s="4">
        <f t="shared" si="1114"/>
        <v>0.54214153247567975</v>
      </c>
      <c r="FV213" s="4">
        <f t="shared" si="1115"/>
        <v>0.24244392119230779</v>
      </c>
      <c r="FW213" s="4">
        <f t="shared" si="1116"/>
        <v>7.7369772034357298E-2</v>
      </c>
      <c r="FX213" s="4">
        <f t="shared" si="1117"/>
        <v>0.94673425785130627</v>
      </c>
      <c r="FY213" s="4">
        <f t="shared" si="1118"/>
        <v>0.74679111259024888</v>
      </c>
      <c r="FZ213" s="4">
        <f t="shared" si="1119"/>
        <v>0.46518265299864764</v>
      </c>
      <c r="GA213" s="4">
        <f t="shared" si="1120"/>
        <v>0.26681251776406789</v>
      </c>
      <c r="GB213" s="4">
        <f t="shared" si="1121"/>
        <v>8.9549390410890828E-2</v>
      </c>
      <c r="GC213" s="4">
        <f t="shared" si="1122"/>
        <v>2.5124787470696443E-2</v>
      </c>
      <c r="GD213" s="4">
        <f t="shared" si="1123"/>
        <v>0.99732195875386187</v>
      </c>
      <c r="GE213" s="4">
        <f t="shared" si="1124"/>
        <v>0.9840753409140206</v>
      </c>
      <c r="GF213" s="4">
        <f t="shared" si="1125"/>
        <v>0.94798308942625087</v>
      </c>
      <c r="GG213" s="4">
        <f t="shared" si="1126"/>
        <v>0.88405545062794388</v>
      </c>
      <c r="GH213" s="4">
        <f t="shared" si="1127"/>
        <v>0.67329228732755264</v>
      </c>
      <c r="GI213" s="4">
        <f t="shared" si="1128"/>
        <v>0.35064810211900294</v>
      </c>
      <c r="GJ213" s="4">
        <f t="shared" si="1129"/>
        <v>0.99133847997717106</v>
      </c>
      <c r="GK213" s="4">
        <f t="shared" si="1130"/>
        <v>0.94997968943128941</v>
      </c>
      <c r="GL213" s="4">
        <f t="shared" si="1131"/>
        <v>0.84850785915471483</v>
      </c>
      <c r="GM213" s="4">
        <f t="shared" si="1132"/>
        <v>0.70089963936930832</v>
      </c>
      <c r="GN213" s="4">
        <f t="shared" si="1133"/>
        <v>0.387766929659832</v>
      </c>
      <c r="GO213" s="4">
        <f t="shared" si="1134"/>
        <v>0.14233699322002277</v>
      </c>
      <c r="GP213" s="4">
        <f t="shared" si="1135"/>
        <v>0.99836392400819984</v>
      </c>
      <c r="GQ213" s="4">
        <f t="shared" si="1136"/>
        <v>0.9902207281361094</v>
      </c>
      <c r="GR213" s="4">
        <f t="shared" si="1137"/>
        <v>0.96759801292746106</v>
      </c>
      <c r="GS213" s="4">
        <f t="shared" si="1138"/>
        <v>0.92589219246083798</v>
      </c>
      <c r="GT213" s="4">
        <f t="shared" si="1139"/>
        <v>0.77152509055401652</v>
      </c>
      <c r="GU213" s="4">
        <f t="shared" si="1140"/>
        <v>0.46944750055451046</v>
      </c>
      <c r="GV213" s="4">
        <f t="shared" si="1141"/>
        <v>0.99469610061253066</v>
      </c>
      <c r="GW213" s="4">
        <f t="shared" si="1142"/>
        <v>0.96886644657292875</v>
      </c>
      <c r="GX213" s="4">
        <f t="shared" si="1143"/>
        <v>0.90174581016560917</v>
      </c>
      <c r="GY213" s="4">
        <f t="shared" si="1144"/>
        <v>0.79337897957404879</v>
      </c>
      <c r="GZ213" s="4">
        <f t="shared" si="1145"/>
        <v>0.50927908412408351</v>
      </c>
      <c r="HA213" s="4">
        <f t="shared" si="1146"/>
        <v>0.21379757543522088</v>
      </c>
      <c r="HB213" s="4">
        <f t="shared" si="1147"/>
        <v>0.99643959998248577</v>
      </c>
      <c r="HC213" s="4">
        <f t="shared" si="1148"/>
        <v>0.97892074479139579</v>
      </c>
      <c r="HD213" s="4">
        <f t="shared" si="1149"/>
        <v>0.93195374068997983</v>
      </c>
      <c r="HE213" s="4">
        <f t="shared" si="1150"/>
        <v>0.85141409844268412</v>
      </c>
      <c r="HF213" s="4">
        <f t="shared" si="1151"/>
        <v>0.60764916098913313</v>
      </c>
      <c r="HG213" s="4">
        <f t="shared" si="1152"/>
        <v>0.28866759618656385</v>
      </c>
      <c r="HH213" s="4">
        <f t="shared" si="1153"/>
        <v>0.988507407362891</v>
      </c>
      <c r="HI213" s="4">
        <f t="shared" si="1154"/>
        <v>0.93452310977504915</v>
      </c>
      <c r="HJ213" s="4">
        <f t="shared" si="1155"/>
        <v>0.80803203956695091</v>
      </c>
      <c r="HK213" s="4">
        <f t="shared" si="1156"/>
        <v>0.63781962526779368</v>
      </c>
      <c r="HL213" s="4">
        <f t="shared" si="1157"/>
        <v>0.32248371396554759</v>
      </c>
      <c r="HM213" s="4">
        <f t="shared" si="1158"/>
        <v>0.11088961066138281</v>
      </c>
      <c r="HN213" s="4">
        <f t="shared" si="1159"/>
        <v>3.1051837128615315E-2</v>
      </c>
      <c r="HP213" s="4">
        <f t="shared" ref="HP213:IU213" si="1217">IF(B1=1,ET213,0)</f>
        <v>0.97976155727225245</v>
      </c>
      <c r="HQ213" s="4">
        <f t="shared" si="1217"/>
        <v>0.88929608232919655</v>
      </c>
      <c r="HR213" s="4">
        <f t="shared" si="1217"/>
        <v>0.70318378204684528</v>
      </c>
      <c r="HS213" s="4">
        <f t="shared" si="1217"/>
        <v>0.49778628174283152</v>
      </c>
      <c r="HT213" s="4">
        <f t="shared" si="1217"/>
        <v>0.21129300831116635</v>
      </c>
      <c r="HU213" s="4">
        <f t="shared" si="1217"/>
        <v>6.5592315596536874E-2</v>
      </c>
      <c r="HV213" s="4">
        <f t="shared" si="1217"/>
        <v>0.93702092798904124</v>
      </c>
      <c r="HW213" s="4">
        <f t="shared" si="1217"/>
        <v>0.71171927379744715</v>
      </c>
      <c r="HX213" s="4">
        <f t="shared" si="1217"/>
        <v>0.42132973838712073</v>
      </c>
      <c r="HY213" s="4">
        <f t="shared" si="1217"/>
        <v>0.23349561408561986</v>
      </c>
      <c r="HZ213" s="4">
        <f t="shared" si="1217"/>
        <v>7.6070779889821832E-2</v>
      </c>
      <c r="IA213" s="4">
        <f t="shared" si="1217"/>
        <v>2.1118183232530181E-2</v>
      </c>
      <c r="IB213" s="4">
        <f t="shared" si="1217"/>
        <v>0.91135934704831423</v>
      </c>
      <c r="IC213" s="4">
        <f t="shared" si="1217"/>
        <v>0.63046037994155546</v>
      </c>
      <c r="ID213" s="4">
        <f t="shared" si="1217"/>
        <v>0.33472893526713704</v>
      </c>
      <c r="IE213" s="4">
        <f t="shared" si="1217"/>
        <v>0.17390026302178571</v>
      </c>
      <c r="IF213" s="4">
        <f t="shared" si="1217"/>
        <v>5.3833240705920472E-2</v>
      </c>
      <c r="IG213" s="4">
        <f t="shared" si="1217"/>
        <v>1.4689368745595408E-2</v>
      </c>
      <c r="IH213" s="4">
        <f t="shared" si="1217"/>
        <v>0.759606703737846</v>
      </c>
      <c r="II213" s="4">
        <f t="shared" si="1217"/>
        <v>0.34397501700676542</v>
      </c>
      <c r="IJ213" s="4">
        <f t="shared" si="1217"/>
        <v>0.13392451915387699</v>
      </c>
      <c r="IK213" s="4">
        <f t="shared" si="1217"/>
        <v>6.076477020594958E-2</v>
      </c>
      <c r="IL213" s="4">
        <f t="shared" si="1217"/>
        <v>1.7185575920866936E-2</v>
      </c>
      <c r="IM213" s="4">
        <f t="shared" si="1217"/>
        <v>4.5609401457805607E-3</v>
      </c>
      <c r="IN213" s="4">
        <f t="shared" si="1217"/>
        <v>0.98300253104196622</v>
      </c>
      <c r="IO213" s="4">
        <f t="shared" si="1217"/>
        <v>0.905628744410231</v>
      </c>
      <c r="IP213" s="4">
        <f t="shared" si="1217"/>
        <v>0.73891310476902172</v>
      </c>
      <c r="IQ213" s="4">
        <f t="shared" si="1217"/>
        <v>0.54214153247567975</v>
      </c>
      <c r="IR213" s="4">
        <f t="shared" si="1217"/>
        <v>0.24244392119230779</v>
      </c>
      <c r="IS213" s="4">
        <f t="shared" si="1217"/>
        <v>7.7369772034357298E-2</v>
      </c>
      <c r="IT213" s="4">
        <f t="shared" si="1217"/>
        <v>0.94673425785130627</v>
      </c>
      <c r="IU213" s="4">
        <f t="shared" si="1217"/>
        <v>0.74679111259024888</v>
      </c>
      <c r="IV213" s="4">
        <f t="shared" ref="IV213:KA213" si="1218">IF(AH1=1,FZ213,0)</f>
        <v>0.46518265299864764</v>
      </c>
      <c r="IW213" s="4">
        <f t="shared" si="1218"/>
        <v>0.26681251776406789</v>
      </c>
      <c r="IX213" s="4">
        <f t="shared" si="1218"/>
        <v>8.9549390410890828E-2</v>
      </c>
      <c r="IY213" s="4">
        <f t="shared" si="1218"/>
        <v>2.5124787470696443E-2</v>
      </c>
      <c r="IZ213" s="4">
        <f t="shared" si="1218"/>
        <v>0.99732195875386187</v>
      </c>
      <c r="JA213" s="4">
        <f t="shared" si="1218"/>
        <v>0.9840753409140206</v>
      </c>
      <c r="JB213" s="4">
        <f t="shared" si="1218"/>
        <v>0.94798308942625087</v>
      </c>
      <c r="JC213" s="4">
        <f t="shared" si="1218"/>
        <v>0.88405545062794388</v>
      </c>
      <c r="JD213" s="4">
        <f t="shared" si="1218"/>
        <v>0.67329228732755264</v>
      </c>
      <c r="JE213" s="4">
        <f t="shared" si="1218"/>
        <v>0.35064810211900294</v>
      </c>
      <c r="JF213" s="4">
        <f t="shared" si="1218"/>
        <v>0.99133847997717106</v>
      </c>
      <c r="JG213" s="4">
        <f t="shared" si="1218"/>
        <v>0.94997968943128941</v>
      </c>
      <c r="JH213" s="4">
        <f t="shared" si="1218"/>
        <v>0.84850785915471483</v>
      </c>
      <c r="JI213" s="4">
        <f t="shared" si="1218"/>
        <v>0.70089963936930832</v>
      </c>
      <c r="JJ213" s="4">
        <f t="shared" si="1218"/>
        <v>0.387766929659832</v>
      </c>
      <c r="JK213" s="4">
        <f t="shared" si="1218"/>
        <v>0.14233699322002277</v>
      </c>
      <c r="JL213" s="4">
        <f t="shared" si="1218"/>
        <v>0.99836392400819984</v>
      </c>
      <c r="JM213" s="4">
        <f t="shared" si="1218"/>
        <v>0.9902207281361094</v>
      </c>
      <c r="JN213" s="4">
        <f t="shared" si="1218"/>
        <v>0.96759801292746106</v>
      </c>
      <c r="JO213" s="4">
        <f t="shared" si="1218"/>
        <v>0.92589219246083798</v>
      </c>
      <c r="JP213" s="4">
        <f t="shared" si="1218"/>
        <v>0.77152509055401652</v>
      </c>
      <c r="JQ213" s="4">
        <f t="shared" si="1218"/>
        <v>0.46944750055451046</v>
      </c>
      <c r="JR213" s="4">
        <f t="shared" si="1218"/>
        <v>0.99469610061253066</v>
      </c>
      <c r="JS213" s="4">
        <f t="shared" si="1218"/>
        <v>0.96886644657292875</v>
      </c>
      <c r="JT213" s="4">
        <f t="shared" si="1218"/>
        <v>0.90174581016560917</v>
      </c>
      <c r="JU213" s="4">
        <f t="shared" si="1218"/>
        <v>0.79337897957404879</v>
      </c>
      <c r="JV213" s="4">
        <f t="shared" si="1218"/>
        <v>0.50927908412408351</v>
      </c>
      <c r="JW213" s="4">
        <f t="shared" si="1218"/>
        <v>0.21379757543522088</v>
      </c>
      <c r="JX213" s="4">
        <f t="shared" si="1218"/>
        <v>0.99643959998248577</v>
      </c>
      <c r="JY213" s="4">
        <f t="shared" si="1218"/>
        <v>0.97892074479139579</v>
      </c>
      <c r="JZ213" s="4">
        <f t="shared" si="1218"/>
        <v>0.93195374068997983</v>
      </c>
      <c r="KA213" s="4">
        <f t="shared" si="1218"/>
        <v>0.85141409844268412</v>
      </c>
      <c r="KB213" s="4">
        <f t="shared" ref="KB213:KJ213" si="1219">IF(BN1=1,HF213,0)</f>
        <v>0.60764916098913313</v>
      </c>
      <c r="KC213" s="4">
        <f t="shared" si="1219"/>
        <v>0.28866759618656385</v>
      </c>
      <c r="KD213" s="4">
        <f t="shared" si="1219"/>
        <v>0.988507407362891</v>
      </c>
      <c r="KE213" s="4">
        <f t="shared" si="1219"/>
        <v>0.93452310977504915</v>
      </c>
      <c r="KF213" s="4">
        <f t="shared" si="1219"/>
        <v>0.80803203956695091</v>
      </c>
      <c r="KG213" s="4">
        <f t="shared" si="1219"/>
        <v>0.63781962526779368</v>
      </c>
      <c r="KH213" s="4">
        <f t="shared" si="1219"/>
        <v>0.32248371396554759</v>
      </c>
      <c r="KI213" s="4">
        <f t="shared" si="1219"/>
        <v>0.11088961066138281</v>
      </c>
      <c r="KJ213" s="4">
        <f t="shared" si="1219"/>
        <v>0</v>
      </c>
    </row>
    <row r="214" spans="1:296" x14ac:dyDescent="0.2">
      <c r="A214" s="4" t="str">
        <f>'Respondent Data'!A214</f>
        <v>1786</v>
      </c>
      <c r="B214" s="4">
        <f>SUMPRODUCT('Respondent Data'!I214:Z214,'Product Coding'!A100:R100)</f>
        <v>4.4891826036444336</v>
      </c>
      <c r="C214" s="4">
        <f>SUMPRODUCT('Respondent Data'!I214:Z214,'Product Coding'!A101:R101)</f>
        <v>3.3320337468314536</v>
      </c>
      <c r="D214" s="4">
        <f>SUMPRODUCT('Respondent Data'!I214:Z214,'Product Coding'!A102:R102)</f>
        <v>1.940279324471393</v>
      </c>
      <c r="E214" s="4">
        <f>SUMPRODUCT('Respondent Data'!I214:Z214,'Product Coding'!A103:R103)</f>
        <v>0.68577231304519293</v>
      </c>
      <c r="F214" s="4">
        <f>SUMPRODUCT('Respondent Data'!I214:Z214,'Product Coding'!A104:R104)</f>
        <v>-0.225525703617657</v>
      </c>
      <c r="G214" s="4">
        <f>SUMPRODUCT('Respondent Data'!I214:Z214,'Product Coding'!A105:R105)</f>
        <v>-1.2165276723670371</v>
      </c>
      <c r="H214" s="4">
        <f>SUMPRODUCT('Respondent Data'!I214:Z214,'Product Coding'!A106:R106)</f>
        <v>2.503039339202191</v>
      </c>
      <c r="I214" s="4">
        <f>SUMPRODUCT('Respondent Data'!I214:Z214,'Product Coding'!A107:R107)</f>
        <v>1.3458904823892113</v>
      </c>
      <c r="J214" s="4">
        <f>SUMPRODUCT('Respondent Data'!I214:Z214,'Product Coding'!A108:R108)</f>
        <v>-4.5863939970849144E-2</v>
      </c>
      <c r="K214" s="4">
        <f>SUMPRODUCT('Respondent Data'!I214:Z214,'Product Coding'!A109:R109)</f>
        <v>-1.3003709513970492</v>
      </c>
      <c r="L214" s="4">
        <f>SUMPRODUCT('Respondent Data'!I214:Z214,'Product Coding'!A110:R110)</f>
        <v>-2.2116689680598993</v>
      </c>
      <c r="M214" s="4">
        <f>SUMPRODUCT('Respondent Data'!I214:Z214,'Product Coding'!A111:R111)</f>
        <v>-3.2026709368092794</v>
      </c>
      <c r="N214" s="4">
        <f>SUMPRODUCT('Respondent Data'!I214:Z214,'Product Coding'!A112:R112)</f>
        <v>2.9240516161971009</v>
      </c>
      <c r="O214" s="4">
        <f>SUMPRODUCT('Respondent Data'!I214:Z214,'Product Coding'!A113:R113)</f>
        <v>1.7669027593841211</v>
      </c>
      <c r="P214" s="4">
        <f>SUMPRODUCT('Respondent Data'!I214:Z214,'Product Coding'!A114:R114)</f>
        <v>0.37514833702406092</v>
      </c>
      <c r="Q214" s="4">
        <f>SUMPRODUCT('Respondent Data'!I214:Z214,'Product Coding'!A115:R115)</f>
        <v>-0.87935867440213911</v>
      </c>
      <c r="R214" s="4">
        <f>SUMPRODUCT('Respondent Data'!I214:Z214,'Product Coding'!A116:R116)</f>
        <v>-1.7906566910649888</v>
      </c>
      <c r="S214" s="4">
        <f>SUMPRODUCT('Respondent Data'!I214:Z214,'Product Coding'!A117:R117)</f>
        <v>-2.7816586598143687</v>
      </c>
      <c r="T214" s="4">
        <f>SUMPRODUCT('Respondent Data'!I214:Z214,'Product Coding'!A118:R118)</f>
        <v>0.93790835175485898</v>
      </c>
      <c r="U214" s="4">
        <f>SUMPRODUCT('Respondent Data'!I214:Z214,'Product Coding'!A119:R119)</f>
        <v>-0.21924050505812098</v>
      </c>
      <c r="V214" s="4">
        <f>SUMPRODUCT('Respondent Data'!I214:Z214,'Product Coding'!A120:R120)</f>
        <v>-1.6109949274181812</v>
      </c>
      <c r="W214" s="4">
        <f>SUMPRODUCT('Respondent Data'!I214:Z214,'Product Coding'!A121:R121)</f>
        <v>-2.865501938844381</v>
      </c>
      <c r="X214" s="4">
        <f>SUMPRODUCT('Respondent Data'!I214:Z214,'Product Coding'!A122:R122)</f>
        <v>-3.7767999555072311</v>
      </c>
      <c r="Y214" s="4">
        <f>SUMPRODUCT('Respondent Data'!I214:Z214,'Product Coding'!A123:R123)</f>
        <v>-4.7678019242566112</v>
      </c>
      <c r="Z214" s="4">
        <f>SUMPRODUCT('Respondent Data'!I214:Z214,'Product Coding'!A124:R124)</f>
        <v>4.6257792469892776</v>
      </c>
      <c r="AA214" s="4">
        <f>SUMPRODUCT('Respondent Data'!I214:Z214,'Product Coding'!A125:R125)</f>
        <v>3.4686303901762976</v>
      </c>
      <c r="AB214" s="4">
        <f>SUMPRODUCT('Respondent Data'!I214:Z214,'Product Coding'!A126:R126)</f>
        <v>2.0768759678162372</v>
      </c>
      <c r="AC214" s="4">
        <f>SUMPRODUCT('Respondent Data'!I214:Z214,'Product Coding'!A127:R127)</f>
        <v>0.82236895639003693</v>
      </c>
      <c r="AD214" s="4">
        <f>SUMPRODUCT('Respondent Data'!I214:Z214,'Product Coding'!A128:R128)</f>
        <v>-8.8929060272812999E-2</v>
      </c>
      <c r="AE214" s="4">
        <f>SUMPRODUCT('Respondent Data'!I214:Z214,'Product Coding'!A129:R129)</f>
        <v>-1.0799310290221931</v>
      </c>
      <c r="AF214" s="4">
        <f>SUMPRODUCT('Respondent Data'!I214:Z214,'Product Coding'!A130:R130)</f>
        <v>2.639635982547035</v>
      </c>
      <c r="AG214" s="4">
        <f>SUMPRODUCT('Respondent Data'!I214:Z214,'Product Coding'!A131:R131)</f>
        <v>1.4824871257340553</v>
      </c>
      <c r="AH214" s="4">
        <f>SUMPRODUCT('Respondent Data'!I214:Z214,'Product Coding'!A132:R132)</f>
        <v>9.0732703373994861E-2</v>
      </c>
      <c r="AI214" s="4">
        <f>SUMPRODUCT('Respondent Data'!I214:Z214,'Product Coding'!A133:R133)</f>
        <v>-1.1637743080522052</v>
      </c>
      <c r="AJ214" s="4">
        <f>SUMPRODUCT('Respondent Data'!I214:Z214,'Product Coding'!A134:R134)</f>
        <v>-2.0750723247150553</v>
      </c>
      <c r="AK214" s="4">
        <f>SUMPRODUCT('Respondent Data'!I214:Z214,'Product Coding'!A135:R135)</f>
        <v>-3.0660742934644354</v>
      </c>
      <c r="AL214" s="4">
        <f>SUMPRODUCT('Respondent Data'!I214:Z214,'Product Coding'!A136:R136)</f>
        <v>5.5976158835926384</v>
      </c>
      <c r="AM214" s="4">
        <f>SUMPRODUCT('Respondent Data'!I214:Z214,'Product Coding'!A137:R137)</f>
        <v>4.4404670267796584</v>
      </c>
      <c r="AN214" s="4">
        <f>SUMPRODUCT('Respondent Data'!I214:Z214,'Product Coding'!A138:R138)</f>
        <v>3.048712604419598</v>
      </c>
      <c r="AO214" s="4">
        <f>SUMPRODUCT('Respondent Data'!I214:Z214,'Product Coding'!A139:R139)</f>
        <v>1.794205592993398</v>
      </c>
      <c r="AP214" s="4">
        <f>SUMPRODUCT('Respondent Data'!I214:Z214,'Product Coding'!A140:R140)</f>
        <v>0.88290757633054806</v>
      </c>
      <c r="AQ214" s="4">
        <f>SUMPRODUCT('Respondent Data'!I214:Z214,'Product Coding'!A141:R141)</f>
        <v>-0.10809439241883179</v>
      </c>
      <c r="AR214" s="4">
        <f>SUMPRODUCT('Respondent Data'!I214:Z214,'Product Coding'!A142:R142)</f>
        <v>3.6114726191503959</v>
      </c>
      <c r="AS214" s="4">
        <f>SUMPRODUCT('Respondent Data'!I214:Z214,'Product Coding'!A143:R143)</f>
        <v>2.4543237623374159</v>
      </c>
      <c r="AT214" s="4">
        <f>SUMPRODUCT('Respondent Data'!I214:Z214,'Product Coding'!A144:R144)</f>
        <v>1.0625693399773557</v>
      </c>
      <c r="AU214" s="4">
        <f>SUMPRODUCT('Respondent Data'!I214:Z214,'Product Coding'!A145:R145)</f>
        <v>-0.1919376714488441</v>
      </c>
      <c r="AV214" s="4">
        <f>SUMPRODUCT('Respondent Data'!I214:Z214,'Product Coding'!A146:R146)</f>
        <v>-1.103235688111694</v>
      </c>
      <c r="AW214" s="4">
        <f>SUMPRODUCT('Respondent Data'!I214:Z214,'Product Coding'!A147:R147)</f>
        <v>-2.0942376568610737</v>
      </c>
      <c r="AX214" s="4">
        <f>SUMPRODUCT('Respondent Data'!I214:Z214,'Product Coding'!A148:R148)</f>
        <v>5.9682112157015892</v>
      </c>
      <c r="AY214" s="4">
        <f>SUMPRODUCT('Respondent Data'!I214:Z214,'Product Coding'!A149:R149)</f>
        <v>4.8110623588886092</v>
      </c>
      <c r="AZ214" s="4">
        <f>SUMPRODUCT('Respondent Data'!I214:Z214,'Product Coding'!A150:R150)</f>
        <v>3.4193079365285488</v>
      </c>
      <c r="BA214" s="4">
        <f>SUMPRODUCT('Respondent Data'!I214:Z214,'Product Coding'!A151:R151)</f>
        <v>2.164800925102349</v>
      </c>
      <c r="BB214" s="4">
        <f>SUMPRODUCT('Respondent Data'!I214:Z214,'Product Coding'!A152:R152)</f>
        <v>1.2535029084394991</v>
      </c>
      <c r="BC214" s="4">
        <f>SUMPRODUCT('Respondent Data'!I214:Z214,'Product Coding'!A153:R153)</f>
        <v>0.26250093969011923</v>
      </c>
      <c r="BD214" s="4">
        <f>SUMPRODUCT('Respondent Data'!I214:Z214,'Product Coding'!A154:R154)</f>
        <v>3.9820679512593466</v>
      </c>
      <c r="BE214" s="4">
        <f>SUMPRODUCT('Respondent Data'!I214:Z214,'Product Coding'!A155:R155)</f>
        <v>2.8249190944463667</v>
      </c>
      <c r="BF214" s="4">
        <f>SUMPRODUCT('Respondent Data'!I214:Z214,'Product Coding'!A156:R156)</f>
        <v>1.4331646720863069</v>
      </c>
      <c r="BG214" s="4">
        <f>SUMPRODUCT('Respondent Data'!I214:Z214,'Product Coding'!A157:R157)</f>
        <v>0.17865766066010691</v>
      </c>
      <c r="BH214" s="4">
        <f>SUMPRODUCT('Respondent Data'!I214:Z214,'Product Coding'!A158:R158)</f>
        <v>-0.73264035600274302</v>
      </c>
      <c r="BI214" s="4">
        <f>SUMPRODUCT('Respondent Data'!I214:Z214,'Product Coding'!A159:R159)</f>
        <v>-1.7236423247521229</v>
      </c>
      <c r="BJ214" s="4">
        <f>SUMPRODUCT('Respondent Data'!I214:Z214,'Product Coding'!A160:R160)</f>
        <v>6.9557066529109308</v>
      </c>
      <c r="BK214" s="4">
        <f>SUMPRODUCT('Respondent Data'!I214:Z214,'Product Coding'!A161:R161)</f>
        <v>5.7985577960979517</v>
      </c>
      <c r="BL214" s="4">
        <f>SUMPRODUCT('Respondent Data'!I214:Z214,'Product Coding'!A162:R162)</f>
        <v>4.4068033737378913</v>
      </c>
      <c r="BM214" s="4">
        <f>SUMPRODUCT('Respondent Data'!I214:Z214,'Product Coding'!A163:R163)</f>
        <v>3.1522963623116906</v>
      </c>
      <c r="BN214" s="4">
        <f>SUMPRODUCT('Respondent Data'!I214:Z214,'Product Coding'!A164:R164)</f>
        <v>2.2409983456488409</v>
      </c>
      <c r="BO214" s="4">
        <f>SUMPRODUCT('Respondent Data'!I214:Z214,'Product Coding'!A165:R165)</f>
        <v>1.2499963768994611</v>
      </c>
      <c r="BP214" s="4">
        <f>SUMPRODUCT('Respondent Data'!I214:Z214,'Product Coding'!A166:R166)</f>
        <v>4.9695633884686883</v>
      </c>
      <c r="BQ214" s="4">
        <f>SUMPRODUCT('Respondent Data'!I214:Z214,'Product Coding'!A167:R167)</f>
        <v>3.8124145316557092</v>
      </c>
      <c r="BR214" s="4">
        <f>SUMPRODUCT('Respondent Data'!I214:Z214,'Product Coding'!A168:R168)</f>
        <v>2.4206601092956488</v>
      </c>
      <c r="BS214" s="4">
        <f>SUMPRODUCT('Respondent Data'!I214:Z214,'Product Coding'!A169:R169)</f>
        <v>1.1661530978694488</v>
      </c>
      <c r="BT214" s="4">
        <f>SUMPRODUCT('Respondent Data'!I214:Z214,'Product Coding'!A170:R170)</f>
        <v>0.25485508120659883</v>
      </c>
      <c r="BU214" s="4">
        <f>SUMPRODUCT('Respondent Data'!I214:Z214,'Product Coding'!A171:R171)</f>
        <v>-0.73614688754278101</v>
      </c>
      <c r="BV214" s="4">
        <f>SUMPRODUCT('Respondent Data'!I214:Z214,'Product Coding'!A172:R172)</f>
        <v>1.51365983499881E-2</v>
      </c>
      <c r="BX214" s="4">
        <f t="shared" si="1014"/>
        <v>1.1229819272430224E-2</v>
      </c>
      <c r="BY214" s="4">
        <f t="shared" si="1015"/>
        <v>3.5720384925880005E-2</v>
      </c>
      <c r="BZ214" s="4">
        <f t="shared" si="1016"/>
        <v>0.14366381535341854</v>
      </c>
      <c r="CA214" s="4">
        <f t="shared" si="1017"/>
        <v>0.50370106441258</v>
      </c>
      <c r="CB214" s="4">
        <f t="shared" si="1018"/>
        <v>1.2529812398532099</v>
      </c>
      <c r="CC214" s="4">
        <f t="shared" si="1019"/>
        <v>3.3754467042031471</v>
      </c>
      <c r="CD214" s="4">
        <f t="shared" si="1020"/>
        <v>8.1835893219341108E-2</v>
      </c>
      <c r="CE214" s="4">
        <f t="shared" si="1021"/>
        <v>0.26030780510641921</v>
      </c>
      <c r="CF214" s="4">
        <f t="shared" si="1022"/>
        <v>1.0469319556735139</v>
      </c>
      <c r="CG214" s="4">
        <f t="shared" si="1023"/>
        <v>3.6706580508321767</v>
      </c>
      <c r="CH214" s="4">
        <f t="shared" si="1024"/>
        <v>9.130942935315348</v>
      </c>
      <c r="CI214" s="4">
        <f t="shared" si="1025"/>
        <v>24.598142619348366</v>
      </c>
      <c r="CJ214" s="4">
        <f t="shared" si="1026"/>
        <v>5.3715610778825161E-2</v>
      </c>
      <c r="CK214" s="4">
        <f t="shared" si="1027"/>
        <v>0.17086136891436826</v>
      </c>
      <c r="CL214" s="4">
        <f t="shared" si="1028"/>
        <v>0.68718733590582637</v>
      </c>
      <c r="CM214" s="4">
        <f t="shared" si="1029"/>
        <v>2.40935403041538</v>
      </c>
      <c r="CN214" s="4">
        <f t="shared" si="1030"/>
        <v>5.9933869780398927</v>
      </c>
      <c r="CO214" s="4">
        <f t="shared" si="1031"/>
        <v>16.145779105526632</v>
      </c>
      <c r="CP214" s="4">
        <f t="shared" si="1032"/>
        <v>0.39144574647783448</v>
      </c>
      <c r="CQ214" s="4">
        <f t="shared" si="1033"/>
        <v>1.2451307009111585</v>
      </c>
      <c r="CR214" s="4">
        <f t="shared" si="1034"/>
        <v>5.0077911388063345</v>
      </c>
      <c r="CS214" s="4">
        <f t="shared" si="1035"/>
        <v>17.557863967119079</v>
      </c>
      <c r="CT214" s="4">
        <f t="shared" si="1036"/>
        <v>43.676052557782569</v>
      </c>
      <c r="CU214" s="4">
        <f t="shared" si="1037"/>
        <v>117.66033119222277</v>
      </c>
      <c r="CV214" s="4">
        <f t="shared" si="1038"/>
        <v>9.7960185428947327E-3</v>
      </c>
      <c r="CW214" s="4">
        <f t="shared" si="1039"/>
        <v>3.1159678050413801E-2</v>
      </c>
      <c r="CX214" s="4">
        <f t="shared" si="1040"/>
        <v>0.12532110847056707</v>
      </c>
      <c r="CY214" s="4">
        <f t="shared" si="1041"/>
        <v>0.43938952598955167</v>
      </c>
      <c r="CZ214" s="4">
        <f t="shared" si="1042"/>
        <v>1.0930031162331462</v>
      </c>
      <c r="DA214" s="4">
        <f t="shared" si="1043"/>
        <v>2.9444764606413116</v>
      </c>
      <c r="DB214" s="4">
        <f t="shared" si="1044"/>
        <v>7.1387251032538818E-2</v>
      </c>
      <c r="DC214" s="4">
        <f t="shared" si="1045"/>
        <v>0.22707222830763099</v>
      </c>
      <c r="DD214" s="4">
        <f t="shared" si="1046"/>
        <v>0.91326179007218855</v>
      </c>
      <c r="DE214" s="4">
        <f t="shared" si="1047"/>
        <v>3.2019958165182714</v>
      </c>
      <c r="DF214" s="4">
        <f t="shared" si="1048"/>
        <v>7.9651225134191996</v>
      </c>
      <c r="DG214" s="4">
        <f t="shared" si="1049"/>
        <v>21.457501262863978</v>
      </c>
      <c r="DH214" s="4">
        <f t="shared" si="1050"/>
        <v>3.7066903717475042E-3</v>
      </c>
      <c r="DI214" s="4">
        <f t="shared" si="1051"/>
        <v>1.1790430786801139E-2</v>
      </c>
      <c r="DJ214" s="4">
        <f t="shared" si="1052"/>
        <v>4.7419933323983636E-2</v>
      </c>
      <c r="DK214" s="4">
        <f t="shared" si="1053"/>
        <v>0.16625947759291335</v>
      </c>
      <c r="DL214" s="4">
        <f t="shared" si="1054"/>
        <v>0.41357865029461449</v>
      </c>
      <c r="DM214" s="4">
        <f t="shared" si="1055"/>
        <v>1.1141529080110479</v>
      </c>
      <c r="DN214" s="4">
        <f t="shared" si="1056"/>
        <v>2.7012039116622685E-2</v>
      </c>
      <c r="DO214" s="4">
        <f t="shared" si="1057"/>
        <v>8.5921279004687129E-2</v>
      </c>
      <c r="DP214" s="4">
        <f t="shared" si="1058"/>
        <v>0.34556679015280306</v>
      </c>
      <c r="DQ214" s="4">
        <f t="shared" si="1059"/>
        <v>1.2115949976506291</v>
      </c>
      <c r="DR214" s="4">
        <f t="shared" si="1060"/>
        <v>3.0139023115360266</v>
      </c>
      <c r="DS214" s="4">
        <f t="shared" si="1061"/>
        <v>8.11924895655768</v>
      </c>
      <c r="DT214" s="4">
        <f t="shared" si="1062"/>
        <v>2.5588144948413883E-3</v>
      </c>
      <c r="DU214" s="4">
        <f t="shared" si="1063"/>
        <v>8.139208342742588E-3</v>
      </c>
      <c r="DV214" s="4">
        <f t="shared" si="1064"/>
        <v>3.2735081855951406E-2</v>
      </c>
      <c r="DW214" s="4">
        <f t="shared" si="1065"/>
        <v>0.11477278070273177</v>
      </c>
      <c r="DX214" s="4">
        <f t="shared" si="1066"/>
        <v>0.28550295249826313</v>
      </c>
      <c r="DY214" s="4">
        <f t="shared" si="1067"/>
        <v>0.76912564162846508</v>
      </c>
      <c r="DZ214" s="4">
        <f t="shared" si="1068"/>
        <v>1.864703827264939E-2</v>
      </c>
      <c r="EA214" s="4">
        <f t="shared" si="1069"/>
        <v>5.9313455423268595E-2</v>
      </c>
      <c r="EB214" s="4">
        <f t="shared" si="1070"/>
        <v>0.23855278507169522</v>
      </c>
      <c r="EC214" s="4">
        <f t="shared" si="1071"/>
        <v>0.83639218033853413</v>
      </c>
      <c r="ED214" s="4">
        <f t="shared" si="1072"/>
        <v>2.0805667987743335</v>
      </c>
      <c r="EE214" s="4">
        <f t="shared" si="1073"/>
        <v>5.6049062192024994</v>
      </c>
      <c r="EF214" s="4">
        <f t="shared" si="1074"/>
        <v>9.5318013535576249E-4</v>
      </c>
      <c r="EG214" s="4">
        <f t="shared" si="1075"/>
        <v>3.0319242467418579E-3</v>
      </c>
      <c r="EH214" s="4">
        <f t="shared" si="1076"/>
        <v>1.2194096061767004E-2</v>
      </c>
      <c r="EI214" s="4">
        <f t="shared" si="1077"/>
        <v>4.2753835757120162E-2</v>
      </c>
      <c r="EJ214" s="4">
        <f t="shared" si="1078"/>
        <v>0.10635227503025103</v>
      </c>
      <c r="EK214" s="4">
        <f t="shared" si="1079"/>
        <v>0.28650583489775444</v>
      </c>
      <c r="EL214" s="4">
        <f t="shared" si="1080"/>
        <v>6.9461801551228795E-3</v>
      </c>
      <c r="EM214" s="4">
        <f t="shared" si="1081"/>
        <v>2.209476598743184E-2</v>
      </c>
      <c r="EN214" s="4">
        <f t="shared" si="1082"/>
        <v>8.8862938842398265E-2</v>
      </c>
      <c r="EO214" s="4">
        <f t="shared" si="1083"/>
        <v>0.31156319196753757</v>
      </c>
      <c r="EP214" s="4">
        <f t="shared" si="1084"/>
        <v>0.77502880606253288</v>
      </c>
      <c r="EQ214" s="4">
        <f t="shared" si="1085"/>
        <v>2.0878751779178715</v>
      </c>
      <c r="ER214" s="4">
        <f t="shared" si="1086"/>
        <v>0.98497738412779645</v>
      </c>
      <c r="ET214" s="4">
        <f t="shared" si="1087"/>
        <v>0.98889488911579959</v>
      </c>
      <c r="EU214" s="4">
        <f t="shared" si="1088"/>
        <v>0.96551155558414903</v>
      </c>
      <c r="EV214" s="4">
        <f t="shared" si="1089"/>
        <v>0.87438282699446668</v>
      </c>
      <c r="EW214" s="4">
        <f t="shared" si="1090"/>
        <v>0.66502579779089899</v>
      </c>
      <c r="EX214" s="4">
        <f t="shared" si="1091"/>
        <v>0.44385633679983671</v>
      </c>
      <c r="EY214" s="4">
        <f t="shared" si="1092"/>
        <v>0.22854809293857439</v>
      </c>
      <c r="EZ214" s="4">
        <f t="shared" si="1093"/>
        <v>0.92435461447316858</v>
      </c>
      <c r="FA214" s="4">
        <f t="shared" si="1094"/>
        <v>0.7934569602348539</v>
      </c>
      <c r="FB214" s="4">
        <f t="shared" si="1095"/>
        <v>0.48853602447716155</v>
      </c>
      <c r="FC214" s="4">
        <f t="shared" si="1096"/>
        <v>0.2141025930643389</v>
      </c>
      <c r="FD214" s="4">
        <f t="shared" si="1097"/>
        <v>9.8707495085586794E-2</v>
      </c>
      <c r="FE214" s="4">
        <f t="shared" si="1098"/>
        <v>3.9065334343599975E-2</v>
      </c>
      <c r="FF214" s="4">
        <f t="shared" si="1099"/>
        <v>0.94902266775840705</v>
      </c>
      <c r="FG214" s="4">
        <f t="shared" si="1100"/>
        <v>0.85407207595140633</v>
      </c>
      <c r="FH214" s="4">
        <f t="shared" si="1101"/>
        <v>0.59270240993310586</v>
      </c>
      <c r="FI214" s="4">
        <f t="shared" si="1102"/>
        <v>0.29331069495242906</v>
      </c>
      <c r="FJ214" s="4">
        <f t="shared" si="1103"/>
        <v>0.14299223010826151</v>
      </c>
      <c r="FK214" s="4">
        <f t="shared" si="1104"/>
        <v>5.8323392238132127E-2</v>
      </c>
      <c r="FL214" s="4">
        <f t="shared" si="1105"/>
        <v>0.71867696065858067</v>
      </c>
      <c r="FM214" s="4">
        <f t="shared" si="1106"/>
        <v>0.44540836735881895</v>
      </c>
      <c r="FN214" s="4">
        <f t="shared" si="1107"/>
        <v>0.16645052680687669</v>
      </c>
      <c r="FO214" s="4">
        <f t="shared" si="1108"/>
        <v>5.3885511919464724E-2</v>
      </c>
      <c r="FP214" s="4">
        <f t="shared" si="1109"/>
        <v>2.2383356244525681E-2</v>
      </c>
      <c r="FQ214" s="4">
        <f t="shared" si="1110"/>
        <v>8.4274162220233373E-3</v>
      </c>
      <c r="FR214" s="4">
        <f t="shared" si="1111"/>
        <v>0.9902990125104375</v>
      </c>
      <c r="FS214" s="4">
        <f t="shared" si="1112"/>
        <v>0.96978190796858299</v>
      </c>
      <c r="FT214" s="4">
        <f t="shared" si="1113"/>
        <v>0.88863524595136056</v>
      </c>
      <c r="FU214" s="4">
        <f t="shared" si="1114"/>
        <v>0.69473897228237769</v>
      </c>
      <c r="FV214" s="4">
        <f t="shared" si="1115"/>
        <v>0.47778237511644817</v>
      </c>
      <c r="FW214" s="4">
        <f t="shared" si="1116"/>
        <v>0.25351906900147031</v>
      </c>
      <c r="FX214" s="4">
        <f t="shared" si="1117"/>
        <v>0.93336932937764561</v>
      </c>
      <c r="FY214" s="4">
        <f t="shared" si="1118"/>
        <v>0.81494795247643459</v>
      </c>
      <c r="FZ214" s="4">
        <f t="shared" si="1119"/>
        <v>0.52266762718460469</v>
      </c>
      <c r="GA214" s="4">
        <f t="shared" si="1120"/>
        <v>0.23798215030794323</v>
      </c>
      <c r="GB214" s="4">
        <f t="shared" si="1121"/>
        <v>0.11154337249749541</v>
      </c>
      <c r="GC214" s="4">
        <f t="shared" si="1122"/>
        <v>4.4528551431214355E-2</v>
      </c>
      <c r="GD214" s="4">
        <f t="shared" si="1123"/>
        <v>0.99630699844157189</v>
      </c>
      <c r="GE214" s="4">
        <f t="shared" si="1124"/>
        <v>0.98834696353311779</v>
      </c>
      <c r="GF214" s="4">
        <f t="shared" si="1125"/>
        <v>0.95472691342287463</v>
      </c>
      <c r="GG214" s="4">
        <f t="shared" si="1126"/>
        <v>0.85744212091115213</v>
      </c>
      <c r="GH214" s="4">
        <f t="shared" si="1127"/>
        <v>0.70742437981189277</v>
      </c>
      <c r="GI214" s="4">
        <f t="shared" si="1128"/>
        <v>0.47300268405882695</v>
      </c>
      <c r="GJ214" s="4">
        <f t="shared" si="1129"/>
        <v>0.97369842018613839</v>
      </c>
      <c r="GK214" s="4">
        <f t="shared" si="1130"/>
        <v>0.92087706478738574</v>
      </c>
      <c r="GL214" s="4">
        <f t="shared" si="1131"/>
        <v>0.74318124326362101</v>
      </c>
      <c r="GM214" s="4">
        <f t="shared" si="1132"/>
        <v>0.4521623538949478</v>
      </c>
      <c r="GN214" s="4">
        <f t="shared" si="1133"/>
        <v>0.24913411497982452</v>
      </c>
      <c r="GO214" s="4">
        <f t="shared" si="1134"/>
        <v>0.10965815329352281</v>
      </c>
      <c r="GP214" s="4">
        <f t="shared" si="1135"/>
        <v>0.99744771632561957</v>
      </c>
      <c r="GQ214" s="4">
        <f t="shared" si="1136"/>
        <v>0.99192650352710476</v>
      </c>
      <c r="GR214" s="4">
        <f t="shared" si="1137"/>
        <v>0.96830253718395776</v>
      </c>
      <c r="GS214" s="4">
        <f t="shared" si="1138"/>
        <v>0.89704378982918731</v>
      </c>
      <c r="GT214" s="4">
        <f t="shared" si="1139"/>
        <v>0.77790564234534587</v>
      </c>
      <c r="GU214" s="4">
        <f t="shared" si="1140"/>
        <v>0.5652509784887344</v>
      </c>
      <c r="GV214" s="4">
        <f t="shared" si="1141"/>
        <v>0.98169430865447793</v>
      </c>
      <c r="GW214" s="4">
        <f t="shared" si="1142"/>
        <v>0.94400764464983711</v>
      </c>
      <c r="GX214" s="4">
        <f t="shared" si="1143"/>
        <v>0.80739392947399791</v>
      </c>
      <c r="GY214" s="4">
        <f t="shared" si="1144"/>
        <v>0.54454599115949875</v>
      </c>
      <c r="GZ214" s="4">
        <f t="shared" si="1145"/>
        <v>0.3246155871049024</v>
      </c>
      <c r="HA214" s="4">
        <f t="shared" si="1146"/>
        <v>0.15140260388447174</v>
      </c>
      <c r="HB214" s="4">
        <f t="shared" si="1147"/>
        <v>0.99904772755182536</v>
      </c>
      <c r="HC214" s="4">
        <f t="shared" si="1148"/>
        <v>0.99697724053098435</v>
      </c>
      <c r="HD214" s="4">
        <f t="shared" si="1149"/>
        <v>0.98795280854807233</v>
      </c>
      <c r="HE214" s="4">
        <f t="shared" si="1150"/>
        <v>0.9589991095778827</v>
      </c>
      <c r="HF214" s="4">
        <f t="shared" si="1151"/>
        <v>0.90387123755194243</v>
      </c>
      <c r="HG214" s="4">
        <f t="shared" si="1152"/>
        <v>0.77729923399801393</v>
      </c>
      <c r="HH214" s="4">
        <f t="shared" si="1153"/>
        <v>0.99310173642641675</v>
      </c>
      <c r="HI214" s="4">
        <f t="shared" si="1154"/>
        <v>0.97838285966948835</v>
      </c>
      <c r="HJ214" s="4">
        <f t="shared" si="1155"/>
        <v>0.91838923369283643</v>
      </c>
      <c r="HK214" s="4">
        <f t="shared" si="1156"/>
        <v>0.76244896633600479</v>
      </c>
      <c r="HL214" s="4">
        <f t="shared" si="1157"/>
        <v>0.56337113887084189</v>
      </c>
      <c r="HM214" s="4">
        <f t="shared" si="1158"/>
        <v>0.32384728733571794</v>
      </c>
      <c r="HN214" s="4">
        <f t="shared" si="1159"/>
        <v>0.50378407733819208</v>
      </c>
      <c r="HP214" s="4">
        <f t="shared" ref="HP214:IU214" si="1220">IF(B1=1,ET214,0)</f>
        <v>0.98889488911579959</v>
      </c>
      <c r="HQ214" s="4">
        <f t="shared" si="1220"/>
        <v>0.96551155558414903</v>
      </c>
      <c r="HR214" s="4">
        <f t="shared" si="1220"/>
        <v>0.87438282699446668</v>
      </c>
      <c r="HS214" s="4">
        <f t="shared" si="1220"/>
        <v>0.66502579779089899</v>
      </c>
      <c r="HT214" s="4">
        <f t="shared" si="1220"/>
        <v>0.44385633679983671</v>
      </c>
      <c r="HU214" s="4">
        <f t="shared" si="1220"/>
        <v>0.22854809293857439</v>
      </c>
      <c r="HV214" s="4">
        <f t="shared" si="1220"/>
        <v>0.92435461447316858</v>
      </c>
      <c r="HW214" s="4">
        <f t="shared" si="1220"/>
        <v>0.7934569602348539</v>
      </c>
      <c r="HX214" s="4">
        <f t="shared" si="1220"/>
        <v>0.48853602447716155</v>
      </c>
      <c r="HY214" s="4">
        <f t="shared" si="1220"/>
        <v>0.2141025930643389</v>
      </c>
      <c r="HZ214" s="4">
        <f t="shared" si="1220"/>
        <v>9.8707495085586794E-2</v>
      </c>
      <c r="IA214" s="4">
        <f t="shared" si="1220"/>
        <v>3.9065334343599975E-2</v>
      </c>
      <c r="IB214" s="4">
        <f t="shared" si="1220"/>
        <v>0.94902266775840705</v>
      </c>
      <c r="IC214" s="4">
        <f t="shared" si="1220"/>
        <v>0.85407207595140633</v>
      </c>
      <c r="ID214" s="4">
        <f t="shared" si="1220"/>
        <v>0.59270240993310586</v>
      </c>
      <c r="IE214" s="4">
        <f t="shared" si="1220"/>
        <v>0.29331069495242906</v>
      </c>
      <c r="IF214" s="4">
        <f t="shared" si="1220"/>
        <v>0.14299223010826151</v>
      </c>
      <c r="IG214" s="4">
        <f t="shared" si="1220"/>
        <v>5.8323392238132127E-2</v>
      </c>
      <c r="IH214" s="4">
        <f t="shared" si="1220"/>
        <v>0.71867696065858067</v>
      </c>
      <c r="II214" s="4">
        <f t="shared" si="1220"/>
        <v>0.44540836735881895</v>
      </c>
      <c r="IJ214" s="4">
        <f t="shared" si="1220"/>
        <v>0.16645052680687669</v>
      </c>
      <c r="IK214" s="4">
        <f t="shared" si="1220"/>
        <v>5.3885511919464724E-2</v>
      </c>
      <c r="IL214" s="4">
        <f t="shared" si="1220"/>
        <v>2.2383356244525681E-2</v>
      </c>
      <c r="IM214" s="4">
        <f t="shared" si="1220"/>
        <v>8.4274162220233373E-3</v>
      </c>
      <c r="IN214" s="4">
        <f t="shared" si="1220"/>
        <v>0.9902990125104375</v>
      </c>
      <c r="IO214" s="4">
        <f t="shared" si="1220"/>
        <v>0.96978190796858299</v>
      </c>
      <c r="IP214" s="4">
        <f t="shared" si="1220"/>
        <v>0.88863524595136056</v>
      </c>
      <c r="IQ214" s="4">
        <f t="shared" si="1220"/>
        <v>0.69473897228237769</v>
      </c>
      <c r="IR214" s="4">
        <f t="shared" si="1220"/>
        <v>0.47778237511644817</v>
      </c>
      <c r="IS214" s="4">
        <f t="shared" si="1220"/>
        <v>0.25351906900147031</v>
      </c>
      <c r="IT214" s="4">
        <f t="shared" si="1220"/>
        <v>0.93336932937764561</v>
      </c>
      <c r="IU214" s="4">
        <f t="shared" si="1220"/>
        <v>0.81494795247643459</v>
      </c>
      <c r="IV214" s="4">
        <f t="shared" ref="IV214:KA214" si="1221">IF(AH1=1,FZ214,0)</f>
        <v>0.52266762718460469</v>
      </c>
      <c r="IW214" s="4">
        <f t="shared" si="1221"/>
        <v>0.23798215030794323</v>
      </c>
      <c r="IX214" s="4">
        <f t="shared" si="1221"/>
        <v>0.11154337249749541</v>
      </c>
      <c r="IY214" s="4">
        <f t="shared" si="1221"/>
        <v>4.4528551431214355E-2</v>
      </c>
      <c r="IZ214" s="4">
        <f t="shared" si="1221"/>
        <v>0.99630699844157189</v>
      </c>
      <c r="JA214" s="4">
        <f t="shared" si="1221"/>
        <v>0.98834696353311779</v>
      </c>
      <c r="JB214" s="4">
        <f t="shared" si="1221"/>
        <v>0.95472691342287463</v>
      </c>
      <c r="JC214" s="4">
        <f t="shared" si="1221"/>
        <v>0.85744212091115213</v>
      </c>
      <c r="JD214" s="4">
        <f t="shared" si="1221"/>
        <v>0.70742437981189277</v>
      </c>
      <c r="JE214" s="4">
        <f t="shared" si="1221"/>
        <v>0.47300268405882695</v>
      </c>
      <c r="JF214" s="4">
        <f t="shared" si="1221"/>
        <v>0.97369842018613839</v>
      </c>
      <c r="JG214" s="4">
        <f t="shared" si="1221"/>
        <v>0.92087706478738574</v>
      </c>
      <c r="JH214" s="4">
        <f t="shared" si="1221"/>
        <v>0.74318124326362101</v>
      </c>
      <c r="JI214" s="4">
        <f t="shared" si="1221"/>
        <v>0.4521623538949478</v>
      </c>
      <c r="JJ214" s="4">
        <f t="shared" si="1221"/>
        <v>0.24913411497982452</v>
      </c>
      <c r="JK214" s="4">
        <f t="shared" si="1221"/>
        <v>0.10965815329352281</v>
      </c>
      <c r="JL214" s="4">
        <f t="shared" si="1221"/>
        <v>0.99744771632561957</v>
      </c>
      <c r="JM214" s="4">
        <f t="shared" si="1221"/>
        <v>0.99192650352710476</v>
      </c>
      <c r="JN214" s="4">
        <f t="shared" si="1221"/>
        <v>0.96830253718395776</v>
      </c>
      <c r="JO214" s="4">
        <f t="shared" si="1221"/>
        <v>0.89704378982918731</v>
      </c>
      <c r="JP214" s="4">
        <f t="shared" si="1221"/>
        <v>0.77790564234534587</v>
      </c>
      <c r="JQ214" s="4">
        <f t="shared" si="1221"/>
        <v>0.5652509784887344</v>
      </c>
      <c r="JR214" s="4">
        <f t="shared" si="1221"/>
        <v>0.98169430865447793</v>
      </c>
      <c r="JS214" s="4">
        <f t="shared" si="1221"/>
        <v>0.94400764464983711</v>
      </c>
      <c r="JT214" s="4">
        <f t="shared" si="1221"/>
        <v>0.80739392947399791</v>
      </c>
      <c r="JU214" s="4">
        <f t="shared" si="1221"/>
        <v>0.54454599115949875</v>
      </c>
      <c r="JV214" s="4">
        <f t="shared" si="1221"/>
        <v>0.3246155871049024</v>
      </c>
      <c r="JW214" s="4">
        <f t="shared" si="1221"/>
        <v>0.15140260388447174</v>
      </c>
      <c r="JX214" s="4">
        <f t="shared" si="1221"/>
        <v>0.99904772755182536</v>
      </c>
      <c r="JY214" s="4">
        <f t="shared" si="1221"/>
        <v>0.99697724053098435</v>
      </c>
      <c r="JZ214" s="4">
        <f t="shared" si="1221"/>
        <v>0.98795280854807233</v>
      </c>
      <c r="KA214" s="4">
        <f t="shared" si="1221"/>
        <v>0.9589991095778827</v>
      </c>
      <c r="KB214" s="4">
        <f t="shared" ref="KB214:KJ214" si="1222">IF(BN1=1,HF214,0)</f>
        <v>0.90387123755194243</v>
      </c>
      <c r="KC214" s="4">
        <f t="shared" si="1222"/>
        <v>0.77729923399801393</v>
      </c>
      <c r="KD214" s="4">
        <f t="shared" si="1222"/>
        <v>0.99310173642641675</v>
      </c>
      <c r="KE214" s="4">
        <f t="shared" si="1222"/>
        <v>0.97838285966948835</v>
      </c>
      <c r="KF214" s="4">
        <f t="shared" si="1222"/>
        <v>0.91838923369283643</v>
      </c>
      <c r="KG214" s="4">
        <f t="shared" si="1222"/>
        <v>0.76244896633600479</v>
      </c>
      <c r="KH214" s="4">
        <f t="shared" si="1222"/>
        <v>0.56337113887084189</v>
      </c>
      <c r="KI214" s="4">
        <f t="shared" si="1222"/>
        <v>0.32384728733571794</v>
      </c>
      <c r="KJ214" s="4">
        <f t="shared" si="1222"/>
        <v>0</v>
      </c>
    </row>
    <row r="215" spans="1:296" x14ac:dyDescent="0.2">
      <c r="A215" s="4" t="str">
        <f>'Respondent Data'!A215</f>
        <v>1800</v>
      </c>
      <c r="B215" s="4">
        <f>SUMPRODUCT('Respondent Data'!I215:Z215,'Product Coding'!A100:R100)</f>
        <v>3.8971276506193648</v>
      </c>
      <c r="C215" s="4">
        <f>SUMPRODUCT('Respondent Data'!I215:Z215,'Product Coding'!A101:R101)</f>
        <v>2.622437097261975</v>
      </c>
      <c r="D215" s="4">
        <f>SUMPRODUCT('Respondent Data'!I215:Z215,'Product Coding'!A102:R102)</f>
        <v>1.3303096223250113</v>
      </c>
      <c r="E215" s="4">
        <f>SUMPRODUCT('Respondent Data'!I215:Z215,'Product Coding'!A103:R103)</f>
        <v>1.1931038929902327E-2</v>
      </c>
      <c r="F215" s="4">
        <f>SUMPRODUCT('Respondent Data'!I215:Z215,'Product Coding'!A104:R104)</f>
        <v>-1.3718503452025848</v>
      </c>
      <c r="G215" s="4">
        <f>SUMPRODUCT('Respondent Data'!I215:Z215,'Product Coding'!A105:R105)</f>
        <v>-2.8208051241240248</v>
      </c>
      <c r="H215" s="4">
        <f>SUMPRODUCT('Respondent Data'!I215:Z215,'Product Coding'!A106:R106)</f>
        <v>1.3372569819825049</v>
      </c>
      <c r="I215" s="4">
        <f>SUMPRODUCT('Respondent Data'!I215:Z215,'Product Coding'!A107:R107)</f>
        <v>6.2566428625114856E-2</v>
      </c>
      <c r="J215" s="4">
        <f>SUMPRODUCT('Respondent Data'!I215:Z215,'Product Coding'!A108:R108)</f>
        <v>-1.2295610463118489</v>
      </c>
      <c r="K215" s="4">
        <f>SUMPRODUCT('Respondent Data'!I215:Z215,'Product Coding'!A109:R109)</f>
        <v>-2.5479396297069581</v>
      </c>
      <c r="L215" s="4">
        <f>SUMPRODUCT('Respondent Data'!I215:Z215,'Product Coding'!A110:R110)</f>
        <v>-3.9317210138394447</v>
      </c>
      <c r="M215" s="4">
        <f>SUMPRODUCT('Respondent Data'!I215:Z215,'Product Coding'!A111:R111)</f>
        <v>-5.3806757927608846</v>
      </c>
      <c r="N215" s="4">
        <f>SUMPRODUCT('Respondent Data'!I215:Z215,'Product Coding'!A112:R112)</f>
        <v>1.3032258228522353</v>
      </c>
      <c r="O215" s="4">
        <f>SUMPRODUCT('Respondent Data'!I215:Z215,'Product Coding'!A113:R113)</f>
        <v>2.8535269494845084E-2</v>
      </c>
      <c r="P215" s="4">
        <f>SUMPRODUCT('Respondent Data'!I215:Z215,'Product Coding'!A114:R114)</f>
        <v>-1.2635922054421187</v>
      </c>
      <c r="Q215" s="4">
        <f>SUMPRODUCT('Respondent Data'!I215:Z215,'Product Coding'!A115:R115)</f>
        <v>-2.5819707888372276</v>
      </c>
      <c r="R215" s="4">
        <f>SUMPRODUCT('Respondent Data'!I215:Z215,'Product Coding'!A116:R116)</f>
        <v>-3.9657521729697152</v>
      </c>
      <c r="S215" s="4">
        <f>SUMPRODUCT('Respondent Data'!I215:Z215,'Product Coding'!A117:R117)</f>
        <v>-5.414706951891155</v>
      </c>
      <c r="T215" s="4">
        <f>SUMPRODUCT('Respondent Data'!I215:Z215,'Product Coding'!A118:R118)</f>
        <v>-1.2566448457846249</v>
      </c>
      <c r="U215" s="4">
        <f>SUMPRODUCT('Respondent Data'!I215:Z215,'Product Coding'!A119:R119)</f>
        <v>-2.5313353991420149</v>
      </c>
      <c r="V215" s="4">
        <f>SUMPRODUCT('Respondent Data'!I215:Z215,'Product Coding'!A120:R120)</f>
        <v>-3.8234628740789791</v>
      </c>
      <c r="W215" s="4">
        <f>SUMPRODUCT('Respondent Data'!I215:Z215,'Product Coding'!A121:R121)</f>
        <v>-5.1418414574740883</v>
      </c>
      <c r="X215" s="4">
        <f>SUMPRODUCT('Respondent Data'!I215:Z215,'Product Coding'!A122:R122)</f>
        <v>-6.5256228416065749</v>
      </c>
      <c r="Y215" s="4">
        <f>SUMPRODUCT('Respondent Data'!I215:Z215,'Product Coding'!A123:R123)</f>
        <v>-7.9745776205280148</v>
      </c>
      <c r="Z215" s="4">
        <f>SUMPRODUCT('Respondent Data'!I215:Z215,'Product Coding'!A124:R124)</f>
        <v>4.1923939348325652</v>
      </c>
      <c r="AA215" s="4">
        <f>SUMPRODUCT('Respondent Data'!I215:Z215,'Product Coding'!A125:R125)</f>
        <v>2.9177033814751749</v>
      </c>
      <c r="AB215" s="4">
        <f>SUMPRODUCT('Respondent Data'!I215:Z215,'Product Coding'!A126:R126)</f>
        <v>1.6255759065382112</v>
      </c>
      <c r="AC215" s="4">
        <f>SUMPRODUCT('Respondent Data'!I215:Z215,'Product Coding'!A127:R127)</f>
        <v>0.30719732314310211</v>
      </c>
      <c r="AD215" s="4">
        <f>SUMPRODUCT('Respondent Data'!I215:Z215,'Product Coding'!A128:R128)</f>
        <v>-1.0765840609893853</v>
      </c>
      <c r="AE215" s="4">
        <f>SUMPRODUCT('Respondent Data'!I215:Z215,'Product Coding'!A129:R129)</f>
        <v>-2.5255388399108254</v>
      </c>
      <c r="AF215" s="4">
        <f>SUMPRODUCT('Respondent Data'!I215:Z215,'Product Coding'!A130:R130)</f>
        <v>1.6325232661957052</v>
      </c>
      <c r="AG215" s="4">
        <f>SUMPRODUCT('Respondent Data'!I215:Z215,'Product Coding'!A131:R131)</f>
        <v>0.35783271283831475</v>
      </c>
      <c r="AH215" s="4">
        <f>SUMPRODUCT('Respondent Data'!I215:Z215,'Product Coding'!A132:R132)</f>
        <v>-0.93429476209864903</v>
      </c>
      <c r="AI215" s="4">
        <f>SUMPRODUCT('Respondent Data'!I215:Z215,'Product Coding'!A133:R133)</f>
        <v>-2.2526733454937582</v>
      </c>
      <c r="AJ215" s="4">
        <f>SUMPRODUCT('Respondent Data'!I215:Z215,'Product Coding'!A134:R134)</f>
        <v>-3.6364547296262453</v>
      </c>
      <c r="AK215" s="4">
        <f>SUMPRODUCT('Respondent Data'!I215:Z215,'Product Coding'!A135:R135)</f>
        <v>-5.0854095085476851</v>
      </c>
      <c r="AL215" s="4">
        <f>SUMPRODUCT('Respondent Data'!I215:Z215,'Product Coding'!A136:R136)</f>
        <v>5.9055552170569117</v>
      </c>
      <c r="AM215" s="4">
        <f>SUMPRODUCT('Respondent Data'!I215:Z215,'Product Coding'!A137:R137)</f>
        <v>4.6308646636995219</v>
      </c>
      <c r="AN215" s="4">
        <f>SUMPRODUCT('Respondent Data'!I215:Z215,'Product Coding'!A138:R138)</f>
        <v>3.3387371887625585</v>
      </c>
      <c r="AO215" s="4">
        <f>SUMPRODUCT('Respondent Data'!I215:Z215,'Product Coding'!A139:R139)</f>
        <v>2.0203586053674494</v>
      </c>
      <c r="AP215" s="4">
        <f>SUMPRODUCT('Respondent Data'!I215:Z215,'Product Coding'!A140:R140)</f>
        <v>0.63657722123496197</v>
      </c>
      <c r="AQ215" s="4">
        <f>SUMPRODUCT('Respondent Data'!I215:Z215,'Product Coding'!A141:R141)</f>
        <v>-0.81237755768647779</v>
      </c>
      <c r="AR215" s="4">
        <f>SUMPRODUCT('Respondent Data'!I215:Z215,'Product Coding'!A142:R142)</f>
        <v>3.3456845484200519</v>
      </c>
      <c r="AS215" s="4">
        <f>SUMPRODUCT('Respondent Data'!I215:Z215,'Product Coding'!A143:R143)</f>
        <v>2.0709939950626621</v>
      </c>
      <c r="AT215" s="4">
        <f>SUMPRODUCT('Respondent Data'!I215:Z215,'Product Coding'!A144:R144)</f>
        <v>0.77886652012569813</v>
      </c>
      <c r="AU215" s="4">
        <f>SUMPRODUCT('Respondent Data'!I215:Z215,'Product Coding'!A145:R145)</f>
        <v>-0.53951206326941104</v>
      </c>
      <c r="AV215" s="4">
        <f>SUMPRODUCT('Respondent Data'!I215:Z215,'Product Coding'!A146:R146)</f>
        <v>-1.9232934474018983</v>
      </c>
      <c r="AW215" s="4">
        <f>SUMPRODUCT('Respondent Data'!I215:Z215,'Product Coding'!A147:R147)</f>
        <v>-3.3722482263233378</v>
      </c>
      <c r="AX215" s="4">
        <f>SUMPRODUCT('Respondent Data'!I215:Z215,'Product Coding'!A148:R148)</f>
        <v>7.4156755696085748</v>
      </c>
      <c r="AY215" s="4">
        <f>SUMPRODUCT('Respondent Data'!I215:Z215,'Product Coding'!A149:R149)</f>
        <v>6.140985016251185</v>
      </c>
      <c r="AZ215" s="4">
        <f>SUMPRODUCT('Respondent Data'!I215:Z215,'Product Coding'!A150:R150)</f>
        <v>4.8488575413142208</v>
      </c>
      <c r="BA215" s="4">
        <f>SUMPRODUCT('Respondent Data'!I215:Z215,'Product Coding'!A151:R151)</f>
        <v>3.5304789579191116</v>
      </c>
      <c r="BB215" s="4">
        <f>SUMPRODUCT('Respondent Data'!I215:Z215,'Product Coding'!A152:R152)</f>
        <v>2.146697573786625</v>
      </c>
      <c r="BC215" s="4">
        <f>SUMPRODUCT('Respondent Data'!I215:Z215,'Product Coding'!A153:R153)</f>
        <v>0.69774279486518487</v>
      </c>
      <c r="BD215" s="4">
        <f>SUMPRODUCT('Respondent Data'!I215:Z215,'Product Coding'!A154:R154)</f>
        <v>4.855804900971715</v>
      </c>
      <c r="BE215" s="4">
        <f>SUMPRODUCT('Respondent Data'!I215:Z215,'Product Coding'!A155:R155)</f>
        <v>3.5811143476143252</v>
      </c>
      <c r="BF215" s="4">
        <f>SUMPRODUCT('Respondent Data'!I215:Z215,'Product Coding'!A156:R156)</f>
        <v>2.288986872677361</v>
      </c>
      <c r="BG215" s="4">
        <f>SUMPRODUCT('Respondent Data'!I215:Z215,'Product Coding'!A157:R157)</f>
        <v>0.97060828928225162</v>
      </c>
      <c r="BH215" s="4">
        <f>SUMPRODUCT('Respondent Data'!I215:Z215,'Product Coding'!A158:R158)</f>
        <v>-0.41317309485023546</v>
      </c>
      <c r="BI215" s="4">
        <f>SUMPRODUCT('Respondent Data'!I215:Z215,'Product Coding'!A159:R159)</f>
        <v>-1.8621278737716753</v>
      </c>
      <c r="BJ215" s="4">
        <f>SUMPRODUCT('Respondent Data'!I215:Z215,'Product Coding'!A160:R160)</f>
        <v>8.5059136515652565</v>
      </c>
      <c r="BK215" s="4">
        <f>SUMPRODUCT('Respondent Data'!I215:Z215,'Product Coding'!A161:R161)</f>
        <v>7.2312230982078649</v>
      </c>
      <c r="BL215" s="4">
        <f>SUMPRODUCT('Respondent Data'!I215:Z215,'Product Coding'!A162:R162)</f>
        <v>5.9390956232709007</v>
      </c>
      <c r="BM215" s="4">
        <f>SUMPRODUCT('Respondent Data'!I215:Z215,'Product Coding'!A163:R163)</f>
        <v>4.6207170398757924</v>
      </c>
      <c r="BN215" s="4">
        <f>SUMPRODUCT('Respondent Data'!I215:Z215,'Product Coding'!A164:R164)</f>
        <v>3.2369356557433049</v>
      </c>
      <c r="BO215" s="4">
        <f>SUMPRODUCT('Respondent Data'!I215:Z215,'Product Coding'!A165:R165)</f>
        <v>1.7879808768218652</v>
      </c>
      <c r="BP215" s="4">
        <f>SUMPRODUCT('Respondent Data'!I215:Z215,'Product Coding'!A166:R166)</f>
        <v>5.9460429829283958</v>
      </c>
      <c r="BQ215" s="4">
        <f>SUMPRODUCT('Respondent Data'!I215:Z215,'Product Coding'!A167:R167)</f>
        <v>4.6713524295710052</v>
      </c>
      <c r="BR215" s="4">
        <f>SUMPRODUCT('Respondent Data'!I215:Z215,'Product Coding'!A168:R168)</f>
        <v>3.3792249546340409</v>
      </c>
      <c r="BS215" s="4">
        <f>SUMPRODUCT('Respondent Data'!I215:Z215,'Product Coding'!A169:R169)</f>
        <v>2.0608463712389318</v>
      </c>
      <c r="BT215" s="4">
        <f>SUMPRODUCT('Respondent Data'!I215:Z215,'Product Coding'!A170:R170)</f>
        <v>0.67706498710644492</v>
      </c>
      <c r="BU215" s="4">
        <f>SUMPRODUCT('Respondent Data'!I215:Z215,'Product Coding'!A171:R171)</f>
        <v>-0.77188979181499495</v>
      </c>
      <c r="BV215" s="4">
        <f>SUMPRODUCT('Respondent Data'!I215:Z215,'Product Coding'!A172:R172)</f>
        <v>-3.40959752096841</v>
      </c>
      <c r="BX215" s="4">
        <f t="shared" si="1014"/>
        <v>2.0300136869456527E-2</v>
      </c>
      <c r="BY215" s="4">
        <f t="shared" si="1015"/>
        <v>7.2625651198474292E-2</v>
      </c>
      <c r="BZ215" s="4">
        <f t="shared" si="1016"/>
        <v>0.26439538591114592</v>
      </c>
      <c r="CA215" s="4">
        <f t="shared" si="1017"/>
        <v>0.98813985369408808</v>
      </c>
      <c r="CB215" s="4">
        <f t="shared" si="1018"/>
        <v>3.9426391937897587</v>
      </c>
      <c r="CC215" s="4">
        <f t="shared" si="1019"/>
        <v>16.790363558386577</v>
      </c>
      <c r="CD215" s="4">
        <f t="shared" si="1020"/>
        <v>0.2625649019511242</v>
      </c>
      <c r="CE215" s="4">
        <f t="shared" si="1021"/>
        <v>0.9393506609679555</v>
      </c>
      <c r="CF215" s="4">
        <f t="shared" si="1022"/>
        <v>3.4197281045203223</v>
      </c>
      <c r="CG215" s="4">
        <f t="shared" si="1023"/>
        <v>12.780743571712309</v>
      </c>
      <c r="CH215" s="4">
        <f t="shared" si="1024"/>
        <v>50.994664715961669</v>
      </c>
      <c r="CI215" s="4">
        <f t="shared" si="1025"/>
        <v>217.16898707538246</v>
      </c>
      <c r="CJ215" s="4">
        <f t="shared" si="1026"/>
        <v>0.27165407019840032</v>
      </c>
      <c r="CK215" s="4">
        <f t="shared" si="1027"/>
        <v>0.97186801624766883</v>
      </c>
      <c r="CL215" s="4">
        <f t="shared" si="1028"/>
        <v>3.5381082987920984</v>
      </c>
      <c r="CM215" s="4">
        <f t="shared" si="1029"/>
        <v>13.223172577970768</v>
      </c>
      <c r="CN215" s="4">
        <f t="shared" si="1030"/>
        <v>52.759939068598108</v>
      </c>
      <c r="CO215" s="4">
        <f t="shared" si="1031"/>
        <v>224.68669201976289</v>
      </c>
      <c r="CP215" s="4">
        <f t="shared" si="1032"/>
        <v>3.5136129753679022</v>
      </c>
      <c r="CQ215" s="4">
        <f t="shared" si="1033"/>
        <v>12.570281276253008</v>
      </c>
      <c r="CR215" s="4">
        <f t="shared" si="1034"/>
        <v>45.762403698989303</v>
      </c>
      <c r="CS215" s="4">
        <f t="shared" si="1035"/>
        <v>171.03042377224335</v>
      </c>
      <c r="CT215" s="4">
        <f t="shared" si="1036"/>
        <v>682.40467133681022</v>
      </c>
      <c r="CU215" s="4">
        <f t="shared" si="1037"/>
        <v>2906.1301231251682</v>
      </c>
      <c r="CV215" s="4">
        <f t="shared" si="1038"/>
        <v>1.5110069020596636E-2</v>
      </c>
      <c r="CW215" s="4">
        <f t="shared" si="1039"/>
        <v>5.4057694750119317E-2</v>
      </c>
      <c r="CX215" s="4">
        <f t="shared" si="1040"/>
        <v>0.19679830513141036</v>
      </c>
      <c r="CY215" s="4">
        <f t="shared" si="1041"/>
        <v>0.7355054543393168</v>
      </c>
      <c r="CZ215" s="4">
        <f t="shared" si="1042"/>
        <v>2.9346378659696035</v>
      </c>
      <c r="DA215" s="4">
        <f t="shared" si="1043"/>
        <v>12.497627670178563</v>
      </c>
      <c r="DB215" s="4">
        <f t="shared" si="1044"/>
        <v>0.19543581486078368</v>
      </c>
      <c r="DC215" s="4">
        <f t="shared" si="1045"/>
        <v>0.69919003073937769</v>
      </c>
      <c r="DD215" s="4">
        <f t="shared" si="1046"/>
        <v>2.5454176995585724</v>
      </c>
      <c r="DE215" s="4">
        <f t="shared" si="1047"/>
        <v>9.5131337657966224</v>
      </c>
      <c r="DF215" s="4">
        <f t="shared" si="1048"/>
        <v>37.957029969571529</v>
      </c>
      <c r="DG215" s="4">
        <f t="shared" si="1049"/>
        <v>161.64612115395755</v>
      </c>
      <c r="DH215" s="4">
        <f t="shared" si="1050"/>
        <v>2.7242688002513328E-3</v>
      </c>
      <c r="DI215" s="4">
        <f t="shared" si="1051"/>
        <v>9.7463281617389506E-3</v>
      </c>
      <c r="DJ215" s="4">
        <f t="shared" si="1052"/>
        <v>3.5481736177448174E-2</v>
      </c>
      <c r="DK215" s="4">
        <f t="shared" si="1053"/>
        <v>0.13260790264690411</v>
      </c>
      <c r="DL215" s="4">
        <f t="shared" si="1054"/>
        <v>0.52910032160670151</v>
      </c>
      <c r="DM215" s="4">
        <f t="shared" si="1055"/>
        <v>2.2532588760922021</v>
      </c>
      <c r="DN215" s="4">
        <f t="shared" si="1056"/>
        <v>3.5236086092736159E-2</v>
      </c>
      <c r="DO215" s="4">
        <f t="shared" si="1057"/>
        <v>0.12606041597782477</v>
      </c>
      <c r="DP215" s="4">
        <f t="shared" si="1058"/>
        <v>0.45892589987925309</v>
      </c>
      <c r="DQ215" s="4">
        <f t="shared" si="1059"/>
        <v>1.7151697636490253</v>
      </c>
      <c r="DR215" s="4">
        <f t="shared" si="1060"/>
        <v>6.8434599706564025</v>
      </c>
      <c r="DS215" s="4">
        <f t="shared" si="1061"/>
        <v>29.143975711898157</v>
      </c>
      <c r="DT215" s="4">
        <f t="shared" si="1062"/>
        <v>6.0174573462608988E-4</v>
      </c>
      <c r="DU215" s="4">
        <f t="shared" si="1063"/>
        <v>2.1528020285852419E-3</v>
      </c>
      <c r="DV215" s="4">
        <f t="shared" si="1064"/>
        <v>7.8373262579441143E-3</v>
      </c>
      <c r="DW215" s="4">
        <f t="shared" si="1065"/>
        <v>2.9290883406264696E-2</v>
      </c>
      <c r="DX215" s="4">
        <f t="shared" si="1066"/>
        <v>0.11686947399858338</v>
      </c>
      <c r="DY215" s="4">
        <f t="shared" si="1067"/>
        <v>0.49770746468621968</v>
      </c>
      <c r="DZ215" s="4">
        <f t="shared" si="1068"/>
        <v>7.7830662338699954E-3</v>
      </c>
      <c r="EA215" s="4">
        <f t="shared" si="1069"/>
        <v>2.7844652338582878E-2</v>
      </c>
      <c r="EB215" s="4">
        <f t="shared" si="1070"/>
        <v>0.10136910966212408</v>
      </c>
      <c r="EC215" s="4">
        <f t="shared" si="1071"/>
        <v>0.37885251607338527</v>
      </c>
      <c r="ED215" s="4">
        <f t="shared" si="1072"/>
        <v>1.5116066546175475</v>
      </c>
      <c r="EE215" s="4">
        <f t="shared" si="1073"/>
        <v>6.4374202255897632</v>
      </c>
      <c r="EF215" s="4">
        <f t="shared" si="1074"/>
        <v>2.0226867874310124E-4</v>
      </c>
      <c r="EG215" s="4">
        <f t="shared" si="1075"/>
        <v>7.2363524469015185E-4</v>
      </c>
      <c r="EH215" s="4">
        <f t="shared" si="1076"/>
        <v>2.6344110740693589E-3</v>
      </c>
      <c r="EI215" s="4">
        <f t="shared" si="1077"/>
        <v>9.8457337458067954E-3</v>
      </c>
      <c r="EJ215" s="4">
        <f t="shared" si="1078"/>
        <v>3.9284090822485754E-2</v>
      </c>
      <c r="EK215" s="4">
        <f t="shared" si="1079"/>
        <v>0.16729762338110263</v>
      </c>
      <c r="EL215" s="4">
        <f t="shared" si="1080"/>
        <v>2.616172301866242E-3</v>
      </c>
      <c r="EM215" s="4">
        <f t="shared" si="1081"/>
        <v>9.3596027599361763E-3</v>
      </c>
      <c r="EN215" s="4">
        <f t="shared" si="1082"/>
        <v>3.4073853285329844E-2</v>
      </c>
      <c r="EO215" s="4">
        <f t="shared" si="1083"/>
        <v>0.1273461421579985</v>
      </c>
      <c r="EP215" s="4">
        <f t="shared" si="1084"/>
        <v>0.50810610398220291</v>
      </c>
      <c r="EQ215" s="4">
        <f t="shared" si="1085"/>
        <v>2.163851621404921</v>
      </c>
      <c r="ER215" s="4">
        <f t="shared" si="1086"/>
        <v>30.253065584194825</v>
      </c>
      <c r="ET215" s="4">
        <f t="shared" si="1087"/>
        <v>0.98010375953516726</v>
      </c>
      <c r="EU215" s="4">
        <f t="shared" si="1088"/>
        <v>0.93229170762667524</v>
      </c>
      <c r="EV215" s="4">
        <f t="shared" si="1089"/>
        <v>0.79089184533790602</v>
      </c>
      <c r="EW215" s="4">
        <f t="shared" si="1090"/>
        <v>0.50298272435006897</v>
      </c>
      <c r="EX215" s="4">
        <f t="shared" si="1091"/>
        <v>0.20232105982092777</v>
      </c>
      <c r="EY215" s="4">
        <f t="shared" si="1092"/>
        <v>5.6210205975728289E-2</v>
      </c>
      <c r="EZ215" s="4">
        <f t="shared" si="1093"/>
        <v>0.79203849121311265</v>
      </c>
      <c r="FA215" s="4">
        <f t="shared" si="1094"/>
        <v>0.51563650665469996</v>
      </c>
      <c r="FB215" s="4">
        <f t="shared" si="1095"/>
        <v>0.2262582621264054</v>
      </c>
      <c r="FC215" s="4">
        <f t="shared" si="1096"/>
        <v>7.2565024869390718E-2</v>
      </c>
      <c r="FD215" s="4">
        <f t="shared" si="1097"/>
        <v>1.9232742541236414E-2</v>
      </c>
      <c r="FE215" s="4">
        <f t="shared" si="1098"/>
        <v>4.5836028915259008E-3</v>
      </c>
      <c r="FF215" s="4">
        <f t="shared" si="1099"/>
        <v>0.78637738315419581</v>
      </c>
      <c r="FG215" s="4">
        <f t="shared" si="1100"/>
        <v>0.50713333334699162</v>
      </c>
      <c r="FH215" s="4">
        <f t="shared" si="1101"/>
        <v>0.22035613391292769</v>
      </c>
      <c r="FI215" s="4">
        <f t="shared" si="1102"/>
        <v>7.0307801899895869E-2</v>
      </c>
      <c r="FJ215" s="4">
        <f t="shared" si="1103"/>
        <v>1.8601211558740647E-2</v>
      </c>
      <c r="FK215" s="4">
        <f t="shared" si="1104"/>
        <v>4.4309214293966085E-3</v>
      </c>
      <c r="FL215" s="4">
        <f t="shared" si="1105"/>
        <v>0.22155200400594616</v>
      </c>
      <c r="FM215" s="4">
        <f t="shared" si="1106"/>
        <v>7.3690440134791188E-2</v>
      </c>
      <c r="FN215" s="4">
        <f t="shared" si="1107"/>
        <v>2.1384700547838038E-2</v>
      </c>
      <c r="FO215" s="4">
        <f t="shared" si="1108"/>
        <v>5.8129252842156129E-3</v>
      </c>
      <c r="FP215" s="4">
        <f t="shared" si="1109"/>
        <v>1.4632618738819807E-3</v>
      </c>
      <c r="FQ215" s="4">
        <f t="shared" si="1110"/>
        <v>3.4398185070745949E-4</v>
      </c>
      <c r="FR215" s="4">
        <f t="shared" si="1111"/>
        <v>0.98511484667354832</v>
      </c>
      <c r="FS215" s="4">
        <f t="shared" si="1112"/>
        <v>0.94871467186344627</v>
      </c>
      <c r="FT215" s="4">
        <f t="shared" si="1113"/>
        <v>0.83556268062244488</v>
      </c>
      <c r="FU215" s="4">
        <f t="shared" si="1114"/>
        <v>0.57620101250600009</v>
      </c>
      <c r="FV215" s="4">
        <f t="shared" si="1115"/>
        <v>0.25415299553967269</v>
      </c>
      <c r="FW215" s="4">
        <f t="shared" si="1116"/>
        <v>7.4087093260794532E-2</v>
      </c>
      <c r="FX215" s="4">
        <f t="shared" si="1117"/>
        <v>0.83651500780613341</v>
      </c>
      <c r="FY215" s="4">
        <f t="shared" si="1118"/>
        <v>0.58851569389496983</v>
      </c>
      <c r="FZ215" s="4">
        <f t="shared" si="1119"/>
        <v>0.28205421328056957</v>
      </c>
      <c r="GA215" s="4">
        <f t="shared" si="1120"/>
        <v>9.5119116932897319E-2</v>
      </c>
      <c r="GB215" s="4">
        <f t="shared" si="1121"/>
        <v>2.5669307972940387E-2</v>
      </c>
      <c r="GC215" s="4">
        <f t="shared" si="1122"/>
        <v>6.1483175430505355E-3</v>
      </c>
      <c r="GD215" s="4">
        <f t="shared" si="1123"/>
        <v>0.99728313267663216</v>
      </c>
      <c r="GE215" s="4">
        <f t="shared" si="1124"/>
        <v>0.99034774587446894</v>
      </c>
      <c r="GF215" s="4">
        <f t="shared" si="1125"/>
        <v>0.96573407821906021</v>
      </c>
      <c r="GG215" s="4">
        <f t="shared" si="1126"/>
        <v>0.88291808459308874</v>
      </c>
      <c r="GH215" s="4">
        <f t="shared" si="1127"/>
        <v>0.65397932749713272</v>
      </c>
      <c r="GI215" s="4">
        <f t="shared" si="1128"/>
        <v>0.3073840841098987</v>
      </c>
      <c r="GJ215" s="4">
        <f t="shared" si="1129"/>
        <v>0.96596323624524461</v>
      </c>
      <c r="GK215" s="4">
        <f t="shared" si="1130"/>
        <v>0.88805181836681557</v>
      </c>
      <c r="GL215" s="4">
        <f t="shared" si="1131"/>
        <v>0.68543577167473979</v>
      </c>
      <c r="GM215" s="4">
        <f t="shared" si="1132"/>
        <v>0.36830109608176398</v>
      </c>
      <c r="GN215" s="4">
        <f t="shared" si="1133"/>
        <v>0.12749475406786734</v>
      </c>
      <c r="GO215" s="4">
        <f t="shared" si="1134"/>
        <v>3.3174124394125259E-2</v>
      </c>
      <c r="GP215" s="4">
        <f t="shared" si="1135"/>
        <v>0.99939861614554315</v>
      </c>
      <c r="GQ215" s="4">
        <f t="shared" si="1136"/>
        <v>0.99785182257213922</v>
      </c>
      <c r="GR215" s="4">
        <f t="shared" si="1137"/>
        <v>0.99222361977101625</v>
      </c>
      <c r="GS215" s="4">
        <f t="shared" si="1138"/>
        <v>0.97154265730079004</v>
      </c>
      <c r="GT215" s="4">
        <f t="shared" si="1139"/>
        <v>0.89535977415501322</v>
      </c>
      <c r="GU215" s="4">
        <f t="shared" si="1140"/>
        <v>0.66768713088407228</v>
      </c>
      <c r="GV215" s="4">
        <f t="shared" si="1141"/>
        <v>0.99227704205930378</v>
      </c>
      <c r="GW215" s="4">
        <f t="shared" si="1142"/>
        <v>0.97290966852312755</v>
      </c>
      <c r="GX215" s="4">
        <f t="shared" si="1143"/>
        <v>0.90796082006220247</v>
      </c>
      <c r="GY215" s="4">
        <f t="shared" si="1144"/>
        <v>0.7252407261421554</v>
      </c>
      <c r="GZ215" s="4">
        <f t="shared" si="1145"/>
        <v>0.39815151714203201</v>
      </c>
      <c r="HA215" s="4">
        <f t="shared" si="1146"/>
        <v>0.13445522367545168</v>
      </c>
      <c r="HB215" s="4">
        <f t="shared" si="1147"/>
        <v>0.99979777222560162</v>
      </c>
      <c r="HC215" s="4">
        <f t="shared" si="1148"/>
        <v>0.999276888024621</v>
      </c>
      <c r="HD215" s="4">
        <f t="shared" si="1149"/>
        <v>0.99737251081254319</v>
      </c>
      <c r="HE215" s="4">
        <f t="shared" si="1150"/>
        <v>0.99025025960224022</v>
      </c>
      <c r="HF215" s="4">
        <f t="shared" si="1151"/>
        <v>0.96220081576405492</v>
      </c>
      <c r="HG215" s="4">
        <f t="shared" si="1152"/>
        <v>0.85667954767480692</v>
      </c>
      <c r="HH215" s="4">
        <f t="shared" si="1153"/>
        <v>0.9973906541963512</v>
      </c>
      <c r="HI215" s="4">
        <f t="shared" si="1154"/>
        <v>0.99072718708541163</v>
      </c>
      <c r="HJ215" s="4">
        <f t="shared" si="1155"/>
        <v>0.96704891707968965</v>
      </c>
      <c r="HK215" s="4">
        <f t="shared" si="1156"/>
        <v>0.88703900479560893</v>
      </c>
      <c r="HL215" s="4">
        <f t="shared" si="1157"/>
        <v>0.66308331844786494</v>
      </c>
      <c r="HM215" s="4">
        <f t="shared" si="1158"/>
        <v>0.31607044819502184</v>
      </c>
      <c r="HN215" s="4">
        <f t="shared" si="1159"/>
        <v>3.1996861149701614E-2</v>
      </c>
      <c r="HP215" s="4">
        <f t="shared" ref="HP215:IU215" si="1223">IF(B1=1,ET215,0)</f>
        <v>0.98010375953516726</v>
      </c>
      <c r="HQ215" s="4">
        <f t="shared" si="1223"/>
        <v>0.93229170762667524</v>
      </c>
      <c r="HR215" s="4">
        <f t="shared" si="1223"/>
        <v>0.79089184533790602</v>
      </c>
      <c r="HS215" s="4">
        <f t="shared" si="1223"/>
        <v>0.50298272435006897</v>
      </c>
      <c r="HT215" s="4">
        <f t="shared" si="1223"/>
        <v>0.20232105982092777</v>
      </c>
      <c r="HU215" s="4">
        <f t="shared" si="1223"/>
        <v>5.6210205975728289E-2</v>
      </c>
      <c r="HV215" s="4">
        <f t="shared" si="1223"/>
        <v>0.79203849121311265</v>
      </c>
      <c r="HW215" s="4">
        <f t="shared" si="1223"/>
        <v>0.51563650665469996</v>
      </c>
      <c r="HX215" s="4">
        <f t="shared" si="1223"/>
        <v>0.2262582621264054</v>
      </c>
      <c r="HY215" s="4">
        <f t="shared" si="1223"/>
        <v>7.2565024869390718E-2</v>
      </c>
      <c r="HZ215" s="4">
        <f t="shared" si="1223"/>
        <v>1.9232742541236414E-2</v>
      </c>
      <c r="IA215" s="4">
        <f t="shared" si="1223"/>
        <v>4.5836028915259008E-3</v>
      </c>
      <c r="IB215" s="4">
        <f t="shared" si="1223"/>
        <v>0.78637738315419581</v>
      </c>
      <c r="IC215" s="4">
        <f t="shared" si="1223"/>
        <v>0.50713333334699162</v>
      </c>
      <c r="ID215" s="4">
        <f t="shared" si="1223"/>
        <v>0.22035613391292769</v>
      </c>
      <c r="IE215" s="4">
        <f t="shared" si="1223"/>
        <v>7.0307801899895869E-2</v>
      </c>
      <c r="IF215" s="4">
        <f t="shared" si="1223"/>
        <v>1.8601211558740647E-2</v>
      </c>
      <c r="IG215" s="4">
        <f t="shared" si="1223"/>
        <v>4.4309214293966085E-3</v>
      </c>
      <c r="IH215" s="4">
        <f t="shared" si="1223"/>
        <v>0.22155200400594616</v>
      </c>
      <c r="II215" s="4">
        <f t="shared" si="1223"/>
        <v>7.3690440134791188E-2</v>
      </c>
      <c r="IJ215" s="4">
        <f t="shared" si="1223"/>
        <v>2.1384700547838038E-2</v>
      </c>
      <c r="IK215" s="4">
        <f t="shared" si="1223"/>
        <v>5.8129252842156129E-3</v>
      </c>
      <c r="IL215" s="4">
        <f t="shared" si="1223"/>
        <v>1.4632618738819807E-3</v>
      </c>
      <c r="IM215" s="4">
        <f t="shared" si="1223"/>
        <v>3.4398185070745949E-4</v>
      </c>
      <c r="IN215" s="4">
        <f t="shared" si="1223"/>
        <v>0.98511484667354832</v>
      </c>
      <c r="IO215" s="4">
        <f t="shared" si="1223"/>
        <v>0.94871467186344627</v>
      </c>
      <c r="IP215" s="4">
        <f t="shared" si="1223"/>
        <v>0.83556268062244488</v>
      </c>
      <c r="IQ215" s="4">
        <f t="shared" si="1223"/>
        <v>0.57620101250600009</v>
      </c>
      <c r="IR215" s="4">
        <f t="shared" si="1223"/>
        <v>0.25415299553967269</v>
      </c>
      <c r="IS215" s="4">
        <f t="shared" si="1223"/>
        <v>7.4087093260794532E-2</v>
      </c>
      <c r="IT215" s="4">
        <f t="shared" si="1223"/>
        <v>0.83651500780613341</v>
      </c>
      <c r="IU215" s="4">
        <f t="shared" si="1223"/>
        <v>0.58851569389496983</v>
      </c>
      <c r="IV215" s="4">
        <f t="shared" ref="IV215:KA215" si="1224">IF(AH1=1,FZ215,0)</f>
        <v>0.28205421328056957</v>
      </c>
      <c r="IW215" s="4">
        <f t="shared" si="1224"/>
        <v>9.5119116932897319E-2</v>
      </c>
      <c r="IX215" s="4">
        <f t="shared" si="1224"/>
        <v>2.5669307972940387E-2</v>
      </c>
      <c r="IY215" s="4">
        <f t="shared" si="1224"/>
        <v>6.1483175430505355E-3</v>
      </c>
      <c r="IZ215" s="4">
        <f t="shared" si="1224"/>
        <v>0.99728313267663216</v>
      </c>
      <c r="JA215" s="4">
        <f t="shared" si="1224"/>
        <v>0.99034774587446894</v>
      </c>
      <c r="JB215" s="4">
        <f t="shared" si="1224"/>
        <v>0.96573407821906021</v>
      </c>
      <c r="JC215" s="4">
        <f t="shared" si="1224"/>
        <v>0.88291808459308874</v>
      </c>
      <c r="JD215" s="4">
        <f t="shared" si="1224"/>
        <v>0.65397932749713272</v>
      </c>
      <c r="JE215" s="4">
        <f t="shared" si="1224"/>
        <v>0.3073840841098987</v>
      </c>
      <c r="JF215" s="4">
        <f t="shared" si="1224"/>
        <v>0.96596323624524461</v>
      </c>
      <c r="JG215" s="4">
        <f t="shared" si="1224"/>
        <v>0.88805181836681557</v>
      </c>
      <c r="JH215" s="4">
        <f t="shared" si="1224"/>
        <v>0.68543577167473979</v>
      </c>
      <c r="JI215" s="4">
        <f t="shared" si="1224"/>
        <v>0.36830109608176398</v>
      </c>
      <c r="JJ215" s="4">
        <f t="shared" si="1224"/>
        <v>0.12749475406786734</v>
      </c>
      <c r="JK215" s="4">
        <f t="shared" si="1224"/>
        <v>3.3174124394125259E-2</v>
      </c>
      <c r="JL215" s="4">
        <f t="shared" si="1224"/>
        <v>0.99939861614554315</v>
      </c>
      <c r="JM215" s="4">
        <f t="shared" si="1224"/>
        <v>0.99785182257213922</v>
      </c>
      <c r="JN215" s="4">
        <f t="shared" si="1224"/>
        <v>0.99222361977101625</v>
      </c>
      <c r="JO215" s="4">
        <f t="shared" si="1224"/>
        <v>0.97154265730079004</v>
      </c>
      <c r="JP215" s="4">
        <f t="shared" si="1224"/>
        <v>0.89535977415501322</v>
      </c>
      <c r="JQ215" s="4">
        <f t="shared" si="1224"/>
        <v>0.66768713088407228</v>
      </c>
      <c r="JR215" s="4">
        <f t="shared" si="1224"/>
        <v>0.99227704205930378</v>
      </c>
      <c r="JS215" s="4">
        <f t="shared" si="1224"/>
        <v>0.97290966852312755</v>
      </c>
      <c r="JT215" s="4">
        <f t="shared" si="1224"/>
        <v>0.90796082006220247</v>
      </c>
      <c r="JU215" s="4">
        <f t="shared" si="1224"/>
        <v>0.7252407261421554</v>
      </c>
      <c r="JV215" s="4">
        <f t="shared" si="1224"/>
        <v>0.39815151714203201</v>
      </c>
      <c r="JW215" s="4">
        <f t="shared" si="1224"/>
        <v>0.13445522367545168</v>
      </c>
      <c r="JX215" s="4">
        <f t="shared" si="1224"/>
        <v>0.99979777222560162</v>
      </c>
      <c r="JY215" s="4">
        <f t="shared" si="1224"/>
        <v>0.999276888024621</v>
      </c>
      <c r="JZ215" s="4">
        <f t="shared" si="1224"/>
        <v>0.99737251081254319</v>
      </c>
      <c r="KA215" s="4">
        <f t="shared" si="1224"/>
        <v>0.99025025960224022</v>
      </c>
      <c r="KB215" s="4">
        <f t="shared" ref="KB215:KJ215" si="1225">IF(BN1=1,HF215,0)</f>
        <v>0.96220081576405492</v>
      </c>
      <c r="KC215" s="4">
        <f t="shared" si="1225"/>
        <v>0.85667954767480692</v>
      </c>
      <c r="KD215" s="4">
        <f t="shared" si="1225"/>
        <v>0.9973906541963512</v>
      </c>
      <c r="KE215" s="4">
        <f t="shared" si="1225"/>
        <v>0.99072718708541163</v>
      </c>
      <c r="KF215" s="4">
        <f t="shared" si="1225"/>
        <v>0.96704891707968965</v>
      </c>
      <c r="KG215" s="4">
        <f t="shared" si="1225"/>
        <v>0.88703900479560893</v>
      </c>
      <c r="KH215" s="4">
        <f t="shared" si="1225"/>
        <v>0.66308331844786494</v>
      </c>
      <c r="KI215" s="4">
        <f t="shared" si="1225"/>
        <v>0.31607044819502184</v>
      </c>
      <c r="KJ215" s="4">
        <f t="shared" si="1225"/>
        <v>0</v>
      </c>
    </row>
    <row r="216" spans="1:296" x14ac:dyDescent="0.2">
      <c r="A216" s="4" t="str">
        <f>'Respondent Data'!A216</f>
        <v>1803</v>
      </c>
      <c r="B216" s="4">
        <f>SUMPRODUCT('Respondent Data'!I216:Z216,'Product Coding'!A100:R100)</f>
        <v>0.45350212049183014</v>
      </c>
      <c r="C216" s="4">
        <f>SUMPRODUCT('Respondent Data'!I216:Z216,'Product Coding'!A101:R101)</f>
        <v>0.345838980171155</v>
      </c>
      <c r="D216" s="4">
        <f>SUMPRODUCT('Respondent Data'!I216:Z216,'Product Coding'!A102:R102)</f>
        <v>0.46891082978118082</v>
      </c>
      <c r="E216" s="4">
        <f>SUMPRODUCT('Respondent Data'!I216:Z216,'Product Coding'!A103:R103)</f>
        <v>-0.1287859212366298</v>
      </c>
      <c r="F216" s="4">
        <f>SUMPRODUCT('Respondent Data'!I216:Z216,'Product Coding'!A104:R104)</f>
        <v>-0.45372164315821806</v>
      </c>
      <c r="G216" s="4">
        <f>SUMPRODUCT('Respondent Data'!I216:Z216,'Product Coding'!A105:R105)</f>
        <v>-0.88326052850271797</v>
      </c>
      <c r="H216" s="4">
        <f>SUMPRODUCT('Respondent Data'!I216:Z216,'Product Coding'!A106:R106)</f>
        <v>-1.7571984344675498</v>
      </c>
      <c r="I216" s="4">
        <f>SUMPRODUCT('Respondent Data'!I216:Z216,'Product Coding'!A107:R107)</f>
        <v>-1.8648615747882249</v>
      </c>
      <c r="J216" s="4">
        <f>SUMPRODUCT('Respondent Data'!I216:Z216,'Product Coding'!A108:R108)</f>
        <v>-1.7417897251781991</v>
      </c>
      <c r="K216" s="4">
        <f>SUMPRODUCT('Respondent Data'!I216:Z216,'Product Coding'!A109:R109)</f>
        <v>-2.3394864761960097</v>
      </c>
      <c r="L216" s="4">
        <f>SUMPRODUCT('Respondent Data'!I216:Z216,'Product Coding'!A110:R110)</f>
        <v>-2.664422198117598</v>
      </c>
      <c r="M216" s="4">
        <f>SUMPRODUCT('Respondent Data'!I216:Z216,'Product Coding'!A111:R111)</f>
        <v>-3.0939610834620979</v>
      </c>
      <c r="N216" s="4">
        <f>SUMPRODUCT('Respondent Data'!I216:Z216,'Product Coding'!A112:R112)</f>
        <v>-0.82558872109136994</v>
      </c>
      <c r="O216" s="4">
        <f>SUMPRODUCT('Respondent Data'!I216:Z216,'Product Coding'!A113:R113)</f>
        <v>-0.93325186141204508</v>
      </c>
      <c r="P216" s="4">
        <f>SUMPRODUCT('Respondent Data'!I216:Z216,'Product Coding'!A114:R114)</f>
        <v>-0.81018001180201926</v>
      </c>
      <c r="Q216" s="4">
        <f>SUMPRODUCT('Respondent Data'!I216:Z216,'Product Coding'!A115:R115)</f>
        <v>-1.4078767628198299</v>
      </c>
      <c r="R216" s="4">
        <f>SUMPRODUCT('Respondent Data'!I216:Z216,'Product Coding'!A116:R116)</f>
        <v>-1.7328124847414181</v>
      </c>
      <c r="S216" s="4">
        <f>SUMPRODUCT('Respondent Data'!I216:Z216,'Product Coding'!A117:R117)</f>
        <v>-2.162351370085918</v>
      </c>
      <c r="T216" s="4">
        <f>SUMPRODUCT('Respondent Data'!I216:Z216,'Product Coding'!A118:R118)</f>
        <v>-3.0362892760507498</v>
      </c>
      <c r="U216" s="4">
        <f>SUMPRODUCT('Respondent Data'!I216:Z216,'Product Coding'!A119:R119)</f>
        <v>-3.143952416371425</v>
      </c>
      <c r="V216" s="4">
        <f>SUMPRODUCT('Respondent Data'!I216:Z216,'Product Coding'!A120:R120)</f>
        <v>-3.0208805667613992</v>
      </c>
      <c r="W216" s="4">
        <f>SUMPRODUCT('Respondent Data'!I216:Z216,'Product Coding'!A121:R121)</f>
        <v>-3.6185773177792098</v>
      </c>
      <c r="X216" s="4">
        <f>SUMPRODUCT('Respondent Data'!I216:Z216,'Product Coding'!A122:R122)</f>
        <v>-3.943513039700798</v>
      </c>
      <c r="Y216" s="4">
        <f>SUMPRODUCT('Respondent Data'!I216:Z216,'Product Coding'!A123:R123)</f>
        <v>-4.3730519250452975</v>
      </c>
      <c r="Z216" s="4">
        <f>SUMPRODUCT('Respondent Data'!I216:Z216,'Product Coding'!A124:R124)</f>
        <v>0.81287024942926989</v>
      </c>
      <c r="AA216" s="4">
        <f>SUMPRODUCT('Respondent Data'!I216:Z216,'Product Coding'!A125:R125)</f>
        <v>0.70520710910859474</v>
      </c>
      <c r="AB216" s="4">
        <f>SUMPRODUCT('Respondent Data'!I216:Z216,'Product Coding'!A126:R126)</f>
        <v>0.82827895871862056</v>
      </c>
      <c r="AC216" s="4">
        <f>SUMPRODUCT('Respondent Data'!I216:Z216,'Product Coding'!A127:R127)</f>
        <v>0.23058220770080995</v>
      </c>
      <c r="AD216" s="4">
        <f>SUMPRODUCT('Respondent Data'!I216:Z216,'Product Coding'!A128:R128)</f>
        <v>-9.4353514220778312E-2</v>
      </c>
      <c r="AE216" s="4">
        <f>SUMPRODUCT('Respondent Data'!I216:Z216,'Product Coding'!A129:R129)</f>
        <v>-0.52389239956527822</v>
      </c>
      <c r="AF216" s="4">
        <f>SUMPRODUCT('Respondent Data'!I216:Z216,'Product Coding'!A130:R130)</f>
        <v>-1.39783030553011</v>
      </c>
      <c r="AG216" s="4">
        <f>SUMPRODUCT('Respondent Data'!I216:Z216,'Product Coding'!A131:R131)</f>
        <v>-1.5054934458507852</v>
      </c>
      <c r="AH216" s="4">
        <f>SUMPRODUCT('Respondent Data'!I216:Z216,'Product Coding'!A132:R132)</f>
        <v>-1.3824215962407593</v>
      </c>
      <c r="AI216" s="4">
        <f>SUMPRODUCT('Respondent Data'!I216:Z216,'Product Coding'!A133:R133)</f>
        <v>-1.9801183472585699</v>
      </c>
      <c r="AJ216" s="4">
        <f>SUMPRODUCT('Respondent Data'!I216:Z216,'Product Coding'!A134:R134)</f>
        <v>-2.3050540691801582</v>
      </c>
      <c r="AK216" s="4">
        <f>SUMPRODUCT('Respondent Data'!I216:Z216,'Product Coding'!A135:R135)</f>
        <v>-2.7345929545246581</v>
      </c>
      <c r="AL216" s="4">
        <f>SUMPRODUCT('Respondent Data'!I216:Z216,'Product Coding'!A136:R136)</f>
        <v>4.83064673692318</v>
      </c>
      <c r="AM216" s="4">
        <f>SUMPRODUCT('Respondent Data'!I216:Z216,'Product Coding'!A137:R137)</f>
        <v>4.7229835966025053</v>
      </c>
      <c r="AN216" s="4">
        <f>SUMPRODUCT('Respondent Data'!I216:Z216,'Product Coding'!A138:R138)</f>
        <v>4.8460554462125307</v>
      </c>
      <c r="AO216" s="4">
        <f>SUMPRODUCT('Respondent Data'!I216:Z216,'Product Coding'!A139:R139)</f>
        <v>4.2483586951947201</v>
      </c>
      <c r="AP216" s="4">
        <f>SUMPRODUCT('Respondent Data'!I216:Z216,'Product Coding'!A140:R140)</f>
        <v>3.9234229732731318</v>
      </c>
      <c r="AQ216" s="4">
        <f>SUMPRODUCT('Respondent Data'!I216:Z216,'Product Coding'!A141:R141)</f>
        <v>3.4938840879286319</v>
      </c>
      <c r="AR216" s="4">
        <f>SUMPRODUCT('Respondent Data'!I216:Z216,'Product Coding'!A142:R142)</f>
        <v>2.6199461819638001</v>
      </c>
      <c r="AS216" s="4">
        <f>SUMPRODUCT('Respondent Data'!I216:Z216,'Product Coding'!A143:R143)</f>
        <v>2.512283041643125</v>
      </c>
      <c r="AT216" s="4">
        <f>SUMPRODUCT('Respondent Data'!I216:Z216,'Product Coding'!A144:R144)</f>
        <v>2.6353548912531508</v>
      </c>
      <c r="AU216" s="4">
        <f>SUMPRODUCT('Respondent Data'!I216:Z216,'Product Coding'!A145:R145)</f>
        <v>2.0376581402353402</v>
      </c>
      <c r="AV216" s="4">
        <f>SUMPRODUCT('Respondent Data'!I216:Z216,'Product Coding'!A146:R146)</f>
        <v>1.7127224183137519</v>
      </c>
      <c r="AW216" s="4">
        <f>SUMPRODUCT('Respondent Data'!I216:Z216,'Product Coding'!A147:R147)</f>
        <v>1.283183532969252</v>
      </c>
      <c r="AX216" s="4">
        <f>SUMPRODUCT('Respondent Data'!I216:Z216,'Product Coding'!A148:R148)</f>
        <v>7.0518338891424204</v>
      </c>
      <c r="AY216" s="4">
        <f>SUMPRODUCT('Respondent Data'!I216:Z216,'Product Coding'!A149:R149)</f>
        <v>6.9441707488217457</v>
      </c>
      <c r="AZ216" s="4">
        <f>SUMPRODUCT('Respondent Data'!I216:Z216,'Product Coding'!A150:R150)</f>
        <v>7.0672425984317702</v>
      </c>
      <c r="BA216" s="4">
        <f>SUMPRODUCT('Respondent Data'!I216:Z216,'Product Coding'!A151:R151)</f>
        <v>6.4695458474139595</v>
      </c>
      <c r="BB216" s="4">
        <f>SUMPRODUCT('Respondent Data'!I216:Z216,'Product Coding'!A152:R152)</f>
        <v>6.1446101254923722</v>
      </c>
      <c r="BC216" s="4">
        <f>SUMPRODUCT('Respondent Data'!I216:Z216,'Product Coding'!A153:R153)</f>
        <v>5.7150712401478714</v>
      </c>
      <c r="BD216" s="4">
        <f>SUMPRODUCT('Respondent Data'!I216:Z216,'Product Coding'!A154:R154)</f>
        <v>4.8411333341830396</v>
      </c>
      <c r="BE216" s="4">
        <f>SUMPRODUCT('Respondent Data'!I216:Z216,'Product Coding'!A155:R155)</f>
        <v>4.7334701938623649</v>
      </c>
      <c r="BF216" s="4">
        <f>SUMPRODUCT('Respondent Data'!I216:Z216,'Product Coding'!A156:R156)</f>
        <v>4.8565420434723912</v>
      </c>
      <c r="BG216" s="4">
        <f>SUMPRODUCT('Respondent Data'!I216:Z216,'Product Coding'!A157:R157)</f>
        <v>4.2588452924545805</v>
      </c>
      <c r="BH216" s="4">
        <f>SUMPRODUCT('Respondent Data'!I216:Z216,'Product Coding'!A158:R158)</f>
        <v>3.9339095705329918</v>
      </c>
      <c r="BI216" s="4">
        <f>SUMPRODUCT('Respondent Data'!I216:Z216,'Product Coding'!A159:R159)</f>
        <v>3.5043706851884919</v>
      </c>
      <c r="BJ216" s="4">
        <f>SUMPRODUCT('Respondent Data'!I216:Z216,'Product Coding'!A160:R160)</f>
        <v>8.3124872721791405</v>
      </c>
      <c r="BK216" s="4">
        <f>SUMPRODUCT('Respondent Data'!I216:Z216,'Product Coding'!A161:R161)</f>
        <v>8.2048241318584658</v>
      </c>
      <c r="BL216" s="4">
        <f>SUMPRODUCT('Respondent Data'!I216:Z216,'Product Coding'!A162:R162)</f>
        <v>8.3278959814684903</v>
      </c>
      <c r="BM216" s="4">
        <f>SUMPRODUCT('Respondent Data'!I216:Z216,'Product Coding'!A163:R163)</f>
        <v>7.7301992304506797</v>
      </c>
      <c r="BN216" s="4">
        <f>SUMPRODUCT('Respondent Data'!I216:Z216,'Product Coding'!A164:R164)</f>
        <v>7.4052635085290923</v>
      </c>
      <c r="BO216" s="4">
        <f>SUMPRODUCT('Respondent Data'!I216:Z216,'Product Coding'!A165:R165)</f>
        <v>6.9757246231845915</v>
      </c>
      <c r="BP216" s="4">
        <f>SUMPRODUCT('Respondent Data'!I216:Z216,'Product Coding'!A166:R166)</f>
        <v>6.1017867172197597</v>
      </c>
      <c r="BQ216" s="4">
        <f>SUMPRODUCT('Respondent Data'!I216:Z216,'Product Coding'!A167:R167)</f>
        <v>5.994123576899085</v>
      </c>
      <c r="BR216" s="4">
        <f>SUMPRODUCT('Respondent Data'!I216:Z216,'Product Coding'!A168:R168)</f>
        <v>6.1171954265091113</v>
      </c>
      <c r="BS216" s="4">
        <f>SUMPRODUCT('Respondent Data'!I216:Z216,'Product Coding'!A169:R169)</f>
        <v>5.5194986754913007</v>
      </c>
      <c r="BT216" s="4">
        <f>SUMPRODUCT('Respondent Data'!I216:Z216,'Product Coding'!A170:R170)</f>
        <v>5.1945629535697115</v>
      </c>
      <c r="BU216" s="4">
        <f>SUMPRODUCT('Respondent Data'!I216:Z216,'Product Coding'!A171:R171)</f>
        <v>4.7650240682252125</v>
      </c>
      <c r="BV216" s="4">
        <f>SUMPRODUCT('Respondent Data'!I216:Z216,'Product Coding'!A172:R172)</f>
        <v>-3.76398733880109</v>
      </c>
      <c r="BX216" s="4">
        <f t="shared" si="1014"/>
        <v>0.63539900665129434</v>
      </c>
      <c r="BY216" s="4">
        <f t="shared" si="1015"/>
        <v>0.70762641981854801</v>
      </c>
      <c r="BZ216" s="4">
        <f t="shared" si="1016"/>
        <v>0.62568337299215904</v>
      </c>
      <c r="CA216" s="4">
        <f t="shared" si="1017"/>
        <v>1.1374465949389996</v>
      </c>
      <c r="CB216" s="4">
        <f t="shared" si="1018"/>
        <v>1.574159758345625</v>
      </c>
      <c r="CC216" s="4">
        <f t="shared" si="1019"/>
        <v>2.4187733427596201</v>
      </c>
      <c r="CD216" s="4">
        <f t="shared" si="1020"/>
        <v>5.7961762590928307</v>
      </c>
      <c r="CE216" s="4">
        <f t="shared" si="1021"/>
        <v>6.4550422835489796</v>
      </c>
      <c r="CF216" s="4">
        <f t="shared" si="1022"/>
        <v>5.707549231716901</v>
      </c>
      <c r="CG216" s="4">
        <f t="shared" si="1023"/>
        <v>10.375906919208557</v>
      </c>
      <c r="CH216" s="4">
        <f t="shared" si="1024"/>
        <v>14.359650115646955</v>
      </c>
      <c r="CI216" s="4">
        <f t="shared" si="1025"/>
        <v>22.064303655929169</v>
      </c>
      <c r="CJ216" s="4">
        <f t="shared" si="1026"/>
        <v>2.2832245521828636</v>
      </c>
      <c r="CK216" s="4">
        <f t="shared" si="1027"/>
        <v>2.5427644654623198</v>
      </c>
      <c r="CL216" s="4">
        <f t="shared" si="1028"/>
        <v>2.2483126730669971</v>
      </c>
      <c r="CM216" s="4">
        <f t="shared" si="1029"/>
        <v>4.0872679453003524</v>
      </c>
      <c r="CN216" s="4">
        <f t="shared" si="1030"/>
        <v>5.6565404913914872</v>
      </c>
      <c r="CO216" s="4">
        <f t="shared" si="1031"/>
        <v>8.6915507020692822</v>
      </c>
      <c r="CP216" s="4">
        <f t="shared" si="1032"/>
        <v>20.827813397578936</v>
      </c>
      <c r="CQ216" s="4">
        <f t="shared" si="1033"/>
        <v>23.195363657950956</v>
      </c>
      <c r="CR216" s="4">
        <f t="shared" si="1034"/>
        <v>20.509343581332026</v>
      </c>
      <c r="CS216" s="4">
        <f t="shared" si="1035"/>
        <v>37.284486096312627</v>
      </c>
      <c r="CT216" s="4">
        <f t="shared" si="1036"/>
        <v>51.59955455012804</v>
      </c>
      <c r="CU216" s="4">
        <f t="shared" si="1037"/>
        <v>79.285235429527177</v>
      </c>
      <c r="CV216" s="4">
        <f t="shared" si="1038"/>
        <v>0.44358304330449899</v>
      </c>
      <c r="CW216" s="4">
        <f t="shared" si="1039"/>
        <v>0.49400625046623869</v>
      </c>
      <c r="CX216" s="4">
        <f t="shared" si="1040"/>
        <v>0.43680039129995157</v>
      </c>
      <c r="CY216" s="4">
        <f t="shared" si="1041"/>
        <v>0.79407115355513658</v>
      </c>
      <c r="CZ216" s="4">
        <f t="shared" si="1042"/>
        <v>1.0989481710625912</v>
      </c>
      <c r="DA216" s="4">
        <f t="shared" si="1043"/>
        <v>1.6885875319504999</v>
      </c>
      <c r="DB216" s="4">
        <f t="shared" si="1044"/>
        <v>4.0464109600799087</v>
      </c>
      <c r="DC216" s="4">
        <f t="shared" si="1045"/>
        <v>4.5063767346543528</v>
      </c>
      <c r="DD216" s="4">
        <f t="shared" si="1046"/>
        <v>3.9845388984132755</v>
      </c>
      <c r="DE216" s="4">
        <f t="shared" si="1047"/>
        <v>7.2436001946610293</v>
      </c>
      <c r="DF216" s="4">
        <f t="shared" si="1048"/>
        <v>10.024720266177807</v>
      </c>
      <c r="DG216" s="4">
        <f t="shared" si="1049"/>
        <v>15.403472246003876</v>
      </c>
      <c r="DH216" s="4">
        <f t="shared" si="1050"/>
        <v>7.9813577576607585E-3</v>
      </c>
      <c r="DI216" s="4">
        <f t="shared" si="1051"/>
        <v>8.8886188933625238E-3</v>
      </c>
      <c r="DJ216" s="4">
        <f t="shared" si="1052"/>
        <v>7.8593179885326873E-3</v>
      </c>
      <c r="DK216" s="4">
        <f t="shared" si="1053"/>
        <v>1.4287665088251213E-2</v>
      </c>
      <c r="DL216" s="4">
        <f t="shared" si="1054"/>
        <v>1.9773295311373222E-2</v>
      </c>
      <c r="DM216" s="4">
        <f t="shared" si="1055"/>
        <v>3.0382633874421739E-2</v>
      </c>
      <c r="DN216" s="4">
        <f t="shared" si="1056"/>
        <v>7.2806781039976995E-2</v>
      </c>
      <c r="DO216" s="4">
        <f t="shared" si="1057"/>
        <v>8.1082912101727508E-2</v>
      </c>
      <c r="DP216" s="4">
        <f t="shared" si="1058"/>
        <v>7.1693521489551715E-2</v>
      </c>
      <c r="DQ216" s="4">
        <f t="shared" si="1059"/>
        <v>0.1303335767218774</v>
      </c>
      <c r="DR216" s="4">
        <f t="shared" si="1060"/>
        <v>0.18037406991212138</v>
      </c>
      <c r="DS216" s="4">
        <f t="shared" si="1061"/>
        <v>0.27715356698421456</v>
      </c>
      <c r="DT216" s="4">
        <f t="shared" si="1062"/>
        <v>8.6581968315987414E-4</v>
      </c>
      <c r="DU216" s="4">
        <f t="shared" si="1063"/>
        <v>9.6423959777936332E-4</v>
      </c>
      <c r="DV216" s="4">
        <f t="shared" si="1064"/>
        <v>8.525807785213815E-4</v>
      </c>
      <c r="DW216" s="4">
        <f t="shared" si="1065"/>
        <v>1.5499294775917589E-3</v>
      </c>
      <c r="DX216" s="4">
        <f t="shared" si="1066"/>
        <v>2.1450120144141348E-3</v>
      </c>
      <c r="DY216" s="4">
        <f t="shared" si="1067"/>
        <v>3.2959157117678503E-3</v>
      </c>
      <c r="DZ216" s="4">
        <f t="shared" si="1068"/>
        <v>7.898097793125218E-3</v>
      </c>
      <c r="EA216" s="4">
        <f t="shared" si="1069"/>
        <v>8.7958945579421546E-3</v>
      </c>
      <c r="EB216" s="4">
        <f t="shared" si="1070"/>
        <v>7.7773311190215775E-3</v>
      </c>
      <c r="EC216" s="4">
        <f t="shared" si="1071"/>
        <v>1.4138618957923104E-2</v>
      </c>
      <c r="ED216" s="4">
        <f t="shared" si="1072"/>
        <v>1.9567024158473757E-2</v>
      </c>
      <c r="EE216" s="4">
        <f t="shared" si="1073"/>
        <v>3.0065688174743921E-2</v>
      </c>
      <c r="EF216" s="4">
        <f t="shared" si="1074"/>
        <v>2.4543282530614332E-4</v>
      </c>
      <c r="EG216" s="4">
        <f t="shared" si="1075"/>
        <v>2.7333179570526088E-4</v>
      </c>
      <c r="EH216" s="4">
        <f t="shared" si="1076"/>
        <v>2.416800095263895E-4</v>
      </c>
      <c r="EI216" s="4">
        <f t="shared" si="1077"/>
        <v>4.3935657517314545E-4</v>
      </c>
      <c r="EJ216" s="4">
        <f t="shared" si="1078"/>
        <v>6.0804387940447476E-4</v>
      </c>
      <c r="EK216" s="4">
        <f t="shared" si="1079"/>
        <v>9.3428911451614953E-4</v>
      </c>
      <c r="EL216" s="4">
        <f t="shared" si="1080"/>
        <v>2.2388639269973741E-3</v>
      </c>
      <c r="EM216" s="4">
        <f t="shared" si="1081"/>
        <v>2.4933612557431891E-3</v>
      </c>
      <c r="EN216" s="4">
        <f t="shared" si="1082"/>
        <v>2.204630348569232E-3</v>
      </c>
      <c r="EO216" s="4">
        <f t="shared" si="1083"/>
        <v>4.0078566753134386E-3</v>
      </c>
      <c r="EP216" s="4">
        <f t="shared" si="1084"/>
        <v>5.5466399245176481E-3</v>
      </c>
      <c r="EQ216" s="4">
        <f t="shared" si="1085"/>
        <v>8.522683114075549E-3</v>
      </c>
      <c r="ER216" s="4">
        <f t="shared" si="1086"/>
        <v>43.120017774082683</v>
      </c>
      <c r="ET216" s="4">
        <f t="shared" si="1087"/>
        <v>0.61147157111684836</v>
      </c>
      <c r="EU216" s="4">
        <f t="shared" si="1088"/>
        <v>0.58560818009963778</v>
      </c>
      <c r="EV216" s="4">
        <f t="shared" si="1089"/>
        <v>0.61512593203155264</v>
      </c>
      <c r="EW216" s="4">
        <f t="shared" si="1090"/>
        <v>0.46784794640847571</v>
      </c>
      <c r="EX216" s="4">
        <f t="shared" si="1091"/>
        <v>0.38847627726209399</v>
      </c>
      <c r="EY216" s="4">
        <f t="shared" si="1092"/>
        <v>0.29250257321615947</v>
      </c>
      <c r="EZ216" s="4">
        <f t="shared" si="1093"/>
        <v>0.14714156341399573</v>
      </c>
      <c r="FA216" s="4">
        <f t="shared" si="1094"/>
        <v>0.1341374015016249</v>
      </c>
      <c r="FB216" s="4">
        <f t="shared" si="1095"/>
        <v>0.14908574882633169</v>
      </c>
      <c r="FC216" s="4">
        <f t="shared" si="1096"/>
        <v>8.7905079313849721E-2</v>
      </c>
      <c r="FD216" s="4">
        <f t="shared" si="1097"/>
        <v>6.5105649703654039E-2</v>
      </c>
      <c r="FE216" s="4">
        <f t="shared" si="1098"/>
        <v>4.335704276694817E-2</v>
      </c>
      <c r="FF216" s="4">
        <f t="shared" si="1099"/>
        <v>0.30457861900890892</v>
      </c>
      <c r="FG216" s="4">
        <f t="shared" si="1100"/>
        <v>0.28226544828164385</v>
      </c>
      <c r="FH216" s="4">
        <f t="shared" si="1101"/>
        <v>0.30785213760097124</v>
      </c>
      <c r="FI216" s="4">
        <f t="shared" si="1102"/>
        <v>0.1965691626138556</v>
      </c>
      <c r="FJ216" s="4">
        <f t="shared" si="1103"/>
        <v>0.1502281855407086</v>
      </c>
      <c r="FK216" s="4">
        <f t="shared" si="1104"/>
        <v>0.10318266196414635</v>
      </c>
      <c r="FL216" s="4">
        <f t="shared" si="1105"/>
        <v>4.5813109255868775E-2</v>
      </c>
      <c r="FM216" s="4">
        <f t="shared" si="1106"/>
        <v>4.1330232276603339E-2</v>
      </c>
      <c r="FN216" s="4">
        <f t="shared" si="1107"/>
        <v>4.6491423423441924E-2</v>
      </c>
      <c r="FO216" s="4">
        <f t="shared" si="1108"/>
        <v>2.6120240911273851E-2</v>
      </c>
      <c r="FP216" s="4">
        <f t="shared" si="1109"/>
        <v>1.9011567846016403E-2</v>
      </c>
      <c r="FQ216" s="4">
        <f t="shared" si="1110"/>
        <v>1.2455590304368984E-2</v>
      </c>
      <c r="FR216" s="4">
        <f t="shared" si="1111"/>
        <v>0.69272079956751564</v>
      </c>
      <c r="FS216" s="4">
        <f t="shared" si="1112"/>
        <v>0.6693412425068016</v>
      </c>
      <c r="FT216" s="4">
        <f t="shared" si="1113"/>
        <v>0.69599090176697787</v>
      </c>
      <c r="FU216" s="4">
        <f t="shared" si="1114"/>
        <v>0.55739149365307894</v>
      </c>
      <c r="FV216" s="4">
        <f t="shared" si="1115"/>
        <v>0.47642910567617808</v>
      </c>
      <c r="FW216" s="4">
        <f t="shared" si="1116"/>
        <v>0.37194251186403676</v>
      </c>
      <c r="FX216" s="4">
        <f t="shared" si="1117"/>
        <v>0.19816063493651045</v>
      </c>
      <c r="FY216" s="4">
        <f t="shared" si="1118"/>
        <v>0.18160762479372422</v>
      </c>
      <c r="FZ216" s="4">
        <f t="shared" si="1119"/>
        <v>0.20062036236056446</v>
      </c>
      <c r="GA216" s="4">
        <f t="shared" si="1120"/>
        <v>0.12130622257101338</v>
      </c>
      <c r="GB216" s="4">
        <f t="shared" si="1121"/>
        <v>9.0705249281276587E-2</v>
      </c>
      <c r="GC216" s="4">
        <f t="shared" si="1122"/>
        <v>6.096270259143545E-2</v>
      </c>
      <c r="GD216" s="4">
        <f t="shared" si="1123"/>
        <v>0.99208183991079357</v>
      </c>
      <c r="GE216" s="4">
        <f t="shared" si="1124"/>
        <v>0.99118969257170098</v>
      </c>
      <c r="GF216" s="4">
        <f t="shared" si="1125"/>
        <v>0.9922019692150903</v>
      </c>
      <c r="GG216" s="4">
        <f t="shared" si="1126"/>
        <v>0.98591359672405343</v>
      </c>
      <c r="GH216" s="4">
        <f t="shared" si="1127"/>
        <v>0.9806101067734514</v>
      </c>
      <c r="GI216" s="4">
        <f t="shared" si="1128"/>
        <v>0.97051325121796972</v>
      </c>
      <c r="GJ216" s="4">
        <f t="shared" si="1129"/>
        <v>0.9321343019761692</v>
      </c>
      <c r="GK216" s="4">
        <f t="shared" si="1130"/>
        <v>0.92499843333561282</v>
      </c>
      <c r="GL216" s="4">
        <f t="shared" si="1131"/>
        <v>0.93310258945122238</v>
      </c>
      <c r="GM216" s="4">
        <f t="shared" si="1132"/>
        <v>0.88469458980431015</v>
      </c>
      <c r="GN216" s="4">
        <f t="shared" si="1133"/>
        <v>0.84718906106980962</v>
      </c>
      <c r="GO216" s="4">
        <f t="shared" si="1134"/>
        <v>0.78299119687018803</v>
      </c>
      <c r="GP216" s="4">
        <f t="shared" si="1135"/>
        <v>0.99913492931206904</v>
      </c>
      <c r="GQ216" s="4">
        <f t="shared" si="1136"/>
        <v>0.99903668926457667</v>
      </c>
      <c r="GR216" s="4">
        <f t="shared" si="1137"/>
        <v>0.99914814549625464</v>
      </c>
      <c r="GS216" s="4">
        <f t="shared" si="1138"/>
        <v>0.99845246908618901</v>
      </c>
      <c r="GT216" s="4">
        <f t="shared" si="1139"/>
        <v>0.9978595792138879</v>
      </c>
      <c r="GU216" s="4">
        <f t="shared" si="1140"/>
        <v>0.99671491166249837</v>
      </c>
      <c r="GV216" s="4">
        <f t="shared" si="1141"/>
        <v>0.99216379333345439</v>
      </c>
      <c r="GW216" s="4">
        <f t="shared" si="1142"/>
        <v>0.99128079861804308</v>
      </c>
      <c r="GX216" s="4">
        <f t="shared" si="1143"/>
        <v>0.99228268896425187</v>
      </c>
      <c r="GY216" s="4">
        <f t="shared" si="1144"/>
        <v>0.98605849467358686</v>
      </c>
      <c r="GZ216" s="4">
        <f t="shared" si="1145"/>
        <v>0.9808084964550281</v>
      </c>
      <c r="HA216" s="4">
        <f t="shared" si="1146"/>
        <v>0.97081187295150106</v>
      </c>
      <c r="HB216" s="4">
        <f t="shared" si="1147"/>
        <v>0.99975462739718512</v>
      </c>
      <c r="HC216" s="4">
        <f t="shared" si="1148"/>
        <v>0.99972674289415009</v>
      </c>
      <c r="HD216" s="4">
        <f t="shared" si="1149"/>
        <v>0.99975837838558768</v>
      </c>
      <c r="HE216" s="4">
        <f t="shared" si="1150"/>
        <v>0.9995608363742533</v>
      </c>
      <c r="HF216" s="4">
        <f t="shared" si="1151"/>
        <v>0.99939232561328706</v>
      </c>
      <c r="HG216" s="4">
        <f t="shared" si="1152"/>
        <v>0.99906658296685724</v>
      </c>
      <c r="HH216" s="4">
        <f t="shared" si="1153"/>
        <v>0.9977661373874237</v>
      </c>
      <c r="HI216" s="4">
        <f t="shared" si="1154"/>
        <v>0.99751284013230779</v>
      </c>
      <c r="HJ216" s="4">
        <f t="shared" si="1155"/>
        <v>0.99780021935460184</v>
      </c>
      <c r="HK216" s="4">
        <f t="shared" si="1156"/>
        <v>0.99600814211894206</v>
      </c>
      <c r="HL216" s="4">
        <f t="shared" si="1157"/>
        <v>0.99448395558764535</v>
      </c>
      <c r="HM216" s="4">
        <f t="shared" si="1158"/>
        <v>0.99154933919011179</v>
      </c>
      <c r="HN216" s="4">
        <f t="shared" si="1159"/>
        <v>2.2665448711297383E-2</v>
      </c>
      <c r="HP216" s="4">
        <f t="shared" ref="HP216:IU216" si="1226">IF(B1=1,ET216,0)</f>
        <v>0.61147157111684836</v>
      </c>
      <c r="HQ216" s="4">
        <f t="shared" si="1226"/>
        <v>0.58560818009963778</v>
      </c>
      <c r="HR216" s="4">
        <f t="shared" si="1226"/>
        <v>0.61512593203155264</v>
      </c>
      <c r="HS216" s="4">
        <f t="shared" si="1226"/>
        <v>0.46784794640847571</v>
      </c>
      <c r="HT216" s="4">
        <f t="shared" si="1226"/>
        <v>0.38847627726209399</v>
      </c>
      <c r="HU216" s="4">
        <f t="shared" si="1226"/>
        <v>0.29250257321615947</v>
      </c>
      <c r="HV216" s="4">
        <f t="shared" si="1226"/>
        <v>0.14714156341399573</v>
      </c>
      <c r="HW216" s="4">
        <f t="shared" si="1226"/>
        <v>0.1341374015016249</v>
      </c>
      <c r="HX216" s="4">
        <f t="shared" si="1226"/>
        <v>0.14908574882633169</v>
      </c>
      <c r="HY216" s="4">
        <f t="shared" si="1226"/>
        <v>8.7905079313849721E-2</v>
      </c>
      <c r="HZ216" s="4">
        <f t="shared" si="1226"/>
        <v>6.5105649703654039E-2</v>
      </c>
      <c r="IA216" s="4">
        <f t="shared" si="1226"/>
        <v>4.335704276694817E-2</v>
      </c>
      <c r="IB216" s="4">
        <f t="shared" si="1226"/>
        <v>0.30457861900890892</v>
      </c>
      <c r="IC216" s="4">
        <f t="shared" si="1226"/>
        <v>0.28226544828164385</v>
      </c>
      <c r="ID216" s="4">
        <f t="shared" si="1226"/>
        <v>0.30785213760097124</v>
      </c>
      <c r="IE216" s="4">
        <f t="shared" si="1226"/>
        <v>0.1965691626138556</v>
      </c>
      <c r="IF216" s="4">
        <f t="shared" si="1226"/>
        <v>0.1502281855407086</v>
      </c>
      <c r="IG216" s="4">
        <f t="shared" si="1226"/>
        <v>0.10318266196414635</v>
      </c>
      <c r="IH216" s="4">
        <f t="shared" si="1226"/>
        <v>4.5813109255868775E-2</v>
      </c>
      <c r="II216" s="4">
        <f t="shared" si="1226"/>
        <v>4.1330232276603339E-2</v>
      </c>
      <c r="IJ216" s="4">
        <f t="shared" si="1226"/>
        <v>4.6491423423441924E-2</v>
      </c>
      <c r="IK216" s="4">
        <f t="shared" si="1226"/>
        <v>2.6120240911273851E-2</v>
      </c>
      <c r="IL216" s="4">
        <f t="shared" si="1226"/>
        <v>1.9011567846016403E-2</v>
      </c>
      <c r="IM216" s="4">
        <f t="shared" si="1226"/>
        <v>1.2455590304368984E-2</v>
      </c>
      <c r="IN216" s="4">
        <f t="shared" si="1226"/>
        <v>0.69272079956751564</v>
      </c>
      <c r="IO216" s="4">
        <f t="shared" si="1226"/>
        <v>0.6693412425068016</v>
      </c>
      <c r="IP216" s="4">
        <f t="shared" si="1226"/>
        <v>0.69599090176697787</v>
      </c>
      <c r="IQ216" s="4">
        <f t="shared" si="1226"/>
        <v>0.55739149365307894</v>
      </c>
      <c r="IR216" s="4">
        <f t="shared" si="1226"/>
        <v>0.47642910567617808</v>
      </c>
      <c r="IS216" s="4">
        <f t="shared" si="1226"/>
        <v>0.37194251186403676</v>
      </c>
      <c r="IT216" s="4">
        <f t="shared" si="1226"/>
        <v>0.19816063493651045</v>
      </c>
      <c r="IU216" s="4">
        <f t="shared" si="1226"/>
        <v>0.18160762479372422</v>
      </c>
      <c r="IV216" s="4">
        <f t="shared" ref="IV216:KA216" si="1227">IF(AH1=1,FZ216,0)</f>
        <v>0.20062036236056446</v>
      </c>
      <c r="IW216" s="4">
        <f t="shared" si="1227"/>
        <v>0.12130622257101338</v>
      </c>
      <c r="IX216" s="4">
        <f t="shared" si="1227"/>
        <v>9.0705249281276587E-2</v>
      </c>
      <c r="IY216" s="4">
        <f t="shared" si="1227"/>
        <v>6.096270259143545E-2</v>
      </c>
      <c r="IZ216" s="4">
        <f t="shared" si="1227"/>
        <v>0.99208183991079357</v>
      </c>
      <c r="JA216" s="4">
        <f t="shared" si="1227"/>
        <v>0.99118969257170098</v>
      </c>
      <c r="JB216" s="4">
        <f t="shared" si="1227"/>
        <v>0.9922019692150903</v>
      </c>
      <c r="JC216" s="4">
        <f t="shared" si="1227"/>
        <v>0.98591359672405343</v>
      </c>
      <c r="JD216" s="4">
        <f t="shared" si="1227"/>
        <v>0.9806101067734514</v>
      </c>
      <c r="JE216" s="4">
        <f t="shared" si="1227"/>
        <v>0.97051325121796972</v>
      </c>
      <c r="JF216" s="4">
        <f t="shared" si="1227"/>
        <v>0.9321343019761692</v>
      </c>
      <c r="JG216" s="4">
        <f t="shared" si="1227"/>
        <v>0.92499843333561282</v>
      </c>
      <c r="JH216" s="4">
        <f t="shared" si="1227"/>
        <v>0.93310258945122238</v>
      </c>
      <c r="JI216" s="4">
        <f t="shared" si="1227"/>
        <v>0.88469458980431015</v>
      </c>
      <c r="JJ216" s="4">
        <f t="shared" si="1227"/>
        <v>0.84718906106980962</v>
      </c>
      <c r="JK216" s="4">
        <f t="shared" si="1227"/>
        <v>0.78299119687018803</v>
      </c>
      <c r="JL216" s="4">
        <f t="shared" si="1227"/>
        <v>0.99913492931206904</v>
      </c>
      <c r="JM216" s="4">
        <f t="shared" si="1227"/>
        <v>0.99903668926457667</v>
      </c>
      <c r="JN216" s="4">
        <f t="shared" si="1227"/>
        <v>0.99914814549625464</v>
      </c>
      <c r="JO216" s="4">
        <f t="shared" si="1227"/>
        <v>0.99845246908618901</v>
      </c>
      <c r="JP216" s="4">
        <f t="shared" si="1227"/>
        <v>0.9978595792138879</v>
      </c>
      <c r="JQ216" s="4">
        <f t="shared" si="1227"/>
        <v>0.99671491166249837</v>
      </c>
      <c r="JR216" s="4">
        <f t="shared" si="1227"/>
        <v>0.99216379333345439</v>
      </c>
      <c r="JS216" s="4">
        <f t="shared" si="1227"/>
        <v>0.99128079861804308</v>
      </c>
      <c r="JT216" s="4">
        <f t="shared" si="1227"/>
        <v>0.99228268896425187</v>
      </c>
      <c r="JU216" s="4">
        <f t="shared" si="1227"/>
        <v>0.98605849467358686</v>
      </c>
      <c r="JV216" s="4">
        <f t="shared" si="1227"/>
        <v>0.9808084964550281</v>
      </c>
      <c r="JW216" s="4">
        <f t="shared" si="1227"/>
        <v>0.97081187295150106</v>
      </c>
      <c r="JX216" s="4">
        <f t="shared" si="1227"/>
        <v>0.99975462739718512</v>
      </c>
      <c r="JY216" s="4">
        <f t="shared" si="1227"/>
        <v>0.99972674289415009</v>
      </c>
      <c r="JZ216" s="4">
        <f t="shared" si="1227"/>
        <v>0.99975837838558768</v>
      </c>
      <c r="KA216" s="4">
        <f t="shared" si="1227"/>
        <v>0.9995608363742533</v>
      </c>
      <c r="KB216" s="4">
        <f t="shared" ref="KB216:KJ216" si="1228">IF(BN1=1,HF216,0)</f>
        <v>0.99939232561328706</v>
      </c>
      <c r="KC216" s="4">
        <f t="shared" si="1228"/>
        <v>0.99906658296685724</v>
      </c>
      <c r="KD216" s="4">
        <f t="shared" si="1228"/>
        <v>0.9977661373874237</v>
      </c>
      <c r="KE216" s="4">
        <f t="shared" si="1228"/>
        <v>0.99751284013230779</v>
      </c>
      <c r="KF216" s="4">
        <f t="shared" si="1228"/>
        <v>0.99780021935460184</v>
      </c>
      <c r="KG216" s="4">
        <f t="shared" si="1228"/>
        <v>0.99600814211894206</v>
      </c>
      <c r="KH216" s="4">
        <f t="shared" si="1228"/>
        <v>0.99448395558764535</v>
      </c>
      <c r="KI216" s="4">
        <f t="shared" si="1228"/>
        <v>0.99154933919011179</v>
      </c>
      <c r="KJ216" s="4">
        <f t="shared" si="1228"/>
        <v>0</v>
      </c>
    </row>
    <row r="217" spans="1:296" x14ac:dyDescent="0.2">
      <c r="A217" s="4" t="str">
        <f>'Respondent Data'!A217</f>
        <v>1816</v>
      </c>
      <c r="B217" s="4">
        <f>SUMPRODUCT('Respondent Data'!I217:Z217,'Product Coding'!A100:R100)</f>
        <v>3.209863281649751</v>
      </c>
      <c r="C217" s="4">
        <f>SUMPRODUCT('Respondent Data'!I217:Z217,'Product Coding'!A101:R101)</f>
        <v>2.3999124585254501</v>
      </c>
      <c r="D217" s="4">
        <f>SUMPRODUCT('Respondent Data'!I217:Z217,'Product Coding'!A102:R102)</f>
        <v>2.0847203489550963</v>
      </c>
      <c r="E217" s="4">
        <f>SUMPRODUCT('Respondent Data'!I217:Z217,'Product Coding'!A103:R103)</f>
        <v>2.4072117538118496</v>
      </c>
      <c r="F217" s="4">
        <f>SUMPRODUCT('Respondent Data'!I217:Z217,'Product Coding'!A104:R104)</f>
        <v>1.5147718184840309</v>
      </c>
      <c r="G217" s="4">
        <f>SUMPRODUCT('Respondent Data'!I217:Z217,'Product Coding'!A105:R105)</f>
        <v>0.73085629747886094</v>
      </c>
      <c r="H217" s="4">
        <f>SUMPRODUCT('Respondent Data'!I217:Z217,'Product Coding'!A106:R106)</f>
        <v>0.96427383968355085</v>
      </c>
      <c r="I217" s="4">
        <f>SUMPRODUCT('Respondent Data'!I217:Z217,'Product Coding'!A107:R107)</f>
        <v>0.15432301655924996</v>
      </c>
      <c r="J217" s="4">
        <f>SUMPRODUCT('Respondent Data'!I217:Z217,'Product Coding'!A108:R108)</f>
        <v>-0.16086909301110353</v>
      </c>
      <c r="K217" s="4">
        <f>SUMPRODUCT('Respondent Data'!I217:Z217,'Product Coding'!A109:R109)</f>
        <v>0.1616223118456499</v>
      </c>
      <c r="L217" s="4">
        <f>SUMPRODUCT('Respondent Data'!I217:Z217,'Product Coding'!A110:R110)</f>
        <v>-0.73081762348216894</v>
      </c>
      <c r="M217" s="4">
        <f>SUMPRODUCT('Respondent Data'!I217:Z217,'Product Coding'!A111:R111)</f>
        <v>-1.5147331444873391</v>
      </c>
      <c r="N217" s="4">
        <f>SUMPRODUCT('Respondent Data'!I217:Z217,'Product Coding'!A112:R112)</f>
        <v>3.7537467023936406</v>
      </c>
      <c r="O217" s="4">
        <f>SUMPRODUCT('Respondent Data'!I217:Z217,'Product Coding'!A113:R113)</f>
        <v>2.9437958792693397</v>
      </c>
      <c r="P217" s="4">
        <f>SUMPRODUCT('Respondent Data'!I217:Z217,'Product Coding'!A114:R114)</f>
        <v>2.6286037696989863</v>
      </c>
      <c r="Q217" s="4">
        <f>SUMPRODUCT('Respondent Data'!I217:Z217,'Product Coding'!A115:R115)</f>
        <v>2.9510951745557401</v>
      </c>
      <c r="R217" s="4">
        <f>SUMPRODUCT('Respondent Data'!I217:Z217,'Product Coding'!A116:R116)</f>
        <v>2.0586552392279209</v>
      </c>
      <c r="S217" s="4">
        <f>SUMPRODUCT('Respondent Data'!I217:Z217,'Product Coding'!A117:R117)</f>
        <v>1.2747397182227509</v>
      </c>
      <c r="T217" s="4">
        <f>SUMPRODUCT('Respondent Data'!I217:Z217,'Product Coding'!A118:R118)</f>
        <v>1.5081572604274409</v>
      </c>
      <c r="U217" s="4">
        <f>SUMPRODUCT('Respondent Data'!I217:Z217,'Product Coding'!A119:R119)</f>
        <v>0.69820643730314003</v>
      </c>
      <c r="V217" s="4">
        <f>SUMPRODUCT('Respondent Data'!I217:Z217,'Product Coding'!A120:R120)</f>
        <v>0.38301432773278643</v>
      </c>
      <c r="W217" s="4">
        <f>SUMPRODUCT('Respondent Data'!I217:Z217,'Product Coding'!A121:R121)</f>
        <v>0.70550573258953997</v>
      </c>
      <c r="X217" s="4">
        <f>SUMPRODUCT('Respondent Data'!I217:Z217,'Product Coding'!A122:R122)</f>
        <v>-0.18693420273827899</v>
      </c>
      <c r="Y217" s="4">
        <f>SUMPRODUCT('Respondent Data'!I217:Z217,'Product Coding'!A123:R123)</f>
        <v>-0.97084972374344902</v>
      </c>
      <c r="Z217" s="4">
        <f>SUMPRODUCT('Respondent Data'!I217:Z217,'Product Coding'!A124:R124)</f>
        <v>3.9632153286697021</v>
      </c>
      <c r="AA217" s="4">
        <f>SUMPRODUCT('Respondent Data'!I217:Z217,'Product Coding'!A125:R125)</f>
        <v>3.1532645055454012</v>
      </c>
      <c r="AB217" s="4">
        <f>SUMPRODUCT('Respondent Data'!I217:Z217,'Product Coding'!A126:R126)</f>
        <v>2.8380723959750473</v>
      </c>
      <c r="AC217" s="4">
        <f>SUMPRODUCT('Respondent Data'!I217:Z217,'Product Coding'!A127:R127)</f>
        <v>3.1605638008318007</v>
      </c>
      <c r="AD217" s="4">
        <f>SUMPRODUCT('Respondent Data'!I217:Z217,'Product Coding'!A128:R128)</f>
        <v>2.2681238655039819</v>
      </c>
      <c r="AE217" s="4">
        <f>SUMPRODUCT('Respondent Data'!I217:Z217,'Product Coding'!A129:R129)</f>
        <v>1.4842083444988119</v>
      </c>
      <c r="AF217" s="4">
        <f>SUMPRODUCT('Respondent Data'!I217:Z217,'Product Coding'!A130:R130)</f>
        <v>1.7176258867035019</v>
      </c>
      <c r="AG217" s="4">
        <f>SUMPRODUCT('Respondent Data'!I217:Z217,'Product Coding'!A131:R131)</f>
        <v>0.90767506357920102</v>
      </c>
      <c r="AH217" s="4">
        <f>SUMPRODUCT('Respondent Data'!I217:Z217,'Product Coding'!A132:R132)</f>
        <v>0.59248295400884743</v>
      </c>
      <c r="AI217" s="4">
        <f>SUMPRODUCT('Respondent Data'!I217:Z217,'Product Coding'!A133:R133)</f>
        <v>0.91497435886560097</v>
      </c>
      <c r="AJ217" s="4">
        <f>SUMPRODUCT('Respondent Data'!I217:Z217,'Product Coding'!A134:R134)</f>
        <v>2.2534423537782011E-2</v>
      </c>
      <c r="AK217" s="4">
        <f>SUMPRODUCT('Respondent Data'!I217:Z217,'Product Coding'!A135:R135)</f>
        <v>-0.76138109746738802</v>
      </c>
      <c r="AL217" s="4">
        <f>SUMPRODUCT('Respondent Data'!I217:Z217,'Product Coding'!A136:R136)</f>
        <v>4.248145941093493</v>
      </c>
      <c r="AM217" s="4">
        <f>SUMPRODUCT('Respondent Data'!I217:Z217,'Product Coding'!A137:R137)</f>
        <v>3.4381951179691921</v>
      </c>
      <c r="AN217" s="4">
        <f>SUMPRODUCT('Respondent Data'!I217:Z217,'Product Coding'!A138:R138)</f>
        <v>3.1230030083988387</v>
      </c>
      <c r="AO217" s="4">
        <f>SUMPRODUCT('Respondent Data'!I217:Z217,'Product Coding'!A139:R139)</f>
        <v>3.4454944132555916</v>
      </c>
      <c r="AP217" s="4">
        <f>SUMPRODUCT('Respondent Data'!I217:Z217,'Product Coding'!A140:R140)</f>
        <v>2.5530544779277728</v>
      </c>
      <c r="AQ217" s="4">
        <f>SUMPRODUCT('Respondent Data'!I217:Z217,'Product Coding'!A141:R141)</f>
        <v>1.7691389569226028</v>
      </c>
      <c r="AR217" s="4">
        <f>SUMPRODUCT('Respondent Data'!I217:Z217,'Product Coding'!A142:R142)</f>
        <v>2.0025564991272926</v>
      </c>
      <c r="AS217" s="4">
        <f>SUMPRODUCT('Respondent Data'!I217:Z217,'Product Coding'!A143:R143)</f>
        <v>1.1926056760029919</v>
      </c>
      <c r="AT217" s="4">
        <f>SUMPRODUCT('Respondent Data'!I217:Z217,'Product Coding'!A144:R144)</f>
        <v>0.87741356643263857</v>
      </c>
      <c r="AU217" s="4">
        <f>SUMPRODUCT('Respondent Data'!I217:Z217,'Product Coding'!A145:R145)</f>
        <v>1.1999049712893919</v>
      </c>
      <c r="AV217" s="4">
        <f>SUMPRODUCT('Respondent Data'!I217:Z217,'Product Coding'!A146:R146)</f>
        <v>0.30746503596157293</v>
      </c>
      <c r="AW217" s="4">
        <f>SUMPRODUCT('Respondent Data'!I217:Z217,'Product Coding'!A147:R147)</f>
        <v>-0.47645048504359699</v>
      </c>
      <c r="AX217" s="4">
        <f>SUMPRODUCT('Respondent Data'!I217:Z217,'Product Coding'!A148:R148)</f>
        <v>5.15803285874496</v>
      </c>
      <c r="AY217" s="4">
        <f>SUMPRODUCT('Respondent Data'!I217:Z217,'Product Coding'!A149:R149)</f>
        <v>4.3480820356206591</v>
      </c>
      <c r="AZ217" s="4">
        <f>SUMPRODUCT('Respondent Data'!I217:Z217,'Product Coding'!A150:R150)</f>
        <v>4.0328899260503048</v>
      </c>
      <c r="BA217" s="4">
        <f>SUMPRODUCT('Respondent Data'!I217:Z217,'Product Coding'!A151:R151)</f>
        <v>4.3553813309070586</v>
      </c>
      <c r="BB217" s="4">
        <f>SUMPRODUCT('Respondent Data'!I217:Z217,'Product Coding'!A152:R152)</f>
        <v>3.4629413955792394</v>
      </c>
      <c r="BC217" s="4">
        <f>SUMPRODUCT('Respondent Data'!I217:Z217,'Product Coding'!A153:R153)</f>
        <v>2.6790258745740698</v>
      </c>
      <c r="BD217" s="4">
        <f>SUMPRODUCT('Respondent Data'!I217:Z217,'Product Coding'!A154:R154)</f>
        <v>2.9124434167787605</v>
      </c>
      <c r="BE217" s="4">
        <f>SUMPRODUCT('Respondent Data'!I217:Z217,'Product Coding'!A155:R155)</f>
        <v>2.1024925936544587</v>
      </c>
      <c r="BF217" s="4">
        <f>SUMPRODUCT('Respondent Data'!I217:Z217,'Product Coding'!A156:R156)</f>
        <v>1.7873004840841051</v>
      </c>
      <c r="BG217" s="4">
        <f>SUMPRODUCT('Respondent Data'!I217:Z217,'Product Coding'!A157:R157)</f>
        <v>2.1097918889408591</v>
      </c>
      <c r="BH217" s="4">
        <f>SUMPRODUCT('Respondent Data'!I217:Z217,'Product Coding'!A158:R158)</f>
        <v>1.2173519536130397</v>
      </c>
      <c r="BI217" s="4">
        <f>SUMPRODUCT('Respondent Data'!I217:Z217,'Product Coding'!A159:R159)</f>
        <v>0.4334364326078699</v>
      </c>
      <c r="BJ217" s="4">
        <f>SUMPRODUCT('Respondent Data'!I217:Z217,'Product Coding'!A160:R160)</f>
        <v>4.375867544114092</v>
      </c>
      <c r="BK217" s="4">
        <f>SUMPRODUCT('Respondent Data'!I217:Z217,'Product Coding'!A161:R161)</f>
        <v>3.5659167209897911</v>
      </c>
      <c r="BL217" s="4">
        <f>SUMPRODUCT('Respondent Data'!I217:Z217,'Product Coding'!A162:R162)</f>
        <v>3.2507246114194377</v>
      </c>
      <c r="BM217" s="4">
        <f>SUMPRODUCT('Respondent Data'!I217:Z217,'Product Coding'!A163:R163)</f>
        <v>3.5732160162761906</v>
      </c>
      <c r="BN217" s="4">
        <f>SUMPRODUCT('Respondent Data'!I217:Z217,'Product Coding'!A164:R164)</f>
        <v>2.6807760809483723</v>
      </c>
      <c r="BO217" s="4">
        <f>SUMPRODUCT('Respondent Data'!I217:Z217,'Product Coding'!A165:R165)</f>
        <v>1.8968605599432018</v>
      </c>
      <c r="BP217" s="4">
        <f>SUMPRODUCT('Respondent Data'!I217:Z217,'Product Coding'!A166:R166)</f>
        <v>2.1302781021478916</v>
      </c>
      <c r="BQ217" s="4">
        <f>SUMPRODUCT('Respondent Data'!I217:Z217,'Product Coding'!A167:R167)</f>
        <v>1.3203272790235909</v>
      </c>
      <c r="BR217" s="4">
        <f>SUMPRODUCT('Respondent Data'!I217:Z217,'Product Coding'!A168:R168)</f>
        <v>1.0051351694532376</v>
      </c>
      <c r="BS217" s="4">
        <f>SUMPRODUCT('Respondent Data'!I217:Z217,'Product Coding'!A169:R169)</f>
        <v>1.3276265743099909</v>
      </c>
      <c r="BT217" s="4">
        <f>SUMPRODUCT('Respondent Data'!I217:Z217,'Product Coding'!A170:R170)</f>
        <v>0.43518663898217214</v>
      </c>
      <c r="BU217" s="4">
        <f>SUMPRODUCT('Respondent Data'!I217:Z217,'Product Coding'!A171:R171)</f>
        <v>-0.34872888202299801</v>
      </c>
      <c r="BV217" s="4">
        <f>SUMPRODUCT('Respondent Data'!I217:Z217,'Product Coding'!A172:R172)</f>
        <v>-4.88970682791612</v>
      </c>
      <c r="BX217" s="4">
        <f t="shared" si="1014"/>
        <v>4.0362131138807565E-2</v>
      </c>
      <c r="BY217" s="4">
        <f t="shared" si="1015"/>
        <v>9.0725895220430716E-2</v>
      </c>
      <c r="BZ217" s="4">
        <f t="shared" si="1016"/>
        <v>0.12434188764297679</v>
      </c>
      <c r="CA217" s="4">
        <f t="shared" si="1017"/>
        <v>9.0066071175962964E-2</v>
      </c>
      <c r="CB217" s="4">
        <f t="shared" si="1018"/>
        <v>0.21985834673539281</v>
      </c>
      <c r="CC217" s="4">
        <f t="shared" si="1019"/>
        <v>0.48149650926529713</v>
      </c>
      <c r="CD217" s="4">
        <f t="shared" si="1020"/>
        <v>0.38125995509243787</v>
      </c>
      <c r="CE217" s="4">
        <f t="shared" si="1021"/>
        <v>0.85699515267182569</v>
      </c>
      <c r="CF217" s="4">
        <f t="shared" si="1022"/>
        <v>1.1745312044063396</v>
      </c>
      <c r="CG217" s="4">
        <f t="shared" si="1023"/>
        <v>0.85076246677381018</v>
      </c>
      <c r="CH217" s="4">
        <f t="shared" si="1024"/>
        <v>2.0767779360995826</v>
      </c>
      <c r="CI217" s="4">
        <f t="shared" si="1025"/>
        <v>4.5482072507105036</v>
      </c>
      <c r="CJ217" s="4">
        <f t="shared" si="1026"/>
        <v>2.3429796723813606E-2</v>
      </c>
      <c r="CK217" s="4">
        <f t="shared" si="1027"/>
        <v>5.2665437196325014E-2</v>
      </c>
      <c r="CL217" s="4">
        <f t="shared" si="1028"/>
        <v>7.2179170661509445E-2</v>
      </c>
      <c r="CM217" s="4">
        <f t="shared" si="1029"/>
        <v>5.2282416211080221E-2</v>
      </c>
      <c r="CN217" s="4">
        <f t="shared" si="1030"/>
        <v>0.12762548028815918</v>
      </c>
      <c r="CO217" s="4">
        <f t="shared" si="1031"/>
        <v>0.27950370847650519</v>
      </c>
      <c r="CP217" s="4">
        <f t="shared" si="1032"/>
        <v>0.2213174328190349</v>
      </c>
      <c r="CQ217" s="4">
        <f t="shared" si="1033"/>
        <v>0.49747675987030854</v>
      </c>
      <c r="CR217" s="4">
        <f t="shared" si="1034"/>
        <v>0.6818031305229415</v>
      </c>
      <c r="CS217" s="4">
        <f t="shared" si="1035"/>
        <v>0.49385875062466994</v>
      </c>
      <c r="CT217" s="4">
        <f t="shared" si="1036"/>
        <v>1.2055479606856039</v>
      </c>
      <c r="CU217" s="4">
        <f t="shared" si="1037"/>
        <v>2.6401869360030639</v>
      </c>
      <c r="CV217" s="4">
        <f t="shared" si="1038"/>
        <v>1.9001918548631293E-2</v>
      </c>
      <c r="CW217" s="4">
        <f t="shared" si="1039"/>
        <v>4.271246395046556E-2</v>
      </c>
      <c r="CX217" s="4">
        <f t="shared" si="1040"/>
        <v>5.8538396128027449E-2</v>
      </c>
      <c r="CY217" s="4">
        <f t="shared" si="1041"/>
        <v>4.2401828154097772E-2</v>
      </c>
      <c r="CZ217" s="4">
        <f t="shared" si="1042"/>
        <v>0.10350618956504624</v>
      </c>
      <c r="DA217" s="4">
        <f t="shared" si="1043"/>
        <v>0.22668172349582663</v>
      </c>
      <c r="DB217" s="4">
        <f t="shared" si="1044"/>
        <v>0.17949177627926813</v>
      </c>
      <c r="DC217" s="4">
        <f t="shared" si="1045"/>
        <v>0.40346115599392934</v>
      </c>
      <c r="DD217" s="4">
        <f t="shared" si="1046"/>
        <v>0.55295262289796032</v>
      </c>
      <c r="DE217" s="4">
        <f t="shared" si="1047"/>
        <v>0.40052689592312196</v>
      </c>
      <c r="DF217" s="4">
        <f t="shared" si="1048"/>
        <v>0.97771758011598264</v>
      </c>
      <c r="DG217" s="4">
        <f t="shared" si="1049"/>
        <v>2.1412314286150087</v>
      </c>
      <c r="DH217" s="4">
        <f t="shared" si="1050"/>
        <v>1.4290705170979266E-2</v>
      </c>
      <c r="DI217" s="4">
        <f t="shared" si="1051"/>
        <v>3.2122610560613635E-2</v>
      </c>
      <c r="DJ217" s="4">
        <f t="shared" si="1052"/>
        <v>4.402476297888832E-2</v>
      </c>
      <c r="DK217" s="4">
        <f t="shared" si="1053"/>
        <v>3.1888991804166322E-2</v>
      </c>
      <c r="DL217" s="4">
        <f t="shared" si="1054"/>
        <v>7.7843531149759157E-2</v>
      </c>
      <c r="DM217" s="4">
        <f t="shared" si="1055"/>
        <v>0.17047971602644504</v>
      </c>
      <c r="DN217" s="4">
        <f t="shared" si="1056"/>
        <v>0.1349897405810716</v>
      </c>
      <c r="DO217" s="4">
        <f t="shared" si="1057"/>
        <v>0.3034295938852461</v>
      </c>
      <c r="DP217" s="4">
        <f t="shared" si="1058"/>
        <v>0.41585710869830111</v>
      </c>
      <c r="DQ217" s="4">
        <f t="shared" si="1059"/>
        <v>0.30122283536980632</v>
      </c>
      <c r="DR217" s="4">
        <f t="shared" si="1060"/>
        <v>0.73530857645567738</v>
      </c>
      <c r="DS217" s="4">
        <f t="shared" si="1061"/>
        <v>1.610348290403335</v>
      </c>
      <c r="DT217" s="4">
        <f t="shared" si="1062"/>
        <v>5.7530055364368509E-3</v>
      </c>
      <c r="DU217" s="4">
        <f t="shared" si="1063"/>
        <v>1.2931591141863269E-2</v>
      </c>
      <c r="DV217" s="4">
        <f t="shared" si="1064"/>
        <v>1.7723037605743935E-2</v>
      </c>
      <c r="DW217" s="4">
        <f t="shared" si="1065"/>
        <v>1.2837543298654929E-2</v>
      </c>
      <c r="DX217" s="4">
        <f t="shared" si="1066"/>
        <v>3.1337450484234669E-2</v>
      </c>
      <c r="DY217" s="4">
        <f t="shared" si="1067"/>
        <v>6.8629975807073029E-2</v>
      </c>
      <c r="DZ217" s="4">
        <f t="shared" si="1068"/>
        <v>5.4342785442256979E-2</v>
      </c>
      <c r="EA217" s="4">
        <f t="shared" si="1069"/>
        <v>0.12215157423340695</v>
      </c>
      <c r="EB217" s="4">
        <f t="shared" si="1070"/>
        <v>0.16741149020178187</v>
      </c>
      <c r="EC217" s="4">
        <f t="shared" si="1071"/>
        <v>0.12126320002058741</v>
      </c>
      <c r="ED217" s="4">
        <f t="shared" si="1072"/>
        <v>0.29601298611418608</v>
      </c>
      <c r="EE217" s="4">
        <f t="shared" si="1073"/>
        <v>0.64827750061595946</v>
      </c>
      <c r="EF217" s="4">
        <f t="shared" si="1074"/>
        <v>1.257722620947894E-2</v>
      </c>
      <c r="EG217" s="4">
        <f t="shared" si="1075"/>
        <v>2.8271056930086389E-2</v>
      </c>
      <c r="EH217" s="4">
        <f t="shared" si="1076"/>
        <v>3.8746121774915147E-2</v>
      </c>
      <c r="EI217" s="4">
        <f t="shared" si="1077"/>
        <v>2.8065449445258982E-2</v>
      </c>
      <c r="EJ217" s="4">
        <f t="shared" si="1078"/>
        <v>6.8509964239088089E-2</v>
      </c>
      <c r="EK217" s="4">
        <f t="shared" si="1079"/>
        <v>0.15003891878943601</v>
      </c>
      <c r="EL217" s="4">
        <f t="shared" si="1080"/>
        <v>0.11880424954079966</v>
      </c>
      <c r="EM217" s="4">
        <f t="shared" si="1081"/>
        <v>0.26704788849013505</v>
      </c>
      <c r="EN217" s="4">
        <f t="shared" si="1082"/>
        <v>0.36599516009467836</v>
      </c>
      <c r="EO217" s="4">
        <f t="shared" si="1083"/>
        <v>0.26510572393588039</v>
      </c>
      <c r="EP217" s="4">
        <f t="shared" si="1084"/>
        <v>0.64714387353211811</v>
      </c>
      <c r="EQ217" s="4">
        <f t="shared" si="1085"/>
        <v>1.4172648922588156</v>
      </c>
      <c r="ER217" s="4">
        <f t="shared" si="1086"/>
        <v>132.91460148803179</v>
      </c>
      <c r="ET217" s="4">
        <f t="shared" si="1087"/>
        <v>0.96120376748562908</v>
      </c>
      <c r="EU217" s="4">
        <f t="shared" si="1088"/>
        <v>0.91682062778742834</v>
      </c>
      <c r="EV217" s="4">
        <f t="shared" si="1089"/>
        <v>0.8894091832657397</v>
      </c>
      <c r="EW217" s="4">
        <f t="shared" si="1090"/>
        <v>0.91737558524429663</v>
      </c>
      <c r="EX217" s="4">
        <f t="shared" si="1091"/>
        <v>0.81976731370180667</v>
      </c>
      <c r="EY217" s="4">
        <f t="shared" si="1092"/>
        <v>0.67499315303545293</v>
      </c>
      <c r="EZ217" s="4">
        <f t="shared" si="1093"/>
        <v>0.72397668253046343</v>
      </c>
      <c r="FA217" s="4">
        <f t="shared" si="1094"/>
        <v>0.53850436742455154</v>
      </c>
      <c r="FB217" s="4">
        <f t="shared" si="1095"/>
        <v>0.45986923433136295</v>
      </c>
      <c r="FC217" s="4">
        <f t="shared" si="1096"/>
        <v>0.54031785167070512</v>
      </c>
      <c r="FD217" s="4">
        <f t="shared" si="1097"/>
        <v>0.32501533122266713</v>
      </c>
      <c r="FE217" s="4">
        <f t="shared" si="1098"/>
        <v>0.18023840040797681</v>
      </c>
      <c r="FF217" s="4">
        <f t="shared" si="1099"/>
        <v>0.97710659119089893</v>
      </c>
      <c r="FG217" s="4">
        <f t="shared" si="1100"/>
        <v>0.9499694439131634</v>
      </c>
      <c r="FH217" s="4">
        <f t="shared" si="1101"/>
        <v>0.93267993574527608</v>
      </c>
      <c r="FI217" s="4">
        <f t="shared" si="1102"/>
        <v>0.95031522393072776</v>
      </c>
      <c r="FJ217" s="4">
        <f t="shared" si="1103"/>
        <v>0.88681926533307398</v>
      </c>
      <c r="FK217" s="4">
        <f t="shared" si="1104"/>
        <v>0.78155302979988395</v>
      </c>
      <c r="FL217" s="4">
        <f t="shared" si="1105"/>
        <v>0.81878795236043445</v>
      </c>
      <c r="FM217" s="4">
        <f t="shared" si="1106"/>
        <v>0.66778999634465563</v>
      </c>
      <c r="FN217" s="4">
        <f t="shared" si="1107"/>
        <v>0.59459991591825556</v>
      </c>
      <c r="FO217" s="4">
        <f t="shared" si="1108"/>
        <v>0.66940733157123555</v>
      </c>
      <c r="FP217" s="4">
        <f t="shared" si="1109"/>
        <v>0.45340206507644737</v>
      </c>
      <c r="FQ217" s="4">
        <f t="shared" si="1110"/>
        <v>0.27471116664629397</v>
      </c>
      <c r="FR217" s="4">
        <f t="shared" si="1111"/>
        <v>0.98135242122439204</v>
      </c>
      <c r="FS217" s="4">
        <f t="shared" si="1112"/>
        <v>0.95903715988140859</v>
      </c>
      <c r="FT217" s="4">
        <f t="shared" si="1113"/>
        <v>0.94469884480132982</v>
      </c>
      <c r="FU217" s="4">
        <f t="shared" si="1114"/>
        <v>0.95932295300250603</v>
      </c>
      <c r="FV217" s="4">
        <f t="shared" si="1115"/>
        <v>0.90620243860540206</v>
      </c>
      <c r="FW217" s="4">
        <f t="shared" si="1116"/>
        <v>0.81520738496875644</v>
      </c>
      <c r="FX217" s="4">
        <f t="shared" si="1117"/>
        <v>0.84782278275353584</v>
      </c>
      <c r="FY217" s="4">
        <f t="shared" si="1118"/>
        <v>0.71252417334757034</v>
      </c>
      <c r="FZ217" s="4">
        <f t="shared" si="1119"/>
        <v>0.64393464762234864</v>
      </c>
      <c r="GA217" s="4">
        <f t="shared" si="1120"/>
        <v>0.71401699097029847</v>
      </c>
      <c r="GB217" s="4">
        <f t="shared" si="1121"/>
        <v>0.50563336750101362</v>
      </c>
      <c r="GC217" s="4">
        <f t="shared" si="1122"/>
        <v>0.31834649013457345</v>
      </c>
      <c r="GD217" s="4">
        <f t="shared" si="1123"/>
        <v>0.98591064169461129</v>
      </c>
      <c r="GE217" s="4">
        <f t="shared" si="1124"/>
        <v>0.96887713704560186</v>
      </c>
      <c r="GF217" s="4">
        <f t="shared" si="1125"/>
        <v>0.9578316870058966</v>
      </c>
      <c r="GG217" s="4">
        <f t="shared" si="1126"/>
        <v>0.96909648997377984</v>
      </c>
      <c r="GH217" s="4">
        <f t="shared" si="1127"/>
        <v>0.92777844937592957</v>
      </c>
      <c r="GI217" s="4">
        <f t="shared" si="1128"/>
        <v>0.85435055926881742</v>
      </c>
      <c r="GJ217" s="4">
        <f t="shared" si="1129"/>
        <v>0.88106523279059601</v>
      </c>
      <c r="GK217" s="4">
        <f t="shared" si="1130"/>
        <v>0.76720676336587768</v>
      </c>
      <c r="GL217" s="4">
        <f t="shared" si="1131"/>
        <v>0.70628596194948767</v>
      </c>
      <c r="GM217" s="4">
        <f t="shared" si="1132"/>
        <v>0.76850787798832387</v>
      </c>
      <c r="GN217" s="4">
        <f t="shared" si="1133"/>
        <v>0.57626638487690418</v>
      </c>
      <c r="GO217" s="4">
        <f t="shared" si="1134"/>
        <v>0.38309064107513641</v>
      </c>
      <c r="GP217" s="4">
        <f t="shared" si="1135"/>
        <v>0.99427990221777329</v>
      </c>
      <c r="GQ217" s="4">
        <f t="shared" si="1136"/>
        <v>0.98723350001623933</v>
      </c>
      <c r="GR217" s="4">
        <f t="shared" si="1137"/>
        <v>0.98258559848714977</v>
      </c>
      <c r="GS217" s="4">
        <f t="shared" si="1138"/>
        <v>0.9873251703754532</v>
      </c>
      <c r="GT217" s="4">
        <f t="shared" si="1139"/>
        <v>0.96961474591122321</v>
      </c>
      <c r="GU217" s="4">
        <f t="shared" si="1140"/>
        <v>0.93577760556899892</v>
      </c>
      <c r="GV217" s="4">
        <f t="shared" si="1141"/>
        <v>0.94845814265285444</v>
      </c>
      <c r="GW217" s="4">
        <f t="shared" si="1142"/>
        <v>0.89114520975755507</v>
      </c>
      <c r="GX217" s="4">
        <f t="shared" si="1143"/>
        <v>0.85659598898341704</v>
      </c>
      <c r="GY217" s="4">
        <f t="shared" si="1144"/>
        <v>0.89185126202450871</v>
      </c>
      <c r="GZ217" s="4">
        <f t="shared" si="1145"/>
        <v>0.77159720675198107</v>
      </c>
      <c r="HA217" s="4">
        <f t="shared" si="1146"/>
        <v>0.60669395755648003</v>
      </c>
      <c r="HB217" s="4">
        <f t="shared" si="1147"/>
        <v>0.98757899557294893</v>
      </c>
      <c r="HC217" s="4">
        <f t="shared" si="1148"/>
        <v>0.97250622125406327</v>
      </c>
      <c r="HD217" s="4">
        <f t="shared" si="1149"/>
        <v>0.96269914181849425</v>
      </c>
      <c r="HE217" s="4">
        <f t="shared" si="1150"/>
        <v>0.97270071719616391</v>
      </c>
      <c r="HF217" s="4">
        <f t="shared" si="1151"/>
        <v>0.93588270906965698</v>
      </c>
      <c r="HG217" s="4">
        <f t="shared" si="1152"/>
        <v>0.86953579019102134</v>
      </c>
      <c r="HH217" s="4">
        <f t="shared" si="1153"/>
        <v>0.89381140660704361</v>
      </c>
      <c r="HI217" s="4">
        <f t="shared" si="1154"/>
        <v>0.78923615206970588</v>
      </c>
      <c r="HJ217" s="4">
        <f t="shared" si="1155"/>
        <v>0.73206701547221376</v>
      </c>
      <c r="HK217" s="4">
        <f t="shared" si="1156"/>
        <v>0.79044777134427324</v>
      </c>
      <c r="HL217" s="4">
        <f t="shared" si="1157"/>
        <v>0.60711150742139519</v>
      </c>
      <c r="HM217" s="4">
        <f t="shared" si="1158"/>
        <v>0.41369069778097384</v>
      </c>
      <c r="HN217" s="4">
        <f t="shared" si="1159"/>
        <v>7.4674455876222873E-3</v>
      </c>
      <c r="HP217" s="4">
        <f t="shared" ref="HP217:IU217" si="1229">IF(B1=1,ET217,0)</f>
        <v>0.96120376748562908</v>
      </c>
      <c r="HQ217" s="4">
        <f t="shared" si="1229"/>
        <v>0.91682062778742834</v>
      </c>
      <c r="HR217" s="4">
        <f t="shared" si="1229"/>
        <v>0.8894091832657397</v>
      </c>
      <c r="HS217" s="4">
        <f t="shared" si="1229"/>
        <v>0.91737558524429663</v>
      </c>
      <c r="HT217" s="4">
        <f t="shared" si="1229"/>
        <v>0.81976731370180667</v>
      </c>
      <c r="HU217" s="4">
        <f t="shared" si="1229"/>
        <v>0.67499315303545293</v>
      </c>
      <c r="HV217" s="4">
        <f t="shared" si="1229"/>
        <v>0.72397668253046343</v>
      </c>
      <c r="HW217" s="4">
        <f t="shared" si="1229"/>
        <v>0.53850436742455154</v>
      </c>
      <c r="HX217" s="4">
        <f t="shared" si="1229"/>
        <v>0.45986923433136295</v>
      </c>
      <c r="HY217" s="4">
        <f t="shared" si="1229"/>
        <v>0.54031785167070512</v>
      </c>
      <c r="HZ217" s="4">
        <f t="shared" si="1229"/>
        <v>0.32501533122266713</v>
      </c>
      <c r="IA217" s="4">
        <f t="shared" si="1229"/>
        <v>0.18023840040797681</v>
      </c>
      <c r="IB217" s="4">
        <f t="shared" si="1229"/>
        <v>0.97710659119089893</v>
      </c>
      <c r="IC217" s="4">
        <f t="shared" si="1229"/>
        <v>0.9499694439131634</v>
      </c>
      <c r="ID217" s="4">
        <f t="shared" si="1229"/>
        <v>0.93267993574527608</v>
      </c>
      <c r="IE217" s="4">
        <f t="shared" si="1229"/>
        <v>0.95031522393072776</v>
      </c>
      <c r="IF217" s="4">
        <f t="shared" si="1229"/>
        <v>0.88681926533307398</v>
      </c>
      <c r="IG217" s="4">
        <f t="shared" si="1229"/>
        <v>0.78155302979988395</v>
      </c>
      <c r="IH217" s="4">
        <f t="shared" si="1229"/>
        <v>0.81878795236043445</v>
      </c>
      <c r="II217" s="4">
        <f t="shared" si="1229"/>
        <v>0.66778999634465563</v>
      </c>
      <c r="IJ217" s="4">
        <f t="shared" si="1229"/>
        <v>0.59459991591825556</v>
      </c>
      <c r="IK217" s="4">
        <f t="shared" si="1229"/>
        <v>0.66940733157123555</v>
      </c>
      <c r="IL217" s="4">
        <f t="shared" si="1229"/>
        <v>0.45340206507644737</v>
      </c>
      <c r="IM217" s="4">
        <f t="shared" si="1229"/>
        <v>0.27471116664629397</v>
      </c>
      <c r="IN217" s="4">
        <f t="shared" si="1229"/>
        <v>0.98135242122439204</v>
      </c>
      <c r="IO217" s="4">
        <f t="shared" si="1229"/>
        <v>0.95903715988140859</v>
      </c>
      <c r="IP217" s="4">
        <f t="shared" si="1229"/>
        <v>0.94469884480132982</v>
      </c>
      <c r="IQ217" s="4">
        <f t="shared" si="1229"/>
        <v>0.95932295300250603</v>
      </c>
      <c r="IR217" s="4">
        <f t="shared" si="1229"/>
        <v>0.90620243860540206</v>
      </c>
      <c r="IS217" s="4">
        <f t="shared" si="1229"/>
        <v>0.81520738496875644</v>
      </c>
      <c r="IT217" s="4">
        <f t="shared" si="1229"/>
        <v>0.84782278275353584</v>
      </c>
      <c r="IU217" s="4">
        <f t="shared" si="1229"/>
        <v>0.71252417334757034</v>
      </c>
      <c r="IV217" s="4">
        <f t="shared" ref="IV217:KA217" si="1230">IF(AH1=1,FZ217,0)</f>
        <v>0.64393464762234864</v>
      </c>
      <c r="IW217" s="4">
        <f t="shared" si="1230"/>
        <v>0.71401699097029847</v>
      </c>
      <c r="IX217" s="4">
        <f t="shared" si="1230"/>
        <v>0.50563336750101362</v>
      </c>
      <c r="IY217" s="4">
        <f t="shared" si="1230"/>
        <v>0.31834649013457345</v>
      </c>
      <c r="IZ217" s="4">
        <f t="shared" si="1230"/>
        <v>0.98591064169461129</v>
      </c>
      <c r="JA217" s="4">
        <f t="shared" si="1230"/>
        <v>0.96887713704560186</v>
      </c>
      <c r="JB217" s="4">
        <f t="shared" si="1230"/>
        <v>0.9578316870058966</v>
      </c>
      <c r="JC217" s="4">
        <f t="shared" si="1230"/>
        <v>0.96909648997377984</v>
      </c>
      <c r="JD217" s="4">
        <f t="shared" si="1230"/>
        <v>0.92777844937592957</v>
      </c>
      <c r="JE217" s="4">
        <f t="shared" si="1230"/>
        <v>0.85435055926881742</v>
      </c>
      <c r="JF217" s="4">
        <f t="shared" si="1230"/>
        <v>0.88106523279059601</v>
      </c>
      <c r="JG217" s="4">
        <f t="shared" si="1230"/>
        <v>0.76720676336587768</v>
      </c>
      <c r="JH217" s="4">
        <f t="shared" si="1230"/>
        <v>0.70628596194948767</v>
      </c>
      <c r="JI217" s="4">
        <f t="shared" si="1230"/>
        <v>0.76850787798832387</v>
      </c>
      <c r="JJ217" s="4">
        <f t="shared" si="1230"/>
        <v>0.57626638487690418</v>
      </c>
      <c r="JK217" s="4">
        <f t="shared" si="1230"/>
        <v>0.38309064107513641</v>
      </c>
      <c r="JL217" s="4">
        <f t="shared" si="1230"/>
        <v>0.99427990221777329</v>
      </c>
      <c r="JM217" s="4">
        <f t="shared" si="1230"/>
        <v>0.98723350001623933</v>
      </c>
      <c r="JN217" s="4">
        <f t="shared" si="1230"/>
        <v>0.98258559848714977</v>
      </c>
      <c r="JO217" s="4">
        <f t="shared" si="1230"/>
        <v>0.9873251703754532</v>
      </c>
      <c r="JP217" s="4">
        <f t="shared" si="1230"/>
        <v>0.96961474591122321</v>
      </c>
      <c r="JQ217" s="4">
        <f t="shared" si="1230"/>
        <v>0.93577760556899892</v>
      </c>
      <c r="JR217" s="4">
        <f t="shared" si="1230"/>
        <v>0.94845814265285444</v>
      </c>
      <c r="JS217" s="4">
        <f t="shared" si="1230"/>
        <v>0.89114520975755507</v>
      </c>
      <c r="JT217" s="4">
        <f t="shared" si="1230"/>
        <v>0.85659598898341704</v>
      </c>
      <c r="JU217" s="4">
        <f t="shared" si="1230"/>
        <v>0.89185126202450871</v>
      </c>
      <c r="JV217" s="4">
        <f t="shared" si="1230"/>
        <v>0.77159720675198107</v>
      </c>
      <c r="JW217" s="4">
        <f t="shared" si="1230"/>
        <v>0.60669395755648003</v>
      </c>
      <c r="JX217" s="4">
        <f t="shared" si="1230"/>
        <v>0.98757899557294893</v>
      </c>
      <c r="JY217" s="4">
        <f t="shared" si="1230"/>
        <v>0.97250622125406327</v>
      </c>
      <c r="JZ217" s="4">
        <f t="shared" si="1230"/>
        <v>0.96269914181849425</v>
      </c>
      <c r="KA217" s="4">
        <f t="shared" si="1230"/>
        <v>0.97270071719616391</v>
      </c>
      <c r="KB217" s="4">
        <f t="shared" ref="KB217:KJ217" si="1231">IF(BN1=1,HF217,0)</f>
        <v>0.93588270906965698</v>
      </c>
      <c r="KC217" s="4">
        <f t="shared" si="1231"/>
        <v>0.86953579019102134</v>
      </c>
      <c r="KD217" s="4">
        <f t="shared" si="1231"/>
        <v>0.89381140660704361</v>
      </c>
      <c r="KE217" s="4">
        <f t="shared" si="1231"/>
        <v>0.78923615206970588</v>
      </c>
      <c r="KF217" s="4">
        <f t="shared" si="1231"/>
        <v>0.73206701547221376</v>
      </c>
      <c r="KG217" s="4">
        <f t="shared" si="1231"/>
        <v>0.79044777134427324</v>
      </c>
      <c r="KH217" s="4">
        <f t="shared" si="1231"/>
        <v>0.60711150742139519</v>
      </c>
      <c r="KI217" s="4">
        <f t="shared" si="1231"/>
        <v>0.41369069778097384</v>
      </c>
      <c r="KJ217" s="4">
        <f t="shared" si="1231"/>
        <v>0</v>
      </c>
    </row>
    <row r="218" spans="1:296" x14ac:dyDescent="0.2">
      <c r="A218" s="4" t="str">
        <f>'Respondent Data'!A218</f>
        <v>1824</v>
      </c>
      <c r="B218" s="4">
        <f>SUMPRODUCT('Respondent Data'!I218:Z218,'Product Coding'!A100:R100)</f>
        <v>1.727531914387394</v>
      </c>
      <c r="C218" s="4">
        <f>SUMPRODUCT('Respondent Data'!I218:Z218,'Product Coding'!A101:R101)</f>
        <v>1.1684129142451949</v>
      </c>
      <c r="D218" s="4">
        <f>SUMPRODUCT('Respondent Data'!I218:Z218,'Product Coding'!A102:R102)</f>
        <v>0.24078007826021208</v>
      </c>
      <c r="E218" s="4">
        <f>SUMPRODUCT('Respondent Data'!I218:Z218,'Product Coding'!A103:R103)</f>
        <v>0.32476117959171691</v>
      </c>
      <c r="F218" s="4">
        <f>SUMPRODUCT('Respondent Data'!I218:Z218,'Product Coding'!A104:R104)</f>
        <v>0.64957568986001801</v>
      </c>
      <c r="G218" s="4">
        <f>SUMPRODUCT('Respondent Data'!I218:Z218,'Product Coding'!A105:R105)</f>
        <v>0.412802445424306</v>
      </c>
      <c r="H218" s="4">
        <f>SUMPRODUCT('Respondent Data'!I218:Z218,'Product Coding'!A106:R106)</f>
        <v>-2.1078162202242456</v>
      </c>
      <c r="I218" s="4">
        <f>SUMPRODUCT('Respondent Data'!I218:Z218,'Product Coding'!A107:R107)</f>
        <v>-2.6669352203664447</v>
      </c>
      <c r="J218" s="4">
        <f>SUMPRODUCT('Respondent Data'!I218:Z218,'Product Coding'!A108:R108)</f>
        <v>-3.5945680563514277</v>
      </c>
      <c r="K218" s="4">
        <f>SUMPRODUCT('Respondent Data'!I218:Z218,'Product Coding'!A109:R109)</f>
        <v>-3.5105869550199227</v>
      </c>
      <c r="L218" s="4">
        <f>SUMPRODUCT('Respondent Data'!I218:Z218,'Product Coding'!A110:R110)</f>
        <v>-3.1857724447516218</v>
      </c>
      <c r="M218" s="4">
        <f>SUMPRODUCT('Respondent Data'!I218:Z218,'Product Coding'!A111:R111)</f>
        <v>-3.4225456891873338</v>
      </c>
      <c r="N218" s="4">
        <f>SUMPRODUCT('Respondent Data'!I218:Z218,'Product Coding'!A112:R112)</f>
        <v>2.7149339301088751</v>
      </c>
      <c r="O218" s="4">
        <f>SUMPRODUCT('Respondent Data'!I218:Z218,'Product Coding'!A113:R113)</f>
        <v>2.155814929966676</v>
      </c>
      <c r="P218" s="4">
        <f>SUMPRODUCT('Respondent Data'!I218:Z218,'Product Coding'!A114:R114)</f>
        <v>1.228182093981693</v>
      </c>
      <c r="Q218" s="4">
        <f>SUMPRODUCT('Respondent Data'!I218:Z218,'Product Coding'!A115:R115)</f>
        <v>1.312163195313198</v>
      </c>
      <c r="R218" s="4">
        <f>SUMPRODUCT('Respondent Data'!I218:Z218,'Product Coding'!A116:R116)</f>
        <v>1.6369777055814989</v>
      </c>
      <c r="S218" s="4">
        <f>SUMPRODUCT('Respondent Data'!I218:Z218,'Product Coding'!A117:R117)</f>
        <v>1.4002044611457869</v>
      </c>
      <c r="T218" s="4">
        <f>SUMPRODUCT('Respondent Data'!I218:Z218,'Product Coding'!A118:R118)</f>
        <v>-1.1204142045027647</v>
      </c>
      <c r="U218" s="4">
        <f>SUMPRODUCT('Respondent Data'!I218:Z218,'Product Coding'!A119:R119)</f>
        <v>-1.6795332046449638</v>
      </c>
      <c r="V218" s="4">
        <f>SUMPRODUCT('Respondent Data'!I218:Z218,'Product Coding'!A120:R120)</f>
        <v>-2.6071660406299468</v>
      </c>
      <c r="W218" s="4">
        <f>SUMPRODUCT('Respondent Data'!I218:Z218,'Product Coding'!A121:R121)</f>
        <v>-2.5231849392984418</v>
      </c>
      <c r="X218" s="4">
        <f>SUMPRODUCT('Respondent Data'!I218:Z218,'Product Coding'!A122:R122)</f>
        <v>-2.1983704290301409</v>
      </c>
      <c r="Y218" s="4">
        <f>SUMPRODUCT('Respondent Data'!I218:Z218,'Product Coding'!A123:R123)</f>
        <v>-2.4351436734658529</v>
      </c>
      <c r="Z218" s="4">
        <f>SUMPRODUCT('Respondent Data'!I218:Z218,'Product Coding'!A124:R124)</f>
        <v>2.944258457004711</v>
      </c>
      <c r="AA218" s="4">
        <f>SUMPRODUCT('Respondent Data'!I218:Z218,'Product Coding'!A125:R125)</f>
        <v>2.3851394568625119</v>
      </c>
      <c r="AB218" s="4">
        <f>SUMPRODUCT('Respondent Data'!I218:Z218,'Product Coding'!A126:R126)</f>
        <v>1.4575066208775289</v>
      </c>
      <c r="AC218" s="4">
        <f>SUMPRODUCT('Respondent Data'!I218:Z218,'Product Coding'!A127:R127)</f>
        <v>1.541487722209034</v>
      </c>
      <c r="AD218" s="4">
        <f>SUMPRODUCT('Respondent Data'!I218:Z218,'Product Coding'!A128:R128)</f>
        <v>1.8663022324773348</v>
      </c>
      <c r="AE218" s="4">
        <f>SUMPRODUCT('Respondent Data'!I218:Z218,'Product Coding'!A129:R129)</f>
        <v>1.629528988041623</v>
      </c>
      <c r="AF218" s="4">
        <f>SUMPRODUCT('Respondent Data'!I218:Z218,'Product Coding'!A130:R130)</f>
        <v>-0.89108967760692881</v>
      </c>
      <c r="AG218" s="4">
        <f>SUMPRODUCT('Respondent Data'!I218:Z218,'Product Coding'!A131:R131)</f>
        <v>-1.4502086777491279</v>
      </c>
      <c r="AH218" s="4">
        <f>SUMPRODUCT('Respondent Data'!I218:Z218,'Product Coding'!A132:R132)</f>
        <v>-2.3778415137341109</v>
      </c>
      <c r="AI218" s="4">
        <f>SUMPRODUCT('Respondent Data'!I218:Z218,'Product Coding'!A133:R133)</f>
        <v>-2.2938604124026059</v>
      </c>
      <c r="AJ218" s="4">
        <f>SUMPRODUCT('Respondent Data'!I218:Z218,'Product Coding'!A134:R134)</f>
        <v>-1.969045902134305</v>
      </c>
      <c r="AK218" s="4">
        <f>SUMPRODUCT('Respondent Data'!I218:Z218,'Product Coding'!A135:R135)</f>
        <v>-2.205819146570017</v>
      </c>
      <c r="AL218" s="4">
        <f>SUMPRODUCT('Respondent Data'!I218:Z218,'Product Coding'!A136:R136)</f>
        <v>4.0859851551464974</v>
      </c>
      <c r="AM218" s="4">
        <f>SUMPRODUCT('Respondent Data'!I218:Z218,'Product Coding'!A137:R137)</f>
        <v>3.5268661550042988</v>
      </c>
      <c r="AN218" s="4">
        <f>SUMPRODUCT('Respondent Data'!I218:Z218,'Product Coding'!A138:R138)</f>
        <v>2.5992333190193158</v>
      </c>
      <c r="AO218" s="4">
        <f>SUMPRODUCT('Respondent Data'!I218:Z218,'Product Coding'!A139:R139)</f>
        <v>2.6832144203508212</v>
      </c>
      <c r="AP218" s="4">
        <f>SUMPRODUCT('Respondent Data'!I218:Z218,'Product Coding'!A140:R140)</f>
        <v>3.0080289306191217</v>
      </c>
      <c r="AQ218" s="4">
        <f>SUMPRODUCT('Respondent Data'!I218:Z218,'Product Coding'!A141:R141)</f>
        <v>2.7712556861834097</v>
      </c>
      <c r="AR218" s="4">
        <f>SUMPRODUCT('Respondent Data'!I218:Z218,'Product Coding'!A142:R142)</f>
        <v>0.25063702053485803</v>
      </c>
      <c r="AS218" s="4">
        <f>SUMPRODUCT('Respondent Data'!I218:Z218,'Product Coding'!A143:R143)</f>
        <v>-0.30848197960734103</v>
      </c>
      <c r="AT218" s="4">
        <f>SUMPRODUCT('Respondent Data'!I218:Z218,'Product Coding'!A144:R144)</f>
        <v>-1.2361148155923238</v>
      </c>
      <c r="AU218" s="4">
        <f>SUMPRODUCT('Respondent Data'!I218:Z218,'Product Coding'!A145:R145)</f>
        <v>-1.1521337142608188</v>
      </c>
      <c r="AV218" s="4">
        <f>SUMPRODUCT('Respondent Data'!I218:Z218,'Product Coding'!A146:R146)</f>
        <v>-0.8273192039925179</v>
      </c>
      <c r="AW218" s="4">
        <f>SUMPRODUCT('Respondent Data'!I218:Z218,'Product Coding'!A147:R147)</f>
        <v>-1.0640924484282299</v>
      </c>
      <c r="AX218" s="4">
        <f>SUMPRODUCT('Respondent Data'!I218:Z218,'Product Coding'!A148:R148)</f>
        <v>4.9098792739933543</v>
      </c>
      <c r="AY218" s="4">
        <f>SUMPRODUCT('Respondent Data'!I218:Z218,'Product Coding'!A149:R149)</f>
        <v>4.3507602738511544</v>
      </c>
      <c r="AZ218" s="4">
        <f>SUMPRODUCT('Respondent Data'!I218:Z218,'Product Coding'!A150:R150)</f>
        <v>3.4231274378661718</v>
      </c>
      <c r="BA218" s="4">
        <f>SUMPRODUCT('Respondent Data'!I218:Z218,'Product Coding'!A151:R151)</f>
        <v>3.5071085391976768</v>
      </c>
      <c r="BB218" s="4">
        <f>SUMPRODUCT('Respondent Data'!I218:Z218,'Product Coding'!A152:R152)</f>
        <v>3.8319230494659777</v>
      </c>
      <c r="BC218" s="4">
        <f>SUMPRODUCT('Respondent Data'!I218:Z218,'Product Coding'!A153:R153)</f>
        <v>3.5951498050302657</v>
      </c>
      <c r="BD218" s="4">
        <f>SUMPRODUCT('Respondent Data'!I218:Z218,'Product Coding'!A154:R154)</f>
        <v>1.0745311393817141</v>
      </c>
      <c r="BE218" s="4">
        <f>SUMPRODUCT('Respondent Data'!I218:Z218,'Product Coding'!A155:R155)</f>
        <v>0.51541213923951501</v>
      </c>
      <c r="BF218" s="4">
        <f>SUMPRODUCT('Respondent Data'!I218:Z218,'Product Coding'!A156:R156)</f>
        <v>-0.41222069674546802</v>
      </c>
      <c r="BG218" s="4">
        <f>SUMPRODUCT('Respondent Data'!I218:Z218,'Product Coding'!A157:R157)</f>
        <v>-0.32823959541396297</v>
      </c>
      <c r="BH218" s="4">
        <f>SUMPRODUCT('Respondent Data'!I218:Z218,'Product Coding'!A158:R158)</f>
        <v>-3.4250851456620879E-3</v>
      </c>
      <c r="BI218" s="4">
        <f>SUMPRODUCT('Respondent Data'!I218:Z218,'Product Coding'!A159:R159)</f>
        <v>-0.24019832958137388</v>
      </c>
      <c r="BJ218" s="4">
        <f>SUMPRODUCT('Respondent Data'!I218:Z218,'Product Coding'!A160:R160)</f>
        <v>4.7239826029009038</v>
      </c>
      <c r="BK218" s="4">
        <f>SUMPRODUCT('Respondent Data'!I218:Z218,'Product Coding'!A161:R161)</f>
        <v>4.1648636027587056</v>
      </c>
      <c r="BL218" s="4">
        <f>SUMPRODUCT('Respondent Data'!I218:Z218,'Product Coding'!A162:R162)</f>
        <v>3.2372307667737221</v>
      </c>
      <c r="BM218" s="4">
        <f>SUMPRODUCT('Respondent Data'!I218:Z218,'Product Coding'!A163:R163)</f>
        <v>3.3212118681052267</v>
      </c>
      <c r="BN218" s="4">
        <f>SUMPRODUCT('Respondent Data'!I218:Z218,'Product Coding'!A164:R164)</f>
        <v>3.6460263783735281</v>
      </c>
      <c r="BO218" s="4">
        <f>SUMPRODUCT('Respondent Data'!I218:Z218,'Product Coding'!A165:R165)</f>
        <v>3.409253133937816</v>
      </c>
      <c r="BP218" s="4">
        <f>SUMPRODUCT('Respondent Data'!I218:Z218,'Product Coding'!A166:R166)</f>
        <v>0.8886344682892644</v>
      </c>
      <c r="BQ218" s="4">
        <f>SUMPRODUCT('Respondent Data'!I218:Z218,'Product Coding'!A167:R167)</f>
        <v>0.32951546814706534</v>
      </c>
      <c r="BR218" s="4">
        <f>SUMPRODUCT('Respondent Data'!I218:Z218,'Product Coding'!A168:R168)</f>
        <v>-0.59811736783791769</v>
      </c>
      <c r="BS218" s="4">
        <f>SUMPRODUCT('Respondent Data'!I218:Z218,'Product Coding'!A169:R169)</f>
        <v>-0.51413626650641286</v>
      </c>
      <c r="BT218" s="4">
        <f>SUMPRODUCT('Respondent Data'!I218:Z218,'Product Coding'!A170:R170)</f>
        <v>-0.18932175623811176</v>
      </c>
      <c r="BU218" s="4">
        <f>SUMPRODUCT('Respondent Data'!I218:Z218,'Product Coding'!A171:R171)</f>
        <v>-0.42609500067382378</v>
      </c>
      <c r="BV218" s="4">
        <f>SUMPRODUCT('Respondent Data'!I218:Z218,'Product Coding'!A172:R172)</f>
        <v>-5.4537858229066396</v>
      </c>
      <c r="BX218" s="4">
        <f t="shared" si="1014"/>
        <v>0.17772250347521731</v>
      </c>
      <c r="BY218" s="4">
        <f t="shared" si="1015"/>
        <v>0.31085991130611829</v>
      </c>
      <c r="BZ218" s="4">
        <f t="shared" si="1016"/>
        <v>0.7860144690512515</v>
      </c>
      <c r="CA218" s="4">
        <f t="shared" si="1017"/>
        <v>0.72269992852604659</v>
      </c>
      <c r="CB218" s="4">
        <f t="shared" si="1018"/>
        <v>0.52226733307860251</v>
      </c>
      <c r="CC218" s="4">
        <f t="shared" si="1019"/>
        <v>0.66179301015185055</v>
      </c>
      <c r="CD218" s="4">
        <f t="shared" si="1020"/>
        <v>8.2302485953097069</v>
      </c>
      <c r="CE218" s="4">
        <f t="shared" si="1021"/>
        <v>14.395781616490938</v>
      </c>
      <c r="CF218" s="4">
        <f t="shared" si="1022"/>
        <v>36.399973854207261</v>
      </c>
      <c r="CG218" s="4">
        <f t="shared" si="1023"/>
        <v>33.467906175490853</v>
      </c>
      <c r="CH218" s="4">
        <f t="shared" si="1024"/>
        <v>24.185963512750703</v>
      </c>
      <c r="CI218" s="4">
        <f t="shared" si="1025"/>
        <v>30.647334387496823</v>
      </c>
      <c r="CJ218" s="4">
        <f t="shared" si="1026"/>
        <v>6.6209327305613463E-2</v>
      </c>
      <c r="CK218" s="4">
        <f t="shared" si="1027"/>
        <v>0.11580877610544581</v>
      </c>
      <c r="CL218" s="4">
        <f t="shared" si="1028"/>
        <v>0.29282442139140402</v>
      </c>
      <c r="CM218" s="4">
        <f t="shared" si="1029"/>
        <v>0.26923701374821613</v>
      </c>
      <c r="CN218" s="4">
        <f t="shared" si="1030"/>
        <v>0.19456719391561431</v>
      </c>
      <c r="CO218" s="4">
        <f t="shared" si="1031"/>
        <v>0.24654654959787428</v>
      </c>
      <c r="CP218" s="4">
        <f t="shared" si="1032"/>
        <v>3.0661239426520499</v>
      </c>
      <c r="CQ218" s="4">
        <f t="shared" si="1033"/>
        <v>5.3630519389982192</v>
      </c>
      <c r="CR218" s="4">
        <f t="shared" si="1034"/>
        <v>13.560566251898701</v>
      </c>
      <c r="CS218" s="4">
        <f t="shared" si="1035"/>
        <v>12.46824409332965</v>
      </c>
      <c r="CT218" s="4">
        <f t="shared" si="1036"/>
        <v>9.0103185758951234</v>
      </c>
      <c r="CU218" s="4">
        <f t="shared" si="1037"/>
        <v>11.417458981435717</v>
      </c>
      <c r="CV218" s="4">
        <f t="shared" si="1038"/>
        <v>5.2641080971412388E-2</v>
      </c>
      <c r="CW218" s="4">
        <f t="shared" si="1039"/>
        <v>9.2076138034558705E-2</v>
      </c>
      <c r="CX218" s="4">
        <f t="shared" si="1040"/>
        <v>0.23281605030844316</v>
      </c>
      <c r="CY218" s="4">
        <f t="shared" si="1041"/>
        <v>0.21406239903028715</v>
      </c>
      <c r="CZ218" s="4">
        <f t="shared" si="1042"/>
        <v>0.15469463029001318</v>
      </c>
      <c r="DA218" s="4">
        <f t="shared" si="1043"/>
        <v>0.19602188103644541</v>
      </c>
      <c r="DB218" s="4">
        <f t="shared" si="1044"/>
        <v>2.4377846037992952</v>
      </c>
      <c r="DC218" s="4">
        <f t="shared" si="1045"/>
        <v>4.2640042251382253</v>
      </c>
      <c r="DD218" s="4">
        <f t="shared" si="1046"/>
        <v>10.781605781756365</v>
      </c>
      <c r="DE218" s="4">
        <f t="shared" si="1047"/>
        <v>9.9131326898808929</v>
      </c>
      <c r="DF218" s="4">
        <f t="shared" si="1048"/>
        <v>7.1638382239189813</v>
      </c>
      <c r="DG218" s="4">
        <f t="shared" si="1049"/>
        <v>9.0776844772228937</v>
      </c>
      <c r="DH218" s="4">
        <f t="shared" si="1050"/>
        <v>1.6806574074692139E-2</v>
      </c>
      <c r="DI218" s="4">
        <f t="shared" si="1051"/>
        <v>2.9396896982981324E-2</v>
      </c>
      <c r="DJ218" s="4">
        <f t="shared" si="1052"/>
        <v>7.4330544188692338E-2</v>
      </c>
      <c r="DK218" s="4">
        <f t="shared" si="1053"/>
        <v>6.8343117191354621E-2</v>
      </c>
      <c r="DL218" s="4">
        <f t="shared" si="1054"/>
        <v>4.9388931894049276E-2</v>
      </c>
      <c r="DM218" s="4">
        <f t="shared" si="1055"/>
        <v>6.2583370308991526E-2</v>
      </c>
      <c r="DN218" s="4">
        <f t="shared" si="1056"/>
        <v>0.7783048289632718</v>
      </c>
      <c r="DO218" s="4">
        <f t="shared" si="1057"/>
        <v>1.3613569771392755</v>
      </c>
      <c r="DP218" s="4">
        <f t="shared" si="1058"/>
        <v>3.4422138161186688</v>
      </c>
      <c r="DQ218" s="4">
        <f t="shared" si="1059"/>
        <v>3.1649387852656994</v>
      </c>
      <c r="DR218" s="4">
        <f t="shared" si="1060"/>
        <v>2.2871790538418129</v>
      </c>
      <c r="DS218" s="4">
        <f t="shared" si="1061"/>
        <v>2.898207517356687</v>
      </c>
      <c r="DT218" s="4">
        <f t="shared" si="1062"/>
        <v>7.3733784361716187E-3</v>
      </c>
      <c r="DU218" s="4">
        <f t="shared" si="1063"/>
        <v>1.2897003597602253E-2</v>
      </c>
      <c r="DV218" s="4">
        <f t="shared" si="1064"/>
        <v>3.2610288642651024E-2</v>
      </c>
      <c r="DW218" s="4">
        <f t="shared" si="1065"/>
        <v>2.998348529093163E-2</v>
      </c>
      <c r="DX218" s="4">
        <f t="shared" si="1066"/>
        <v>2.1667907081759172E-2</v>
      </c>
      <c r="DY218" s="4">
        <f t="shared" si="1067"/>
        <v>2.7456569735656522E-2</v>
      </c>
      <c r="DZ218" s="4">
        <f t="shared" si="1068"/>
        <v>0.34145781389721774</v>
      </c>
      <c r="EA218" s="4">
        <f t="shared" si="1069"/>
        <v>0.59725439191594398</v>
      </c>
      <c r="EB218" s="4">
        <f t="shared" si="1070"/>
        <v>1.5101676886475366</v>
      </c>
      <c r="EC218" s="4">
        <f t="shared" si="1071"/>
        <v>1.3885216158492313</v>
      </c>
      <c r="ED218" s="4">
        <f t="shared" si="1072"/>
        <v>1.0034309574522589</v>
      </c>
      <c r="EE218" s="4">
        <f t="shared" si="1073"/>
        <v>1.2715013016369157</v>
      </c>
      <c r="EF218" s="4">
        <f t="shared" si="1074"/>
        <v>8.8797435411085354E-3</v>
      </c>
      <c r="EG218" s="4">
        <f t="shared" si="1075"/>
        <v>1.5531833254841552E-2</v>
      </c>
      <c r="EH218" s="4">
        <f t="shared" si="1076"/>
        <v>3.927249936443182E-2</v>
      </c>
      <c r="EI218" s="4">
        <f t="shared" si="1077"/>
        <v>3.6109045827073E-2</v>
      </c>
      <c r="EJ218" s="4">
        <f t="shared" si="1078"/>
        <v>2.6094613157885176E-2</v>
      </c>
      <c r="EK218" s="4">
        <f t="shared" si="1079"/>
        <v>3.306588694473421E-2</v>
      </c>
      <c r="EL218" s="4">
        <f t="shared" si="1080"/>
        <v>0.41121689924939647</v>
      </c>
      <c r="EM218" s="4">
        <f t="shared" si="1081"/>
        <v>0.71927215928550015</v>
      </c>
      <c r="EN218" s="4">
        <f t="shared" si="1082"/>
        <v>1.8186916479796746</v>
      </c>
      <c r="EO218" s="4">
        <f t="shared" si="1083"/>
        <v>1.6721935482845751</v>
      </c>
      <c r="EP218" s="4">
        <f t="shared" si="1084"/>
        <v>1.2084297097344392</v>
      </c>
      <c r="EQ218" s="4">
        <f t="shared" si="1085"/>
        <v>1.5312662395480898</v>
      </c>
      <c r="ER218" s="4">
        <f t="shared" si="1086"/>
        <v>233.64101720875016</v>
      </c>
      <c r="ET218" s="4">
        <f t="shared" si="1087"/>
        <v>0.84909645272906431</v>
      </c>
      <c r="EU218" s="4">
        <f t="shared" si="1088"/>
        <v>0.76285802271855052</v>
      </c>
      <c r="EV218" s="4">
        <f t="shared" si="1089"/>
        <v>0.55990587832763183</v>
      </c>
      <c r="EW218" s="4">
        <f t="shared" si="1090"/>
        <v>0.58048414784320945</v>
      </c>
      <c r="EX218" s="4">
        <f t="shared" si="1091"/>
        <v>0.65691483898404379</v>
      </c>
      <c r="EY218" s="4">
        <f t="shared" si="1092"/>
        <v>0.60175966193805475</v>
      </c>
      <c r="EZ218" s="4">
        <f t="shared" si="1093"/>
        <v>0.1083394439135847</v>
      </c>
      <c r="FA218" s="4">
        <f t="shared" si="1094"/>
        <v>6.4952856887036281E-2</v>
      </c>
      <c r="FB218" s="4">
        <f t="shared" si="1095"/>
        <v>2.6737986606573692E-2</v>
      </c>
      <c r="FC218" s="4">
        <f t="shared" si="1096"/>
        <v>2.9012496288825098E-2</v>
      </c>
      <c r="FD218" s="4">
        <f t="shared" si="1097"/>
        <v>3.9704655313017416E-2</v>
      </c>
      <c r="FE218" s="4">
        <f t="shared" si="1098"/>
        <v>3.1598237872289124E-2</v>
      </c>
      <c r="FF218" s="4">
        <f t="shared" si="1099"/>
        <v>0.93790213083867013</v>
      </c>
      <c r="FG218" s="4">
        <f t="shared" si="1100"/>
        <v>0.89621091123726593</v>
      </c>
      <c r="FH218" s="4">
        <f t="shared" si="1101"/>
        <v>0.77350023982664928</v>
      </c>
      <c r="FI218" s="4">
        <f t="shared" si="1102"/>
        <v>0.78787491159501766</v>
      </c>
      <c r="FJ218" s="4">
        <f t="shared" si="1103"/>
        <v>0.83712327367885275</v>
      </c>
      <c r="FK218" s="4">
        <f t="shared" si="1104"/>
        <v>0.80221633144995008</v>
      </c>
      <c r="FL218" s="4">
        <f t="shared" si="1105"/>
        <v>0.24593446095196242</v>
      </c>
      <c r="FM218" s="4">
        <f t="shared" si="1106"/>
        <v>0.15715729017881272</v>
      </c>
      <c r="FN218" s="4">
        <f t="shared" si="1107"/>
        <v>6.8678647705036872E-2</v>
      </c>
      <c r="FO218" s="4">
        <f t="shared" si="1108"/>
        <v>7.424872856998968E-2</v>
      </c>
      <c r="FP218" s="4">
        <f t="shared" si="1109"/>
        <v>9.9896920604305536E-2</v>
      </c>
      <c r="FQ218" s="4">
        <f t="shared" si="1110"/>
        <v>8.0531773972035231E-2</v>
      </c>
      <c r="FR218" s="4">
        <f t="shared" si="1111"/>
        <v>0.94999142450071072</v>
      </c>
      <c r="FS218" s="4">
        <f t="shared" si="1112"/>
        <v>0.91568707086644086</v>
      </c>
      <c r="FT218" s="4">
        <f t="shared" si="1113"/>
        <v>0.81115102269296868</v>
      </c>
      <c r="FU218" s="4">
        <f t="shared" si="1114"/>
        <v>0.82368089218374108</v>
      </c>
      <c r="FV218" s="4">
        <f t="shared" si="1115"/>
        <v>0.86602983487403928</v>
      </c>
      <c r="FW218" s="4">
        <f t="shared" si="1116"/>
        <v>0.83610510464358956</v>
      </c>
      <c r="FX218" s="4">
        <f t="shared" si="1117"/>
        <v>0.29088500742450296</v>
      </c>
      <c r="FY218" s="4">
        <f t="shared" si="1118"/>
        <v>0.18996945238465143</v>
      </c>
      <c r="FZ218" s="4">
        <f t="shared" si="1119"/>
        <v>8.4878073373366864E-2</v>
      </c>
      <c r="GA218" s="4">
        <f t="shared" si="1120"/>
        <v>9.1632717059075192E-2</v>
      </c>
      <c r="GB218" s="4">
        <f t="shared" si="1121"/>
        <v>0.12249140325565619</v>
      </c>
      <c r="GC218" s="4">
        <f t="shared" si="1122"/>
        <v>9.9229143585528284E-2</v>
      </c>
      <c r="GD218" s="4">
        <f t="shared" si="1123"/>
        <v>0.98347121812229987</v>
      </c>
      <c r="GE218" s="4">
        <f t="shared" si="1124"/>
        <v>0.97144260190686449</v>
      </c>
      <c r="GF218" s="4">
        <f t="shared" si="1125"/>
        <v>0.93081222107035511</v>
      </c>
      <c r="GG218" s="4">
        <f t="shared" si="1126"/>
        <v>0.93602886929151852</v>
      </c>
      <c r="GH218" s="4">
        <f t="shared" si="1127"/>
        <v>0.95293553191483849</v>
      </c>
      <c r="GI218" s="4">
        <f t="shared" si="1128"/>
        <v>0.94110262586662474</v>
      </c>
      <c r="GJ218" s="4">
        <f t="shared" si="1129"/>
        <v>0.5623332871355845</v>
      </c>
      <c r="GK218" s="4">
        <f t="shared" si="1130"/>
        <v>0.42348531360619385</v>
      </c>
      <c r="GL218" s="4">
        <f t="shared" si="1131"/>
        <v>0.22511298226381596</v>
      </c>
      <c r="GM218" s="4">
        <f t="shared" si="1132"/>
        <v>0.2400995672583951</v>
      </c>
      <c r="GN218" s="4">
        <f t="shared" si="1133"/>
        <v>0.30421220858999865</v>
      </c>
      <c r="GO218" s="4">
        <f t="shared" si="1134"/>
        <v>0.25652815955731473</v>
      </c>
      <c r="GP218" s="4">
        <f t="shared" si="1135"/>
        <v>0.99268059034117229</v>
      </c>
      <c r="GQ218" s="4">
        <f t="shared" si="1136"/>
        <v>0.98726721122503602</v>
      </c>
      <c r="GR218" s="4">
        <f t="shared" si="1137"/>
        <v>0.96841955866475371</v>
      </c>
      <c r="GS218" s="4">
        <f t="shared" si="1138"/>
        <v>0.97088935335457116</v>
      </c>
      <c r="GT218" s="4">
        <f t="shared" si="1139"/>
        <v>0.9787916338258581</v>
      </c>
      <c r="GU218" s="4">
        <f t="shared" si="1140"/>
        <v>0.97327714811077548</v>
      </c>
      <c r="GV218" s="4">
        <f t="shared" si="1141"/>
        <v>0.7454576578109372</v>
      </c>
      <c r="GW218" s="4">
        <f t="shared" si="1142"/>
        <v>0.62607434674227225</v>
      </c>
      <c r="GX218" s="4">
        <f t="shared" si="1143"/>
        <v>0.39837975945694454</v>
      </c>
      <c r="GY218" s="4">
        <f t="shared" si="1144"/>
        <v>0.41866901825983821</v>
      </c>
      <c r="GZ218" s="4">
        <f t="shared" si="1145"/>
        <v>0.49914372955067499</v>
      </c>
      <c r="HA218" s="4">
        <f t="shared" si="1146"/>
        <v>0.44023747610418201</v>
      </c>
      <c r="HB218" s="4">
        <f t="shared" si="1147"/>
        <v>0.99119841230041827</v>
      </c>
      <c r="HC218" s="4">
        <f t="shared" si="1148"/>
        <v>0.98470571502907889</v>
      </c>
      <c r="HD218" s="4">
        <f t="shared" si="1149"/>
        <v>0.96221154760811156</v>
      </c>
      <c r="HE218" s="4">
        <f t="shared" si="1150"/>
        <v>0.96514937691886571</v>
      </c>
      <c r="HF218" s="4">
        <f t="shared" si="1151"/>
        <v>0.97456899897605254</v>
      </c>
      <c r="HG218" s="4">
        <f t="shared" si="1152"/>
        <v>0.96799247041006675</v>
      </c>
      <c r="HH218" s="4">
        <f t="shared" si="1153"/>
        <v>0.708608294396052</v>
      </c>
      <c r="HI218" s="4">
        <f t="shared" si="1154"/>
        <v>0.58164147810988975</v>
      </c>
      <c r="HJ218" s="4">
        <f t="shared" si="1155"/>
        <v>0.35477452835848861</v>
      </c>
      <c r="HK218" s="4">
        <f t="shared" si="1156"/>
        <v>0.3742243897871671</v>
      </c>
      <c r="HL218" s="4">
        <f t="shared" si="1157"/>
        <v>0.45281042706142943</v>
      </c>
      <c r="HM218" s="4">
        <f t="shared" si="1158"/>
        <v>0.39505919384384131</v>
      </c>
      <c r="HN218" s="4">
        <f t="shared" si="1159"/>
        <v>4.2618294614293391E-3</v>
      </c>
      <c r="HP218" s="4">
        <f t="shared" ref="HP218:IU218" si="1232">IF(B1=1,ET218,0)</f>
        <v>0.84909645272906431</v>
      </c>
      <c r="HQ218" s="4">
        <f t="shared" si="1232"/>
        <v>0.76285802271855052</v>
      </c>
      <c r="HR218" s="4">
        <f t="shared" si="1232"/>
        <v>0.55990587832763183</v>
      </c>
      <c r="HS218" s="4">
        <f t="shared" si="1232"/>
        <v>0.58048414784320945</v>
      </c>
      <c r="HT218" s="4">
        <f t="shared" si="1232"/>
        <v>0.65691483898404379</v>
      </c>
      <c r="HU218" s="4">
        <f t="shared" si="1232"/>
        <v>0.60175966193805475</v>
      </c>
      <c r="HV218" s="4">
        <f t="shared" si="1232"/>
        <v>0.1083394439135847</v>
      </c>
      <c r="HW218" s="4">
        <f t="shared" si="1232"/>
        <v>6.4952856887036281E-2</v>
      </c>
      <c r="HX218" s="4">
        <f t="shared" si="1232"/>
        <v>2.6737986606573692E-2</v>
      </c>
      <c r="HY218" s="4">
        <f t="shared" si="1232"/>
        <v>2.9012496288825098E-2</v>
      </c>
      <c r="HZ218" s="4">
        <f t="shared" si="1232"/>
        <v>3.9704655313017416E-2</v>
      </c>
      <c r="IA218" s="4">
        <f t="shared" si="1232"/>
        <v>3.1598237872289124E-2</v>
      </c>
      <c r="IB218" s="4">
        <f t="shared" si="1232"/>
        <v>0.93790213083867013</v>
      </c>
      <c r="IC218" s="4">
        <f t="shared" si="1232"/>
        <v>0.89621091123726593</v>
      </c>
      <c r="ID218" s="4">
        <f t="shared" si="1232"/>
        <v>0.77350023982664928</v>
      </c>
      <c r="IE218" s="4">
        <f t="shared" si="1232"/>
        <v>0.78787491159501766</v>
      </c>
      <c r="IF218" s="4">
        <f t="shared" si="1232"/>
        <v>0.83712327367885275</v>
      </c>
      <c r="IG218" s="4">
        <f t="shared" si="1232"/>
        <v>0.80221633144995008</v>
      </c>
      <c r="IH218" s="4">
        <f t="shared" si="1232"/>
        <v>0.24593446095196242</v>
      </c>
      <c r="II218" s="4">
        <f t="shared" si="1232"/>
        <v>0.15715729017881272</v>
      </c>
      <c r="IJ218" s="4">
        <f t="shared" si="1232"/>
        <v>6.8678647705036872E-2</v>
      </c>
      <c r="IK218" s="4">
        <f t="shared" si="1232"/>
        <v>7.424872856998968E-2</v>
      </c>
      <c r="IL218" s="4">
        <f t="shared" si="1232"/>
        <v>9.9896920604305536E-2</v>
      </c>
      <c r="IM218" s="4">
        <f t="shared" si="1232"/>
        <v>8.0531773972035231E-2</v>
      </c>
      <c r="IN218" s="4">
        <f t="shared" si="1232"/>
        <v>0.94999142450071072</v>
      </c>
      <c r="IO218" s="4">
        <f t="shared" si="1232"/>
        <v>0.91568707086644086</v>
      </c>
      <c r="IP218" s="4">
        <f t="shared" si="1232"/>
        <v>0.81115102269296868</v>
      </c>
      <c r="IQ218" s="4">
        <f t="shared" si="1232"/>
        <v>0.82368089218374108</v>
      </c>
      <c r="IR218" s="4">
        <f t="shared" si="1232"/>
        <v>0.86602983487403928</v>
      </c>
      <c r="IS218" s="4">
        <f t="shared" si="1232"/>
        <v>0.83610510464358956</v>
      </c>
      <c r="IT218" s="4">
        <f t="shared" si="1232"/>
        <v>0.29088500742450296</v>
      </c>
      <c r="IU218" s="4">
        <f t="shared" si="1232"/>
        <v>0.18996945238465143</v>
      </c>
      <c r="IV218" s="4">
        <f t="shared" ref="IV218:KA218" si="1233">IF(AH1=1,FZ218,0)</f>
        <v>8.4878073373366864E-2</v>
      </c>
      <c r="IW218" s="4">
        <f t="shared" si="1233"/>
        <v>9.1632717059075192E-2</v>
      </c>
      <c r="IX218" s="4">
        <f t="shared" si="1233"/>
        <v>0.12249140325565619</v>
      </c>
      <c r="IY218" s="4">
        <f t="shared" si="1233"/>
        <v>9.9229143585528284E-2</v>
      </c>
      <c r="IZ218" s="4">
        <f t="shared" si="1233"/>
        <v>0.98347121812229987</v>
      </c>
      <c r="JA218" s="4">
        <f t="shared" si="1233"/>
        <v>0.97144260190686449</v>
      </c>
      <c r="JB218" s="4">
        <f t="shared" si="1233"/>
        <v>0.93081222107035511</v>
      </c>
      <c r="JC218" s="4">
        <f t="shared" si="1233"/>
        <v>0.93602886929151852</v>
      </c>
      <c r="JD218" s="4">
        <f t="shared" si="1233"/>
        <v>0.95293553191483849</v>
      </c>
      <c r="JE218" s="4">
        <f t="shared" si="1233"/>
        <v>0.94110262586662474</v>
      </c>
      <c r="JF218" s="4">
        <f t="shared" si="1233"/>
        <v>0.5623332871355845</v>
      </c>
      <c r="JG218" s="4">
        <f t="shared" si="1233"/>
        <v>0.42348531360619385</v>
      </c>
      <c r="JH218" s="4">
        <f t="shared" si="1233"/>
        <v>0.22511298226381596</v>
      </c>
      <c r="JI218" s="4">
        <f t="shared" si="1233"/>
        <v>0.2400995672583951</v>
      </c>
      <c r="JJ218" s="4">
        <f t="shared" si="1233"/>
        <v>0.30421220858999865</v>
      </c>
      <c r="JK218" s="4">
        <f t="shared" si="1233"/>
        <v>0.25652815955731473</v>
      </c>
      <c r="JL218" s="4">
        <f t="shared" si="1233"/>
        <v>0.99268059034117229</v>
      </c>
      <c r="JM218" s="4">
        <f t="shared" si="1233"/>
        <v>0.98726721122503602</v>
      </c>
      <c r="JN218" s="4">
        <f t="shared" si="1233"/>
        <v>0.96841955866475371</v>
      </c>
      <c r="JO218" s="4">
        <f t="shared" si="1233"/>
        <v>0.97088935335457116</v>
      </c>
      <c r="JP218" s="4">
        <f t="shared" si="1233"/>
        <v>0.9787916338258581</v>
      </c>
      <c r="JQ218" s="4">
        <f t="shared" si="1233"/>
        <v>0.97327714811077548</v>
      </c>
      <c r="JR218" s="4">
        <f t="shared" si="1233"/>
        <v>0.7454576578109372</v>
      </c>
      <c r="JS218" s="4">
        <f t="shared" si="1233"/>
        <v>0.62607434674227225</v>
      </c>
      <c r="JT218" s="4">
        <f t="shared" si="1233"/>
        <v>0.39837975945694454</v>
      </c>
      <c r="JU218" s="4">
        <f t="shared" si="1233"/>
        <v>0.41866901825983821</v>
      </c>
      <c r="JV218" s="4">
        <f t="shared" si="1233"/>
        <v>0.49914372955067499</v>
      </c>
      <c r="JW218" s="4">
        <f t="shared" si="1233"/>
        <v>0.44023747610418201</v>
      </c>
      <c r="JX218" s="4">
        <f t="shared" si="1233"/>
        <v>0.99119841230041827</v>
      </c>
      <c r="JY218" s="4">
        <f t="shared" si="1233"/>
        <v>0.98470571502907889</v>
      </c>
      <c r="JZ218" s="4">
        <f t="shared" si="1233"/>
        <v>0.96221154760811156</v>
      </c>
      <c r="KA218" s="4">
        <f t="shared" si="1233"/>
        <v>0.96514937691886571</v>
      </c>
      <c r="KB218" s="4">
        <f t="shared" ref="KB218:KJ218" si="1234">IF(BN1=1,HF218,0)</f>
        <v>0.97456899897605254</v>
      </c>
      <c r="KC218" s="4">
        <f t="shared" si="1234"/>
        <v>0.96799247041006675</v>
      </c>
      <c r="KD218" s="4">
        <f t="shared" si="1234"/>
        <v>0.708608294396052</v>
      </c>
      <c r="KE218" s="4">
        <f t="shared" si="1234"/>
        <v>0.58164147810988975</v>
      </c>
      <c r="KF218" s="4">
        <f t="shared" si="1234"/>
        <v>0.35477452835848861</v>
      </c>
      <c r="KG218" s="4">
        <f t="shared" si="1234"/>
        <v>0.3742243897871671</v>
      </c>
      <c r="KH218" s="4">
        <f t="shared" si="1234"/>
        <v>0.45281042706142943</v>
      </c>
      <c r="KI218" s="4">
        <f t="shared" si="1234"/>
        <v>0.39505919384384131</v>
      </c>
      <c r="KJ218" s="4">
        <f t="shared" si="1234"/>
        <v>0</v>
      </c>
    </row>
    <row r="219" spans="1:296" x14ac:dyDescent="0.2">
      <c r="A219" s="4" t="str">
        <f>'Respondent Data'!A219</f>
        <v>1830</v>
      </c>
      <c r="B219" s="4">
        <f>SUMPRODUCT('Respondent Data'!I219:Z219,'Product Coding'!A100:R100)</f>
        <v>-0.8428867361931095</v>
      </c>
      <c r="C219" s="4">
        <f>SUMPRODUCT('Respondent Data'!I219:Z219,'Product Coding'!A101:R101)</f>
        <v>-0.24822062424799196</v>
      </c>
      <c r="D219" s="4">
        <f>SUMPRODUCT('Respondent Data'!I219:Z219,'Product Coding'!A102:R102)</f>
        <v>-0.52510623052561389</v>
      </c>
      <c r="E219" s="4">
        <f>SUMPRODUCT('Respondent Data'!I219:Z219,'Product Coding'!A103:R103)</f>
        <v>-0.77639092367880747</v>
      </c>
      <c r="F219" s="4">
        <f>SUMPRODUCT('Respondent Data'!I219:Z219,'Product Coding'!A104:R104)</f>
        <v>-0.99561055015599187</v>
      </c>
      <c r="G219" s="4">
        <f>SUMPRODUCT('Respondent Data'!I219:Z219,'Product Coding'!A105:R105)</f>
        <v>-1.1908842951939378</v>
      </c>
      <c r="H219" s="4">
        <f>SUMPRODUCT('Respondent Data'!I219:Z219,'Product Coding'!A106:R106)</f>
        <v>-2.5978401977499335</v>
      </c>
      <c r="I219" s="4">
        <f>SUMPRODUCT('Respondent Data'!I219:Z219,'Product Coding'!A107:R107)</f>
        <v>-2.0031740858048162</v>
      </c>
      <c r="J219" s="4">
        <f>SUMPRODUCT('Respondent Data'!I219:Z219,'Product Coding'!A108:R108)</f>
        <v>-2.2800596920824381</v>
      </c>
      <c r="K219" s="4">
        <f>SUMPRODUCT('Respondent Data'!I219:Z219,'Product Coding'!A109:R109)</f>
        <v>-2.5313443852356317</v>
      </c>
      <c r="L219" s="4">
        <f>SUMPRODUCT('Respondent Data'!I219:Z219,'Product Coding'!A110:R110)</f>
        <v>-2.7505640117128158</v>
      </c>
      <c r="M219" s="4">
        <f>SUMPRODUCT('Respondent Data'!I219:Z219,'Product Coding'!A111:R111)</f>
        <v>-2.9458377567507621</v>
      </c>
      <c r="N219" s="4">
        <f>SUMPRODUCT('Respondent Data'!I219:Z219,'Product Coding'!A112:R112)</f>
        <v>-2.7879268608621888</v>
      </c>
      <c r="O219" s="4">
        <f>SUMPRODUCT('Respondent Data'!I219:Z219,'Product Coding'!A113:R113)</f>
        <v>-2.1932607489170715</v>
      </c>
      <c r="P219" s="4">
        <f>SUMPRODUCT('Respondent Data'!I219:Z219,'Product Coding'!A114:R114)</f>
        <v>-2.4701463551946934</v>
      </c>
      <c r="Q219" s="4">
        <f>SUMPRODUCT('Respondent Data'!I219:Z219,'Product Coding'!A115:R115)</f>
        <v>-2.721431048347887</v>
      </c>
      <c r="R219" s="4">
        <f>SUMPRODUCT('Respondent Data'!I219:Z219,'Product Coding'!A116:R116)</f>
        <v>-2.9406506748250716</v>
      </c>
      <c r="S219" s="4">
        <f>SUMPRODUCT('Respondent Data'!I219:Z219,'Product Coding'!A117:R117)</f>
        <v>-3.1359244198630178</v>
      </c>
      <c r="T219" s="4">
        <f>SUMPRODUCT('Respondent Data'!I219:Z219,'Product Coding'!A118:R118)</f>
        <v>-4.5428803224190126</v>
      </c>
      <c r="U219" s="4">
        <f>SUMPRODUCT('Respondent Data'!I219:Z219,'Product Coding'!A119:R119)</f>
        <v>-3.9482142104738958</v>
      </c>
      <c r="V219" s="4">
        <f>SUMPRODUCT('Respondent Data'!I219:Z219,'Product Coding'!A120:R120)</f>
        <v>-4.2250998167515172</v>
      </c>
      <c r="W219" s="4">
        <f>SUMPRODUCT('Respondent Data'!I219:Z219,'Product Coding'!A121:R121)</f>
        <v>-4.4763845099047108</v>
      </c>
      <c r="X219" s="4">
        <f>SUMPRODUCT('Respondent Data'!I219:Z219,'Product Coding'!A122:R122)</f>
        <v>-4.6956041363818954</v>
      </c>
      <c r="Y219" s="4">
        <f>SUMPRODUCT('Respondent Data'!I219:Z219,'Product Coding'!A123:R123)</f>
        <v>-4.8908778814198417</v>
      </c>
      <c r="Z219" s="4">
        <f>SUMPRODUCT('Respondent Data'!I219:Z219,'Product Coding'!A124:R124)</f>
        <v>-0.8119552664474593</v>
      </c>
      <c r="AA219" s="4">
        <f>SUMPRODUCT('Respondent Data'!I219:Z219,'Product Coding'!A125:R125)</f>
        <v>-0.21728915450234176</v>
      </c>
      <c r="AB219" s="4">
        <f>SUMPRODUCT('Respondent Data'!I219:Z219,'Product Coding'!A126:R126)</f>
        <v>-0.4941747607799637</v>
      </c>
      <c r="AC219" s="4">
        <f>SUMPRODUCT('Respondent Data'!I219:Z219,'Product Coding'!A127:R127)</f>
        <v>-0.74545945393315727</v>
      </c>
      <c r="AD219" s="4">
        <f>SUMPRODUCT('Respondent Data'!I219:Z219,'Product Coding'!A128:R128)</f>
        <v>-0.96467908041034167</v>
      </c>
      <c r="AE219" s="4">
        <f>SUMPRODUCT('Respondent Data'!I219:Z219,'Product Coding'!A129:R129)</f>
        <v>-1.1599528254482876</v>
      </c>
      <c r="AF219" s="4">
        <f>SUMPRODUCT('Respondent Data'!I219:Z219,'Product Coding'!A130:R130)</f>
        <v>-2.5669087280042833</v>
      </c>
      <c r="AG219" s="4">
        <f>SUMPRODUCT('Respondent Data'!I219:Z219,'Product Coding'!A131:R131)</f>
        <v>-1.972242616059166</v>
      </c>
      <c r="AH219" s="4">
        <f>SUMPRODUCT('Respondent Data'!I219:Z219,'Product Coding'!A132:R132)</f>
        <v>-2.2491282223367879</v>
      </c>
      <c r="AI219" s="4">
        <f>SUMPRODUCT('Respondent Data'!I219:Z219,'Product Coding'!A133:R133)</f>
        <v>-2.5004129154899815</v>
      </c>
      <c r="AJ219" s="4">
        <f>SUMPRODUCT('Respondent Data'!I219:Z219,'Product Coding'!A134:R134)</f>
        <v>-2.7196325419671656</v>
      </c>
      <c r="AK219" s="4">
        <f>SUMPRODUCT('Respondent Data'!I219:Z219,'Product Coding'!A135:R135)</f>
        <v>-2.9149062870051119</v>
      </c>
      <c r="AL219" s="4">
        <f>SUMPRODUCT('Respondent Data'!I219:Z219,'Product Coding'!A136:R136)</f>
        <v>2.5724974616851766</v>
      </c>
      <c r="AM219" s="4">
        <f>SUMPRODUCT('Respondent Data'!I219:Z219,'Product Coding'!A137:R137)</f>
        <v>3.1671635736302943</v>
      </c>
      <c r="AN219" s="4">
        <f>SUMPRODUCT('Respondent Data'!I219:Z219,'Product Coding'!A138:R138)</f>
        <v>2.8902779673526724</v>
      </c>
      <c r="AO219" s="4">
        <f>SUMPRODUCT('Respondent Data'!I219:Z219,'Product Coding'!A139:R139)</f>
        <v>2.6389932741994788</v>
      </c>
      <c r="AP219" s="4">
        <f>SUMPRODUCT('Respondent Data'!I219:Z219,'Product Coding'!A140:R140)</f>
        <v>2.4197736477222942</v>
      </c>
      <c r="AQ219" s="4">
        <f>SUMPRODUCT('Respondent Data'!I219:Z219,'Product Coding'!A141:R141)</f>
        <v>2.2244999026843484</v>
      </c>
      <c r="AR219" s="4">
        <f>SUMPRODUCT('Respondent Data'!I219:Z219,'Product Coding'!A142:R142)</f>
        <v>0.81754400012835238</v>
      </c>
      <c r="AS219" s="4">
        <f>SUMPRODUCT('Respondent Data'!I219:Z219,'Product Coding'!A143:R143)</f>
        <v>1.41221011207347</v>
      </c>
      <c r="AT219" s="4">
        <f>SUMPRODUCT('Respondent Data'!I219:Z219,'Product Coding'!A144:R144)</f>
        <v>1.1353245057958481</v>
      </c>
      <c r="AU219" s="4">
        <f>SUMPRODUCT('Respondent Data'!I219:Z219,'Product Coding'!A145:R145)</f>
        <v>0.88403981264265463</v>
      </c>
      <c r="AV219" s="4">
        <f>SUMPRODUCT('Respondent Data'!I219:Z219,'Product Coding'!A146:R146)</f>
        <v>0.66482018616547001</v>
      </c>
      <c r="AW219" s="4">
        <f>SUMPRODUCT('Respondent Data'!I219:Z219,'Product Coding'!A147:R147)</f>
        <v>0.46954644112752419</v>
      </c>
      <c r="AX219" s="4">
        <f>SUMPRODUCT('Respondent Data'!I219:Z219,'Product Coding'!A148:R148)</f>
        <v>5.6393642270171105</v>
      </c>
      <c r="AY219" s="4">
        <f>SUMPRODUCT('Respondent Data'!I219:Z219,'Product Coding'!A149:R149)</f>
        <v>6.2340303389622278</v>
      </c>
      <c r="AZ219" s="4">
        <f>SUMPRODUCT('Respondent Data'!I219:Z219,'Product Coding'!A150:R150)</f>
        <v>5.9571447326846059</v>
      </c>
      <c r="BA219" s="4">
        <f>SUMPRODUCT('Respondent Data'!I219:Z219,'Product Coding'!A151:R151)</f>
        <v>5.7058600395314123</v>
      </c>
      <c r="BB219" s="4">
        <f>SUMPRODUCT('Respondent Data'!I219:Z219,'Product Coding'!A152:R152)</f>
        <v>5.4866404130542277</v>
      </c>
      <c r="BC219" s="4">
        <f>SUMPRODUCT('Respondent Data'!I219:Z219,'Product Coding'!A153:R153)</f>
        <v>5.2913666680162823</v>
      </c>
      <c r="BD219" s="4">
        <f>SUMPRODUCT('Respondent Data'!I219:Z219,'Product Coding'!A154:R154)</f>
        <v>3.8844107654602866</v>
      </c>
      <c r="BE219" s="4">
        <f>SUMPRODUCT('Respondent Data'!I219:Z219,'Product Coding'!A155:R155)</f>
        <v>4.4790768774054044</v>
      </c>
      <c r="BF219" s="4">
        <f>SUMPRODUCT('Respondent Data'!I219:Z219,'Product Coding'!A156:R156)</f>
        <v>4.2021912711277825</v>
      </c>
      <c r="BG219" s="4">
        <f>SUMPRODUCT('Respondent Data'!I219:Z219,'Product Coding'!A157:R157)</f>
        <v>3.9509065779745884</v>
      </c>
      <c r="BH219" s="4">
        <f>SUMPRODUCT('Respondent Data'!I219:Z219,'Product Coding'!A158:R158)</f>
        <v>3.7316869514974038</v>
      </c>
      <c r="BI219" s="4">
        <f>SUMPRODUCT('Respondent Data'!I219:Z219,'Product Coding'!A159:R159)</f>
        <v>3.5364132064594584</v>
      </c>
      <c r="BJ219" s="4">
        <f>SUMPRODUCT('Respondent Data'!I219:Z219,'Product Coding'!A160:R160)</f>
        <v>7.91278836152145</v>
      </c>
      <c r="BK219" s="4">
        <f>SUMPRODUCT('Respondent Data'!I219:Z219,'Product Coding'!A161:R161)</f>
        <v>8.5074544734665682</v>
      </c>
      <c r="BL219" s="4">
        <f>SUMPRODUCT('Respondent Data'!I219:Z219,'Product Coding'!A162:R162)</f>
        <v>8.2305688671889463</v>
      </c>
      <c r="BM219" s="4">
        <f>SUMPRODUCT('Respondent Data'!I219:Z219,'Product Coding'!A163:R163)</f>
        <v>7.9792841740357519</v>
      </c>
      <c r="BN219" s="4">
        <f>SUMPRODUCT('Respondent Data'!I219:Z219,'Product Coding'!A164:R164)</f>
        <v>7.7600645475585672</v>
      </c>
      <c r="BO219" s="4">
        <f>SUMPRODUCT('Respondent Data'!I219:Z219,'Product Coding'!A165:R165)</f>
        <v>7.564790802520621</v>
      </c>
      <c r="BP219" s="4">
        <f>SUMPRODUCT('Respondent Data'!I219:Z219,'Product Coding'!A166:R166)</f>
        <v>6.1578348999646266</v>
      </c>
      <c r="BQ219" s="4">
        <f>SUMPRODUCT('Respondent Data'!I219:Z219,'Product Coding'!A167:R167)</f>
        <v>6.7525010119097439</v>
      </c>
      <c r="BR219" s="4">
        <f>SUMPRODUCT('Respondent Data'!I219:Z219,'Product Coding'!A168:R168)</f>
        <v>6.475615405632122</v>
      </c>
      <c r="BS219" s="4">
        <f>SUMPRODUCT('Respondent Data'!I219:Z219,'Product Coding'!A169:R169)</f>
        <v>6.2243307124789284</v>
      </c>
      <c r="BT219" s="4">
        <f>SUMPRODUCT('Respondent Data'!I219:Z219,'Product Coding'!A170:R170)</f>
        <v>6.0051110860017438</v>
      </c>
      <c r="BU219" s="4">
        <f>SUMPRODUCT('Respondent Data'!I219:Z219,'Product Coding'!A171:R171)</f>
        <v>5.8098373409637976</v>
      </c>
      <c r="BV219" s="4">
        <f>SUMPRODUCT('Respondent Data'!I219:Z219,'Product Coding'!A172:R172)</f>
        <v>-3.2589019978938301</v>
      </c>
      <c r="BX219" s="4">
        <f t="shared" si="1014"/>
        <v>2.3230633778909842</v>
      </c>
      <c r="BY219" s="4">
        <f t="shared" si="1015"/>
        <v>1.2817426845177557</v>
      </c>
      <c r="BZ219" s="4">
        <f t="shared" si="1016"/>
        <v>1.6906384362497713</v>
      </c>
      <c r="CA219" s="4">
        <f t="shared" si="1017"/>
        <v>2.1736133558323187</v>
      </c>
      <c r="CB219" s="4">
        <f t="shared" si="1018"/>
        <v>2.7063762153726136</v>
      </c>
      <c r="CC219" s="4">
        <f t="shared" si="1019"/>
        <v>3.2899892430883879</v>
      </c>
      <c r="CD219" s="4">
        <f t="shared" si="1020"/>
        <v>13.434690403161342</v>
      </c>
      <c r="CE219" s="4">
        <f t="shared" si="1021"/>
        <v>7.4125468581258138</v>
      </c>
      <c r="CF219" s="4">
        <f t="shared" si="1022"/>
        <v>9.7772640173600909</v>
      </c>
      <c r="CG219" s="4">
        <f t="shared" si="1023"/>
        <v>12.570394234484873</v>
      </c>
      <c r="CH219" s="4">
        <f t="shared" si="1024"/>
        <v>15.651457000290598</v>
      </c>
      <c r="CI219" s="4">
        <f t="shared" si="1025"/>
        <v>19.026595370269675</v>
      </c>
      <c r="CJ219" s="4">
        <f t="shared" si="1026"/>
        <v>16.247301945414055</v>
      </c>
      <c r="CK219" s="4">
        <f t="shared" si="1027"/>
        <v>8.9643961546118582</v>
      </c>
      <c r="CL219" s="4">
        <f t="shared" si="1028"/>
        <v>11.824177254780741</v>
      </c>
      <c r="CM219" s="4">
        <f t="shared" si="1029"/>
        <v>15.202061571326478</v>
      </c>
      <c r="CN219" s="4">
        <f t="shared" si="1030"/>
        <v>18.928158382387998</v>
      </c>
      <c r="CO219" s="4">
        <f t="shared" si="1031"/>
        <v>23.009896819151596</v>
      </c>
      <c r="CP219" s="4">
        <f t="shared" si="1032"/>
        <v>93.961048846409057</v>
      </c>
      <c r="CQ219" s="4">
        <f t="shared" si="1033"/>
        <v>51.84270396352143</v>
      </c>
      <c r="CR219" s="4">
        <f t="shared" si="1034"/>
        <v>68.381328810020989</v>
      </c>
      <c r="CS219" s="4">
        <f t="shared" si="1035"/>
        <v>87.916237087764856</v>
      </c>
      <c r="CT219" s="4">
        <f t="shared" si="1036"/>
        <v>109.46492041050089</v>
      </c>
      <c r="CU219" s="4">
        <f t="shared" si="1037"/>
        <v>133.07034277068931</v>
      </c>
      <c r="CV219" s="4">
        <f t="shared" si="1038"/>
        <v>2.2523075454930139</v>
      </c>
      <c r="CW219" s="4">
        <f t="shared" si="1039"/>
        <v>1.2427033834697589</v>
      </c>
      <c r="CX219" s="4">
        <f t="shared" si="1040"/>
        <v>1.6391449940220111</v>
      </c>
      <c r="CY219" s="4">
        <f t="shared" si="1041"/>
        <v>2.1074094701497481</v>
      </c>
      <c r="CZ219" s="4">
        <f t="shared" si="1042"/>
        <v>2.6239454458450924</v>
      </c>
      <c r="DA219" s="4">
        <f t="shared" si="1043"/>
        <v>3.1897827959933354</v>
      </c>
      <c r="DB219" s="4">
        <f t="shared" si="1044"/>
        <v>13.025496787725977</v>
      </c>
      <c r="DC219" s="4">
        <f t="shared" si="1045"/>
        <v>7.1867756079191984</v>
      </c>
      <c r="DD219" s="4">
        <f t="shared" si="1046"/>
        <v>9.4794682444565179</v>
      </c>
      <c r="DE219" s="4">
        <f t="shared" si="1047"/>
        <v>12.187525339862162</v>
      </c>
      <c r="DF219" s="4">
        <f t="shared" si="1048"/>
        <v>15.17474513834304</v>
      </c>
      <c r="DG219" s="4">
        <f t="shared" si="1049"/>
        <v>18.447083590291896</v>
      </c>
      <c r="DH219" s="4">
        <f t="shared" si="1050"/>
        <v>7.6344639321228092E-2</v>
      </c>
      <c r="DI219" s="4">
        <f t="shared" si="1051"/>
        <v>4.2122907142106723E-2</v>
      </c>
      <c r="DJ219" s="4">
        <f t="shared" si="1052"/>
        <v>5.5560766385664602E-2</v>
      </c>
      <c r="DK219" s="4">
        <f t="shared" si="1053"/>
        <v>7.143314696195513E-2</v>
      </c>
      <c r="DL219" s="4">
        <f t="shared" si="1054"/>
        <v>8.8941747348172687E-2</v>
      </c>
      <c r="DM219" s="4">
        <f t="shared" si="1055"/>
        <v>0.10812147637673712</v>
      </c>
      <c r="DN219" s="4">
        <f t="shared" si="1056"/>
        <v>0.44151468400869842</v>
      </c>
      <c r="DO219" s="4">
        <f t="shared" si="1057"/>
        <v>0.24360429496722688</v>
      </c>
      <c r="DP219" s="4">
        <f t="shared" si="1058"/>
        <v>0.32131783491479349</v>
      </c>
      <c r="DQ219" s="4">
        <f t="shared" si="1059"/>
        <v>0.41311064652426721</v>
      </c>
      <c r="DR219" s="4">
        <f t="shared" si="1060"/>
        <v>0.51436600951615141</v>
      </c>
      <c r="DS219" s="4">
        <f t="shared" si="1061"/>
        <v>0.62528580790289245</v>
      </c>
      <c r="DT219" s="4">
        <f t="shared" si="1062"/>
        <v>3.5551279421656415E-3</v>
      </c>
      <c r="DU219" s="4">
        <f t="shared" si="1063"/>
        <v>1.9615303119850194E-3</v>
      </c>
      <c r="DV219" s="4">
        <f t="shared" si="1064"/>
        <v>2.5872888368062615E-3</v>
      </c>
      <c r="DW219" s="4">
        <f t="shared" si="1065"/>
        <v>3.3264153058963765E-3</v>
      </c>
      <c r="DX219" s="4">
        <f t="shared" si="1066"/>
        <v>4.141735346892975E-3</v>
      </c>
      <c r="DY219" s="4">
        <f t="shared" si="1067"/>
        <v>5.0348745535072513E-3</v>
      </c>
      <c r="DZ219" s="4">
        <f t="shared" si="1068"/>
        <v>2.0559939819629332E-2</v>
      </c>
      <c r="EA219" s="4">
        <f t="shared" si="1069"/>
        <v>1.1343880114824772E-2</v>
      </c>
      <c r="EB219" s="4">
        <f t="shared" si="1070"/>
        <v>1.4962753421563653E-2</v>
      </c>
      <c r="EC219" s="4">
        <f t="shared" si="1071"/>
        <v>1.9237253797021549E-2</v>
      </c>
      <c r="ED219" s="4">
        <f t="shared" si="1072"/>
        <v>2.3952395206648706E-2</v>
      </c>
      <c r="EE219" s="4">
        <f t="shared" si="1073"/>
        <v>2.9117578749200783E-2</v>
      </c>
      <c r="EF219" s="4">
        <f t="shared" si="1074"/>
        <v>3.6603252531830152E-4</v>
      </c>
      <c r="EG219" s="4">
        <f t="shared" si="1075"/>
        <v>2.0195725871595632E-4</v>
      </c>
      <c r="EH219" s="4">
        <f t="shared" si="1076"/>
        <v>2.6638474959839338E-4</v>
      </c>
      <c r="EI219" s="4">
        <f t="shared" si="1077"/>
        <v>3.4248449408349628E-4</v>
      </c>
      <c r="EJ219" s="4">
        <f t="shared" si="1078"/>
        <v>4.2642905484290808E-4</v>
      </c>
      <c r="EK219" s="4">
        <f t="shared" si="1079"/>
        <v>5.1838580142870433E-4</v>
      </c>
      <c r="EL219" s="4">
        <f t="shared" si="1080"/>
        <v>2.1168314657016053E-3</v>
      </c>
      <c r="EM219" s="4">
        <f t="shared" si="1081"/>
        <v>1.167954895825213E-3</v>
      </c>
      <c r="EN219" s="4">
        <f t="shared" si="1082"/>
        <v>1.5405505820625177E-3</v>
      </c>
      <c r="EO219" s="4">
        <f t="shared" si="1083"/>
        <v>1.9806489954967707E-3</v>
      </c>
      <c r="EP219" s="4">
        <f t="shared" si="1084"/>
        <v>2.4661153824947525E-3</v>
      </c>
      <c r="EQ219" s="4">
        <f t="shared" si="1085"/>
        <v>2.9979176710675745E-3</v>
      </c>
      <c r="ER219" s="4">
        <f t="shared" si="1086"/>
        <v>26.020950392898786</v>
      </c>
      <c r="ET219" s="4">
        <f t="shared" si="1087"/>
        <v>0.3009271525343763</v>
      </c>
      <c r="EU219" s="4">
        <f t="shared" si="1088"/>
        <v>0.4382615124769641</v>
      </c>
      <c r="EV219" s="4">
        <f t="shared" si="1089"/>
        <v>0.37165900350171399</v>
      </c>
      <c r="EW219" s="4">
        <f t="shared" si="1090"/>
        <v>0.31509824539975756</v>
      </c>
      <c r="EX219" s="4">
        <f t="shared" si="1091"/>
        <v>0.26980531438022592</v>
      </c>
      <c r="EY219" s="4">
        <f t="shared" si="1092"/>
        <v>0.23310081758622178</v>
      </c>
      <c r="EZ219" s="4">
        <f t="shared" si="1093"/>
        <v>6.9277550960219411E-2</v>
      </c>
      <c r="FA219" s="4">
        <f t="shared" si="1094"/>
        <v>0.11887006596986546</v>
      </c>
      <c r="FB219" s="4">
        <f t="shared" si="1095"/>
        <v>9.2787928215286655E-2</v>
      </c>
      <c r="FC219" s="4">
        <f t="shared" si="1096"/>
        <v>7.3689826744960413E-2</v>
      </c>
      <c r="FD219" s="4">
        <f t="shared" si="1097"/>
        <v>6.0054804812728887E-2</v>
      </c>
      <c r="FE219" s="4">
        <f t="shared" si="1098"/>
        <v>4.9933599871126479E-2</v>
      </c>
      <c r="FF219" s="4">
        <f t="shared" si="1099"/>
        <v>5.7980083097338798E-2</v>
      </c>
      <c r="FG219" s="4">
        <f t="shared" si="1100"/>
        <v>0.10035731061707802</v>
      </c>
      <c r="FH219" s="4">
        <f t="shared" si="1101"/>
        <v>7.7977711952414624E-2</v>
      </c>
      <c r="FI219" s="4">
        <f t="shared" si="1102"/>
        <v>6.1720540660686371E-2</v>
      </c>
      <c r="FJ219" s="4">
        <f t="shared" si="1103"/>
        <v>5.0180251522076155E-2</v>
      </c>
      <c r="FK219" s="4">
        <f t="shared" si="1104"/>
        <v>4.1649491771340967E-2</v>
      </c>
      <c r="FL219" s="4">
        <f t="shared" si="1105"/>
        <v>1.0530633477073425E-2</v>
      </c>
      <c r="FM219" s="4">
        <f t="shared" si="1106"/>
        <v>1.8924088379170069E-2</v>
      </c>
      <c r="FN219" s="4">
        <f t="shared" si="1107"/>
        <v>1.4413099563690778E-2</v>
      </c>
      <c r="FO219" s="4">
        <f t="shared" si="1108"/>
        <v>1.1246539808167422E-2</v>
      </c>
      <c r="FP219" s="4">
        <f t="shared" si="1109"/>
        <v>9.0526476304321774E-3</v>
      </c>
      <c r="FQ219" s="4">
        <f t="shared" si="1110"/>
        <v>7.4587711147302421E-3</v>
      </c>
      <c r="FR219" s="4">
        <f t="shared" si="1111"/>
        <v>0.30747399685056875</v>
      </c>
      <c r="FS219" s="4">
        <f t="shared" si="1112"/>
        <v>0.44589044069344014</v>
      </c>
      <c r="FT219" s="4">
        <f t="shared" si="1113"/>
        <v>0.37891059500903634</v>
      </c>
      <c r="FU219" s="4">
        <f t="shared" si="1114"/>
        <v>0.32181146694896612</v>
      </c>
      <c r="FV219" s="4">
        <f t="shared" si="1115"/>
        <v>0.2759423437641742</v>
      </c>
      <c r="FW219" s="4">
        <f t="shared" si="1116"/>
        <v>0.2386758571246925</v>
      </c>
      <c r="FX219" s="4">
        <f t="shared" si="1117"/>
        <v>7.12987222581037E-2</v>
      </c>
      <c r="FY219" s="4">
        <f t="shared" si="1118"/>
        <v>0.12214821168821142</v>
      </c>
      <c r="FZ219" s="4">
        <f t="shared" si="1119"/>
        <v>9.5424689180100816E-2</v>
      </c>
      <c r="GA219" s="4">
        <f t="shared" si="1120"/>
        <v>7.5829238179909511E-2</v>
      </c>
      <c r="GB219" s="4">
        <f t="shared" si="1121"/>
        <v>6.1824776306950893E-2</v>
      </c>
      <c r="GC219" s="4">
        <f t="shared" si="1122"/>
        <v>5.142159210439174E-2</v>
      </c>
      <c r="GD219" s="4">
        <f t="shared" si="1123"/>
        <v>0.92907045147790845</v>
      </c>
      <c r="GE219" s="4">
        <f t="shared" si="1124"/>
        <v>0.95957971285975896</v>
      </c>
      <c r="GF219" s="4">
        <f t="shared" si="1125"/>
        <v>0.94736374431960968</v>
      </c>
      <c r="GG219" s="4">
        <f t="shared" si="1126"/>
        <v>0.93332934755238484</v>
      </c>
      <c r="GH219" s="4">
        <f t="shared" si="1127"/>
        <v>0.91832276835306703</v>
      </c>
      <c r="GI219" s="4">
        <f t="shared" si="1128"/>
        <v>0.90242813745450945</v>
      </c>
      <c r="GJ219" s="4">
        <f t="shared" si="1129"/>
        <v>0.69371475094454593</v>
      </c>
      <c r="GK219" s="4">
        <f t="shared" si="1130"/>
        <v>0.80411430231217829</v>
      </c>
      <c r="GL219" s="4">
        <f t="shared" si="1131"/>
        <v>0.7568201787456279</v>
      </c>
      <c r="GM219" s="4">
        <f t="shared" si="1132"/>
        <v>0.70765866951723311</v>
      </c>
      <c r="GN219" s="4">
        <f t="shared" si="1133"/>
        <v>0.6603423437373015</v>
      </c>
      <c r="GO219" s="4">
        <f t="shared" si="1134"/>
        <v>0.61527639947234924</v>
      </c>
      <c r="GP219" s="4">
        <f t="shared" si="1135"/>
        <v>0.99645746621866638</v>
      </c>
      <c r="GQ219" s="4">
        <f t="shared" si="1136"/>
        <v>0.99804230975676844</v>
      </c>
      <c r="GR219" s="4">
        <f t="shared" si="1137"/>
        <v>0.99741938795193774</v>
      </c>
      <c r="GS219" s="4">
        <f t="shared" si="1138"/>
        <v>0.99668461304800582</v>
      </c>
      <c r="GT219" s="4">
        <f t="shared" si="1139"/>
        <v>0.99587534787062504</v>
      </c>
      <c r="GU219" s="4">
        <f t="shared" si="1140"/>
        <v>0.9949903484137862</v>
      </c>
      <c r="GV219" s="4">
        <f t="shared" si="1141"/>
        <v>0.97985425547541782</v>
      </c>
      <c r="GW219" s="4">
        <f t="shared" si="1142"/>
        <v>0.98878336010345291</v>
      </c>
      <c r="GX219" s="4">
        <f t="shared" si="1143"/>
        <v>0.98525783003255785</v>
      </c>
      <c r="GY219" s="4">
        <f t="shared" si="1144"/>
        <v>0.98112583333727654</v>
      </c>
      <c r="GZ219" s="4">
        <f t="shared" si="1145"/>
        <v>0.97660790157943356</v>
      </c>
      <c r="HA219" s="4">
        <f t="shared" si="1146"/>
        <v>0.97170626627076895</v>
      </c>
      <c r="HB219" s="4">
        <f t="shared" si="1147"/>
        <v>0.99963410140546827</v>
      </c>
      <c r="HC219" s="4">
        <f t="shared" si="1148"/>
        <v>0.99979808351978283</v>
      </c>
      <c r="HD219" s="4">
        <f t="shared" si="1149"/>
        <v>0.99973368619233849</v>
      </c>
      <c r="HE219" s="4">
        <f t="shared" si="1150"/>
        <v>0.99965763276138697</v>
      </c>
      <c r="HF219" s="4">
        <f t="shared" si="1151"/>
        <v>0.99957375270938642</v>
      </c>
      <c r="HG219" s="4">
        <f t="shared" si="1152"/>
        <v>0.99948188278318006</v>
      </c>
      <c r="HH219" s="4">
        <f t="shared" si="1153"/>
        <v>0.9978876400443194</v>
      </c>
      <c r="HI219" s="4">
        <f t="shared" si="1154"/>
        <v>0.99883340763144302</v>
      </c>
      <c r="HJ219" s="4">
        <f t="shared" si="1155"/>
        <v>0.99846181906347464</v>
      </c>
      <c r="HK219" s="4">
        <f t="shared" si="1156"/>
        <v>0.99802326622027837</v>
      </c>
      <c r="HL219" s="4">
        <f t="shared" si="1157"/>
        <v>0.99753995138124563</v>
      </c>
      <c r="HM219" s="4">
        <f t="shared" si="1158"/>
        <v>0.99701104297601273</v>
      </c>
      <c r="HN219" s="4">
        <f t="shared" si="1159"/>
        <v>3.7008320782928643E-2</v>
      </c>
      <c r="HP219" s="4">
        <f t="shared" ref="HP219:IU219" si="1235">IF(B1=1,ET219,0)</f>
        <v>0.3009271525343763</v>
      </c>
      <c r="HQ219" s="4">
        <f t="shared" si="1235"/>
        <v>0.4382615124769641</v>
      </c>
      <c r="HR219" s="4">
        <f t="shared" si="1235"/>
        <v>0.37165900350171399</v>
      </c>
      <c r="HS219" s="4">
        <f t="shared" si="1235"/>
        <v>0.31509824539975756</v>
      </c>
      <c r="HT219" s="4">
        <f t="shared" si="1235"/>
        <v>0.26980531438022592</v>
      </c>
      <c r="HU219" s="4">
        <f t="shared" si="1235"/>
        <v>0.23310081758622178</v>
      </c>
      <c r="HV219" s="4">
        <f t="shared" si="1235"/>
        <v>6.9277550960219411E-2</v>
      </c>
      <c r="HW219" s="4">
        <f t="shared" si="1235"/>
        <v>0.11887006596986546</v>
      </c>
      <c r="HX219" s="4">
        <f t="shared" si="1235"/>
        <v>9.2787928215286655E-2</v>
      </c>
      <c r="HY219" s="4">
        <f t="shared" si="1235"/>
        <v>7.3689826744960413E-2</v>
      </c>
      <c r="HZ219" s="4">
        <f t="shared" si="1235"/>
        <v>6.0054804812728887E-2</v>
      </c>
      <c r="IA219" s="4">
        <f t="shared" si="1235"/>
        <v>4.9933599871126479E-2</v>
      </c>
      <c r="IB219" s="4">
        <f t="shared" si="1235"/>
        <v>5.7980083097338798E-2</v>
      </c>
      <c r="IC219" s="4">
        <f t="shared" si="1235"/>
        <v>0.10035731061707802</v>
      </c>
      <c r="ID219" s="4">
        <f t="shared" si="1235"/>
        <v>7.7977711952414624E-2</v>
      </c>
      <c r="IE219" s="4">
        <f t="shared" si="1235"/>
        <v>6.1720540660686371E-2</v>
      </c>
      <c r="IF219" s="4">
        <f t="shared" si="1235"/>
        <v>5.0180251522076155E-2</v>
      </c>
      <c r="IG219" s="4">
        <f t="shared" si="1235"/>
        <v>4.1649491771340967E-2</v>
      </c>
      <c r="IH219" s="4">
        <f t="shared" si="1235"/>
        <v>1.0530633477073425E-2</v>
      </c>
      <c r="II219" s="4">
        <f t="shared" si="1235"/>
        <v>1.8924088379170069E-2</v>
      </c>
      <c r="IJ219" s="4">
        <f t="shared" si="1235"/>
        <v>1.4413099563690778E-2</v>
      </c>
      <c r="IK219" s="4">
        <f t="shared" si="1235"/>
        <v>1.1246539808167422E-2</v>
      </c>
      <c r="IL219" s="4">
        <f t="shared" si="1235"/>
        <v>9.0526476304321774E-3</v>
      </c>
      <c r="IM219" s="4">
        <f t="shared" si="1235"/>
        <v>7.4587711147302421E-3</v>
      </c>
      <c r="IN219" s="4">
        <f t="shared" si="1235"/>
        <v>0.30747399685056875</v>
      </c>
      <c r="IO219" s="4">
        <f t="shared" si="1235"/>
        <v>0.44589044069344014</v>
      </c>
      <c r="IP219" s="4">
        <f t="shared" si="1235"/>
        <v>0.37891059500903634</v>
      </c>
      <c r="IQ219" s="4">
        <f t="shared" si="1235"/>
        <v>0.32181146694896612</v>
      </c>
      <c r="IR219" s="4">
        <f t="shared" si="1235"/>
        <v>0.2759423437641742</v>
      </c>
      <c r="IS219" s="4">
        <f t="shared" si="1235"/>
        <v>0.2386758571246925</v>
      </c>
      <c r="IT219" s="4">
        <f t="shared" si="1235"/>
        <v>7.12987222581037E-2</v>
      </c>
      <c r="IU219" s="4">
        <f t="shared" si="1235"/>
        <v>0.12214821168821142</v>
      </c>
      <c r="IV219" s="4">
        <f t="shared" ref="IV219:KA219" si="1236">IF(AH1=1,FZ219,0)</f>
        <v>9.5424689180100816E-2</v>
      </c>
      <c r="IW219" s="4">
        <f t="shared" si="1236"/>
        <v>7.5829238179909511E-2</v>
      </c>
      <c r="IX219" s="4">
        <f t="shared" si="1236"/>
        <v>6.1824776306950893E-2</v>
      </c>
      <c r="IY219" s="4">
        <f t="shared" si="1236"/>
        <v>5.142159210439174E-2</v>
      </c>
      <c r="IZ219" s="4">
        <f t="shared" si="1236"/>
        <v>0.92907045147790845</v>
      </c>
      <c r="JA219" s="4">
        <f t="shared" si="1236"/>
        <v>0.95957971285975896</v>
      </c>
      <c r="JB219" s="4">
        <f t="shared" si="1236"/>
        <v>0.94736374431960968</v>
      </c>
      <c r="JC219" s="4">
        <f t="shared" si="1236"/>
        <v>0.93332934755238484</v>
      </c>
      <c r="JD219" s="4">
        <f t="shared" si="1236"/>
        <v>0.91832276835306703</v>
      </c>
      <c r="JE219" s="4">
        <f t="shared" si="1236"/>
        <v>0.90242813745450945</v>
      </c>
      <c r="JF219" s="4">
        <f t="shared" si="1236"/>
        <v>0.69371475094454593</v>
      </c>
      <c r="JG219" s="4">
        <f t="shared" si="1236"/>
        <v>0.80411430231217829</v>
      </c>
      <c r="JH219" s="4">
        <f t="shared" si="1236"/>
        <v>0.7568201787456279</v>
      </c>
      <c r="JI219" s="4">
        <f t="shared" si="1236"/>
        <v>0.70765866951723311</v>
      </c>
      <c r="JJ219" s="4">
        <f t="shared" si="1236"/>
        <v>0.6603423437373015</v>
      </c>
      <c r="JK219" s="4">
        <f t="shared" si="1236"/>
        <v>0.61527639947234924</v>
      </c>
      <c r="JL219" s="4">
        <f t="shared" si="1236"/>
        <v>0.99645746621866638</v>
      </c>
      <c r="JM219" s="4">
        <f t="shared" si="1236"/>
        <v>0.99804230975676844</v>
      </c>
      <c r="JN219" s="4">
        <f t="shared" si="1236"/>
        <v>0.99741938795193774</v>
      </c>
      <c r="JO219" s="4">
        <f t="shared" si="1236"/>
        <v>0.99668461304800582</v>
      </c>
      <c r="JP219" s="4">
        <f t="shared" si="1236"/>
        <v>0.99587534787062504</v>
      </c>
      <c r="JQ219" s="4">
        <f t="shared" si="1236"/>
        <v>0.9949903484137862</v>
      </c>
      <c r="JR219" s="4">
        <f t="shared" si="1236"/>
        <v>0.97985425547541782</v>
      </c>
      <c r="JS219" s="4">
        <f t="shared" si="1236"/>
        <v>0.98878336010345291</v>
      </c>
      <c r="JT219" s="4">
        <f t="shared" si="1236"/>
        <v>0.98525783003255785</v>
      </c>
      <c r="JU219" s="4">
        <f t="shared" si="1236"/>
        <v>0.98112583333727654</v>
      </c>
      <c r="JV219" s="4">
        <f t="shared" si="1236"/>
        <v>0.97660790157943356</v>
      </c>
      <c r="JW219" s="4">
        <f t="shared" si="1236"/>
        <v>0.97170626627076895</v>
      </c>
      <c r="JX219" s="4">
        <f t="shared" si="1236"/>
        <v>0.99963410140546827</v>
      </c>
      <c r="JY219" s="4">
        <f t="shared" si="1236"/>
        <v>0.99979808351978283</v>
      </c>
      <c r="JZ219" s="4">
        <f t="shared" si="1236"/>
        <v>0.99973368619233849</v>
      </c>
      <c r="KA219" s="4">
        <f t="shared" si="1236"/>
        <v>0.99965763276138697</v>
      </c>
      <c r="KB219" s="4">
        <f t="shared" ref="KB219:KJ219" si="1237">IF(BN1=1,HF219,0)</f>
        <v>0.99957375270938642</v>
      </c>
      <c r="KC219" s="4">
        <f t="shared" si="1237"/>
        <v>0.99948188278318006</v>
      </c>
      <c r="KD219" s="4">
        <f t="shared" si="1237"/>
        <v>0.9978876400443194</v>
      </c>
      <c r="KE219" s="4">
        <f t="shared" si="1237"/>
        <v>0.99883340763144302</v>
      </c>
      <c r="KF219" s="4">
        <f t="shared" si="1237"/>
        <v>0.99846181906347464</v>
      </c>
      <c r="KG219" s="4">
        <f t="shared" si="1237"/>
        <v>0.99802326622027837</v>
      </c>
      <c r="KH219" s="4">
        <f t="shared" si="1237"/>
        <v>0.99753995138124563</v>
      </c>
      <c r="KI219" s="4">
        <f t="shared" si="1237"/>
        <v>0.99701104297601273</v>
      </c>
      <c r="KJ219" s="4">
        <f t="shared" si="1237"/>
        <v>0</v>
      </c>
    </row>
    <row r="220" spans="1:296" x14ac:dyDescent="0.2">
      <c r="A220" s="4" t="str">
        <f>'Respondent Data'!A220</f>
        <v>1844</v>
      </c>
      <c r="B220" s="4">
        <f>SUMPRODUCT('Respondent Data'!I220:Z220,'Product Coding'!A100:R100)</f>
        <v>3.9733588613706354</v>
      </c>
      <c r="C220" s="4">
        <f>SUMPRODUCT('Respondent Data'!I220:Z220,'Product Coding'!A101:R101)</f>
        <v>3.4553627996588858</v>
      </c>
      <c r="D220" s="4">
        <f>SUMPRODUCT('Respondent Data'!I220:Z220,'Product Coding'!A102:R102)</f>
        <v>1.772677762259534</v>
      </c>
      <c r="E220" s="4">
        <f>SUMPRODUCT('Respondent Data'!I220:Z220,'Product Coding'!A103:R103)</f>
        <v>3.6576311774455972E-2</v>
      </c>
      <c r="F220" s="4">
        <f>SUMPRODUCT('Respondent Data'!I220:Z220,'Product Coding'!A104:R104)</f>
        <v>-1.5342745559700539</v>
      </c>
      <c r="G220" s="4">
        <f>SUMPRODUCT('Respondent Data'!I220:Z220,'Product Coding'!A105:R105)</f>
        <v>-2.3260222629831944</v>
      </c>
      <c r="H220" s="4">
        <f>SUMPRODUCT('Respondent Data'!I220:Z220,'Product Coding'!A106:R106)</f>
        <v>2.8124577624620253</v>
      </c>
      <c r="I220" s="4">
        <f>SUMPRODUCT('Respondent Data'!I220:Z220,'Product Coding'!A107:R107)</f>
        <v>2.2944617007502757</v>
      </c>
      <c r="J220" s="4">
        <f>SUMPRODUCT('Respondent Data'!I220:Z220,'Product Coding'!A108:R108)</f>
        <v>0.61177666335092395</v>
      </c>
      <c r="K220" s="4">
        <f>SUMPRODUCT('Respondent Data'!I220:Z220,'Product Coding'!A109:R109)</f>
        <v>-1.124324787134154</v>
      </c>
      <c r="L220" s="4">
        <f>SUMPRODUCT('Respondent Data'!I220:Z220,'Product Coding'!A110:R110)</f>
        <v>-2.6951756548786641</v>
      </c>
      <c r="M220" s="4">
        <f>SUMPRODUCT('Respondent Data'!I220:Z220,'Product Coding'!A111:R111)</f>
        <v>-3.4869233618918045</v>
      </c>
      <c r="N220" s="4">
        <f>SUMPRODUCT('Respondent Data'!I220:Z220,'Product Coding'!A112:R112)</f>
        <v>2.0243423887007794</v>
      </c>
      <c r="O220" s="4">
        <f>SUMPRODUCT('Respondent Data'!I220:Z220,'Product Coding'!A113:R113)</f>
        <v>1.5063463269890298</v>
      </c>
      <c r="P220" s="4">
        <f>SUMPRODUCT('Respondent Data'!I220:Z220,'Product Coding'!A114:R114)</f>
        <v>-0.17633871041032201</v>
      </c>
      <c r="Q220" s="4">
        <f>SUMPRODUCT('Respondent Data'!I220:Z220,'Product Coding'!A115:R115)</f>
        <v>-1.9124401608953998</v>
      </c>
      <c r="R220" s="4">
        <f>SUMPRODUCT('Respondent Data'!I220:Z220,'Product Coding'!A116:R116)</f>
        <v>-3.4832910286399104</v>
      </c>
      <c r="S220" s="4">
        <f>SUMPRODUCT('Respondent Data'!I220:Z220,'Product Coding'!A117:R117)</f>
        <v>-4.2750387356530499</v>
      </c>
      <c r="T220" s="4">
        <f>SUMPRODUCT('Respondent Data'!I220:Z220,'Product Coding'!A118:R118)</f>
        <v>0.86344128979216961</v>
      </c>
      <c r="U220" s="4">
        <f>SUMPRODUCT('Respondent Data'!I220:Z220,'Product Coding'!A119:R119)</f>
        <v>0.34544522808042</v>
      </c>
      <c r="V220" s="4">
        <f>SUMPRODUCT('Respondent Data'!I220:Z220,'Product Coding'!A120:R120)</f>
        <v>-1.3372398093189319</v>
      </c>
      <c r="W220" s="4">
        <f>SUMPRODUCT('Respondent Data'!I220:Z220,'Product Coding'!A121:R121)</f>
        <v>-3.07334125980401</v>
      </c>
      <c r="X220" s="4">
        <f>SUMPRODUCT('Respondent Data'!I220:Z220,'Product Coding'!A122:R122)</f>
        <v>-4.6441921275485205</v>
      </c>
      <c r="Y220" s="4">
        <f>SUMPRODUCT('Respondent Data'!I220:Z220,'Product Coding'!A123:R123)</f>
        <v>-5.4359398345616601</v>
      </c>
      <c r="Z220" s="4">
        <f>SUMPRODUCT('Respondent Data'!I220:Z220,'Product Coding'!A124:R124)</f>
        <v>3.5693864596195946</v>
      </c>
      <c r="AA220" s="4">
        <f>SUMPRODUCT('Respondent Data'!I220:Z220,'Product Coding'!A125:R125)</f>
        <v>3.0513903979078449</v>
      </c>
      <c r="AB220" s="4">
        <f>SUMPRODUCT('Respondent Data'!I220:Z220,'Product Coding'!A126:R126)</f>
        <v>1.3687053605084931</v>
      </c>
      <c r="AC220" s="4">
        <f>SUMPRODUCT('Respondent Data'!I220:Z220,'Product Coding'!A127:R127)</f>
        <v>-0.36739608997658502</v>
      </c>
      <c r="AD220" s="4">
        <f>SUMPRODUCT('Respondent Data'!I220:Z220,'Product Coding'!A128:R128)</f>
        <v>-1.9382469577210952</v>
      </c>
      <c r="AE220" s="4">
        <f>SUMPRODUCT('Respondent Data'!I220:Z220,'Product Coding'!A129:R129)</f>
        <v>-2.7299946647342352</v>
      </c>
      <c r="AF220" s="4">
        <f>SUMPRODUCT('Respondent Data'!I220:Z220,'Product Coding'!A130:R130)</f>
        <v>2.4084853607109844</v>
      </c>
      <c r="AG220" s="4">
        <f>SUMPRODUCT('Respondent Data'!I220:Z220,'Product Coding'!A131:R131)</f>
        <v>1.8904892989992348</v>
      </c>
      <c r="AH220" s="4">
        <f>SUMPRODUCT('Respondent Data'!I220:Z220,'Product Coding'!A132:R132)</f>
        <v>0.20780426159988308</v>
      </c>
      <c r="AI220" s="4">
        <f>SUMPRODUCT('Respondent Data'!I220:Z220,'Product Coding'!A133:R133)</f>
        <v>-1.5282971888851948</v>
      </c>
      <c r="AJ220" s="4">
        <f>SUMPRODUCT('Respondent Data'!I220:Z220,'Product Coding'!A134:R134)</f>
        <v>-3.0991480566297054</v>
      </c>
      <c r="AK220" s="4">
        <f>SUMPRODUCT('Respondent Data'!I220:Z220,'Product Coding'!A135:R135)</f>
        <v>-3.8908957636428454</v>
      </c>
      <c r="AL220" s="4">
        <f>SUMPRODUCT('Respondent Data'!I220:Z220,'Product Coding'!A136:R136)</f>
        <v>4.2948149334643269</v>
      </c>
      <c r="AM220" s="4">
        <f>SUMPRODUCT('Respondent Data'!I220:Z220,'Product Coding'!A137:R137)</f>
        <v>3.7768188717525772</v>
      </c>
      <c r="AN220" s="4">
        <f>SUMPRODUCT('Respondent Data'!I220:Z220,'Product Coding'!A138:R138)</f>
        <v>2.094133834353225</v>
      </c>
      <c r="AO220" s="4">
        <f>SUMPRODUCT('Respondent Data'!I220:Z220,'Product Coding'!A139:R139)</f>
        <v>0.35803238386814695</v>
      </c>
      <c r="AP220" s="4">
        <f>SUMPRODUCT('Respondent Data'!I220:Z220,'Product Coding'!A140:R140)</f>
        <v>-1.2128184838763634</v>
      </c>
      <c r="AQ220" s="4">
        <f>SUMPRODUCT('Respondent Data'!I220:Z220,'Product Coding'!A141:R141)</f>
        <v>-2.0045661908895029</v>
      </c>
      <c r="AR220" s="4">
        <f>SUMPRODUCT('Respondent Data'!I220:Z220,'Product Coding'!A142:R142)</f>
        <v>3.1339138345557167</v>
      </c>
      <c r="AS220" s="4">
        <f>SUMPRODUCT('Respondent Data'!I220:Z220,'Product Coding'!A143:R143)</f>
        <v>2.6159177728439671</v>
      </c>
      <c r="AT220" s="4">
        <f>SUMPRODUCT('Respondent Data'!I220:Z220,'Product Coding'!A144:R144)</f>
        <v>0.93323273544461494</v>
      </c>
      <c r="AU220" s="4">
        <f>SUMPRODUCT('Respondent Data'!I220:Z220,'Product Coding'!A145:R145)</f>
        <v>-0.80286871504046298</v>
      </c>
      <c r="AV220" s="4">
        <f>SUMPRODUCT('Respondent Data'!I220:Z220,'Product Coding'!A146:R146)</f>
        <v>-2.3737195827849731</v>
      </c>
      <c r="AW220" s="4">
        <f>SUMPRODUCT('Respondent Data'!I220:Z220,'Product Coding'!A147:R147)</f>
        <v>-3.1654672897981131</v>
      </c>
      <c r="AX220" s="4">
        <f>SUMPRODUCT('Respondent Data'!I220:Z220,'Product Coding'!A148:R148)</f>
        <v>4.4306107841011899</v>
      </c>
      <c r="AY220" s="4">
        <f>SUMPRODUCT('Respondent Data'!I220:Z220,'Product Coding'!A149:R149)</f>
        <v>3.9126147223894403</v>
      </c>
      <c r="AZ220" s="4">
        <f>SUMPRODUCT('Respondent Data'!I220:Z220,'Product Coding'!A150:R150)</f>
        <v>2.229929684990088</v>
      </c>
      <c r="BA220" s="4">
        <f>SUMPRODUCT('Respondent Data'!I220:Z220,'Product Coding'!A151:R151)</f>
        <v>0.49382823450501001</v>
      </c>
      <c r="BB220" s="4">
        <f>SUMPRODUCT('Respondent Data'!I220:Z220,'Product Coding'!A152:R152)</f>
        <v>-1.0770226332395003</v>
      </c>
      <c r="BC220" s="4">
        <f>SUMPRODUCT('Respondent Data'!I220:Z220,'Product Coding'!A153:R153)</f>
        <v>-1.8687703402526399</v>
      </c>
      <c r="BD220" s="4">
        <f>SUMPRODUCT('Respondent Data'!I220:Z220,'Product Coding'!A154:R154)</f>
        <v>3.2697096851925798</v>
      </c>
      <c r="BE220" s="4">
        <f>SUMPRODUCT('Respondent Data'!I220:Z220,'Product Coding'!A155:R155)</f>
        <v>2.7517136234808302</v>
      </c>
      <c r="BF220" s="4">
        <f>SUMPRODUCT('Respondent Data'!I220:Z220,'Product Coding'!A156:R156)</f>
        <v>1.0690285860814779</v>
      </c>
      <c r="BG220" s="4">
        <f>SUMPRODUCT('Respondent Data'!I220:Z220,'Product Coding'!A157:R157)</f>
        <v>-0.66707286440359992</v>
      </c>
      <c r="BH220" s="4">
        <f>SUMPRODUCT('Respondent Data'!I220:Z220,'Product Coding'!A158:R158)</f>
        <v>-2.23792373214811</v>
      </c>
      <c r="BI220" s="4">
        <f>SUMPRODUCT('Respondent Data'!I220:Z220,'Product Coding'!A159:R159)</f>
        <v>-3.02967143916125</v>
      </c>
      <c r="BJ220" s="4">
        <f>SUMPRODUCT('Respondent Data'!I220:Z220,'Product Coding'!A160:R160)</f>
        <v>4.3357765390855896</v>
      </c>
      <c r="BK220" s="4">
        <f>SUMPRODUCT('Respondent Data'!I220:Z220,'Product Coding'!A161:R161)</f>
        <v>3.81778047737384</v>
      </c>
      <c r="BL220" s="4">
        <f>SUMPRODUCT('Respondent Data'!I220:Z220,'Product Coding'!A162:R162)</f>
        <v>2.1350954399744881</v>
      </c>
      <c r="BM220" s="4">
        <f>SUMPRODUCT('Respondent Data'!I220:Z220,'Product Coding'!A163:R163)</f>
        <v>0.39899398948941001</v>
      </c>
      <c r="BN220" s="4">
        <f>SUMPRODUCT('Respondent Data'!I220:Z220,'Product Coding'!A164:R164)</f>
        <v>-1.1718568782551002</v>
      </c>
      <c r="BO220" s="4">
        <f>SUMPRODUCT('Respondent Data'!I220:Z220,'Product Coding'!A165:R165)</f>
        <v>-1.9636045852682402</v>
      </c>
      <c r="BP220" s="4">
        <f>SUMPRODUCT('Respondent Data'!I220:Z220,'Product Coding'!A166:R166)</f>
        <v>3.1748754401769794</v>
      </c>
      <c r="BQ220" s="4">
        <f>SUMPRODUCT('Respondent Data'!I220:Z220,'Product Coding'!A167:R167)</f>
        <v>2.6568793784652298</v>
      </c>
      <c r="BR220" s="4">
        <f>SUMPRODUCT('Respondent Data'!I220:Z220,'Product Coding'!A168:R168)</f>
        <v>0.9741943410658781</v>
      </c>
      <c r="BS220" s="4">
        <f>SUMPRODUCT('Respondent Data'!I220:Z220,'Product Coding'!A169:R169)</f>
        <v>-0.76190710941919992</v>
      </c>
      <c r="BT220" s="4">
        <f>SUMPRODUCT('Respondent Data'!I220:Z220,'Product Coding'!A170:R170)</f>
        <v>-2.3327579771637104</v>
      </c>
      <c r="BU220" s="4">
        <f>SUMPRODUCT('Respondent Data'!I220:Z220,'Product Coding'!A171:R171)</f>
        <v>-3.1245056841768504</v>
      </c>
      <c r="BV220" s="4">
        <f>SUMPRODUCT('Respondent Data'!I220:Z220,'Product Coding'!A172:R172)</f>
        <v>6.3556940135592503</v>
      </c>
      <c r="BX220" s="4">
        <f t="shared" si="1014"/>
        <v>1.8810146235124399E-2</v>
      </c>
      <c r="BY220" s="4">
        <f t="shared" si="1015"/>
        <v>3.1575846571411138E-2</v>
      </c>
      <c r="BZ220" s="4">
        <f t="shared" si="1016"/>
        <v>0.16987748771040406</v>
      </c>
      <c r="CA220" s="4">
        <f t="shared" si="1017"/>
        <v>0.96408452008863232</v>
      </c>
      <c r="CB220" s="4">
        <f t="shared" si="1018"/>
        <v>4.6379597290549137</v>
      </c>
      <c r="CC220" s="4">
        <f t="shared" si="1019"/>
        <v>10.237139787655805</v>
      </c>
      <c r="CD220" s="4">
        <f t="shared" si="1020"/>
        <v>6.0057204510193536E-2</v>
      </c>
      <c r="CE220" s="4">
        <f t="shared" si="1021"/>
        <v>0.10081564765193814</v>
      </c>
      <c r="CF220" s="4">
        <f t="shared" si="1022"/>
        <v>0.54238637454347005</v>
      </c>
      <c r="CG220" s="4">
        <f t="shared" si="1023"/>
        <v>3.0781377488685879</v>
      </c>
      <c r="CH220" s="4">
        <f t="shared" si="1024"/>
        <v>14.808119643310716</v>
      </c>
      <c r="CI220" s="4">
        <f t="shared" si="1025"/>
        <v>32.685232222099089</v>
      </c>
      <c r="CJ220" s="4">
        <f t="shared" si="1026"/>
        <v>0.13208067237733701</v>
      </c>
      <c r="CK220" s="4">
        <f t="shared" si="1027"/>
        <v>0.22171858708083206</v>
      </c>
      <c r="CL220" s="4">
        <f t="shared" si="1028"/>
        <v>1.1928420182435964</v>
      </c>
      <c r="CM220" s="4">
        <f t="shared" si="1029"/>
        <v>6.7695875433499344</v>
      </c>
      <c r="CN220" s="4">
        <f t="shared" si="1030"/>
        <v>32.566723927360989</v>
      </c>
      <c r="CO220" s="4">
        <f t="shared" si="1031"/>
        <v>71.882923687723519</v>
      </c>
      <c r="CP220" s="4">
        <f t="shared" si="1032"/>
        <v>0.42170836173497384</v>
      </c>
      <c r="CQ220" s="4">
        <f t="shared" si="1033"/>
        <v>0.7079051040634623</v>
      </c>
      <c r="CR220" s="4">
        <f t="shared" si="1034"/>
        <v>3.8085167516792504</v>
      </c>
      <c r="CS220" s="4">
        <f t="shared" si="1035"/>
        <v>21.614000149634503</v>
      </c>
      <c r="CT220" s="4">
        <f t="shared" si="1036"/>
        <v>103.97932980873486</v>
      </c>
      <c r="CU220" s="4">
        <f t="shared" si="1037"/>
        <v>229.50844691695701</v>
      </c>
      <c r="CV220" s="4">
        <f t="shared" si="1038"/>
        <v>2.8173133733941032E-2</v>
      </c>
      <c r="CW220" s="4">
        <f t="shared" si="1039"/>
        <v>4.7293122397827347E-2</v>
      </c>
      <c r="CX220" s="4">
        <f t="shared" si="1040"/>
        <v>0.25443614950287952</v>
      </c>
      <c r="CY220" s="4">
        <f t="shared" si="1041"/>
        <v>1.443969747803493</v>
      </c>
      <c r="CZ220" s="4">
        <f t="shared" si="1042"/>
        <v>6.9465626723998142</v>
      </c>
      <c r="DA220" s="4">
        <f t="shared" si="1043"/>
        <v>15.332805215098229</v>
      </c>
      <c r="DB220" s="4">
        <f t="shared" si="1044"/>
        <v>8.9951435422274337E-2</v>
      </c>
      <c r="DC220" s="4">
        <f t="shared" si="1045"/>
        <v>0.1509979076328615</v>
      </c>
      <c r="DD220" s="4">
        <f t="shared" si="1046"/>
        <v>0.81236603237813976</v>
      </c>
      <c r="DE220" s="4">
        <f t="shared" si="1047"/>
        <v>4.6103196310314809</v>
      </c>
      <c r="DF220" s="4">
        <f t="shared" si="1048"/>
        <v>22.179047937445933</v>
      </c>
      <c r="DG220" s="4">
        <f t="shared" si="1049"/>
        <v>48.954718746343993</v>
      </c>
      <c r="DH220" s="4">
        <f t="shared" si="1050"/>
        <v>1.3639095603902201E-2</v>
      </c>
      <c r="DI220" s="4">
        <f t="shared" si="1051"/>
        <v>2.2895408934005872E-2</v>
      </c>
      <c r="DJ220" s="4">
        <f t="shared" si="1052"/>
        <v>0.12317688905078308</v>
      </c>
      <c r="DK220" s="4">
        <f t="shared" si="1053"/>
        <v>0.69905043668279976</v>
      </c>
      <c r="DL220" s="4">
        <f t="shared" si="1054"/>
        <v>3.3629497272863715</v>
      </c>
      <c r="DM220" s="4">
        <f t="shared" si="1055"/>
        <v>7.422873088228557</v>
      </c>
      <c r="DN220" s="4">
        <f t="shared" si="1056"/>
        <v>4.3547027427573791E-2</v>
      </c>
      <c r="DO220" s="4">
        <f t="shared" si="1057"/>
        <v>7.3100668091909127E-2</v>
      </c>
      <c r="DP220" s="4">
        <f t="shared" si="1058"/>
        <v>0.39328028204472776</v>
      </c>
      <c r="DQ220" s="4">
        <f t="shared" si="1059"/>
        <v>2.2319345375637556</v>
      </c>
      <c r="DR220" s="4">
        <f t="shared" si="1060"/>
        <v>10.737256212926056</v>
      </c>
      <c r="DS220" s="4">
        <f t="shared" si="1061"/>
        <v>23.699816127984825</v>
      </c>
      <c r="DT220" s="4">
        <f t="shared" si="1062"/>
        <v>1.19072147138645E-2</v>
      </c>
      <c r="DU220" s="4">
        <f t="shared" si="1063"/>
        <v>1.9988169161373248E-2</v>
      </c>
      <c r="DV220" s="4">
        <f t="shared" si="1064"/>
        <v>0.10753599126425306</v>
      </c>
      <c r="DW220" s="4">
        <f t="shared" si="1065"/>
        <v>0.61028560009663546</v>
      </c>
      <c r="DX220" s="4">
        <f t="shared" si="1066"/>
        <v>2.935925198975387</v>
      </c>
      <c r="DY220" s="4">
        <f t="shared" si="1067"/>
        <v>6.4803229057223097</v>
      </c>
      <c r="DZ220" s="4">
        <f t="shared" si="1068"/>
        <v>3.8017462505528288E-2</v>
      </c>
      <c r="EA220" s="4">
        <f t="shared" si="1069"/>
        <v>6.381840673132852E-2</v>
      </c>
      <c r="EB220" s="4">
        <f t="shared" si="1070"/>
        <v>0.34334188255825221</v>
      </c>
      <c r="EC220" s="4">
        <f t="shared" si="1071"/>
        <v>1.9485253669208076</v>
      </c>
      <c r="ED220" s="4">
        <f t="shared" si="1072"/>
        <v>9.3738484484636579</v>
      </c>
      <c r="EE220" s="4">
        <f t="shared" si="1073"/>
        <v>20.69043340632394</v>
      </c>
      <c r="EF220" s="4">
        <f t="shared" si="1074"/>
        <v>1.309170390495704E-2</v>
      </c>
      <c r="EG220" s="4">
        <f t="shared" si="1075"/>
        <v>2.1976524195721315E-2</v>
      </c>
      <c r="EH220" s="4">
        <f t="shared" si="1076"/>
        <v>0.11823330565446188</v>
      </c>
      <c r="EI220" s="4">
        <f t="shared" si="1077"/>
        <v>0.67099473436228241</v>
      </c>
      <c r="EJ220" s="4">
        <f t="shared" si="1078"/>
        <v>3.2279810447470543</v>
      </c>
      <c r="EK220" s="4">
        <f t="shared" si="1079"/>
        <v>7.1249633712780245</v>
      </c>
      <c r="EL220" s="4">
        <f t="shared" si="1080"/>
        <v>4.1799310275362378E-2</v>
      </c>
      <c r="EM220" s="4">
        <f t="shared" si="1081"/>
        <v>7.0166844613950063E-2</v>
      </c>
      <c r="EN220" s="4">
        <f t="shared" si="1082"/>
        <v>0.37749636440076711</v>
      </c>
      <c r="EO220" s="4">
        <f t="shared" si="1083"/>
        <v>2.1423580382171368</v>
      </c>
      <c r="EP220" s="4">
        <f t="shared" si="1084"/>
        <v>10.306326986304789</v>
      </c>
      <c r="EQ220" s="4">
        <f t="shared" si="1085"/>
        <v>22.748647297459588</v>
      </c>
      <c r="ER220" s="4">
        <f t="shared" si="1086"/>
        <v>1.7368293970493316E-3</v>
      </c>
      <c r="ET220" s="4">
        <f t="shared" si="1087"/>
        <v>0.98153714280856463</v>
      </c>
      <c r="EU220" s="4">
        <f t="shared" si="1088"/>
        <v>0.96939066896888104</v>
      </c>
      <c r="EV220" s="4">
        <f t="shared" si="1089"/>
        <v>0.85479036096089389</v>
      </c>
      <c r="EW220" s="4">
        <f t="shared" si="1090"/>
        <v>0.50914305864743203</v>
      </c>
      <c r="EX220" s="4">
        <f t="shared" si="1091"/>
        <v>0.17736912785072856</v>
      </c>
      <c r="EY220" s="4">
        <f t="shared" si="1092"/>
        <v>8.899061673136055E-2</v>
      </c>
      <c r="EZ220" s="4">
        <f t="shared" si="1093"/>
        <v>0.94334531735205429</v>
      </c>
      <c r="FA220" s="4">
        <f t="shared" si="1094"/>
        <v>0.90841731958754401</v>
      </c>
      <c r="FB220" s="4">
        <f t="shared" si="1095"/>
        <v>0.6483459764068451</v>
      </c>
      <c r="FC220" s="4">
        <f t="shared" si="1096"/>
        <v>0.24520996140393575</v>
      </c>
      <c r="FD220" s="4">
        <f t="shared" si="1097"/>
        <v>6.3258630536944027E-2</v>
      </c>
      <c r="FE220" s="4">
        <f t="shared" si="1098"/>
        <v>2.9686599558127826E-2</v>
      </c>
      <c r="FF220" s="4">
        <f t="shared" si="1099"/>
        <v>0.88332927537754757</v>
      </c>
      <c r="FG220" s="4">
        <f t="shared" si="1100"/>
        <v>0.81851910135000461</v>
      </c>
      <c r="FH220" s="4">
        <f t="shared" si="1101"/>
        <v>0.45602920396471208</v>
      </c>
      <c r="FI220" s="4">
        <f t="shared" si="1102"/>
        <v>0.12870696088055661</v>
      </c>
      <c r="FJ220" s="4">
        <f t="shared" si="1103"/>
        <v>2.979140896097035E-2</v>
      </c>
      <c r="FK220" s="4">
        <f t="shared" si="1104"/>
        <v>1.3720635087097104E-2</v>
      </c>
      <c r="FL220" s="4">
        <f t="shared" si="1105"/>
        <v>0.70337913661818496</v>
      </c>
      <c r="FM220" s="4">
        <f t="shared" si="1106"/>
        <v>0.58551262457193409</v>
      </c>
      <c r="FN220" s="4">
        <f t="shared" si="1107"/>
        <v>0.20796433737093165</v>
      </c>
      <c r="FO220" s="4">
        <f t="shared" si="1108"/>
        <v>4.4220394153316675E-2</v>
      </c>
      <c r="FP220" s="4">
        <f t="shared" si="1109"/>
        <v>9.5256847402429741E-3</v>
      </c>
      <c r="FQ220" s="4">
        <f t="shared" si="1110"/>
        <v>4.338235814673898E-3</v>
      </c>
      <c r="FR220" s="4">
        <f t="shared" si="1111"/>
        <v>0.97259884273417385</v>
      </c>
      <c r="FS220" s="4">
        <f t="shared" si="1112"/>
        <v>0.95484251601925219</v>
      </c>
      <c r="FT220" s="4">
        <f t="shared" si="1113"/>
        <v>0.79717090455045481</v>
      </c>
      <c r="FU220" s="4">
        <f t="shared" si="1114"/>
        <v>0.40917036755415881</v>
      </c>
      <c r="FV220" s="4">
        <f t="shared" si="1115"/>
        <v>0.1258405729905363</v>
      </c>
      <c r="FW220" s="4">
        <f t="shared" si="1116"/>
        <v>6.1226469478469547E-2</v>
      </c>
      <c r="FX220" s="4">
        <f t="shared" si="1117"/>
        <v>0.91747207031529354</v>
      </c>
      <c r="FY220" s="4">
        <f t="shared" si="1118"/>
        <v>0.86881131005407009</v>
      </c>
      <c r="FZ220" s="4">
        <f t="shared" si="1119"/>
        <v>0.55176492062578886</v>
      </c>
      <c r="GA220" s="4">
        <f t="shared" si="1120"/>
        <v>0.17824296399600068</v>
      </c>
      <c r="GB220" s="4">
        <f t="shared" si="1121"/>
        <v>4.3142410451832758E-2</v>
      </c>
      <c r="GC220" s="4">
        <f t="shared" si="1122"/>
        <v>2.0018128919466419E-2</v>
      </c>
      <c r="GD220" s="4">
        <f t="shared" si="1123"/>
        <v>0.98654442625284056</v>
      </c>
      <c r="GE220" s="4">
        <f t="shared" si="1124"/>
        <v>0.97761705768347718</v>
      </c>
      <c r="GF220" s="4">
        <f t="shared" si="1125"/>
        <v>0.89033170976756637</v>
      </c>
      <c r="GG220" s="4">
        <f t="shared" si="1126"/>
        <v>0.58856404636956206</v>
      </c>
      <c r="GH220" s="4">
        <f t="shared" si="1127"/>
        <v>0.22920273267094712</v>
      </c>
      <c r="GI220" s="4">
        <f t="shared" si="1128"/>
        <v>0.11872433426517572</v>
      </c>
      <c r="GJ220" s="4">
        <f t="shared" si="1129"/>
        <v>0.95827018209718762</v>
      </c>
      <c r="GK220" s="4">
        <f t="shared" si="1130"/>
        <v>0.9318790209851513</v>
      </c>
      <c r="GL220" s="4">
        <f t="shared" si="1131"/>
        <v>0.71773067694063397</v>
      </c>
      <c r="GM220" s="4">
        <f t="shared" si="1132"/>
        <v>0.30941220757330185</v>
      </c>
      <c r="GN220" s="4">
        <f t="shared" si="1133"/>
        <v>8.5198787677371796E-2</v>
      </c>
      <c r="GO220" s="4">
        <f t="shared" si="1134"/>
        <v>4.0486131346824189E-2</v>
      </c>
      <c r="GP220" s="4">
        <f t="shared" si="1135"/>
        <v>0.988232898688017</v>
      </c>
      <c r="GQ220" s="4">
        <f t="shared" si="1136"/>
        <v>0.98040352842738621</v>
      </c>
      <c r="GR220" s="4">
        <f t="shared" si="1137"/>
        <v>0.90290519485375764</v>
      </c>
      <c r="GS220" s="4">
        <f t="shared" si="1138"/>
        <v>0.62100785099238831</v>
      </c>
      <c r="GT220" s="4">
        <f t="shared" si="1139"/>
        <v>0.25406986907686235</v>
      </c>
      <c r="GU220" s="4">
        <f t="shared" si="1140"/>
        <v>0.13368406853600109</v>
      </c>
      <c r="GV220" s="4">
        <f t="shared" si="1141"/>
        <v>0.96337492973021555</v>
      </c>
      <c r="GW220" s="4">
        <f t="shared" si="1142"/>
        <v>0.94001005591977305</v>
      </c>
      <c r="GX220" s="4">
        <f t="shared" si="1143"/>
        <v>0.74441213587088195</v>
      </c>
      <c r="GY220" s="4">
        <f t="shared" si="1144"/>
        <v>0.3391525849561593</v>
      </c>
      <c r="GZ220" s="4">
        <f t="shared" si="1145"/>
        <v>9.6396241468911917E-2</v>
      </c>
      <c r="HA220" s="4">
        <f t="shared" si="1146"/>
        <v>4.6103274253083651E-2</v>
      </c>
      <c r="HB220" s="4">
        <f t="shared" si="1147"/>
        <v>0.9870774739794087</v>
      </c>
      <c r="HC220" s="4">
        <f t="shared" si="1148"/>
        <v>0.97849605771226844</v>
      </c>
      <c r="HD220" s="4">
        <f t="shared" si="1149"/>
        <v>0.8942677658976862</v>
      </c>
      <c r="HE220" s="4">
        <f t="shared" si="1150"/>
        <v>0.59844593129830503</v>
      </c>
      <c r="HF220" s="4">
        <f t="shared" si="1151"/>
        <v>0.23651950881909092</v>
      </c>
      <c r="HG220" s="4">
        <f t="shared" si="1152"/>
        <v>0.12307747792870406</v>
      </c>
      <c r="HH220" s="4">
        <f t="shared" si="1153"/>
        <v>0.95987777121457851</v>
      </c>
      <c r="HI220" s="4">
        <f t="shared" si="1154"/>
        <v>0.93443373342475222</v>
      </c>
      <c r="HJ220" s="4">
        <f t="shared" si="1155"/>
        <v>0.72595472906022218</v>
      </c>
      <c r="HK220" s="4">
        <f t="shared" si="1156"/>
        <v>0.3182323553961931</v>
      </c>
      <c r="HL220" s="4">
        <f t="shared" si="1157"/>
        <v>8.8446053365632119E-2</v>
      </c>
      <c r="HM220" s="4">
        <f t="shared" si="1158"/>
        <v>4.2107661437498833E-2</v>
      </c>
      <c r="HN220" s="4">
        <f t="shared" si="1159"/>
        <v>0.99826618194911065</v>
      </c>
      <c r="HP220" s="4">
        <f t="shared" ref="HP220:IU220" si="1238">IF(B1=1,ET220,0)</f>
        <v>0.98153714280856463</v>
      </c>
      <c r="HQ220" s="4">
        <f t="shared" si="1238"/>
        <v>0.96939066896888104</v>
      </c>
      <c r="HR220" s="4">
        <f t="shared" si="1238"/>
        <v>0.85479036096089389</v>
      </c>
      <c r="HS220" s="4">
        <f t="shared" si="1238"/>
        <v>0.50914305864743203</v>
      </c>
      <c r="HT220" s="4">
        <f t="shared" si="1238"/>
        <v>0.17736912785072856</v>
      </c>
      <c r="HU220" s="4">
        <f t="shared" si="1238"/>
        <v>8.899061673136055E-2</v>
      </c>
      <c r="HV220" s="4">
        <f t="shared" si="1238"/>
        <v>0.94334531735205429</v>
      </c>
      <c r="HW220" s="4">
        <f t="shared" si="1238"/>
        <v>0.90841731958754401</v>
      </c>
      <c r="HX220" s="4">
        <f t="shared" si="1238"/>
        <v>0.6483459764068451</v>
      </c>
      <c r="HY220" s="4">
        <f t="shared" si="1238"/>
        <v>0.24520996140393575</v>
      </c>
      <c r="HZ220" s="4">
        <f t="shared" si="1238"/>
        <v>6.3258630536944027E-2</v>
      </c>
      <c r="IA220" s="4">
        <f t="shared" si="1238"/>
        <v>2.9686599558127826E-2</v>
      </c>
      <c r="IB220" s="4">
        <f t="shared" si="1238"/>
        <v>0.88332927537754757</v>
      </c>
      <c r="IC220" s="4">
        <f t="shared" si="1238"/>
        <v>0.81851910135000461</v>
      </c>
      <c r="ID220" s="4">
        <f t="shared" si="1238"/>
        <v>0.45602920396471208</v>
      </c>
      <c r="IE220" s="4">
        <f t="shared" si="1238"/>
        <v>0.12870696088055661</v>
      </c>
      <c r="IF220" s="4">
        <f t="shared" si="1238"/>
        <v>2.979140896097035E-2</v>
      </c>
      <c r="IG220" s="4">
        <f t="shared" si="1238"/>
        <v>1.3720635087097104E-2</v>
      </c>
      <c r="IH220" s="4">
        <f t="shared" si="1238"/>
        <v>0.70337913661818496</v>
      </c>
      <c r="II220" s="4">
        <f t="shared" si="1238"/>
        <v>0.58551262457193409</v>
      </c>
      <c r="IJ220" s="4">
        <f t="shared" si="1238"/>
        <v>0.20796433737093165</v>
      </c>
      <c r="IK220" s="4">
        <f t="shared" si="1238"/>
        <v>4.4220394153316675E-2</v>
      </c>
      <c r="IL220" s="4">
        <f t="shared" si="1238"/>
        <v>9.5256847402429741E-3</v>
      </c>
      <c r="IM220" s="4">
        <f t="shared" si="1238"/>
        <v>4.338235814673898E-3</v>
      </c>
      <c r="IN220" s="4">
        <f t="shared" si="1238"/>
        <v>0.97259884273417385</v>
      </c>
      <c r="IO220" s="4">
        <f t="shared" si="1238"/>
        <v>0.95484251601925219</v>
      </c>
      <c r="IP220" s="4">
        <f t="shared" si="1238"/>
        <v>0.79717090455045481</v>
      </c>
      <c r="IQ220" s="4">
        <f t="shared" si="1238"/>
        <v>0.40917036755415881</v>
      </c>
      <c r="IR220" s="4">
        <f t="shared" si="1238"/>
        <v>0.1258405729905363</v>
      </c>
      <c r="IS220" s="4">
        <f t="shared" si="1238"/>
        <v>6.1226469478469547E-2</v>
      </c>
      <c r="IT220" s="4">
        <f t="shared" si="1238"/>
        <v>0.91747207031529354</v>
      </c>
      <c r="IU220" s="4">
        <f t="shared" si="1238"/>
        <v>0.86881131005407009</v>
      </c>
      <c r="IV220" s="4">
        <f t="shared" ref="IV220:KA220" si="1239">IF(AH1=1,FZ220,0)</f>
        <v>0.55176492062578886</v>
      </c>
      <c r="IW220" s="4">
        <f t="shared" si="1239"/>
        <v>0.17824296399600068</v>
      </c>
      <c r="IX220" s="4">
        <f t="shared" si="1239"/>
        <v>4.3142410451832758E-2</v>
      </c>
      <c r="IY220" s="4">
        <f t="shared" si="1239"/>
        <v>2.0018128919466419E-2</v>
      </c>
      <c r="IZ220" s="4">
        <f t="shared" si="1239"/>
        <v>0.98654442625284056</v>
      </c>
      <c r="JA220" s="4">
        <f t="shared" si="1239"/>
        <v>0.97761705768347718</v>
      </c>
      <c r="JB220" s="4">
        <f t="shared" si="1239"/>
        <v>0.89033170976756637</v>
      </c>
      <c r="JC220" s="4">
        <f t="shared" si="1239"/>
        <v>0.58856404636956206</v>
      </c>
      <c r="JD220" s="4">
        <f t="shared" si="1239"/>
        <v>0.22920273267094712</v>
      </c>
      <c r="JE220" s="4">
        <f t="shared" si="1239"/>
        <v>0.11872433426517572</v>
      </c>
      <c r="JF220" s="4">
        <f t="shared" si="1239"/>
        <v>0.95827018209718762</v>
      </c>
      <c r="JG220" s="4">
        <f t="shared" si="1239"/>
        <v>0.9318790209851513</v>
      </c>
      <c r="JH220" s="4">
        <f t="shared" si="1239"/>
        <v>0.71773067694063397</v>
      </c>
      <c r="JI220" s="4">
        <f t="shared" si="1239"/>
        <v>0.30941220757330185</v>
      </c>
      <c r="JJ220" s="4">
        <f t="shared" si="1239"/>
        <v>8.5198787677371796E-2</v>
      </c>
      <c r="JK220" s="4">
        <f t="shared" si="1239"/>
        <v>4.0486131346824189E-2</v>
      </c>
      <c r="JL220" s="4">
        <f t="shared" si="1239"/>
        <v>0.988232898688017</v>
      </c>
      <c r="JM220" s="4">
        <f t="shared" si="1239"/>
        <v>0.98040352842738621</v>
      </c>
      <c r="JN220" s="4">
        <f t="shared" si="1239"/>
        <v>0.90290519485375764</v>
      </c>
      <c r="JO220" s="4">
        <f t="shared" si="1239"/>
        <v>0.62100785099238831</v>
      </c>
      <c r="JP220" s="4">
        <f t="shared" si="1239"/>
        <v>0.25406986907686235</v>
      </c>
      <c r="JQ220" s="4">
        <f t="shared" si="1239"/>
        <v>0.13368406853600109</v>
      </c>
      <c r="JR220" s="4">
        <f t="shared" si="1239"/>
        <v>0.96337492973021555</v>
      </c>
      <c r="JS220" s="4">
        <f t="shared" si="1239"/>
        <v>0.94001005591977305</v>
      </c>
      <c r="JT220" s="4">
        <f t="shared" si="1239"/>
        <v>0.74441213587088195</v>
      </c>
      <c r="JU220" s="4">
        <f t="shared" si="1239"/>
        <v>0.3391525849561593</v>
      </c>
      <c r="JV220" s="4">
        <f t="shared" si="1239"/>
        <v>9.6396241468911917E-2</v>
      </c>
      <c r="JW220" s="4">
        <f t="shared" si="1239"/>
        <v>4.6103274253083651E-2</v>
      </c>
      <c r="JX220" s="4">
        <f t="shared" si="1239"/>
        <v>0.9870774739794087</v>
      </c>
      <c r="JY220" s="4">
        <f t="shared" si="1239"/>
        <v>0.97849605771226844</v>
      </c>
      <c r="JZ220" s="4">
        <f t="shared" si="1239"/>
        <v>0.8942677658976862</v>
      </c>
      <c r="KA220" s="4">
        <f t="shared" si="1239"/>
        <v>0.59844593129830503</v>
      </c>
      <c r="KB220" s="4">
        <f t="shared" ref="KB220:KJ220" si="1240">IF(BN1=1,HF220,0)</f>
        <v>0.23651950881909092</v>
      </c>
      <c r="KC220" s="4">
        <f t="shared" si="1240"/>
        <v>0.12307747792870406</v>
      </c>
      <c r="KD220" s="4">
        <f t="shared" si="1240"/>
        <v>0.95987777121457851</v>
      </c>
      <c r="KE220" s="4">
        <f t="shared" si="1240"/>
        <v>0.93443373342475222</v>
      </c>
      <c r="KF220" s="4">
        <f t="shared" si="1240"/>
        <v>0.72595472906022218</v>
      </c>
      <c r="KG220" s="4">
        <f t="shared" si="1240"/>
        <v>0.3182323553961931</v>
      </c>
      <c r="KH220" s="4">
        <f t="shared" si="1240"/>
        <v>8.8446053365632119E-2</v>
      </c>
      <c r="KI220" s="4">
        <f t="shared" si="1240"/>
        <v>4.2107661437498833E-2</v>
      </c>
      <c r="KJ220" s="4">
        <f t="shared" si="1240"/>
        <v>0</v>
      </c>
    </row>
    <row r="221" spans="1:296" x14ac:dyDescent="0.2">
      <c r="A221" s="4" t="str">
        <f>'Respondent Data'!A221</f>
        <v>1857</v>
      </c>
      <c r="B221" s="4">
        <f>SUMPRODUCT('Respondent Data'!I221:Z221,'Product Coding'!A100:R100)</f>
        <v>1.9493914870876301</v>
      </c>
      <c r="C221" s="4">
        <f>SUMPRODUCT('Respondent Data'!I221:Z221,'Product Coding'!A101:R101)</f>
        <v>1.3230506130556099</v>
      </c>
      <c r="D221" s="4">
        <f>SUMPRODUCT('Respondent Data'!I221:Z221,'Product Coding'!A102:R102)</f>
        <v>-7.1575311167291877E-2</v>
      </c>
      <c r="E221" s="4">
        <f>SUMPRODUCT('Respondent Data'!I221:Z221,'Product Coding'!A103:R103)</f>
        <v>-0.89194983043293896</v>
      </c>
      <c r="F221" s="4">
        <f>SUMPRODUCT('Respondent Data'!I221:Z221,'Product Coding'!A104:R104)</f>
        <v>-1.4365153778028101</v>
      </c>
      <c r="G221" s="4">
        <f>SUMPRODUCT('Respondent Data'!I221:Z221,'Product Coding'!A105:R105)</f>
        <v>-2.5766635369433004</v>
      </c>
      <c r="H221" s="4">
        <f>SUMPRODUCT('Respondent Data'!I221:Z221,'Product Coding'!A106:R106)</f>
        <v>-0.58283107821654978</v>
      </c>
      <c r="I221" s="4">
        <f>SUMPRODUCT('Respondent Data'!I221:Z221,'Product Coding'!A107:R107)</f>
        <v>-1.20917195224857</v>
      </c>
      <c r="J221" s="4">
        <f>SUMPRODUCT('Respondent Data'!I221:Z221,'Product Coding'!A108:R108)</f>
        <v>-2.6037978764714715</v>
      </c>
      <c r="K221" s="4">
        <f>SUMPRODUCT('Respondent Data'!I221:Z221,'Product Coding'!A109:R109)</f>
        <v>-3.4241723957371191</v>
      </c>
      <c r="L221" s="4">
        <f>SUMPRODUCT('Respondent Data'!I221:Z221,'Product Coding'!A110:R110)</f>
        <v>-3.9687379431069898</v>
      </c>
      <c r="M221" s="4">
        <f>SUMPRODUCT('Respondent Data'!I221:Z221,'Product Coding'!A111:R111)</f>
        <v>-5.1088861022474799</v>
      </c>
      <c r="N221" s="4">
        <f>SUMPRODUCT('Respondent Data'!I221:Z221,'Product Coding'!A112:R112)</f>
        <v>1.81436521494526</v>
      </c>
      <c r="O221" s="4">
        <f>SUMPRODUCT('Respondent Data'!I221:Z221,'Product Coding'!A113:R113)</f>
        <v>1.1880243409132398</v>
      </c>
      <c r="P221" s="4">
        <f>SUMPRODUCT('Respondent Data'!I221:Z221,'Product Coding'!A114:R114)</f>
        <v>-0.20660158330966216</v>
      </c>
      <c r="Q221" s="4">
        <f>SUMPRODUCT('Respondent Data'!I221:Z221,'Product Coding'!A115:R115)</f>
        <v>-1.0269761025753092</v>
      </c>
      <c r="R221" s="4">
        <f>SUMPRODUCT('Respondent Data'!I221:Z221,'Product Coding'!A116:R116)</f>
        <v>-1.57154164994518</v>
      </c>
      <c r="S221" s="4">
        <f>SUMPRODUCT('Respondent Data'!I221:Z221,'Product Coding'!A117:R117)</f>
        <v>-2.7116898090856703</v>
      </c>
      <c r="T221" s="4">
        <f>SUMPRODUCT('Respondent Data'!I221:Z221,'Product Coding'!A118:R118)</f>
        <v>-0.71785735035891984</v>
      </c>
      <c r="U221" s="4">
        <f>SUMPRODUCT('Respondent Data'!I221:Z221,'Product Coding'!A119:R119)</f>
        <v>-1.3441982243909401</v>
      </c>
      <c r="V221" s="4">
        <f>SUMPRODUCT('Respondent Data'!I221:Z221,'Product Coding'!A120:R120)</f>
        <v>-2.7388241486138423</v>
      </c>
      <c r="W221" s="4">
        <f>SUMPRODUCT('Respondent Data'!I221:Z221,'Product Coding'!A121:R121)</f>
        <v>-3.5591986678794889</v>
      </c>
      <c r="X221" s="4">
        <f>SUMPRODUCT('Respondent Data'!I221:Z221,'Product Coding'!A122:R122)</f>
        <v>-4.1037642152493596</v>
      </c>
      <c r="Y221" s="4">
        <f>SUMPRODUCT('Respondent Data'!I221:Z221,'Product Coding'!A123:R123)</f>
        <v>-5.2439123743898497</v>
      </c>
      <c r="Z221" s="4">
        <f>SUMPRODUCT('Respondent Data'!I221:Z221,'Product Coding'!A124:R124)</f>
        <v>2.6323849407125079</v>
      </c>
      <c r="AA221" s="4">
        <f>SUMPRODUCT('Respondent Data'!I221:Z221,'Product Coding'!A125:R125)</f>
        <v>2.006044066680488</v>
      </c>
      <c r="AB221" s="4">
        <f>SUMPRODUCT('Respondent Data'!I221:Z221,'Product Coding'!A126:R126)</f>
        <v>0.61141814245758597</v>
      </c>
      <c r="AC221" s="4">
        <f>SUMPRODUCT('Respondent Data'!I221:Z221,'Product Coding'!A127:R127)</f>
        <v>-0.20895637680806112</v>
      </c>
      <c r="AD221" s="4">
        <f>SUMPRODUCT('Respondent Data'!I221:Z221,'Product Coding'!A128:R128)</f>
        <v>-0.75352192417793185</v>
      </c>
      <c r="AE221" s="4">
        <f>SUMPRODUCT('Respondent Data'!I221:Z221,'Product Coding'!A129:R129)</f>
        <v>-1.8936700833184219</v>
      </c>
      <c r="AF221" s="4">
        <f>SUMPRODUCT('Respondent Data'!I221:Z221,'Product Coding'!A130:R130)</f>
        <v>0.10016237540832829</v>
      </c>
      <c r="AG221" s="4">
        <f>SUMPRODUCT('Respondent Data'!I221:Z221,'Product Coding'!A131:R131)</f>
        <v>-0.52617849862369204</v>
      </c>
      <c r="AH221" s="4">
        <f>SUMPRODUCT('Respondent Data'!I221:Z221,'Product Coding'!A132:R132)</f>
        <v>-1.9208044228465939</v>
      </c>
      <c r="AI221" s="4">
        <f>SUMPRODUCT('Respondent Data'!I221:Z221,'Product Coding'!A133:R133)</f>
        <v>-2.7411789421122412</v>
      </c>
      <c r="AJ221" s="4">
        <f>SUMPRODUCT('Respondent Data'!I221:Z221,'Product Coding'!A134:R134)</f>
        <v>-3.285744489482112</v>
      </c>
      <c r="AK221" s="4">
        <f>SUMPRODUCT('Respondent Data'!I221:Z221,'Product Coding'!A135:R135)</f>
        <v>-4.425892648622602</v>
      </c>
      <c r="AL221" s="4">
        <f>SUMPRODUCT('Respondent Data'!I221:Z221,'Product Coding'!A136:R136)</f>
        <v>4.1229985834114338</v>
      </c>
      <c r="AM221" s="4">
        <f>SUMPRODUCT('Respondent Data'!I221:Z221,'Product Coding'!A137:R137)</f>
        <v>3.4966577093794138</v>
      </c>
      <c r="AN221" s="4">
        <f>SUMPRODUCT('Respondent Data'!I221:Z221,'Product Coding'!A138:R138)</f>
        <v>2.102031785156512</v>
      </c>
      <c r="AO221" s="4">
        <f>SUMPRODUCT('Respondent Data'!I221:Z221,'Product Coding'!A139:R139)</f>
        <v>1.2816572658908649</v>
      </c>
      <c r="AP221" s="4">
        <f>SUMPRODUCT('Respondent Data'!I221:Z221,'Product Coding'!A140:R140)</f>
        <v>0.73709171852099409</v>
      </c>
      <c r="AQ221" s="4">
        <f>SUMPRODUCT('Respondent Data'!I221:Z221,'Product Coding'!A141:R141)</f>
        <v>-0.40305644061949608</v>
      </c>
      <c r="AR221" s="4">
        <f>SUMPRODUCT('Respondent Data'!I221:Z221,'Product Coding'!A142:R142)</f>
        <v>1.5907760181072541</v>
      </c>
      <c r="AS221" s="4">
        <f>SUMPRODUCT('Respondent Data'!I221:Z221,'Product Coding'!A143:R143)</f>
        <v>0.96443514407523412</v>
      </c>
      <c r="AT221" s="4">
        <f>SUMPRODUCT('Respondent Data'!I221:Z221,'Product Coding'!A144:R144)</f>
        <v>-0.43019078014766787</v>
      </c>
      <c r="AU221" s="4">
        <f>SUMPRODUCT('Respondent Data'!I221:Z221,'Product Coding'!A145:R145)</f>
        <v>-1.250565299413315</v>
      </c>
      <c r="AV221" s="4">
        <f>SUMPRODUCT('Respondent Data'!I221:Z221,'Product Coding'!A146:R146)</f>
        <v>-1.7951308467831857</v>
      </c>
      <c r="AW221" s="4">
        <f>SUMPRODUCT('Respondent Data'!I221:Z221,'Product Coding'!A147:R147)</f>
        <v>-2.9352790059236762</v>
      </c>
      <c r="AX221" s="4">
        <f>SUMPRODUCT('Respondent Data'!I221:Z221,'Product Coding'!A148:R148)</f>
        <v>4.7980202098560101</v>
      </c>
      <c r="AY221" s="4">
        <f>SUMPRODUCT('Respondent Data'!I221:Z221,'Product Coding'!A149:R149)</f>
        <v>4.1716793358239901</v>
      </c>
      <c r="AZ221" s="4">
        <f>SUMPRODUCT('Respondent Data'!I221:Z221,'Product Coding'!A150:R150)</f>
        <v>2.7770534116010879</v>
      </c>
      <c r="BA221" s="4">
        <f>SUMPRODUCT('Respondent Data'!I221:Z221,'Product Coding'!A151:R151)</f>
        <v>1.9566788923354408</v>
      </c>
      <c r="BB221" s="4">
        <f>SUMPRODUCT('Respondent Data'!I221:Z221,'Product Coding'!A152:R152)</f>
        <v>1.4121133449655701</v>
      </c>
      <c r="BC221" s="4">
        <f>SUMPRODUCT('Respondent Data'!I221:Z221,'Product Coding'!A153:R153)</f>
        <v>0.27196518582508</v>
      </c>
      <c r="BD221" s="4">
        <f>SUMPRODUCT('Respondent Data'!I221:Z221,'Product Coding'!A154:R154)</f>
        <v>2.2657976445518306</v>
      </c>
      <c r="BE221" s="4">
        <f>SUMPRODUCT('Respondent Data'!I221:Z221,'Product Coding'!A155:R155)</f>
        <v>1.63945677051981</v>
      </c>
      <c r="BF221" s="4">
        <f>SUMPRODUCT('Respondent Data'!I221:Z221,'Product Coding'!A156:R156)</f>
        <v>0.24483084629690821</v>
      </c>
      <c r="BG221" s="4">
        <f>SUMPRODUCT('Respondent Data'!I221:Z221,'Product Coding'!A157:R157)</f>
        <v>-0.57554367296873898</v>
      </c>
      <c r="BH221" s="4">
        <f>SUMPRODUCT('Respondent Data'!I221:Z221,'Product Coding'!A158:R158)</f>
        <v>-1.1201092203386098</v>
      </c>
      <c r="BI221" s="4">
        <f>SUMPRODUCT('Respondent Data'!I221:Z221,'Product Coding'!A159:R159)</f>
        <v>-2.2602573794790999</v>
      </c>
      <c r="BJ221" s="4">
        <f>SUMPRODUCT('Respondent Data'!I221:Z221,'Product Coding'!A160:R160)</f>
        <v>4.8145338892848502</v>
      </c>
      <c r="BK221" s="4">
        <f>SUMPRODUCT('Respondent Data'!I221:Z221,'Product Coding'!A161:R161)</f>
        <v>4.1881930152528302</v>
      </c>
      <c r="BL221" s="4">
        <f>SUMPRODUCT('Respondent Data'!I221:Z221,'Product Coding'!A162:R162)</f>
        <v>2.793567091029928</v>
      </c>
      <c r="BM221" s="4">
        <f>SUMPRODUCT('Respondent Data'!I221:Z221,'Product Coding'!A163:R163)</f>
        <v>1.9731925717642809</v>
      </c>
      <c r="BN221" s="4">
        <f>SUMPRODUCT('Respondent Data'!I221:Z221,'Product Coding'!A164:R164)</f>
        <v>1.4286270243944101</v>
      </c>
      <c r="BO221" s="4">
        <f>SUMPRODUCT('Respondent Data'!I221:Z221,'Product Coding'!A165:R165)</f>
        <v>0.28847886525392008</v>
      </c>
      <c r="BP221" s="4">
        <f>SUMPRODUCT('Respondent Data'!I221:Z221,'Product Coding'!A166:R166)</f>
        <v>2.2823113239806707</v>
      </c>
      <c r="BQ221" s="4">
        <f>SUMPRODUCT('Respondent Data'!I221:Z221,'Product Coding'!A167:R167)</f>
        <v>1.6559704499486501</v>
      </c>
      <c r="BR221" s="4">
        <f>SUMPRODUCT('Respondent Data'!I221:Z221,'Product Coding'!A168:R168)</f>
        <v>0.26134452572574829</v>
      </c>
      <c r="BS221" s="4">
        <f>SUMPRODUCT('Respondent Data'!I221:Z221,'Product Coding'!A169:R169)</f>
        <v>-0.55902999353989891</v>
      </c>
      <c r="BT221" s="4">
        <f>SUMPRODUCT('Respondent Data'!I221:Z221,'Product Coding'!A170:R170)</f>
        <v>-1.1035955409097697</v>
      </c>
      <c r="BU221" s="4">
        <f>SUMPRODUCT('Respondent Data'!I221:Z221,'Product Coding'!A171:R171)</f>
        <v>-2.2437437000502598</v>
      </c>
      <c r="BV221" s="4">
        <f>SUMPRODUCT('Respondent Data'!I221:Z221,'Product Coding'!A172:R172)</f>
        <v>-4.2680944971792503</v>
      </c>
      <c r="BX221" s="4">
        <f t="shared" si="1014"/>
        <v>0.14236067354270138</v>
      </c>
      <c r="BY221" s="4">
        <f t="shared" si="1015"/>
        <v>0.26632161727565723</v>
      </c>
      <c r="BZ221" s="4">
        <f t="shared" si="1016"/>
        <v>1.0741990468392055</v>
      </c>
      <c r="CA221" s="4">
        <f t="shared" si="1017"/>
        <v>2.4398823731872521</v>
      </c>
      <c r="CB221" s="4">
        <f t="shared" si="1018"/>
        <v>4.2060138820197119</v>
      </c>
      <c r="CC221" s="4">
        <f t="shared" si="1019"/>
        <v>13.153179769285925</v>
      </c>
      <c r="CD221" s="4">
        <f t="shared" si="1020"/>
        <v>1.79110200955707</v>
      </c>
      <c r="CE221" s="4">
        <f t="shared" si="1021"/>
        <v>3.3507089564860664</v>
      </c>
      <c r="CF221" s="4">
        <f t="shared" si="1022"/>
        <v>13.514968871518313</v>
      </c>
      <c r="CG221" s="4">
        <f t="shared" si="1023"/>
        <v>30.697229178167291</v>
      </c>
      <c r="CH221" s="4">
        <f t="shared" si="1024"/>
        <v>52.917703526113037</v>
      </c>
      <c r="CI221" s="4">
        <f t="shared" si="1025"/>
        <v>165.48591777887964</v>
      </c>
      <c r="CJ221" s="4">
        <f t="shared" si="1026"/>
        <v>0.16294130827566705</v>
      </c>
      <c r="CK221" s="4">
        <f t="shared" si="1027"/>
        <v>0.30482289568523796</v>
      </c>
      <c r="CL221" s="4">
        <f t="shared" si="1028"/>
        <v>1.2294926238035373</v>
      </c>
      <c r="CM221" s="4">
        <f t="shared" si="1029"/>
        <v>2.7926084924473331</v>
      </c>
      <c r="CN221" s="4">
        <f t="shared" si="1030"/>
        <v>4.8140640775792729</v>
      </c>
      <c r="CO221" s="4">
        <f t="shared" si="1031"/>
        <v>15.054693590991114</v>
      </c>
      <c r="CP221" s="4">
        <f t="shared" si="1032"/>
        <v>2.0500359925936</v>
      </c>
      <c r="CQ221" s="4">
        <f t="shared" si="1033"/>
        <v>3.8351104095968633</v>
      </c>
      <c r="CR221" s="4">
        <f t="shared" si="1034"/>
        <v>15.468785405609733</v>
      </c>
      <c r="CS221" s="4">
        <f t="shared" si="1035"/>
        <v>35.13503103248695</v>
      </c>
      <c r="CT221" s="4">
        <f t="shared" si="1036"/>
        <v>60.567849455295004</v>
      </c>
      <c r="CU221" s="4">
        <f t="shared" si="1037"/>
        <v>189.40969632320582</v>
      </c>
      <c r="CV221" s="4">
        <f t="shared" si="1038"/>
        <v>7.1906764205876383E-2</v>
      </c>
      <c r="CW221" s="4">
        <f t="shared" si="1039"/>
        <v>0.13451977473697574</v>
      </c>
      <c r="CX221" s="4">
        <f t="shared" si="1040"/>
        <v>0.54258086625359325</v>
      </c>
      <c r="CY221" s="4">
        <f t="shared" si="1041"/>
        <v>1.2323912365181737</v>
      </c>
      <c r="CZ221" s="4">
        <f t="shared" si="1042"/>
        <v>2.1244690751643307</v>
      </c>
      <c r="DA221" s="4">
        <f t="shared" si="1043"/>
        <v>6.6437069500366643</v>
      </c>
      <c r="DB221" s="4">
        <f t="shared" si="1044"/>
        <v>0.90469050661845873</v>
      </c>
      <c r="DC221" s="4">
        <f t="shared" si="1045"/>
        <v>1.6924522261710964</v>
      </c>
      <c r="DD221" s="4">
        <f t="shared" si="1046"/>
        <v>6.8264476116188639</v>
      </c>
      <c r="DE221" s="4">
        <f t="shared" si="1047"/>
        <v>15.505254122207617</v>
      </c>
      <c r="DF221" s="4">
        <f t="shared" si="1048"/>
        <v>26.728876276546437</v>
      </c>
      <c r="DG221" s="4">
        <f t="shared" si="1049"/>
        <v>83.587388096682801</v>
      </c>
      <c r="DH221" s="4">
        <f t="shared" si="1050"/>
        <v>1.619587686877123E-2</v>
      </c>
      <c r="DI221" s="4">
        <f t="shared" si="1051"/>
        <v>3.0298480707839401E-2</v>
      </c>
      <c r="DJ221" s="4">
        <f t="shared" si="1052"/>
        <v>0.12220787568794934</v>
      </c>
      <c r="DK221" s="4">
        <f t="shared" si="1053"/>
        <v>0.27757690032685289</v>
      </c>
      <c r="DL221" s="4">
        <f t="shared" si="1054"/>
        <v>0.47850351678127551</v>
      </c>
      <c r="DM221" s="4">
        <f t="shared" si="1055"/>
        <v>1.4963913465348246</v>
      </c>
      <c r="DN221" s="4">
        <f t="shared" si="1056"/>
        <v>0.20376742315351479</v>
      </c>
      <c r="DO221" s="4">
        <f t="shared" si="1057"/>
        <v>0.38119846114706352</v>
      </c>
      <c r="DP221" s="4">
        <f t="shared" si="1058"/>
        <v>1.5375508297432374</v>
      </c>
      <c r="DQ221" s="4">
        <f t="shared" si="1059"/>
        <v>3.4923166040860432</v>
      </c>
      <c r="DR221" s="4">
        <f t="shared" si="1060"/>
        <v>6.0202624022426674</v>
      </c>
      <c r="DS221" s="4">
        <f t="shared" si="1061"/>
        <v>18.826755178693407</v>
      </c>
      <c r="DT221" s="4">
        <f t="shared" si="1062"/>
        <v>8.2460563602949448E-3</v>
      </c>
      <c r="DU221" s="4">
        <f t="shared" si="1063"/>
        <v>1.5426332366720948E-2</v>
      </c>
      <c r="DV221" s="4">
        <f t="shared" si="1064"/>
        <v>6.2221578909250196E-2</v>
      </c>
      <c r="DW221" s="4">
        <f t="shared" si="1065"/>
        <v>0.14132700458007746</v>
      </c>
      <c r="DX221" s="4">
        <f t="shared" si="1066"/>
        <v>0.24362786899089953</v>
      </c>
      <c r="DY221" s="4">
        <f t="shared" si="1067"/>
        <v>0.76188078487904587</v>
      </c>
      <c r="DZ221" s="4">
        <f t="shared" si="1068"/>
        <v>0.10374724810089478</v>
      </c>
      <c r="EA221" s="4">
        <f t="shared" si="1069"/>
        <v>0.19408544659520349</v>
      </c>
      <c r="EB221" s="4">
        <f t="shared" si="1070"/>
        <v>0.78283694681132276</v>
      </c>
      <c r="EC221" s="4">
        <f t="shared" si="1071"/>
        <v>1.7780969674334304</v>
      </c>
      <c r="ED221" s="4">
        <f t="shared" si="1072"/>
        <v>3.0651889659879901</v>
      </c>
      <c r="EE221" s="4">
        <f t="shared" si="1073"/>
        <v>9.5855559747015402</v>
      </c>
      <c r="EF221" s="4">
        <f t="shared" si="1074"/>
        <v>8.111001821804447E-3</v>
      </c>
      <c r="EG221" s="4">
        <f t="shared" si="1075"/>
        <v>1.517367872146815E-2</v>
      </c>
      <c r="EH221" s="4">
        <f t="shared" si="1076"/>
        <v>6.1202509155591812E-2</v>
      </c>
      <c r="EI221" s="4">
        <f t="shared" si="1077"/>
        <v>0.13901234014585034</v>
      </c>
      <c r="EJ221" s="4">
        <f t="shared" si="1078"/>
        <v>0.23963771321553773</v>
      </c>
      <c r="EK221" s="4">
        <f t="shared" si="1079"/>
        <v>0.74940264341471341</v>
      </c>
      <c r="EL221" s="4">
        <f t="shared" si="1080"/>
        <v>0.10204806777763241</v>
      </c>
      <c r="EM221" s="4">
        <f t="shared" si="1081"/>
        <v>0.19090670038339613</v>
      </c>
      <c r="EN221" s="4">
        <f t="shared" si="1082"/>
        <v>0.77001558373236201</v>
      </c>
      <c r="EO221" s="4">
        <f t="shared" si="1083"/>
        <v>1.7489751600099013</v>
      </c>
      <c r="EP221" s="4">
        <f t="shared" si="1084"/>
        <v>3.0149870678805568</v>
      </c>
      <c r="EQ221" s="4">
        <f t="shared" si="1085"/>
        <v>9.4285630096071493</v>
      </c>
      <c r="ER221" s="4">
        <f t="shared" si="1086"/>
        <v>71.385480703787408</v>
      </c>
      <c r="ET221" s="4">
        <f t="shared" si="1087"/>
        <v>0.87538027451416811</v>
      </c>
      <c r="EU221" s="4">
        <f t="shared" si="1088"/>
        <v>0.78968880129471608</v>
      </c>
      <c r="EV221" s="4">
        <f t="shared" si="1089"/>
        <v>0.48211380750746302</v>
      </c>
      <c r="EW221" s="4">
        <f t="shared" si="1090"/>
        <v>0.29070761482853891</v>
      </c>
      <c r="EX221" s="4">
        <f t="shared" si="1091"/>
        <v>0.19208554234819722</v>
      </c>
      <c r="EY221" s="4">
        <f t="shared" si="1092"/>
        <v>7.0655500481250036E-2</v>
      </c>
      <c r="EZ221" s="4">
        <f t="shared" si="1093"/>
        <v>0.35828142309950667</v>
      </c>
      <c r="FA221" s="4">
        <f t="shared" si="1094"/>
        <v>0.22984759725405057</v>
      </c>
      <c r="FB221" s="4">
        <f t="shared" si="1095"/>
        <v>6.8894395079429252E-2</v>
      </c>
      <c r="FC221" s="4">
        <f t="shared" si="1096"/>
        <v>3.1548498904402318E-2</v>
      </c>
      <c r="FD221" s="4">
        <f t="shared" si="1097"/>
        <v>1.8546783980064863E-2</v>
      </c>
      <c r="FE221" s="4">
        <f t="shared" si="1098"/>
        <v>6.0065140243762988E-3</v>
      </c>
      <c r="FF221" s="4">
        <f t="shared" si="1099"/>
        <v>0.8598886228254583</v>
      </c>
      <c r="FG221" s="4">
        <f t="shared" si="1100"/>
        <v>0.76638753297997753</v>
      </c>
      <c r="FH221" s="4">
        <f t="shared" si="1101"/>
        <v>0.44853254472490234</v>
      </c>
      <c r="FI221" s="4">
        <f t="shared" si="1102"/>
        <v>0.26367076960129615</v>
      </c>
      <c r="FJ221" s="4">
        <f t="shared" si="1103"/>
        <v>0.17199672839112518</v>
      </c>
      <c r="FK221" s="4">
        <f t="shared" si="1104"/>
        <v>6.2287080991762882E-2</v>
      </c>
      <c r="FL221" s="4">
        <f t="shared" si="1105"/>
        <v>0.32786498337340908</v>
      </c>
      <c r="FM221" s="4">
        <f t="shared" si="1106"/>
        <v>0.20682050983058667</v>
      </c>
      <c r="FN221" s="4">
        <f t="shared" si="1107"/>
        <v>6.072093207671355E-2</v>
      </c>
      <c r="FO221" s="4">
        <f t="shared" si="1108"/>
        <v>2.7673976510521243E-2</v>
      </c>
      <c r="FP221" s="4">
        <f t="shared" si="1109"/>
        <v>1.6242243457376394E-2</v>
      </c>
      <c r="FQ221" s="4">
        <f t="shared" si="1110"/>
        <v>5.2518333851159392E-3</v>
      </c>
      <c r="FR221" s="4">
        <f t="shared" si="1111"/>
        <v>0.93291696012465353</v>
      </c>
      <c r="FS221" s="4">
        <f t="shared" si="1112"/>
        <v>0.88143020709518927</v>
      </c>
      <c r="FT221" s="4">
        <f t="shared" si="1113"/>
        <v>0.64826423163711433</v>
      </c>
      <c r="FU221" s="4">
        <f t="shared" si="1114"/>
        <v>0.44795015481232786</v>
      </c>
      <c r="FV221" s="4">
        <f t="shared" si="1115"/>
        <v>0.32005437594142461</v>
      </c>
      <c r="FW221" s="4">
        <f t="shared" si="1116"/>
        <v>0.13082657492451399</v>
      </c>
      <c r="FX221" s="4">
        <f t="shared" si="1117"/>
        <v>0.52501967985096731</v>
      </c>
      <c r="FY221" s="4">
        <f t="shared" si="1118"/>
        <v>0.37140863272515251</v>
      </c>
      <c r="FZ221" s="4">
        <f t="shared" si="1119"/>
        <v>0.12777188957547431</v>
      </c>
      <c r="GA221" s="4">
        <f t="shared" si="1120"/>
        <v>6.0586767861666078E-2</v>
      </c>
      <c r="GB221" s="4">
        <f t="shared" si="1121"/>
        <v>3.6063488113501997E-2</v>
      </c>
      <c r="GC221" s="4">
        <f t="shared" si="1122"/>
        <v>1.1822093369959678E-2</v>
      </c>
      <c r="GD221" s="4">
        <f t="shared" si="1123"/>
        <v>0.98406224898424499</v>
      </c>
      <c r="GE221" s="4">
        <f t="shared" si="1124"/>
        <v>0.97059252122062367</v>
      </c>
      <c r="GF221" s="4">
        <f t="shared" si="1125"/>
        <v>0.89110050077573011</v>
      </c>
      <c r="GG221" s="4">
        <f t="shared" si="1126"/>
        <v>0.78273174768905251</v>
      </c>
      <c r="GH221" s="4">
        <f t="shared" si="1127"/>
        <v>0.67635956806989217</v>
      </c>
      <c r="GI221" s="4">
        <f t="shared" si="1128"/>
        <v>0.40057821919150366</v>
      </c>
      <c r="GJ221" s="4">
        <f t="shared" si="1129"/>
        <v>0.83072525536560515</v>
      </c>
      <c r="GK221" s="4">
        <f t="shared" si="1130"/>
        <v>0.72400891553956392</v>
      </c>
      <c r="GL221" s="4">
        <f t="shared" si="1131"/>
        <v>0.39408077595087437</v>
      </c>
      <c r="GM221" s="4">
        <f t="shared" si="1132"/>
        <v>0.22260229813064319</v>
      </c>
      <c r="GN221" s="4">
        <f t="shared" si="1133"/>
        <v>0.14244481797155384</v>
      </c>
      <c r="GO221" s="4">
        <f t="shared" si="1134"/>
        <v>5.0436896556560015E-2</v>
      </c>
      <c r="GP221" s="4">
        <f t="shared" si="1135"/>
        <v>0.99182138496027195</v>
      </c>
      <c r="GQ221" s="4">
        <f t="shared" si="1136"/>
        <v>0.98480802410277679</v>
      </c>
      <c r="GR221" s="4">
        <f t="shared" si="1137"/>
        <v>0.94142316429577444</v>
      </c>
      <c r="GS221" s="4">
        <f t="shared" si="1138"/>
        <v>0.8761730827248102</v>
      </c>
      <c r="GT221" s="4">
        <f t="shared" si="1139"/>
        <v>0.80409905964186601</v>
      </c>
      <c r="GU221" s="4">
        <f t="shared" si="1140"/>
        <v>0.56757529146255525</v>
      </c>
      <c r="GV221" s="4">
        <f t="shared" si="1141"/>
        <v>0.90600452388044272</v>
      </c>
      <c r="GW221" s="4">
        <f t="shared" si="1142"/>
        <v>0.83746100653967792</v>
      </c>
      <c r="GX221" s="4">
        <f t="shared" si="1143"/>
        <v>0.56090378976526212</v>
      </c>
      <c r="GY221" s="4">
        <f t="shared" si="1144"/>
        <v>0.35995863777348958</v>
      </c>
      <c r="GZ221" s="4">
        <f t="shared" si="1145"/>
        <v>0.24599102486173438</v>
      </c>
      <c r="HA221" s="4">
        <f t="shared" si="1146"/>
        <v>9.4468349361139251E-2</v>
      </c>
      <c r="HB221" s="4">
        <f t="shared" si="1147"/>
        <v>0.99195425721260189</v>
      </c>
      <c r="HC221" s="4">
        <f t="shared" si="1148"/>
        <v>0.98505312042706006</v>
      </c>
      <c r="HD221" s="4">
        <f t="shared" si="1149"/>
        <v>0.94232721028497068</v>
      </c>
      <c r="HE221" s="4">
        <f t="shared" si="1150"/>
        <v>0.87795361362981394</v>
      </c>
      <c r="HF221" s="4">
        <f t="shared" si="1151"/>
        <v>0.80668730011937639</v>
      </c>
      <c r="HG221" s="4">
        <f t="shared" si="1152"/>
        <v>0.57162369324426587</v>
      </c>
      <c r="HH221" s="4">
        <f t="shared" si="1153"/>
        <v>0.90740143668740292</v>
      </c>
      <c r="HI221" s="4">
        <f t="shared" si="1154"/>
        <v>0.83969634202080112</v>
      </c>
      <c r="HJ221" s="4">
        <f t="shared" si="1155"/>
        <v>0.56496677723669497</v>
      </c>
      <c r="HK221" s="4">
        <f t="shared" si="1156"/>
        <v>0.36377193018957593</v>
      </c>
      <c r="HL221" s="4">
        <f t="shared" si="1157"/>
        <v>0.24906680472270684</v>
      </c>
      <c r="HM221" s="4">
        <f t="shared" si="1158"/>
        <v>9.5890488371098273E-2</v>
      </c>
      <c r="HN221" s="4">
        <f t="shared" si="1159"/>
        <v>1.3814925179431422E-2</v>
      </c>
      <c r="HP221" s="4">
        <f t="shared" ref="HP221:IU221" si="1241">IF(B1=1,ET221,0)</f>
        <v>0.87538027451416811</v>
      </c>
      <c r="HQ221" s="4">
        <f t="shared" si="1241"/>
        <v>0.78968880129471608</v>
      </c>
      <c r="HR221" s="4">
        <f t="shared" si="1241"/>
        <v>0.48211380750746302</v>
      </c>
      <c r="HS221" s="4">
        <f t="shared" si="1241"/>
        <v>0.29070761482853891</v>
      </c>
      <c r="HT221" s="4">
        <f t="shared" si="1241"/>
        <v>0.19208554234819722</v>
      </c>
      <c r="HU221" s="4">
        <f t="shared" si="1241"/>
        <v>7.0655500481250036E-2</v>
      </c>
      <c r="HV221" s="4">
        <f t="shared" si="1241"/>
        <v>0.35828142309950667</v>
      </c>
      <c r="HW221" s="4">
        <f t="shared" si="1241"/>
        <v>0.22984759725405057</v>
      </c>
      <c r="HX221" s="4">
        <f t="shared" si="1241"/>
        <v>6.8894395079429252E-2</v>
      </c>
      <c r="HY221" s="4">
        <f t="shared" si="1241"/>
        <v>3.1548498904402318E-2</v>
      </c>
      <c r="HZ221" s="4">
        <f t="shared" si="1241"/>
        <v>1.8546783980064863E-2</v>
      </c>
      <c r="IA221" s="4">
        <f t="shared" si="1241"/>
        <v>6.0065140243762988E-3</v>
      </c>
      <c r="IB221" s="4">
        <f t="shared" si="1241"/>
        <v>0.8598886228254583</v>
      </c>
      <c r="IC221" s="4">
        <f t="shared" si="1241"/>
        <v>0.76638753297997753</v>
      </c>
      <c r="ID221" s="4">
        <f t="shared" si="1241"/>
        <v>0.44853254472490234</v>
      </c>
      <c r="IE221" s="4">
        <f t="shared" si="1241"/>
        <v>0.26367076960129615</v>
      </c>
      <c r="IF221" s="4">
        <f t="shared" si="1241"/>
        <v>0.17199672839112518</v>
      </c>
      <c r="IG221" s="4">
        <f t="shared" si="1241"/>
        <v>6.2287080991762882E-2</v>
      </c>
      <c r="IH221" s="4">
        <f t="shared" si="1241"/>
        <v>0.32786498337340908</v>
      </c>
      <c r="II221" s="4">
        <f t="shared" si="1241"/>
        <v>0.20682050983058667</v>
      </c>
      <c r="IJ221" s="4">
        <f t="shared" si="1241"/>
        <v>6.072093207671355E-2</v>
      </c>
      <c r="IK221" s="4">
        <f t="shared" si="1241"/>
        <v>2.7673976510521243E-2</v>
      </c>
      <c r="IL221" s="4">
        <f t="shared" si="1241"/>
        <v>1.6242243457376394E-2</v>
      </c>
      <c r="IM221" s="4">
        <f t="shared" si="1241"/>
        <v>5.2518333851159392E-3</v>
      </c>
      <c r="IN221" s="4">
        <f t="shared" si="1241"/>
        <v>0.93291696012465353</v>
      </c>
      <c r="IO221" s="4">
        <f t="shared" si="1241"/>
        <v>0.88143020709518927</v>
      </c>
      <c r="IP221" s="4">
        <f t="shared" si="1241"/>
        <v>0.64826423163711433</v>
      </c>
      <c r="IQ221" s="4">
        <f t="shared" si="1241"/>
        <v>0.44795015481232786</v>
      </c>
      <c r="IR221" s="4">
        <f t="shared" si="1241"/>
        <v>0.32005437594142461</v>
      </c>
      <c r="IS221" s="4">
        <f t="shared" si="1241"/>
        <v>0.13082657492451399</v>
      </c>
      <c r="IT221" s="4">
        <f t="shared" si="1241"/>
        <v>0.52501967985096731</v>
      </c>
      <c r="IU221" s="4">
        <f t="shared" si="1241"/>
        <v>0.37140863272515251</v>
      </c>
      <c r="IV221" s="4">
        <f t="shared" ref="IV221:KA221" si="1242">IF(AH1=1,FZ221,0)</f>
        <v>0.12777188957547431</v>
      </c>
      <c r="IW221" s="4">
        <f t="shared" si="1242"/>
        <v>6.0586767861666078E-2</v>
      </c>
      <c r="IX221" s="4">
        <f t="shared" si="1242"/>
        <v>3.6063488113501997E-2</v>
      </c>
      <c r="IY221" s="4">
        <f t="shared" si="1242"/>
        <v>1.1822093369959678E-2</v>
      </c>
      <c r="IZ221" s="4">
        <f t="shared" si="1242"/>
        <v>0.98406224898424499</v>
      </c>
      <c r="JA221" s="4">
        <f t="shared" si="1242"/>
        <v>0.97059252122062367</v>
      </c>
      <c r="JB221" s="4">
        <f t="shared" si="1242"/>
        <v>0.89110050077573011</v>
      </c>
      <c r="JC221" s="4">
        <f t="shared" si="1242"/>
        <v>0.78273174768905251</v>
      </c>
      <c r="JD221" s="4">
        <f t="shared" si="1242"/>
        <v>0.67635956806989217</v>
      </c>
      <c r="JE221" s="4">
        <f t="shared" si="1242"/>
        <v>0.40057821919150366</v>
      </c>
      <c r="JF221" s="4">
        <f t="shared" si="1242"/>
        <v>0.83072525536560515</v>
      </c>
      <c r="JG221" s="4">
        <f t="shared" si="1242"/>
        <v>0.72400891553956392</v>
      </c>
      <c r="JH221" s="4">
        <f t="shared" si="1242"/>
        <v>0.39408077595087437</v>
      </c>
      <c r="JI221" s="4">
        <f t="shared" si="1242"/>
        <v>0.22260229813064319</v>
      </c>
      <c r="JJ221" s="4">
        <f t="shared" si="1242"/>
        <v>0.14244481797155384</v>
      </c>
      <c r="JK221" s="4">
        <f t="shared" si="1242"/>
        <v>5.0436896556560015E-2</v>
      </c>
      <c r="JL221" s="4">
        <f t="shared" si="1242"/>
        <v>0.99182138496027195</v>
      </c>
      <c r="JM221" s="4">
        <f t="shared" si="1242"/>
        <v>0.98480802410277679</v>
      </c>
      <c r="JN221" s="4">
        <f t="shared" si="1242"/>
        <v>0.94142316429577444</v>
      </c>
      <c r="JO221" s="4">
        <f t="shared" si="1242"/>
        <v>0.8761730827248102</v>
      </c>
      <c r="JP221" s="4">
        <f t="shared" si="1242"/>
        <v>0.80409905964186601</v>
      </c>
      <c r="JQ221" s="4">
        <f t="shared" si="1242"/>
        <v>0.56757529146255525</v>
      </c>
      <c r="JR221" s="4">
        <f t="shared" si="1242"/>
        <v>0.90600452388044272</v>
      </c>
      <c r="JS221" s="4">
        <f t="shared" si="1242"/>
        <v>0.83746100653967792</v>
      </c>
      <c r="JT221" s="4">
        <f t="shared" si="1242"/>
        <v>0.56090378976526212</v>
      </c>
      <c r="JU221" s="4">
        <f t="shared" si="1242"/>
        <v>0.35995863777348958</v>
      </c>
      <c r="JV221" s="4">
        <f t="shared" si="1242"/>
        <v>0.24599102486173438</v>
      </c>
      <c r="JW221" s="4">
        <f t="shared" si="1242"/>
        <v>9.4468349361139251E-2</v>
      </c>
      <c r="JX221" s="4">
        <f t="shared" si="1242"/>
        <v>0.99195425721260189</v>
      </c>
      <c r="JY221" s="4">
        <f t="shared" si="1242"/>
        <v>0.98505312042706006</v>
      </c>
      <c r="JZ221" s="4">
        <f t="shared" si="1242"/>
        <v>0.94232721028497068</v>
      </c>
      <c r="KA221" s="4">
        <f t="shared" si="1242"/>
        <v>0.87795361362981394</v>
      </c>
      <c r="KB221" s="4">
        <f t="shared" ref="KB221:KJ221" si="1243">IF(BN1=1,HF221,0)</f>
        <v>0.80668730011937639</v>
      </c>
      <c r="KC221" s="4">
        <f t="shared" si="1243"/>
        <v>0.57162369324426587</v>
      </c>
      <c r="KD221" s="4">
        <f t="shared" si="1243"/>
        <v>0.90740143668740292</v>
      </c>
      <c r="KE221" s="4">
        <f t="shared" si="1243"/>
        <v>0.83969634202080112</v>
      </c>
      <c r="KF221" s="4">
        <f t="shared" si="1243"/>
        <v>0.56496677723669497</v>
      </c>
      <c r="KG221" s="4">
        <f t="shared" si="1243"/>
        <v>0.36377193018957593</v>
      </c>
      <c r="KH221" s="4">
        <f t="shared" si="1243"/>
        <v>0.24906680472270684</v>
      </c>
      <c r="KI221" s="4">
        <f t="shared" si="1243"/>
        <v>9.5890488371098273E-2</v>
      </c>
      <c r="KJ221" s="4">
        <f t="shared" si="1243"/>
        <v>0</v>
      </c>
    </row>
    <row r="222" spans="1:296" x14ac:dyDescent="0.2">
      <c r="A222" s="4" t="str">
        <f>'Respondent Data'!A222</f>
        <v>1858</v>
      </c>
      <c r="B222" s="4">
        <f>SUMPRODUCT('Respondent Data'!I222:Z222,'Product Coding'!A100:R100)</f>
        <v>-1.090095402694621</v>
      </c>
      <c r="C222" s="4">
        <f>SUMPRODUCT('Respondent Data'!I222:Z222,'Product Coding'!A101:R101)</f>
        <v>-1.2624219839653481</v>
      </c>
      <c r="D222" s="4">
        <f>SUMPRODUCT('Respondent Data'!I222:Z222,'Product Coding'!A102:R102)</f>
        <v>-2.3030128559717391</v>
      </c>
      <c r="E222" s="4">
        <f>SUMPRODUCT('Respondent Data'!I222:Z222,'Product Coding'!A103:R103)</f>
        <v>-1.2413412362928564</v>
      </c>
      <c r="F222" s="4">
        <f>SUMPRODUCT('Respondent Data'!I222:Z222,'Product Coding'!A104:R104)</f>
        <v>-0.48454745219300194</v>
      </c>
      <c r="G222" s="4">
        <f>SUMPRODUCT('Respondent Data'!I222:Z222,'Product Coding'!A105:R105)</f>
        <v>-1.6055141901422609</v>
      </c>
      <c r="H222" s="4">
        <f>SUMPRODUCT('Respondent Data'!I222:Z222,'Product Coding'!A106:R106)</f>
        <v>-0.46604529005081902</v>
      </c>
      <c r="I222" s="4">
        <f>SUMPRODUCT('Respondent Data'!I222:Z222,'Product Coding'!A107:R107)</f>
        <v>-0.63837187132154605</v>
      </c>
      <c r="J222" s="4">
        <f>SUMPRODUCT('Respondent Data'!I222:Z222,'Product Coding'!A108:R108)</f>
        <v>-1.6789627433279373</v>
      </c>
      <c r="K222" s="4">
        <f>SUMPRODUCT('Respondent Data'!I222:Z222,'Product Coding'!A109:R109)</f>
        <v>-0.61729112364905458</v>
      </c>
      <c r="L222" s="4">
        <f>SUMPRODUCT('Respondent Data'!I222:Z222,'Product Coding'!A110:R110)</f>
        <v>0.13950266045080001</v>
      </c>
      <c r="M222" s="4">
        <f>SUMPRODUCT('Respondent Data'!I222:Z222,'Product Coding'!A111:R111)</f>
        <v>-0.9814640774984591</v>
      </c>
      <c r="N222" s="4">
        <f>SUMPRODUCT('Respondent Data'!I222:Z222,'Product Coding'!A112:R112)</f>
        <v>-1.579655586200184</v>
      </c>
      <c r="O222" s="4">
        <f>SUMPRODUCT('Respondent Data'!I222:Z222,'Product Coding'!A113:R113)</f>
        <v>-1.7519821674709111</v>
      </c>
      <c r="P222" s="4">
        <f>SUMPRODUCT('Respondent Data'!I222:Z222,'Product Coding'!A114:R114)</f>
        <v>-2.7925730394773023</v>
      </c>
      <c r="Q222" s="4">
        <f>SUMPRODUCT('Respondent Data'!I222:Z222,'Product Coding'!A115:R115)</f>
        <v>-1.7309014197984194</v>
      </c>
      <c r="R222" s="4">
        <f>SUMPRODUCT('Respondent Data'!I222:Z222,'Product Coding'!A116:R116)</f>
        <v>-0.97410763569856496</v>
      </c>
      <c r="S222" s="4">
        <f>SUMPRODUCT('Respondent Data'!I222:Z222,'Product Coding'!A117:R117)</f>
        <v>-2.0950743736478241</v>
      </c>
      <c r="T222" s="4">
        <f>SUMPRODUCT('Respondent Data'!I222:Z222,'Product Coding'!A118:R118)</f>
        <v>-0.95560547355638215</v>
      </c>
      <c r="U222" s="4">
        <f>SUMPRODUCT('Respondent Data'!I222:Z222,'Product Coding'!A119:R119)</f>
        <v>-1.1279320548271092</v>
      </c>
      <c r="V222" s="4">
        <f>SUMPRODUCT('Respondent Data'!I222:Z222,'Product Coding'!A120:R120)</f>
        <v>-2.1685229268335</v>
      </c>
      <c r="W222" s="4">
        <f>SUMPRODUCT('Respondent Data'!I222:Z222,'Product Coding'!A121:R121)</f>
        <v>-1.1068513071546175</v>
      </c>
      <c r="X222" s="4">
        <f>SUMPRODUCT('Respondent Data'!I222:Z222,'Product Coding'!A122:R122)</f>
        <v>-0.35005752305476295</v>
      </c>
      <c r="Y222" s="4">
        <f>SUMPRODUCT('Respondent Data'!I222:Z222,'Product Coding'!A123:R123)</f>
        <v>-1.4710242610040221</v>
      </c>
      <c r="Z222" s="4">
        <f>SUMPRODUCT('Respondent Data'!I222:Z222,'Product Coding'!A124:R124)</f>
        <v>-1.866663259636721</v>
      </c>
      <c r="AA222" s="4">
        <f>SUMPRODUCT('Respondent Data'!I222:Z222,'Product Coding'!A125:R125)</f>
        <v>-2.0389898409074481</v>
      </c>
      <c r="AB222" s="4">
        <f>SUMPRODUCT('Respondent Data'!I222:Z222,'Product Coding'!A126:R126)</f>
        <v>-3.0795807129138391</v>
      </c>
      <c r="AC222" s="4">
        <f>SUMPRODUCT('Respondent Data'!I222:Z222,'Product Coding'!A127:R127)</f>
        <v>-2.0179090932349566</v>
      </c>
      <c r="AD222" s="4">
        <f>SUMPRODUCT('Respondent Data'!I222:Z222,'Product Coding'!A128:R128)</f>
        <v>-1.2611153091351019</v>
      </c>
      <c r="AE222" s="4">
        <f>SUMPRODUCT('Respondent Data'!I222:Z222,'Product Coding'!A129:R129)</f>
        <v>-2.3820820470843609</v>
      </c>
      <c r="AF222" s="4">
        <f>SUMPRODUCT('Respondent Data'!I222:Z222,'Product Coding'!A130:R130)</f>
        <v>-1.2426131469929191</v>
      </c>
      <c r="AG222" s="4">
        <f>SUMPRODUCT('Respondent Data'!I222:Z222,'Product Coding'!A131:R131)</f>
        <v>-1.4149397282636462</v>
      </c>
      <c r="AH222" s="4">
        <f>SUMPRODUCT('Respondent Data'!I222:Z222,'Product Coding'!A132:R132)</f>
        <v>-2.4555306002700368</v>
      </c>
      <c r="AI222" s="4">
        <f>SUMPRODUCT('Respondent Data'!I222:Z222,'Product Coding'!A133:R133)</f>
        <v>-1.3938589805911545</v>
      </c>
      <c r="AJ222" s="4">
        <f>SUMPRODUCT('Respondent Data'!I222:Z222,'Product Coding'!A134:R134)</f>
        <v>-0.63706519649130011</v>
      </c>
      <c r="AK222" s="4">
        <f>SUMPRODUCT('Respondent Data'!I222:Z222,'Product Coding'!A135:R135)</f>
        <v>-1.7580319344405588</v>
      </c>
      <c r="AL222" s="4">
        <f>SUMPRODUCT('Respondent Data'!I222:Z222,'Product Coding'!A136:R136)</f>
        <v>-1.4920556996894949</v>
      </c>
      <c r="AM222" s="4">
        <f>SUMPRODUCT('Respondent Data'!I222:Z222,'Product Coding'!A137:R137)</f>
        <v>-1.664382280960222</v>
      </c>
      <c r="AN222" s="4">
        <f>SUMPRODUCT('Respondent Data'!I222:Z222,'Product Coding'!A138:R138)</f>
        <v>-2.7049731529666134</v>
      </c>
      <c r="AO222" s="4">
        <f>SUMPRODUCT('Respondent Data'!I222:Z222,'Product Coding'!A139:R139)</f>
        <v>-1.6433015332877303</v>
      </c>
      <c r="AP222" s="4">
        <f>SUMPRODUCT('Respondent Data'!I222:Z222,'Product Coding'!A140:R140)</f>
        <v>-0.88650774918787589</v>
      </c>
      <c r="AQ222" s="4">
        <f>SUMPRODUCT('Respondent Data'!I222:Z222,'Product Coding'!A141:R141)</f>
        <v>-2.0074744871371348</v>
      </c>
      <c r="AR222" s="4">
        <f>SUMPRODUCT('Respondent Data'!I222:Z222,'Product Coding'!A142:R142)</f>
        <v>-0.86800558704569308</v>
      </c>
      <c r="AS222" s="4">
        <f>SUMPRODUCT('Respondent Data'!I222:Z222,'Product Coding'!A143:R143)</f>
        <v>-1.0403321683164202</v>
      </c>
      <c r="AT222" s="4">
        <f>SUMPRODUCT('Respondent Data'!I222:Z222,'Product Coding'!A144:R144)</f>
        <v>-2.0809230403228112</v>
      </c>
      <c r="AU222" s="4">
        <f>SUMPRODUCT('Respondent Data'!I222:Z222,'Product Coding'!A145:R145)</f>
        <v>-1.0192514206439285</v>
      </c>
      <c r="AV222" s="4">
        <f>SUMPRODUCT('Respondent Data'!I222:Z222,'Product Coding'!A146:R146)</f>
        <v>-0.262457636544074</v>
      </c>
      <c r="AW222" s="4">
        <f>SUMPRODUCT('Respondent Data'!I222:Z222,'Product Coding'!A147:R147)</f>
        <v>-1.383424374493333</v>
      </c>
      <c r="AX222" s="4">
        <f>SUMPRODUCT('Respondent Data'!I222:Z222,'Product Coding'!A148:R148)</f>
        <v>-0.44825462352025297</v>
      </c>
      <c r="AY222" s="4">
        <f>SUMPRODUCT('Respondent Data'!I222:Z222,'Product Coding'!A149:R149)</f>
        <v>-0.62058120479098</v>
      </c>
      <c r="AZ222" s="4">
        <f>SUMPRODUCT('Respondent Data'!I222:Z222,'Product Coding'!A150:R150)</f>
        <v>-1.661172076797371</v>
      </c>
      <c r="BA222" s="4">
        <f>SUMPRODUCT('Respondent Data'!I222:Z222,'Product Coding'!A151:R151)</f>
        <v>-0.59950045711848854</v>
      </c>
      <c r="BB222" s="4">
        <f>SUMPRODUCT('Respondent Data'!I222:Z222,'Product Coding'!A152:R152)</f>
        <v>0.15729332698136606</v>
      </c>
      <c r="BC222" s="4">
        <f>SUMPRODUCT('Respondent Data'!I222:Z222,'Product Coding'!A153:R153)</f>
        <v>-0.96367341096789283</v>
      </c>
      <c r="BD222" s="4">
        <f>SUMPRODUCT('Respondent Data'!I222:Z222,'Product Coding'!A154:R154)</f>
        <v>0.17579548912354898</v>
      </c>
      <c r="BE222" s="4">
        <f>SUMPRODUCT('Respondent Data'!I222:Z222,'Product Coding'!A155:R155)</f>
        <v>3.4689078528218897E-3</v>
      </c>
      <c r="BF222" s="4">
        <f>SUMPRODUCT('Respondent Data'!I222:Z222,'Product Coding'!A156:R156)</f>
        <v>-1.0371219641535692</v>
      </c>
      <c r="BG222" s="4">
        <f>SUMPRODUCT('Respondent Data'!I222:Z222,'Product Coding'!A157:R157)</f>
        <v>2.4549655525313463E-2</v>
      </c>
      <c r="BH222" s="4">
        <f>SUMPRODUCT('Respondent Data'!I222:Z222,'Product Coding'!A158:R158)</f>
        <v>0.78134343962516795</v>
      </c>
      <c r="BI222" s="4">
        <f>SUMPRODUCT('Respondent Data'!I222:Z222,'Product Coding'!A159:R159)</f>
        <v>-0.33962329832409094</v>
      </c>
      <c r="BJ222" s="4">
        <f>SUMPRODUCT('Respondent Data'!I222:Z222,'Product Coding'!A160:R160)</f>
        <v>0.27358478323025509</v>
      </c>
      <c r="BK222" s="4">
        <f>SUMPRODUCT('Respondent Data'!I222:Z222,'Product Coding'!A161:R161)</f>
        <v>0.101258201959528</v>
      </c>
      <c r="BL222" s="4">
        <f>SUMPRODUCT('Respondent Data'!I222:Z222,'Product Coding'!A162:R162)</f>
        <v>-0.93933267004686294</v>
      </c>
      <c r="BM222" s="4">
        <f>SUMPRODUCT('Respondent Data'!I222:Z222,'Product Coding'!A163:R163)</f>
        <v>0.12233894963201958</v>
      </c>
      <c r="BN222" s="4">
        <f>SUMPRODUCT('Respondent Data'!I222:Z222,'Product Coding'!A164:R164)</f>
        <v>0.87913273373187417</v>
      </c>
      <c r="BO222" s="4">
        <f>SUMPRODUCT('Respondent Data'!I222:Z222,'Product Coding'!A165:R165)</f>
        <v>-0.24183400421738482</v>
      </c>
      <c r="BP222" s="4">
        <f>SUMPRODUCT('Respondent Data'!I222:Z222,'Product Coding'!A166:R166)</f>
        <v>0.89763489587405698</v>
      </c>
      <c r="BQ222" s="4">
        <f>SUMPRODUCT('Respondent Data'!I222:Z222,'Product Coding'!A167:R167)</f>
        <v>0.7253083146033299</v>
      </c>
      <c r="BR222" s="4">
        <f>SUMPRODUCT('Respondent Data'!I222:Z222,'Product Coding'!A168:R168)</f>
        <v>-0.31528255740306105</v>
      </c>
      <c r="BS222" s="4">
        <f>SUMPRODUCT('Respondent Data'!I222:Z222,'Product Coding'!A169:R169)</f>
        <v>0.74638906227582158</v>
      </c>
      <c r="BT222" s="4">
        <f>SUMPRODUCT('Respondent Data'!I222:Z222,'Product Coding'!A170:R170)</f>
        <v>1.503182846375676</v>
      </c>
      <c r="BU222" s="4">
        <f>SUMPRODUCT('Respondent Data'!I222:Z222,'Product Coding'!A171:R171)</f>
        <v>0.38221610842641712</v>
      </c>
      <c r="BV222" s="4">
        <f>SUMPRODUCT('Respondent Data'!I222:Z222,'Product Coding'!A172:R172)</f>
        <v>-0.65513968228632502</v>
      </c>
      <c r="BX222" s="4">
        <f t="shared" si="1014"/>
        <v>2.9745578398599966</v>
      </c>
      <c r="BY222" s="4">
        <f t="shared" si="1015"/>
        <v>3.5339703501041391</v>
      </c>
      <c r="BZ222" s="4">
        <f t="shared" si="1016"/>
        <v>10.004278544813229</v>
      </c>
      <c r="CA222" s="4">
        <f t="shared" si="1017"/>
        <v>3.4602513685228553</v>
      </c>
      <c r="CB222" s="4">
        <f t="shared" si="1018"/>
        <v>1.6234401582958393</v>
      </c>
      <c r="CC222" s="4">
        <f t="shared" si="1019"/>
        <v>4.9804198272416649</v>
      </c>
      <c r="CD222" s="4">
        <f t="shared" si="1020"/>
        <v>1.5936791755248898</v>
      </c>
      <c r="CE222" s="4">
        <f t="shared" si="1021"/>
        <v>1.8933956766322126</v>
      </c>
      <c r="CF222" s="4">
        <f t="shared" si="1022"/>
        <v>5.3599933977984806</v>
      </c>
      <c r="CG222" s="4">
        <f t="shared" si="1023"/>
        <v>1.8538992498985762</v>
      </c>
      <c r="CH222" s="4">
        <f t="shared" si="1024"/>
        <v>0.86979070916593226</v>
      </c>
      <c r="CI222" s="4">
        <f t="shared" si="1025"/>
        <v>2.6683600694145158</v>
      </c>
      <c r="CJ222" s="4">
        <f t="shared" si="1026"/>
        <v>4.8532839853750209</v>
      </c>
      <c r="CK222" s="4">
        <f t="shared" si="1027"/>
        <v>5.7660205745933117</v>
      </c>
      <c r="CL222" s="4">
        <f t="shared" si="1028"/>
        <v>16.322965449230683</v>
      </c>
      <c r="CM222" s="4">
        <f t="shared" si="1029"/>
        <v>5.6457407979044039</v>
      </c>
      <c r="CN222" s="4">
        <f t="shared" si="1030"/>
        <v>2.6488024592733179</v>
      </c>
      <c r="CO222" s="4">
        <f t="shared" si="1031"/>
        <v>8.126045311371012</v>
      </c>
      <c r="CP222" s="4">
        <f t="shared" si="1032"/>
        <v>2.6002444856693927</v>
      </c>
      <c r="CQ222" s="4">
        <f t="shared" si="1033"/>
        <v>3.089261466776497</v>
      </c>
      <c r="CR222" s="4">
        <f t="shared" si="1034"/>
        <v>8.7453569638691544</v>
      </c>
      <c r="CS222" s="4">
        <f t="shared" si="1035"/>
        <v>3.0248191578130519</v>
      </c>
      <c r="CT222" s="4">
        <f t="shared" si="1036"/>
        <v>1.41914918004139</v>
      </c>
      <c r="CU222" s="4">
        <f t="shared" si="1037"/>
        <v>4.3536921752085282</v>
      </c>
      <c r="CV222" s="4">
        <f t="shared" si="1038"/>
        <v>6.4666827184764673</v>
      </c>
      <c r="CW222" s="4">
        <f t="shared" si="1039"/>
        <v>7.6828443825796624</v>
      </c>
      <c r="CX222" s="4">
        <f t="shared" si="1040"/>
        <v>21.749281291371219</v>
      </c>
      <c r="CY222" s="4">
        <f t="shared" si="1041"/>
        <v>7.522579465949967</v>
      </c>
      <c r="CZ222" s="4">
        <f t="shared" si="1042"/>
        <v>3.5293556156321126</v>
      </c>
      <c r="DA222" s="4">
        <f t="shared" si="1043"/>
        <v>10.827422615892756</v>
      </c>
      <c r="DB222" s="4">
        <f t="shared" si="1044"/>
        <v>3.4646552993730642</v>
      </c>
      <c r="DC222" s="4">
        <f t="shared" si="1045"/>
        <v>4.1162383656630723</v>
      </c>
      <c r="DD222" s="4">
        <f t="shared" si="1046"/>
        <v>11.652614789404394</v>
      </c>
      <c r="DE222" s="4">
        <f t="shared" si="1047"/>
        <v>4.0303732139496322</v>
      </c>
      <c r="DF222" s="4">
        <f t="shared" si="1048"/>
        <v>1.8909232398451066</v>
      </c>
      <c r="DG222" s="4">
        <f t="shared" si="1049"/>
        <v>5.8010093857740124</v>
      </c>
      <c r="DH222" s="4">
        <f t="shared" si="1050"/>
        <v>4.4462262366756224</v>
      </c>
      <c r="DI222" s="4">
        <f t="shared" si="1051"/>
        <v>5.2824091969939015</v>
      </c>
      <c r="DJ222" s="4">
        <f t="shared" si="1052"/>
        <v>14.953915216875799</v>
      </c>
      <c r="DK222" s="4">
        <f t="shared" si="1053"/>
        <v>5.1722176029171365</v>
      </c>
      <c r="DL222" s="4">
        <f t="shared" si="1054"/>
        <v>2.4266403997131638</v>
      </c>
      <c r="DM222" s="4">
        <f t="shared" si="1055"/>
        <v>7.4444924246568407</v>
      </c>
      <c r="DN222" s="4">
        <f t="shared" si="1056"/>
        <v>2.3821551116302553</v>
      </c>
      <c r="DO222" s="4">
        <f t="shared" si="1057"/>
        <v>2.830156946703235</v>
      </c>
      <c r="DP222" s="4">
        <f t="shared" si="1058"/>
        <v>8.0118607728338578</v>
      </c>
      <c r="DQ222" s="4">
        <f t="shared" si="1059"/>
        <v>2.7711195844288148</v>
      </c>
      <c r="DR222" s="4">
        <f t="shared" si="1060"/>
        <v>1.3001213893666583</v>
      </c>
      <c r="DS222" s="4">
        <f t="shared" si="1061"/>
        <v>3.9885365113918287</v>
      </c>
      <c r="DT222" s="4">
        <f t="shared" si="1062"/>
        <v>1.5655772777048629</v>
      </c>
      <c r="DU222" s="4">
        <f t="shared" si="1063"/>
        <v>1.8600087737632116</v>
      </c>
      <c r="DV222" s="4">
        <f t="shared" si="1064"/>
        <v>5.2654787745956373</v>
      </c>
      <c r="DW222" s="4">
        <f t="shared" si="1065"/>
        <v>1.8212088012252319</v>
      </c>
      <c r="DX222" s="4">
        <f t="shared" si="1066"/>
        <v>0.85445338782223135</v>
      </c>
      <c r="DY222" s="4">
        <f t="shared" si="1067"/>
        <v>2.621307950538061</v>
      </c>
      <c r="DZ222" s="4">
        <f t="shared" si="1068"/>
        <v>0.83878950737452163</v>
      </c>
      <c r="EA222" s="4">
        <f t="shared" si="1069"/>
        <v>0.99653710185697231</v>
      </c>
      <c r="EB222" s="4">
        <f t="shared" si="1070"/>
        <v>2.8210861324640928</v>
      </c>
      <c r="EC222" s="4">
        <f t="shared" si="1071"/>
        <v>0.97574923637454269</v>
      </c>
      <c r="ED222" s="4">
        <f t="shared" si="1072"/>
        <v>0.45779058399250189</v>
      </c>
      <c r="EE222" s="4">
        <f t="shared" si="1073"/>
        <v>1.4044184441230969</v>
      </c>
      <c r="EF222" s="4">
        <f t="shared" si="1074"/>
        <v>0.76064784344069047</v>
      </c>
      <c r="EG222" s="4">
        <f t="shared" si="1075"/>
        <v>0.90369966573471527</v>
      </c>
      <c r="EH222" s="4">
        <f t="shared" si="1076"/>
        <v>2.5582736359398943</v>
      </c>
      <c r="EI222" s="4">
        <f t="shared" si="1077"/>
        <v>0.8848483986290514</v>
      </c>
      <c r="EJ222" s="4">
        <f t="shared" si="1078"/>
        <v>0.41514279494422768</v>
      </c>
      <c r="EK222" s="4">
        <f t="shared" si="1079"/>
        <v>1.2735827659007413</v>
      </c>
      <c r="EL222" s="4">
        <f t="shared" si="1080"/>
        <v>0.40753237733524833</v>
      </c>
      <c r="EM222" s="4">
        <f t="shared" si="1081"/>
        <v>0.48417526763507346</v>
      </c>
      <c r="EN222" s="4">
        <f t="shared" si="1082"/>
        <v>1.3706465425744245</v>
      </c>
      <c r="EO222" s="4">
        <f t="shared" si="1083"/>
        <v>0.47407532221933124</v>
      </c>
      <c r="EP222" s="4">
        <f t="shared" si="1084"/>
        <v>0.22242110014003125</v>
      </c>
      <c r="EQ222" s="4">
        <f t="shared" si="1085"/>
        <v>0.68234757620948916</v>
      </c>
      <c r="ER222" s="4">
        <f t="shared" si="1086"/>
        <v>1.9254114444664294</v>
      </c>
      <c r="ET222" s="4">
        <f t="shared" si="1087"/>
        <v>0.25160031386918374</v>
      </c>
      <c r="EU222" s="4">
        <f t="shared" si="1088"/>
        <v>0.22055724294205659</v>
      </c>
      <c r="EV222" s="4">
        <f t="shared" si="1089"/>
        <v>9.0873744782781901E-2</v>
      </c>
      <c r="EW222" s="4">
        <f t="shared" si="1090"/>
        <v>0.22420261043071654</v>
      </c>
      <c r="EX222" s="4">
        <f t="shared" si="1091"/>
        <v>0.38117888713329379</v>
      </c>
      <c r="EY222" s="4">
        <f t="shared" si="1092"/>
        <v>0.16721234108763694</v>
      </c>
      <c r="EZ222" s="4">
        <f t="shared" si="1093"/>
        <v>0.38555269650789692</v>
      </c>
      <c r="FA222" s="4">
        <f t="shared" si="1094"/>
        <v>0.34561467277920205</v>
      </c>
      <c r="FB222" s="4">
        <f t="shared" si="1095"/>
        <v>0.15723286762312538</v>
      </c>
      <c r="FC222" s="4">
        <f t="shared" si="1096"/>
        <v>0.35039779348746758</v>
      </c>
      <c r="FD222" s="4">
        <f t="shared" si="1097"/>
        <v>0.5348192153794985</v>
      </c>
      <c r="FE222" s="4">
        <f t="shared" si="1098"/>
        <v>0.27260137529509304</v>
      </c>
      <c r="FF222" s="4">
        <f t="shared" si="1099"/>
        <v>0.17084426494572855</v>
      </c>
      <c r="FG222" s="4">
        <f t="shared" si="1100"/>
        <v>0.14779736315834474</v>
      </c>
      <c r="FH222" s="4">
        <f t="shared" si="1101"/>
        <v>5.7726836835803437E-2</v>
      </c>
      <c r="FI222" s="4">
        <f t="shared" si="1102"/>
        <v>0.15047231458610741</v>
      </c>
      <c r="FJ222" s="4">
        <f t="shared" si="1103"/>
        <v>0.27406252083023325</v>
      </c>
      <c r="FK222" s="4">
        <f t="shared" si="1104"/>
        <v>0.10957648859731219</v>
      </c>
      <c r="FL222" s="4">
        <f t="shared" si="1105"/>
        <v>0.27775891442385481</v>
      </c>
      <c r="FM222" s="4">
        <f t="shared" si="1106"/>
        <v>0.24454293473884536</v>
      </c>
      <c r="FN222" s="4">
        <f t="shared" si="1107"/>
        <v>0.10261296776582872</v>
      </c>
      <c r="FO222" s="4">
        <f t="shared" si="1108"/>
        <v>0.24845836813780359</v>
      </c>
      <c r="FP222" s="4">
        <f t="shared" si="1109"/>
        <v>0.41336847196124166</v>
      </c>
      <c r="FQ222" s="4">
        <f t="shared" si="1110"/>
        <v>0.18678698125953602</v>
      </c>
      <c r="FR222" s="4">
        <f t="shared" si="1111"/>
        <v>0.13392828351008923</v>
      </c>
      <c r="FS222" s="4">
        <f t="shared" si="1112"/>
        <v>0.1151696328919926</v>
      </c>
      <c r="FT222" s="4">
        <f t="shared" si="1113"/>
        <v>4.3957432641148937E-2</v>
      </c>
      <c r="FU222" s="4">
        <f t="shared" si="1114"/>
        <v>0.11733536824095019</v>
      </c>
      <c r="FV222" s="4">
        <f t="shared" si="1115"/>
        <v>0.22078195771352363</v>
      </c>
      <c r="FW222" s="4">
        <f t="shared" si="1116"/>
        <v>8.4549274383438289E-2</v>
      </c>
      <c r="FX222" s="4">
        <f t="shared" si="1117"/>
        <v>0.22398145723375826</v>
      </c>
      <c r="FY222" s="4">
        <f t="shared" si="1118"/>
        <v>0.195456100464623</v>
      </c>
      <c r="FZ222" s="4">
        <f t="shared" si="1119"/>
        <v>7.903504664011618E-2</v>
      </c>
      <c r="GA222" s="4">
        <f t="shared" si="1120"/>
        <v>0.19879240713729132</v>
      </c>
      <c r="GB222" s="4">
        <f t="shared" si="1121"/>
        <v>0.34591025670179304</v>
      </c>
      <c r="GC222" s="4">
        <f t="shared" si="1122"/>
        <v>0.14703699749212912</v>
      </c>
      <c r="GD222" s="4">
        <f t="shared" si="1123"/>
        <v>0.18361337861175597</v>
      </c>
      <c r="GE222" s="4">
        <f t="shared" si="1124"/>
        <v>0.15917460462118491</v>
      </c>
      <c r="GF222" s="4">
        <f t="shared" si="1125"/>
        <v>6.268053868947579E-2</v>
      </c>
      <c r="GG222" s="4">
        <f t="shared" si="1126"/>
        <v>0.16201632287354487</v>
      </c>
      <c r="GH222" s="4">
        <f t="shared" si="1127"/>
        <v>0.29183103079147371</v>
      </c>
      <c r="GI222" s="4">
        <f t="shared" si="1128"/>
        <v>0.11842037978270045</v>
      </c>
      <c r="GJ222" s="4">
        <f t="shared" si="1129"/>
        <v>0.2956694672462799</v>
      </c>
      <c r="GK222" s="4">
        <f t="shared" si="1130"/>
        <v>0.26108590690016997</v>
      </c>
      <c r="GL222" s="4">
        <f t="shared" si="1131"/>
        <v>0.11096487453673137</v>
      </c>
      <c r="GM222" s="4">
        <f t="shared" si="1132"/>
        <v>0.26517324036317003</v>
      </c>
      <c r="GN222" s="4">
        <f t="shared" si="1133"/>
        <v>0.43475966295646312</v>
      </c>
      <c r="GO222" s="4">
        <f t="shared" si="1134"/>
        <v>0.20045959325273027</v>
      </c>
      <c r="GP222" s="4">
        <f t="shared" si="1135"/>
        <v>0.38977582499272406</v>
      </c>
      <c r="GQ222" s="4">
        <f t="shared" si="1136"/>
        <v>0.34964927701399878</v>
      </c>
      <c r="GR222" s="4">
        <f t="shared" si="1137"/>
        <v>0.15960472231661788</v>
      </c>
      <c r="GS222" s="4">
        <f t="shared" si="1138"/>
        <v>0.35445798962689568</v>
      </c>
      <c r="GT222" s="4">
        <f t="shared" si="1139"/>
        <v>0.53924245633067402</v>
      </c>
      <c r="GU222" s="4">
        <f t="shared" si="1140"/>
        <v>0.27614331994367342</v>
      </c>
      <c r="GV222" s="4">
        <f t="shared" si="1141"/>
        <v>0.54383603777891343</v>
      </c>
      <c r="GW222" s="4">
        <f t="shared" si="1142"/>
        <v>0.50086722609357148</v>
      </c>
      <c r="GX222" s="4">
        <f t="shared" si="1143"/>
        <v>0.26170569448931341</v>
      </c>
      <c r="GY222" s="4">
        <f t="shared" si="1144"/>
        <v>0.50613710565566439</v>
      </c>
      <c r="GZ222" s="4">
        <f t="shared" si="1145"/>
        <v>0.68596958368414285</v>
      </c>
      <c r="HA222" s="4">
        <f t="shared" si="1146"/>
        <v>0.41590098530653419</v>
      </c>
      <c r="HB222" s="4">
        <f t="shared" si="1147"/>
        <v>0.56797275146504111</v>
      </c>
      <c r="HC222" s="4">
        <f t="shared" si="1148"/>
        <v>0.52529294299899942</v>
      </c>
      <c r="HD222" s="4">
        <f t="shared" si="1149"/>
        <v>0.28103515983133676</v>
      </c>
      <c r="HE222" s="4">
        <f t="shared" si="1150"/>
        <v>0.53054664806323526</v>
      </c>
      <c r="HF222" s="4">
        <f t="shared" si="1151"/>
        <v>0.70664246998438851</v>
      </c>
      <c r="HG222" s="4">
        <f t="shared" si="1152"/>
        <v>0.43983443884165041</v>
      </c>
      <c r="HH222" s="4">
        <f t="shared" si="1153"/>
        <v>0.71046323061726513</v>
      </c>
      <c r="HI222" s="4">
        <f t="shared" si="1154"/>
        <v>0.67377487134213476</v>
      </c>
      <c r="HJ222" s="4">
        <f t="shared" si="1155"/>
        <v>0.42182585300718906</v>
      </c>
      <c r="HK222" s="4">
        <f t="shared" si="1156"/>
        <v>0.67839138538349908</v>
      </c>
      <c r="HL222" s="4">
        <f t="shared" si="1157"/>
        <v>0.81804870668990226</v>
      </c>
      <c r="HM222" s="4">
        <f t="shared" si="1158"/>
        <v>0.59440748995110038</v>
      </c>
      <c r="HN222" s="4">
        <f t="shared" si="1159"/>
        <v>0.34183225812271739</v>
      </c>
      <c r="HP222" s="4">
        <f t="shared" ref="HP222:IU222" si="1244">IF(B1=1,ET222,0)</f>
        <v>0.25160031386918374</v>
      </c>
      <c r="HQ222" s="4">
        <f t="shared" si="1244"/>
        <v>0.22055724294205659</v>
      </c>
      <c r="HR222" s="4">
        <f t="shared" si="1244"/>
        <v>9.0873744782781901E-2</v>
      </c>
      <c r="HS222" s="4">
        <f t="shared" si="1244"/>
        <v>0.22420261043071654</v>
      </c>
      <c r="HT222" s="4">
        <f t="shared" si="1244"/>
        <v>0.38117888713329379</v>
      </c>
      <c r="HU222" s="4">
        <f t="shared" si="1244"/>
        <v>0.16721234108763694</v>
      </c>
      <c r="HV222" s="4">
        <f t="shared" si="1244"/>
        <v>0.38555269650789692</v>
      </c>
      <c r="HW222" s="4">
        <f t="shared" si="1244"/>
        <v>0.34561467277920205</v>
      </c>
      <c r="HX222" s="4">
        <f t="shared" si="1244"/>
        <v>0.15723286762312538</v>
      </c>
      <c r="HY222" s="4">
        <f t="shared" si="1244"/>
        <v>0.35039779348746758</v>
      </c>
      <c r="HZ222" s="4">
        <f t="shared" si="1244"/>
        <v>0.5348192153794985</v>
      </c>
      <c r="IA222" s="4">
        <f t="shared" si="1244"/>
        <v>0.27260137529509304</v>
      </c>
      <c r="IB222" s="4">
        <f t="shared" si="1244"/>
        <v>0.17084426494572855</v>
      </c>
      <c r="IC222" s="4">
        <f t="shared" si="1244"/>
        <v>0.14779736315834474</v>
      </c>
      <c r="ID222" s="4">
        <f t="shared" si="1244"/>
        <v>5.7726836835803437E-2</v>
      </c>
      <c r="IE222" s="4">
        <f t="shared" si="1244"/>
        <v>0.15047231458610741</v>
      </c>
      <c r="IF222" s="4">
        <f t="shared" si="1244"/>
        <v>0.27406252083023325</v>
      </c>
      <c r="IG222" s="4">
        <f t="shared" si="1244"/>
        <v>0.10957648859731219</v>
      </c>
      <c r="IH222" s="4">
        <f t="shared" si="1244"/>
        <v>0.27775891442385481</v>
      </c>
      <c r="II222" s="4">
        <f t="shared" si="1244"/>
        <v>0.24454293473884536</v>
      </c>
      <c r="IJ222" s="4">
        <f t="shared" si="1244"/>
        <v>0.10261296776582872</v>
      </c>
      <c r="IK222" s="4">
        <f t="shared" si="1244"/>
        <v>0.24845836813780359</v>
      </c>
      <c r="IL222" s="4">
        <f t="shared" si="1244"/>
        <v>0.41336847196124166</v>
      </c>
      <c r="IM222" s="4">
        <f t="shared" si="1244"/>
        <v>0.18678698125953602</v>
      </c>
      <c r="IN222" s="4">
        <f t="shared" si="1244"/>
        <v>0.13392828351008923</v>
      </c>
      <c r="IO222" s="4">
        <f t="shared" si="1244"/>
        <v>0.1151696328919926</v>
      </c>
      <c r="IP222" s="4">
        <f t="shared" si="1244"/>
        <v>4.3957432641148937E-2</v>
      </c>
      <c r="IQ222" s="4">
        <f t="shared" si="1244"/>
        <v>0.11733536824095019</v>
      </c>
      <c r="IR222" s="4">
        <f t="shared" si="1244"/>
        <v>0.22078195771352363</v>
      </c>
      <c r="IS222" s="4">
        <f t="shared" si="1244"/>
        <v>8.4549274383438289E-2</v>
      </c>
      <c r="IT222" s="4">
        <f t="shared" si="1244"/>
        <v>0.22398145723375826</v>
      </c>
      <c r="IU222" s="4">
        <f t="shared" si="1244"/>
        <v>0.195456100464623</v>
      </c>
      <c r="IV222" s="4">
        <f t="shared" ref="IV222:KA222" si="1245">IF(AH1=1,FZ222,0)</f>
        <v>7.903504664011618E-2</v>
      </c>
      <c r="IW222" s="4">
        <f t="shared" si="1245"/>
        <v>0.19879240713729132</v>
      </c>
      <c r="IX222" s="4">
        <f t="shared" si="1245"/>
        <v>0.34591025670179304</v>
      </c>
      <c r="IY222" s="4">
        <f t="shared" si="1245"/>
        <v>0.14703699749212912</v>
      </c>
      <c r="IZ222" s="4">
        <f t="shared" si="1245"/>
        <v>0.18361337861175597</v>
      </c>
      <c r="JA222" s="4">
        <f t="shared" si="1245"/>
        <v>0.15917460462118491</v>
      </c>
      <c r="JB222" s="4">
        <f t="shared" si="1245"/>
        <v>6.268053868947579E-2</v>
      </c>
      <c r="JC222" s="4">
        <f t="shared" si="1245"/>
        <v>0.16201632287354487</v>
      </c>
      <c r="JD222" s="4">
        <f t="shared" si="1245"/>
        <v>0.29183103079147371</v>
      </c>
      <c r="JE222" s="4">
        <f t="shared" si="1245"/>
        <v>0.11842037978270045</v>
      </c>
      <c r="JF222" s="4">
        <f t="shared" si="1245"/>
        <v>0.2956694672462799</v>
      </c>
      <c r="JG222" s="4">
        <f t="shared" si="1245"/>
        <v>0.26108590690016997</v>
      </c>
      <c r="JH222" s="4">
        <f t="shared" si="1245"/>
        <v>0.11096487453673137</v>
      </c>
      <c r="JI222" s="4">
        <f t="shared" si="1245"/>
        <v>0.26517324036317003</v>
      </c>
      <c r="JJ222" s="4">
        <f t="shared" si="1245"/>
        <v>0.43475966295646312</v>
      </c>
      <c r="JK222" s="4">
        <f t="shared" si="1245"/>
        <v>0.20045959325273027</v>
      </c>
      <c r="JL222" s="4">
        <f t="shared" si="1245"/>
        <v>0.38977582499272406</v>
      </c>
      <c r="JM222" s="4">
        <f t="shared" si="1245"/>
        <v>0.34964927701399878</v>
      </c>
      <c r="JN222" s="4">
        <f t="shared" si="1245"/>
        <v>0.15960472231661788</v>
      </c>
      <c r="JO222" s="4">
        <f t="shared" si="1245"/>
        <v>0.35445798962689568</v>
      </c>
      <c r="JP222" s="4">
        <f t="shared" si="1245"/>
        <v>0.53924245633067402</v>
      </c>
      <c r="JQ222" s="4">
        <f t="shared" si="1245"/>
        <v>0.27614331994367342</v>
      </c>
      <c r="JR222" s="4">
        <f t="shared" si="1245"/>
        <v>0.54383603777891343</v>
      </c>
      <c r="JS222" s="4">
        <f t="shared" si="1245"/>
        <v>0.50086722609357148</v>
      </c>
      <c r="JT222" s="4">
        <f t="shared" si="1245"/>
        <v>0.26170569448931341</v>
      </c>
      <c r="JU222" s="4">
        <f t="shared" si="1245"/>
        <v>0.50613710565566439</v>
      </c>
      <c r="JV222" s="4">
        <f t="shared" si="1245"/>
        <v>0.68596958368414285</v>
      </c>
      <c r="JW222" s="4">
        <f t="shared" si="1245"/>
        <v>0.41590098530653419</v>
      </c>
      <c r="JX222" s="4">
        <f t="shared" si="1245"/>
        <v>0.56797275146504111</v>
      </c>
      <c r="JY222" s="4">
        <f t="shared" si="1245"/>
        <v>0.52529294299899942</v>
      </c>
      <c r="JZ222" s="4">
        <f t="shared" si="1245"/>
        <v>0.28103515983133676</v>
      </c>
      <c r="KA222" s="4">
        <f t="shared" si="1245"/>
        <v>0.53054664806323526</v>
      </c>
      <c r="KB222" s="4">
        <f t="shared" ref="KB222:KJ222" si="1246">IF(BN1=1,HF222,0)</f>
        <v>0.70664246998438851</v>
      </c>
      <c r="KC222" s="4">
        <f t="shared" si="1246"/>
        <v>0.43983443884165041</v>
      </c>
      <c r="KD222" s="4">
        <f t="shared" si="1246"/>
        <v>0.71046323061726513</v>
      </c>
      <c r="KE222" s="4">
        <f t="shared" si="1246"/>
        <v>0.67377487134213476</v>
      </c>
      <c r="KF222" s="4">
        <f t="shared" si="1246"/>
        <v>0.42182585300718906</v>
      </c>
      <c r="KG222" s="4">
        <f t="shared" si="1246"/>
        <v>0.67839138538349908</v>
      </c>
      <c r="KH222" s="4">
        <f t="shared" si="1246"/>
        <v>0.81804870668990226</v>
      </c>
      <c r="KI222" s="4">
        <f t="shared" si="1246"/>
        <v>0.59440748995110038</v>
      </c>
      <c r="KJ222" s="4">
        <f t="shared" si="1246"/>
        <v>0</v>
      </c>
    </row>
    <row r="223" spans="1:296" x14ac:dyDescent="0.2">
      <c r="A223" s="4" t="str">
        <f>'Respondent Data'!A223</f>
        <v>1904</v>
      </c>
      <c r="B223" s="4">
        <f>SUMPRODUCT('Respondent Data'!I223:Z223,'Product Coding'!A100:R100)</f>
        <v>1.2290515139199902</v>
      </c>
      <c r="C223" s="4">
        <f>SUMPRODUCT('Respondent Data'!I223:Z223,'Product Coding'!A101:R101)</f>
        <v>0.81993137247868608</v>
      </c>
      <c r="D223" s="4">
        <f>SUMPRODUCT('Respondent Data'!I223:Z223,'Product Coding'!A102:R102)</f>
        <v>4.431995556179763E-2</v>
      </c>
      <c r="E223" s="4">
        <f>SUMPRODUCT('Respondent Data'!I223:Z223,'Product Coding'!A103:R103)</f>
        <v>0.33848220568955106</v>
      </c>
      <c r="F223" s="4">
        <f>SUMPRODUCT('Respondent Data'!I223:Z223,'Product Coding'!A104:R104)</f>
        <v>-0.90927380825904414</v>
      </c>
      <c r="G223" s="4">
        <f>SUMPRODUCT('Respondent Data'!I223:Z223,'Product Coding'!A105:R105)</f>
        <v>-1.25897407590128</v>
      </c>
      <c r="H223" s="4">
        <f>SUMPRODUCT('Respondent Data'!I223:Z223,'Product Coding'!A106:R106)</f>
        <v>1.9166558064899863</v>
      </c>
      <c r="I223" s="4">
        <f>SUMPRODUCT('Respondent Data'!I223:Z223,'Product Coding'!A107:R107)</f>
        <v>1.5075356650486822</v>
      </c>
      <c r="J223" s="4">
        <f>SUMPRODUCT('Respondent Data'!I223:Z223,'Product Coding'!A108:R108)</f>
        <v>0.73192424813179358</v>
      </c>
      <c r="K223" s="4">
        <f>SUMPRODUCT('Respondent Data'!I223:Z223,'Product Coding'!A109:R109)</f>
        <v>1.026086498259547</v>
      </c>
      <c r="L223" s="4">
        <f>SUMPRODUCT('Respondent Data'!I223:Z223,'Product Coding'!A110:R110)</f>
        <v>-0.22166951568904808</v>
      </c>
      <c r="M223" s="4">
        <f>SUMPRODUCT('Respondent Data'!I223:Z223,'Product Coding'!A111:R111)</f>
        <v>-0.57136978333128408</v>
      </c>
      <c r="N223" s="4">
        <f>SUMPRODUCT('Respondent Data'!I223:Z223,'Product Coding'!A112:R112)</f>
        <v>-5.0232587345067914E-2</v>
      </c>
      <c r="O223" s="4">
        <f>SUMPRODUCT('Respondent Data'!I223:Z223,'Product Coding'!A113:R113)</f>
        <v>-0.45935272878637207</v>
      </c>
      <c r="P223" s="4">
        <f>SUMPRODUCT('Respondent Data'!I223:Z223,'Product Coding'!A114:R114)</f>
        <v>-1.2349641457032605</v>
      </c>
      <c r="Q223" s="4">
        <f>SUMPRODUCT('Respondent Data'!I223:Z223,'Product Coding'!A115:R115)</f>
        <v>-0.94080189557550709</v>
      </c>
      <c r="R223" s="4">
        <f>SUMPRODUCT('Respondent Data'!I223:Z223,'Product Coding'!A116:R116)</f>
        <v>-2.1885579095241021</v>
      </c>
      <c r="S223" s="4">
        <f>SUMPRODUCT('Respondent Data'!I223:Z223,'Product Coding'!A117:R117)</f>
        <v>-2.5382581771663379</v>
      </c>
      <c r="T223" s="4">
        <f>SUMPRODUCT('Respondent Data'!I223:Z223,'Product Coding'!A118:R118)</f>
        <v>0.63737170522492814</v>
      </c>
      <c r="U223" s="4">
        <f>SUMPRODUCT('Respondent Data'!I223:Z223,'Product Coding'!A119:R119)</f>
        <v>0.22825156378362393</v>
      </c>
      <c r="V223" s="4">
        <f>SUMPRODUCT('Respondent Data'!I223:Z223,'Product Coding'!A120:R120)</f>
        <v>-0.54735985313326441</v>
      </c>
      <c r="W223" s="4">
        <f>SUMPRODUCT('Respondent Data'!I223:Z223,'Product Coding'!A121:R121)</f>
        <v>-0.25319760300551103</v>
      </c>
      <c r="X223" s="4">
        <f>SUMPRODUCT('Respondent Data'!I223:Z223,'Product Coding'!A122:R122)</f>
        <v>-1.500953616954106</v>
      </c>
      <c r="Y223" s="4">
        <f>SUMPRODUCT('Respondent Data'!I223:Z223,'Product Coding'!A123:R123)</f>
        <v>-1.8506538845963418</v>
      </c>
      <c r="Z223" s="4">
        <f>SUMPRODUCT('Respondent Data'!I223:Z223,'Product Coding'!A124:R124)</f>
        <v>1.3056281417439473</v>
      </c>
      <c r="AA223" s="4">
        <f>SUMPRODUCT('Respondent Data'!I223:Z223,'Product Coding'!A125:R125)</f>
        <v>0.8965080003026431</v>
      </c>
      <c r="AB223" s="4">
        <f>SUMPRODUCT('Respondent Data'!I223:Z223,'Product Coding'!A126:R126)</f>
        <v>0.12089658338575465</v>
      </c>
      <c r="AC223" s="4">
        <f>SUMPRODUCT('Respondent Data'!I223:Z223,'Product Coding'!A127:R127)</f>
        <v>0.41505883351350809</v>
      </c>
      <c r="AD223" s="4">
        <f>SUMPRODUCT('Respondent Data'!I223:Z223,'Product Coding'!A128:R128)</f>
        <v>-0.83269718043508711</v>
      </c>
      <c r="AE223" s="4">
        <f>SUMPRODUCT('Respondent Data'!I223:Z223,'Product Coding'!A129:R129)</f>
        <v>-1.1823974480773229</v>
      </c>
      <c r="AF223" s="4">
        <f>SUMPRODUCT('Respondent Data'!I223:Z223,'Product Coding'!A130:R130)</f>
        <v>1.9932324343139434</v>
      </c>
      <c r="AG223" s="4">
        <f>SUMPRODUCT('Respondent Data'!I223:Z223,'Product Coding'!A131:R131)</f>
        <v>1.5841122928726392</v>
      </c>
      <c r="AH223" s="4">
        <f>SUMPRODUCT('Respondent Data'!I223:Z223,'Product Coding'!A132:R132)</f>
        <v>0.8085008759557506</v>
      </c>
      <c r="AI223" s="4">
        <f>SUMPRODUCT('Respondent Data'!I223:Z223,'Product Coding'!A133:R133)</f>
        <v>1.102663126083504</v>
      </c>
      <c r="AJ223" s="4">
        <f>SUMPRODUCT('Respondent Data'!I223:Z223,'Product Coding'!A134:R134)</f>
        <v>-0.14509288786509106</v>
      </c>
      <c r="AK223" s="4">
        <f>SUMPRODUCT('Respondent Data'!I223:Z223,'Product Coding'!A135:R135)</f>
        <v>-0.494793155507327</v>
      </c>
      <c r="AL223" s="4">
        <f>SUMPRODUCT('Respondent Data'!I223:Z223,'Product Coding'!A136:R136)</f>
        <v>2.031402801495386</v>
      </c>
      <c r="AM223" s="4">
        <f>SUMPRODUCT('Respondent Data'!I223:Z223,'Product Coding'!A137:R137)</f>
        <v>1.6222826600540818</v>
      </c>
      <c r="AN223" s="4">
        <f>SUMPRODUCT('Respondent Data'!I223:Z223,'Product Coding'!A138:R138)</f>
        <v>0.84667124313719344</v>
      </c>
      <c r="AO223" s="4">
        <f>SUMPRODUCT('Respondent Data'!I223:Z223,'Product Coding'!A139:R139)</f>
        <v>1.1408334932649469</v>
      </c>
      <c r="AP223" s="4">
        <f>SUMPRODUCT('Respondent Data'!I223:Z223,'Product Coding'!A140:R140)</f>
        <v>-0.1069225206836483</v>
      </c>
      <c r="AQ223" s="4">
        <f>SUMPRODUCT('Respondent Data'!I223:Z223,'Product Coding'!A141:R141)</f>
        <v>-0.45662278832588421</v>
      </c>
      <c r="AR223" s="4">
        <f>SUMPRODUCT('Respondent Data'!I223:Z223,'Product Coding'!A142:R142)</f>
        <v>2.7190070940653821</v>
      </c>
      <c r="AS223" s="4">
        <f>SUMPRODUCT('Respondent Data'!I223:Z223,'Product Coding'!A143:R143)</f>
        <v>2.3098869526240779</v>
      </c>
      <c r="AT223" s="4">
        <f>SUMPRODUCT('Respondent Data'!I223:Z223,'Product Coding'!A144:R144)</f>
        <v>1.5342755357071896</v>
      </c>
      <c r="AU223" s="4">
        <f>SUMPRODUCT('Respondent Data'!I223:Z223,'Product Coding'!A145:R145)</f>
        <v>1.828437785834943</v>
      </c>
      <c r="AV223" s="4">
        <f>SUMPRODUCT('Respondent Data'!I223:Z223,'Product Coding'!A146:R146)</f>
        <v>0.58068177188634773</v>
      </c>
      <c r="AW223" s="4">
        <f>SUMPRODUCT('Respondent Data'!I223:Z223,'Product Coding'!A147:R147)</f>
        <v>0.23098150424411176</v>
      </c>
      <c r="AX223" s="4">
        <f>SUMPRODUCT('Respondent Data'!I223:Z223,'Product Coding'!A148:R148)</f>
        <v>3.202544281385002</v>
      </c>
      <c r="AY223" s="4">
        <f>SUMPRODUCT('Respondent Data'!I223:Z223,'Product Coding'!A149:R149)</f>
        <v>2.7934241399436979</v>
      </c>
      <c r="AZ223" s="4">
        <f>SUMPRODUCT('Respondent Data'!I223:Z223,'Product Coding'!A150:R150)</f>
        <v>2.0178127230268097</v>
      </c>
      <c r="BA223" s="4">
        <f>SUMPRODUCT('Respondent Data'!I223:Z223,'Product Coding'!A151:R151)</f>
        <v>2.3119749731545629</v>
      </c>
      <c r="BB223" s="4">
        <f>SUMPRODUCT('Respondent Data'!I223:Z223,'Product Coding'!A152:R152)</f>
        <v>1.0642189592059679</v>
      </c>
      <c r="BC223" s="4">
        <f>SUMPRODUCT('Respondent Data'!I223:Z223,'Product Coding'!A153:R153)</f>
        <v>0.71451869156373182</v>
      </c>
      <c r="BD223" s="4">
        <f>SUMPRODUCT('Respondent Data'!I223:Z223,'Product Coding'!A154:R154)</f>
        <v>3.8901485739549981</v>
      </c>
      <c r="BE223" s="4">
        <f>SUMPRODUCT('Respondent Data'!I223:Z223,'Product Coding'!A155:R155)</f>
        <v>3.481028432513694</v>
      </c>
      <c r="BF223" s="4">
        <f>SUMPRODUCT('Respondent Data'!I223:Z223,'Product Coding'!A156:R156)</f>
        <v>2.7054170155968058</v>
      </c>
      <c r="BG223" s="4">
        <f>SUMPRODUCT('Respondent Data'!I223:Z223,'Product Coding'!A157:R157)</f>
        <v>2.999579265724559</v>
      </c>
      <c r="BH223" s="4">
        <f>SUMPRODUCT('Respondent Data'!I223:Z223,'Product Coding'!A158:R158)</f>
        <v>1.751823251775964</v>
      </c>
      <c r="BI223" s="4">
        <f>SUMPRODUCT('Respondent Data'!I223:Z223,'Product Coding'!A159:R159)</f>
        <v>1.4021229841337279</v>
      </c>
      <c r="BJ223" s="4">
        <f>SUMPRODUCT('Respondent Data'!I223:Z223,'Product Coding'!A160:R160)</f>
        <v>4.9171671626530822</v>
      </c>
      <c r="BK223" s="4">
        <f>SUMPRODUCT('Respondent Data'!I223:Z223,'Product Coding'!A161:R161)</f>
        <v>4.5080470212117785</v>
      </c>
      <c r="BL223" s="4">
        <f>SUMPRODUCT('Respondent Data'!I223:Z223,'Product Coding'!A162:R162)</f>
        <v>3.7324356042948899</v>
      </c>
      <c r="BM223" s="4">
        <f>SUMPRODUCT('Respondent Data'!I223:Z223,'Product Coding'!A163:R163)</f>
        <v>4.0265978544226435</v>
      </c>
      <c r="BN223" s="4">
        <f>SUMPRODUCT('Respondent Data'!I223:Z223,'Product Coding'!A164:R164)</f>
        <v>2.778841840474048</v>
      </c>
      <c r="BO223" s="4">
        <f>SUMPRODUCT('Respondent Data'!I223:Z223,'Product Coding'!A165:R165)</f>
        <v>2.4291415728318122</v>
      </c>
      <c r="BP223" s="4">
        <f>SUMPRODUCT('Respondent Data'!I223:Z223,'Product Coding'!A166:R166)</f>
        <v>5.6047714552230774</v>
      </c>
      <c r="BQ223" s="4">
        <f>SUMPRODUCT('Respondent Data'!I223:Z223,'Product Coding'!A167:R167)</f>
        <v>5.1956513137817737</v>
      </c>
      <c r="BR223" s="4">
        <f>SUMPRODUCT('Respondent Data'!I223:Z223,'Product Coding'!A168:R168)</f>
        <v>4.4200398968648855</v>
      </c>
      <c r="BS223" s="4">
        <f>SUMPRODUCT('Respondent Data'!I223:Z223,'Product Coding'!A169:R169)</f>
        <v>4.7142021469926387</v>
      </c>
      <c r="BT223" s="4">
        <f>SUMPRODUCT('Respondent Data'!I223:Z223,'Product Coding'!A170:R170)</f>
        <v>3.4664461330440441</v>
      </c>
      <c r="BU223" s="4">
        <f>SUMPRODUCT('Respondent Data'!I223:Z223,'Product Coding'!A171:R171)</f>
        <v>3.1167458654018083</v>
      </c>
      <c r="BV223" s="4">
        <f>SUMPRODUCT('Respondent Data'!I223:Z223,'Product Coding'!A172:R172)</f>
        <v>0.64998312130648805</v>
      </c>
      <c r="BX223" s="4">
        <f t="shared" si="1014"/>
        <v>0.29256994464063618</v>
      </c>
      <c r="BY223" s="4">
        <f t="shared" si="1015"/>
        <v>0.44046188127593849</v>
      </c>
      <c r="BZ223" s="4">
        <f t="shared" si="1016"/>
        <v>0.95664782370918078</v>
      </c>
      <c r="CA223" s="4">
        <f t="shared" si="1017"/>
        <v>0.71285146397628463</v>
      </c>
      <c r="CB223" s="4">
        <f t="shared" si="1018"/>
        <v>2.4825190937799295</v>
      </c>
      <c r="CC223" s="4">
        <f t="shared" si="1019"/>
        <v>3.5218065271578132</v>
      </c>
      <c r="CD223" s="4">
        <f t="shared" si="1020"/>
        <v>0.14709806489527633</v>
      </c>
      <c r="CE223" s="4">
        <f t="shared" si="1021"/>
        <v>0.22145504547777942</v>
      </c>
      <c r="CF223" s="4">
        <f t="shared" si="1022"/>
        <v>0.48098256923398497</v>
      </c>
      <c r="CG223" s="4">
        <f t="shared" si="1023"/>
        <v>0.35840684536983014</v>
      </c>
      <c r="CH223" s="4">
        <f t="shared" si="1024"/>
        <v>1.248158812789693</v>
      </c>
      <c r="CI223" s="4">
        <f t="shared" si="1025"/>
        <v>1.7706908538291246</v>
      </c>
      <c r="CJ223" s="4">
        <f t="shared" si="1026"/>
        <v>1.0515156371667209</v>
      </c>
      <c r="CK223" s="4">
        <f t="shared" si="1027"/>
        <v>1.5830489912639918</v>
      </c>
      <c r="CL223" s="4">
        <f t="shared" si="1028"/>
        <v>3.4382552422713846</v>
      </c>
      <c r="CM223" s="4">
        <f t="shared" si="1029"/>
        <v>2.5620350794028259</v>
      </c>
      <c r="CN223" s="4">
        <f t="shared" si="1030"/>
        <v>8.9223370154474271</v>
      </c>
      <c r="CO223" s="4">
        <f t="shared" si="1031"/>
        <v>12.657604453974072</v>
      </c>
      <c r="CP223" s="4">
        <f t="shared" si="1032"/>
        <v>0.52868012681321952</v>
      </c>
      <c r="CQ223" s="4">
        <f t="shared" si="1033"/>
        <v>0.79592400899340054</v>
      </c>
      <c r="CR223" s="4">
        <f t="shared" si="1034"/>
        <v>1.7286830107425635</v>
      </c>
      <c r="CS223" s="4">
        <f t="shared" si="1035"/>
        <v>1.288137791586492</v>
      </c>
      <c r="CT223" s="4">
        <f t="shared" si="1036"/>
        <v>4.4859649234575514</v>
      </c>
      <c r="CU223" s="4">
        <f t="shared" si="1037"/>
        <v>6.3639794705378927</v>
      </c>
      <c r="CV223" s="4">
        <f t="shared" si="1038"/>
        <v>0.27100225374252196</v>
      </c>
      <c r="CW223" s="4">
        <f t="shared" si="1039"/>
        <v>0.40799188262508634</v>
      </c>
      <c r="CX223" s="4">
        <f t="shared" si="1040"/>
        <v>0.88612559496331134</v>
      </c>
      <c r="CY223" s="4">
        <f t="shared" si="1041"/>
        <v>0.66030143170898081</v>
      </c>
      <c r="CZ223" s="4">
        <f t="shared" si="1042"/>
        <v>2.2995125839038786</v>
      </c>
      <c r="DA223" s="4">
        <f t="shared" si="1043"/>
        <v>3.2621857562204593</v>
      </c>
      <c r="DB223" s="4">
        <f t="shared" si="1044"/>
        <v>0.1362542798329763</v>
      </c>
      <c r="DC223" s="4">
        <f t="shared" si="1045"/>
        <v>0.20512980750926804</v>
      </c>
      <c r="DD223" s="4">
        <f t="shared" si="1046"/>
        <v>0.44552546377716362</v>
      </c>
      <c r="DE223" s="4">
        <f t="shared" si="1047"/>
        <v>0.33198578538638074</v>
      </c>
      <c r="DF223" s="4">
        <f t="shared" si="1048"/>
        <v>1.1561469573030636</v>
      </c>
      <c r="DG223" s="4">
        <f t="shared" si="1049"/>
        <v>1.6401589461227024</v>
      </c>
      <c r="DH223" s="4">
        <f t="shared" si="1050"/>
        <v>0.13115141264706076</v>
      </c>
      <c r="DI223" s="4">
        <f t="shared" si="1051"/>
        <v>0.19744747881562738</v>
      </c>
      <c r="DJ223" s="4">
        <f t="shared" si="1052"/>
        <v>0.42884006297811961</v>
      </c>
      <c r="DK223" s="4">
        <f t="shared" si="1053"/>
        <v>0.31955256587565989</v>
      </c>
      <c r="DL223" s="4">
        <f t="shared" si="1054"/>
        <v>1.1128480284345548</v>
      </c>
      <c r="DM223" s="4">
        <f t="shared" si="1055"/>
        <v>1.5787332553031923</v>
      </c>
      <c r="DN223" s="4">
        <f t="shared" si="1056"/>
        <v>6.5940194343479225E-2</v>
      </c>
      <c r="DO223" s="4">
        <f t="shared" si="1057"/>
        <v>9.9272473417954074E-2</v>
      </c>
      <c r="DP223" s="4">
        <f t="shared" si="1058"/>
        <v>0.21561183767913314</v>
      </c>
      <c r="DQ223" s="4">
        <f t="shared" si="1059"/>
        <v>0.16066436397069711</v>
      </c>
      <c r="DR223" s="4">
        <f t="shared" si="1060"/>
        <v>0.55951677369429231</v>
      </c>
      <c r="DS223" s="4">
        <f t="shared" si="1061"/>
        <v>0.79375414698241264</v>
      </c>
      <c r="DT223" s="4">
        <f t="shared" si="1062"/>
        <v>4.0658625284119475E-2</v>
      </c>
      <c r="DU223" s="4">
        <f t="shared" si="1063"/>
        <v>6.1211258746122446E-2</v>
      </c>
      <c r="DV223" s="4">
        <f t="shared" si="1064"/>
        <v>0.13294593687959272</v>
      </c>
      <c r="DW223" s="4">
        <f t="shared" si="1065"/>
        <v>9.9065406710345E-2</v>
      </c>
      <c r="DX223" s="4">
        <f t="shared" si="1066"/>
        <v>0.34499720645826926</v>
      </c>
      <c r="DY223" s="4">
        <f t="shared" si="1067"/>
        <v>0.48942762075837359</v>
      </c>
      <c r="DZ223" s="4">
        <f t="shared" si="1068"/>
        <v>2.0442308617661855E-2</v>
      </c>
      <c r="EA223" s="4">
        <f t="shared" si="1069"/>
        <v>3.0775743976088718E-2</v>
      </c>
      <c r="EB223" s="4">
        <f t="shared" si="1070"/>
        <v>6.6842443692219963E-2</v>
      </c>
      <c r="EC223" s="4">
        <f t="shared" si="1071"/>
        <v>4.9808019901205064E-2</v>
      </c>
      <c r="ED223" s="4">
        <f t="shared" si="1072"/>
        <v>0.17345739845773239</v>
      </c>
      <c r="EE223" s="4">
        <f t="shared" si="1073"/>
        <v>0.24607399782054173</v>
      </c>
      <c r="EF223" s="4">
        <f t="shared" si="1074"/>
        <v>7.3198374125703833E-3</v>
      </c>
      <c r="EG223" s="4">
        <f t="shared" si="1075"/>
        <v>1.1019960923651685E-2</v>
      </c>
      <c r="EH223" s="4">
        <f t="shared" si="1076"/>
        <v>2.3934469889727319E-2</v>
      </c>
      <c r="EI223" s="4">
        <f t="shared" si="1077"/>
        <v>1.7834903793786452E-2</v>
      </c>
      <c r="EJ223" s="4">
        <f t="shared" si="1078"/>
        <v>6.2110399488884201E-2</v>
      </c>
      <c r="EK223" s="4">
        <f t="shared" si="1079"/>
        <v>8.8112438237593918E-2</v>
      </c>
      <c r="EL223" s="4">
        <f t="shared" si="1080"/>
        <v>3.6802615527022214E-3</v>
      </c>
      <c r="EM223" s="4">
        <f t="shared" si="1081"/>
        <v>5.5406064661967227E-3</v>
      </c>
      <c r="EN223" s="4">
        <f t="shared" si="1082"/>
        <v>1.2033752166161985E-2</v>
      </c>
      <c r="EO223" s="4">
        <f t="shared" si="1083"/>
        <v>8.967017575512869E-3</v>
      </c>
      <c r="EP223" s="4">
        <f t="shared" si="1084"/>
        <v>3.1227813184671348E-2</v>
      </c>
      <c r="EQ223" s="4">
        <f t="shared" si="1085"/>
        <v>4.4301095841798886E-2</v>
      </c>
      <c r="ER223" s="4">
        <f t="shared" si="1086"/>
        <v>0.52205458828604456</v>
      </c>
      <c r="ET223" s="4">
        <f t="shared" si="1087"/>
        <v>0.77365252390888806</v>
      </c>
      <c r="EU223" s="4">
        <f t="shared" si="1088"/>
        <v>0.69422177219588466</v>
      </c>
      <c r="EV223" s="4">
        <f t="shared" si="1089"/>
        <v>0.51107817558313517</v>
      </c>
      <c r="EW223" s="4">
        <f t="shared" si="1090"/>
        <v>0.58382178550296382</v>
      </c>
      <c r="EX223" s="4">
        <f t="shared" si="1091"/>
        <v>0.28714846152202977</v>
      </c>
      <c r="EY223" s="4">
        <f t="shared" si="1092"/>
        <v>0.22115054989505514</v>
      </c>
      <c r="EZ223" s="4">
        <f t="shared" si="1093"/>
        <v>0.87176504834509883</v>
      </c>
      <c r="FA223" s="4">
        <f t="shared" si="1094"/>
        <v>0.81869570534120151</v>
      </c>
      <c r="FB223" s="4">
        <f t="shared" si="1095"/>
        <v>0.67522739347110239</v>
      </c>
      <c r="FC223" s="4">
        <f t="shared" si="1096"/>
        <v>0.73615647875195089</v>
      </c>
      <c r="FD223" s="4">
        <f t="shared" si="1097"/>
        <v>0.44480843359954675</v>
      </c>
      <c r="FE223" s="4">
        <f t="shared" si="1098"/>
        <v>0.36092081461126896</v>
      </c>
      <c r="FF223" s="4">
        <f t="shared" si="1099"/>
        <v>0.48744449317533173</v>
      </c>
      <c r="FG223" s="4">
        <f t="shared" si="1100"/>
        <v>0.38713938581190405</v>
      </c>
      <c r="FH223" s="4">
        <f t="shared" si="1101"/>
        <v>0.2253137653003088</v>
      </c>
      <c r="FI223" s="4">
        <f t="shared" si="1102"/>
        <v>0.28073839187671606</v>
      </c>
      <c r="FJ223" s="4">
        <f t="shared" si="1103"/>
        <v>0.10078270859407078</v>
      </c>
      <c r="FK223" s="4">
        <f t="shared" si="1104"/>
        <v>7.3219282588684237E-2</v>
      </c>
      <c r="FL223" s="4">
        <f t="shared" si="1105"/>
        <v>0.6541590895700734</v>
      </c>
      <c r="FM223" s="4">
        <f t="shared" si="1106"/>
        <v>0.55681643265100678</v>
      </c>
      <c r="FN223" s="4">
        <f t="shared" si="1107"/>
        <v>0.36647715988375923</v>
      </c>
      <c r="FO223" s="4">
        <f t="shared" si="1108"/>
        <v>0.43703661714648961</v>
      </c>
      <c r="FP223" s="4">
        <f t="shared" si="1109"/>
        <v>0.18228333829187993</v>
      </c>
      <c r="FQ223" s="4">
        <f t="shared" si="1110"/>
        <v>0.13579614174657065</v>
      </c>
      <c r="FR223" s="4">
        <f t="shared" si="1111"/>
        <v>0.786780666246229</v>
      </c>
      <c r="FS223" s="4">
        <f t="shared" si="1112"/>
        <v>0.71023136733969039</v>
      </c>
      <c r="FT223" s="4">
        <f t="shared" si="1113"/>
        <v>0.53018738660372822</v>
      </c>
      <c r="FU223" s="4">
        <f t="shared" si="1114"/>
        <v>0.60230026963879713</v>
      </c>
      <c r="FV223" s="4">
        <f t="shared" si="1115"/>
        <v>0.30307506777768728</v>
      </c>
      <c r="FW223" s="4">
        <f t="shared" si="1116"/>
        <v>0.2346214025375471</v>
      </c>
      <c r="FX223" s="4">
        <f t="shared" si="1117"/>
        <v>0.88008469384774957</v>
      </c>
      <c r="FY223" s="4">
        <f t="shared" si="1118"/>
        <v>0.82978613072958074</v>
      </c>
      <c r="FZ223" s="4">
        <f t="shared" si="1119"/>
        <v>0.691789958086934</v>
      </c>
      <c r="GA223" s="4">
        <f t="shared" si="1120"/>
        <v>0.75075876257187024</v>
      </c>
      <c r="GB223" s="4">
        <f t="shared" si="1121"/>
        <v>0.46379027951360646</v>
      </c>
      <c r="GC223" s="4">
        <f t="shared" si="1122"/>
        <v>0.37876507453029862</v>
      </c>
      <c r="GD223" s="4">
        <f t="shared" si="1123"/>
        <v>0.88405494509338312</v>
      </c>
      <c r="GE223" s="4">
        <f t="shared" si="1124"/>
        <v>0.83510969599191198</v>
      </c>
      <c r="GF223" s="4">
        <f t="shared" si="1125"/>
        <v>0.69986839388847211</v>
      </c>
      <c r="GG223" s="4">
        <f t="shared" si="1126"/>
        <v>0.75783263650159804</v>
      </c>
      <c r="GH223" s="4">
        <f t="shared" si="1127"/>
        <v>0.47329480707654925</v>
      </c>
      <c r="GI223" s="4">
        <f t="shared" si="1128"/>
        <v>0.38778729748161789</v>
      </c>
      <c r="GJ223" s="4">
        <f t="shared" si="1129"/>
        <v>0.93813893622419198</v>
      </c>
      <c r="GK223" s="4">
        <f t="shared" si="1130"/>
        <v>0.90969256865926307</v>
      </c>
      <c r="GL223" s="4">
        <f t="shared" si="1131"/>
        <v>0.82263101510200576</v>
      </c>
      <c r="GM223" s="4">
        <f t="shared" si="1132"/>
        <v>0.86157551747254879</v>
      </c>
      <c r="GN223" s="4">
        <f t="shared" si="1133"/>
        <v>0.64122426694464474</v>
      </c>
      <c r="GO223" s="4">
        <f t="shared" si="1134"/>
        <v>0.55749000033381091</v>
      </c>
      <c r="GP223" s="4">
        <f t="shared" si="1135"/>
        <v>0.96092991083121149</v>
      </c>
      <c r="GQ223" s="4">
        <f t="shared" si="1136"/>
        <v>0.94231944088263175</v>
      </c>
      <c r="GR223" s="4">
        <f t="shared" si="1137"/>
        <v>0.88265465054249814</v>
      </c>
      <c r="GS223" s="4">
        <f t="shared" si="1138"/>
        <v>0.90986395704432055</v>
      </c>
      <c r="GT223" s="4">
        <f t="shared" si="1139"/>
        <v>0.74349596802008422</v>
      </c>
      <c r="GU223" s="4">
        <f t="shared" si="1140"/>
        <v>0.67139885554883749</v>
      </c>
      <c r="GV223" s="4">
        <f t="shared" si="1141"/>
        <v>0.9799672079009013</v>
      </c>
      <c r="GW223" s="4">
        <f t="shared" si="1142"/>
        <v>0.97014312360768684</v>
      </c>
      <c r="GX223" s="4">
        <f t="shared" si="1143"/>
        <v>0.93734553392824727</v>
      </c>
      <c r="GY223" s="4">
        <f t="shared" si="1144"/>
        <v>0.95255511583356711</v>
      </c>
      <c r="GZ223" s="4">
        <f t="shared" si="1145"/>
        <v>0.85218261976471721</v>
      </c>
      <c r="HA223" s="4">
        <f t="shared" si="1146"/>
        <v>0.80252055796771304</v>
      </c>
      <c r="HB223" s="4">
        <f t="shared" si="1147"/>
        <v>0.99273335326010015</v>
      </c>
      <c r="HC223" s="4">
        <f t="shared" si="1148"/>
        <v>0.98910015494295089</v>
      </c>
      <c r="HD223" s="4">
        <f t="shared" si="1149"/>
        <v>0.97662499838265537</v>
      </c>
      <c r="HE223" s="4">
        <f t="shared" si="1150"/>
        <v>0.98247760641012594</v>
      </c>
      <c r="HF223" s="4">
        <f t="shared" si="1151"/>
        <v>0.94152171043728272</v>
      </c>
      <c r="HG223" s="4">
        <f t="shared" si="1152"/>
        <v>0.91902267160891127</v>
      </c>
      <c r="HH223" s="4">
        <f t="shared" si="1153"/>
        <v>0.99633323310851118</v>
      </c>
      <c r="HI223" s="4">
        <f t="shared" si="1154"/>
        <v>0.9944899227037004</v>
      </c>
      <c r="HJ223" s="4">
        <f t="shared" si="1155"/>
        <v>0.98810933712397941</v>
      </c>
      <c r="HK223" s="4">
        <f t="shared" si="1156"/>
        <v>0.99111267522197111</v>
      </c>
      <c r="HL223" s="4">
        <f t="shared" si="1157"/>
        <v>0.96971783267924816</v>
      </c>
      <c r="HM223" s="4">
        <f t="shared" si="1158"/>
        <v>0.95757823484223359</v>
      </c>
      <c r="HN223" s="4">
        <f t="shared" si="1159"/>
        <v>0.65700665908841027</v>
      </c>
      <c r="HP223" s="4">
        <f t="shared" ref="HP223:IU223" si="1247">IF(B1=1,ET223,0)</f>
        <v>0.77365252390888806</v>
      </c>
      <c r="HQ223" s="4">
        <f t="shared" si="1247"/>
        <v>0.69422177219588466</v>
      </c>
      <c r="HR223" s="4">
        <f t="shared" si="1247"/>
        <v>0.51107817558313517</v>
      </c>
      <c r="HS223" s="4">
        <f t="shared" si="1247"/>
        <v>0.58382178550296382</v>
      </c>
      <c r="HT223" s="4">
        <f t="shared" si="1247"/>
        <v>0.28714846152202977</v>
      </c>
      <c r="HU223" s="4">
        <f t="shared" si="1247"/>
        <v>0.22115054989505514</v>
      </c>
      <c r="HV223" s="4">
        <f t="shared" si="1247"/>
        <v>0.87176504834509883</v>
      </c>
      <c r="HW223" s="4">
        <f t="shared" si="1247"/>
        <v>0.81869570534120151</v>
      </c>
      <c r="HX223" s="4">
        <f t="shared" si="1247"/>
        <v>0.67522739347110239</v>
      </c>
      <c r="HY223" s="4">
        <f t="shared" si="1247"/>
        <v>0.73615647875195089</v>
      </c>
      <c r="HZ223" s="4">
        <f t="shared" si="1247"/>
        <v>0.44480843359954675</v>
      </c>
      <c r="IA223" s="4">
        <f t="shared" si="1247"/>
        <v>0.36092081461126896</v>
      </c>
      <c r="IB223" s="4">
        <f t="shared" si="1247"/>
        <v>0.48744449317533173</v>
      </c>
      <c r="IC223" s="4">
        <f t="shared" si="1247"/>
        <v>0.38713938581190405</v>
      </c>
      <c r="ID223" s="4">
        <f t="shared" si="1247"/>
        <v>0.2253137653003088</v>
      </c>
      <c r="IE223" s="4">
        <f t="shared" si="1247"/>
        <v>0.28073839187671606</v>
      </c>
      <c r="IF223" s="4">
        <f t="shared" si="1247"/>
        <v>0.10078270859407078</v>
      </c>
      <c r="IG223" s="4">
        <f t="shared" si="1247"/>
        <v>7.3219282588684237E-2</v>
      </c>
      <c r="IH223" s="4">
        <f t="shared" si="1247"/>
        <v>0.6541590895700734</v>
      </c>
      <c r="II223" s="4">
        <f t="shared" si="1247"/>
        <v>0.55681643265100678</v>
      </c>
      <c r="IJ223" s="4">
        <f t="shared" si="1247"/>
        <v>0.36647715988375923</v>
      </c>
      <c r="IK223" s="4">
        <f t="shared" si="1247"/>
        <v>0.43703661714648961</v>
      </c>
      <c r="IL223" s="4">
        <f t="shared" si="1247"/>
        <v>0.18228333829187993</v>
      </c>
      <c r="IM223" s="4">
        <f t="shared" si="1247"/>
        <v>0.13579614174657065</v>
      </c>
      <c r="IN223" s="4">
        <f t="shared" si="1247"/>
        <v>0.786780666246229</v>
      </c>
      <c r="IO223" s="4">
        <f t="shared" si="1247"/>
        <v>0.71023136733969039</v>
      </c>
      <c r="IP223" s="4">
        <f t="shared" si="1247"/>
        <v>0.53018738660372822</v>
      </c>
      <c r="IQ223" s="4">
        <f t="shared" si="1247"/>
        <v>0.60230026963879713</v>
      </c>
      <c r="IR223" s="4">
        <f t="shared" si="1247"/>
        <v>0.30307506777768728</v>
      </c>
      <c r="IS223" s="4">
        <f t="shared" si="1247"/>
        <v>0.2346214025375471</v>
      </c>
      <c r="IT223" s="4">
        <f t="shared" si="1247"/>
        <v>0.88008469384774957</v>
      </c>
      <c r="IU223" s="4">
        <f t="shared" si="1247"/>
        <v>0.82978613072958074</v>
      </c>
      <c r="IV223" s="4">
        <f t="shared" ref="IV223:KA223" si="1248">IF(AH1=1,FZ223,0)</f>
        <v>0.691789958086934</v>
      </c>
      <c r="IW223" s="4">
        <f t="shared" si="1248"/>
        <v>0.75075876257187024</v>
      </c>
      <c r="IX223" s="4">
        <f t="shared" si="1248"/>
        <v>0.46379027951360646</v>
      </c>
      <c r="IY223" s="4">
        <f t="shared" si="1248"/>
        <v>0.37876507453029862</v>
      </c>
      <c r="IZ223" s="4">
        <f t="shared" si="1248"/>
        <v>0.88405494509338312</v>
      </c>
      <c r="JA223" s="4">
        <f t="shared" si="1248"/>
        <v>0.83510969599191198</v>
      </c>
      <c r="JB223" s="4">
        <f t="shared" si="1248"/>
        <v>0.69986839388847211</v>
      </c>
      <c r="JC223" s="4">
        <f t="shared" si="1248"/>
        <v>0.75783263650159804</v>
      </c>
      <c r="JD223" s="4">
        <f t="shared" si="1248"/>
        <v>0.47329480707654925</v>
      </c>
      <c r="JE223" s="4">
        <f t="shared" si="1248"/>
        <v>0.38778729748161789</v>
      </c>
      <c r="JF223" s="4">
        <f t="shared" si="1248"/>
        <v>0.93813893622419198</v>
      </c>
      <c r="JG223" s="4">
        <f t="shared" si="1248"/>
        <v>0.90969256865926307</v>
      </c>
      <c r="JH223" s="4">
        <f t="shared" si="1248"/>
        <v>0.82263101510200576</v>
      </c>
      <c r="JI223" s="4">
        <f t="shared" si="1248"/>
        <v>0.86157551747254879</v>
      </c>
      <c r="JJ223" s="4">
        <f t="shared" si="1248"/>
        <v>0.64122426694464474</v>
      </c>
      <c r="JK223" s="4">
        <f t="shared" si="1248"/>
        <v>0.55749000033381091</v>
      </c>
      <c r="JL223" s="4">
        <f t="shared" si="1248"/>
        <v>0.96092991083121149</v>
      </c>
      <c r="JM223" s="4">
        <f t="shared" si="1248"/>
        <v>0.94231944088263175</v>
      </c>
      <c r="JN223" s="4">
        <f t="shared" si="1248"/>
        <v>0.88265465054249814</v>
      </c>
      <c r="JO223" s="4">
        <f t="shared" si="1248"/>
        <v>0.90986395704432055</v>
      </c>
      <c r="JP223" s="4">
        <f t="shared" si="1248"/>
        <v>0.74349596802008422</v>
      </c>
      <c r="JQ223" s="4">
        <f t="shared" si="1248"/>
        <v>0.67139885554883749</v>
      </c>
      <c r="JR223" s="4">
        <f t="shared" si="1248"/>
        <v>0.9799672079009013</v>
      </c>
      <c r="JS223" s="4">
        <f t="shared" si="1248"/>
        <v>0.97014312360768684</v>
      </c>
      <c r="JT223" s="4">
        <f t="shared" si="1248"/>
        <v>0.93734553392824727</v>
      </c>
      <c r="JU223" s="4">
        <f t="shared" si="1248"/>
        <v>0.95255511583356711</v>
      </c>
      <c r="JV223" s="4">
        <f t="shared" si="1248"/>
        <v>0.85218261976471721</v>
      </c>
      <c r="JW223" s="4">
        <f t="shared" si="1248"/>
        <v>0.80252055796771304</v>
      </c>
      <c r="JX223" s="4">
        <f t="shared" si="1248"/>
        <v>0.99273335326010015</v>
      </c>
      <c r="JY223" s="4">
        <f t="shared" si="1248"/>
        <v>0.98910015494295089</v>
      </c>
      <c r="JZ223" s="4">
        <f t="shared" si="1248"/>
        <v>0.97662499838265537</v>
      </c>
      <c r="KA223" s="4">
        <f t="shared" si="1248"/>
        <v>0.98247760641012594</v>
      </c>
      <c r="KB223" s="4">
        <f t="shared" ref="KB223:KJ223" si="1249">IF(BN1=1,HF223,0)</f>
        <v>0.94152171043728272</v>
      </c>
      <c r="KC223" s="4">
        <f t="shared" si="1249"/>
        <v>0.91902267160891127</v>
      </c>
      <c r="KD223" s="4">
        <f t="shared" si="1249"/>
        <v>0.99633323310851118</v>
      </c>
      <c r="KE223" s="4">
        <f t="shared" si="1249"/>
        <v>0.9944899227037004</v>
      </c>
      <c r="KF223" s="4">
        <f t="shared" si="1249"/>
        <v>0.98810933712397941</v>
      </c>
      <c r="KG223" s="4">
        <f t="shared" si="1249"/>
        <v>0.99111267522197111</v>
      </c>
      <c r="KH223" s="4">
        <f t="shared" si="1249"/>
        <v>0.96971783267924816</v>
      </c>
      <c r="KI223" s="4">
        <f t="shared" si="1249"/>
        <v>0.95757823484223359</v>
      </c>
      <c r="KJ223" s="4">
        <f t="shared" si="1249"/>
        <v>0</v>
      </c>
    </row>
    <row r="224" spans="1:296" x14ac:dyDescent="0.2">
      <c r="A224" s="4" t="str">
        <f>'Respondent Data'!A224</f>
        <v>1907</v>
      </c>
      <c r="B224" s="4">
        <f>SUMPRODUCT('Respondent Data'!I224:Z224,'Product Coding'!A100:R100)</f>
        <v>3.6826282162019162</v>
      </c>
      <c r="C224" s="4">
        <f>SUMPRODUCT('Respondent Data'!I224:Z224,'Product Coding'!A101:R101)</f>
        <v>3.2807359133469589</v>
      </c>
      <c r="D224" s="4">
        <f>SUMPRODUCT('Respondent Data'!I224:Z224,'Product Coding'!A102:R102)</f>
        <v>2.9203963841344649</v>
      </c>
      <c r="E224" s="4">
        <f>SUMPRODUCT('Respondent Data'!I224:Z224,'Product Coding'!A103:R103)</f>
        <v>2.8836208200323314</v>
      </c>
      <c r="F224" s="4">
        <f>SUMPRODUCT('Respondent Data'!I224:Z224,'Product Coding'!A104:R104)</f>
        <v>1.9777006728263586</v>
      </c>
      <c r="G224" s="4">
        <f>SUMPRODUCT('Respondent Data'!I224:Z224,'Product Coding'!A105:R105)</f>
        <v>1.3318390845192161</v>
      </c>
      <c r="H224" s="4">
        <f>SUMPRODUCT('Respondent Data'!I224:Z224,'Product Coding'!A106:R106)</f>
        <v>2.420233352225976</v>
      </c>
      <c r="I224" s="4">
        <f>SUMPRODUCT('Respondent Data'!I224:Z224,'Product Coding'!A107:R107)</f>
        <v>2.0183410493710188</v>
      </c>
      <c r="J224" s="4">
        <f>SUMPRODUCT('Respondent Data'!I224:Z224,'Product Coding'!A108:R108)</f>
        <v>1.6580015201585248</v>
      </c>
      <c r="K224" s="4">
        <f>SUMPRODUCT('Respondent Data'!I224:Z224,'Product Coding'!A109:R109)</f>
        <v>1.6212259560563913</v>
      </c>
      <c r="L224" s="4">
        <f>SUMPRODUCT('Respondent Data'!I224:Z224,'Product Coding'!A110:R110)</f>
        <v>0.71530580885041883</v>
      </c>
      <c r="M224" s="4">
        <f>SUMPRODUCT('Respondent Data'!I224:Z224,'Product Coding'!A111:R111)</f>
        <v>6.9444220543276036E-2</v>
      </c>
      <c r="N224" s="4">
        <f>SUMPRODUCT('Respondent Data'!I224:Z224,'Product Coding'!A112:R112)</f>
        <v>3.9269072789746806</v>
      </c>
      <c r="O224" s="4">
        <f>SUMPRODUCT('Respondent Data'!I224:Z224,'Product Coding'!A113:R113)</f>
        <v>3.5250149761197234</v>
      </c>
      <c r="P224" s="4">
        <f>SUMPRODUCT('Respondent Data'!I224:Z224,'Product Coding'!A114:R114)</f>
        <v>3.1646754469072294</v>
      </c>
      <c r="Q224" s="4">
        <f>SUMPRODUCT('Respondent Data'!I224:Z224,'Product Coding'!A115:R115)</f>
        <v>3.127899882805095</v>
      </c>
      <c r="R224" s="4">
        <f>SUMPRODUCT('Respondent Data'!I224:Z224,'Product Coding'!A116:R116)</f>
        <v>2.2219797355991227</v>
      </c>
      <c r="S224" s="4">
        <f>SUMPRODUCT('Respondent Data'!I224:Z224,'Product Coding'!A117:R117)</f>
        <v>1.5761181472919801</v>
      </c>
      <c r="T224" s="4">
        <f>SUMPRODUCT('Respondent Data'!I224:Z224,'Product Coding'!A118:R118)</f>
        <v>2.6645124149987405</v>
      </c>
      <c r="U224" s="4">
        <f>SUMPRODUCT('Respondent Data'!I224:Z224,'Product Coding'!A119:R119)</f>
        <v>2.2626201121437832</v>
      </c>
      <c r="V224" s="4">
        <f>SUMPRODUCT('Respondent Data'!I224:Z224,'Product Coding'!A120:R120)</f>
        <v>1.9022805829312892</v>
      </c>
      <c r="W224" s="4">
        <f>SUMPRODUCT('Respondent Data'!I224:Z224,'Product Coding'!A121:R121)</f>
        <v>1.8655050188291549</v>
      </c>
      <c r="X224" s="4">
        <f>SUMPRODUCT('Respondent Data'!I224:Z224,'Product Coding'!A122:R122)</f>
        <v>0.95958487162318284</v>
      </c>
      <c r="Y224" s="4">
        <f>SUMPRODUCT('Respondent Data'!I224:Z224,'Product Coding'!A123:R123)</f>
        <v>0.31372328331604005</v>
      </c>
      <c r="Z224" s="4">
        <f>SUMPRODUCT('Respondent Data'!I224:Z224,'Product Coding'!A124:R124)</f>
        <v>4.728794136492902</v>
      </c>
      <c r="AA224" s="4">
        <f>SUMPRODUCT('Respondent Data'!I224:Z224,'Product Coding'!A125:R125)</f>
        <v>4.3269018336379448</v>
      </c>
      <c r="AB224" s="4">
        <f>SUMPRODUCT('Respondent Data'!I224:Z224,'Product Coding'!A126:R126)</f>
        <v>3.9665623044254512</v>
      </c>
      <c r="AC224" s="4">
        <f>SUMPRODUCT('Respondent Data'!I224:Z224,'Product Coding'!A127:R127)</f>
        <v>3.9297867403233173</v>
      </c>
      <c r="AD224" s="4">
        <f>SUMPRODUCT('Respondent Data'!I224:Z224,'Product Coding'!A128:R128)</f>
        <v>3.023866593117345</v>
      </c>
      <c r="AE224" s="4">
        <f>SUMPRODUCT('Respondent Data'!I224:Z224,'Product Coding'!A129:R129)</f>
        <v>2.3780050048102019</v>
      </c>
      <c r="AF224" s="4">
        <f>SUMPRODUCT('Respondent Data'!I224:Z224,'Product Coding'!A130:R130)</f>
        <v>3.4663992725169619</v>
      </c>
      <c r="AG224" s="4">
        <f>SUMPRODUCT('Respondent Data'!I224:Z224,'Product Coding'!A131:R131)</f>
        <v>3.0645069696620051</v>
      </c>
      <c r="AH224" s="4">
        <f>SUMPRODUCT('Respondent Data'!I224:Z224,'Product Coding'!A132:R132)</f>
        <v>2.7041674404495111</v>
      </c>
      <c r="AI224" s="4">
        <f>SUMPRODUCT('Respondent Data'!I224:Z224,'Product Coding'!A133:R133)</f>
        <v>2.6673918763473772</v>
      </c>
      <c r="AJ224" s="4">
        <f>SUMPRODUCT('Respondent Data'!I224:Z224,'Product Coding'!A134:R134)</f>
        <v>1.7614717291414048</v>
      </c>
      <c r="AK224" s="4">
        <f>SUMPRODUCT('Respondent Data'!I224:Z224,'Product Coding'!A135:R135)</f>
        <v>1.1156101408342618</v>
      </c>
      <c r="AL224" s="4">
        <f>SUMPRODUCT('Respondent Data'!I224:Z224,'Product Coding'!A136:R136)</f>
        <v>5.2903226537254495</v>
      </c>
      <c r="AM224" s="4">
        <f>SUMPRODUCT('Respondent Data'!I224:Z224,'Product Coding'!A137:R137)</f>
        <v>4.8884303508704923</v>
      </c>
      <c r="AN224" s="4">
        <f>SUMPRODUCT('Respondent Data'!I224:Z224,'Product Coding'!A138:R138)</f>
        <v>4.5280908216579983</v>
      </c>
      <c r="AO224" s="4">
        <f>SUMPRODUCT('Respondent Data'!I224:Z224,'Product Coding'!A139:R139)</f>
        <v>4.4913152575558639</v>
      </c>
      <c r="AP224" s="4">
        <f>SUMPRODUCT('Respondent Data'!I224:Z224,'Product Coding'!A140:R140)</f>
        <v>3.585395110349892</v>
      </c>
      <c r="AQ224" s="4">
        <f>SUMPRODUCT('Respondent Data'!I224:Z224,'Product Coding'!A141:R141)</f>
        <v>2.939533522042749</v>
      </c>
      <c r="AR224" s="4">
        <f>SUMPRODUCT('Respondent Data'!I224:Z224,'Product Coding'!A142:R142)</f>
        <v>4.0279277897495094</v>
      </c>
      <c r="AS224" s="4">
        <f>SUMPRODUCT('Respondent Data'!I224:Z224,'Product Coding'!A143:R143)</f>
        <v>3.6260354868945521</v>
      </c>
      <c r="AT224" s="4">
        <f>SUMPRODUCT('Respondent Data'!I224:Z224,'Product Coding'!A144:R144)</f>
        <v>3.2656959576820581</v>
      </c>
      <c r="AU224" s="4">
        <f>SUMPRODUCT('Respondent Data'!I224:Z224,'Product Coding'!A145:R145)</f>
        <v>3.2289203935799242</v>
      </c>
      <c r="AV224" s="4">
        <f>SUMPRODUCT('Respondent Data'!I224:Z224,'Product Coding'!A146:R146)</f>
        <v>2.3230002463739519</v>
      </c>
      <c r="AW224" s="4">
        <f>SUMPRODUCT('Respondent Data'!I224:Z224,'Product Coding'!A147:R147)</f>
        <v>1.6771386580668088</v>
      </c>
      <c r="AX224" s="4">
        <f>SUMPRODUCT('Respondent Data'!I224:Z224,'Product Coding'!A148:R148)</f>
        <v>5.0723020498063773</v>
      </c>
      <c r="AY224" s="4">
        <f>SUMPRODUCT('Respondent Data'!I224:Z224,'Product Coding'!A149:R149)</f>
        <v>4.6704097469514201</v>
      </c>
      <c r="AZ224" s="4">
        <f>SUMPRODUCT('Respondent Data'!I224:Z224,'Product Coding'!A150:R150)</f>
        <v>4.3100702177389261</v>
      </c>
      <c r="BA224" s="4">
        <f>SUMPRODUCT('Respondent Data'!I224:Z224,'Product Coding'!A151:R151)</f>
        <v>4.2732946536367917</v>
      </c>
      <c r="BB224" s="4">
        <f>SUMPRODUCT('Respondent Data'!I224:Z224,'Product Coding'!A152:R152)</f>
        <v>3.3673745064308198</v>
      </c>
      <c r="BC224" s="4">
        <f>SUMPRODUCT('Respondent Data'!I224:Z224,'Product Coding'!A153:R153)</f>
        <v>2.7215129181236772</v>
      </c>
      <c r="BD224" s="4">
        <f>SUMPRODUCT('Respondent Data'!I224:Z224,'Product Coding'!A154:R154)</f>
        <v>3.8099071858304372</v>
      </c>
      <c r="BE224" s="4">
        <f>SUMPRODUCT('Respondent Data'!I224:Z224,'Product Coding'!A155:R155)</f>
        <v>3.4080148829754799</v>
      </c>
      <c r="BF224" s="4">
        <f>SUMPRODUCT('Respondent Data'!I224:Z224,'Product Coding'!A156:R156)</f>
        <v>3.0476753537629859</v>
      </c>
      <c r="BG224" s="4">
        <f>SUMPRODUCT('Respondent Data'!I224:Z224,'Product Coding'!A157:R157)</f>
        <v>3.010899789660852</v>
      </c>
      <c r="BH224" s="4">
        <f>SUMPRODUCT('Respondent Data'!I224:Z224,'Product Coding'!A158:R158)</f>
        <v>2.1049796424548797</v>
      </c>
      <c r="BI224" s="4">
        <f>SUMPRODUCT('Respondent Data'!I224:Z224,'Product Coding'!A159:R159)</f>
        <v>1.4591180541477371</v>
      </c>
      <c r="BJ224" s="4">
        <f>SUMPRODUCT('Respondent Data'!I224:Z224,'Product Coding'!A160:R160)</f>
        <v>5.1129744726262034</v>
      </c>
      <c r="BK224" s="4">
        <f>SUMPRODUCT('Respondent Data'!I224:Z224,'Product Coding'!A161:R161)</f>
        <v>4.7110821697712462</v>
      </c>
      <c r="BL224" s="4">
        <f>SUMPRODUCT('Respondent Data'!I224:Z224,'Product Coding'!A162:R162)</f>
        <v>4.3507426405587522</v>
      </c>
      <c r="BM224" s="4">
        <f>SUMPRODUCT('Respondent Data'!I224:Z224,'Product Coding'!A163:R163)</f>
        <v>4.3139670764566178</v>
      </c>
      <c r="BN224" s="4">
        <f>SUMPRODUCT('Respondent Data'!I224:Z224,'Product Coding'!A164:R164)</f>
        <v>3.4080469292506459</v>
      </c>
      <c r="BO224" s="4">
        <f>SUMPRODUCT('Respondent Data'!I224:Z224,'Product Coding'!A165:R165)</f>
        <v>2.7621853409435033</v>
      </c>
      <c r="BP224" s="4">
        <f>SUMPRODUCT('Respondent Data'!I224:Z224,'Product Coding'!A166:R166)</f>
        <v>3.8505796086502633</v>
      </c>
      <c r="BQ224" s="4">
        <f>SUMPRODUCT('Respondent Data'!I224:Z224,'Product Coding'!A167:R167)</f>
        <v>3.448687305795306</v>
      </c>
      <c r="BR224" s="4">
        <f>SUMPRODUCT('Respondent Data'!I224:Z224,'Product Coding'!A168:R168)</f>
        <v>3.088347776582812</v>
      </c>
      <c r="BS224" s="4">
        <f>SUMPRODUCT('Respondent Data'!I224:Z224,'Product Coding'!A169:R169)</f>
        <v>3.0515722124806781</v>
      </c>
      <c r="BT224" s="4">
        <f>SUMPRODUCT('Respondent Data'!I224:Z224,'Product Coding'!A170:R170)</f>
        <v>2.1456520652747058</v>
      </c>
      <c r="BU224" s="4">
        <f>SUMPRODUCT('Respondent Data'!I224:Z224,'Product Coding'!A171:R171)</f>
        <v>1.4997904769675632</v>
      </c>
      <c r="BV224" s="4">
        <f>SUMPRODUCT('Respondent Data'!I224:Z224,'Product Coding'!A172:R172)</f>
        <v>-3.8799770898730199</v>
      </c>
      <c r="BX224" s="4">
        <f t="shared" si="1014"/>
        <v>2.5156770441943293E-2</v>
      </c>
      <c r="BY224" s="4">
        <f t="shared" si="1015"/>
        <v>3.7600575857408468E-2</v>
      </c>
      <c r="BZ224" s="4">
        <f t="shared" si="1016"/>
        <v>5.3912313078877963E-2</v>
      </c>
      <c r="CA224" s="4">
        <f t="shared" si="1017"/>
        <v>5.5931876489483209E-2</v>
      </c>
      <c r="CB224" s="4">
        <f t="shared" si="1018"/>
        <v>0.13838706891948402</v>
      </c>
      <c r="CC224" s="4">
        <f t="shared" si="1019"/>
        <v>0.26399131225053568</v>
      </c>
      <c r="CD224" s="4">
        <f t="shared" si="1020"/>
        <v>8.8900869822862535E-2</v>
      </c>
      <c r="CE224" s="4">
        <f t="shared" si="1021"/>
        <v>0.13287571659003147</v>
      </c>
      <c r="CF224" s="4">
        <f t="shared" si="1022"/>
        <v>0.19051934897349662</v>
      </c>
      <c r="CG224" s="4">
        <f t="shared" si="1023"/>
        <v>0.19765623263189691</v>
      </c>
      <c r="CH224" s="4">
        <f t="shared" si="1024"/>
        <v>0.48904253539104908</v>
      </c>
      <c r="CI224" s="4">
        <f t="shared" si="1025"/>
        <v>0.93291216926724874</v>
      </c>
      <c r="CJ224" s="4">
        <f t="shared" si="1026"/>
        <v>1.9704518994219298E-2</v>
      </c>
      <c r="CK224" s="4">
        <f t="shared" si="1027"/>
        <v>2.9451366298616829E-2</v>
      </c>
      <c r="CL224" s="4">
        <f t="shared" si="1028"/>
        <v>4.222784476793863E-2</v>
      </c>
      <c r="CM224" s="4">
        <f t="shared" si="1029"/>
        <v>4.3809706226512576E-2</v>
      </c>
      <c r="CN224" s="4">
        <f t="shared" si="1030"/>
        <v>0.10839430420416347</v>
      </c>
      <c r="CO224" s="4">
        <f t="shared" si="1031"/>
        <v>0.20677621710442945</v>
      </c>
      <c r="CP224" s="4">
        <f t="shared" si="1032"/>
        <v>6.9633297408738998E-2</v>
      </c>
      <c r="CQ224" s="4">
        <f t="shared" si="1033"/>
        <v>0.10407743265222252</v>
      </c>
      <c r="CR224" s="4">
        <f t="shared" si="1034"/>
        <v>0.14922790424463425</v>
      </c>
      <c r="CS224" s="4">
        <f t="shared" si="1035"/>
        <v>0.15481800413170158</v>
      </c>
      <c r="CT224" s="4">
        <f t="shared" si="1036"/>
        <v>0.38305186867419344</v>
      </c>
      <c r="CU224" s="4">
        <f t="shared" si="1037"/>
        <v>0.73072120293374332</v>
      </c>
      <c r="CV224" s="4">
        <f t="shared" si="1038"/>
        <v>8.8371209789460062E-3</v>
      </c>
      <c r="CW224" s="4">
        <f t="shared" si="1039"/>
        <v>1.3208406003337815E-2</v>
      </c>
      <c r="CX224" s="4">
        <f t="shared" si="1040"/>
        <v>1.8938425901383487E-2</v>
      </c>
      <c r="CY224" s="4">
        <f t="shared" si="1041"/>
        <v>1.9647862203048642E-2</v>
      </c>
      <c r="CZ224" s="4">
        <f t="shared" si="1042"/>
        <v>4.8612888239590327E-2</v>
      </c>
      <c r="DA224" s="4">
        <f t="shared" si="1043"/>
        <v>9.2735399765745227E-2</v>
      </c>
      <c r="DB224" s="4">
        <f t="shared" si="1044"/>
        <v>3.122927657074406E-2</v>
      </c>
      <c r="DC224" s="4">
        <f t="shared" si="1045"/>
        <v>4.6676849295109429E-2</v>
      </c>
      <c r="DD224" s="4">
        <f t="shared" si="1046"/>
        <v>6.6926020555552856E-2</v>
      </c>
      <c r="DE224" s="4">
        <f t="shared" si="1047"/>
        <v>6.9433079418593266E-2</v>
      </c>
      <c r="DF224" s="4">
        <f t="shared" si="1048"/>
        <v>0.17179184661540134</v>
      </c>
      <c r="DG224" s="4">
        <f t="shared" si="1049"/>
        <v>0.32771526542215351</v>
      </c>
      <c r="DH224" s="4">
        <f t="shared" si="1050"/>
        <v>5.0401337793694444E-3</v>
      </c>
      <c r="DI224" s="4">
        <f t="shared" si="1051"/>
        <v>7.5332377397179266E-3</v>
      </c>
      <c r="DJ224" s="4">
        <f t="shared" si="1052"/>
        <v>1.0801277966099844E-2</v>
      </c>
      <c r="DK224" s="4">
        <f t="shared" si="1053"/>
        <v>1.1205895474092814E-2</v>
      </c>
      <c r="DL224" s="4">
        <f t="shared" si="1054"/>
        <v>2.7725710750459098E-2</v>
      </c>
      <c r="DM224" s="4">
        <f t="shared" si="1055"/>
        <v>5.2890395188231104E-2</v>
      </c>
      <c r="DN224" s="4">
        <f t="shared" si="1056"/>
        <v>1.7811200290736632E-2</v>
      </c>
      <c r="DO224" s="4">
        <f t="shared" si="1057"/>
        <v>2.6621516827404223E-2</v>
      </c>
      <c r="DP224" s="4">
        <f t="shared" si="1058"/>
        <v>3.8170360881610021E-2</v>
      </c>
      <c r="DQ224" s="4">
        <f t="shared" si="1059"/>
        <v>3.9600228379472954E-2</v>
      </c>
      <c r="DR224" s="4">
        <f t="shared" si="1060"/>
        <v>9.7979182497262646E-2</v>
      </c>
      <c r="DS224" s="4">
        <f t="shared" si="1061"/>
        <v>0.18690801938825782</v>
      </c>
      <c r="DT224" s="4">
        <f t="shared" si="1062"/>
        <v>6.2679743305992458E-3</v>
      </c>
      <c r="DU224" s="4">
        <f t="shared" si="1063"/>
        <v>9.3684300547992126E-3</v>
      </c>
      <c r="DV224" s="4">
        <f t="shared" si="1064"/>
        <v>1.343260635388354E-2</v>
      </c>
      <c r="DW224" s="4">
        <f t="shared" si="1065"/>
        <v>1.3935793821682908E-2</v>
      </c>
      <c r="DX224" s="4">
        <f t="shared" si="1066"/>
        <v>3.4480045746571188E-2</v>
      </c>
      <c r="DY224" s="4">
        <f t="shared" si="1067"/>
        <v>6.5775166669595264E-2</v>
      </c>
      <c r="DZ224" s="4">
        <f t="shared" si="1068"/>
        <v>2.2150234717274904E-2</v>
      </c>
      <c r="EA224" s="4">
        <f t="shared" si="1069"/>
        <v>3.3106856170921177E-2</v>
      </c>
      <c r="EB224" s="4">
        <f t="shared" si="1070"/>
        <v>4.7469145199073103E-2</v>
      </c>
      <c r="EC224" s="4">
        <f t="shared" si="1071"/>
        <v>4.9247346565363878E-2</v>
      </c>
      <c r="ED224" s="4">
        <f t="shared" si="1072"/>
        <v>0.12184815477314041</v>
      </c>
      <c r="EE224" s="4">
        <f t="shared" si="1073"/>
        <v>0.23244118489555504</v>
      </c>
      <c r="EF224" s="4">
        <f t="shared" si="1074"/>
        <v>6.0181554358024469E-3</v>
      </c>
      <c r="EG224" s="4">
        <f t="shared" si="1075"/>
        <v>8.9950381551474317E-3</v>
      </c>
      <c r="EH224" s="4">
        <f t="shared" si="1076"/>
        <v>1.2897231016242867E-2</v>
      </c>
      <c r="EI224" s="4">
        <f t="shared" si="1077"/>
        <v>1.3380363242834949E-2</v>
      </c>
      <c r="EJ224" s="4">
        <f t="shared" si="1078"/>
        <v>3.310579523649803E-2</v>
      </c>
      <c r="EK224" s="4">
        <f t="shared" si="1079"/>
        <v>6.3153605288551351E-2</v>
      </c>
      <c r="EL224" s="4">
        <f t="shared" si="1080"/>
        <v>2.1267406092794837E-2</v>
      </c>
      <c r="EM224" s="4">
        <f t="shared" si="1081"/>
        <v>3.1787336054439556E-2</v>
      </c>
      <c r="EN224" s="4">
        <f t="shared" si="1082"/>
        <v>4.5577195940013603E-2</v>
      </c>
      <c r="EO224" s="4">
        <f t="shared" si="1083"/>
        <v>4.7284524600606739E-2</v>
      </c>
      <c r="EP224" s="4">
        <f t="shared" si="1084"/>
        <v>0.11699172592501125</v>
      </c>
      <c r="EQ224" s="4">
        <f t="shared" si="1085"/>
        <v>0.22317691595425029</v>
      </c>
      <c r="ER224" s="4">
        <f t="shared" si="1086"/>
        <v>48.423105679137187</v>
      </c>
      <c r="ET224" s="4">
        <f t="shared" si="1087"/>
        <v>0.97546056255269298</v>
      </c>
      <c r="EU224" s="4">
        <f t="shared" si="1088"/>
        <v>0.963761994034807</v>
      </c>
      <c r="EV224" s="4">
        <f t="shared" si="1089"/>
        <v>0.94884554207230054</v>
      </c>
      <c r="EW224" s="4">
        <f t="shared" si="1090"/>
        <v>0.94703079077844254</v>
      </c>
      <c r="EX224" s="4">
        <f t="shared" si="1091"/>
        <v>0.87843583900611599</v>
      </c>
      <c r="EY224" s="4">
        <f t="shared" si="1092"/>
        <v>0.79114467821736889</v>
      </c>
      <c r="EZ224" s="4">
        <f t="shared" si="1093"/>
        <v>0.91835724234720784</v>
      </c>
      <c r="FA224" s="4">
        <f t="shared" si="1094"/>
        <v>0.88270936110274412</v>
      </c>
      <c r="FB224" s="4">
        <f t="shared" si="1095"/>
        <v>0.83996954846826433</v>
      </c>
      <c r="FC224" s="4">
        <f t="shared" si="1096"/>
        <v>0.83496413474379072</v>
      </c>
      <c r="FD224" s="4">
        <f t="shared" si="1097"/>
        <v>0.67157248784527313</v>
      </c>
      <c r="FE224" s="4">
        <f t="shared" si="1098"/>
        <v>0.51735408152512796</v>
      </c>
      <c r="FF224" s="4">
        <f t="shared" si="1099"/>
        <v>0.98067624627803474</v>
      </c>
      <c r="FG224" s="4">
        <f t="shared" si="1100"/>
        <v>0.97139120189377282</v>
      </c>
      <c r="FH224" s="4">
        <f t="shared" si="1101"/>
        <v>0.95948309673366949</v>
      </c>
      <c r="FI224" s="4">
        <f t="shared" si="1102"/>
        <v>0.95802902965437109</v>
      </c>
      <c r="FJ224" s="4">
        <f t="shared" si="1103"/>
        <v>0.90220600756154956</v>
      </c>
      <c r="FK224" s="4">
        <f t="shared" si="1104"/>
        <v>0.82865405020943017</v>
      </c>
      <c r="FL224" s="4">
        <f t="shared" si="1105"/>
        <v>0.93489984130315451</v>
      </c>
      <c r="FM224" s="4">
        <f t="shared" si="1106"/>
        <v>0.90573357486149597</v>
      </c>
      <c r="FN224" s="4">
        <f t="shared" si="1107"/>
        <v>0.87014942493698066</v>
      </c>
      <c r="FO224" s="4">
        <f t="shared" si="1108"/>
        <v>0.86593731343138525</v>
      </c>
      <c r="FP224" s="4">
        <f t="shared" si="1109"/>
        <v>0.72303868180924358</v>
      </c>
      <c r="FQ224" s="4">
        <f t="shared" si="1110"/>
        <v>0.57779381121864182</v>
      </c>
      <c r="FR224" s="4">
        <f t="shared" si="1111"/>
        <v>0.99124028964123501</v>
      </c>
      <c r="FS224" s="4">
        <f t="shared" si="1112"/>
        <v>0.98696378166122889</v>
      </c>
      <c r="FT224" s="4">
        <f t="shared" si="1113"/>
        <v>0.98141357179200506</v>
      </c>
      <c r="FU224" s="4">
        <f t="shared" si="1114"/>
        <v>0.98073073760916085</v>
      </c>
      <c r="FV224" s="4">
        <f t="shared" si="1115"/>
        <v>0.95364076792799901</v>
      </c>
      <c r="FW224" s="4">
        <f t="shared" si="1116"/>
        <v>0.91513462473566309</v>
      </c>
      <c r="FX224" s="4">
        <f t="shared" si="1117"/>
        <v>0.96971645658219285</v>
      </c>
      <c r="FY224" s="4">
        <f t="shared" si="1118"/>
        <v>0.95540471796376858</v>
      </c>
      <c r="FZ224" s="4">
        <f t="shared" si="1119"/>
        <v>0.93727210765681368</v>
      </c>
      <c r="GA224" s="4">
        <f t="shared" si="1120"/>
        <v>0.93507487214034823</v>
      </c>
      <c r="GB224" s="4">
        <f t="shared" si="1121"/>
        <v>0.85339388807696159</v>
      </c>
      <c r="GC224" s="4">
        <f t="shared" si="1122"/>
        <v>0.75317353505161744</v>
      </c>
      <c r="GD224" s="4">
        <f t="shared" si="1123"/>
        <v>0.99498514177695918</v>
      </c>
      <c r="GE224" s="4">
        <f t="shared" si="1124"/>
        <v>0.99252308761880859</v>
      </c>
      <c r="GF224" s="4">
        <f t="shared" si="1125"/>
        <v>0.98931414294624387</v>
      </c>
      <c r="GG224" s="4">
        <f t="shared" si="1126"/>
        <v>0.9889182850651409</v>
      </c>
      <c r="GH224" s="4">
        <f t="shared" si="1127"/>
        <v>0.97302226609645348</v>
      </c>
      <c r="GI224" s="4">
        <f t="shared" si="1128"/>
        <v>0.94976647576049389</v>
      </c>
      <c r="GJ224" s="4">
        <f t="shared" si="1129"/>
        <v>0.98250048703959147</v>
      </c>
      <c r="GK224" s="4">
        <f t="shared" si="1130"/>
        <v>0.97406881076321739</v>
      </c>
      <c r="GL224" s="4">
        <f t="shared" si="1131"/>
        <v>0.96323304698354528</v>
      </c>
      <c r="GM224" s="4">
        <f t="shared" si="1132"/>
        <v>0.96190821500568369</v>
      </c>
      <c r="GN224" s="4">
        <f t="shared" si="1133"/>
        <v>0.9107640799942881</v>
      </c>
      <c r="GO224" s="4">
        <f t="shared" si="1134"/>
        <v>0.84252527042104608</v>
      </c>
      <c r="GP224" s="4">
        <f t="shared" si="1135"/>
        <v>0.99377106845244778</v>
      </c>
      <c r="GQ224" s="4">
        <f t="shared" si="1136"/>
        <v>0.9907185228150136</v>
      </c>
      <c r="GR224" s="4">
        <f t="shared" si="1137"/>
        <v>0.98674543697364236</v>
      </c>
      <c r="GS224" s="4">
        <f t="shared" si="1138"/>
        <v>0.98625574330583921</v>
      </c>
      <c r="GT224" s="4">
        <f t="shared" si="1139"/>
        <v>0.96666920170346304</v>
      </c>
      <c r="GU224" s="4">
        <f t="shared" si="1140"/>
        <v>0.93828420033923854</v>
      </c>
      <c r="GV224" s="4">
        <f t="shared" si="1141"/>
        <v>0.97832976605107214</v>
      </c>
      <c r="GW224" s="4">
        <f t="shared" si="1142"/>
        <v>0.96795408338143507</v>
      </c>
      <c r="GX224" s="4">
        <f t="shared" si="1143"/>
        <v>0.95468205873496004</v>
      </c>
      <c r="GY224" s="4">
        <f t="shared" si="1144"/>
        <v>0.95306412093719228</v>
      </c>
      <c r="GZ224" s="4">
        <f t="shared" si="1145"/>
        <v>0.89138623239276038</v>
      </c>
      <c r="HA224" s="4">
        <f t="shared" si="1146"/>
        <v>0.81139774640422002</v>
      </c>
      <c r="HB224" s="4">
        <f t="shared" si="1147"/>
        <v>0.99401784609623123</v>
      </c>
      <c r="HC224" s="4">
        <f t="shared" si="1148"/>
        <v>0.99108515124951069</v>
      </c>
      <c r="HD224" s="4">
        <f t="shared" si="1149"/>
        <v>0.98726698956092207</v>
      </c>
      <c r="HE224" s="4">
        <f t="shared" si="1150"/>
        <v>0.98679630696610554</v>
      </c>
      <c r="HF224" s="4">
        <f t="shared" si="1151"/>
        <v>0.96795507740916376</v>
      </c>
      <c r="HG224" s="4">
        <f t="shared" si="1152"/>
        <v>0.9405978543698672</v>
      </c>
      <c r="HH224" s="4">
        <f t="shared" si="1153"/>
        <v>0.97917547748423639</v>
      </c>
      <c r="HI224" s="4">
        <f t="shared" si="1154"/>
        <v>0.96919196917458339</v>
      </c>
      <c r="HJ224" s="4">
        <f t="shared" si="1155"/>
        <v>0.95640953521462568</v>
      </c>
      <c r="HK224" s="4">
        <f t="shared" si="1156"/>
        <v>0.95485035490365977</v>
      </c>
      <c r="HL224" s="4">
        <f t="shared" si="1157"/>
        <v>0.89526177928656792</v>
      </c>
      <c r="HM224" s="4">
        <f t="shared" si="1158"/>
        <v>0.81754322449738115</v>
      </c>
      <c r="HN224" s="4">
        <f t="shared" si="1159"/>
        <v>2.0233451262495768E-2</v>
      </c>
      <c r="HP224" s="4">
        <f t="shared" ref="HP224:IU224" si="1250">IF(B1=1,ET224,0)</f>
        <v>0.97546056255269298</v>
      </c>
      <c r="HQ224" s="4">
        <f t="shared" si="1250"/>
        <v>0.963761994034807</v>
      </c>
      <c r="HR224" s="4">
        <f t="shared" si="1250"/>
        <v>0.94884554207230054</v>
      </c>
      <c r="HS224" s="4">
        <f t="shared" si="1250"/>
        <v>0.94703079077844254</v>
      </c>
      <c r="HT224" s="4">
        <f t="shared" si="1250"/>
        <v>0.87843583900611599</v>
      </c>
      <c r="HU224" s="4">
        <f t="shared" si="1250"/>
        <v>0.79114467821736889</v>
      </c>
      <c r="HV224" s="4">
        <f t="shared" si="1250"/>
        <v>0.91835724234720784</v>
      </c>
      <c r="HW224" s="4">
        <f t="shared" si="1250"/>
        <v>0.88270936110274412</v>
      </c>
      <c r="HX224" s="4">
        <f t="shared" si="1250"/>
        <v>0.83996954846826433</v>
      </c>
      <c r="HY224" s="4">
        <f t="shared" si="1250"/>
        <v>0.83496413474379072</v>
      </c>
      <c r="HZ224" s="4">
        <f t="shared" si="1250"/>
        <v>0.67157248784527313</v>
      </c>
      <c r="IA224" s="4">
        <f t="shared" si="1250"/>
        <v>0.51735408152512796</v>
      </c>
      <c r="IB224" s="4">
        <f t="shared" si="1250"/>
        <v>0.98067624627803474</v>
      </c>
      <c r="IC224" s="4">
        <f t="shared" si="1250"/>
        <v>0.97139120189377282</v>
      </c>
      <c r="ID224" s="4">
        <f t="shared" si="1250"/>
        <v>0.95948309673366949</v>
      </c>
      <c r="IE224" s="4">
        <f t="shared" si="1250"/>
        <v>0.95802902965437109</v>
      </c>
      <c r="IF224" s="4">
        <f t="shared" si="1250"/>
        <v>0.90220600756154956</v>
      </c>
      <c r="IG224" s="4">
        <f t="shared" si="1250"/>
        <v>0.82865405020943017</v>
      </c>
      <c r="IH224" s="4">
        <f t="shared" si="1250"/>
        <v>0.93489984130315451</v>
      </c>
      <c r="II224" s="4">
        <f t="shared" si="1250"/>
        <v>0.90573357486149597</v>
      </c>
      <c r="IJ224" s="4">
        <f t="shared" si="1250"/>
        <v>0.87014942493698066</v>
      </c>
      <c r="IK224" s="4">
        <f t="shared" si="1250"/>
        <v>0.86593731343138525</v>
      </c>
      <c r="IL224" s="4">
        <f t="shared" si="1250"/>
        <v>0.72303868180924358</v>
      </c>
      <c r="IM224" s="4">
        <f t="shared" si="1250"/>
        <v>0.57779381121864182</v>
      </c>
      <c r="IN224" s="4">
        <f t="shared" si="1250"/>
        <v>0.99124028964123501</v>
      </c>
      <c r="IO224" s="4">
        <f t="shared" si="1250"/>
        <v>0.98696378166122889</v>
      </c>
      <c r="IP224" s="4">
        <f t="shared" si="1250"/>
        <v>0.98141357179200506</v>
      </c>
      <c r="IQ224" s="4">
        <f t="shared" si="1250"/>
        <v>0.98073073760916085</v>
      </c>
      <c r="IR224" s="4">
        <f t="shared" si="1250"/>
        <v>0.95364076792799901</v>
      </c>
      <c r="IS224" s="4">
        <f t="shared" si="1250"/>
        <v>0.91513462473566309</v>
      </c>
      <c r="IT224" s="4">
        <f t="shared" si="1250"/>
        <v>0.96971645658219285</v>
      </c>
      <c r="IU224" s="4">
        <f t="shared" si="1250"/>
        <v>0.95540471796376858</v>
      </c>
      <c r="IV224" s="4">
        <f t="shared" ref="IV224:KA224" si="1251">IF(AH1=1,FZ224,0)</f>
        <v>0.93727210765681368</v>
      </c>
      <c r="IW224" s="4">
        <f t="shared" si="1251"/>
        <v>0.93507487214034823</v>
      </c>
      <c r="IX224" s="4">
        <f t="shared" si="1251"/>
        <v>0.85339388807696159</v>
      </c>
      <c r="IY224" s="4">
        <f t="shared" si="1251"/>
        <v>0.75317353505161744</v>
      </c>
      <c r="IZ224" s="4">
        <f t="shared" si="1251"/>
        <v>0.99498514177695918</v>
      </c>
      <c r="JA224" s="4">
        <f t="shared" si="1251"/>
        <v>0.99252308761880859</v>
      </c>
      <c r="JB224" s="4">
        <f t="shared" si="1251"/>
        <v>0.98931414294624387</v>
      </c>
      <c r="JC224" s="4">
        <f t="shared" si="1251"/>
        <v>0.9889182850651409</v>
      </c>
      <c r="JD224" s="4">
        <f t="shared" si="1251"/>
        <v>0.97302226609645348</v>
      </c>
      <c r="JE224" s="4">
        <f t="shared" si="1251"/>
        <v>0.94976647576049389</v>
      </c>
      <c r="JF224" s="4">
        <f t="shared" si="1251"/>
        <v>0.98250048703959147</v>
      </c>
      <c r="JG224" s="4">
        <f t="shared" si="1251"/>
        <v>0.97406881076321739</v>
      </c>
      <c r="JH224" s="4">
        <f t="shared" si="1251"/>
        <v>0.96323304698354528</v>
      </c>
      <c r="JI224" s="4">
        <f t="shared" si="1251"/>
        <v>0.96190821500568369</v>
      </c>
      <c r="JJ224" s="4">
        <f t="shared" si="1251"/>
        <v>0.9107640799942881</v>
      </c>
      <c r="JK224" s="4">
        <f t="shared" si="1251"/>
        <v>0.84252527042104608</v>
      </c>
      <c r="JL224" s="4">
        <f t="shared" si="1251"/>
        <v>0.99377106845244778</v>
      </c>
      <c r="JM224" s="4">
        <f t="shared" si="1251"/>
        <v>0.9907185228150136</v>
      </c>
      <c r="JN224" s="4">
        <f t="shared" si="1251"/>
        <v>0.98674543697364236</v>
      </c>
      <c r="JO224" s="4">
        <f t="shared" si="1251"/>
        <v>0.98625574330583921</v>
      </c>
      <c r="JP224" s="4">
        <f t="shared" si="1251"/>
        <v>0.96666920170346304</v>
      </c>
      <c r="JQ224" s="4">
        <f t="shared" si="1251"/>
        <v>0.93828420033923854</v>
      </c>
      <c r="JR224" s="4">
        <f t="shared" si="1251"/>
        <v>0.97832976605107214</v>
      </c>
      <c r="JS224" s="4">
        <f t="shared" si="1251"/>
        <v>0.96795408338143507</v>
      </c>
      <c r="JT224" s="4">
        <f t="shared" si="1251"/>
        <v>0.95468205873496004</v>
      </c>
      <c r="JU224" s="4">
        <f t="shared" si="1251"/>
        <v>0.95306412093719228</v>
      </c>
      <c r="JV224" s="4">
        <f t="shared" si="1251"/>
        <v>0.89138623239276038</v>
      </c>
      <c r="JW224" s="4">
        <f t="shared" si="1251"/>
        <v>0.81139774640422002</v>
      </c>
      <c r="JX224" s="4">
        <f t="shared" si="1251"/>
        <v>0.99401784609623123</v>
      </c>
      <c r="JY224" s="4">
        <f t="shared" si="1251"/>
        <v>0.99108515124951069</v>
      </c>
      <c r="JZ224" s="4">
        <f t="shared" si="1251"/>
        <v>0.98726698956092207</v>
      </c>
      <c r="KA224" s="4">
        <f t="shared" si="1251"/>
        <v>0.98679630696610554</v>
      </c>
      <c r="KB224" s="4">
        <f t="shared" ref="KB224:KJ224" si="1252">IF(BN1=1,HF224,0)</f>
        <v>0.96795507740916376</v>
      </c>
      <c r="KC224" s="4">
        <f t="shared" si="1252"/>
        <v>0.9405978543698672</v>
      </c>
      <c r="KD224" s="4">
        <f t="shared" si="1252"/>
        <v>0.97917547748423639</v>
      </c>
      <c r="KE224" s="4">
        <f t="shared" si="1252"/>
        <v>0.96919196917458339</v>
      </c>
      <c r="KF224" s="4">
        <f t="shared" si="1252"/>
        <v>0.95640953521462568</v>
      </c>
      <c r="KG224" s="4">
        <f t="shared" si="1252"/>
        <v>0.95485035490365977</v>
      </c>
      <c r="KH224" s="4">
        <f t="shared" si="1252"/>
        <v>0.89526177928656792</v>
      </c>
      <c r="KI224" s="4">
        <f t="shared" si="1252"/>
        <v>0.81754322449738115</v>
      </c>
      <c r="KJ224" s="4">
        <f t="shared" si="1252"/>
        <v>0</v>
      </c>
    </row>
    <row r="225" spans="1:296" x14ac:dyDescent="0.2">
      <c r="A225" s="4" t="str">
        <f>'Respondent Data'!A225</f>
        <v>1936</v>
      </c>
      <c r="B225" s="4">
        <f>SUMPRODUCT('Respondent Data'!I225:Z225,'Product Coding'!A100:R100)</f>
        <v>0.8740809912549059</v>
      </c>
      <c r="C225" s="4">
        <f>SUMPRODUCT('Respondent Data'!I225:Z225,'Product Coding'!A101:R101)</f>
        <v>1.2455984293659319</v>
      </c>
      <c r="D225" s="4">
        <f>SUMPRODUCT('Respondent Data'!I225:Z225,'Product Coding'!A102:R102)</f>
        <v>0.8778193746764098</v>
      </c>
      <c r="E225" s="4">
        <f>SUMPRODUCT('Respondent Data'!I225:Z225,'Product Coding'!A103:R103)</f>
        <v>0.89707576935199596</v>
      </c>
      <c r="F225" s="4">
        <f>SUMPRODUCT('Respondent Data'!I225:Z225,'Product Coding'!A104:R104)</f>
        <v>-0.51600345663651592</v>
      </c>
      <c r="G225" s="4">
        <f>SUMPRODUCT('Respondent Data'!I225:Z225,'Product Coding'!A105:R105)</f>
        <v>-1.0582935262814199</v>
      </c>
      <c r="H225" s="4">
        <f>SUMPRODUCT('Respondent Data'!I225:Z225,'Product Coding'!A106:R106)</f>
        <v>-2.1827824012898343</v>
      </c>
      <c r="I225" s="4">
        <f>SUMPRODUCT('Respondent Data'!I225:Z225,'Product Coding'!A107:R107)</f>
        <v>-1.8112649631788083</v>
      </c>
      <c r="J225" s="4">
        <f>SUMPRODUCT('Respondent Data'!I225:Z225,'Product Coding'!A108:R108)</f>
        <v>-2.1790440178683301</v>
      </c>
      <c r="K225" s="4">
        <f>SUMPRODUCT('Respondent Data'!I225:Z225,'Product Coding'!A109:R109)</f>
        <v>-2.1597876231927442</v>
      </c>
      <c r="L225" s="4">
        <f>SUMPRODUCT('Respondent Data'!I225:Z225,'Product Coding'!A110:R110)</f>
        <v>-3.5728668491812563</v>
      </c>
      <c r="M225" s="4">
        <f>SUMPRODUCT('Respondent Data'!I225:Z225,'Product Coding'!A111:R111)</f>
        <v>-4.1151569188261599</v>
      </c>
      <c r="N225" s="4">
        <f>SUMPRODUCT('Respondent Data'!I225:Z225,'Product Coding'!A112:R112)</f>
        <v>-0.79781270406688409</v>
      </c>
      <c r="O225" s="4">
        <f>SUMPRODUCT('Respondent Data'!I225:Z225,'Product Coding'!A113:R113)</f>
        <v>-0.42629526595585787</v>
      </c>
      <c r="P225" s="4">
        <f>SUMPRODUCT('Respondent Data'!I225:Z225,'Product Coding'!A114:R114)</f>
        <v>-0.79407432064537997</v>
      </c>
      <c r="Q225" s="4">
        <f>SUMPRODUCT('Respondent Data'!I225:Z225,'Product Coding'!A115:R115)</f>
        <v>-0.7748179259697936</v>
      </c>
      <c r="R225" s="4">
        <f>SUMPRODUCT('Respondent Data'!I225:Z225,'Product Coding'!A116:R116)</f>
        <v>-2.1878971519583059</v>
      </c>
      <c r="S225" s="4">
        <f>SUMPRODUCT('Respondent Data'!I225:Z225,'Product Coding'!A117:R117)</f>
        <v>-2.7301872216032104</v>
      </c>
      <c r="T225" s="4">
        <f>SUMPRODUCT('Respondent Data'!I225:Z225,'Product Coding'!A118:R118)</f>
        <v>-3.854676096611624</v>
      </c>
      <c r="U225" s="4">
        <f>SUMPRODUCT('Respondent Data'!I225:Z225,'Product Coding'!A119:R119)</f>
        <v>-3.483158658500598</v>
      </c>
      <c r="V225" s="4">
        <f>SUMPRODUCT('Respondent Data'!I225:Z225,'Product Coding'!A120:R120)</f>
        <v>-3.8509377131901203</v>
      </c>
      <c r="W225" s="4">
        <f>SUMPRODUCT('Respondent Data'!I225:Z225,'Product Coding'!A121:R121)</f>
        <v>-3.8316813185145335</v>
      </c>
      <c r="X225" s="4">
        <f>SUMPRODUCT('Respondent Data'!I225:Z225,'Product Coding'!A122:R122)</f>
        <v>-5.2447605445030456</v>
      </c>
      <c r="Y225" s="4">
        <f>SUMPRODUCT('Respondent Data'!I225:Z225,'Product Coding'!A123:R123)</f>
        <v>-5.7870506141479501</v>
      </c>
      <c r="Z225" s="4">
        <f>SUMPRODUCT('Respondent Data'!I225:Z225,'Product Coding'!A124:R124)</f>
        <v>1.200756369174516</v>
      </c>
      <c r="AA225" s="4">
        <f>SUMPRODUCT('Respondent Data'!I225:Z225,'Product Coding'!A125:R125)</f>
        <v>1.572273807285542</v>
      </c>
      <c r="AB225" s="4">
        <f>SUMPRODUCT('Respondent Data'!I225:Z225,'Product Coding'!A126:R126)</f>
        <v>1.2044947525960199</v>
      </c>
      <c r="AC225" s="4">
        <f>SUMPRODUCT('Respondent Data'!I225:Z225,'Product Coding'!A127:R127)</f>
        <v>1.2237511472716061</v>
      </c>
      <c r="AD225" s="4">
        <f>SUMPRODUCT('Respondent Data'!I225:Z225,'Product Coding'!A128:R128)</f>
        <v>-0.18932807871690582</v>
      </c>
      <c r="AE225" s="4">
        <f>SUMPRODUCT('Respondent Data'!I225:Z225,'Product Coding'!A129:R129)</f>
        <v>-0.73161814836180983</v>
      </c>
      <c r="AF225" s="4">
        <f>SUMPRODUCT('Respondent Data'!I225:Z225,'Product Coding'!A130:R130)</f>
        <v>-1.8561070233702242</v>
      </c>
      <c r="AG225" s="4">
        <f>SUMPRODUCT('Respondent Data'!I225:Z225,'Product Coding'!A131:R131)</f>
        <v>-1.4845895852591982</v>
      </c>
      <c r="AH225" s="4">
        <f>SUMPRODUCT('Respondent Data'!I225:Z225,'Product Coding'!A132:R132)</f>
        <v>-1.8523686399487203</v>
      </c>
      <c r="AI225" s="4">
        <f>SUMPRODUCT('Respondent Data'!I225:Z225,'Product Coding'!A133:R133)</f>
        <v>-1.8331122452731341</v>
      </c>
      <c r="AJ225" s="4">
        <f>SUMPRODUCT('Respondent Data'!I225:Z225,'Product Coding'!A134:R134)</f>
        <v>-3.2461914712616462</v>
      </c>
      <c r="AK225" s="4">
        <f>SUMPRODUCT('Respondent Data'!I225:Z225,'Product Coding'!A135:R135)</f>
        <v>-3.7884815409065498</v>
      </c>
      <c r="AL225" s="4">
        <f>SUMPRODUCT('Respondent Data'!I225:Z225,'Product Coding'!A136:R136)</f>
        <v>3.7488434735101741</v>
      </c>
      <c r="AM225" s="4">
        <f>SUMPRODUCT('Respondent Data'!I225:Z225,'Product Coding'!A137:R137)</f>
        <v>4.1203609116211997</v>
      </c>
      <c r="AN225" s="4">
        <f>SUMPRODUCT('Respondent Data'!I225:Z225,'Product Coding'!A138:R138)</f>
        <v>3.7525818569316778</v>
      </c>
      <c r="AO225" s="4">
        <f>SUMPRODUCT('Respondent Data'!I225:Z225,'Product Coding'!A139:R139)</f>
        <v>3.7718382516072637</v>
      </c>
      <c r="AP225" s="4">
        <f>SUMPRODUCT('Respondent Data'!I225:Z225,'Product Coding'!A140:R140)</f>
        <v>2.3587590256187521</v>
      </c>
      <c r="AQ225" s="4">
        <f>SUMPRODUCT('Respondent Data'!I225:Z225,'Product Coding'!A141:R141)</f>
        <v>1.8164689559738481</v>
      </c>
      <c r="AR225" s="4">
        <f>SUMPRODUCT('Respondent Data'!I225:Z225,'Product Coding'!A142:R142)</f>
        <v>0.69198008096543417</v>
      </c>
      <c r="AS225" s="4">
        <f>SUMPRODUCT('Respondent Data'!I225:Z225,'Product Coding'!A143:R143)</f>
        <v>1.0634975190764597</v>
      </c>
      <c r="AT225" s="4">
        <f>SUMPRODUCT('Respondent Data'!I225:Z225,'Product Coding'!A144:R144)</f>
        <v>0.69571846438693785</v>
      </c>
      <c r="AU225" s="4">
        <f>SUMPRODUCT('Respondent Data'!I225:Z225,'Product Coding'!A145:R145)</f>
        <v>0.71497485906252378</v>
      </c>
      <c r="AV225" s="4">
        <f>SUMPRODUCT('Respondent Data'!I225:Z225,'Product Coding'!A146:R146)</f>
        <v>-0.69810436692598798</v>
      </c>
      <c r="AW225" s="4">
        <f>SUMPRODUCT('Respondent Data'!I225:Z225,'Product Coding'!A147:R147)</f>
        <v>-1.2403944365708921</v>
      </c>
      <c r="AX225" s="4">
        <f>SUMPRODUCT('Respondent Data'!I225:Z225,'Product Coding'!A148:R148)</f>
        <v>6.4444543127265055</v>
      </c>
      <c r="AY225" s="4">
        <f>SUMPRODUCT('Respondent Data'!I225:Z225,'Product Coding'!A149:R149)</f>
        <v>6.8159717508375319</v>
      </c>
      <c r="AZ225" s="4">
        <f>SUMPRODUCT('Respondent Data'!I225:Z225,'Product Coding'!A150:R150)</f>
        <v>6.4481926961480101</v>
      </c>
      <c r="BA225" s="4">
        <f>SUMPRODUCT('Respondent Data'!I225:Z225,'Product Coding'!A151:R151)</f>
        <v>6.467449090823596</v>
      </c>
      <c r="BB225" s="4">
        <f>SUMPRODUCT('Respondent Data'!I225:Z225,'Product Coding'!A152:R152)</f>
        <v>5.0543698648350839</v>
      </c>
      <c r="BC225" s="4">
        <f>SUMPRODUCT('Respondent Data'!I225:Z225,'Product Coding'!A153:R153)</f>
        <v>4.5120797951901794</v>
      </c>
      <c r="BD225" s="4">
        <f>SUMPRODUCT('Respondent Data'!I225:Z225,'Product Coding'!A154:R154)</f>
        <v>3.3875909201817658</v>
      </c>
      <c r="BE225" s="4">
        <f>SUMPRODUCT('Respondent Data'!I225:Z225,'Product Coding'!A155:R155)</f>
        <v>3.7591083582927922</v>
      </c>
      <c r="BF225" s="4">
        <f>SUMPRODUCT('Respondent Data'!I225:Z225,'Product Coding'!A156:R156)</f>
        <v>3.3913293036032703</v>
      </c>
      <c r="BG225" s="4">
        <f>SUMPRODUCT('Respondent Data'!I225:Z225,'Product Coding'!A157:R157)</f>
        <v>3.4105856982788563</v>
      </c>
      <c r="BH225" s="4">
        <f>SUMPRODUCT('Respondent Data'!I225:Z225,'Product Coding'!A158:R158)</f>
        <v>1.9975064722903439</v>
      </c>
      <c r="BI225" s="4">
        <f>SUMPRODUCT('Respondent Data'!I225:Z225,'Product Coding'!A159:R159)</f>
        <v>1.4552164026454395</v>
      </c>
      <c r="BJ225" s="4">
        <f>SUMPRODUCT('Respondent Data'!I225:Z225,'Product Coding'!A160:R160)</f>
        <v>6.8582197475595255</v>
      </c>
      <c r="BK225" s="4">
        <f>SUMPRODUCT('Respondent Data'!I225:Z225,'Product Coding'!A161:R161)</f>
        <v>7.2297371856705519</v>
      </c>
      <c r="BL225" s="4">
        <f>SUMPRODUCT('Respondent Data'!I225:Z225,'Product Coding'!A162:R162)</f>
        <v>6.8619581309810291</v>
      </c>
      <c r="BM225" s="4">
        <f>SUMPRODUCT('Respondent Data'!I225:Z225,'Product Coding'!A163:R163)</f>
        <v>6.881214525656616</v>
      </c>
      <c r="BN225" s="4">
        <f>SUMPRODUCT('Respondent Data'!I225:Z225,'Product Coding'!A164:R164)</f>
        <v>5.4681352996681039</v>
      </c>
      <c r="BO225" s="4">
        <f>SUMPRODUCT('Respondent Data'!I225:Z225,'Product Coding'!A165:R165)</f>
        <v>4.9258452300231994</v>
      </c>
      <c r="BP225" s="4">
        <f>SUMPRODUCT('Respondent Data'!I225:Z225,'Product Coding'!A166:R166)</f>
        <v>3.8013563550147857</v>
      </c>
      <c r="BQ225" s="4">
        <f>SUMPRODUCT('Respondent Data'!I225:Z225,'Product Coding'!A167:R167)</f>
        <v>4.1728737931258122</v>
      </c>
      <c r="BR225" s="4">
        <f>SUMPRODUCT('Respondent Data'!I225:Z225,'Product Coding'!A168:R168)</f>
        <v>3.8050947384362894</v>
      </c>
      <c r="BS225" s="4">
        <f>SUMPRODUCT('Respondent Data'!I225:Z225,'Product Coding'!A169:R169)</f>
        <v>3.8243511331118762</v>
      </c>
      <c r="BT225" s="4">
        <f>SUMPRODUCT('Respondent Data'!I225:Z225,'Product Coding'!A170:R170)</f>
        <v>2.4112719071233641</v>
      </c>
      <c r="BU225" s="4">
        <f>SUMPRODUCT('Respondent Data'!I225:Z225,'Product Coding'!A171:R171)</f>
        <v>1.8689818374784595</v>
      </c>
      <c r="BV225" s="4">
        <f>SUMPRODUCT('Respondent Data'!I225:Z225,'Product Coding'!A172:R172)</f>
        <v>-3.6135274086723799</v>
      </c>
      <c r="BX225" s="4">
        <f t="shared" si="1014"/>
        <v>0.4172452956100815</v>
      </c>
      <c r="BY225" s="4">
        <f t="shared" si="1015"/>
        <v>0.28776864738377733</v>
      </c>
      <c r="BZ225" s="4">
        <f t="shared" si="1016"/>
        <v>0.41568838469247216</v>
      </c>
      <c r="CA225" s="4">
        <f t="shared" si="1017"/>
        <v>0.40776030320977791</v>
      </c>
      <c r="CB225" s="4">
        <f t="shared" si="1018"/>
        <v>1.6753187683556092</v>
      </c>
      <c r="CC225" s="4">
        <f t="shared" si="1019"/>
        <v>2.8814496732751627</v>
      </c>
      <c r="CD225" s="4">
        <f t="shared" si="1020"/>
        <v>8.8709545074231801</v>
      </c>
      <c r="CE225" s="4">
        <f t="shared" si="1021"/>
        <v>6.1181818140612023</v>
      </c>
      <c r="CF225" s="4">
        <f t="shared" si="1022"/>
        <v>8.8378533890462094</v>
      </c>
      <c r="CG225" s="4">
        <f t="shared" si="1023"/>
        <v>8.6692963054695316</v>
      </c>
      <c r="CH225" s="4">
        <f t="shared" si="1024"/>
        <v>35.618559959518826</v>
      </c>
      <c r="CI225" s="4">
        <f t="shared" si="1025"/>
        <v>61.261826642475718</v>
      </c>
      <c r="CJ225" s="4">
        <f t="shared" si="1026"/>
        <v>2.2206783317782635</v>
      </c>
      <c r="CK225" s="4">
        <f t="shared" si="1027"/>
        <v>1.5315729297220944</v>
      </c>
      <c r="CL225" s="4">
        <f t="shared" si="1028"/>
        <v>2.2123920829562391</v>
      </c>
      <c r="CM225" s="4">
        <f t="shared" si="1029"/>
        <v>2.1701969547033264</v>
      </c>
      <c r="CN225" s="4">
        <f t="shared" si="1030"/>
        <v>8.9164434610796324</v>
      </c>
      <c r="CO225" s="4">
        <f t="shared" si="1031"/>
        <v>15.335757936337309</v>
      </c>
      <c r="CP225" s="4">
        <f t="shared" si="1032"/>
        <v>47.213321909409181</v>
      </c>
      <c r="CQ225" s="4">
        <f t="shared" si="1033"/>
        <v>32.562413350879879</v>
      </c>
      <c r="CR225" s="4">
        <f t="shared" si="1034"/>
        <v>47.037149913916984</v>
      </c>
      <c r="CS225" s="4">
        <f t="shared" si="1035"/>
        <v>46.140049174604449</v>
      </c>
      <c r="CT225" s="4">
        <f t="shared" si="1036"/>
        <v>189.57041611600408</v>
      </c>
      <c r="CU225" s="4">
        <f t="shared" si="1037"/>
        <v>326.04995771416702</v>
      </c>
      <c r="CV225" s="4">
        <f t="shared" si="1038"/>
        <v>0.3009664840288015</v>
      </c>
      <c r="CW225" s="4">
        <f t="shared" si="1039"/>
        <v>0.20757266511581199</v>
      </c>
      <c r="CX225" s="4">
        <f t="shared" si="1040"/>
        <v>0.29984345637636556</v>
      </c>
      <c r="CY225" s="4">
        <f t="shared" si="1041"/>
        <v>0.29412478960158145</v>
      </c>
      <c r="CZ225" s="4">
        <f t="shared" si="1042"/>
        <v>1.2084373500298058</v>
      </c>
      <c r="DA225" s="4">
        <f t="shared" si="1043"/>
        <v>2.0784411141257952</v>
      </c>
      <c r="DB225" s="4">
        <f t="shared" si="1044"/>
        <v>6.3987779279208574</v>
      </c>
      <c r="DC225" s="4">
        <f t="shared" si="1045"/>
        <v>4.41315381767114</v>
      </c>
      <c r="DD225" s="4">
        <f t="shared" si="1046"/>
        <v>6.3749015000254374</v>
      </c>
      <c r="DE225" s="4">
        <f t="shared" si="1047"/>
        <v>6.2533182650891472</v>
      </c>
      <c r="DF225" s="4">
        <f t="shared" si="1048"/>
        <v>25.692303472256128</v>
      </c>
      <c r="DG225" s="4">
        <f t="shared" si="1049"/>
        <v>44.189249738115869</v>
      </c>
      <c r="DH225" s="4">
        <f t="shared" si="1050"/>
        <v>2.3544960486259554E-2</v>
      </c>
      <c r="DI225" s="4">
        <f t="shared" si="1051"/>
        <v>1.6238652665762229E-2</v>
      </c>
      <c r="DJ225" s="4">
        <f t="shared" si="1052"/>
        <v>2.3457104717910779E-2</v>
      </c>
      <c r="DK225" s="4">
        <f t="shared" si="1053"/>
        <v>2.3009726719390885E-2</v>
      </c>
      <c r="DL225" s="4">
        <f t="shared" si="1054"/>
        <v>9.4537469008838776E-2</v>
      </c>
      <c r="DM225" s="4">
        <f t="shared" si="1055"/>
        <v>0.16259888227430019</v>
      </c>
      <c r="DN225" s="4">
        <f t="shared" si="1056"/>
        <v>0.50058389046013774</v>
      </c>
      <c r="DO225" s="4">
        <f t="shared" si="1057"/>
        <v>0.34524619109052995</v>
      </c>
      <c r="DP225" s="4">
        <f t="shared" si="1058"/>
        <v>0.49871600954587331</v>
      </c>
      <c r="DQ225" s="4">
        <f t="shared" si="1059"/>
        <v>0.48920441069923037</v>
      </c>
      <c r="DR225" s="4">
        <f t="shared" si="1060"/>
        <v>2.0099389870845901</v>
      </c>
      <c r="DS225" s="4">
        <f t="shared" si="1061"/>
        <v>3.4569767539359235</v>
      </c>
      <c r="DT225" s="4">
        <f t="shared" si="1062"/>
        <v>1.589311599603997E-3</v>
      </c>
      <c r="DU225" s="4">
        <f t="shared" si="1063"/>
        <v>1.096127515639601E-3</v>
      </c>
      <c r="DV225" s="4">
        <f t="shared" si="1064"/>
        <v>1.5833812353627681E-3</v>
      </c>
      <c r="DW225" s="4">
        <f t="shared" si="1065"/>
        <v>1.553182711866828E-3</v>
      </c>
      <c r="DX225" s="4">
        <f t="shared" si="1066"/>
        <v>6.3813866317861904E-3</v>
      </c>
      <c r="DY225" s="4">
        <f t="shared" si="1067"/>
        <v>1.0975609401935493E-2</v>
      </c>
      <c r="DZ225" s="4">
        <f t="shared" si="1068"/>
        <v>3.3789981688331257E-2</v>
      </c>
      <c r="EA225" s="4">
        <f t="shared" si="1069"/>
        <v>2.3304510387243637E-2</v>
      </c>
      <c r="EB225" s="4">
        <f t="shared" si="1070"/>
        <v>3.3663897603142305E-2</v>
      </c>
      <c r="EC225" s="4">
        <f t="shared" si="1071"/>
        <v>3.3021853867856721E-2</v>
      </c>
      <c r="ED225" s="4">
        <f t="shared" si="1072"/>
        <v>0.1356731666011525</v>
      </c>
      <c r="EE225" s="4">
        <f t="shared" si="1073"/>
        <v>0.23334986090964416</v>
      </c>
      <c r="EF225" s="4">
        <f t="shared" si="1074"/>
        <v>1.0507829273638002E-3</v>
      </c>
      <c r="EG225" s="4">
        <f t="shared" si="1075"/>
        <v>7.2471130263868793E-4</v>
      </c>
      <c r="EH225" s="4">
        <f t="shared" si="1076"/>
        <v>1.0468620313612269E-3</v>
      </c>
      <c r="EI225" s="4">
        <f t="shared" si="1077"/>
        <v>1.026896095839812E-3</v>
      </c>
      <c r="EJ225" s="4">
        <f t="shared" si="1078"/>
        <v>4.219092170005735E-3</v>
      </c>
      <c r="EK225" s="4">
        <f t="shared" si="1079"/>
        <v>7.2565901990780512E-3</v>
      </c>
      <c r="EL225" s="4">
        <f t="shared" si="1080"/>
        <v>2.2340449716015919E-2</v>
      </c>
      <c r="EM225" s="4">
        <f t="shared" si="1081"/>
        <v>1.5407917271597045E-2</v>
      </c>
      <c r="EN225" s="4">
        <f t="shared" si="1082"/>
        <v>2.2257088464413769E-2</v>
      </c>
      <c r="EO225" s="4">
        <f t="shared" si="1083"/>
        <v>2.1832597385491859E-2</v>
      </c>
      <c r="EP225" s="4">
        <f t="shared" si="1084"/>
        <v>8.9701130477747387E-2</v>
      </c>
      <c r="EQ225" s="4">
        <f t="shared" si="1085"/>
        <v>0.15428066466491974</v>
      </c>
      <c r="ER225" s="4">
        <f t="shared" si="1086"/>
        <v>37.096677437876657</v>
      </c>
      <c r="ET225" s="4">
        <f t="shared" si="1087"/>
        <v>0.7055941572693879</v>
      </c>
      <c r="EU225" s="4">
        <f t="shared" si="1088"/>
        <v>0.77653699834329226</v>
      </c>
      <c r="EV225" s="4">
        <f t="shared" si="1089"/>
        <v>0.70637013824001138</v>
      </c>
      <c r="EW225" s="4">
        <f t="shared" si="1090"/>
        <v>0.71034820183517045</v>
      </c>
      <c r="EX225" s="4">
        <f t="shared" si="1091"/>
        <v>0.37378723306854844</v>
      </c>
      <c r="EY225" s="4">
        <f t="shared" si="1092"/>
        <v>0.2576356990753409</v>
      </c>
      <c r="EZ225" s="4">
        <f t="shared" si="1093"/>
        <v>0.10130732537040643</v>
      </c>
      <c r="FA225" s="4">
        <f t="shared" si="1094"/>
        <v>0.14048531298043099</v>
      </c>
      <c r="FB225" s="4">
        <f t="shared" si="1095"/>
        <v>0.10164819096749632</v>
      </c>
      <c r="FC225" s="4">
        <f t="shared" si="1096"/>
        <v>0.10342014231525207</v>
      </c>
      <c r="FD225" s="4">
        <f t="shared" si="1097"/>
        <v>2.7308556128517406E-2</v>
      </c>
      <c r="FE225" s="4">
        <f t="shared" si="1098"/>
        <v>1.6061205620295577E-2</v>
      </c>
      <c r="FF225" s="4">
        <f t="shared" si="1099"/>
        <v>0.31049359699571755</v>
      </c>
      <c r="FG225" s="4">
        <f t="shared" si="1100"/>
        <v>0.39501133396531296</v>
      </c>
      <c r="FH225" s="4">
        <f t="shared" si="1101"/>
        <v>0.31129450396345737</v>
      </c>
      <c r="FI225" s="4">
        <f t="shared" si="1102"/>
        <v>0.31543781483872574</v>
      </c>
      <c r="FJ225" s="4">
        <f t="shared" si="1103"/>
        <v>0.10084260591257654</v>
      </c>
      <c r="FK225" s="4">
        <f t="shared" si="1104"/>
        <v>6.1215402670456873E-2</v>
      </c>
      <c r="FL225" s="4">
        <f t="shared" si="1105"/>
        <v>2.0741155356997765E-2</v>
      </c>
      <c r="FM225" s="4">
        <f t="shared" si="1106"/>
        <v>2.9795235209859657E-2</v>
      </c>
      <c r="FN225" s="4">
        <f t="shared" si="1107"/>
        <v>2.0817221708448758E-2</v>
      </c>
      <c r="FO225" s="4">
        <f t="shared" si="1108"/>
        <v>2.1213384744170474E-2</v>
      </c>
      <c r="FP225" s="4">
        <f t="shared" si="1109"/>
        <v>5.2474041899099374E-3</v>
      </c>
      <c r="FQ225" s="4">
        <f t="shared" si="1110"/>
        <v>3.0576368423626994E-3</v>
      </c>
      <c r="FR225" s="4">
        <f t="shared" si="1111"/>
        <v>0.76865931004096599</v>
      </c>
      <c r="FS225" s="4">
        <f t="shared" si="1112"/>
        <v>0.82810751591838583</v>
      </c>
      <c r="FT225" s="4">
        <f t="shared" si="1113"/>
        <v>0.76932340974946833</v>
      </c>
      <c r="FU225" s="4">
        <f t="shared" si="1114"/>
        <v>0.77272300788540427</v>
      </c>
      <c r="FV225" s="4">
        <f t="shared" si="1115"/>
        <v>0.45280886052144681</v>
      </c>
      <c r="FW225" s="4">
        <f t="shared" si="1116"/>
        <v>0.32483973638845337</v>
      </c>
      <c r="FX225" s="4">
        <f t="shared" si="1117"/>
        <v>0.13515745569633708</v>
      </c>
      <c r="FY225" s="4">
        <f t="shared" si="1118"/>
        <v>0.18473519018349682</v>
      </c>
      <c r="FZ225" s="4">
        <f t="shared" si="1119"/>
        <v>0.13559503133656101</v>
      </c>
      <c r="GA225" s="4">
        <f t="shared" si="1120"/>
        <v>0.13786793346889067</v>
      </c>
      <c r="GB225" s="4">
        <f t="shared" si="1121"/>
        <v>3.7463982868297448E-2</v>
      </c>
      <c r="GC225" s="4">
        <f t="shared" si="1122"/>
        <v>2.2129156952046671E-2</v>
      </c>
      <c r="GD225" s="4">
        <f t="shared" si="1123"/>
        <v>0.97699665242348122</v>
      </c>
      <c r="GE225" s="4">
        <f t="shared" si="1124"/>
        <v>0.9840208275652913</v>
      </c>
      <c r="GF225" s="4">
        <f t="shared" si="1125"/>
        <v>0.97708051992625899</v>
      </c>
      <c r="GG225" s="4">
        <f t="shared" si="1126"/>
        <v>0.97750781237126749</v>
      </c>
      <c r="GH225" s="4">
        <f t="shared" si="1127"/>
        <v>0.91362792806495019</v>
      </c>
      <c r="GI225" s="4">
        <f t="shared" si="1128"/>
        <v>0.86014189007629105</v>
      </c>
      <c r="GJ225" s="4">
        <f t="shared" si="1129"/>
        <v>0.66640726077191248</v>
      </c>
      <c r="GK225" s="4">
        <f t="shared" si="1130"/>
        <v>0.74335835821199792</v>
      </c>
      <c r="GL225" s="4">
        <f t="shared" si="1131"/>
        <v>0.66723781799262316</v>
      </c>
      <c r="GM225" s="4">
        <f t="shared" si="1132"/>
        <v>0.67149948846207563</v>
      </c>
      <c r="GN225" s="4">
        <f t="shared" si="1133"/>
        <v>0.33223264800081359</v>
      </c>
      <c r="GO225" s="4">
        <f t="shared" si="1134"/>
        <v>0.22436733579929655</v>
      </c>
      <c r="GP225" s="4">
        <f t="shared" si="1135"/>
        <v>0.99841321030366659</v>
      </c>
      <c r="GQ225" s="4">
        <f t="shared" si="1136"/>
        <v>0.9989050726643407</v>
      </c>
      <c r="GR225" s="4">
        <f t="shared" si="1137"/>
        <v>0.99841912189736037</v>
      </c>
      <c r="GS225" s="4">
        <f t="shared" si="1138"/>
        <v>0.99844922592361851</v>
      </c>
      <c r="GT225" s="4">
        <f t="shared" si="1139"/>
        <v>0.99365907724789737</v>
      </c>
      <c r="GU225" s="4">
        <f t="shared" si="1140"/>
        <v>0.98914354678800964</v>
      </c>
      <c r="GV225" s="4">
        <f t="shared" si="1141"/>
        <v>0.96731446204078386</v>
      </c>
      <c r="GW225" s="4">
        <f t="shared" si="1142"/>
        <v>0.97722622137331872</v>
      </c>
      <c r="GX225" s="4">
        <f t="shared" si="1143"/>
        <v>0.96743245296541547</v>
      </c>
      <c r="GY225" s="4">
        <f t="shared" si="1144"/>
        <v>0.96803373157671768</v>
      </c>
      <c r="GZ225" s="4">
        <f t="shared" si="1145"/>
        <v>0.88053502487234436</v>
      </c>
      <c r="HA225" s="4">
        <f t="shared" si="1146"/>
        <v>0.81079994549353629</v>
      </c>
      <c r="HB225" s="4">
        <f t="shared" si="1147"/>
        <v>0.99895032005839801</v>
      </c>
      <c r="HC225" s="4">
        <f t="shared" si="1148"/>
        <v>0.99927581352348605</v>
      </c>
      <c r="HD225" s="4">
        <f t="shared" si="1149"/>
        <v>0.99895423274267403</v>
      </c>
      <c r="HE225" s="4">
        <f t="shared" si="1150"/>
        <v>0.99897415733798489</v>
      </c>
      <c r="HF225" s="4">
        <f t="shared" si="1151"/>
        <v>0.99579863378131073</v>
      </c>
      <c r="HG225" s="4">
        <f t="shared" si="1152"/>
        <v>0.99279568853687639</v>
      </c>
      <c r="HH225" s="4">
        <f t="shared" si="1153"/>
        <v>0.97814773960844281</v>
      </c>
      <c r="HI225" s="4">
        <f t="shared" si="1154"/>
        <v>0.98482588424857054</v>
      </c>
      <c r="HJ225" s="4">
        <f t="shared" si="1155"/>
        <v>0.97822750390721447</v>
      </c>
      <c r="HK225" s="4">
        <f t="shared" si="1156"/>
        <v>0.97863388049925815</v>
      </c>
      <c r="HL225" s="4">
        <f t="shared" si="1157"/>
        <v>0.9176828141506832</v>
      </c>
      <c r="HM225" s="4">
        <f t="shared" si="1158"/>
        <v>0.86634042361810992</v>
      </c>
      <c r="HN225" s="4">
        <f t="shared" si="1159"/>
        <v>2.6249008240434513E-2</v>
      </c>
      <c r="HP225" s="4">
        <f t="shared" ref="HP225:IU225" si="1253">IF(B1=1,ET225,0)</f>
        <v>0.7055941572693879</v>
      </c>
      <c r="HQ225" s="4">
        <f t="shared" si="1253"/>
        <v>0.77653699834329226</v>
      </c>
      <c r="HR225" s="4">
        <f t="shared" si="1253"/>
        <v>0.70637013824001138</v>
      </c>
      <c r="HS225" s="4">
        <f t="shared" si="1253"/>
        <v>0.71034820183517045</v>
      </c>
      <c r="HT225" s="4">
        <f t="shared" si="1253"/>
        <v>0.37378723306854844</v>
      </c>
      <c r="HU225" s="4">
        <f t="shared" si="1253"/>
        <v>0.2576356990753409</v>
      </c>
      <c r="HV225" s="4">
        <f t="shared" si="1253"/>
        <v>0.10130732537040643</v>
      </c>
      <c r="HW225" s="4">
        <f t="shared" si="1253"/>
        <v>0.14048531298043099</v>
      </c>
      <c r="HX225" s="4">
        <f t="shared" si="1253"/>
        <v>0.10164819096749632</v>
      </c>
      <c r="HY225" s="4">
        <f t="shared" si="1253"/>
        <v>0.10342014231525207</v>
      </c>
      <c r="HZ225" s="4">
        <f t="shared" si="1253"/>
        <v>2.7308556128517406E-2</v>
      </c>
      <c r="IA225" s="4">
        <f t="shared" si="1253"/>
        <v>1.6061205620295577E-2</v>
      </c>
      <c r="IB225" s="4">
        <f t="shared" si="1253"/>
        <v>0.31049359699571755</v>
      </c>
      <c r="IC225" s="4">
        <f t="shared" si="1253"/>
        <v>0.39501133396531296</v>
      </c>
      <c r="ID225" s="4">
        <f t="shared" si="1253"/>
        <v>0.31129450396345737</v>
      </c>
      <c r="IE225" s="4">
        <f t="shared" si="1253"/>
        <v>0.31543781483872574</v>
      </c>
      <c r="IF225" s="4">
        <f t="shared" si="1253"/>
        <v>0.10084260591257654</v>
      </c>
      <c r="IG225" s="4">
        <f t="shared" si="1253"/>
        <v>6.1215402670456873E-2</v>
      </c>
      <c r="IH225" s="4">
        <f t="shared" si="1253"/>
        <v>2.0741155356997765E-2</v>
      </c>
      <c r="II225" s="4">
        <f t="shared" si="1253"/>
        <v>2.9795235209859657E-2</v>
      </c>
      <c r="IJ225" s="4">
        <f t="shared" si="1253"/>
        <v>2.0817221708448758E-2</v>
      </c>
      <c r="IK225" s="4">
        <f t="shared" si="1253"/>
        <v>2.1213384744170474E-2</v>
      </c>
      <c r="IL225" s="4">
        <f t="shared" si="1253"/>
        <v>5.2474041899099374E-3</v>
      </c>
      <c r="IM225" s="4">
        <f t="shared" si="1253"/>
        <v>3.0576368423626994E-3</v>
      </c>
      <c r="IN225" s="4">
        <f t="shared" si="1253"/>
        <v>0.76865931004096599</v>
      </c>
      <c r="IO225" s="4">
        <f t="shared" si="1253"/>
        <v>0.82810751591838583</v>
      </c>
      <c r="IP225" s="4">
        <f t="shared" si="1253"/>
        <v>0.76932340974946833</v>
      </c>
      <c r="IQ225" s="4">
        <f t="shared" si="1253"/>
        <v>0.77272300788540427</v>
      </c>
      <c r="IR225" s="4">
        <f t="shared" si="1253"/>
        <v>0.45280886052144681</v>
      </c>
      <c r="IS225" s="4">
        <f t="shared" si="1253"/>
        <v>0.32483973638845337</v>
      </c>
      <c r="IT225" s="4">
        <f t="shared" si="1253"/>
        <v>0.13515745569633708</v>
      </c>
      <c r="IU225" s="4">
        <f t="shared" si="1253"/>
        <v>0.18473519018349682</v>
      </c>
      <c r="IV225" s="4">
        <f t="shared" ref="IV225:KA225" si="1254">IF(AH1=1,FZ225,0)</f>
        <v>0.13559503133656101</v>
      </c>
      <c r="IW225" s="4">
        <f t="shared" si="1254"/>
        <v>0.13786793346889067</v>
      </c>
      <c r="IX225" s="4">
        <f t="shared" si="1254"/>
        <v>3.7463982868297448E-2</v>
      </c>
      <c r="IY225" s="4">
        <f t="shared" si="1254"/>
        <v>2.2129156952046671E-2</v>
      </c>
      <c r="IZ225" s="4">
        <f t="shared" si="1254"/>
        <v>0.97699665242348122</v>
      </c>
      <c r="JA225" s="4">
        <f t="shared" si="1254"/>
        <v>0.9840208275652913</v>
      </c>
      <c r="JB225" s="4">
        <f t="shared" si="1254"/>
        <v>0.97708051992625899</v>
      </c>
      <c r="JC225" s="4">
        <f t="shared" si="1254"/>
        <v>0.97750781237126749</v>
      </c>
      <c r="JD225" s="4">
        <f t="shared" si="1254"/>
        <v>0.91362792806495019</v>
      </c>
      <c r="JE225" s="4">
        <f t="shared" si="1254"/>
        <v>0.86014189007629105</v>
      </c>
      <c r="JF225" s="4">
        <f t="shared" si="1254"/>
        <v>0.66640726077191248</v>
      </c>
      <c r="JG225" s="4">
        <f t="shared" si="1254"/>
        <v>0.74335835821199792</v>
      </c>
      <c r="JH225" s="4">
        <f t="shared" si="1254"/>
        <v>0.66723781799262316</v>
      </c>
      <c r="JI225" s="4">
        <f t="shared" si="1254"/>
        <v>0.67149948846207563</v>
      </c>
      <c r="JJ225" s="4">
        <f t="shared" si="1254"/>
        <v>0.33223264800081359</v>
      </c>
      <c r="JK225" s="4">
        <f t="shared" si="1254"/>
        <v>0.22436733579929655</v>
      </c>
      <c r="JL225" s="4">
        <f t="shared" si="1254"/>
        <v>0.99841321030366659</v>
      </c>
      <c r="JM225" s="4">
        <f t="shared" si="1254"/>
        <v>0.9989050726643407</v>
      </c>
      <c r="JN225" s="4">
        <f t="shared" si="1254"/>
        <v>0.99841912189736037</v>
      </c>
      <c r="JO225" s="4">
        <f t="shared" si="1254"/>
        <v>0.99844922592361851</v>
      </c>
      <c r="JP225" s="4">
        <f t="shared" si="1254"/>
        <v>0.99365907724789737</v>
      </c>
      <c r="JQ225" s="4">
        <f t="shared" si="1254"/>
        <v>0.98914354678800964</v>
      </c>
      <c r="JR225" s="4">
        <f t="shared" si="1254"/>
        <v>0.96731446204078386</v>
      </c>
      <c r="JS225" s="4">
        <f t="shared" si="1254"/>
        <v>0.97722622137331872</v>
      </c>
      <c r="JT225" s="4">
        <f t="shared" si="1254"/>
        <v>0.96743245296541547</v>
      </c>
      <c r="JU225" s="4">
        <f t="shared" si="1254"/>
        <v>0.96803373157671768</v>
      </c>
      <c r="JV225" s="4">
        <f t="shared" si="1254"/>
        <v>0.88053502487234436</v>
      </c>
      <c r="JW225" s="4">
        <f t="shared" si="1254"/>
        <v>0.81079994549353629</v>
      </c>
      <c r="JX225" s="4">
        <f t="shared" si="1254"/>
        <v>0.99895032005839801</v>
      </c>
      <c r="JY225" s="4">
        <f t="shared" si="1254"/>
        <v>0.99927581352348605</v>
      </c>
      <c r="JZ225" s="4">
        <f t="shared" si="1254"/>
        <v>0.99895423274267403</v>
      </c>
      <c r="KA225" s="4">
        <f t="shared" si="1254"/>
        <v>0.99897415733798489</v>
      </c>
      <c r="KB225" s="4">
        <f t="shared" ref="KB225:KJ225" si="1255">IF(BN1=1,HF225,0)</f>
        <v>0.99579863378131073</v>
      </c>
      <c r="KC225" s="4">
        <f t="shared" si="1255"/>
        <v>0.99279568853687639</v>
      </c>
      <c r="KD225" s="4">
        <f t="shared" si="1255"/>
        <v>0.97814773960844281</v>
      </c>
      <c r="KE225" s="4">
        <f t="shared" si="1255"/>
        <v>0.98482588424857054</v>
      </c>
      <c r="KF225" s="4">
        <f t="shared" si="1255"/>
        <v>0.97822750390721447</v>
      </c>
      <c r="KG225" s="4">
        <f t="shared" si="1255"/>
        <v>0.97863388049925815</v>
      </c>
      <c r="KH225" s="4">
        <f t="shared" si="1255"/>
        <v>0.9176828141506832</v>
      </c>
      <c r="KI225" s="4">
        <f t="shared" si="1255"/>
        <v>0.86634042361810992</v>
      </c>
      <c r="KJ225" s="4">
        <f t="shared" si="1255"/>
        <v>0</v>
      </c>
    </row>
    <row r="226" spans="1:296" x14ac:dyDescent="0.2">
      <c r="A226" s="4" t="str">
        <f>'Respondent Data'!A226</f>
        <v>1940</v>
      </c>
      <c r="B226" s="4">
        <f>SUMPRODUCT('Respondent Data'!I226:Z226,'Product Coding'!A100:R100)</f>
        <v>-1.4045799572798232</v>
      </c>
      <c r="C226" s="4">
        <f>SUMPRODUCT('Respondent Data'!I226:Z226,'Product Coding'!A101:R101)</f>
        <v>-1.9238100947690264</v>
      </c>
      <c r="D226" s="4">
        <f>SUMPRODUCT('Respondent Data'!I226:Z226,'Product Coding'!A102:R102)</f>
        <v>-2.0490909848794652</v>
      </c>
      <c r="E226" s="4">
        <f>SUMPRODUCT('Respondent Data'!I226:Z226,'Product Coding'!A103:R103)</f>
        <v>-2.6562369398917531</v>
      </c>
      <c r="F226" s="4">
        <f>SUMPRODUCT('Respondent Data'!I226:Z226,'Product Coding'!A104:R104)</f>
        <v>-3.2224352705171344</v>
      </c>
      <c r="G226" s="4">
        <f>SUMPRODUCT('Respondent Data'!I226:Z226,'Product Coding'!A105:R105)</f>
        <v>-3.5881248315128733</v>
      </c>
      <c r="H226" s="4">
        <f>SUMPRODUCT('Respondent Data'!I226:Z226,'Product Coding'!A106:R106)</f>
        <v>-1.4578095955562225</v>
      </c>
      <c r="I226" s="4">
        <f>SUMPRODUCT('Respondent Data'!I226:Z226,'Product Coding'!A107:R107)</f>
        <v>-1.9770397330454257</v>
      </c>
      <c r="J226" s="4">
        <f>SUMPRODUCT('Respondent Data'!I226:Z226,'Product Coding'!A108:R108)</f>
        <v>-2.1023206231558649</v>
      </c>
      <c r="K226" s="4">
        <f>SUMPRODUCT('Respondent Data'!I226:Z226,'Product Coding'!A109:R109)</f>
        <v>-2.7094665781681528</v>
      </c>
      <c r="L226" s="4">
        <f>SUMPRODUCT('Respondent Data'!I226:Z226,'Product Coding'!A110:R110)</f>
        <v>-3.2756649087935341</v>
      </c>
      <c r="M226" s="4">
        <f>SUMPRODUCT('Respondent Data'!I226:Z226,'Product Coding'!A111:R111)</f>
        <v>-3.641354469789273</v>
      </c>
      <c r="N226" s="4">
        <f>SUMPRODUCT('Respondent Data'!I226:Z226,'Product Coding'!A112:R112)</f>
        <v>-3.4402357319149131</v>
      </c>
      <c r="O226" s="4">
        <f>SUMPRODUCT('Respondent Data'!I226:Z226,'Product Coding'!A113:R113)</f>
        <v>-3.959465869404116</v>
      </c>
      <c r="P226" s="4">
        <f>SUMPRODUCT('Respondent Data'!I226:Z226,'Product Coding'!A114:R114)</f>
        <v>-4.0847467595145561</v>
      </c>
      <c r="Q226" s="4">
        <f>SUMPRODUCT('Respondent Data'!I226:Z226,'Product Coding'!A115:R115)</f>
        <v>-4.6918927145268441</v>
      </c>
      <c r="R226" s="4">
        <f>SUMPRODUCT('Respondent Data'!I226:Z226,'Product Coding'!A116:R116)</f>
        <v>-5.2580910451522245</v>
      </c>
      <c r="S226" s="4">
        <f>SUMPRODUCT('Respondent Data'!I226:Z226,'Product Coding'!A117:R117)</f>
        <v>-5.6237806061479638</v>
      </c>
      <c r="T226" s="4">
        <f>SUMPRODUCT('Respondent Data'!I226:Z226,'Product Coding'!A118:R118)</f>
        <v>-3.4934653701913128</v>
      </c>
      <c r="U226" s="4">
        <f>SUMPRODUCT('Respondent Data'!I226:Z226,'Product Coding'!A119:R119)</f>
        <v>-4.0126955076805153</v>
      </c>
      <c r="V226" s="4">
        <f>SUMPRODUCT('Respondent Data'!I226:Z226,'Product Coding'!A120:R120)</f>
        <v>-4.1379763977909549</v>
      </c>
      <c r="W226" s="4">
        <f>SUMPRODUCT('Respondent Data'!I226:Z226,'Product Coding'!A121:R121)</f>
        <v>-4.7451223528032429</v>
      </c>
      <c r="X226" s="4">
        <f>SUMPRODUCT('Respondent Data'!I226:Z226,'Product Coding'!A122:R122)</f>
        <v>-5.3113206834286233</v>
      </c>
      <c r="Y226" s="4">
        <f>SUMPRODUCT('Respondent Data'!I226:Z226,'Product Coding'!A123:R123)</f>
        <v>-5.6770102444243626</v>
      </c>
      <c r="Z226" s="4">
        <f>SUMPRODUCT('Respondent Data'!I226:Z226,'Product Coding'!A124:R124)</f>
        <v>-1.2732100946063534</v>
      </c>
      <c r="AA226" s="4">
        <f>SUMPRODUCT('Respondent Data'!I226:Z226,'Product Coding'!A125:R125)</f>
        <v>-1.7924402320955564</v>
      </c>
      <c r="AB226" s="4">
        <f>SUMPRODUCT('Respondent Data'!I226:Z226,'Product Coding'!A126:R126)</f>
        <v>-1.9177211222059953</v>
      </c>
      <c r="AC226" s="4">
        <f>SUMPRODUCT('Respondent Data'!I226:Z226,'Product Coding'!A127:R127)</f>
        <v>-2.5248670772182833</v>
      </c>
      <c r="AD226" s="4">
        <f>SUMPRODUCT('Respondent Data'!I226:Z226,'Product Coding'!A128:R128)</f>
        <v>-3.0910654078436641</v>
      </c>
      <c r="AE226" s="4">
        <f>SUMPRODUCT('Respondent Data'!I226:Z226,'Product Coding'!A129:R129)</f>
        <v>-3.456754968839403</v>
      </c>
      <c r="AF226" s="4">
        <f>SUMPRODUCT('Respondent Data'!I226:Z226,'Product Coding'!A130:R130)</f>
        <v>-1.3264397328827526</v>
      </c>
      <c r="AG226" s="4">
        <f>SUMPRODUCT('Respondent Data'!I226:Z226,'Product Coding'!A131:R131)</f>
        <v>-1.8456698703719556</v>
      </c>
      <c r="AH226" s="4">
        <f>SUMPRODUCT('Respondent Data'!I226:Z226,'Product Coding'!A132:R132)</f>
        <v>-1.9709507604823946</v>
      </c>
      <c r="AI226" s="4">
        <f>SUMPRODUCT('Respondent Data'!I226:Z226,'Product Coding'!A133:R133)</f>
        <v>-2.578096715494683</v>
      </c>
      <c r="AJ226" s="4">
        <f>SUMPRODUCT('Respondent Data'!I226:Z226,'Product Coding'!A134:R134)</f>
        <v>-3.1442950461200638</v>
      </c>
      <c r="AK226" s="4">
        <f>SUMPRODUCT('Respondent Data'!I226:Z226,'Product Coding'!A135:R135)</f>
        <v>-3.5099846071158027</v>
      </c>
      <c r="AL226" s="4">
        <f>SUMPRODUCT('Respondent Data'!I226:Z226,'Product Coding'!A136:R136)</f>
        <v>0.17726413219306775</v>
      </c>
      <c r="AM226" s="4">
        <f>SUMPRODUCT('Respondent Data'!I226:Z226,'Product Coding'!A137:R137)</f>
        <v>-0.34196600529613536</v>
      </c>
      <c r="AN226" s="4">
        <f>SUMPRODUCT('Respondent Data'!I226:Z226,'Product Coding'!A138:R138)</f>
        <v>-0.46724689540657438</v>
      </c>
      <c r="AO226" s="4">
        <f>SUMPRODUCT('Respondent Data'!I226:Z226,'Product Coding'!A139:R139)</f>
        <v>-1.0743928504188622</v>
      </c>
      <c r="AP226" s="4">
        <f>SUMPRODUCT('Respondent Data'!I226:Z226,'Product Coding'!A140:R140)</f>
        <v>-1.6405911810442435</v>
      </c>
      <c r="AQ226" s="4">
        <f>SUMPRODUCT('Respondent Data'!I226:Z226,'Product Coding'!A141:R141)</f>
        <v>-2.0062807420399822</v>
      </c>
      <c r="AR226" s="4">
        <f>SUMPRODUCT('Respondent Data'!I226:Z226,'Product Coding'!A142:R142)</f>
        <v>0.12403449391666836</v>
      </c>
      <c r="AS226" s="4">
        <f>SUMPRODUCT('Respondent Data'!I226:Z226,'Product Coding'!A143:R143)</f>
        <v>-0.39519564357253473</v>
      </c>
      <c r="AT226" s="4">
        <f>SUMPRODUCT('Respondent Data'!I226:Z226,'Product Coding'!A144:R144)</f>
        <v>-0.52047653368297375</v>
      </c>
      <c r="AU226" s="4">
        <f>SUMPRODUCT('Respondent Data'!I226:Z226,'Product Coding'!A145:R145)</f>
        <v>-1.1276224886952615</v>
      </c>
      <c r="AV226" s="4">
        <f>SUMPRODUCT('Respondent Data'!I226:Z226,'Product Coding'!A146:R146)</f>
        <v>-1.6938208193206428</v>
      </c>
      <c r="AW226" s="4">
        <f>SUMPRODUCT('Respondent Data'!I226:Z226,'Product Coding'!A147:R147)</f>
        <v>-2.0595103803163819</v>
      </c>
      <c r="AX226" s="4">
        <f>SUMPRODUCT('Respondent Data'!I226:Z226,'Product Coding'!A148:R148)</f>
        <v>2.993463200111707</v>
      </c>
      <c r="AY226" s="4">
        <f>SUMPRODUCT('Respondent Data'!I226:Z226,'Product Coding'!A149:R149)</f>
        <v>2.474233062622504</v>
      </c>
      <c r="AZ226" s="4">
        <f>SUMPRODUCT('Respondent Data'!I226:Z226,'Product Coding'!A150:R150)</f>
        <v>2.3489521725120648</v>
      </c>
      <c r="BA226" s="4">
        <f>SUMPRODUCT('Respondent Data'!I226:Z226,'Product Coding'!A151:R151)</f>
        <v>1.7418062174997766</v>
      </c>
      <c r="BB226" s="4">
        <f>SUMPRODUCT('Respondent Data'!I226:Z226,'Product Coding'!A152:R152)</f>
        <v>1.1756078868743955</v>
      </c>
      <c r="BC226" s="4">
        <f>SUMPRODUCT('Respondent Data'!I226:Z226,'Product Coding'!A153:R153)</f>
        <v>0.80991832587865653</v>
      </c>
      <c r="BD226" s="4">
        <f>SUMPRODUCT('Respondent Data'!I226:Z226,'Product Coding'!A154:R154)</f>
        <v>2.9402335618353073</v>
      </c>
      <c r="BE226" s="4">
        <f>SUMPRODUCT('Respondent Data'!I226:Z226,'Product Coding'!A155:R155)</f>
        <v>2.4210034243461043</v>
      </c>
      <c r="BF226" s="4">
        <f>SUMPRODUCT('Respondent Data'!I226:Z226,'Product Coding'!A156:R156)</f>
        <v>2.2957225342356651</v>
      </c>
      <c r="BG226" s="4">
        <f>SUMPRODUCT('Respondent Data'!I226:Z226,'Product Coding'!A157:R157)</f>
        <v>1.6885765792233773</v>
      </c>
      <c r="BH226" s="4">
        <f>SUMPRODUCT('Respondent Data'!I226:Z226,'Product Coding'!A158:R158)</f>
        <v>1.1223782485979963</v>
      </c>
      <c r="BI226" s="4">
        <f>SUMPRODUCT('Respondent Data'!I226:Z226,'Product Coding'!A159:R159)</f>
        <v>0.75668868760225705</v>
      </c>
      <c r="BJ226" s="4">
        <f>SUMPRODUCT('Respondent Data'!I226:Z226,'Product Coding'!A160:R160)</f>
        <v>5.3815109891810469</v>
      </c>
      <c r="BK226" s="4">
        <f>SUMPRODUCT('Respondent Data'!I226:Z226,'Product Coding'!A161:R161)</f>
        <v>4.8622808516918434</v>
      </c>
      <c r="BL226" s="4">
        <f>SUMPRODUCT('Respondent Data'!I226:Z226,'Product Coding'!A162:R162)</f>
        <v>4.7369999615814047</v>
      </c>
      <c r="BM226" s="4">
        <f>SUMPRODUCT('Respondent Data'!I226:Z226,'Product Coding'!A163:R163)</f>
        <v>4.1298540065691167</v>
      </c>
      <c r="BN226" s="4">
        <f>SUMPRODUCT('Respondent Data'!I226:Z226,'Product Coding'!A164:R164)</f>
        <v>3.5636556759437359</v>
      </c>
      <c r="BO226" s="4">
        <f>SUMPRODUCT('Respondent Data'!I226:Z226,'Product Coding'!A165:R165)</f>
        <v>3.197966114947997</v>
      </c>
      <c r="BP226" s="4">
        <f>SUMPRODUCT('Respondent Data'!I226:Z226,'Product Coding'!A166:R166)</f>
        <v>5.3282813509046481</v>
      </c>
      <c r="BQ226" s="4">
        <f>SUMPRODUCT('Respondent Data'!I226:Z226,'Product Coding'!A167:R167)</f>
        <v>4.8090512134154446</v>
      </c>
      <c r="BR226" s="4">
        <f>SUMPRODUCT('Respondent Data'!I226:Z226,'Product Coding'!A168:R168)</f>
        <v>4.6837703233050059</v>
      </c>
      <c r="BS226" s="4">
        <f>SUMPRODUCT('Respondent Data'!I226:Z226,'Product Coding'!A169:R169)</f>
        <v>4.0766243682927179</v>
      </c>
      <c r="BT226" s="4">
        <f>SUMPRODUCT('Respondent Data'!I226:Z226,'Product Coding'!A170:R170)</f>
        <v>3.5104260376673362</v>
      </c>
      <c r="BU226" s="4">
        <f>SUMPRODUCT('Respondent Data'!I226:Z226,'Product Coding'!A171:R171)</f>
        <v>3.1447364766715973</v>
      </c>
      <c r="BV226" s="4">
        <f>SUMPRODUCT('Respondent Data'!I226:Z226,'Product Coding'!A172:R172)</f>
        <v>0.33576771862029398</v>
      </c>
      <c r="BX226" s="4">
        <f t="shared" si="1014"/>
        <v>4.0738152054132231</v>
      </c>
      <c r="BY226" s="4">
        <f t="shared" si="1015"/>
        <v>6.8469965397331727</v>
      </c>
      <c r="BZ226" s="4">
        <f t="shared" si="1016"/>
        <v>7.7608431751154088</v>
      </c>
      <c r="CA226" s="4">
        <f t="shared" si="1017"/>
        <v>14.242592398793914</v>
      </c>
      <c r="CB226" s="4">
        <f t="shared" si="1018"/>
        <v>25.089144699961192</v>
      </c>
      <c r="CC226" s="4">
        <f t="shared" si="1019"/>
        <v>36.166194593497899</v>
      </c>
      <c r="CD226" s="4">
        <f t="shared" si="1020"/>
        <v>4.2965380576421568</v>
      </c>
      <c r="CE226" s="4">
        <f t="shared" si="1021"/>
        <v>7.2213342358821384</v>
      </c>
      <c r="CF226" s="4">
        <f t="shared" si="1022"/>
        <v>8.1851425211845044</v>
      </c>
      <c r="CG226" s="4">
        <f t="shared" si="1023"/>
        <v>15.021260709025174</v>
      </c>
      <c r="CH226" s="4">
        <f t="shared" si="1024"/>
        <v>26.460813660333937</v>
      </c>
      <c r="CI226" s="4">
        <f t="shared" si="1025"/>
        <v>38.143465924663616</v>
      </c>
      <c r="CJ226" s="4">
        <f t="shared" si="1026"/>
        <v>31.194310796269278</v>
      </c>
      <c r="CK226" s="4">
        <f t="shared" si="1027"/>
        <v>52.429314367918614</v>
      </c>
      <c r="CL226" s="4">
        <f t="shared" si="1028"/>
        <v>59.426886551938971</v>
      </c>
      <c r="CM226" s="4">
        <f t="shared" si="1029"/>
        <v>109.0594029012895</v>
      </c>
      <c r="CN226" s="4">
        <f t="shared" si="1030"/>
        <v>192.11440330999883</v>
      </c>
      <c r="CO226" s="4">
        <f t="shared" si="1031"/>
        <v>276.934386461325</v>
      </c>
      <c r="CP226" s="4">
        <f t="shared" si="1032"/>
        <v>32.899760239491194</v>
      </c>
      <c r="CQ226" s="4">
        <f t="shared" si="1033"/>
        <v>55.29571989876198</v>
      </c>
      <c r="CR226" s="4">
        <f t="shared" si="1034"/>
        <v>62.675862021996025</v>
      </c>
      <c r="CS226" s="4">
        <f t="shared" si="1035"/>
        <v>115.02187789138803</v>
      </c>
      <c r="CT226" s="4">
        <f t="shared" si="1036"/>
        <v>202.61764552938223</v>
      </c>
      <c r="CU226" s="4">
        <f t="shared" si="1037"/>
        <v>292.07489071173302</v>
      </c>
      <c r="CV226" s="4">
        <f t="shared" si="1038"/>
        <v>3.5723016023791891</v>
      </c>
      <c r="CW226" s="4">
        <f t="shared" si="1039"/>
        <v>6.0040859678347989</v>
      </c>
      <c r="CX226" s="4">
        <f t="shared" si="1040"/>
        <v>6.8054320366419772</v>
      </c>
      <c r="CY226" s="4">
        <f t="shared" si="1041"/>
        <v>12.489235049404828</v>
      </c>
      <c r="CZ226" s="4">
        <f t="shared" si="1042"/>
        <v>22.000505004473698</v>
      </c>
      <c r="DA226" s="4">
        <f t="shared" si="1043"/>
        <v>31.71389677338227</v>
      </c>
      <c r="DB226" s="4">
        <f t="shared" si="1044"/>
        <v>3.7676057980252406</v>
      </c>
      <c r="DC226" s="4">
        <f t="shared" si="1045"/>
        <v>6.3323402170719678</v>
      </c>
      <c r="DD226" s="4">
        <f t="shared" si="1046"/>
        <v>7.1774973261614896</v>
      </c>
      <c r="DE226" s="4">
        <f t="shared" si="1047"/>
        <v>13.172044139189959</v>
      </c>
      <c r="DF226" s="4">
        <f t="shared" si="1048"/>
        <v>23.203312441237713</v>
      </c>
      <c r="DG226" s="4">
        <f t="shared" si="1049"/>
        <v>33.447752922594923</v>
      </c>
      <c r="DH226" s="4">
        <f t="shared" si="1050"/>
        <v>0.83755852913282203</v>
      </c>
      <c r="DI226" s="4">
        <f t="shared" si="1051"/>
        <v>1.4077124419330989</v>
      </c>
      <c r="DJ226" s="4">
        <f t="shared" si="1052"/>
        <v>1.5955952999396854</v>
      </c>
      <c r="DK226" s="4">
        <f t="shared" si="1053"/>
        <v>2.9282144965046677</v>
      </c>
      <c r="DL226" s="4">
        <f t="shared" si="1054"/>
        <v>5.1582180517607794</v>
      </c>
      <c r="DM226" s="4">
        <f t="shared" si="1055"/>
        <v>7.4356109005167665</v>
      </c>
      <c r="DN226" s="4">
        <f t="shared" si="1056"/>
        <v>0.88334937017766302</v>
      </c>
      <c r="DO226" s="4">
        <f t="shared" si="1057"/>
        <v>1.4846746295573396</v>
      </c>
      <c r="DP226" s="4">
        <f t="shared" si="1058"/>
        <v>1.6828293835410795</v>
      </c>
      <c r="DQ226" s="4">
        <f t="shared" si="1059"/>
        <v>3.0883052840624892</v>
      </c>
      <c r="DR226" s="4">
        <f t="shared" si="1060"/>
        <v>5.4402271707263017</v>
      </c>
      <c r="DS226" s="4">
        <f t="shared" si="1061"/>
        <v>7.8421292093558828</v>
      </c>
      <c r="DT226" s="4">
        <f t="shared" si="1062"/>
        <v>5.0113582486882996E-2</v>
      </c>
      <c r="DU226" s="4">
        <f t="shared" si="1063"/>
        <v>8.422756275870788E-2</v>
      </c>
      <c r="DV226" s="4">
        <f t="shared" si="1064"/>
        <v>9.5469145018437077E-2</v>
      </c>
      <c r="DW226" s="4">
        <f t="shared" si="1065"/>
        <v>0.17520365873631069</v>
      </c>
      <c r="DX226" s="4">
        <f t="shared" si="1066"/>
        <v>0.30863130973053432</v>
      </c>
      <c r="DY226" s="4">
        <f t="shared" si="1067"/>
        <v>0.44489440109841177</v>
      </c>
      <c r="DZ226" s="4">
        <f t="shared" si="1068"/>
        <v>5.2853382763551768E-2</v>
      </c>
      <c r="EA226" s="4">
        <f t="shared" si="1069"/>
        <v>8.8832436094391815E-2</v>
      </c>
      <c r="EB226" s="4">
        <f t="shared" si="1070"/>
        <v>0.10068861600723156</v>
      </c>
      <c r="EC226" s="4">
        <f t="shared" si="1071"/>
        <v>0.18478235993582612</v>
      </c>
      <c r="ED226" s="4">
        <f t="shared" si="1072"/>
        <v>0.32550474215795427</v>
      </c>
      <c r="EE226" s="4">
        <f t="shared" si="1073"/>
        <v>0.46921758341204617</v>
      </c>
      <c r="EF226" s="4">
        <f t="shared" si="1074"/>
        <v>4.6008648182922392E-3</v>
      </c>
      <c r="EG226" s="4">
        <f t="shared" si="1075"/>
        <v>7.7328263316331939E-3</v>
      </c>
      <c r="EH226" s="4">
        <f t="shared" si="1076"/>
        <v>8.764901824026174E-3</v>
      </c>
      <c r="EI226" s="4">
        <f t="shared" si="1077"/>
        <v>1.6085226988650461E-2</v>
      </c>
      <c r="EJ226" s="4">
        <f t="shared" si="1078"/>
        <v>2.8335051383212146E-2</v>
      </c>
      <c r="EK226" s="4">
        <f t="shared" si="1079"/>
        <v>4.0845193983180997E-2</v>
      </c>
      <c r="EL226" s="4">
        <f t="shared" si="1080"/>
        <v>4.8524024269908771E-3</v>
      </c>
      <c r="EM226" s="4">
        <f t="shared" si="1081"/>
        <v>8.1555939461493837E-3</v>
      </c>
      <c r="EN226" s="4">
        <f t="shared" si="1082"/>
        <v>9.24409487410849E-3</v>
      </c>
      <c r="EO226" s="4">
        <f t="shared" si="1083"/>
        <v>1.6964635467685441E-2</v>
      </c>
      <c r="EP226" s="4">
        <f t="shared" si="1084"/>
        <v>2.9884179938119759E-2</v>
      </c>
      <c r="EQ226" s="4">
        <f t="shared" si="1085"/>
        <v>4.3078274681512638E-2</v>
      </c>
      <c r="ER226" s="4">
        <f t="shared" si="1086"/>
        <v>0.71478911873715478</v>
      </c>
      <c r="ET226" s="4">
        <f t="shared" si="1087"/>
        <v>0.19709034710864243</v>
      </c>
      <c r="EU226" s="4">
        <f t="shared" si="1088"/>
        <v>0.12743729335631945</v>
      </c>
      <c r="EV226" s="4">
        <f t="shared" si="1089"/>
        <v>0.11414426442884328</v>
      </c>
      <c r="EW226" s="4">
        <f t="shared" si="1090"/>
        <v>6.560563805925336E-2</v>
      </c>
      <c r="EX226" s="4">
        <f t="shared" si="1091"/>
        <v>3.8330118196687663E-2</v>
      </c>
      <c r="EY226" s="4">
        <f t="shared" si="1092"/>
        <v>2.6906171345692374E-2</v>
      </c>
      <c r="EZ226" s="4">
        <f t="shared" si="1093"/>
        <v>0.1888025704935965</v>
      </c>
      <c r="FA226" s="4">
        <f t="shared" si="1094"/>
        <v>0.12163475797340591</v>
      </c>
      <c r="FB226" s="4">
        <f t="shared" si="1095"/>
        <v>0.10887147343588974</v>
      </c>
      <c r="FC226" s="4">
        <f t="shared" si="1096"/>
        <v>6.2417060564820291E-2</v>
      </c>
      <c r="FD226" s="4">
        <f t="shared" si="1097"/>
        <v>3.6415526953029097E-2</v>
      </c>
      <c r="FE226" s="4">
        <f t="shared" si="1098"/>
        <v>2.5547047926839751E-2</v>
      </c>
      <c r="FF226" s="4">
        <f t="shared" si="1099"/>
        <v>3.1061388651186204E-2</v>
      </c>
      <c r="FG226" s="4">
        <f t="shared" si="1100"/>
        <v>1.8716317284438996E-2</v>
      </c>
      <c r="FH226" s="4">
        <f t="shared" si="1101"/>
        <v>1.6548924776067453E-2</v>
      </c>
      <c r="FI226" s="4">
        <f t="shared" si="1102"/>
        <v>9.0860024099611355E-3</v>
      </c>
      <c r="FJ226" s="4">
        <f t="shared" si="1103"/>
        <v>5.1782776574916577E-3</v>
      </c>
      <c r="FK226" s="4">
        <f t="shared" si="1104"/>
        <v>3.597971495114555E-3</v>
      </c>
      <c r="FL226" s="4">
        <f t="shared" si="1105"/>
        <v>2.9498733705941076E-2</v>
      </c>
      <c r="FM226" s="4">
        <f t="shared" si="1106"/>
        <v>1.7763339767185238E-2</v>
      </c>
      <c r="FN226" s="4">
        <f t="shared" si="1107"/>
        <v>1.5704538081550628E-2</v>
      </c>
      <c r="FO226" s="4">
        <f t="shared" si="1108"/>
        <v>8.6190640780365018E-3</v>
      </c>
      <c r="FP226" s="4">
        <f t="shared" si="1109"/>
        <v>4.9111657165080962E-3</v>
      </c>
      <c r="FQ226" s="4">
        <f t="shared" si="1110"/>
        <v>3.4120971522722324E-3</v>
      </c>
      <c r="FR226" s="4">
        <f t="shared" si="1111"/>
        <v>0.21870823208155202</v>
      </c>
      <c r="FS226" s="4">
        <f t="shared" si="1112"/>
        <v>0.14277380440393625</v>
      </c>
      <c r="FT226" s="4">
        <f t="shared" si="1113"/>
        <v>0.12811590637207265</v>
      </c>
      <c r="FU226" s="4">
        <f t="shared" si="1114"/>
        <v>7.4133188156145446E-2</v>
      </c>
      <c r="FV226" s="4">
        <f t="shared" si="1115"/>
        <v>4.3477306250688658E-2</v>
      </c>
      <c r="FW226" s="4">
        <f t="shared" si="1116"/>
        <v>3.0568049013765058E-2</v>
      </c>
      <c r="FX226" s="4">
        <f t="shared" si="1117"/>
        <v>0.20974888494644495</v>
      </c>
      <c r="FY226" s="4">
        <f t="shared" si="1118"/>
        <v>0.13638210590279062</v>
      </c>
      <c r="FZ226" s="4">
        <f t="shared" si="1119"/>
        <v>0.12228680244269785</v>
      </c>
      <c r="GA226" s="4">
        <f t="shared" si="1120"/>
        <v>7.0561451134258019E-2</v>
      </c>
      <c r="GB226" s="4">
        <f t="shared" si="1121"/>
        <v>4.1316658718836989E-2</v>
      </c>
      <c r="GC226" s="4">
        <f t="shared" si="1122"/>
        <v>2.9029469708721736E-2</v>
      </c>
      <c r="GD226" s="4">
        <f t="shared" si="1123"/>
        <v>0.54420035288449753</v>
      </c>
      <c r="GE226" s="4">
        <f t="shared" si="1124"/>
        <v>0.41533199005987698</v>
      </c>
      <c r="GF226" s="4">
        <f t="shared" si="1125"/>
        <v>0.38526807319432166</v>
      </c>
      <c r="GG226" s="4">
        <f t="shared" si="1126"/>
        <v>0.25456858348488909</v>
      </c>
      <c r="GH226" s="4">
        <f t="shared" si="1127"/>
        <v>0.16238463652875632</v>
      </c>
      <c r="GI226" s="4">
        <f t="shared" si="1128"/>
        <v>0.11854505995988267</v>
      </c>
      <c r="GJ226" s="4">
        <f t="shared" si="1129"/>
        <v>0.53096893005341139</v>
      </c>
      <c r="GK226" s="4">
        <f t="shared" si="1130"/>
        <v>0.4024671834710834</v>
      </c>
      <c r="GL226" s="4">
        <f t="shared" si="1131"/>
        <v>0.37274081092704264</v>
      </c>
      <c r="GM226" s="4">
        <f t="shared" si="1132"/>
        <v>0.24460012903104794</v>
      </c>
      <c r="GN226" s="4">
        <f t="shared" si="1133"/>
        <v>0.15527402582092834</v>
      </c>
      <c r="GO226" s="4">
        <f t="shared" si="1134"/>
        <v>0.11309493181143487</v>
      </c>
      <c r="GP226" s="4">
        <f t="shared" si="1135"/>
        <v>0.95227794086026019</v>
      </c>
      <c r="GQ226" s="4">
        <f t="shared" si="1136"/>
        <v>0.92231560453563888</v>
      </c>
      <c r="GR226" s="4">
        <f t="shared" si="1137"/>
        <v>0.91285090460778762</v>
      </c>
      <c r="GS226" s="4">
        <f t="shared" si="1138"/>
        <v>0.85091634336408883</v>
      </c>
      <c r="GT226" s="4">
        <f t="shared" si="1139"/>
        <v>0.76415717136243222</v>
      </c>
      <c r="GU226" s="4">
        <f t="shared" si="1140"/>
        <v>0.69209209976853525</v>
      </c>
      <c r="GV226" s="4">
        <f t="shared" si="1141"/>
        <v>0.94979986422722873</v>
      </c>
      <c r="GW226" s="4">
        <f t="shared" si="1142"/>
        <v>0.91841496161426739</v>
      </c>
      <c r="GX226" s="4">
        <f t="shared" si="1143"/>
        <v>0.90852216099728422</v>
      </c>
      <c r="GY226" s="4">
        <f t="shared" si="1144"/>
        <v>0.84403687446373288</v>
      </c>
      <c r="GZ226" s="4">
        <f t="shared" si="1145"/>
        <v>0.75442959062671888</v>
      </c>
      <c r="HA226" s="4">
        <f t="shared" si="1146"/>
        <v>0.68063438070053861</v>
      </c>
      <c r="HB226" s="4">
        <f t="shared" si="1147"/>
        <v>0.99542020619390525</v>
      </c>
      <c r="HC226" s="4">
        <f t="shared" si="1148"/>
        <v>0.99232651142289141</v>
      </c>
      <c r="HD226" s="4">
        <f t="shared" si="1149"/>
        <v>0.99131125418005961</v>
      </c>
      <c r="HE226" s="4">
        <f t="shared" si="1150"/>
        <v>0.98416941161882465</v>
      </c>
      <c r="HF226" s="4">
        <f t="shared" si="1151"/>
        <v>0.97244570109216966</v>
      </c>
      <c r="HG226" s="4">
        <f t="shared" si="1152"/>
        <v>0.96075766673152252</v>
      </c>
      <c r="HH226" s="4">
        <f t="shared" si="1153"/>
        <v>0.99517102968030824</v>
      </c>
      <c r="HI226" s="4">
        <f t="shared" si="1154"/>
        <v>0.99191038169591816</v>
      </c>
      <c r="HJ226" s="4">
        <f t="shared" si="1155"/>
        <v>0.99084057571299267</v>
      </c>
      <c r="HK226" s="4">
        <f t="shared" si="1156"/>
        <v>0.98331836243264881</v>
      </c>
      <c r="HL226" s="4">
        <f t="shared" si="1157"/>
        <v>0.97098297020164415</v>
      </c>
      <c r="HM226" s="4">
        <f t="shared" si="1158"/>
        <v>0.95870082262554468</v>
      </c>
      <c r="HN226" s="4">
        <f t="shared" si="1159"/>
        <v>0.58316208627241783</v>
      </c>
      <c r="HP226" s="4">
        <f t="shared" ref="HP226:IU226" si="1256">IF(B1=1,ET226,0)</f>
        <v>0.19709034710864243</v>
      </c>
      <c r="HQ226" s="4">
        <f t="shared" si="1256"/>
        <v>0.12743729335631945</v>
      </c>
      <c r="HR226" s="4">
        <f t="shared" si="1256"/>
        <v>0.11414426442884328</v>
      </c>
      <c r="HS226" s="4">
        <f t="shared" si="1256"/>
        <v>6.560563805925336E-2</v>
      </c>
      <c r="HT226" s="4">
        <f t="shared" si="1256"/>
        <v>3.8330118196687663E-2</v>
      </c>
      <c r="HU226" s="4">
        <f t="shared" si="1256"/>
        <v>2.6906171345692374E-2</v>
      </c>
      <c r="HV226" s="4">
        <f t="shared" si="1256"/>
        <v>0.1888025704935965</v>
      </c>
      <c r="HW226" s="4">
        <f t="shared" si="1256"/>
        <v>0.12163475797340591</v>
      </c>
      <c r="HX226" s="4">
        <f t="shared" si="1256"/>
        <v>0.10887147343588974</v>
      </c>
      <c r="HY226" s="4">
        <f t="shared" si="1256"/>
        <v>6.2417060564820291E-2</v>
      </c>
      <c r="HZ226" s="4">
        <f t="shared" si="1256"/>
        <v>3.6415526953029097E-2</v>
      </c>
      <c r="IA226" s="4">
        <f t="shared" si="1256"/>
        <v>2.5547047926839751E-2</v>
      </c>
      <c r="IB226" s="4">
        <f t="shared" si="1256"/>
        <v>3.1061388651186204E-2</v>
      </c>
      <c r="IC226" s="4">
        <f t="shared" si="1256"/>
        <v>1.8716317284438996E-2</v>
      </c>
      <c r="ID226" s="4">
        <f t="shared" si="1256"/>
        <v>1.6548924776067453E-2</v>
      </c>
      <c r="IE226" s="4">
        <f t="shared" si="1256"/>
        <v>9.0860024099611355E-3</v>
      </c>
      <c r="IF226" s="4">
        <f t="shared" si="1256"/>
        <v>5.1782776574916577E-3</v>
      </c>
      <c r="IG226" s="4">
        <f t="shared" si="1256"/>
        <v>3.597971495114555E-3</v>
      </c>
      <c r="IH226" s="4">
        <f t="shared" si="1256"/>
        <v>2.9498733705941076E-2</v>
      </c>
      <c r="II226" s="4">
        <f t="shared" si="1256"/>
        <v>1.7763339767185238E-2</v>
      </c>
      <c r="IJ226" s="4">
        <f t="shared" si="1256"/>
        <v>1.5704538081550628E-2</v>
      </c>
      <c r="IK226" s="4">
        <f t="shared" si="1256"/>
        <v>8.6190640780365018E-3</v>
      </c>
      <c r="IL226" s="4">
        <f t="shared" si="1256"/>
        <v>4.9111657165080962E-3</v>
      </c>
      <c r="IM226" s="4">
        <f t="shared" si="1256"/>
        <v>3.4120971522722324E-3</v>
      </c>
      <c r="IN226" s="4">
        <f t="shared" si="1256"/>
        <v>0.21870823208155202</v>
      </c>
      <c r="IO226" s="4">
        <f t="shared" si="1256"/>
        <v>0.14277380440393625</v>
      </c>
      <c r="IP226" s="4">
        <f t="shared" si="1256"/>
        <v>0.12811590637207265</v>
      </c>
      <c r="IQ226" s="4">
        <f t="shared" si="1256"/>
        <v>7.4133188156145446E-2</v>
      </c>
      <c r="IR226" s="4">
        <f t="shared" si="1256"/>
        <v>4.3477306250688658E-2</v>
      </c>
      <c r="IS226" s="4">
        <f t="shared" si="1256"/>
        <v>3.0568049013765058E-2</v>
      </c>
      <c r="IT226" s="4">
        <f t="shared" si="1256"/>
        <v>0.20974888494644495</v>
      </c>
      <c r="IU226" s="4">
        <f t="shared" si="1256"/>
        <v>0.13638210590279062</v>
      </c>
      <c r="IV226" s="4">
        <f t="shared" ref="IV226:KA226" si="1257">IF(AH1=1,FZ226,0)</f>
        <v>0.12228680244269785</v>
      </c>
      <c r="IW226" s="4">
        <f t="shared" si="1257"/>
        <v>7.0561451134258019E-2</v>
      </c>
      <c r="IX226" s="4">
        <f t="shared" si="1257"/>
        <v>4.1316658718836989E-2</v>
      </c>
      <c r="IY226" s="4">
        <f t="shared" si="1257"/>
        <v>2.9029469708721736E-2</v>
      </c>
      <c r="IZ226" s="4">
        <f t="shared" si="1257"/>
        <v>0.54420035288449753</v>
      </c>
      <c r="JA226" s="4">
        <f t="shared" si="1257"/>
        <v>0.41533199005987698</v>
      </c>
      <c r="JB226" s="4">
        <f t="shared" si="1257"/>
        <v>0.38526807319432166</v>
      </c>
      <c r="JC226" s="4">
        <f t="shared" si="1257"/>
        <v>0.25456858348488909</v>
      </c>
      <c r="JD226" s="4">
        <f t="shared" si="1257"/>
        <v>0.16238463652875632</v>
      </c>
      <c r="JE226" s="4">
        <f t="shared" si="1257"/>
        <v>0.11854505995988267</v>
      </c>
      <c r="JF226" s="4">
        <f t="shared" si="1257"/>
        <v>0.53096893005341139</v>
      </c>
      <c r="JG226" s="4">
        <f t="shared" si="1257"/>
        <v>0.4024671834710834</v>
      </c>
      <c r="JH226" s="4">
        <f t="shared" si="1257"/>
        <v>0.37274081092704264</v>
      </c>
      <c r="JI226" s="4">
        <f t="shared" si="1257"/>
        <v>0.24460012903104794</v>
      </c>
      <c r="JJ226" s="4">
        <f t="shared" si="1257"/>
        <v>0.15527402582092834</v>
      </c>
      <c r="JK226" s="4">
        <f t="shared" si="1257"/>
        <v>0.11309493181143487</v>
      </c>
      <c r="JL226" s="4">
        <f t="shared" si="1257"/>
        <v>0.95227794086026019</v>
      </c>
      <c r="JM226" s="4">
        <f t="shared" si="1257"/>
        <v>0.92231560453563888</v>
      </c>
      <c r="JN226" s="4">
        <f t="shared" si="1257"/>
        <v>0.91285090460778762</v>
      </c>
      <c r="JO226" s="4">
        <f t="shared" si="1257"/>
        <v>0.85091634336408883</v>
      </c>
      <c r="JP226" s="4">
        <f t="shared" si="1257"/>
        <v>0.76415717136243222</v>
      </c>
      <c r="JQ226" s="4">
        <f t="shared" si="1257"/>
        <v>0.69209209976853525</v>
      </c>
      <c r="JR226" s="4">
        <f t="shared" si="1257"/>
        <v>0.94979986422722873</v>
      </c>
      <c r="JS226" s="4">
        <f t="shared" si="1257"/>
        <v>0.91841496161426739</v>
      </c>
      <c r="JT226" s="4">
        <f t="shared" si="1257"/>
        <v>0.90852216099728422</v>
      </c>
      <c r="JU226" s="4">
        <f t="shared" si="1257"/>
        <v>0.84403687446373288</v>
      </c>
      <c r="JV226" s="4">
        <f t="shared" si="1257"/>
        <v>0.75442959062671888</v>
      </c>
      <c r="JW226" s="4">
        <f t="shared" si="1257"/>
        <v>0.68063438070053861</v>
      </c>
      <c r="JX226" s="4">
        <f t="shared" si="1257"/>
        <v>0.99542020619390525</v>
      </c>
      <c r="JY226" s="4">
        <f t="shared" si="1257"/>
        <v>0.99232651142289141</v>
      </c>
      <c r="JZ226" s="4">
        <f t="shared" si="1257"/>
        <v>0.99131125418005961</v>
      </c>
      <c r="KA226" s="4">
        <f t="shared" si="1257"/>
        <v>0.98416941161882465</v>
      </c>
      <c r="KB226" s="4">
        <f t="shared" ref="KB226:KJ226" si="1258">IF(BN1=1,HF226,0)</f>
        <v>0.97244570109216966</v>
      </c>
      <c r="KC226" s="4">
        <f t="shared" si="1258"/>
        <v>0.96075766673152252</v>
      </c>
      <c r="KD226" s="4">
        <f t="shared" si="1258"/>
        <v>0.99517102968030824</v>
      </c>
      <c r="KE226" s="4">
        <f t="shared" si="1258"/>
        <v>0.99191038169591816</v>
      </c>
      <c r="KF226" s="4">
        <f t="shared" si="1258"/>
        <v>0.99084057571299267</v>
      </c>
      <c r="KG226" s="4">
        <f t="shared" si="1258"/>
        <v>0.98331836243264881</v>
      </c>
      <c r="KH226" s="4">
        <f t="shared" si="1258"/>
        <v>0.97098297020164415</v>
      </c>
      <c r="KI226" s="4">
        <f t="shared" si="1258"/>
        <v>0.95870082262554468</v>
      </c>
      <c r="KJ226" s="4">
        <f t="shared" si="1258"/>
        <v>0</v>
      </c>
    </row>
    <row r="227" spans="1:296" x14ac:dyDescent="0.2">
      <c r="A227" s="4" t="str">
        <f>'Respondent Data'!A227</f>
        <v>1948</v>
      </c>
      <c r="B227" s="4">
        <f>SUMPRODUCT('Respondent Data'!I227:Z227,'Product Coding'!A100:R100)</f>
        <v>1.123970080945129</v>
      </c>
      <c r="C227" s="4">
        <f>SUMPRODUCT('Respondent Data'!I227:Z227,'Product Coding'!A101:R101)</f>
        <v>1.340766899939118</v>
      </c>
      <c r="D227" s="4">
        <f>SUMPRODUCT('Respondent Data'!I227:Z227,'Product Coding'!A102:R102)</f>
        <v>0.548498451649576</v>
      </c>
      <c r="E227" s="4">
        <f>SUMPRODUCT('Respondent Data'!I227:Z227,'Product Coding'!A103:R103)</f>
        <v>1.0778535653288399</v>
      </c>
      <c r="F227" s="4">
        <f>SUMPRODUCT('Respondent Data'!I227:Z227,'Product Coding'!A104:R104)</f>
        <v>-0.22840049083377806</v>
      </c>
      <c r="G227" s="4">
        <f>SUMPRODUCT('Respondent Data'!I227:Z227,'Product Coding'!A105:R105)</f>
        <v>0.20069649466326195</v>
      </c>
      <c r="H227" s="4">
        <f>SUMPRODUCT('Respondent Data'!I227:Z227,'Product Coding'!A106:R106)</f>
        <v>0.13263788716530495</v>
      </c>
      <c r="I227" s="4">
        <f>SUMPRODUCT('Respondent Data'!I227:Z227,'Product Coding'!A107:R107)</f>
        <v>0.34943470615929401</v>
      </c>
      <c r="J227" s="4">
        <f>SUMPRODUCT('Respondent Data'!I227:Z227,'Product Coding'!A108:R108)</f>
        <v>-0.44283374213024795</v>
      </c>
      <c r="K227" s="4">
        <f>SUMPRODUCT('Respondent Data'!I227:Z227,'Product Coding'!A109:R109)</f>
        <v>8.6521371549015902E-2</v>
      </c>
      <c r="L227" s="4">
        <f>SUMPRODUCT('Respondent Data'!I227:Z227,'Product Coding'!A110:R110)</f>
        <v>-1.2197326846136021</v>
      </c>
      <c r="M227" s="4">
        <f>SUMPRODUCT('Respondent Data'!I227:Z227,'Product Coding'!A111:R111)</f>
        <v>-0.79063569911656195</v>
      </c>
      <c r="N227" s="4">
        <f>SUMPRODUCT('Respondent Data'!I227:Z227,'Product Coding'!A112:R112)</f>
        <v>0.53694616825833297</v>
      </c>
      <c r="O227" s="4">
        <f>SUMPRODUCT('Respondent Data'!I227:Z227,'Product Coding'!A113:R113)</f>
        <v>0.75374298725232203</v>
      </c>
      <c r="P227" s="4">
        <f>SUMPRODUCT('Respondent Data'!I227:Z227,'Product Coding'!A114:R114)</f>
        <v>-3.8525461037220043E-2</v>
      </c>
      <c r="Q227" s="4">
        <f>SUMPRODUCT('Respondent Data'!I227:Z227,'Product Coding'!A115:R115)</f>
        <v>0.49082965264204387</v>
      </c>
      <c r="R227" s="4">
        <f>SUMPRODUCT('Respondent Data'!I227:Z227,'Product Coding'!A116:R116)</f>
        <v>-0.81542440352057399</v>
      </c>
      <c r="S227" s="4">
        <f>SUMPRODUCT('Respondent Data'!I227:Z227,'Product Coding'!A117:R117)</f>
        <v>-0.38632741802353415</v>
      </c>
      <c r="T227" s="4">
        <f>SUMPRODUCT('Respondent Data'!I227:Z227,'Product Coding'!A118:R118)</f>
        <v>-0.45438602552149104</v>
      </c>
      <c r="U227" s="4">
        <f>SUMPRODUCT('Respondent Data'!I227:Z227,'Product Coding'!A119:R119)</f>
        <v>-0.23758920652750198</v>
      </c>
      <c r="V227" s="4">
        <f>SUMPRODUCT('Respondent Data'!I227:Z227,'Product Coding'!A120:R120)</f>
        <v>-1.0298576548170439</v>
      </c>
      <c r="W227" s="4">
        <f>SUMPRODUCT('Respondent Data'!I227:Z227,'Product Coding'!A121:R121)</f>
        <v>-0.50050254113778014</v>
      </c>
      <c r="X227" s="4">
        <f>SUMPRODUCT('Respondent Data'!I227:Z227,'Product Coding'!A122:R122)</f>
        <v>-1.8067565973003981</v>
      </c>
      <c r="Y227" s="4">
        <f>SUMPRODUCT('Respondent Data'!I227:Z227,'Product Coding'!A123:R123)</f>
        <v>-1.3776596118033582</v>
      </c>
      <c r="Z227" s="4">
        <f>SUMPRODUCT('Respondent Data'!I227:Z227,'Product Coding'!A124:R124)</f>
        <v>0.56323358096652298</v>
      </c>
      <c r="AA227" s="4">
        <f>SUMPRODUCT('Respondent Data'!I227:Z227,'Product Coding'!A125:R125)</f>
        <v>0.78003039996051204</v>
      </c>
      <c r="AB227" s="4">
        <f>SUMPRODUCT('Respondent Data'!I227:Z227,'Product Coding'!A126:R126)</f>
        <v>-1.2238048329030027E-2</v>
      </c>
      <c r="AC227" s="4">
        <f>SUMPRODUCT('Respondent Data'!I227:Z227,'Product Coding'!A127:R127)</f>
        <v>0.51711706535023394</v>
      </c>
      <c r="AD227" s="4">
        <f>SUMPRODUCT('Respondent Data'!I227:Z227,'Product Coding'!A128:R128)</f>
        <v>-0.78913699081238398</v>
      </c>
      <c r="AE227" s="4">
        <f>SUMPRODUCT('Respondent Data'!I227:Z227,'Product Coding'!A129:R129)</f>
        <v>-0.36004000531534414</v>
      </c>
      <c r="AF227" s="4">
        <f>SUMPRODUCT('Respondent Data'!I227:Z227,'Product Coding'!A130:R130)</f>
        <v>-0.42809861281330103</v>
      </c>
      <c r="AG227" s="4">
        <f>SUMPRODUCT('Respondent Data'!I227:Z227,'Product Coding'!A131:R131)</f>
        <v>-0.21130179381931197</v>
      </c>
      <c r="AH227" s="4">
        <f>SUMPRODUCT('Respondent Data'!I227:Z227,'Product Coding'!A132:R132)</f>
        <v>-1.0035702421088539</v>
      </c>
      <c r="AI227" s="4">
        <f>SUMPRODUCT('Respondent Data'!I227:Z227,'Product Coding'!A133:R133)</f>
        <v>-0.47421512842959007</v>
      </c>
      <c r="AJ227" s="4">
        <f>SUMPRODUCT('Respondent Data'!I227:Z227,'Product Coding'!A134:R134)</f>
        <v>-1.780469184592208</v>
      </c>
      <c r="AK227" s="4">
        <f>SUMPRODUCT('Respondent Data'!I227:Z227,'Product Coding'!A135:R135)</f>
        <v>-1.3513721990951681</v>
      </c>
      <c r="AL227" s="4">
        <f>SUMPRODUCT('Respondent Data'!I227:Z227,'Product Coding'!A136:R136)</f>
        <v>2.086302939252112</v>
      </c>
      <c r="AM227" s="4">
        <f>SUMPRODUCT('Respondent Data'!I227:Z227,'Product Coding'!A137:R137)</f>
        <v>2.303099758246101</v>
      </c>
      <c r="AN227" s="4">
        <f>SUMPRODUCT('Respondent Data'!I227:Z227,'Product Coding'!A138:R138)</f>
        <v>1.5108313099565591</v>
      </c>
      <c r="AO227" s="4">
        <f>SUMPRODUCT('Respondent Data'!I227:Z227,'Product Coding'!A139:R139)</f>
        <v>2.0401864236358227</v>
      </c>
      <c r="AP227" s="4">
        <f>SUMPRODUCT('Respondent Data'!I227:Z227,'Product Coding'!A140:R140)</f>
        <v>0.73393236747320501</v>
      </c>
      <c r="AQ227" s="4">
        <f>SUMPRODUCT('Respondent Data'!I227:Z227,'Product Coding'!A141:R141)</f>
        <v>1.1630293529702449</v>
      </c>
      <c r="AR227" s="4">
        <f>SUMPRODUCT('Respondent Data'!I227:Z227,'Product Coding'!A142:R142)</f>
        <v>1.0949707454722879</v>
      </c>
      <c r="AS227" s="4">
        <f>SUMPRODUCT('Respondent Data'!I227:Z227,'Product Coding'!A143:R143)</f>
        <v>1.311767564466277</v>
      </c>
      <c r="AT227" s="4">
        <f>SUMPRODUCT('Respondent Data'!I227:Z227,'Product Coding'!A144:R144)</f>
        <v>0.51949911617673505</v>
      </c>
      <c r="AU227" s="4">
        <f>SUMPRODUCT('Respondent Data'!I227:Z227,'Product Coding'!A145:R145)</f>
        <v>1.0488542298559989</v>
      </c>
      <c r="AV227" s="4">
        <f>SUMPRODUCT('Respondent Data'!I227:Z227,'Product Coding'!A146:R146)</f>
        <v>-0.25739982630661895</v>
      </c>
      <c r="AW227" s="4">
        <f>SUMPRODUCT('Respondent Data'!I227:Z227,'Product Coding'!A147:R147)</f>
        <v>0.171697159190421</v>
      </c>
      <c r="AX227" s="4">
        <f>SUMPRODUCT('Respondent Data'!I227:Z227,'Product Coding'!A148:R148)</f>
        <v>2.7148611101394331</v>
      </c>
      <c r="AY227" s="4">
        <f>SUMPRODUCT('Respondent Data'!I227:Z227,'Product Coding'!A149:R149)</f>
        <v>2.9316579291334222</v>
      </c>
      <c r="AZ227" s="4">
        <f>SUMPRODUCT('Respondent Data'!I227:Z227,'Product Coding'!A150:R150)</f>
        <v>2.1393894808438803</v>
      </c>
      <c r="BA227" s="4">
        <f>SUMPRODUCT('Respondent Data'!I227:Z227,'Product Coding'!A151:R151)</f>
        <v>2.6687445945231438</v>
      </c>
      <c r="BB227" s="4">
        <f>SUMPRODUCT('Respondent Data'!I227:Z227,'Product Coding'!A152:R152)</f>
        <v>1.3624905383605261</v>
      </c>
      <c r="BC227" s="4">
        <f>SUMPRODUCT('Respondent Data'!I227:Z227,'Product Coding'!A153:R153)</f>
        <v>1.791587523857566</v>
      </c>
      <c r="BD227" s="4">
        <f>SUMPRODUCT('Respondent Data'!I227:Z227,'Product Coding'!A154:R154)</f>
        <v>1.723528916359609</v>
      </c>
      <c r="BE227" s="4">
        <f>SUMPRODUCT('Respondent Data'!I227:Z227,'Product Coding'!A155:R155)</f>
        <v>1.9403257353535981</v>
      </c>
      <c r="BF227" s="4">
        <f>SUMPRODUCT('Respondent Data'!I227:Z227,'Product Coding'!A156:R156)</f>
        <v>1.1480572870640562</v>
      </c>
      <c r="BG227" s="4">
        <f>SUMPRODUCT('Respondent Data'!I227:Z227,'Product Coding'!A157:R157)</f>
        <v>1.6774124007433198</v>
      </c>
      <c r="BH227" s="4">
        <f>SUMPRODUCT('Respondent Data'!I227:Z227,'Product Coding'!A158:R158)</f>
        <v>0.37115834458070213</v>
      </c>
      <c r="BI227" s="4">
        <f>SUMPRODUCT('Respondent Data'!I227:Z227,'Product Coding'!A159:R159)</f>
        <v>0.80025533007774197</v>
      </c>
      <c r="BJ227" s="4">
        <f>SUMPRODUCT('Respondent Data'!I227:Z227,'Product Coding'!A160:R160)</f>
        <v>2.5553127776850362</v>
      </c>
      <c r="BK227" s="4">
        <f>SUMPRODUCT('Respondent Data'!I227:Z227,'Product Coding'!A161:R161)</f>
        <v>2.7721095966790252</v>
      </c>
      <c r="BL227" s="4">
        <f>SUMPRODUCT('Respondent Data'!I227:Z227,'Product Coding'!A162:R162)</f>
        <v>1.9798411483894831</v>
      </c>
      <c r="BM227" s="4">
        <f>SUMPRODUCT('Respondent Data'!I227:Z227,'Product Coding'!A163:R163)</f>
        <v>2.5091962620687469</v>
      </c>
      <c r="BN227" s="4">
        <f>SUMPRODUCT('Respondent Data'!I227:Z227,'Product Coding'!A164:R164)</f>
        <v>1.202942205906129</v>
      </c>
      <c r="BO227" s="4">
        <f>SUMPRODUCT('Respondent Data'!I227:Z227,'Product Coding'!A165:R165)</f>
        <v>1.6320391914031691</v>
      </c>
      <c r="BP227" s="4">
        <f>SUMPRODUCT('Respondent Data'!I227:Z227,'Product Coding'!A166:R166)</f>
        <v>1.5639805839052121</v>
      </c>
      <c r="BQ227" s="4">
        <f>SUMPRODUCT('Respondent Data'!I227:Z227,'Product Coding'!A167:R167)</f>
        <v>1.7807774028992012</v>
      </c>
      <c r="BR227" s="4">
        <f>SUMPRODUCT('Respondent Data'!I227:Z227,'Product Coding'!A168:R168)</f>
        <v>0.98850895460965904</v>
      </c>
      <c r="BS227" s="4">
        <f>SUMPRODUCT('Respondent Data'!I227:Z227,'Product Coding'!A169:R169)</f>
        <v>1.5178640682889228</v>
      </c>
      <c r="BT227" s="4">
        <f>SUMPRODUCT('Respondent Data'!I227:Z227,'Product Coding'!A170:R170)</f>
        <v>0.21161001212630509</v>
      </c>
      <c r="BU227" s="4">
        <f>SUMPRODUCT('Respondent Data'!I227:Z227,'Product Coding'!A171:R171)</f>
        <v>0.64070699762334504</v>
      </c>
      <c r="BV227" s="4">
        <f>SUMPRODUCT('Respondent Data'!I227:Z227,'Product Coding'!A172:R172)</f>
        <v>4.0771353025306301</v>
      </c>
      <c r="BX227" s="4">
        <f t="shared" si="1014"/>
        <v>0.32498700536465536</v>
      </c>
      <c r="BY227" s="4">
        <f t="shared" si="1015"/>
        <v>0.26164493613372214</v>
      </c>
      <c r="BZ227" s="4">
        <f t="shared" si="1016"/>
        <v>0.5778167791514125</v>
      </c>
      <c r="CA227" s="4">
        <f t="shared" si="1017"/>
        <v>0.34032522810452775</v>
      </c>
      <c r="CB227" s="4">
        <f t="shared" si="1018"/>
        <v>1.2565884768386608</v>
      </c>
      <c r="CC227" s="4">
        <f t="shared" si="1019"/>
        <v>0.81816071001683377</v>
      </c>
      <c r="CD227" s="4">
        <f t="shared" si="1020"/>
        <v>0.87578216665986874</v>
      </c>
      <c r="CE227" s="4">
        <f t="shared" si="1021"/>
        <v>0.70508655817071997</v>
      </c>
      <c r="CF227" s="4">
        <f t="shared" si="1022"/>
        <v>1.5571134304580614</v>
      </c>
      <c r="CG227" s="4">
        <f t="shared" si="1023"/>
        <v>0.91711594838681676</v>
      </c>
      <c r="CH227" s="4">
        <f t="shared" si="1024"/>
        <v>3.3862824072327471</v>
      </c>
      <c r="CI227" s="4">
        <f t="shared" si="1025"/>
        <v>2.2047975687228725</v>
      </c>
      <c r="CJ227" s="4">
        <f t="shared" si="1026"/>
        <v>0.58453058757524157</v>
      </c>
      <c r="CK227" s="4">
        <f t="shared" si="1027"/>
        <v>0.47060179554786719</v>
      </c>
      <c r="CL227" s="4">
        <f t="shared" si="1028"/>
        <v>1.0392771890963173</v>
      </c>
      <c r="CM227" s="4">
        <f t="shared" si="1029"/>
        <v>0.6121183378621724</v>
      </c>
      <c r="CN227" s="4">
        <f t="shared" si="1030"/>
        <v>2.2601346779469229</v>
      </c>
      <c r="CO227" s="4">
        <f t="shared" si="1031"/>
        <v>1.4715664093107421</v>
      </c>
      <c r="CP227" s="4">
        <f t="shared" si="1032"/>
        <v>1.5752059498231443</v>
      </c>
      <c r="CQ227" s="4">
        <f t="shared" si="1033"/>
        <v>1.2681881224034917</v>
      </c>
      <c r="CR227" s="4">
        <f t="shared" si="1034"/>
        <v>2.8006671448468299</v>
      </c>
      <c r="CS227" s="4">
        <f t="shared" si="1035"/>
        <v>1.6495500291885632</v>
      </c>
      <c r="CT227" s="4">
        <f t="shared" si="1036"/>
        <v>6.0906608957317205</v>
      </c>
      <c r="CU227" s="4">
        <f t="shared" si="1037"/>
        <v>3.9656096922520465</v>
      </c>
      <c r="CV227" s="4">
        <f t="shared" si="1038"/>
        <v>0.56936499616992609</v>
      </c>
      <c r="CW227" s="4">
        <f t="shared" si="1039"/>
        <v>0.45839207599239895</v>
      </c>
      <c r="CX227" s="4">
        <f t="shared" si="1040"/>
        <v>1.0123132396611292</v>
      </c>
      <c r="CY227" s="4">
        <f t="shared" si="1041"/>
        <v>0.59623698485680277</v>
      </c>
      <c r="CZ227" s="4">
        <f t="shared" si="1042"/>
        <v>2.2014956951882745</v>
      </c>
      <c r="DA227" s="4">
        <f t="shared" si="1043"/>
        <v>1.4333867565025453</v>
      </c>
      <c r="DB227" s="4">
        <f t="shared" si="1044"/>
        <v>1.5343373788329826</v>
      </c>
      <c r="DC227" s="4">
        <f t="shared" si="1045"/>
        <v>1.2352851002208074</v>
      </c>
      <c r="DD227" s="4">
        <f t="shared" si="1046"/>
        <v>2.728004097807275</v>
      </c>
      <c r="DE227" s="4">
        <f t="shared" si="1047"/>
        <v>1.6067526080149794</v>
      </c>
      <c r="DF227" s="4">
        <f t="shared" si="1048"/>
        <v>5.9326392686408873</v>
      </c>
      <c r="DG227" s="4">
        <f t="shared" si="1049"/>
        <v>3.862722319813368</v>
      </c>
      <c r="DH227" s="4">
        <f t="shared" si="1050"/>
        <v>0.1241452610088212</v>
      </c>
      <c r="DI227" s="4">
        <f t="shared" si="1051"/>
        <v>9.9948546716538758E-2</v>
      </c>
      <c r="DJ227" s="4">
        <f t="shared" si="1052"/>
        <v>0.22072640960686854</v>
      </c>
      <c r="DK227" s="4">
        <f t="shared" si="1053"/>
        <v>0.1300044727127363</v>
      </c>
      <c r="DL227" s="4">
        <f t="shared" si="1054"/>
        <v>0.4800176679765138</v>
      </c>
      <c r="DM227" s="4">
        <f t="shared" si="1055"/>
        <v>0.31253795756613001</v>
      </c>
      <c r="DN227" s="4">
        <f t="shared" si="1056"/>
        <v>0.33454939388996535</v>
      </c>
      <c r="DO227" s="4">
        <f t="shared" si="1057"/>
        <v>0.26934355328976267</v>
      </c>
      <c r="DP227" s="4">
        <f t="shared" si="1058"/>
        <v>0.59481840828575072</v>
      </c>
      <c r="DQ227" s="4">
        <f t="shared" si="1059"/>
        <v>0.35033892712135062</v>
      </c>
      <c r="DR227" s="4">
        <f t="shared" si="1060"/>
        <v>1.2935622235842457</v>
      </c>
      <c r="DS227" s="4">
        <f t="shared" si="1061"/>
        <v>0.84223419743687977</v>
      </c>
      <c r="DT227" s="4">
        <f t="shared" si="1062"/>
        <v>6.6214148842354575E-2</v>
      </c>
      <c r="DU227" s="4">
        <f t="shared" si="1063"/>
        <v>5.3308582986471641E-2</v>
      </c>
      <c r="DV227" s="4">
        <f t="shared" si="1064"/>
        <v>0.11772669548867616</v>
      </c>
      <c r="DW227" s="4">
        <f t="shared" si="1065"/>
        <v>6.9339219527367144E-2</v>
      </c>
      <c r="DX227" s="4">
        <f t="shared" si="1066"/>
        <v>0.2560223487878317</v>
      </c>
      <c r="DY227" s="4">
        <f t="shared" si="1067"/>
        <v>0.16669532669232359</v>
      </c>
      <c r="DZ227" s="4">
        <f t="shared" si="1068"/>
        <v>0.17843535212009148</v>
      </c>
      <c r="EA227" s="4">
        <f t="shared" si="1069"/>
        <v>0.14365714794372841</v>
      </c>
      <c r="EB227" s="4">
        <f t="shared" si="1070"/>
        <v>0.31725250162877006</v>
      </c>
      <c r="EC227" s="4">
        <f t="shared" si="1071"/>
        <v>0.18685686168911131</v>
      </c>
      <c r="ED227" s="4">
        <f t="shared" si="1072"/>
        <v>0.68993468549047832</v>
      </c>
      <c r="EE227" s="4">
        <f t="shared" si="1073"/>
        <v>0.4492142515632877</v>
      </c>
      <c r="EF227" s="4">
        <f t="shared" si="1074"/>
        <v>7.7667935470725757E-2</v>
      </c>
      <c r="EG227" s="4">
        <f t="shared" si="1075"/>
        <v>6.252995252248382E-2</v>
      </c>
      <c r="EH227" s="4">
        <f t="shared" si="1076"/>
        <v>0.13809117157370285</v>
      </c>
      <c r="EI227" s="4">
        <f t="shared" si="1077"/>
        <v>8.1333583863834089E-2</v>
      </c>
      <c r="EJ227" s="4">
        <f t="shared" si="1078"/>
        <v>0.30030933890065326</v>
      </c>
      <c r="EK227" s="4">
        <f t="shared" si="1079"/>
        <v>0.19553044331409314</v>
      </c>
      <c r="EL227" s="4">
        <f t="shared" si="1080"/>
        <v>0.20930126953915668</v>
      </c>
      <c r="EM227" s="4">
        <f t="shared" si="1081"/>
        <v>0.16850709842946673</v>
      </c>
      <c r="EN227" s="4">
        <f t="shared" si="1082"/>
        <v>0.37213114198740826</v>
      </c>
      <c r="EO227" s="4">
        <f t="shared" si="1083"/>
        <v>0.21917953986669644</v>
      </c>
      <c r="EP227" s="4">
        <f t="shared" si="1084"/>
        <v>0.80928024551473543</v>
      </c>
      <c r="EQ227" s="4">
        <f t="shared" si="1085"/>
        <v>0.52691976130380058</v>
      </c>
      <c r="ER227" s="4">
        <f t="shared" si="1086"/>
        <v>1.6955969868555461E-2</v>
      </c>
      <c r="ET227" s="4">
        <f t="shared" si="1087"/>
        <v>0.75472438291935229</v>
      </c>
      <c r="EU227" s="4">
        <f t="shared" si="1088"/>
        <v>0.79261602956571431</v>
      </c>
      <c r="EV227" s="4">
        <f t="shared" si="1089"/>
        <v>0.63378715020246124</v>
      </c>
      <c r="EW227" s="4">
        <f t="shared" si="1090"/>
        <v>0.74608757563579431</v>
      </c>
      <c r="EX227" s="4">
        <f t="shared" si="1091"/>
        <v>0.44314681664994471</v>
      </c>
      <c r="EY227" s="4">
        <f t="shared" si="1092"/>
        <v>0.55000638529403778</v>
      </c>
      <c r="EZ227" s="4">
        <f t="shared" si="1093"/>
        <v>0.53311094314360641</v>
      </c>
      <c r="FA227" s="4">
        <f t="shared" si="1094"/>
        <v>0.58648048992470914</v>
      </c>
      <c r="FB227" s="4">
        <f t="shared" si="1095"/>
        <v>0.39106595276098793</v>
      </c>
      <c r="FC227" s="4">
        <f t="shared" si="1096"/>
        <v>0.52161685934617752</v>
      </c>
      <c r="FD227" s="4">
        <f t="shared" si="1097"/>
        <v>0.22798349653707958</v>
      </c>
      <c r="FE227" s="4">
        <f t="shared" si="1098"/>
        <v>0.31203218879078998</v>
      </c>
      <c r="FF227" s="4">
        <f t="shared" si="1099"/>
        <v>0.63110173311975581</v>
      </c>
      <c r="FG227" s="4">
        <f t="shared" si="1100"/>
        <v>0.67999372979648354</v>
      </c>
      <c r="FH227" s="4">
        <f t="shared" si="1101"/>
        <v>0.49036982581222255</v>
      </c>
      <c r="FI227" s="4">
        <f t="shared" si="1102"/>
        <v>0.62030185781901004</v>
      </c>
      <c r="FJ227" s="4">
        <f t="shared" si="1103"/>
        <v>0.30673579431072834</v>
      </c>
      <c r="FK227" s="4">
        <f t="shared" si="1104"/>
        <v>0.40460171178603899</v>
      </c>
      <c r="FL227" s="4">
        <f t="shared" si="1105"/>
        <v>0.38831845665340919</v>
      </c>
      <c r="FM227" s="4">
        <f t="shared" si="1106"/>
        <v>0.4408805381364696</v>
      </c>
      <c r="FN227" s="4">
        <f t="shared" si="1107"/>
        <v>0.26311170168002196</v>
      </c>
      <c r="FO227" s="4">
        <f t="shared" si="1108"/>
        <v>0.37742257703518606</v>
      </c>
      <c r="FP227" s="4">
        <f t="shared" si="1109"/>
        <v>0.14103057736154861</v>
      </c>
      <c r="FQ227" s="4">
        <f t="shared" si="1110"/>
        <v>0.20138513938385505</v>
      </c>
      <c r="FR227" s="4">
        <f t="shared" si="1111"/>
        <v>0.63720039789374983</v>
      </c>
      <c r="FS227" s="4">
        <f t="shared" si="1112"/>
        <v>0.68568666578877646</v>
      </c>
      <c r="FT227" s="4">
        <f t="shared" si="1113"/>
        <v>0.49694052610238693</v>
      </c>
      <c r="FU227" s="4">
        <f t="shared" si="1114"/>
        <v>0.62647339304051353</v>
      </c>
      <c r="FV227" s="4">
        <f t="shared" si="1115"/>
        <v>0.31235400425587384</v>
      </c>
      <c r="FW227" s="4">
        <f t="shared" si="1116"/>
        <v>0.41094988181709285</v>
      </c>
      <c r="FX227" s="4">
        <f t="shared" si="1117"/>
        <v>0.39458045655329532</v>
      </c>
      <c r="FY227" s="4">
        <f t="shared" si="1118"/>
        <v>0.4473702257941134</v>
      </c>
      <c r="FZ227" s="4">
        <f t="shared" si="1119"/>
        <v>0.26824004849892108</v>
      </c>
      <c r="GA227" s="4">
        <f t="shared" si="1120"/>
        <v>0.38361906570086518</v>
      </c>
      <c r="GB227" s="4">
        <f t="shared" si="1121"/>
        <v>0.14424520896729789</v>
      </c>
      <c r="GC227" s="4">
        <f t="shared" si="1122"/>
        <v>0.2056461245844653</v>
      </c>
      <c r="GD227" s="4">
        <f t="shared" si="1123"/>
        <v>0.88956475171419414</v>
      </c>
      <c r="GE227" s="4">
        <f t="shared" si="1124"/>
        <v>0.90913343445482453</v>
      </c>
      <c r="GF227" s="4">
        <f t="shared" si="1125"/>
        <v>0.81918437426290058</v>
      </c>
      <c r="GG227" s="4">
        <f t="shared" si="1126"/>
        <v>0.88495224943610884</v>
      </c>
      <c r="GH227" s="4">
        <f t="shared" si="1127"/>
        <v>0.67566760967604134</v>
      </c>
      <c r="GI227" s="4">
        <f t="shared" si="1128"/>
        <v>0.76188272821787451</v>
      </c>
      <c r="GJ227" s="4">
        <f t="shared" si="1129"/>
        <v>0.74931658923854771</v>
      </c>
      <c r="GK227" s="4">
        <f t="shared" si="1130"/>
        <v>0.78780878305821633</v>
      </c>
      <c r="GL227" s="4">
        <f t="shared" si="1131"/>
        <v>0.62703063546581883</v>
      </c>
      <c r="GM227" s="4">
        <f t="shared" si="1132"/>
        <v>0.74055481917550703</v>
      </c>
      <c r="GN227" s="4">
        <f t="shared" si="1133"/>
        <v>0.43600299556611027</v>
      </c>
      <c r="GO227" s="4">
        <f t="shared" si="1134"/>
        <v>0.54281914937379339</v>
      </c>
      <c r="GP227" s="4">
        <f t="shared" si="1135"/>
        <v>0.93789788954287756</v>
      </c>
      <c r="GQ227" s="4">
        <f t="shared" si="1136"/>
        <v>0.94938939656665045</v>
      </c>
      <c r="GR227" s="4">
        <f t="shared" si="1137"/>
        <v>0.8946730931954654</v>
      </c>
      <c r="GS227" s="4">
        <f t="shared" si="1138"/>
        <v>0.93515694714908693</v>
      </c>
      <c r="GT227" s="4">
        <f t="shared" si="1139"/>
        <v>0.79616417730551126</v>
      </c>
      <c r="GU227" s="4">
        <f t="shared" si="1140"/>
        <v>0.85712180131472837</v>
      </c>
      <c r="GV227" s="4">
        <f t="shared" si="1141"/>
        <v>0.84858282484561143</v>
      </c>
      <c r="GW227" s="4">
        <f t="shared" si="1142"/>
        <v>0.87438792456111425</v>
      </c>
      <c r="GX227" s="4">
        <f t="shared" si="1143"/>
        <v>0.75915589362214886</v>
      </c>
      <c r="GY227" s="4">
        <f t="shared" si="1144"/>
        <v>0.84256158621926802</v>
      </c>
      <c r="GZ227" s="4">
        <f t="shared" si="1145"/>
        <v>0.5917388456405136</v>
      </c>
      <c r="HA227" s="4">
        <f t="shared" si="1146"/>
        <v>0.69002909605759533</v>
      </c>
      <c r="HB227" s="4">
        <f t="shared" si="1147"/>
        <v>0.92792962199733597</v>
      </c>
      <c r="HC227" s="4">
        <f t="shared" si="1148"/>
        <v>0.94114993899792143</v>
      </c>
      <c r="HD227" s="4">
        <f t="shared" si="1149"/>
        <v>0.87866422741619521</v>
      </c>
      <c r="HE227" s="4">
        <f t="shared" si="1150"/>
        <v>0.92478400275591932</v>
      </c>
      <c r="HF227" s="4">
        <f t="shared" si="1151"/>
        <v>0.7690477720058907</v>
      </c>
      <c r="HG227" s="4">
        <f t="shared" si="1152"/>
        <v>0.83644879609082201</v>
      </c>
      <c r="HH227" s="4">
        <f t="shared" si="1153"/>
        <v>0.82692379904726487</v>
      </c>
      <c r="HI227" s="4">
        <f t="shared" si="1154"/>
        <v>0.85579283287542807</v>
      </c>
      <c r="HJ227" s="4">
        <f t="shared" si="1155"/>
        <v>0.728793312388195</v>
      </c>
      <c r="HK227" s="4">
        <f t="shared" si="1156"/>
        <v>0.82022373842439866</v>
      </c>
      <c r="HL227" s="4">
        <f t="shared" si="1157"/>
        <v>0.55270597381419073</v>
      </c>
      <c r="HM227" s="4">
        <f t="shared" si="1158"/>
        <v>0.65491326089468105</v>
      </c>
      <c r="HN227" s="4">
        <f t="shared" si="1159"/>
        <v>0.98332674140184539</v>
      </c>
      <c r="HP227" s="4">
        <f t="shared" ref="HP227:IU227" si="1259">IF(B1=1,ET227,0)</f>
        <v>0.75472438291935229</v>
      </c>
      <c r="HQ227" s="4">
        <f t="shared" si="1259"/>
        <v>0.79261602956571431</v>
      </c>
      <c r="HR227" s="4">
        <f t="shared" si="1259"/>
        <v>0.63378715020246124</v>
      </c>
      <c r="HS227" s="4">
        <f t="shared" si="1259"/>
        <v>0.74608757563579431</v>
      </c>
      <c r="HT227" s="4">
        <f t="shared" si="1259"/>
        <v>0.44314681664994471</v>
      </c>
      <c r="HU227" s="4">
        <f t="shared" si="1259"/>
        <v>0.55000638529403778</v>
      </c>
      <c r="HV227" s="4">
        <f t="shared" si="1259"/>
        <v>0.53311094314360641</v>
      </c>
      <c r="HW227" s="4">
        <f t="shared" si="1259"/>
        <v>0.58648048992470914</v>
      </c>
      <c r="HX227" s="4">
        <f t="shared" si="1259"/>
        <v>0.39106595276098793</v>
      </c>
      <c r="HY227" s="4">
        <f t="shared" si="1259"/>
        <v>0.52161685934617752</v>
      </c>
      <c r="HZ227" s="4">
        <f t="shared" si="1259"/>
        <v>0.22798349653707958</v>
      </c>
      <c r="IA227" s="4">
        <f t="shared" si="1259"/>
        <v>0.31203218879078998</v>
      </c>
      <c r="IB227" s="4">
        <f t="shared" si="1259"/>
        <v>0.63110173311975581</v>
      </c>
      <c r="IC227" s="4">
        <f t="shared" si="1259"/>
        <v>0.67999372979648354</v>
      </c>
      <c r="ID227" s="4">
        <f t="shared" si="1259"/>
        <v>0.49036982581222255</v>
      </c>
      <c r="IE227" s="4">
        <f t="shared" si="1259"/>
        <v>0.62030185781901004</v>
      </c>
      <c r="IF227" s="4">
        <f t="shared" si="1259"/>
        <v>0.30673579431072834</v>
      </c>
      <c r="IG227" s="4">
        <f t="shared" si="1259"/>
        <v>0.40460171178603899</v>
      </c>
      <c r="IH227" s="4">
        <f t="shared" si="1259"/>
        <v>0.38831845665340919</v>
      </c>
      <c r="II227" s="4">
        <f t="shared" si="1259"/>
        <v>0.4408805381364696</v>
      </c>
      <c r="IJ227" s="4">
        <f t="shared" si="1259"/>
        <v>0.26311170168002196</v>
      </c>
      <c r="IK227" s="4">
        <f t="shared" si="1259"/>
        <v>0.37742257703518606</v>
      </c>
      <c r="IL227" s="4">
        <f t="shared" si="1259"/>
        <v>0.14103057736154861</v>
      </c>
      <c r="IM227" s="4">
        <f t="shared" si="1259"/>
        <v>0.20138513938385505</v>
      </c>
      <c r="IN227" s="4">
        <f t="shared" si="1259"/>
        <v>0.63720039789374983</v>
      </c>
      <c r="IO227" s="4">
        <f t="shared" si="1259"/>
        <v>0.68568666578877646</v>
      </c>
      <c r="IP227" s="4">
        <f t="shared" si="1259"/>
        <v>0.49694052610238693</v>
      </c>
      <c r="IQ227" s="4">
        <f t="shared" si="1259"/>
        <v>0.62647339304051353</v>
      </c>
      <c r="IR227" s="4">
        <f t="shared" si="1259"/>
        <v>0.31235400425587384</v>
      </c>
      <c r="IS227" s="4">
        <f t="shared" si="1259"/>
        <v>0.41094988181709285</v>
      </c>
      <c r="IT227" s="4">
        <f t="shared" si="1259"/>
        <v>0.39458045655329532</v>
      </c>
      <c r="IU227" s="4">
        <f t="shared" si="1259"/>
        <v>0.4473702257941134</v>
      </c>
      <c r="IV227" s="4">
        <f t="shared" ref="IV227:KA227" si="1260">IF(AH1=1,FZ227,0)</f>
        <v>0.26824004849892108</v>
      </c>
      <c r="IW227" s="4">
        <f t="shared" si="1260"/>
        <v>0.38361906570086518</v>
      </c>
      <c r="IX227" s="4">
        <f t="shared" si="1260"/>
        <v>0.14424520896729789</v>
      </c>
      <c r="IY227" s="4">
        <f t="shared" si="1260"/>
        <v>0.2056461245844653</v>
      </c>
      <c r="IZ227" s="4">
        <f t="shared" si="1260"/>
        <v>0.88956475171419414</v>
      </c>
      <c r="JA227" s="4">
        <f t="shared" si="1260"/>
        <v>0.90913343445482453</v>
      </c>
      <c r="JB227" s="4">
        <f t="shared" si="1260"/>
        <v>0.81918437426290058</v>
      </c>
      <c r="JC227" s="4">
        <f t="shared" si="1260"/>
        <v>0.88495224943610884</v>
      </c>
      <c r="JD227" s="4">
        <f t="shared" si="1260"/>
        <v>0.67566760967604134</v>
      </c>
      <c r="JE227" s="4">
        <f t="shared" si="1260"/>
        <v>0.76188272821787451</v>
      </c>
      <c r="JF227" s="4">
        <f t="shared" si="1260"/>
        <v>0.74931658923854771</v>
      </c>
      <c r="JG227" s="4">
        <f t="shared" si="1260"/>
        <v>0.78780878305821633</v>
      </c>
      <c r="JH227" s="4">
        <f t="shared" si="1260"/>
        <v>0.62703063546581883</v>
      </c>
      <c r="JI227" s="4">
        <f t="shared" si="1260"/>
        <v>0.74055481917550703</v>
      </c>
      <c r="JJ227" s="4">
        <f t="shared" si="1260"/>
        <v>0.43600299556611027</v>
      </c>
      <c r="JK227" s="4">
        <f t="shared" si="1260"/>
        <v>0.54281914937379339</v>
      </c>
      <c r="JL227" s="4">
        <f t="shared" si="1260"/>
        <v>0.93789788954287756</v>
      </c>
      <c r="JM227" s="4">
        <f t="shared" si="1260"/>
        <v>0.94938939656665045</v>
      </c>
      <c r="JN227" s="4">
        <f t="shared" si="1260"/>
        <v>0.8946730931954654</v>
      </c>
      <c r="JO227" s="4">
        <f t="shared" si="1260"/>
        <v>0.93515694714908693</v>
      </c>
      <c r="JP227" s="4">
        <f t="shared" si="1260"/>
        <v>0.79616417730551126</v>
      </c>
      <c r="JQ227" s="4">
        <f t="shared" si="1260"/>
        <v>0.85712180131472837</v>
      </c>
      <c r="JR227" s="4">
        <f t="shared" si="1260"/>
        <v>0.84858282484561143</v>
      </c>
      <c r="JS227" s="4">
        <f t="shared" si="1260"/>
        <v>0.87438792456111425</v>
      </c>
      <c r="JT227" s="4">
        <f t="shared" si="1260"/>
        <v>0.75915589362214886</v>
      </c>
      <c r="JU227" s="4">
        <f t="shared" si="1260"/>
        <v>0.84256158621926802</v>
      </c>
      <c r="JV227" s="4">
        <f t="shared" si="1260"/>
        <v>0.5917388456405136</v>
      </c>
      <c r="JW227" s="4">
        <f t="shared" si="1260"/>
        <v>0.69002909605759533</v>
      </c>
      <c r="JX227" s="4">
        <f t="shared" si="1260"/>
        <v>0.92792962199733597</v>
      </c>
      <c r="JY227" s="4">
        <f t="shared" si="1260"/>
        <v>0.94114993899792143</v>
      </c>
      <c r="JZ227" s="4">
        <f t="shared" si="1260"/>
        <v>0.87866422741619521</v>
      </c>
      <c r="KA227" s="4">
        <f t="shared" si="1260"/>
        <v>0.92478400275591932</v>
      </c>
      <c r="KB227" s="4">
        <f t="shared" ref="KB227:KJ227" si="1261">IF(BN1=1,HF227,0)</f>
        <v>0.7690477720058907</v>
      </c>
      <c r="KC227" s="4">
        <f t="shared" si="1261"/>
        <v>0.83644879609082201</v>
      </c>
      <c r="KD227" s="4">
        <f t="shared" si="1261"/>
        <v>0.82692379904726487</v>
      </c>
      <c r="KE227" s="4">
        <f t="shared" si="1261"/>
        <v>0.85579283287542807</v>
      </c>
      <c r="KF227" s="4">
        <f t="shared" si="1261"/>
        <v>0.728793312388195</v>
      </c>
      <c r="KG227" s="4">
        <f t="shared" si="1261"/>
        <v>0.82022373842439866</v>
      </c>
      <c r="KH227" s="4">
        <f t="shared" si="1261"/>
        <v>0.55270597381419073</v>
      </c>
      <c r="KI227" s="4">
        <f t="shared" si="1261"/>
        <v>0.65491326089468105</v>
      </c>
      <c r="KJ227" s="4">
        <f t="shared" si="1261"/>
        <v>0</v>
      </c>
    </row>
    <row r="228" spans="1:296" x14ac:dyDescent="0.2">
      <c r="A228" s="4" t="str">
        <f>'Respondent Data'!A228</f>
        <v>1955</v>
      </c>
      <c r="B228" s="4">
        <f>SUMPRODUCT('Respondent Data'!I228:Z228,'Product Coding'!A100:R100)</f>
        <v>-8.6899320227471488E-3</v>
      </c>
      <c r="C228" s="4">
        <f>SUMPRODUCT('Respondent Data'!I228:Z228,'Product Coding'!A101:R101)</f>
        <v>-2.9061086232210931E-2</v>
      </c>
      <c r="D228" s="4">
        <f>SUMPRODUCT('Respondent Data'!I228:Z228,'Product Coding'!A102:R102)</f>
        <v>-0.36977194090843613</v>
      </c>
      <c r="E228" s="4">
        <f>SUMPRODUCT('Respondent Data'!I228:Z228,'Product Coding'!A103:R103)</f>
        <v>-1.1970297033767332</v>
      </c>
      <c r="F228" s="4">
        <f>SUMPRODUCT('Respondent Data'!I228:Z228,'Product Coding'!A104:R104)</f>
        <v>-1.3211564581507471</v>
      </c>
      <c r="G228" s="4">
        <f>SUMPRODUCT('Respondent Data'!I228:Z228,'Product Coding'!A105:R105)</f>
        <v>-2.4649528556991012</v>
      </c>
      <c r="H228" s="4">
        <f>SUMPRODUCT('Respondent Data'!I228:Z228,'Product Coding'!A106:R106)</f>
        <v>-2.173208806487267</v>
      </c>
      <c r="I228" s="4">
        <f>SUMPRODUCT('Respondent Data'!I228:Z228,'Product Coding'!A107:R107)</f>
        <v>-2.1935799606967308</v>
      </c>
      <c r="J228" s="4">
        <f>SUMPRODUCT('Respondent Data'!I228:Z228,'Product Coding'!A108:R108)</f>
        <v>-2.5342908153729562</v>
      </c>
      <c r="K228" s="4">
        <f>SUMPRODUCT('Respondent Data'!I228:Z228,'Product Coding'!A109:R109)</f>
        <v>-3.361548577841253</v>
      </c>
      <c r="L228" s="4">
        <f>SUMPRODUCT('Respondent Data'!I228:Z228,'Product Coding'!A110:R110)</f>
        <v>-3.4856753326152674</v>
      </c>
      <c r="M228" s="4">
        <f>SUMPRODUCT('Respondent Data'!I228:Z228,'Product Coding'!A111:R111)</f>
        <v>-4.6294717301636208</v>
      </c>
      <c r="N228" s="4">
        <f>SUMPRODUCT('Respondent Data'!I228:Z228,'Product Coding'!A112:R112)</f>
        <v>-3.7523784148366275</v>
      </c>
      <c r="O228" s="4">
        <f>SUMPRODUCT('Respondent Data'!I228:Z228,'Product Coding'!A113:R113)</f>
        <v>-3.7727495690460913</v>
      </c>
      <c r="P228" s="4">
        <f>SUMPRODUCT('Respondent Data'!I228:Z228,'Product Coding'!A114:R114)</f>
        <v>-4.1134604237223158</v>
      </c>
      <c r="Q228" s="4">
        <f>SUMPRODUCT('Respondent Data'!I228:Z228,'Product Coding'!A115:R115)</f>
        <v>-4.9407181861906135</v>
      </c>
      <c r="R228" s="4">
        <f>SUMPRODUCT('Respondent Data'!I228:Z228,'Product Coding'!A116:R116)</f>
        <v>-5.064844940964627</v>
      </c>
      <c r="S228" s="4">
        <f>SUMPRODUCT('Respondent Data'!I228:Z228,'Product Coding'!A117:R117)</f>
        <v>-6.2086413385129813</v>
      </c>
      <c r="T228" s="4">
        <f>SUMPRODUCT('Respondent Data'!I228:Z228,'Product Coding'!A118:R118)</f>
        <v>-5.9168972893011471</v>
      </c>
      <c r="U228" s="4">
        <f>SUMPRODUCT('Respondent Data'!I228:Z228,'Product Coding'!A119:R119)</f>
        <v>-5.9372684435106109</v>
      </c>
      <c r="V228" s="4">
        <f>SUMPRODUCT('Respondent Data'!I228:Z228,'Product Coding'!A120:R120)</f>
        <v>-6.2779792981868354</v>
      </c>
      <c r="W228" s="4">
        <f>SUMPRODUCT('Respondent Data'!I228:Z228,'Product Coding'!A121:R121)</f>
        <v>-7.1052370606551332</v>
      </c>
      <c r="X228" s="4">
        <f>SUMPRODUCT('Respondent Data'!I228:Z228,'Product Coding'!A122:R122)</f>
        <v>-7.2293638154291466</v>
      </c>
      <c r="Y228" s="4">
        <f>SUMPRODUCT('Respondent Data'!I228:Z228,'Product Coding'!A123:R123)</f>
        <v>-8.3731602129775009</v>
      </c>
      <c r="Z228" s="4">
        <f>SUMPRODUCT('Respondent Data'!I228:Z228,'Product Coding'!A124:R124)</f>
        <v>-1.3402067494097267</v>
      </c>
      <c r="AA228" s="4">
        <f>SUMPRODUCT('Respondent Data'!I228:Z228,'Product Coding'!A125:R125)</f>
        <v>-1.360577903619191</v>
      </c>
      <c r="AB228" s="4">
        <f>SUMPRODUCT('Respondent Data'!I228:Z228,'Product Coding'!A126:R126)</f>
        <v>-1.7012887582954159</v>
      </c>
      <c r="AC228" s="4">
        <f>SUMPRODUCT('Respondent Data'!I228:Z228,'Product Coding'!A127:R127)</f>
        <v>-2.5285465207637126</v>
      </c>
      <c r="AD228" s="4">
        <f>SUMPRODUCT('Respondent Data'!I228:Z228,'Product Coding'!A128:R128)</f>
        <v>-2.6526732755377269</v>
      </c>
      <c r="AE228" s="4">
        <f>SUMPRODUCT('Respondent Data'!I228:Z228,'Product Coding'!A129:R129)</f>
        <v>-3.7964696730860812</v>
      </c>
      <c r="AF228" s="4">
        <f>SUMPRODUCT('Respondent Data'!I228:Z228,'Product Coding'!A130:R130)</f>
        <v>-3.504725623874247</v>
      </c>
      <c r="AG228" s="4">
        <f>SUMPRODUCT('Respondent Data'!I228:Z228,'Product Coding'!A131:R131)</f>
        <v>-3.5250967780837108</v>
      </c>
      <c r="AH228" s="4">
        <f>SUMPRODUCT('Respondent Data'!I228:Z228,'Product Coding'!A132:R132)</f>
        <v>-3.8658076327599362</v>
      </c>
      <c r="AI228" s="4">
        <f>SUMPRODUCT('Respondent Data'!I228:Z228,'Product Coding'!A133:R133)</f>
        <v>-4.6930653952282331</v>
      </c>
      <c r="AJ228" s="4">
        <f>SUMPRODUCT('Respondent Data'!I228:Z228,'Product Coding'!A134:R134)</f>
        <v>-4.8171921500022465</v>
      </c>
      <c r="AK228" s="4">
        <f>SUMPRODUCT('Respondent Data'!I228:Z228,'Product Coding'!A135:R135)</f>
        <v>-5.9609885475506008</v>
      </c>
      <c r="AL228" s="4">
        <f>SUMPRODUCT('Respondent Data'!I228:Z228,'Product Coding'!A136:R136)</f>
        <v>1.369493335420523</v>
      </c>
      <c r="AM228" s="4">
        <f>SUMPRODUCT('Respondent Data'!I228:Z228,'Product Coding'!A137:R137)</f>
        <v>1.349122181211059</v>
      </c>
      <c r="AN228" s="4">
        <f>SUMPRODUCT('Respondent Data'!I228:Z228,'Product Coding'!A138:R138)</f>
        <v>1.008411326534834</v>
      </c>
      <c r="AO228" s="4">
        <f>SUMPRODUCT('Respondent Data'!I228:Z228,'Product Coding'!A139:R139)</f>
        <v>0.18115356406653715</v>
      </c>
      <c r="AP228" s="4">
        <f>SUMPRODUCT('Respondent Data'!I228:Z228,'Product Coding'!A140:R140)</f>
        <v>5.7026809292523017E-2</v>
      </c>
      <c r="AQ228" s="4">
        <f>SUMPRODUCT('Respondent Data'!I228:Z228,'Product Coding'!A141:R141)</f>
        <v>-1.0867695882558313</v>
      </c>
      <c r="AR228" s="4">
        <f>SUMPRODUCT('Respondent Data'!I228:Z228,'Product Coding'!A142:R142)</f>
        <v>-0.79502553904399709</v>
      </c>
      <c r="AS228" s="4">
        <f>SUMPRODUCT('Respondent Data'!I228:Z228,'Product Coding'!A143:R143)</f>
        <v>-0.81539669325346098</v>
      </c>
      <c r="AT228" s="4">
        <f>SUMPRODUCT('Respondent Data'!I228:Z228,'Product Coding'!A144:R144)</f>
        <v>-1.1561075479296861</v>
      </c>
      <c r="AU228" s="4">
        <f>SUMPRODUCT('Respondent Data'!I228:Z228,'Product Coding'!A145:R145)</f>
        <v>-1.9833653103979829</v>
      </c>
      <c r="AV228" s="4">
        <f>SUMPRODUCT('Respondent Data'!I228:Z228,'Product Coding'!A146:R146)</f>
        <v>-2.1074920651719973</v>
      </c>
      <c r="AW228" s="4">
        <f>SUMPRODUCT('Respondent Data'!I228:Z228,'Product Coding'!A147:R147)</f>
        <v>-3.2512884627203515</v>
      </c>
      <c r="AX228" s="4">
        <f>SUMPRODUCT('Respondent Data'!I228:Z228,'Product Coding'!A148:R148)</f>
        <v>5.1972975384685824</v>
      </c>
      <c r="AY228" s="4">
        <f>SUMPRODUCT('Respondent Data'!I228:Z228,'Product Coding'!A149:R149)</f>
        <v>5.1769263842591187</v>
      </c>
      <c r="AZ228" s="4">
        <f>SUMPRODUCT('Respondent Data'!I228:Z228,'Product Coding'!A150:R150)</f>
        <v>4.8362155295828941</v>
      </c>
      <c r="BA228" s="4">
        <f>SUMPRODUCT('Respondent Data'!I228:Z228,'Product Coding'!A151:R151)</f>
        <v>4.0089577671145973</v>
      </c>
      <c r="BB228" s="4">
        <f>SUMPRODUCT('Respondent Data'!I228:Z228,'Product Coding'!A152:R152)</f>
        <v>3.8848310123405829</v>
      </c>
      <c r="BC228" s="4">
        <f>SUMPRODUCT('Respondent Data'!I228:Z228,'Product Coding'!A153:R153)</f>
        <v>2.7410346147922287</v>
      </c>
      <c r="BD228" s="4">
        <f>SUMPRODUCT('Respondent Data'!I228:Z228,'Product Coding'!A154:R154)</f>
        <v>3.0327786640040628</v>
      </c>
      <c r="BE228" s="4">
        <f>SUMPRODUCT('Respondent Data'!I228:Z228,'Product Coding'!A155:R155)</f>
        <v>3.012407509794599</v>
      </c>
      <c r="BF228" s="4">
        <f>SUMPRODUCT('Respondent Data'!I228:Z228,'Product Coding'!A156:R156)</f>
        <v>2.6716966551183736</v>
      </c>
      <c r="BG228" s="4">
        <f>SUMPRODUCT('Respondent Data'!I228:Z228,'Product Coding'!A157:R157)</f>
        <v>1.844438892650077</v>
      </c>
      <c r="BH228" s="4">
        <f>SUMPRODUCT('Respondent Data'!I228:Z228,'Product Coding'!A158:R158)</f>
        <v>1.7203121378760631</v>
      </c>
      <c r="BI228" s="4">
        <f>SUMPRODUCT('Respondent Data'!I228:Z228,'Product Coding'!A159:R159)</f>
        <v>0.5765157403277088</v>
      </c>
      <c r="BJ228" s="4">
        <f>SUMPRODUCT('Respondent Data'!I228:Z228,'Product Coding'!A160:R160)</f>
        <v>7.5883677446608129</v>
      </c>
      <c r="BK228" s="4">
        <f>SUMPRODUCT('Respondent Data'!I228:Z228,'Product Coding'!A161:R161)</f>
        <v>7.5679965904513491</v>
      </c>
      <c r="BL228" s="4">
        <f>SUMPRODUCT('Respondent Data'!I228:Z228,'Product Coding'!A162:R162)</f>
        <v>7.2272857357751246</v>
      </c>
      <c r="BM228" s="4">
        <f>SUMPRODUCT('Respondent Data'!I228:Z228,'Product Coding'!A163:R163)</f>
        <v>6.4000279733068268</v>
      </c>
      <c r="BN228" s="4">
        <f>SUMPRODUCT('Respondent Data'!I228:Z228,'Product Coding'!A164:R164)</f>
        <v>6.2759012185328134</v>
      </c>
      <c r="BO228" s="4">
        <f>SUMPRODUCT('Respondent Data'!I228:Z228,'Product Coding'!A165:R165)</f>
        <v>5.1321048209844591</v>
      </c>
      <c r="BP228" s="4">
        <f>SUMPRODUCT('Respondent Data'!I228:Z228,'Product Coding'!A166:R166)</f>
        <v>5.4238488701962932</v>
      </c>
      <c r="BQ228" s="4">
        <f>SUMPRODUCT('Respondent Data'!I228:Z228,'Product Coding'!A167:R167)</f>
        <v>5.4034777159868295</v>
      </c>
      <c r="BR228" s="4">
        <f>SUMPRODUCT('Respondent Data'!I228:Z228,'Product Coding'!A168:R168)</f>
        <v>5.0627668613106049</v>
      </c>
      <c r="BS228" s="4">
        <f>SUMPRODUCT('Respondent Data'!I228:Z228,'Product Coding'!A169:R169)</f>
        <v>4.2355090988423072</v>
      </c>
      <c r="BT228" s="4">
        <f>SUMPRODUCT('Respondent Data'!I228:Z228,'Product Coding'!A170:R170)</f>
        <v>4.1113823440682937</v>
      </c>
      <c r="BU228" s="4">
        <f>SUMPRODUCT('Respondent Data'!I228:Z228,'Product Coding'!A171:R171)</f>
        <v>2.9675859465199395</v>
      </c>
      <c r="BV228" s="4">
        <f>SUMPRODUCT('Respondent Data'!I228:Z228,'Product Coding'!A172:R172)</f>
        <v>0.42866826750297099</v>
      </c>
      <c r="BX228" s="4">
        <f t="shared" si="1014"/>
        <v>1.0087277990899632</v>
      </c>
      <c r="BY228" s="4">
        <f t="shared" si="1015"/>
        <v>1.0294874800656548</v>
      </c>
      <c r="BZ228" s="4">
        <f t="shared" si="1016"/>
        <v>1.4474044832684427</v>
      </c>
      <c r="CA228" s="4">
        <f t="shared" si="1017"/>
        <v>3.3102698222964873</v>
      </c>
      <c r="CB228" s="4">
        <f t="shared" si="1018"/>
        <v>3.7477529916068781</v>
      </c>
      <c r="CC228" s="4">
        <f t="shared" si="1019"/>
        <v>11.76292758391064</v>
      </c>
      <c r="CD228" s="4">
        <f t="shared" si="1020"/>
        <v>8.7864328172237087</v>
      </c>
      <c r="CE228" s="4">
        <f t="shared" si="1021"/>
        <v>8.9672581522293164</v>
      </c>
      <c r="CF228" s="4">
        <f t="shared" si="1022"/>
        <v>12.607486641153191</v>
      </c>
      <c r="CG228" s="4">
        <f t="shared" si="1023"/>
        <v>28.833807719714851</v>
      </c>
      <c r="CH228" s="4">
        <f t="shared" si="1024"/>
        <v>32.644465539673526</v>
      </c>
      <c r="CI228" s="4">
        <f t="shared" si="1025"/>
        <v>102.45992332435046</v>
      </c>
      <c r="CJ228" s="4">
        <f t="shared" si="1026"/>
        <v>42.622335135609902</v>
      </c>
      <c r="CK228" s="4">
        <f t="shared" si="1027"/>
        <v>43.499505449199489</v>
      </c>
      <c r="CL228" s="4">
        <f t="shared" si="1028"/>
        <v>61.157984362389747</v>
      </c>
      <c r="CM228" s="4">
        <f t="shared" si="1029"/>
        <v>139.87066667787303</v>
      </c>
      <c r="CN228" s="4">
        <f t="shared" si="1030"/>
        <v>158.3558856590079</v>
      </c>
      <c r="CO228" s="4">
        <f t="shared" si="1031"/>
        <v>497.02550292523</v>
      </c>
      <c r="CP228" s="4">
        <f t="shared" si="1032"/>
        <v>371.25801878374756</v>
      </c>
      <c r="CQ228" s="4">
        <f t="shared" si="1033"/>
        <v>378.89853194951053</v>
      </c>
      <c r="CR228" s="4">
        <f t="shared" si="1034"/>
        <v>532.71112516353992</v>
      </c>
      <c r="CS228" s="4">
        <f t="shared" si="1035"/>
        <v>1218.3308688172845</v>
      </c>
      <c r="CT228" s="4">
        <f t="shared" si="1036"/>
        <v>1379.3447070756713</v>
      </c>
      <c r="CU228" s="4">
        <f t="shared" si="1037"/>
        <v>4329.295964520039</v>
      </c>
      <c r="CV228" s="4">
        <f t="shared" si="1038"/>
        <v>3.8198331719855316</v>
      </c>
      <c r="CW228" s="4">
        <f t="shared" si="1039"/>
        <v>3.8984455767416279</v>
      </c>
      <c r="CX228" s="4">
        <f t="shared" si="1040"/>
        <v>5.4810065346243988</v>
      </c>
      <c r="CY228" s="4">
        <f t="shared" si="1041"/>
        <v>12.535273130014193</v>
      </c>
      <c r="CZ228" s="4">
        <f t="shared" si="1042"/>
        <v>14.191926910969588</v>
      </c>
      <c r="DA228" s="4">
        <f t="shared" si="1043"/>
        <v>44.54365293116922</v>
      </c>
      <c r="DB228" s="4">
        <f t="shared" si="1044"/>
        <v>33.272313471416624</v>
      </c>
      <c r="DC228" s="4">
        <f t="shared" si="1045"/>
        <v>33.957059756403481</v>
      </c>
      <c r="DD228" s="4">
        <f t="shared" si="1046"/>
        <v>47.741814720173515</v>
      </c>
      <c r="DE228" s="4">
        <f t="shared" si="1047"/>
        <v>109.18736977585417</v>
      </c>
      <c r="DF228" s="4">
        <f t="shared" si="1048"/>
        <v>123.61750361463214</v>
      </c>
      <c r="DG228" s="4">
        <f t="shared" si="1049"/>
        <v>387.9934847305056</v>
      </c>
      <c r="DH228" s="4">
        <f t="shared" si="1050"/>
        <v>0.25423573916988468</v>
      </c>
      <c r="DI228" s="4">
        <f t="shared" si="1051"/>
        <v>0.25946792652761141</v>
      </c>
      <c r="DJ228" s="4">
        <f t="shared" si="1052"/>
        <v>0.36479806446648655</v>
      </c>
      <c r="DK228" s="4">
        <f t="shared" si="1053"/>
        <v>0.83430722924713718</v>
      </c>
      <c r="DL228" s="4">
        <f t="shared" si="1054"/>
        <v>0.94456874580725703</v>
      </c>
      <c r="DM228" s="4">
        <f t="shared" si="1055"/>
        <v>2.9646814450789574</v>
      </c>
      <c r="DN228" s="4">
        <f t="shared" si="1056"/>
        <v>2.2144975522323032</v>
      </c>
      <c r="DO228" s="4">
        <f t="shared" si="1057"/>
        <v>2.2600720498790099</v>
      </c>
      <c r="DP228" s="4">
        <f t="shared" si="1058"/>
        <v>3.1775407480389726</v>
      </c>
      <c r="DQ228" s="4">
        <f t="shared" si="1059"/>
        <v>7.267158122654509</v>
      </c>
      <c r="DR228" s="4">
        <f t="shared" si="1060"/>
        <v>8.2275811510024095</v>
      </c>
      <c r="DS228" s="4">
        <f t="shared" si="1061"/>
        <v>25.823591225657097</v>
      </c>
      <c r="DT228" s="4">
        <f t="shared" si="1062"/>
        <v>5.53149288661022E-3</v>
      </c>
      <c r="DU228" s="4">
        <f t="shared" si="1063"/>
        <v>5.64533135497496E-3</v>
      </c>
      <c r="DV228" s="4">
        <f t="shared" si="1064"/>
        <v>7.9370347585048431E-3</v>
      </c>
      <c r="DW228" s="4">
        <f t="shared" si="1065"/>
        <v>1.8152304309758043E-2</v>
      </c>
      <c r="DX228" s="4">
        <f t="shared" si="1066"/>
        <v>2.0551301384325933E-2</v>
      </c>
      <c r="DY228" s="4">
        <f t="shared" si="1067"/>
        <v>6.4503576004164329E-2</v>
      </c>
      <c r="DZ228" s="4">
        <f t="shared" si="1068"/>
        <v>4.8181571550817308E-2</v>
      </c>
      <c r="EA228" s="4">
        <f t="shared" si="1069"/>
        <v>4.9173151296319328E-2</v>
      </c>
      <c r="EB228" s="4">
        <f t="shared" si="1070"/>
        <v>6.9134827786532183E-2</v>
      </c>
      <c r="EC228" s="4">
        <f t="shared" si="1071"/>
        <v>0.15811401493978758</v>
      </c>
      <c r="ED228" s="4">
        <f t="shared" si="1072"/>
        <v>0.17901026330671399</v>
      </c>
      <c r="EE228" s="4">
        <f t="shared" si="1073"/>
        <v>0.56185260041666318</v>
      </c>
      <c r="EF228" s="4">
        <f t="shared" si="1074"/>
        <v>5.0630680184575178E-4</v>
      </c>
      <c r="EG228" s="4">
        <f t="shared" si="1075"/>
        <v>5.1672662738404165E-4</v>
      </c>
      <c r="EH228" s="4">
        <f t="shared" si="1076"/>
        <v>7.2649007548119561E-4</v>
      </c>
      <c r="EI228" s="4">
        <f t="shared" si="1077"/>
        <v>1.6615107945726047E-3</v>
      </c>
      <c r="EJ228" s="4">
        <f t="shared" si="1078"/>
        <v>1.8810950119548524E-3</v>
      </c>
      <c r="EK228" s="4">
        <f t="shared" si="1079"/>
        <v>5.9041202698348729E-3</v>
      </c>
      <c r="EL228" s="4">
        <f t="shared" si="1080"/>
        <v>4.4101398844509721E-3</v>
      </c>
      <c r="EM228" s="4">
        <f t="shared" si="1081"/>
        <v>4.500900838141325E-3</v>
      </c>
      <c r="EN228" s="4">
        <f t="shared" si="1082"/>
        <v>6.3280264966961769E-3</v>
      </c>
      <c r="EO228" s="4">
        <f t="shared" si="1083"/>
        <v>1.4472440419283205E-2</v>
      </c>
      <c r="EP228" s="4">
        <f t="shared" si="1084"/>
        <v>1.6385109005885422E-2</v>
      </c>
      <c r="EQ228" s="4">
        <f t="shared" si="1085"/>
        <v>5.1427308876104694E-2</v>
      </c>
      <c r="ER228" s="4">
        <f t="shared" si="1086"/>
        <v>0.6513759759231863</v>
      </c>
      <c r="ET228" s="4">
        <f t="shared" si="1087"/>
        <v>0.49782753066544966</v>
      </c>
      <c r="EU228" s="4">
        <f t="shared" si="1088"/>
        <v>0.49273523972054734</v>
      </c>
      <c r="EV228" s="4">
        <f t="shared" si="1089"/>
        <v>0.40859612983323745</v>
      </c>
      <c r="EW228" s="4">
        <f t="shared" si="1090"/>
        <v>0.23200403715496534</v>
      </c>
      <c r="EX228" s="4">
        <f t="shared" si="1091"/>
        <v>0.21062595332314238</v>
      </c>
      <c r="EY228" s="4">
        <f t="shared" si="1092"/>
        <v>7.8351929322284367E-2</v>
      </c>
      <c r="EZ228" s="4">
        <f t="shared" si="1093"/>
        <v>0.10218227812692304</v>
      </c>
      <c r="FA228" s="4">
        <f t="shared" si="1094"/>
        <v>0.10032849402785218</v>
      </c>
      <c r="FB228" s="4">
        <f t="shared" si="1095"/>
        <v>7.3488956952248247E-2</v>
      </c>
      <c r="FC228" s="4">
        <f t="shared" si="1096"/>
        <v>3.3519020079330254E-2</v>
      </c>
      <c r="FD228" s="4">
        <f t="shared" si="1097"/>
        <v>2.9722570531572297E-2</v>
      </c>
      <c r="FE228" s="4">
        <f t="shared" si="1098"/>
        <v>9.6655783985550164E-3</v>
      </c>
      <c r="FF228" s="4">
        <f t="shared" si="1099"/>
        <v>2.292403643434662E-2</v>
      </c>
      <c r="FG228" s="4">
        <f t="shared" si="1100"/>
        <v>2.2472159856733627E-2</v>
      </c>
      <c r="FH228" s="4">
        <f t="shared" si="1101"/>
        <v>1.6088037767921497E-2</v>
      </c>
      <c r="FI228" s="4">
        <f t="shared" si="1102"/>
        <v>7.0987099272177504E-3</v>
      </c>
      <c r="FJ228" s="4">
        <f t="shared" si="1103"/>
        <v>6.2752624157215936E-3</v>
      </c>
      <c r="FK228" s="4">
        <f t="shared" si="1104"/>
        <v>2.0079293010625862E-3</v>
      </c>
      <c r="FL228" s="4">
        <f t="shared" si="1105"/>
        <v>2.6863088222175298E-3</v>
      </c>
      <c r="FM228" s="4">
        <f t="shared" si="1106"/>
        <v>2.6322818223811998E-3</v>
      </c>
      <c r="FN228" s="4">
        <f t="shared" si="1107"/>
        <v>1.8736727657561565E-3</v>
      </c>
      <c r="FO228" s="4">
        <f t="shared" si="1108"/>
        <v>8.2012194193850846E-4</v>
      </c>
      <c r="FP228" s="4">
        <f t="shared" si="1109"/>
        <v>7.2445672075531736E-4</v>
      </c>
      <c r="FQ228" s="4">
        <f t="shared" si="1110"/>
        <v>2.3093109759550533E-4</v>
      </c>
      <c r="FR228" s="4">
        <f t="shared" si="1111"/>
        <v>0.20747606075088482</v>
      </c>
      <c r="FS228" s="4">
        <f t="shared" si="1112"/>
        <v>0.20414639385769903</v>
      </c>
      <c r="FT228" s="4">
        <f t="shared" si="1113"/>
        <v>0.15429702078798385</v>
      </c>
      <c r="FU228" s="4">
        <f t="shared" si="1114"/>
        <v>7.3881035897422731E-2</v>
      </c>
      <c r="FV228" s="4">
        <f t="shared" si="1115"/>
        <v>6.582443463955405E-2</v>
      </c>
      <c r="FW228" s="4">
        <f t="shared" si="1116"/>
        <v>2.1956956362532327E-2</v>
      </c>
      <c r="FX228" s="4">
        <f t="shared" si="1117"/>
        <v>2.9178071122453048E-2</v>
      </c>
      <c r="FY228" s="4">
        <f t="shared" si="1118"/>
        <v>2.8606524889920659E-2</v>
      </c>
      <c r="FZ228" s="4">
        <f t="shared" si="1119"/>
        <v>2.0516265258915665E-2</v>
      </c>
      <c r="GA228" s="4">
        <f t="shared" si="1120"/>
        <v>9.0754503173478447E-3</v>
      </c>
      <c r="GB228" s="4">
        <f t="shared" si="1121"/>
        <v>8.0245549059657431E-3</v>
      </c>
      <c r="GC228" s="4">
        <f t="shared" si="1122"/>
        <v>2.5707371440753029E-3</v>
      </c>
      <c r="GD228" s="4">
        <f t="shared" si="1123"/>
        <v>0.79729828194965136</v>
      </c>
      <c r="GE228" s="4">
        <f t="shared" si="1124"/>
        <v>0.79398607851573333</v>
      </c>
      <c r="GF228" s="4">
        <f t="shared" si="1125"/>
        <v>0.73270912821151324</v>
      </c>
      <c r="GG228" s="4">
        <f t="shared" si="1126"/>
        <v>0.54516494513868019</v>
      </c>
      <c r="GH228" s="4">
        <f t="shared" si="1127"/>
        <v>0.51425283994517035</v>
      </c>
      <c r="GI228" s="4">
        <f t="shared" si="1128"/>
        <v>0.25222707394088878</v>
      </c>
      <c r="GJ228" s="4">
        <f t="shared" si="1129"/>
        <v>0.31109060864132604</v>
      </c>
      <c r="GK228" s="4">
        <f t="shared" si="1130"/>
        <v>0.3067416869014023</v>
      </c>
      <c r="GL228" s="4">
        <f t="shared" si="1131"/>
        <v>0.23937528328584742</v>
      </c>
      <c r="GM228" s="4">
        <f t="shared" si="1132"/>
        <v>0.12096055079189766</v>
      </c>
      <c r="GN228" s="4">
        <f t="shared" si="1133"/>
        <v>0.10837076191861701</v>
      </c>
      <c r="GO228" s="4">
        <f t="shared" si="1134"/>
        <v>3.7280615842500898E-2</v>
      </c>
      <c r="GP228" s="4">
        <f t="shared" si="1135"/>
        <v>0.99449893620862062</v>
      </c>
      <c r="GQ228" s="4">
        <f t="shared" si="1136"/>
        <v>0.99438635950572296</v>
      </c>
      <c r="GR228" s="4">
        <f t="shared" si="1137"/>
        <v>0.99212546569398907</v>
      </c>
      <c r="GS228" s="4">
        <f t="shared" si="1138"/>
        <v>0.98217132718462574</v>
      </c>
      <c r="GT228" s="4">
        <f t="shared" si="1139"/>
        <v>0.97986254943142093</v>
      </c>
      <c r="GU228" s="4">
        <f t="shared" si="1140"/>
        <v>0.93940501708196045</v>
      </c>
      <c r="GV228" s="4">
        <f t="shared" si="1141"/>
        <v>0.9540331819805502</v>
      </c>
      <c r="GW228" s="4">
        <f t="shared" si="1142"/>
        <v>0.95313151958228925</v>
      </c>
      <c r="GX228" s="4">
        <f t="shared" si="1143"/>
        <v>0.93533572568235901</v>
      </c>
      <c r="GY228" s="4">
        <f t="shared" si="1144"/>
        <v>0.86347284213807896</v>
      </c>
      <c r="GZ228" s="4">
        <f t="shared" si="1145"/>
        <v>0.84816903730366811</v>
      </c>
      <c r="HA228" s="4">
        <f t="shared" si="1146"/>
        <v>0.64026528478630129</v>
      </c>
      <c r="HB228" s="4">
        <f t="shared" si="1147"/>
        <v>0.99949394941500747</v>
      </c>
      <c r="HC228" s="4">
        <f t="shared" si="1148"/>
        <v>0.9994835402411254</v>
      </c>
      <c r="HD228" s="4">
        <f t="shared" si="1149"/>
        <v>0.9992740373291944</v>
      </c>
      <c r="HE228" s="4">
        <f t="shared" si="1150"/>
        <v>0.99834124524435952</v>
      </c>
      <c r="HF228" s="4">
        <f t="shared" si="1151"/>
        <v>0.99812243686269742</v>
      </c>
      <c r="HG228" s="4">
        <f t="shared" si="1152"/>
        <v>0.99413053376473781</v>
      </c>
      <c r="HH228" s="4">
        <f t="shared" si="1153"/>
        <v>0.9956092240516824</v>
      </c>
      <c r="HI228" s="4">
        <f t="shared" si="1154"/>
        <v>0.99551926649902867</v>
      </c>
      <c r="HJ228" s="4">
        <f t="shared" si="1155"/>
        <v>0.99371176561709618</v>
      </c>
      <c r="HK228" s="4">
        <f t="shared" si="1156"/>
        <v>0.98573402308168978</v>
      </c>
      <c r="HL228" s="4">
        <f t="shared" si="1157"/>
        <v>0.98387903476674154</v>
      </c>
      <c r="HM228" s="4">
        <f t="shared" si="1158"/>
        <v>0.9510880985856488</v>
      </c>
      <c r="HN228" s="4">
        <f t="shared" si="1159"/>
        <v>0.60555561821163062</v>
      </c>
      <c r="HP228" s="4">
        <f t="shared" ref="HP228:IU228" si="1262">IF(B1=1,ET228,0)</f>
        <v>0.49782753066544966</v>
      </c>
      <c r="HQ228" s="4">
        <f t="shared" si="1262"/>
        <v>0.49273523972054734</v>
      </c>
      <c r="HR228" s="4">
        <f t="shared" si="1262"/>
        <v>0.40859612983323745</v>
      </c>
      <c r="HS228" s="4">
        <f t="shared" si="1262"/>
        <v>0.23200403715496534</v>
      </c>
      <c r="HT228" s="4">
        <f t="shared" si="1262"/>
        <v>0.21062595332314238</v>
      </c>
      <c r="HU228" s="4">
        <f t="shared" si="1262"/>
        <v>7.8351929322284367E-2</v>
      </c>
      <c r="HV228" s="4">
        <f t="shared" si="1262"/>
        <v>0.10218227812692304</v>
      </c>
      <c r="HW228" s="4">
        <f t="shared" si="1262"/>
        <v>0.10032849402785218</v>
      </c>
      <c r="HX228" s="4">
        <f t="shared" si="1262"/>
        <v>7.3488956952248247E-2</v>
      </c>
      <c r="HY228" s="4">
        <f t="shared" si="1262"/>
        <v>3.3519020079330254E-2</v>
      </c>
      <c r="HZ228" s="4">
        <f t="shared" si="1262"/>
        <v>2.9722570531572297E-2</v>
      </c>
      <c r="IA228" s="4">
        <f t="shared" si="1262"/>
        <v>9.6655783985550164E-3</v>
      </c>
      <c r="IB228" s="4">
        <f t="shared" si="1262"/>
        <v>2.292403643434662E-2</v>
      </c>
      <c r="IC228" s="4">
        <f t="shared" si="1262"/>
        <v>2.2472159856733627E-2</v>
      </c>
      <c r="ID228" s="4">
        <f t="shared" si="1262"/>
        <v>1.6088037767921497E-2</v>
      </c>
      <c r="IE228" s="4">
        <f t="shared" si="1262"/>
        <v>7.0987099272177504E-3</v>
      </c>
      <c r="IF228" s="4">
        <f t="shared" si="1262"/>
        <v>6.2752624157215936E-3</v>
      </c>
      <c r="IG228" s="4">
        <f t="shared" si="1262"/>
        <v>2.0079293010625862E-3</v>
      </c>
      <c r="IH228" s="4">
        <f t="shared" si="1262"/>
        <v>2.6863088222175298E-3</v>
      </c>
      <c r="II228" s="4">
        <f t="shared" si="1262"/>
        <v>2.6322818223811998E-3</v>
      </c>
      <c r="IJ228" s="4">
        <f t="shared" si="1262"/>
        <v>1.8736727657561565E-3</v>
      </c>
      <c r="IK228" s="4">
        <f t="shared" si="1262"/>
        <v>8.2012194193850846E-4</v>
      </c>
      <c r="IL228" s="4">
        <f t="shared" si="1262"/>
        <v>7.2445672075531736E-4</v>
      </c>
      <c r="IM228" s="4">
        <f t="shared" si="1262"/>
        <v>2.3093109759550533E-4</v>
      </c>
      <c r="IN228" s="4">
        <f t="shared" si="1262"/>
        <v>0.20747606075088482</v>
      </c>
      <c r="IO228" s="4">
        <f t="shared" si="1262"/>
        <v>0.20414639385769903</v>
      </c>
      <c r="IP228" s="4">
        <f t="shared" si="1262"/>
        <v>0.15429702078798385</v>
      </c>
      <c r="IQ228" s="4">
        <f t="shared" si="1262"/>
        <v>7.3881035897422731E-2</v>
      </c>
      <c r="IR228" s="4">
        <f t="shared" si="1262"/>
        <v>6.582443463955405E-2</v>
      </c>
      <c r="IS228" s="4">
        <f t="shared" si="1262"/>
        <v>2.1956956362532327E-2</v>
      </c>
      <c r="IT228" s="4">
        <f t="shared" si="1262"/>
        <v>2.9178071122453048E-2</v>
      </c>
      <c r="IU228" s="4">
        <f t="shared" si="1262"/>
        <v>2.8606524889920659E-2</v>
      </c>
      <c r="IV228" s="4">
        <f t="shared" ref="IV228:KA228" si="1263">IF(AH1=1,FZ228,0)</f>
        <v>2.0516265258915665E-2</v>
      </c>
      <c r="IW228" s="4">
        <f t="shared" si="1263"/>
        <v>9.0754503173478447E-3</v>
      </c>
      <c r="IX228" s="4">
        <f t="shared" si="1263"/>
        <v>8.0245549059657431E-3</v>
      </c>
      <c r="IY228" s="4">
        <f t="shared" si="1263"/>
        <v>2.5707371440753029E-3</v>
      </c>
      <c r="IZ228" s="4">
        <f t="shared" si="1263"/>
        <v>0.79729828194965136</v>
      </c>
      <c r="JA228" s="4">
        <f t="shared" si="1263"/>
        <v>0.79398607851573333</v>
      </c>
      <c r="JB228" s="4">
        <f t="shared" si="1263"/>
        <v>0.73270912821151324</v>
      </c>
      <c r="JC228" s="4">
        <f t="shared" si="1263"/>
        <v>0.54516494513868019</v>
      </c>
      <c r="JD228" s="4">
        <f t="shared" si="1263"/>
        <v>0.51425283994517035</v>
      </c>
      <c r="JE228" s="4">
        <f t="shared" si="1263"/>
        <v>0.25222707394088878</v>
      </c>
      <c r="JF228" s="4">
        <f t="shared" si="1263"/>
        <v>0.31109060864132604</v>
      </c>
      <c r="JG228" s="4">
        <f t="shared" si="1263"/>
        <v>0.3067416869014023</v>
      </c>
      <c r="JH228" s="4">
        <f t="shared" si="1263"/>
        <v>0.23937528328584742</v>
      </c>
      <c r="JI228" s="4">
        <f t="shared" si="1263"/>
        <v>0.12096055079189766</v>
      </c>
      <c r="JJ228" s="4">
        <f t="shared" si="1263"/>
        <v>0.10837076191861701</v>
      </c>
      <c r="JK228" s="4">
        <f t="shared" si="1263"/>
        <v>3.7280615842500898E-2</v>
      </c>
      <c r="JL228" s="4">
        <f t="shared" si="1263"/>
        <v>0.99449893620862062</v>
      </c>
      <c r="JM228" s="4">
        <f t="shared" si="1263"/>
        <v>0.99438635950572296</v>
      </c>
      <c r="JN228" s="4">
        <f t="shared" si="1263"/>
        <v>0.99212546569398907</v>
      </c>
      <c r="JO228" s="4">
        <f t="shared" si="1263"/>
        <v>0.98217132718462574</v>
      </c>
      <c r="JP228" s="4">
        <f t="shared" si="1263"/>
        <v>0.97986254943142093</v>
      </c>
      <c r="JQ228" s="4">
        <f t="shared" si="1263"/>
        <v>0.93940501708196045</v>
      </c>
      <c r="JR228" s="4">
        <f t="shared" si="1263"/>
        <v>0.9540331819805502</v>
      </c>
      <c r="JS228" s="4">
        <f t="shared" si="1263"/>
        <v>0.95313151958228925</v>
      </c>
      <c r="JT228" s="4">
        <f t="shared" si="1263"/>
        <v>0.93533572568235901</v>
      </c>
      <c r="JU228" s="4">
        <f t="shared" si="1263"/>
        <v>0.86347284213807896</v>
      </c>
      <c r="JV228" s="4">
        <f t="shared" si="1263"/>
        <v>0.84816903730366811</v>
      </c>
      <c r="JW228" s="4">
        <f t="shared" si="1263"/>
        <v>0.64026528478630129</v>
      </c>
      <c r="JX228" s="4">
        <f t="shared" si="1263"/>
        <v>0.99949394941500747</v>
      </c>
      <c r="JY228" s="4">
        <f t="shared" si="1263"/>
        <v>0.9994835402411254</v>
      </c>
      <c r="JZ228" s="4">
        <f t="shared" si="1263"/>
        <v>0.9992740373291944</v>
      </c>
      <c r="KA228" s="4">
        <f t="shared" si="1263"/>
        <v>0.99834124524435952</v>
      </c>
      <c r="KB228" s="4">
        <f t="shared" ref="KB228:KJ228" si="1264">IF(BN1=1,HF228,0)</f>
        <v>0.99812243686269742</v>
      </c>
      <c r="KC228" s="4">
        <f t="shared" si="1264"/>
        <v>0.99413053376473781</v>
      </c>
      <c r="KD228" s="4">
        <f t="shared" si="1264"/>
        <v>0.9956092240516824</v>
      </c>
      <c r="KE228" s="4">
        <f t="shared" si="1264"/>
        <v>0.99551926649902867</v>
      </c>
      <c r="KF228" s="4">
        <f t="shared" si="1264"/>
        <v>0.99371176561709618</v>
      </c>
      <c r="KG228" s="4">
        <f t="shared" si="1264"/>
        <v>0.98573402308168978</v>
      </c>
      <c r="KH228" s="4">
        <f t="shared" si="1264"/>
        <v>0.98387903476674154</v>
      </c>
      <c r="KI228" s="4">
        <f t="shared" si="1264"/>
        <v>0.9510880985856488</v>
      </c>
      <c r="KJ228" s="4">
        <f t="shared" si="1264"/>
        <v>0</v>
      </c>
    </row>
    <row r="229" spans="1:296" x14ac:dyDescent="0.2">
      <c r="A229" s="4" t="str">
        <f>'Respondent Data'!A229</f>
        <v>1957</v>
      </c>
      <c r="B229" s="4">
        <f>SUMPRODUCT('Respondent Data'!I229:Z229,'Product Coding'!A100:R100)</f>
        <v>2.310363260910496</v>
      </c>
      <c r="C229" s="4">
        <f>SUMPRODUCT('Respondent Data'!I229:Z229,'Product Coding'!A101:R101)</f>
        <v>2.7684804310810884</v>
      </c>
      <c r="D229" s="4">
        <f>SUMPRODUCT('Respondent Data'!I229:Z229,'Product Coding'!A102:R102)</f>
        <v>1.414323685446127</v>
      </c>
      <c r="E229" s="4">
        <f>SUMPRODUCT('Respondent Data'!I229:Z229,'Product Coding'!A103:R103)</f>
        <v>1.7158913209116999</v>
      </c>
      <c r="F229" s="4">
        <f>SUMPRODUCT('Respondent Data'!I229:Z229,'Product Coding'!A104:R104)</f>
        <v>7.1342566496197968E-2</v>
      </c>
      <c r="G229" s="4">
        <f>SUMPRODUCT('Respondent Data'!I229:Z229,'Product Coding'!A105:R105)</f>
        <v>-0.17825183911683196</v>
      </c>
      <c r="H229" s="4">
        <f>SUMPRODUCT('Respondent Data'!I229:Z229,'Product Coding'!A106:R106)</f>
        <v>-0.30268507515234377</v>
      </c>
      <c r="I229" s="4">
        <f>SUMPRODUCT('Respondent Data'!I229:Z229,'Product Coding'!A107:R107)</f>
        <v>0.1554320950182484</v>
      </c>
      <c r="J229" s="4">
        <f>SUMPRODUCT('Respondent Data'!I229:Z229,'Product Coding'!A108:R108)</f>
        <v>-1.1987246506167129</v>
      </c>
      <c r="K229" s="4">
        <f>SUMPRODUCT('Respondent Data'!I229:Z229,'Product Coding'!A109:R109)</f>
        <v>-0.89715701515113988</v>
      </c>
      <c r="L229" s="4">
        <f>SUMPRODUCT('Respondent Data'!I229:Z229,'Product Coding'!A110:R110)</f>
        <v>-2.5417057695666418</v>
      </c>
      <c r="M229" s="4">
        <f>SUMPRODUCT('Respondent Data'!I229:Z229,'Product Coding'!A111:R111)</f>
        <v>-2.7913001751796718</v>
      </c>
      <c r="N229" s="4">
        <f>SUMPRODUCT('Respondent Data'!I229:Z229,'Product Coding'!A112:R112)</f>
        <v>-0.90314337100734177</v>
      </c>
      <c r="O229" s="4">
        <f>SUMPRODUCT('Respondent Data'!I229:Z229,'Product Coding'!A113:R113)</f>
        <v>-0.44502620083674982</v>
      </c>
      <c r="P229" s="4">
        <f>SUMPRODUCT('Respondent Data'!I229:Z229,'Product Coding'!A114:R114)</f>
        <v>-1.7991829464717113</v>
      </c>
      <c r="Q229" s="4">
        <f>SUMPRODUCT('Respondent Data'!I229:Z229,'Product Coding'!A115:R115)</f>
        <v>-1.4976153110061383</v>
      </c>
      <c r="R229" s="4">
        <f>SUMPRODUCT('Respondent Data'!I229:Z229,'Product Coding'!A116:R116)</f>
        <v>-3.1421640654216403</v>
      </c>
      <c r="S229" s="4">
        <f>SUMPRODUCT('Respondent Data'!I229:Z229,'Product Coding'!A117:R117)</f>
        <v>-3.3917584710346698</v>
      </c>
      <c r="T229" s="4">
        <f>SUMPRODUCT('Respondent Data'!I229:Z229,'Product Coding'!A118:R118)</f>
        <v>-3.5161917070701816</v>
      </c>
      <c r="U229" s="4">
        <f>SUMPRODUCT('Respondent Data'!I229:Z229,'Product Coding'!A119:R119)</f>
        <v>-3.0580745368995896</v>
      </c>
      <c r="V229" s="4">
        <f>SUMPRODUCT('Respondent Data'!I229:Z229,'Product Coding'!A120:R120)</f>
        <v>-4.4122312825345507</v>
      </c>
      <c r="W229" s="4">
        <f>SUMPRODUCT('Respondent Data'!I229:Z229,'Product Coding'!A121:R121)</f>
        <v>-4.1106636470689786</v>
      </c>
      <c r="X229" s="4">
        <f>SUMPRODUCT('Respondent Data'!I229:Z229,'Product Coding'!A122:R122)</f>
        <v>-5.7552124014844797</v>
      </c>
      <c r="Y229" s="4">
        <f>SUMPRODUCT('Respondent Data'!I229:Z229,'Product Coding'!A123:R123)</f>
        <v>-6.0048068070975091</v>
      </c>
      <c r="Z229" s="4">
        <f>SUMPRODUCT('Respondent Data'!I229:Z229,'Product Coding'!A124:R124)</f>
        <v>1.188996657464368</v>
      </c>
      <c r="AA229" s="4">
        <f>SUMPRODUCT('Respondent Data'!I229:Z229,'Product Coding'!A125:R125)</f>
        <v>1.6471138276349602</v>
      </c>
      <c r="AB229" s="4">
        <f>SUMPRODUCT('Respondent Data'!I229:Z229,'Product Coding'!A126:R126)</f>
        <v>0.29295708199999893</v>
      </c>
      <c r="AC229" s="4">
        <f>SUMPRODUCT('Respondent Data'!I229:Z229,'Product Coding'!A127:R127)</f>
        <v>0.59452471746557189</v>
      </c>
      <c r="AD229" s="4">
        <f>SUMPRODUCT('Respondent Data'!I229:Z229,'Product Coding'!A128:R128)</f>
        <v>-1.0500240369499303</v>
      </c>
      <c r="AE229" s="4">
        <f>SUMPRODUCT('Respondent Data'!I229:Z229,'Product Coding'!A129:R129)</f>
        <v>-1.2996184425629598</v>
      </c>
      <c r="AF229" s="4">
        <f>SUMPRODUCT('Respondent Data'!I229:Z229,'Product Coding'!A130:R130)</f>
        <v>-1.4240516785984718</v>
      </c>
      <c r="AG229" s="4">
        <f>SUMPRODUCT('Respondent Data'!I229:Z229,'Product Coding'!A131:R131)</f>
        <v>-0.96593450842787965</v>
      </c>
      <c r="AH229" s="4">
        <f>SUMPRODUCT('Respondent Data'!I229:Z229,'Product Coding'!A132:R132)</f>
        <v>-2.3200912540628407</v>
      </c>
      <c r="AI229" s="4">
        <f>SUMPRODUCT('Respondent Data'!I229:Z229,'Product Coding'!A133:R133)</f>
        <v>-2.0185236185972677</v>
      </c>
      <c r="AJ229" s="4">
        <f>SUMPRODUCT('Respondent Data'!I229:Z229,'Product Coding'!A134:R134)</f>
        <v>-3.6630723730127701</v>
      </c>
      <c r="AK229" s="4">
        <f>SUMPRODUCT('Respondent Data'!I229:Z229,'Product Coding'!A135:R135)</f>
        <v>-3.9126667786257996</v>
      </c>
      <c r="AL229" s="4">
        <f>SUMPRODUCT('Respondent Data'!I229:Z229,'Product Coding'!A136:R136)</f>
        <v>3.3196260074439521</v>
      </c>
      <c r="AM229" s="4">
        <f>SUMPRODUCT('Respondent Data'!I229:Z229,'Product Coding'!A137:R137)</f>
        <v>3.7777431776145445</v>
      </c>
      <c r="AN229" s="4">
        <f>SUMPRODUCT('Respondent Data'!I229:Z229,'Product Coding'!A138:R138)</f>
        <v>2.423586431979583</v>
      </c>
      <c r="AO229" s="4">
        <f>SUMPRODUCT('Respondent Data'!I229:Z229,'Product Coding'!A139:R139)</f>
        <v>2.725154067445156</v>
      </c>
      <c r="AP229" s="4">
        <f>SUMPRODUCT('Respondent Data'!I229:Z229,'Product Coding'!A140:R140)</f>
        <v>1.080605313029654</v>
      </c>
      <c r="AQ229" s="4">
        <f>SUMPRODUCT('Respondent Data'!I229:Z229,'Product Coding'!A141:R141)</f>
        <v>0.83101090741662409</v>
      </c>
      <c r="AR229" s="4">
        <f>SUMPRODUCT('Respondent Data'!I229:Z229,'Product Coding'!A142:R142)</f>
        <v>0.70657767138111227</v>
      </c>
      <c r="AS229" s="4">
        <f>SUMPRODUCT('Respondent Data'!I229:Z229,'Product Coding'!A143:R143)</f>
        <v>1.1646948415517047</v>
      </c>
      <c r="AT229" s="4">
        <f>SUMPRODUCT('Respondent Data'!I229:Z229,'Product Coding'!A144:R144)</f>
        <v>-0.1894619040832568</v>
      </c>
      <c r="AU229" s="4">
        <f>SUMPRODUCT('Respondent Data'!I229:Z229,'Product Coding'!A145:R145)</f>
        <v>0.11210573138231616</v>
      </c>
      <c r="AV229" s="4">
        <f>SUMPRODUCT('Respondent Data'!I229:Z229,'Product Coding'!A146:R146)</f>
        <v>-1.5324430230331858</v>
      </c>
      <c r="AW229" s="4">
        <f>SUMPRODUCT('Respondent Data'!I229:Z229,'Product Coding'!A147:R147)</f>
        <v>-1.7820374286462157</v>
      </c>
      <c r="AX229" s="4">
        <f>SUMPRODUCT('Respondent Data'!I229:Z229,'Product Coding'!A148:R148)</f>
        <v>5.7550245661773687</v>
      </c>
      <c r="AY229" s="4">
        <f>SUMPRODUCT('Respondent Data'!I229:Z229,'Product Coding'!A149:R149)</f>
        <v>6.2131417363479606</v>
      </c>
      <c r="AZ229" s="4">
        <f>SUMPRODUCT('Respondent Data'!I229:Z229,'Product Coding'!A150:R150)</f>
        <v>4.8589849907129992</v>
      </c>
      <c r="BA229" s="4">
        <f>SUMPRODUCT('Respondent Data'!I229:Z229,'Product Coding'!A151:R151)</f>
        <v>5.1605526261785712</v>
      </c>
      <c r="BB229" s="4">
        <f>SUMPRODUCT('Respondent Data'!I229:Z229,'Product Coding'!A152:R152)</f>
        <v>3.5160038717630697</v>
      </c>
      <c r="BC229" s="4">
        <f>SUMPRODUCT('Respondent Data'!I229:Z229,'Product Coding'!A153:R153)</f>
        <v>3.2664094661500398</v>
      </c>
      <c r="BD229" s="4">
        <f>SUMPRODUCT('Respondent Data'!I229:Z229,'Product Coding'!A154:R154)</f>
        <v>3.1419762301145284</v>
      </c>
      <c r="BE229" s="4">
        <f>SUMPRODUCT('Respondent Data'!I229:Z229,'Product Coding'!A155:R155)</f>
        <v>3.6000934002851204</v>
      </c>
      <c r="BF229" s="4">
        <f>SUMPRODUCT('Respondent Data'!I229:Z229,'Product Coding'!A156:R156)</f>
        <v>2.2459366546501589</v>
      </c>
      <c r="BG229" s="4">
        <f>SUMPRODUCT('Respondent Data'!I229:Z229,'Product Coding'!A157:R157)</f>
        <v>2.5475042901157319</v>
      </c>
      <c r="BH229" s="4">
        <f>SUMPRODUCT('Respondent Data'!I229:Z229,'Product Coding'!A158:R158)</f>
        <v>0.90295553570022991</v>
      </c>
      <c r="BI229" s="4">
        <f>SUMPRODUCT('Respondent Data'!I229:Z229,'Product Coding'!A159:R159)</f>
        <v>0.6533611300872002</v>
      </c>
      <c r="BJ229" s="4">
        <f>SUMPRODUCT('Respondent Data'!I229:Z229,'Product Coding'!A160:R160)</f>
        <v>8.0535569931894777</v>
      </c>
      <c r="BK229" s="4">
        <f>SUMPRODUCT('Respondent Data'!I229:Z229,'Product Coding'!A161:R161)</f>
        <v>8.5116741633600697</v>
      </c>
      <c r="BL229" s="4">
        <f>SUMPRODUCT('Respondent Data'!I229:Z229,'Product Coding'!A162:R162)</f>
        <v>7.1575174177251082</v>
      </c>
      <c r="BM229" s="4">
        <f>SUMPRODUCT('Respondent Data'!I229:Z229,'Product Coding'!A163:R163)</f>
        <v>7.459085053190682</v>
      </c>
      <c r="BN229" s="4">
        <f>SUMPRODUCT('Respondent Data'!I229:Z229,'Product Coding'!A164:R164)</f>
        <v>5.8145362987751792</v>
      </c>
      <c r="BO229" s="4">
        <f>SUMPRODUCT('Respondent Data'!I229:Z229,'Product Coding'!A165:R165)</f>
        <v>5.5649418931621497</v>
      </c>
      <c r="BP229" s="4">
        <f>SUMPRODUCT('Respondent Data'!I229:Z229,'Product Coding'!A166:R166)</f>
        <v>5.4405086571266388</v>
      </c>
      <c r="BQ229" s="4">
        <f>SUMPRODUCT('Respondent Data'!I229:Z229,'Product Coding'!A167:R167)</f>
        <v>5.8986258272972307</v>
      </c>
      <c r="BR229" s="4">
        <f>SUMPRODUCT('Respondent Data'!I229:Z229,'Product Coding'!A168:R168)</f>
        <v>4.5444690816622693</v>
      </c>
      <c r="BS229" s="4">
        <f>SUMPRODUCT('Respondent Data'!I229:Z229,'Product Coding'!A169:R169)</f>
        <v>4.8460367171278413</v>
      </c>
      <c r="BT229" s="4">
        <f>SUMPRODUCT('Respondent Data'!I229:Z229,'Product Coding'!A170:R170)</f>
        <v>3.2014879627123398</v>
      </c>
      <c r="BU229" s="4">
        <f>SUMPRODUCT('Respondent Data'!I229:Z229,'Product Coding'!A171:R171)</f>
        <v>2.9518935570993103</v>
      </c>
      <c r="BV229" s="4">
        <f>SUMPRODUCT('Respondent Data'!I229:Z229,'Product Coding'!A172:R172)</f>
        <v>3.68558169736824</v>
      </c>
      <c r="BX229" s="4">
        <f t="shared" si="1014"/>
        <v>9.9225200375416572E-2</v>
      </c>
      <c r="BY229" s="4">
        <f t="shared" si="1015"/>
        <v>6.2757296359709752E-2</v>
      </c>
      <c r="BZ229" s="4">
        <f t="shared" si="1016"/>
        <v>0.24308996314640813</v>
      </c>
      <c r="CA229" s="4">
        <f t="shared" si="1017"/>
        <v>0.17980338675061489</v>
      </c>
      <c r="CB229" s="4">
        <f t="shared" si="1018"/>
        <v>0.93114285913899053</v>
      </c>
      <c r="CC229" s="4">
        <f t="shared" si="1019"/>
        <v>1.1951262628813177</v>
      </c>
      <c r="CD229" s="4">
        <f t="shared" si="1020"/>
        <v>1.3534881502678209</v>
      </c>
      <c r="CE229" s="4">
        <f t="shared" si="1021"/>
        <v>0.85604520468932754</v>
      </c>
      <c r="CF229" s="4">
        <f t="shared" si="1022"/>
        <v>3.3158853126309284</v>
      </c>
      <c r="CG229" s="4">
        <f t="shared" si="1023"/>
        <v>2.4526204273130721</v>
      </c>
      <c r="CH229" s="4">
        <f t="shared" si="1024"/>
        <v>12.701318024885182</v>
      </c>
      <c r="CI229" s="4">
        <f t="shared" si="1025"/>
        <v>16.302201746770091</v>
      </c>
      <c r="CJ229" s="4">
        <f t="shared" si="1026"/>
        <v>2.46734672040846</v>
      </c>
      <c r="CK229" s="4">
        <f t="shared" si="1027"/>
        <v>1.5605310825171677</v>
      </c>
      <c r="CL229" s="4">
        <f t="shared" si="1028"/>
        <v>6.0447065973585419</v>
      </c>
      <c r="CM229" s="4">
        <f t="shared" si="1029"/>
        <v>4.4710143687185404</v>
      </c>
      <c r="CN229" s="4">
        <f t="shared" si="1030"/>
        <v>23.153919276917364</v>
      </c>
      <c r="CO229" s="4">
        <f t="shared" si="1031"/>
        <v>29.718164881880277</v>
      </c>
      <c r="CP229" s="4">
        <f t="shared" si="1032"/>
        <v>33.656012142479895</v>
      </c>
      <c r="CQ229" s="4">
        <f t="shared" si="1033"/>
        <v>21.286531247306986</v>
      </c>
      <c r="CR229" s="4">
        <f t="shared" si="1034"/>
        <v>82.453234867918553</v>
      </c>
      <c r="CS229" s="4">
        <f t="shared" si="1035"/>
        <v>60.987178104373811</v>
      </c>
      <c r="CT229" s="4">
        <f t="shared" si="1036"/>
        <v>315.83262371853635</v>
      </c>
      <c r="CU229" s="4">
        <f t="shared" si="1037"/>
        <v>405.37266604800612</v>
      </c>
      <c r="CV229" s="4">
        <f t="shared" si="1038"/>
        <v>0.30452665538161433</v>
      </c>
      <c r="CW229" s="4">
        <f t="shared" si="1039"/>
        <v>0.19260499841681414</v>
      </c>
      <c r="CX229" s="4">
        <f t="shared" si="1040"/>
        <v>0.74605415916253603</v>
      </c>
      <c r="CY229" s="4">
        <f t="shared" si="1041"/>
        <v>0.55182477622909765</v>
      </c>
      <c r="CZ229" s="4">
        <f t="shared" si="1042"/>
        <v>2.857719808105553</v>
      </c>
      <c r="DA229" s="4">
        <f t="shared" si="1043"/>
        <v>3.6678968872522941</v>
      </c>
      <c r="DB229" s="4">
        <f t="shared" si="1044"/>
        <v>4.1539167261971572</v>
      </c>
      <c r="DC229" s="4">
        <f t="shared" si="1045"/>
        <v>2.6272416891394554</v>
      </c>
      <c r="DD229" s="4">
        <f t="shared" si="1046"/>
        <v>10.176602920065163</v>
      </c>
      <c r="DE229" s="4">
        <f t="shared" si="1047"/>
        <v>7.5272037025315992</v>
      </c>
      <c r="DF229" s="4">
        <f t="shared" si="1048"/>
        <v>38.980923015750164</v>
      </c>
      <c r="DG229" s="4">
        <f t="shared" si="1049"/>
        <v>50.032199023204683</v>
      </c>
      <c r="DH229" s="4">
        <f t="shared" si="1050"/>
        <v>3.616635517267381E-2</v>
      </c>
      <c r="DI229" s="4">
        <f t="shared" si="1051"/>
        <v>2.2874256350550435E-2</v>
      </c>
      <c r="DJ229" s="4">
        <f t="shared" si="1052"/>
        <v>8.8603277320701238E-2</v>
      </c>
      <c r="DK229" s="4">
        <f t="shared" si="1053"/>
        <v>6.5536104959919766E-2</v>
      </c>
      <c r="DL229" s="4">
        <f t="shared" si="1054"/>
        <v>0.33939002625045922</v>
      </c>
      <c r="DM229" s="4">
        <f t="shared" si="1055"/>
        <v>0.43560870359567266</v>
      </c>
      <c r="DN229" s="4">
        <f t="shared" si="1056"/>
        <v>0.49332964790584638</v>
      </c>
      <c r="DO229" s="4">
        <f t="shared" si="1057"/>
        <v>0.31201786239303914</v>
      </c>
      <c r="DP229" s="4">
        <f t="shared" si="1058"/>
        <v>1.2085990804224589</v>
      </c>
      <c r="DQ229" s="4">
        <f t="shared" si="1059"/>
        <v>0.89394973396230015</v>
      </c>
      <c r="DR229" s="4">
        <f t="shared" si="1060"/>
        <v>4.6294729273521291</v>
      </c>
      <c r="DS229" s="4">
        <f t="shared" si="1061"/>
        <v>5.9419503940487282</v>
      </c>
      <c r="DT229" s="4">
        <f t="shared" si="1062"/>
        <v>3.1668288132280283E-3</v>
      </c>
      <c r="DU229" s="4">
        <f t="shared" si="1063"/>
        <v>2.0029348754175796E-3</v>
      </c>
      <c r="DV229" s="4">
        <f t="shared" si="1064"/>
        <v>7.7583546980602731E-3</v>
      </c>
      <c r="DW229" s="4">
        <f t="shared" si="1065"/>
        <v>5.738527548682113E-3</v>
      </c>
      <c r="DX229" s="4">
        <f t="shared" si="1066"/>
        <v>2.9717954958984938E-2</v>
      </c>
      <c r="DY229" s="4">
        <f t="shared" si="1067"/>
        <v>3.8143135719741858E-2</v>
      </c>
      <c r="DZ229" s="4">
        <f t="shared" si="1068"/>
        <v>4.3197345597830443E-2</v>
      </c>
      <c r="EA229" s="4">
        <f t="shared" si="1069"/>
        <v>2.7321170523002519E-2</v>
      </c>
      <c r="EB229" s="4">
        <f t="shared" si="1070"/>
        <v>0.10582836930204766</v>
      </c>
      <c r="EC229" s="4">
        <f t="shared" si="1071"/>
        <v>7.8276778557667639E-2</v>
      </c>
      <c r="ED229" s="4">
        <f t="shared" si="1072"/>
        <v>0.4053698025803566</v>
      </c>
      <c r="EE229" s="4">
        <f t="shared" si="1073"/>
        <v>0.52029405851941679</v>
      </c>
      <c r="EF229" s="4">
        <f t="shared" si="1074"/>
        <v>3.1796889539560902E-4</v>
      </c>
      <c r="EG229" s="4">
        <f t="shared" si="1075"/>
        <v>2.0110685718963473E-4</v>
      </c>
      <c r="EH229" s="4">
        <f t="shared" si="1076"/>
        <v>7.7898605163787482E-4</v>
      </c>
      <c r="EI229" s="4">
        <f t="shared" si="1077"/>
        <v>5.7618310728699751E-4</v>
      </c>
      <c r="EJ229" s="4">
        <f t="shared" si="1078"/>
        <v>2.9838636279467538E-3</v>
      </c>
      <c r="EK229" s="4">
        <f t="shared" si="1079"/>
        <v>3.8298030765257546E-3</v>
      </c>
      <c r="EL229" s="4">
        <f t="shared" si="1080"/>
        <v>4.3372765229338838E-3</v>
      </c>
      <c r="EM229" s="4">
        <f t="shared" si="1081"/>
        <v>2.743211876760401E-3</v>
      </c>
      <c r="EN229" s="4">
        <f t="shared" si="1082"/>
        <v>1.0625812657738895E-2</v>
      </c>
      <c r="EO229" s="4">
        <f t="shared" si="1083"/>
        <v>7.8594651877433447E-3</v>
      </c>
      <c r="EP229" s="4">
        <f t="shared" si="1084"/>
        <v>4.0701596440833841E-2</v>
      </c>
      <c r="EQ229" s="4">
        <f t="shared" si="1085"/>
        <v>5.2240691500998034E-2</v>
      </c>
      <c r="ER229" s="4">
        <f t="shared" si="1086"/>
        <v>2.5082580008192454E-2</v>
      </c>
      <c r="ET229" s="4">
        <f t="shared" si="1087"/>
        <v>0.90973169070220694</v>
      </c>
      <c r="EU229" s="4">
        <f t="shared" si="1088"/>
        <v>0.94094860926885748</v>
      </c>
      <c r="EV229" s="4">
        <f t="shared" si="1089"/>
        <v>0.80444700677083858</v>
      </c>
      <c r="EW229" s="4">
        <f t="shared" si="1090"/>
        <v>0.84759885522466183</v>
      </c>
      <c r="EX229" s="4">
        <f t="shared" si="1091"/>
        <v>0.51782808054182738</v>
      </c>
      <c r="EY229" s="4">
        <f t="shared" si="1092"/>
        <v>0.45555466075441248</v>
      </c>
      <c r="EZ229" s="4">
        <f t="shared" si="1093"/>
        <v>0.42490122581930256</v>
      </c>
      <c r="FA229" s="4">
        <f t="shared" si="1094"/>
        <v>0.53877998093660873</v>
      </c>
      <c r="FB229" s="4">
        <f t="shared" si="1095"/>
        <v>0.23170217175914901</v>
      </c>
      <c r="FC229" s="4">
        <f t="shared" si="1096"/>
        <v>0.28963508183209952</v>
      </c>
      <c r="FD229" s="4">
        <f t="shared" si="1097"/>
        <v>7.298567905538271E-2</v>
      </c>
      <c r="FE229" s="4">
        <f t="shared" si="1098"/>
        <v>5.7796112577792373E-2</v>
      </c>
      <c r="FF229" s="4">
        <f t="shared" si="1099"/>
        <v>0.28840496224796291</v>
      </c>
      <c r="FG229" s="4">
        <f t="shared" si="1100"/>
        <v>0.39054398004687974</v>
      </c>
      <c r="FH229" s="4">
        <f t="shared" si="1101"/>
        <v>0.14195055339493579</v>
      </c>
      <c r="FI229" s="4">
        <f t="shared" si="1102"/>
        <v>0.18278146109753812</v>
      </c>
      <c r="FJ229" s="4">
        <f t="shared" si="1103"/>
        <v>4.140114854799766E-2</v>
      </c>
      <c r="FK229" s="4">
        <f t="shared" si="1104"/>
        <v>3.2554028010633861E-2</v>
      </c>
      <c r="FL229" s="4">
        <f t="shared" si="1105"/>
        <v>2.8855022207654461E-2</v>
      </c>
      <c r="FM229" s="4">
        <f t="shared" si="1106"/>
        <v>4.4870149997920196E-2</v>
      </c>
      <c r="FN229" s="4">
        <f t="shared" si="1107"/>
        <v>1.1982758985708584E-2</v>
      </c>
      <c r="FO229" s="4">
        <f t="shared" si="1108"/>
        <v>1.6132368508793918E-2</v>
      </c>
      <c r="FP229" s="4">
        <f t="shared" si="1109"/>
        <v>3.1562406303473566E-3</v>
      </c>
      <c r="FQ229" s="4">
        <f t="shared" si="1110"/>
        <v>2.4607954312602974E-3</v>
      </c>
      <c r="FR229" s="4">
        <f t="shared" si="1111"/>
        <v>0.76656156919037355</v>
      </c>
      <c r="FS229" s="4">
        <f t="shared" si="1112"/>
        <v>0.83850059435228119</v>
      </c>
      <c r="FT229" s="4">
        <f t="shared" si="1113"/>
        <v>0.57271992094428059</v>
      </c>
      <c r="FU229" s="4">
        <f t="shared" si="1114"/>
        <v>0.644402651200079</v>
      </c>
      <c r="FV229" s="4">
        <f t="shared" si="1115"/>
        <v>0.25922048509040874</v>
      </c>
      <c r="FW229" s="4">
        <f t="shared" si="1116"/>
        <v>0.21422923945276756</v>
      </c>
      <c r="FX229" s="4">
        <f t="shared" si="1117"/>
        <v>0.19402719390420864</v>
      </c>
      <c r="FY229" s="4">
        <f t="shared" si="1118"/>
        <v>0.27569158211711137</v>
      </c>
      <c r="FZ229" s="4">
        <f t="shared" si="1119"/>
        <v>8.9472624835290268E-2</v>
      </c>
      <c r="GA229" s="4">
        <f t="shared" si="1120"/>
        <v>0.11727173817873202</v>
      </c>
      <c r="GB229" s="4">
        <f t="shared" si="1121"/>
        <v>2.5011928804296438E-2</v>
      </c>
      <c r="GC229" s="4">
        <f t="shared" si="1122"/>
        <v>1.9595471469792892E-2</v>
      </c>
      <c r="GD229" s="4">
        <f t="shared" si="1123"/>
        <v>0.96509599545273128</v>
      </c>
      <c r="GE229" s="4">
        <f t="shared" si="1124"/>
        <v>0.97763727436824732</v>
      </c>
      <c r="GF229" s="4">
        <f t="shared" si="1125"/>
        <v>0.9186082945306081</v>
      </c>
      <c r="GG229" s="4">
        <f t="shared" si="1126"/>
        <v>0.93849471204696078</v>
      </c>
      <c r="GH229" s="4">
        <f t="shared" si="1127"/>
        <v>0.74660851611642887</v>
      </c>
      <c r="GI229" s="4">
        <f t="shared" si="1128"/>
        <v>0.6965686384426113</v>
      </c>
      <c r="GJ229" s="4">
        <f t="shared" si="1129"/>
        <v>0.66964450977206436</v>
      </c>
      <c r="GK229" s="4">
        <f t="shared" si="1130"/>
        <v>0.76218474508880696</v>
      </c>
      <c r="GL229" s="4">
        <f t="shared" si="1131"/>
        <v>0.45277570241889303</v>
      </c>
      <c r="GM229" s="4">
        <f t="shared" si="1132"/>
        <v>0.52799711738279187</v>
      </c>
      <c r="GN229" s="4">
        <f t="shared" si="1133"/>
        <v>0.17763652350849099</v>
      </c>
      <c r="GO229" s="4">
        <f t="shared" si="1134"/>
        <v>0.14405173520935716</v>
      </c>
      <c r="GP229" s="4">
        <f t="shared" si="1135"/>
        <v>0.99684316833225584</v>
      </c>
      <c r="GQ229" s="4">
        <f t="shared" si="1136"/>
        <v>0.99800106885348927</v>
      </c>
      <c r="GR229" s="4">
        <f t="shared" si="1137"/>
        <v>0.99230137397334239</v>
      </c>
      <c r="GS229" s="4">
        <f t="shared" si="1138"/>
        <v>0.99429421525426809</v>
      </c>
      <c r="GT229" s="4">
        <f t="shared" si="1139"/>
        <v>0.9711397137285338</v>
      </c>
      <c r="GU229" s="4">
        <f t="shared" si="1140"/>
        <v>0.96325830763857301</v>
      </c>
      <c r="GV229" s="4">
        <f t="shared" si="1141"/>
        <v>0.95859139617243261</v>
      </c>
      <c r="GW229" s="4">
        <f t="shared" si="1142"/>
        <v>0.97340542441163413</v>
      </c>
      <c r="GX229" s="4">
        <f t="shared" si="1143"/>
        <v>0.90429946252071458</v>
      </c>
      <c r="GY229" s="4">
        <f t="shared" si="1144"/>
        <v>0.92740567161024012</v>
      </c>
      <c r="GZ229" s="4">
        <f t="shared" si="1145"/>
        <v>0.71155648724195608</v>
      </c>
      <c r="HA229" s="4">
        <f t="shared" si="1146"/>
        <v>0.65776748543888908</v>
      </c>
      <c r="HB229" s="4">
        <f t="shared" si="1147"/>
        <v>0.99968213217668511</v>
      </c>
      <c r="HC229" s="4">
        <f t="shared" si="1148"/>
        <v>0.99979893357864646</v>
      </c>
      <c r="HD229" s="4">
        <f t="shared" si="1149"/>
        <v>0.99922162029529504</v>
      </c>
      <c r="HE229" s="4">
        <f t="shared" si="1150"/>
        <v>0.99942414868851093</v>
      </c>
      <c r="HF229" s="4">
        <f t="shared" si="1151"/>
        <v>0.99702501332658178</v>
      </c>
      <c r="HG229" s="4">
        <f t="shared" si="1152"/>
        <v>0.99618480835616929</v>
      </c>
      <c r="HH229" s="4">
        <f t="shared" si="1153"/>
        <v>0.99568145420435872</v>
      </c>
      <c r="HI229" s="4">
        <f t="shared" si="1154"/>
        <v>0.9972642927478651</v>
      </c>
      <c r="HJ229" s="4">
        <f t="shared" si="1155"/>
        <v>0.98948590811291937</v>
      </c>
      <c r="HK229" s="4">
        <f t="shared" si="1156"/>
        <v>0.99220182430267778</v>
      </c>
      <c r="HL229" s="4">
        <f t="shared" si="1157"/>
        <v>0.96089023349245151</v>
      </c>
      <c r="HM229" s="4">
        <f t="shared" si="1158"/>
        <v>0.95035290696990826</v>
      </c>
      <c r="HN229" s="4">
        <f t="shared" si="1159"/>
        <v>0.97553116158896003</v>
      </c>
      <c r="HP229" s="4">
        <f t="shared" ref="HP229:IU229" si="1265">IF(B1=1,ET229,0)</f>
        <v>0.90973169070220694</v>
      </c>
      <c r="HQ229" s="4">
        <f t="shared" si="1265"/>
        <v>0.94094860926885748</v>
      </c>
      <c r="HR229" s="4">
        <f t="shared" si="1265"/>
        <v>0.80444700677083858</v>
      </c>
      <c r="HS229" s="4">
        <f t="shared" si="1265"/>
        <v>0.84759885522466183</v>
      </c>
      <c r="HT229" s="4">
        <f t="shared" si="1265"/>
        <v>0.51782808054182738</v>
      </c>
      <c r="HU229" s="4">
        <f t="shared" si="1265"/>
        <v>0.45555466075441248</v>
      </c>
      <c r="HV229" s="4">
        <f t="shared" si="1265"/>
        <v>0.42490122581930256</v>
      </c>
      <c r="HW229" s="4">
        <f t="shared" si="1265"/>
        <v>0.53877998093660873</v>
      </c>
      <c r="HX229" s="4">
        <f t="shared" si="1265"/>
        <v>0.23170217175914901</v>
      </c>
      <c r="HY229" s="4">
        <f t="shared" si="1265"/>
        <v>0.28963508183209952</v>
      </c>
      <c r="HZ229" s="4">
        <f t="shared" si="1265"/>
        <v>7.298567905538271E-2</v>
      </c>
      <c r="IA229" s="4">
        <f t="shared" si="1265"/>
        <v>5.7796112577792373E-2</v>
      </c>
      <c r="IB229" s="4">
        <f t="shared" si="1265"/>
        <v>0.28840496224796291</v>
      </c>
      <c r="IC229" s="4">
        <f t="shared" si="1265"/>
        <v>0.39054398004687974</v>
      </c>
      <c r="ID229" s="4">
        <f t="shared" si="1265"/>
        <v>0.14195055339493579</v>
      </c>
      <c r="IE229" s="4">
        <f t="shared" si="1265"/>
        <v>0.18278146109753812</v>
      </c>
      <c r="IF229" s="4">
        <f t="shared" si="1265"/>
        <v>4.140114854799766E-2</v>
      </c>
      <c r="IG229" s="4">
        <f t="shared" si="1265"/>
        <v>3.2554028010633861E-2</v>
      </c>
      <c r="IH229" s="4">
        <f t="shared" si="1265"/>
        <v>2.8855022207654461E-2</v>
      </c>
      <c r="II229" s="4">
        <f t="shared" si="1265"/>
        <v>4.4870149997920196E-2</v>
      </c>
      <c r="IJ229" s="4">
        <f t="shared" si="1265"/>
        <v>1.1982758985708584E-2</v>
      </c>
      <c r="IK229" s="4">
        <f t="shared" si="1265"/>
        <v>1.6132368508793918E-2</v>
      </c>
      <c r="IL229" s="4">
        <f t="shared" si="1265"/>
        <v>3.1562406303473566E-3</v>
      </c>
      <c r="IM229" s="4">
        <f t="shared" si="1265"/>
        <v>2.4607954312602974E-3</v>
      </c>
      <c r="IN229" s="4">
        <f t="shared" si="1265"/>
        <v>0.76656156919037355</v>
      </c>
      <c r="IO229" s="4">
        <f t="shared" si="1265"/>
        <v>0.83850059435228119</v>
      </c>
      <c r="IP229" s="4">
        <f t="shared" si="1265"/>
        <v>0.57271992094428059</v>
      </c>
      <c r="IQ229" s="4">
        <f t="shared" si="1265"/>
        <v>0.644402651200079</v>
      </c>
      <c r="IR229" s="4">
        <f t="shared" si="1265"/>
        <v>0.25922048509040874</v>
      </c>
      <c r="IS229" s="4">
        <f t="shared" si="1265"/>
        <v>0.21422923945276756</v>
      </c>
      <c r="IT229" s="4">
        <f t="shared" si="1265"/>
        <v>0.19402719390420864</v>
      </c>
      <c r="IU229" s="4">
        <f t="shared" si="1265"/>
        <v>0.27569158211711137</v>
      </c>
      <c r="IV229" s="4">
        <f t="shared" ref="IV229:KA229" si="1266">IF(AH1=1,FZ229,0)</f>
        <v>8.9472624835290268E-2</v>
      </c>
      <c r="IW229" s="4">
        <f t="shared" si="1266"/>
        <v>0.11727173817873202</v>
      </c>
      <c r="IX229" s="4">
        <f t="shared" si="1266"/>
        <v>2.5011928804296438E-2</v>
      </c>
      <c r="IY229" s="4">
        <f t="shared" si="1266"/>
        <v>1.9595471469792892E-2</v>
      </c>
      <c r="IZ229" s="4">
        <f t="shared" si="1266"/>
        <v>0.96509599545273128</v>
      </c>
      <c r="JA229" s="4">
        <f t="shared" si="1266"/>
        <v>0.97763727436824732</v>
      </c>
      <c r="JB229" s="4">
        <f t="shared" si="1266"/>
        <v>0.9186082945306081</v>
      </c>
      <c r="JC229" s="4">
        <f t="shared" si="1266"/>
        <v>0.93849471204696078</v>
      </c>
      <c r="JD229" s="4">
        <f t="shared" si="1266"/>
        <v>0.74660851611642887</v>
      </c>
      <c r="JE229" s="4">
        <f t="shared" si="1266"/>
        <v>0.6965686384426113</v>
      </c>
      <c r="JF229" s="4">
        <f t="shared" si="1266"/>
        <v>0.66964450977206436</v>
      </c>
      <c r="JG229" s="4">
        <f t="shared" si="1266"/>
        <v>0.76218474508880696</v>
      </c>
      <c r="JH229" s="4">
        <f t="shared" si="1266"/>
        <v>0.45277570241889303</v>
      </c>
      <c r="JI229" s="4">
        <f t="shared" si="1266"/>
        <v>0.52799711738279187</v>
      </c>
      <c r="JJ229" s="4">
        <f t="shared" si="1266"/>
        <v>0.17763652350849099</v>
      </c>
      <c r="JK229" s="4">
        <f t="shared" si="1266"/>
        <v>0.14405173520935716</v>
      </c>
      <c r="JL229" s="4">
        <f t="shared" si="1266"/>
        <v>0.99684316833225584</v>
      </c>
      <c r="JM229" s="4">
        <f t="shared" si="1266"/>
        <v>0.99800106885348927</v>
      </c>
      <c r="JN229" s="4">
        <f t="shared" si="1266"/>
        <v>0.99230137397334239</v>
      </c>
      <c r="JO229" s="4">
        <f t="shared" si="1266"/>
        <v>0.99429421525426809</v>
      </c>
      <c r="JP229" s="4">
        <f t="shared" si="1266"/>
        <v>0.9711397137285338</v>
      </c>
      <c r="JQ229" s="4">
        <f t="shared" si="1266"/>
        <v>0.96325830763857301</v>
      </c>
      <c r="JR229" s="4">
        <f t="shared" si="1266"/>
        <v>0.95859139617243261</v>
      </c>
      <c r="JS229" s="4">
        <f t="shared" si="1266"/>
        <v>0.97340542441163413</v>
      </c>
      <c r="JT229" s="4">
        <f t="shared" si="1266"/>
        <v>0.90429946252071458</v>
      </c>
      <c r="JU229" s="4">
        <f t="shared" si="1266"/>
        <v>0.92740567161024012</v>
      </c>
      <c r="JV229" s="4">
        <f t="shared" si="1266"/>
        <v>0.71155648724195608</v>
      </c>
      <c r="JW229" s="4">
        <f t="shared" si="1266"/>
        <v>0.65776748543888908</v>
      </c>
      <c r="JX229" s="4">
        <f t="shared" si="1266"/>
        <v>0.99968213217668511</v>
      </c>
      <c r="JY229" s="4">
        <f t="shared" si="1266"/>
        <v>0.99979893357864646</v>
      </c>
      <c r="JZ229" s="4">
        <f t="shared" si="1266"/>
        <v>0.99922162029529504</v>
      </c>
      <c r="KA229" s="4">
        <f t="shared" si="1266"/>
        <v>0.99942414868851093</v>
      </c>
      <c r="KB229" s="4">
        <f t="shared" ref="KB229:KJ229" si="1267">IF(BN1=1,HF229,0)</f>
        <v>0.99702501332658178</v>
      </c>
      <c r="KC229" s="4">
        <f t="shared" si="1267"/>
        <v>0.99618480835616929</v>
      </c>
      <c r="KD229" s="4">
        <f t="shared" si="1267"/>
        <v>0.99568145420435872</v>
      </c>
      <c r="KE229" s="4">
        <f t="shared" si="1267"/>
        <v>0.9972642927478651</v>
      </c>
      <c r="KF229" s="4">
        <f t="shared" si="1267"/>
        <v>0.98948590811291937</v>
      </c>
      <c r="KG229" s="4">
        <f t="shared" si="1267"/>
        <v>0.99220182430267778</v>
      </c>
      <c r="KH229" s="4">
        <f t="shared" si="1267"/>
        <v>0.96089023349245151</v>
      </c>
      <c r="KI229" s="4">
        <f t="shared" si="1267"/>
        <v>0.95035290696990826</v>
      </c>
      <c r="KJ229" s="4">
        <f t="shared" si="1267"/>
        <v>0</v>
      </c>
    </row>
    <row r="230" spans="1:296" x14ac:dyDescent="0.2">
      <c r="A230" s="4" t="str">
        <f>'Respondent Data'!A230</f>
        <v>1959</v>
      </c>
      <c r="B230" s="4">
        <f>SUMPRODUCT('Respondent Data'!I230:Z230,'Product Coding'!A100:R100)</f>
        <v>0.27407753869398133</v>
      </c>
      <c r="C230" s="4">
        <f>SUMPRODUCT('Respondent Data'!I230:Z230,'Product Coding'!A101:R101)</f>
        <v>0.31437621913676872</v>
      </c>
      <c r="D230" s="4">
        <f>SUMPRODUCT('Respondent Data'!I230:Z230,'Product Coding'!A102:R102)</f>
        <v>0.57339001346108942</v>
      </c>
      <c r="E230" s="4">
        <f>SUMPRODUCT('Respondent Data'!I230:Z230,'Product Coding'!A103:R103)</f>
        <v>7.580512897378533E-2</v>
      </c>
      <c r="F230" s="4">
        <f>SUMPRODUCT('Respondent Data'!I230:Z230,'Product Coding'!A104:R104)</f>
        <v>0.31572088547356802</v>
      </c>
      <c r="G230" s="4">
        <f>SUMPRODUCT('Respondent Data'!I230:Z230,'Product Coding'!A105:R105)</f>
        <v>0.32286174068963658</v>
      </c>
      <c r="H230" s="4">
        <f>SUMPRODUCT('Respondent Data'!I230:Z230,'Product Coding'!A106:R106)</f>
        <v>-2.9498864964952789</v>
      </c>
      <c r="I230" s="4">
        <f>SUMPRODUCT('Respondent Data'!I230:Z230,'Product Coding'!A107:R107)</f>
        <v>-2.9095878160524915</v>
      </c>
      <c r="J230" s="4">
        <f>SUMPRODUCT('Respondent Data'!I230:Z230,'Product Coding'!A108:R108)</f>
        <v>-2.6505740217281706</v>
      </c>
      <c r="K230" s="4">
        <f>SUMPRODUCT('Respondent Data'!I230:Z230,'Product Coding'!A109:R109)</f>
        <v>-3.1481589062154747</v>
      </c>
      <c r="L230" s="4">
        <f>SUMPRODUCT('Respondent Data'!I230:Z230,'Product Coding'!A110:R110)</f>
        <v>-2.908243149715692</v>
      </c>
      <c r="M230" s="4">
        <f>SUMPRODUCT('Respondent Data'!I230:Z230,'Product Coding'!A111:R111)</f>
        <v>-2.9011022944996236</v>
      </c>
      <c r="N230" s="4">
        <f>SUMPRODUCT('Respondent Data'!I230:Z230,'Product Coding'!A112:R112)</f>
        <v>-1.1039606212220088</v>
      </c>
      <c r="O230" s="4">
        <f>SUMPRODUCT('Respondent Data'!I230:Z230,'Product Coding'!A113:R113)</f>
        <v>-1.0636619407792214</v>
      </c>
      <c r="P230" s="4">
        <f>SUMPRODUCT('Respondent Data'!I230:Z230,'Product Coding'!A114:R114)</f>
        <v>-0.8046481464549009</v>
      </c>
      <c r="Q230" s="4">
        <f>SUMPRODUCT('Respondent Data'!I230:Z230,'Product Coding'!A115:R115)</f>
        <v>-1.3022330309422046</v>
      </c>
      <c r="R230" s="4">
        <f>SUMPRODUCT('Respondent Data'!I230:Z230,'Product Coding'!A116:R116)</f>
        <v>-1.0623172744424223</v>
      </c>
      <c r="S230" s="4">
        <f>SUMPRODUCT('Respondent Data'!I230:Z230,'Product Coding'!A117:R117)</f>
        <v>-1.0551764192263535</v>
      </c>
      <c r="T230" s="4">
        <f>SUMPRODUCT('Respondent Data'!I230:Z230,'Product Coding'!A118:R118)</f>
        <v>-4.3279246564112688</v>
      </c>
      <c r="U230" s="4">
        <f>SUMPRODUCT('Respondent Data'!I230:Z230,'Product Coding'!A119:R119)</f>
        <v>-4.2876259759684814</v>
      </c>
      <c r="V230" s="4">
        <f>SUMPRODUCT('Respondent Data'!I230:Z230,'Product Coding'!A120:R120)</f>
        <v>-4.0286121816441609</v>
      </c>
      <c r="W230" s="4">
        <f>SUMPRODUCT('Respondent Data'!I230:Z230,'Product Coding'!A121:R121)</f>
        <v>-4.5261970661314646</v>
      </c>
      <c r="X230" s="4">
        <f>SUMPRODUCT('Respondent Data'!I230:Z230,'Product Coding'!A122:R122)</f>
        <v>-4.2862813096316827</v>
      </c>
      <c r="Y230" s="4">
        <f>SUMPRODUCT('Respondent Data'!I230:Z230,'Product Coding'!A123:R123)</f>
        <v>-4.2791404544156135</v>
      </c>
      <c r="Z230" s="4">
        <f>SUMPRODUCT('Respondent Data'!I230:Z230,'Product Coding'!A124:R124)</f>
        <v>-0.47271281137306875</v>
      </c>
      <c r="AA230" s="4">
        <f>SUMPRODUCT('Respondent Data'!I230:Z230,'Product Coding'!A125:R125)</f>
        <v>-0.43241413093028136</v>
      </c>
      <c r="AB230" s="4">
        <f>SUMPRODUCT('Respondent Data'!I230:Z230,'Product Coding'!A126:R126)</f>
        <v>-0.17340033660596066</v>
      </c>
      <c r="AC230" s="4">
        <f>SUMPRODUCT('Respondent Data'!I230:Z230,'Product Coding'!A127:R127)</f>
        <v>-0.67098522109326453</v>
      </c>
      <c r="AD230" s="4">
        <f>SUMPRODUCT('Respondent Data'!I230:Z230,'Product Coding'!A128:R128)</f>
        <v>-0.43106946459348228</v>
      </c>
      <c r="AE230" s="4">
        <f>SUMPRODUCT('Respondent Data'!I230:Z230,'Product Coding'!A129:R129)</f>
        <v>-0.4239286093774135</v>
      </c>
      <c r="AF230" s="4">
        <f>SUMPRODUCT('Respondent Data'!I230:Z230,'Product Coding'!A130:R130)</f>
        <v>-3.6966768465623288</v>
      </c>
      <c r="AG230" s="4">
        <f>SUMPRODUCT('Respondent Data'!I230:Z230,'Product Coding'!A131:R131)</f>
        <v>-3.6563781661195414</v>
      </c>
      <c r="AH230" s="4">
        <f>SUMPRODUCT('Respondent Data'!I230:Z230,'Product Coding'!A132:R132)</f>
        <v>-3.3973643717952209</v>
      </c>
      <c r="AI230" s="4">
        <f>SUMPRODUCT('Respondent Data'!I230:Z230,'Product Coding'!A133:R133)</f>
        <v>-3.8949492562825245</v>
      </c>
      <c r="AJ230" s="4">
        <f>SUMPRODUCT('Respondent Data'!I230:Z230,'Product Coding'!A134:R134)</f>
        <v>-3.6550334997827423</v>
      </c>
      <c r="AK230" s="4">
        <f>SUMPRODUCT('Respondent Data'!I230:Z230,'Product Coding'!A135:R135)</f>
        <v>-3.6478926445666735</v>
      </c>
      <c r="AL230" s="4">
        <f>SUMPRODUCT('Respondent Data'!I230:Z230,'Product Coding'!A136:R136)</f>
        <v>1.8035198768303593</v>
      </c>
      <c r="AM230" s="4">
        <f>SUMPRODUCT('Respondent Data'!I230:Z230,'Product Coding'!A137:R137)</f>
        <v>1.8438185572731467</v>
      </c>
      <c r="AN230" s="4">
        <f>SUMPRODUCT('Respondent Data'!I230:Z230,'Product Coding'!A138:R138)</f>
        <v>2.1028323515974674</v>
      </c>
      <c r="AO230" s="4">
        <f>SUMPRODUCT('Respondent Data'!I230:Z230,'Product Coding'!A139:R139)</f>
        <v>1.6052474671101633</v>
      </c>
      <c r="AP230" s="4">
        <f>SUMPRODUCT('Respondent Data'!I230:Z230,'Product Coding'!A140:R140)</f>
        <v>1.845163223609946</v>
      </c>
      <c r="AQ230" s="4">
        <f>SUMPRODUCT('Respondent Data'!I230:Z230,'Product Coding'!A141:R141)</f>
        <v>1.8523040788260146</v>
      </c>
      <c r="AR230" s="4">
        <f>SUMPRODUCT('Respondent Data'!I230:Z230,'Product Coding'!A142:R142)</f>
        <v>-1.4204441583589007</v>
      </c>
      <c r="AS230" s="4">
        <f>SUMPRODUCT('Respondent Data'!I230:Z230,'Product Coding'!A143:R143)</f>
        <v>-1.3801454779161133</v>
      </c>
      <c r="AT230" s="4">
        <f>SUMPRODUCT('Respondent Data'!I230:Z230,'Product Coding'!A144:R144)</f>
        <v>-1.1211316835917926</v>
      </c>
      <c r="AU230" s="4">
        <f>SUMPRODUCT('Respondent Data'!I230:Z230,'Product Coding'!A145:R145)</f>
        <v>-1.6187165680790967</v>
      </c>
      <c r="AV230" s="4">
        <f>SUMPRODUCT('Respondent Data'!I230:Z230,'Product Coding'!A146:R146)</f>
        <v>-1.378800811579314</v>
      </c>
      <c r="AW230" s="4">
        <f>SUMPRODUCT('Respondent Data'!I230:Z230,'Product Coding'!A147:R147)</f>
        <v>-1.3716599563632454</v>
      </c>
      <c r="AX230" s="4">
        <f>SUMPRODUCT('Respondent Data'!I230:Z230,'Product Coding'!A148:R148)</f>
        <v>3.7403139238692011</v>
      </c>
      <c r="AY230" s="4">
        <f>SUMPRODUCT('Respondent Data'!I230:Z230,'Product Coding'!A149:R149)</f>
        <v>3.7806126043119885</v>
      </c>
      <c r="AZ230" s="4">
        <f>SUMPRODUCT('Respondent Data'!I230:Z230,'Product Coding'!A150:R150)</f>
        <v>4.039626398636309</v>
      </c>
      <c r="BA230" s="4">
        <f>SUMPRODUCT('Respondent Data'!I230:Z230,'Product Coding'!A151:R151)</f>
        <v>3.5420415141490054</v>
      </c>
      <c r="BB230" s="4">
        <f>SUMPRODUCT('Respondent Data'!I230:Z230,'Product Coding'!A152:R152)</f>
        <v>3.7819572706487876</v>
      </c>
      <c r="BC230" s="4">
        <f>SUMPRODUCT('Respondent Data'!I230:Z230,'Product Coding'!A153:R153)</f>
        <v>3.7890981258648564</v>
      </c>
      <c r="BD230" s="4">
        <f>SUMPRODUCT('Respondent Data'!I230:Z230,'Product Coding'!A154:R154)</f>
        <v>0.51634988867994114</v>
      </c>
      <c r="BE230" s="4">
        <f>SUMPRODUCT('Respondent Data'!I230:Z230,'Product Coding'!A155:R155)</f>
        <v>0.55664856912272853</v>
      </c>
      <c r="BF230" s="4">
        <f>SUMPRODUCT('Respondent Data'!I230:Z230,'Product Coding'!A156:R156)</f>
        <v>0.81566236344704901</v>
      </c>
      <c r="BG230" s="4">
        <f>SUMPRODUCT('Respondent Data'!I230:Z230,'Product Coding'!A157:R157)</f>
        <v>0.31807747895974514</v>
      </c>
      <c r="BH230" s="4">
        <f>SUMPRODUCT('Respondent Data'!I230:Z230,'Product Coding'!A158:R158)</f>
        <v>0.55799323545952761</v>
      </c>
      <c r="BI230" s="4">
        <f>SUMPRODUCT('Respondent Data'!I230:Z230,'Product Coding'!A159:R159)</f>
        <v>0.56513409067559639</v>
      </c>
      <c r="BJ230" s="4">
        <f>SUMPRODUCT('Respondent Data'!I230:Z230,'Product Coding'!A160:R160)</f>
        <v>4.6851890838556312</v>
      </c>
      <c r="BK230" s="4">
        <f>SUMPRODUCT('Respondent Data'!I230:Z230,'Product Coding'!A161:R161)</f>
        <v>4.7254877642984185</v>
      </c>
      <c r="BL230" s="4">
        <f>SUMPRODUCT('Respondent Data'!I230:Z230,'Product Coding'!A162:R162)</f>
        <v>4.984501558622739</v>
      </c>
      <c r="BM230" s="4">
        <f>SUMPRODUCT('Respondent Data'!I230:Z230,'Product Coding'!A163:R163)</f>
        <v>4.4869166741354354</v>
      </c>
      <c r="BN230" s="4">
        <f>SUMPRODUCT('Respondent Data'!I230:Z230,'Product Coding'!A164:R164)</f>
        <v>4.7268324306352181</v>
      </c>
      <c r="BO230" s="4">
        <f>SUMPRODUCT('Respondent Data'!I230:Z230,'Product Coding'!A165:R165)</f>
        <v>4.7339732858512864</v>
      </c>
      <c r="BP230" s="4">
        <f>SUMPRODUCT('Respondent Data'!I230:Z230,'Product Coding'!A166:R166)</f>
        <v>1.4612250486663712</v>
      </c>
      <c r="BQ230" s="4">
        <f>SUMPRODUCT('Respondent Data'!I230:Z230,'Product Coding'!A167:R167)</f>
        <v>1.5015237291091585</v>
      </c>
      <c r="BR230" s="4">
        <f>SUMPRODUCT('Respondent Data'!I230:Z230,'Product Coding'!A168:R168)</f>
        <v>1.760537523433479</v>
      </c>
      <c r="BS230" s="4">
        <f>SUMPRODUCT('Respondent Data'!I230:Z230,'Product Coding'!A169:R169)</f>
        <v>1.2629526389461754</v>
      </c>
      <c r="BT230" s="4">
        <f>SUMPRODUCT('Respondent Data'!I230:Z230,'Product Coding'!A170:R170)</f>
        <v>1.5028683954459576</v>
      </c>
      <c r="BU230" s="4">
        <f>SUMPRODUCT('Respondent Data'!I230:Z230,'Product Coding'!A171:R171)</f>
        <v>1.5100092506620264</v>
      </c>
      <c r="BV230" s="4">
        <f>SUMPRODUCT('Respondent Data'!I230:Z230,'Product Coding'!A172:R172)</f>
        <v>0.56955147466890799</v>
      </c>
      <c r="BX230" s="4">
        <f t="shared" si="1014"/>
        <v>0.76027312239036804</v>
      </c>
      <c r="BY230" s="4">
        <f t="shared" si="1015"/>
        <v>0.73024424461391291</v>
      </c>
      <c r="BZ230" s="4">
        <f t="shared" si="1016"/>
        <v>0.56361154574409977</v>
      </c>
      <c r="CA230" s="4">
        <f t="shared" si="1017"/>
        <v>0.92699683378360154</v>
      </c>
      <c r="CB230" s="4">
        <f t="shared" si="1018"/>
        <v>0.72926296965209914</v>
      </c>
      <c r="CC230" s="4">
        <f t="shared" si="1019"/>
        <v>0.72407395741367098</v>
      </c>
      <c r="CD230" s="4">
        <f t="shared" si="1020"/>
        <v>19.103785258589234</v>
      </c>
      <c r="CE230" s="4">
        <f t="shared" si="1021"/>
        <v>18.349233748476436</v>
      </c>
      <c r="CF230" s="4">
        <f t="shared" si="1022"/>
        <v>14.162165703430412</v>
      </c>
      <c r="CG230" s="4">
        <f t="shared" si="1023"/>
        <v>23.293140223496103</v>
      </c>
      <c r="CH230" s="4">
        <f t="shared" si="1024"/>
        <v>18.324576732993393</v>
      </c>
      <c r="CI230" s="4">
        <f t="shared" si="1025"/>
        <v>18.194189675253607</v>
      </c>
      <c r="CJ230" s="4">
        <f t="shared" si="1026"/>
        <v>3.0160879812493659</v>
      </c>
      <c r="CK230" s="4">
        <f t="shared" si="1027"/>
        <v>2.8969600853858197</v>
      </c>
      <c r="CL230" s="4">
        <f t="shared" si="1028"/>
        <v>2.2359096476638687</v>
      </c>
      <c r="CM230" s="4">
        <f t="shared" si="1029"/>
        <v>3.6774994757678119</v>
      </c>
      <c r="CN230" s="4">
        <f t="shared" si="1030"/>
        <v>2.8930672585431165</v>
      </c>
      <c r="CO230" s="4">
        <f t="shared" si="1031"/>
        <v>2.8724818702320412</v>
      </c>
      <c r="CP230" s="4">
        <f t="shared" si="1032"/>
        <v>75.786839515832611</v>
      </c>
      <c r="CQ230" s="4">
        <f t="shared" si="1033"/>
        <v>72.793449806448351</v>
      </c>
      <c r="CR230" s="4">
        <f t="shared" si="1034"/>
        <v>56.182885477104165</v>
      </c>
      <c r="CS230" s="4">
        <f t="shared" si="1035"/>
        <v>92.406476310457037</v>
      </c>
      <c r="CT230" s="4">
        <f t="shared" si="1036"/>
        <v>72.69563268538792</v>
      </c>
      <c r="CU230" s="4">
        <f t="shared" si="1037"/>
        <v>72.178372734749345</v>
      </c>
      <c r="CV230" s="4">
        <f t="shared" si="1038"/>
        <v>1.6043405684440981</v>
      </c>
      <c r="CW230" s="4">
        <f t="shared" si="1039"/>
        <v>1.5409731476806954</v>
      </c>
      <c r="CX230" s="4">
        <f t="shared" si="1040"/>
        <v>1.1893421469876253</v>
      </c>
      <c r="CY230" s="4">
        <f t="shared" si="1041"/>
        <v>1.9561636252276171</v>
      </c>
      <c r="CZ230" s="4">
        <f t="shared" si="1042"/>
        <v>1.5389024454768792</v>
      </c>
      <c r="DA230" s="4">
        <f t="shared" si="1043"/>
        <v>1.527952508409409</v>
      </c>
      <c r="DB230" s="4">
        <f t="shared" si="1044"/>
        <v>40.313114851194328</v>
      </c>
      <c r="DC230" s="4">
        <f t="shared" si="1045"/>
        <v>38.720848120984776</v>
      </c>
      <c r="DD230" s="4">
        <f t="shared" si="1046"/>
        <v>29.88522980215895</v>
      </c>
      <c r="DE230" s="4">
        <f t="shared" si="1047"/>
        <v>49.153559065085346</v>
      </c>
      <c r="DF230" s="4">
        <f t="shared" si="1048"/>
        <v>38.668816490415203</v>
      </c>
      <c r="DG230" s="4">
        <f t="shared" si="1049"/>
        <v>38.39367162448292</v>
      </c>
      <c r="DH230" s="4">
        <f t="shared" si="1050"/>
        <v>0.16471807928247753</v>
      </c>
      <c r="DI230" s="4">
        <f t="shared" si="1051"/>
        <v>0.15821212908553467</v>
      </c>
      <c r="DJ230" s="4">
        <f t="shared" si="1052"/>
        <v>0.12211007931532331</v>
      </c>
      <c r="DK230" s="4">
        <f t="shared" si="1053"/>
        <v>0.2008398475033443</v>
      </c>
      <c r="DL230" s="4">
        <f t="shared" si="1054"/>
        <v>0.15799952953124588</v>
      </c>
      <c r="DM230" s="4">
        <f t="shared" si="1055"/>
        <v>0.15687529653639815</v>
      </c>
      <c r="DN230" s="4">
        <f t="shared" si="1056"/>
        <v>4.1389583850157594</v>
      </c>
      <c r="DO230" s="4">
        <f t="shared" si="1057"/>
        <v>3.9754799299643704</v>
      </c>
      <c r="DP230" s="4">
        <f t="shared" si="1058"/>
        <v>3.0683246118379275</v>
      </c>
      <c r="DQ230" s="4">
        <f t="shared" si="1059"/>
        <v>5.0466091790913827</v>
      </c>
      <c r="DR230" s="4">
        <f t="shared" si="1060"/>
        <v>3.9701378284069255</v>
      </c>
      <c r="DS230" s="4">
        <f t="shared" si="1061"/>
        <v>3.9418886307414005</v>
      </c>
      <c r="DT230" s="4">
        <f t="shared" si="1062"/>
        <v>2.374664732168015E-2</v>
      </c>
      <c r="DU230" s="4">
        <f t="shared" si="1063"/>
        <v>2.2808714427536379E-2</v>
      </c>
      <c r="DV230" s="4">
        <f t="shared" si="1064"/>
        <v>1.7604048083578159E-2</v>
      </c>
      <c r="DW230" s="4">
        <f t="shared" si="1065"/>
        <v>2.8954156383908778E-2</v>
      </c>
      <c r="DX230" s="4">
        <f t="shared" si="1066"/>
        <v>2.2778064928353086E-2</v>
      </c>
      <c r="DY230" s="4">
        <f t="shared" si="1067"/>
        <v>2.2615989432133492E-2</v>
      </c>
      <c r="DZ230" s="4">
        <f t="shared" si="1068"/>
        <v>0.59669457946706184</v>
      </c>
      <c r="EA230" s="4">
        <f t="shared" si="1069"/>
        <v>0.57312664306500449</v>
      </c>
      <c r="EB230" s="4">
        <f t="shared" si="1070"/>
        <v>0.44234623632778974</v>
      </c>
      <c r="EC230" s="4">
        <f t="shared" si="1071"/>
        <v>0.72754641669128084</v>
      </c>
      <c r="ED230" s="4">
        <f t="shared" si="1072"/>
        <v>0.57235649687222578</v>
      </c>
      <c r="EE230" s="4">
        <f t="shared" si="1073"/>
        <v>0.56828394007089689</v>
      </c>
      <c r="EF230" s="4">
        <f t="shared" si="1074"/>
        <v>9.2309890162103284E-3</v>
      </c>
      <c r="EG230" s="4">
        <f t="shared" si="1075"/>
        <v>8.8663881474435238E-3</v>
      </c>
      <c r="EH230" s="4">
        <f t="shared" si="1076"/>
        <v>6.8431881056315313E-3</v>
      </c>
      <c r="EI230" s="4">
        <f t="shared" si="1077"/>
        <v>1.1255294102485013E-2</v>
      </c>
      <c r="EJ230" s="4">
        <f t="shared" si="1078"/>
        <v>8.8544738259613859E-3</v>
      </c>
      <c r="EK230" s="4">
        <f t="shared" si="1079"/>
        <v>8.7914705267952802E-3</v>
      </c>
      <c r="EL230" s="4">
        <f t="shared" si="1080"/>
        <v>0.23195194818360468</v>
      </c>
      <c r="EM230" s="4">
        <f t="shared" si="1081"/>
        <v>0.22279042912303768</v>
      </c>
      <c r="EN230" s="4">
        <f t="shared" si="1082"/>
        <v>0.17195241052726848</v>
      </c>
      <c r="EO230" s="4">
        <f t="shared" si="1083"/>
        <v>0.28281773381663289</v>
      </c>
      <c r="EP230" s="4">
        <f t="shared" si="1084"/>
        <v>0.22249105165934302</v>
      </c>
      <c r="EQ230" s="4">
        <f t="shared" si="1085"/>
        <v>0.22090793440528597</v>
      </c>
      <c r="ER230" s="4">
        <f t="shared" si="1086"/>
        <v>0.56577914807745877</v>
      </c>
      <c r="ET230" s="4">
        <f t="shared" si="1087"/>
        <v>0.56809365960325919</v>
      </c>
      <c r="EU230" s="4">
        <f t="shared" si="1088"/>
        <v>0.57795308559060699</v>
      </c>
      <c r="EV230" s="4">
        <f t="shared" si="1089"/>
        <v>0.63954503452077971</v>
      </c>
      <c r="EW230" s="4">
        <f t="shared" si="1090"/>
        <v>0.51894221229026583</v>
      </c>
      <c r="EX230" s="4">
        <f t="shared" si="1091"/>
        <v>0.57828104663640867</v>
      </c>
      <c r="EY230" s="4">
        <f t="shared" si="1092"/>
        <v>0.58002152152459074</v>
      </c>
      <c r="EZ230" s="4">
        <f t="shared" si="1093"/>
        <v>4.9741876325144062E-2</v>
      </c>
      <c r="FA230" s="4">
        <f t="shared" si="1094"/>
        <v>5.1681633133339983E-2</v>
      </c>
      <c r="FB230" s="4">
        <f t="shared" si="1095"/>
        <v>6.5953638784844032E-2</v>
      </c>
      <c r="FC230" s="4">
        <f t="shared" si="1096"/>
        <v>4.1163883746606345E-2</v>
      </c>
      <c r="FD230" s="4">
        <f t="shared" si="1097"/>
        <v>5.1747575836560082E-2</v>
      </c>
      <c r="FE230" s="4">
        <f t="shared" si="1098"/>
        <v>5.2099099619155313E-2</v>
      </c>
      <c r="FF230" s="4">
        <f t="shared" si="1099"/>
        <v>0.24899852908324727</v>
      </c>
      <c r="FG230" s="4">
        <f t="shared" si="1100"/>
        <v>0.25661027521173463</v>
      </c>
      <c r="FH230" s="4">
        <f t="shared" si="1101"/>
        <v>0.30903211426868471</v>
      </c>
      <c r="FI230" s="4">
        <f t="shared" si="1102"/>
        <v>0.21378944138435205</v>
      </c>
      <c r="FJ230" s="4">
        <f t="shared" si="1103"/>
        <v>0.25686686964001365</v>
      </c>
      <c r="FK230" s="4">
        <f t="shared" si="1104"/>
        <v>0.25823232580817207</v>
      </c>
      <c r="FL230" s="4">
        <f t="shared" si="1105"/>
        <v>1.302306497187986E-2</v>
      </c>
      <c r="FM230" s="4">
        <f t="shared" si="1106"/>
        <v>1.3551338264072E-2</v>
      </c>
      <c r="FN230" s="4">
        <f t="shared" si="1107"/>
        <v>1.7487749903778407E-2</v>
      </c>
      <c r="FO230" s="4">
        <f t="shared" si="1108"/>
        <v>1.0705895774039043E-2</v>
      </c>
      <c r="FP230" s="4">
        <f t="shared" si="1109"/>
        <v>1.3569325122277919E-2</v>
      </c>
      <c r="FQ230" s="4">
        <f t="shared" si="1110"/>
        <v>1.3665239641563413E-2</v>
      </c>
      <c r="FR230" s="4">
        <f t="shared" si="1111"/>
        <v>0.38397435885177889</v>
      </c>
      <c r="FS230" s="4">
        <f t="shared" si="1112"/>
        <v>0.39355000697774489</v>
      </c>
      <c r="FT230" s="4">
        <f t="shared" si="1113"/>
        <v>0.45675820993805227</v>
      </c>
      <c r="FU230" s="4">
        <f t="shared" si="1114"/>
        <v>0.33827626842644831</v>
      </c>
      <c r="FV230" s="4">
        <f t="shared" si="1115"/>
        <v>0.39387098223546402</v>
      </c>
      <c r="FW230" s="4">
        <f t="shared" si="1116"/>
        <v>0.39557705165481982</v>
      </c>
      <c r="FX230" s="4">
        <f t="shared" si="1117"/>
        <v>2.4205388618163969E-2</v>
      </c>
      <c r="FY230" s="4">
        <f t="shared" si="1118"/>
        <v>2.5175696071597566E-2</v>
      </c>
      <c r="FZ230" s="4">
        <f t="shared" si="1119"/>
        <v>3.2377936198166077E-2</v>
      </c>
      <c r="GA230" s="4">
        <f t="shared" si="1120"/>
        <v>1.9938764439474347E-2</v>
      </c>
      <c r="GB230" s="4">
        <f t="shared" si="1121"/>
        <v>2.5208717790751848E-2</v>
      </c>
      <c r="GC230" s="4">
        <f t="shared" si="1122"/>
        <v>2.5384787930722005E-2</v>
      </c>
      <c r="GD230" s="4">
        <f t="shared" si="1123"/>
        <v>0.85857686747341311</v>
      </c>
      <c r="GE230" s="4">
        <f t="shared" si="1124"/>
        <v>0.86339969586534127</v>
      </c>
      <c r="GF230" s="4">
        <f t="shared" si="1125"/>
        <v>0.89117816374144765</v>
      </c>
      <c r="GG230" s="4">
        <f t="shared" si="1126"/>
        <v>0.8327505138000636</v>
      </c>
      <c r="GH230" s="4">
        <f t="shared" si="1127"/>
        <v>0.86355820922034088</v>
      </c>
      <c r="GI230" s="4">
        <f t="shared" si="1128"/>
        <v>0.86439740133956389</v>
      </c>
      <c r="GJ230" s="4">
        <f t="shared" si="1129"/>
        <v>0.19459196301643789</v>
      </c>
      <c r="GK230" s="4">
        <f t="shared" si="1130"/>
        <v>0.20098563637601913</v>
      </c>
      <c r="GL230" s="4">
        <f t="shared" si="1131"/>
        <v>0.24580142820713483</v>
      </c>
      <c r="GM230" s="4">
        <f t="shared" si="1132"/>
        <v>0.16538194720073984</v>
      </c>
      <c r="GN230" s="4">
        <f t="shared" si="1133"/>
        <v>0.20120166372137194</v>
      </c>
      <c r="GO230" s="4">
        <f t="shared" si="1134"/>
        <v>0.20235178789328084</v>
      </c>
      <c r="GP230" s="4">
        <f t="shared" si="1135"/>
        <v>0.97680417573644229</v>
      </c>
      <c r="GQ230" s="4">
        <f t="shared" si="1136"/>
        <v>0.97769992169034037</v>
      </c>
      <c r="GR230" s="4">
        <f t="shared" si="1137"/>
        <v>0.98270049326481024</v>
      </c>
      <c r="GS230" s="4">
        <f t="shared" si="1138"/>
        <v>0.97186059631105093</v>
      </c>
      <c r="GT230" s="4">
        <f t="shared" si="1139"/>
        <v>0.97772922033681986</v>
      </c>
      <c r="GU230" s="4">
        <f t="shared" si="1140"/>
        <v>0.97788418168124658</v>
      </c>
      <c r="GV230" s="4">
        <f t="shared" si="1141"/>
        <v>0.62629385285054073</v>
      </c>
      <c r="GW230" s="4">
        <f t="shared" si="1142"/>
        <v>0.63567672978422629</v>
      </c>
      <c r="GX230" s="4">
        <f t="shared" si="1143"/>
        <v>0.69331480528974632</v>
      </c>
      <c r="GY230" s="4">
        <f t="shared" si="1144"/>
        <v>0.57885564771988629</v>
      </c>
      <c r="GZ230" s="4">
        <f t="shared" si="1145"/>
        <v>0.63598808666433293</v>
      </c>
      <c r="HA230" s="4">
        <f t="shared" si="1146"/>
        <v>0.63763963555910252</v>
      </c>
      <c r="HB230" s="4">
        <f t="shared" si="1147"/>
        <v>0.99085344275327036</v>
      </c>
      <c r="HC230" s="4">
        <f t="shared" si="1148"/>
        <v>0.99121153380506144</v>
      </c>
      <c r="HD230" s="4">
        <f t="shared" si="1149"/>
        <v>0.99320332283470392</v>
      </c>
      <c r="HE230" s="4">
        <f t="shared" si="1150"/>
        <v>0.98886997757329476</v>
      </c>
      <c r="HF230" s="4">
        <f t="shared" si="1151"/>
        <v>0.99122323976779136</v>
      </c>
      <c r="HG230" s="4">
        <f t="shared" si="1152"/>
        <v>0.99128514585655214</v>
      </c>
      <c r="HH230" s="4">
        <f t="shared" si="1153"/>
        <v>0.81171997128167561</v>
      </c>
      <c r="HI230" s="4">
        <f t="shared" si="1154"/>
        <v>0.81780162502349751</v>
      </c>
      <c r="HJ230" s="4">
        <f t="shared" si="1155"/>
        <v>0.85327696843090572</v>
      </c>
      <c r="HK230" s="4">
        <f t="shared" si="1156"/>
        <v>0.7795339693541693</v>
      </c>
      <c r="HL230" s="4">
        <f t="shared" si="1157"/>
        <v>0.81800189755389563</v>
      </c>
      <c r="HM230" s="4">
        <f t="shared" si="1158"/>
        <v>0.81906257779142699</v>
      </c>
      <c r="HN230" s="4">
        <f t="shared" si="1159"/>
        <v>0.6386596738293836</v>
      </c>
      <c r="HP230" s="4">
        <f t="shared" ref="HP230:IU230" si="1268">IF(B1=1,ET230,0)</f>
        <v>0.56809365960325919</v>
      </c>
      <c r="HQ230" s="4">
        <f t="shared" si="1268"/>
        <v>0.57795308559060699</v>
      </c>
      <c r="HR230" s="4">
        <f t="shared" si="1268"/>
        <v>0.63954503452077971</v>
      </c>
      <c r="HS230" s="4">
        <f t="shared" si="1268"/>
        <v>0.51894221229026583</v>
      </c>
      <c r="HT230" s="4">
        <f t="shared" si="1268"/>
        <v>0.57828104663640867</v>
      </c>
      <c r="HU230" s="4">
        <f t="shared" si="1268"/>
        <v>0.58002152152459074</v>
      </c>
      <c r="HV230" s="4">
        <f t="shared" si="1268"/>
        <v>4.9741876325144062E-2</v>
      </c>
      <c r="HW230" s="4">
        <f t="shared" si="1268"/>
        <v>5.1681633133339983E-2</v>
      </c>
      <c r="HX230" s="4">
        <f t="shared" si="1268"/>
        <v>6.5953638784844032E-2</v>
      </c>
      <c r="HY230" s="4">
        <f t="shared" si="1268"/>
        <v>4.1163883746606345E-2</v>
      </c>
      <c r="HZ230" s="4">
        <f t="shared" si="1268"/>
        <v>5.1747575836560082E-2</v>
      </c>
      <c r="IA230" s="4">
        <f t="shared" si="1268"/>
        <v>5.2099099619155313E-2</v>
      </c>
      <c r="IB230" s="4">
        <f t="shared" si="1268"/>
        <v>0.24899852908324727</v>
      </c>
      <c r="IC230" s="4">
        <f t="shared" si="1268"/>
        <v>0.25661027521173463</v>
      </c>
      <c r="ID230" s="4">
        <f t="shared" si="1268"/>
        <v>0.30903211426868471</v>
      </c>
      <c r="IE230" s="4">
        <f t="shared" si="1268"/>
        <v>0.21378944138435205</v>
      </c>
      <c r="IF230" s="4">
        <f t="shared" si="1268"/>
        <v>0.25686686964001365</v>
      </c>
      <c r="IG230" s="4">
        <f t="shared" si="1268"/>
        <v>0.25823232580817207</v>
      </c>
      <c r="IH230" s="4">
        <f t="shared" si="1268"/>
        <v>1.302306497187986E-2</v>
      </c>
      <c r="II230" s="4">
        <f t="shared" si="1268"/>
        <v>1.3551338264072E-2</v>
      </c>
      <c r="IJ230" s="4">
        <f t="shared" si="1268"/>
        <v>1.7487749903778407E-2</v>
      </c>
      <c r="IK230" s="4">
        <f t="shared" si="1268"/>
        <v>1.0705895774039043E-2</v>
      </c>
      <c r="IL230" s="4">
        <f t="shared" si="1268"/>
        <v>1.3569325122277919E-2</v>
      </c>
      <c r="IM230" s="4">
        <f t="shared" si="1268"/>
        <v>1.3665239641563413E-2</v>
      </c>
      <c r="IN230" s="4">
        <f t="shared" si="1268"/>
        <v>0.38397435885177889</v>
      </c>
      <c r="IO230" s="4">
        <f t="shared" si="1268"/>
        <v>0.39355000697774489</v>
      </c>
      <c r="IP230" s="4">
        <f t="shared" si="1268"/>
        <v>0.45675820993805227</v>
      </c>
      <c r="IQ230" s="4">
        <f t="shared" si="1268"/>
        <v>0.33827626842644831</v>
      </c>
      <c r="IR230" s="4">
        <f t="shared" si="1268"/>
        <v>0.39387098223546402</v>
      </c>
      <c r="IS230" s="4">
        <f t="shared" si="1268"/>
        <v>0.39557705165481982</v>
      </c>
      <c r="IT230" s="4">
        <f t="shared" si="1268"/>
        <v>2.4205388618163969E-2</v>
      </c>
      <c r="IU230" s="4">
        <f t="shared" si="1268"/>
        <v>2.5175696071597566E-2</v>
      </c>
      <c r="IV230" s="4">
        <f t="shared" ref="IV230:KA230" si="1269">IF(AH1=1,FZ230,0)</f>
        <v>3.2377936198166077E-2</v>
      </c>
      <c r="IW230" s="4">
        <f t="shared" si="1269"/>
        <v>1.9938764439474347E-2</v>
      </c>
      <c r="IX230" s="4">
        <f t="shared" si="1269"/>
        <v>2.5208717790751848E-2</v>
      </c>
      <c r="IY230" s="4">
        <f t="shared" si="1269"/>
        <v>2.5384787930722005E-2</v>
      </c>
      <c r="IZ230" s="4">
        <f t="shared" si="1269"/>
        <v>0.85857686747341311</v>
      </c>
      <c r="JA230" s="4">
        <f t="shared" si="1269"/>
        <v>0.86339969586534127</v>
      </c>
      <c r="JB230" s="4">
        <f t="shared" si="1269"/>
        <v>0.89117816374144765</v>
      </c>
      <c r="JC230" s="4">
        <f t="shared" si="1269"/>
        <v>0.8327505138000636</v>
      </c>
      <c r="JD230" s="4">
        <f t="shared" si="1269"/>
        <v>0.86355820922034088</v>
      </c>
      <c r="JE230" s="4">
        <f t="shared" si="1269"/>
        <v>0.86439740133956389</v>
      </c>
      <c r="JF230" s="4">
        <f t="shared" si="1269"/>
        <v>0.19459196301643789</v>
      </c>
      <c r="JG230" s="4">
        <f t="shared" si="1269"/>
        <v>0.20098563637601913</v>
      </c>
      <c r="JH230" s="4">
        <f t="shared" si="1269"/>
        <v>0.24580142820713483</v>
      </c>
      <c r="JI230" s="4">
        <f t="shared" si="1269"/>
        <v>0.16538194720073984</v>
      </c>
      <c r="JJ230" s="4">
        <f t="shared" si="1269"/>
        <v>0.20120166372137194</v>
      </c>
      <c r="JK230" s="4">
        <f t="shared" si="1269"/>
        <v>0.20235178789328084</v>
      </c>
      <c r="JL230" s="4">
        <f t="shared" si="1269"/>
        <v>0.97680417573644229</v>
      </c>
      <c r="JM230" s="4">
        <f t="shared" si="1269"/>
        <v>0.97769992169034037</v>
      </c>
      <c r="JN230" s="4">
        <f t="shared" si="1269"/>
        <v>0.98270049326481024</v>
      </c>
      <c r="JO230" s="4">
        <f t="shared" si="1269"/>
        <v>0.97186059631105093</v>
      </c>
      <c r="JP230" s="4">
        <f t="shared" si="1269"/>
        <v>0.97772922033681986</v>
      </c>
      <c r="JQ230" s="4">
        <f t="shared" si="1269"/>
        <v>0.97788418168124658</v>
      </c>
      <c r="JR230" s="4">
        <f t="shared" si="1269"/>
        <v>0.62629385285054073</v>
      </c>
      <c r="JS230" s="4">
        <f t="shared" si="1269"/>
        <v>0.63567672978422629</v>
      </c>
      <c r="JT230" s="4">
        <f t="shared" si="1269"/>
        <v>0.69331480528974632</v>
      </c>
      <c r="JU230" s="4">
        <f t="shared" si="1269"/>
        <v>0.57885564771988629</v>
      </c>
      <c r="JV230" s="4">
        <f t="shared" si="1269"/>
        <v>0.63598808666433293</v>
      </c>
      <c r="JW230" s="4">
        <f t="shared" si="1269"/>
        <v>0.63763963555910252</v>
      </c>
      <c r="JX230" s="4">
        <f t="shared" si="1269"/>
        <v>0.99085344275327036</v>
      </c>
      <c r="JY230" s="4">
        <f t="shared" si="1269"/>
        <v>0.99121153380506144</v>
      </c>
      <c r="JZ230" s="4">
        <f t="shared" si="1269"/>
        <v>0.99320332283470392</v>
      </c>
      <c r="KA230" s="4">
        <f t="shared" si="1269"/>
        <v>0.98886997757329476</v>
      </c>
      <c r="KB230" s="4">
        <f t="shared" ref="KB230:KJ230" si="1270">IF(BN1=1,HF230,0)</f>
        <v>0.99122323976779136</v>
      </c>
      <c r="KC230" s="4">
        <f t="shared" si="1270"/>
        <v>0.99128514585655214</v>
      </c>
      <c r="KD230" s="4">
        <f t="shared" si="1270"/>
        <v>0.81171997128167561</v>
      </c>
      <c r="KE230" s="4">
        <f t="shared" si="1270"/>
        <v>0.81780162502349751</v>
      </c>
      <c r="KF230" s="4">
        <f t="shared" si="1270"/>
        <v>0.85327696843090572</v>
      </c>
      <c r="KG230" s="4">
        <f t="shared" si="1270"/>
        <v>0.7795339693541693</v>
      </c>
      <c r="KH230" s="4">
        <f t="shared" si="1270"/>
        <v>0.81800189755389563</v>
      </c>
      <c r="KI230" s="4">
        <f t="shared" si="1270"/>
        <v>0.81906257779142699</v>
      </c>
      <c r="KJ230" s="4">
        <f t="shared" si="1270"/>
        <v>0</v>
      </c>
    </row>
    <row r="231" spans="1:296" x14ac:dyDescent="0.2">
      <c r="A231" s="4" t="str">
        <f>'Respondent Data'!A231</f>
        <v>1975</v>
      </c>
      <c r="B231" s="4">
        <f>SUMPRODUCT('Respondent Data'!I231:Z231,'Product Coding'!A100:R100)</f>
        <v>-0.18672853142205614</v>
      </c>
      <c r="C231" s="4">
        <f>SUMPRODUCT('Respondent Data'!I231:Z231,'Product Coding'!A101:R101)</f>
        <v>5.4146159383029913E-2</v>
      </c>
      <c r="D231" s="4">
        <f>SUMPRODUCT('Respondent Data'!I231:Z231,'Product Coding'!A102:R102)</f>
        <v>-0.26755587561197514</v>
      </c>
      <c r="E231" s="4">
        <f>SUMPRODUCT('Respondent Data'!I231:Z231,'Product Coding'!A103:R103)</f>
        <v>-6.8246174250052194E-2</v>
      </c>
      <c r="F231" s="4">
        <f>SUMPRODUCT('Respondent Data'!I231:Z231,'Product Coding'!A104:R104)</f>
        <v>-1.0499936068719331</v>
      </c>
      <c r="G231" s="4">
        <f>SUMPRODUCT('Respondent Data'!I231:Z231,'Product Coding'!A105:R105)</f>
        <v>-1.8271667292567371</v>
      </c>
      <c r="H231" s="4">
        <f>SUMPRODUCT('Respondent Data'!I231:Z231,'Product Coding'!A106:R106)</f>
        <v>-2.5111329061279961</v>
      </c>
      <c r="I231" s="4">
        <f>SUMPRODUCT('Respondent Data'!I231:Z231,'Product Coding'!A107:R107)</f>
        <v>-2.2702582153229098</v>
      </c>
      <c r="J231" s="4">
        <f>SUMPRODUCT('Respondent Data'!I231:Z231,'Product Coding'!A108:R108)</f>
        <v>-2.5919602503179151</v>
      </c>
      <c r="K231" s="4">
        <f>SUMPRODUCT('Respondent Data'!I231:Z231,'Product Coding'!A109:R109)</f>
        <v>-2.3926505489559924</v>
      </c>
      <c r="L231" s="4">
        <f>SUMPRODUCT('Respondent Data'!I231:Z231,'Product Coding'!A110:R110)</f>
        <v>-3.3743979815778733</v>
      </c>
      <c r="M231" s="4">
        <f>SUMPRODUCT('Respondent Data'!I231:Z231,'Product Coding'!A111:R111)</f>
        <v>-4.1515711039626773</v>
      </c>
      <c r="N231" s="4">
        <f>SUMPRODUCT('Respondent Data'!I231:Z231,'Product Coding'!A112:R112)</f>
        <v>-1.9250376213017859</v>
      </c>
      <c r="O231" s="4">
        <f>SUMPRODUCT('Respondent Data'!I231:Z231,'Product Coding'!A113:R113)</f>
        <v>-1.6841629304967001</v>
      </c>
      <c r="P231" s="4">
        <f>SUMPRODUCT('Respondent Data'!I231:Z231,'Product Coding'!A114:R114)</f>
        <v>-2.0058649654917051</v>
      </c>
      <c r="Q231" s="4">
        <f>SUMPRODUCT('Respondent Data'!I231:Z231,'Product Coding'!A115:R115)</f>
        <v>-1.8065552641297822</v>
      </c>
      <c r="R231" s="4">
        <f>SUMPRODUCT('Respondent Data'!I231:Z231,'Product Coding'!A116:R116)</f>
        <v>-2.7883026967516633</v>
      </c>
      <c r="S231" s="4">
        <f>SUMPRODUCT('Respondent Data'!I231:Z231,'Product Coding'!A117:R117)</f>
        <v>-3.5654758191364673</v>
      </c>
      <c r="T231" s="4">
        <f>SUMPRODUCT('Respondent Data'!I231:Z231,'Product Coding'!A118:R118)</f>
        <v>-4.2494419960077261</v>
      </c>
      <c r="U231" s="4">
        <f>SUMPRODUCT('Respondent Data'!I231:Z231,'Product Coding'!A119:R119)</f>
        <v>-4.0085673052026403</v>
      </c>
      <c r="V231" s="4">
        <f>SUMPRODUCT('Respondent Data'!I231:Z231,'Product Coding'!A120:R120)</f>
        <v>-4.3302693401976455</v>
      </c>
      <c r="W231" s="4">
        <f>SUMPRODUCT('Respondent Data'!I231:Z231,'Product Coding'!A121:R121)</f>
        <v>-4.1309596388357219</v>
      </c>
      <c r="X231" s="4">
        <f>SUMPRODUCT('Respondent Data'!I231:Z231,'Product Coding'!A122:R122)</f>
        <v>-5.1127070714576028</v>
      </c>
      <c r="Y231" s="4">
        <f>SUMPRODUCT('Respondent Data'!I231:Z231,'Product Coding'!A123:R123)</f>
        <v>-5.8898801938424077</v>
      </c>
      <c r="Z231" s="4">
        <f>SUMPRODUCT('Respondent Data'!I231:Z231,'Product Coding'!A124:R124)</f>
        <v>-0.1103216559889062</v>
      </c>
      <c r="AA231" s="4">
        <f>SUMPRODUCT('Respondent Data'!I231:Z231,'Product Coding'!A125:R125)</f>
        <v>0.13055303481617986</v>
      </c>
      <c r="AB231" s="4">
        <f>SUMPRODUCT('Respondent Data'!I231:Z231,'Product Coding'!A126:R126)</f>
        <v>-0.19114900017882519</v>
      </c>
      <c r="AC231" s="4">
        <f>SUMPRODUCT('Respondent Data'!I231:Z231,'Product Coding'!A127:R127)</f>
        <v>8.1607011830977516E-3</v>
      </c>
      <c r="AD231" s="4">
        <f>SUMPRODUCT('Respondent Data'!I231:Z231,'Product Coding'!A128:R128)</f>
        <v>-0.97358673143878316</v>
      </c>
      <c r="AE231" s="4">
        <f>SUMPRODUCT('Respondent Data'!I231:Z231,'Product Coding'!A129:R129)</f>
        <v>-1.7507598538235871</v>
      </c>
      <c r="AF231" s="4">
        <f>SUMPRODUCT('Respondent Data'!I231:Z231,'Product Coding'!A130:R130)</f>
        <v>-2.4347260306948462</v>
      </c>
      <c r="AG231" s="4">
        <f>SUMPRODUCT('Respondent Data'!I231:Z231,'Product Coding'!A131:R131)</f>
        <v>-2.1938513398897603</v>
      </c>
      <c r="AH231" s="4">
        <f>SUMPRODUCT('Respondent Data'!I231:Z231,'Product Coding'!A132:R132)</f>
        <v>-2.5155533748847652</v>
      </c>
      <c r="AI231" s="4">
        <f>SUMPRODUCT('Respondent Data'!I231:Z231,'Product Coding'!A133:R133)</f>
        <v>-2.316243673522842</v>
      </c>
      <c r="AJ231" s="4">
        <f>SUMPRODUCT('Respondent Data'!I231:Z231,'Product Coding'!A134:R134)</f>
        <v>-3.2979911061447229</v>
      </c>
      <c r="AK231" s="4">
        <f>SUMPRODUCT('Respondent Data'!I231:Z231,'Product Coding'!A135:R135)</f>
        <v>-4.0751642285295269</v>
      </c>
      <c r="AL231" s="4">
        <f>SUMPRODUCT('Respondent Data'!I231:Z231,'Product Coding'!A136:R136)</f>
        <v>2.5805573981561589</v>
      </c>
      <c r="AM231" s="4">
        <f>SUMPRODUCT('Respondent Data'!I231:Z231,'Product Coding'!A137:R137)</f>
        <v>2.8214320889612452</v>
      </c>
      <c r="AN231" s="4">
        <f>SUMPRODUCT('Respondent Data'!I231:Z231,'Product Coding'!A138:R138)</f>
        <v>2.4997300539662399</v>
      </c>
      <c r="AO231" s="4">
        <f>SUMPRODUCT('Respondent Data'!I231:Z231,'Product Coding'!A139:R139)</f>
        <v>2.6990397553281626</v>
      </c>
      <c r="AP231" s="4">
        <f>SUMPRODUCT('Respondent Data'!I231:Z231,'Product Coding'!A140:R140)</f>
        <v>1.717292322706282</v>
      </c>
      <c r="AQ231" s="4">
        <f>SUMPRODUCT('Respondent Data'!I231:Z231,'Product Coding'!A141:R141)</f>
        <v>0.94011920032147789</v>
      </c>
      <c r="AR231" s="4">
        <f>SUMPRODUCT('Respondent Data'!I231:Z231,'Product Coding'!A142:R142)</f>
        <v>0.25615302345021895</v>
      </c>
      <c r="AS231" s="4">
        <f>SUMPRODUCT('Respondent Data'!I231:Z231,'Product Coding'!A143:R143)</f>
        <v>0.49702771425530501</v>
      </c>
      <c r="AT231" s="4">
        <f>SUMPRODUCT('Respondent Data'!I231:Z231,'Product Coding'!A144:R144)</f>
        <v>0.17532567926029996</v>
      </c>
      <c r="AU231" s="4">
        <f>SUMPRODUCT('Respondent Data'!I231:Z231,'Product Coding'!A145:R145)</f>
        <v>0.3746353806222229</v>
      </c>
      <c r="AV231" s="4">
        <f>SUMPRODUCT('Respondent Data'!I231:Z231,'Product Coding'!A146:R146)</f>
        <v>-0.60711205199965801</v>
      </c>
      <c r="AW231" s="4">
        <f>SUMPRODUCT('Respondent Data'!I231:Z231,'Product Coding'!A147:R147)</f>
        <v>-1.3842851743844622</v>
      </c>
      <c r="AX231" s="4">
        <f>SUMPRODUCT('Respondent Data'!I231:Z231,'Product Coding'!A148:R148)</f>
        <v>6.0074813338122244</v>
      </c>
      <c r="AY231" s="4">
        <f>SUMPRODUCT('Respondent Data'!I231:Z231,'Product Coding'!A149:R149)</f>
        <v>6.2483560246173102</v>
      </c>
      <c r="AZ231" s="4">
        <f>SUMPRODUCT('Respondent Data'!I231:Z231,'Product Coding'!A150:R150)</f>
        <v>5.9266539896223049</v>
      </c>
      <c r="BA231" s="4">
        <f>SUMPRODUCT('Respondent Data'!I231:Z231,'Product Coding'!A151:R151)</f>
        <v>6.1259636909842277</v>
      </c>
      <c r="BB231" s="4">
        <f>SUMPRODUCT('Respondent Data'!I231:Z231,'Product Coding'!A152:R152)</f>
        <v>5.1442162583623467</v>
      </c>
      <c r="BC231" s="4">
        <f>SUMPRODUCT('Respondent Data'!I231:Z231,'Product Coding'!A153:R153)</f>
        <v>4.3670431359775428</v>
      </c>
      <c r="BD231" s="4">
        <f>SUMPRODUCT('Respondent Data'!I231:Z231,'Product Coding'!A154:R154)</f>
        <v>3.683076959106284</v>
      </c>
      <c r="BE231" s="4">
        <f>SUMPRODUCT('Respondent Data'!I231:Z231,'Product Coding'!A155:R155)</f>
        <v>3.9239516499113698</v>
      </c>
      <c r="BF231" s="4">
        <f>SUMPRODUCT('Respondent Data'!I231:Z231,'Product Coding'!A156:R156)</f>
        <v>3.6022496149163645</v>
      </c>
      <c r="BG231" s="4">
        <f>SUMPRODUCT('Respondent Data'!I231:Z231,'Product Coding'!A157:R157)</f>
        <v>3.8015593162782872</v>
      </c>
      <c r="BH231" s="4">
        <f>SUMPRODUCT('Respondent Data'!I231:Z231,'Product Coding'!A158:R158)</f>
        <v>2.8198118836564072</v>
      </c>
      <c r="BI231" s="4">
        <f>SUMPRODUCT('Respondent Data'!I231:Z231,'Product Coding'!A159:R159)</f>
        <v>2.0426387612716033</v>
      </c>
      <c r="BJ231" s="4">
        <f>SUMPRODUCT('Respondent Data'!I231:Z231,'Product Coding'!A160:R160)</f>
        <v>5.9380367343768841</v>
      </c>
      <c r="BK231" s="4">
        <f>SUMPRODUCT('Respondent Data'!I231:Z231,'Product Coding'!A161:R161)</f>
        <v>6.1789114251819699</v>
      </c>
      <c r="BL231" s="4">
        <f>SUMPRODUCT('Respondent Data'!I231:Z231,'Product Coding'!A162:R162)</f>
        <v>5.8572093901869655</v>
      </c>
      <c r="BM231" s="4">
        <f>SUMPRODUCT('Respondent Data'!I231:Z231,'Product Coding'!A163:R163)</f>
        <v>6.0565190915488882</v>
      </c>
      <c r="BN231" s="4">
        <f>SUMPRODUCT('Respondent Data'!I231:Z231,'Product Coding'!A164:R164)</f>
        <v>5.0747716589270073</v>
      </c>
      <c r="BO231" s="4">
        <f>SUMPRODUCT('Respondent Data'!I231:Z231,'Product Coding'!A165:R165)</f>
        <v>4.2975985365422034</v>
      </c>
      <c r="BP231" s="4">
        <f>SUMPRODUCT('Respondent Data'!I231:Z231,'Product Coding'!A166:R166)</f>
        <v>3.6136323596709437</v>
      </c>
      <c r="BQ231" s="4">
        <f>SUMPRODUCT('Respondent Data'!I231:Z231,'Product Coding'!A167:R167)</f>
        <v>3.8545070504760295</v>
      </c>
      <c r="BR231" s="4">
        <f>SUMPRODUCT('Respondent Data'!I231:Z231,'Product Coding'!A168:R168)</f>
        <v>3.5328050154810251</v>
      </c>
      <c r="BS231" s="4">
        <f>SUMPRODUCT('Respondent Data'!I231:Z231,'Product Coding'!A169:R169)</f>
        <v>3.7321147168429478</v>
      </c>
      <c r="BT231" s="4">
        <f>SUMPRODUCT('Respondent Data'!I231:Z231,'Product Coding'!A170:R170)</f>
        <v>2.7503672842210669</v>
      </c>
      <c r="BU231" s="4">
        <f>SUMPRODUCT('Respondent Data'!I231:Z231,'Product Coding'!A171:R171)</f>
        <v>1.9731941618362632</v>
      </c>
      <c r="BV231" s="4">
        <f>SUMPRODUCT('Respondent Data'!I231:Z231,'Product Coding'!A172:R172)</f>
        <v>-3.16112055925193</v>
      </c>
      <c r="BX231" s="4">
        <f t="shared" si="1014"/>
        <v>1.2053000395457674</v>
      </c>
      <c r="BY231" s="4">
        <f t="shared" si="1015"/>
        <v>0.94729364052894638</v>
      </c>
      <c r="BZ231" s="4">
        <f t="shared" si="1016"/>
        <v>1.3067666441821608</v>
      </c>
      <c r="CA231" s="4">
        <f t="shared" si="1017"/>
        <v>1.070628837291544</v>
      </c>
      <c r="CB231" s="4">
        <f t="shared" si="1018"/>
        <v>2.8576328487919946</v>
      </c>
      <c r="CC231" s="4">
        <f t="shared" si="1019"/>
        <v>6.2162493672474834</v>
      </c>
      <c r="CD231" s="4">
        <f t="shared" si="1020"/>
        <v>12.318878290706408</v>
      </c>
      <c r="CE231" s="4">
        <f t="shared" si="1021"/>
        <v>9.6819005063951611</v>
      </c>
      <c r="CF231" s="4">
        <f t="shared" si="1022"/>
        <v>13.355926919326729</v>
      </c>
      <c r="CG231" s="4">
        <f t="shared" si="1023"/>
        <v>10.942459062795242</v>
      </c>
      <c r="CH231" s="4">
        <f t="shared" si="1024"/>
        <v>29.206695518785384</v>
      </c>
      <c r="CI231" s="4">
        <f t="shared" si="1025"/>
        <v>63.533740037593937</v>
      </c>
      <c r="CJ231" s="4">
        <f t="shared" si="1026"/>
        <v>6.8554065703672453</v>
      </c>
      <c r="CK231" s="4">
        <f t="shared" si="1027"/>
        <v>5.3879389648046683</v>
      </c>
      <c r="CL231" s="4">
        <f t="shared" si="1028"/>
        <v>7.4325199904906967</v>
      </c>
      <c r="CM231" s="4">
        <f t="shared" si="1029"/>
        <v>6.089434767096761</v>
      </c>
      <c r="CN231" s="4">
        <f t="shared" si="1030"/>
        <v>16.25340941222299</v>
      </c>
      <c r="CO231" s="4">
        <f t="shared" si="1031"/>
        <v>35.356272593610484</v>
      </c>
      <c r="CP231" s="4">
        <f t="shared" si="1032"/>
        <v>70.066304158995578</v>
      </c>
      <c r="CQ231" s="4">
        <f t="shared" si="1033"/>
        <v>55.067918499527337</v>
      </c>
      <c r="CR231" s="4">
        <f t="shared" si="1034"/>
        <v>75.964744173245805</v>
      </c>
      <c r="CS231" s="4">
        <f t="shared" si="1035"/>
        <v>62.237619923526644</v>
      </c>
      <c r="CT231" s="4">
        <f t="shared" si="1036"/>
        <v>166.11944394663234</v>
      </c>
      <c r="CU231" s="4">
        <f t="shared" si="1037"/>
        <v>361.36198838744639</v>
      </c>
      <c r="CV231" s="4">
        <f t="shared" si="1038"/>
        <v>1.1166371857382129</v>
      </c>
      <c r="CW231" s="4">
        <f t="shared" si="1039"/>
        <v>0.87760994783223267</v>
      </c>
      <c r="CX231" s="4">
        <f t="shared" si="1040"/>
        <v>1.210639824193525</v>
      </c>
      <c r="CY231" s="4">
        <f t="shared" si="1041"/>
        <v>0.99187250694353724</v>
      </c>
      <c r="CZ231" s="4">
        <f t="shared" si="1042"/>
        <v>2.6474230460912542</v>
      </c>
      <c r="DA231" s="4">
        <f t="shared" si="1043"/>
        <v>5.7589769945631897</v>
      </c>
      <c r="DB231" s="4">
        <f t="shared" si="1044"/>
        <v>11.412691557838151</v>
      </c>
      <c r="DC231" s="4">
        <f t="shared" si="1045"/>
        <v>8.9696920097445627</v>
      </c>
      <c r="DD231" s="4">
        <f t="shared" si="1046"/>
        <v>12.373454043644323</v>
      </c>
      <c r="DE231" s="4">
        <f t="shared" si="1047"/>
        <v>10.13752285077504</v>
      </c>
      <c r="DF231" s="4">
        <f t="shared" si="1048"/>
        <v>27.058227178935546</v>
      </c>
      <c r="DG231" s="4">
        <f t="shared" si="1049"/>
        <v>58.860146309908266</v>
      </c>
      <c r="DH231" s="4">
        <f t="shared" si="1050"/>
        <v>7.5731779501746713E-2</v>
      </c>
      <c r="DI231" s="4">
        <f t="shared" si="1051"/>
        <v>5.9520642789476115E-2</v>
      </c>
      <c r="DJ231" s="4">
        <f t="shared" si="1052"/>
        <v>8.2107160134779922E-2</v>
      </c>
      <c r="DK231" s="4">
        <f t="shared" si="1053"/>
        <v>6.7270077469283873E-2</v>
      </c>
      <c r="DL231" s="4">
        <f t="shared" si="1054"/>
        <v>0.17955165826031319</v>
      </c>
      <c r="DM231" s="4">
        <f t="shared" si="1055"/>
        <v>0.39058127517001801</v>
      </c>
      <c r="DN231" s="4">
        <f t="shared" si="1056"/>
        <v>0.77402351598048458</v>
      </c>
      <c r="DO231" s="4">
        <f t="shared" si="1057"/>
        <v>0.60833612399489712</v>
      </c>
      <c r="DP231" s="4">
        <f t="shared" si="1058"/>
        <v>0.8391836715421328</v>
      </c>
      <c r="DQ231" s="4">
        <f t="shared" si="1059"/>
        <v>0.68753992347233484</v>
      </c>
      <c r="DR231" s="4">
        <f t="shared" si="1060"/>
        <v>1.8351239960440731</v>
      </c>
      <c r="DS231" s="4">
        <f t="shared" si="1061"/>
        <v>3.9919713213165116</v>
      </c>
      <c r="DT231" s="4">
        <f t="shared" si="1062"/>
        <v>2.4602769998492151E-3</v>
      </c>
      <c r="DU231" s="4">
        <f t="shared" si="1063"/>
        <v>1.9336303654110185E-3</v>
      </c>
      <c r="DV231" s="4">
        <f t="shared" si="1064"/>
        <v>2.6673921956089299E-3</v>
      </c>
      <c r="DW231" s="4">
        <f t="shared" si="1065"/>
        <v>2.1853840681498424E-3</v>
      </c>
      <c r="DX231" s="4">
        <f t="shared" si="1066"/>
        <v>5.83304417259133E-3</v>
      </c>
      <c r="DY231" s="4">
        <f t="shared" si="1067"/>
        <v>1.2688703925812408E-2</v>
      </c>
      <c r="DZ231" s="4">
        <f t="shared" si="1068"/>
        <v>2.5145484052243702E-2</v>
      </c>
      <c r="EA231" s="4">
        <f t="shared" si="1069"/>
        <v>1.9762844394902227E-2</v>
      </c>
      <c r="EB231" s="4">
        <f t="shared" si="1070"/>
        <v>2.7262323681388076E-2</v>
      </c>
      <c r="EC231" s="4">
        <f t="shared" si="1071"/>
        <v>2.2335915930221373E-2</v>
      </c>
      <c r="ED231" s="4">
        <f t="shared" si="1072"/>
        <v>5.9617156615664656E-2</v>
      </c>
      <c r="EE231" s="4">
        <f t="shared" si="1073"/>
        <v>0.1296860484529638</v>
      </c>
      <c r="EF231" s="4">
        <f t="shared" si="1074"/>
        <v>2.6372021001304291E-3</v>
      </c>
      <c r="EG231" s="4">
        <f t="shared" si="1075"/>
        <v>2.0726828974340842E-3</v>
      </c>
      <c r="EH231" s="4">
        <f t="shared" si="1076"/>
        <v>2.8592115036487789E-3</v>
      </c>
      <c r="EI231" s="4">
        <f t="shared" si="1077"/>
        <v>2.3425408823760738E-3</v>
      </c>
      <c r="EJ231" s="4">
        <f t="shared" si="1078"/>
        <v>6.252513982390677E-3</v>
      </c>
      <c r="EK231" s="4">
        <f t="shared" si="1079"/>
        <v>1.3601182567303001E-2</v>
      </c>
      <c r="EL231" s="4">
        <f t="shared" si="1080"/>
        <v>2.6953763074417037E-2</v>
      </c>
      <c r="EM231" s="4">
        <f t="shared" si="1081"/>
        <v>2.1184043400796444E-2</v>
      </c>
      <c r="EN231" s="4">
        <f t="shared" si="1082"/>
        <v>2.9222830303822889E-2</v>
      </c>
      <c r="EO231" s="4">
        <f t="shared" si="1083"/>
        <v>2.3942151393166938E-2</v>
      </c>
      <c r="EP231" s="4">
        <f t="shared" si="1084"/>
        <v>6.3904385823332646E-2</v>
      </c>
      <c r="EQ231" s="4">
        <f t="shared" si="1085"/>
        <v>0.13901211910639882</v>
      </c>
      <c r="ER231" s="4">
        <f t="shared" si="1086"/>
        <v>23.597022982184114</v>
      </c>
      <c r="ET231" s="4">
        <f t="shared" si="1087"/>
        <v>0.45345303680580951</v>
      </c>
      <c r="EU231" s="4">
        <f t="shared" si="1088"/>
        <v>0.51353323360536851</v>
      </c>
      <c r="EV231" s="4">
        <f t="shared" si="1089"/>
        <v>0.43350722212065768</v>
      </c>
      <c r="EW231" s="4">
        <f t="shared" si="1090"/>
        <v>0.4829450754235779</v>
      </c>
      <c r="EX231" s="4">
        <f t="shared" si="1091"/>
        <v>0.25922632847580268</v>
      </c>
      <c r="EY231" s="4">
        <f t="shared" si="1092"/>
        <v>0.13857614241252766</v>
      </c>
      <c r="EZ231" s="4">
        <f t="shared" si="1093"/>
        <v>7.5081397860492186E-2</v>
      </c>
      <c r="FA231" s="4">
        <f t="shared" si="1094"/>
        <v>9.3616299777488907E-2</v>
      </c>
      <c r="FB231" s="4">
        <f t="shared" si="1095"/>
        <v>6.9657640751412966E-2</v>
      </c>
      <c r="FC231" s="4">
        <f t="shared" si="1096"/>
        <v>8.373484847147894E-2</v>
      </c>
      <c r="FD231" s="4">
        <f t="shared" si="1097"/>
        <v>3.3105243153065365E-2</v>
      </c>
      <c r="FE231" s="4">
        <f t="shared" si="1098"/>
        <v>1.5495770110603432E-2</v>
      </c>
      <c r="FF231" s="4">
        <f t="shared" si="1099"/>
        <v>0.12730085846508252</v>
      </c>
      <c r="FG231" s="4">
        <f t="shared" si="1100"/>
        <v>0.15654501483336858</v>
      </c>
      <c r="FH231" s="4">
        <f t="shared" si="1101"/>
        <v>0.11858851222738803</v>
      </c>
      <c r="FI231" s="4">
        <f t="shared" si="1102"/>
        <v>0.14105496881657834</v>
      </c>
      <c r="FJ231" s="4">
        <f t="shared" si="1103"/>
        <v>5.7959558954855668E-2</v>
      </c>
      <c r="FK231" s="4">
        <f t="shared" si="1104"/>
        <v>2.7505569979023297E-2</v>
      </c>
      <c r="FL231" s="4">
        <f t="shared" si="1105"/>
        <v>1.4071366336466787E-2</v>
      </c>
      <c r="FM231" s="4">
        <f t="shared" si="1106"/>
        <v>1.7835511407623062E-2</v>
      </c>
      <c r="FN231" s="4">
        <f t="shared" si="1107"/>
        <v>1.2992962046999387E-2</v>
      </c>
      <c r="FO231" s="4">
        <f t="shared" si="1108"/>
        <v>1.5813371869613398E-2</v>
      </c>
      <c r="FP231" s="4">
        <f t="shared" si="1109"/>
        <v>5.983744179518323E-3</v>
      </c>
      <c r="FQ231" s="4">
        <f t="shared" si="1110"/>
        <v>2.759671356397281E-3</v>
      </c>
      <c r="FR231" s="4">
        <f t="shared" si="1111"/>
        <v>0.4724475251299306</v>
      </c>
      <c r="FS231" s="4">
        <f t="shared" si="1112"/>
        <v>0.53259198011521802</v>
      </c>
      <c r="FT231" s="4">
        <f t="shared" si="1113"/>
        <v>0.45235772424610832</v>
      </c>
      <c r="FU231" s="4">
        <f t="shared" si="1114"/>
        <v>0.50204016397337958</v>
      </c>
      <c r="FV231" s="4">
        <f t="shared" si="1115"/>
        <v>0.27416616810370981</v>
      </c>
      <c r="FW231" s="4">
        <f t="shared" si="1116"/>
        <v>0.14795138388610934</v>
      </c>
      <c r="FX231" s="4">
        <f t="shared" si="1117"/>
        <v>8.0562704336960445E-2</v>
      </c>
      <c r="FY231" s="4">
        <f t="shared" si="1118"/>
        <v>0.10030400126930515</v>
      </c>
      <c r="FZ231" s="4">
        <f t="shared" si="1119"/>
        <v>7.4774998047362776E-2</v>
      </c>
      <c r="GA231" s="4">
        <f t="shared" si="1120"/>
        <v>8.9786572238584619E-2</v>
      </c>
      <c r="GB231" s="4">
        <f t="shared" si="1121"/>
        <v>3.5640170479150614E-2</v>
      </c>
      <c r="GC231" s="4">
        <f t="shared" si="1122"/>
        <v>1.6705605676651619E-2</v>
      </c>
      <c r="GD231" s="4">
        <f t="shared" si="1123"/>
        <v>0.92959975623586777</v>
      </c>
      <c r="GE231" s="4">
        <f t="shared" si="1124"/>
        <v>0.94382304564376218</v>
      </c>
      <c r="GF231" s="4">
        <f t="shared" si="1125"/>
        <v>0.924122893591654</v>
      </c>
      <c r="GG231" s="4">
        <f t="shared" si="1126"/>
        <v>0.93696995831758445</v>
      </c>
      <c r="GH231" s="4">
        <f t="shared" si="1127"/>
        <v>0.84777974156288438</v>
      </c>
      <c r="GI231" s="4">
        <f t="shared" si="1128"/>
        <v>0.71912373469701441</v>
      </c>
      <c r="GJ231" s="4">
        <f t="shared" si="1129"/>
        <v>0.5636903857203438</v>
      </c>
      <c r="GK231" s="4">
        <f t="shared" si="1130"/>
        <v>0.62176057919791694</v>
      </c>
      <c r="GL231" s="4">
        <f t="shared" si="1131"/>
        <v>0.54371948570069262</v>
      </c>
      <c r="GM231" s="4">
        <f t="shared" si="1132"/>
        <v>0.59257857315895013</v>
      </c>
      <c r="GN231" s="4">
        <f t="shared" si="1133"/>
        <v>0.35271825902335402</v>
      </c>
      <c r="GO231" s="4">
        <f t="shared" si="1134"/>
        <v>0.20032166365416423</v>
      </c>
      <c r="GP231" s="4">
        <f t="shared" si="1135"/>
        <v>0.99754576110764981</v>
      </c>
      <c r="GQ231" s="4">
        <f t="shared" si="1136"/>
        <v>0.99807010134523011</v>
      </c>
      <c r="GR231" s="4">
        <f t="shared" si="1137"/>
        <v>0.99733970385755955</v>
      </c>
      <c r="GS231" s="4">
        <f t="shared" si="1138"/>
        <v>0.9978193814209515</v>
      </c>
      <c r="GT231" s="4">
        <f t="shared" si="1139"/>
        <v>0.99420078291682124</v>
      </c>
      <c r="GU231" s="4">
        <f t="shared" si="1140"/>
        <v>0.98747028195671283</v>
      </c>
      <c r="GV231" s="4">
        <f t="shared" si="1141"/>
        <v>0.97547130193380227</v>
      </c>
      <c r="GW231" s="4">
        <f t="shared" si="1142"/>
        <v>0.98062015643781475</v>
      </c>
      <c r="GX231" s="4">
        <f t="shared" si="1143"/>
        <v>0.97346118605451393</v>
      </c>
      <c r="GY231" s="4">
        <f t="shared" si="1144"/>
        <v>0.97815207743151811</v>
      </c>
      <c r="GZ231" s="4">
        <f t="shared" si="1145"/>
        <v>0.94373707877090507</v>
      </c>
      <c r="HA231" s="4">
        <f t="shared" si="1146"/>
        <v>0.88520169065506216</v>
      </c>
      <c r="HB231" s="4">
        <f t="shared" si="1147"/>
        <v>0.99736973444172383</v>
      </c>
      <c r="HC231" s="4">
        <f t="shared" si="1148"/>
        <v>0.99793160423110128</v>
      </c>
      <c r="HD231" s="4">
        <f t="shared" si="1149"/>
        <v>0.99714894027910284</v>
      </c>
      <c r="HE231" s="4">
        <f t="shared" si="1150"/>
        <v>0.99766293379076387</v>
      </c>
      <c r="HF231" s="4">
        <f t="shared" si="1151"/>
        <v>0.99378633703219743</v>
      </c>
      <c r="HG231" s="4">
        <f t="shared" si="1152"/>
        <v>0.98658132725057279</v>
      </c>
      <c r="HH231" s="4">
        <f t="shared" si="1153"/>
        <v>0.9737536741734848</v>
      </c>
      <c r="HI231" s="4">
        <f t="shared" si="1154"/>
        <v>0.97925541087554768</v>
      </c>
      <c r="HJ231" s="4">
        <f t="shared" si="1155"/>
        <v>0.97160689654037657</v>
      </c>
      <c r="HK231" s="4">
        <f t="shared" si="1156"/>
        <v>0.97661767184738757</v>
      </c>
      <c r="HL231" s="4">
        <f t="shared" si="1157"/>
        <v>0.93993408930833733</v>
      </c>
      <c r="HM231" s="4">
        <f t="shared" si="1158"/>
        <v>0.87795378400761925</v>
      </c>
      <c r="HN231" s="4">
        <f t="shared" si="1159"/>
        <v>4.0655326489075959E-2</v>
      </c>
      <c r="HP231" s="4">
        <f t="shared" ref="HP231:IU231" si="1271">IF(B1=1,ET231,0)</f>
        <v>0.45345303680580951</v>
      </c>
      <c r="HQ231" s="4">
        <f t="shared" si="1271"/>
        <v>0.51353323360536851</v>
      </c>
      <c r="HR231" s="4">
        <f t="shared" si="1271"/>
        <v>0.43350722212065768</v>
      </c>
      <c r="HS231" s="4">
        <f t="shared" si="1271"/>
        <v>0.4829450754235779</v>
      </c>
      <c r="HT231" s="4">
        <f t="shared" si="1271"/>
        <v>0.25922632847580268</v>
      </c>
      <c r="HU231" s="4">
        <f t="shared" si="1271"/>
        <v>0.13857614241252766</v>
      </c>
      <c r="HV231" s="4">
        <f t="shared" si="1271"/>
        <v>7.5081397860492186E-2</v>
      </c>
      <c r="HW231" s="4">
        <f t="shared" si="1271"/>
        <v>9.3616299777488907E-2</v>
      </c>
      <c r="HX231" s="4">
        <f t="shared" si="1271"/>
        <v>6.9657640751412966E-2</v>
      </c>
      <c r="HY231" s="4">
        <f t="shared" si="1271"/>
        <v>8.373484847147894E-2</v>
      </c>
      <c r="HZ231" s="4">
        <f t="shared" si="1271"/>
        <v>3.3105243153065365E-2</v>
      </c>
      <c r="IA231" s="4">
        <f t="shared" si="1271"/>
        <v>1.5495770110603432E-2</v>
      </c>
      <c r="IB231" s="4">
        <f t="shared" si="1271"/>
        <v>0.12730085846508252</v>
      </c>
      <c r="IC231" s="4">
        <f t="shared" si="1271"/>
        <v>0.15654501483336858</v>
      </c>
      <c r="ID231" s="4">
        <f t="shared" si="1271"/>
        <v>0.11858851222738803</v>
      </c>
      <c r="IE231" s="4">
        <f t="shared" si="1271"/>
        <v>0.14105496881657834</v>
      </c>
      <c r="IF231" s="4">
        <f t="shared" si="1271"/>
        <v>5.7959558954855668E-2</v>
      </c>
      <c r="IG231" s="4">
        <f t="shared" si="1271"/>
        <v>2.7505569979023297E-2</v>
      </c>
      <c r="IH231" s="4">
        <f t="shared" si="1271"/>
        <v>1.4071366336466787E-2</v>
      </c>
      <c r="II231" s="4">
        <f t="shared" si="1271"/>
        <v>1.7835511407623062E-2</v>
      </c>
      <c r="IJ231" s="4">
        <f t="shared" si="1271"/>
        <v>1.2992962046999387E-2</v>
      </c>
      <c r="IK231" s="4">
        <f t="shared" si="1271"/>
        <v>1.5813371869613398E-2</v>
      </c>
      <c r="IL231" s="4">
        <f t="shared" si="1271"/>
        <v>5.983744179518323E-3</v>
      </c>
      <c r="IM231" s="4">
        <f t="shared" si="1271"/>
        <v>2.759671356397281E-3</v>
      </c>
      <c r="IN231" s="4">
        <f t="shared" si="1271"/>
        <v>0.4724475251299306</v>
      </c>
      <c r="IO231" s="4">
        <f t="shared" si="1271"/>
        <v>0.53259198011521802</v>
      </c>
      <c r="IP231" s="4">
        <f t="shared" si="1271"/>
        <v>0.45235772424610832</v>
      </c>
      <c r="IQ231" s="4">
        <f t="shared" si="1271"/>
        <v>0.50204016397337958</v>
      </c>
      <c r="IR231" s="4">
        <f t="shared" si="1271"/>
        <v>0.27416616810370981</v>
      </c>
      <c r="IS231" s="4">
        <f t="shared" si="1271"/>
        <v>0.14795138388610934</v>
      </c>
      <c r="IT231" s="4">
        <f t="shared" si="1271"/>
        <v>8.0562704336960445E-2</v>
      </c>
      <c r="IU231" s="4">
        <f t="shared" si="1271"/>
        <v>0.10030400126930515</v>
      </c>
      <c r="IV231" s="4">
        <f t="shared" ref="IV231:KA231" si="1272">IF(AH1=1,FZ231,0)</f>
        <v>7.4774998047362776E-2</v>
      </c>
      <c r="IW231" s="4">
        <f t="shared" si="1272"/>
        <v>8.9786572238584619E-2</v>
      </c>
      <c r="IX231" s="4">
        <f t="shared" si="1272"/>
        <v>3.5640170479150614E-2</v>
      </c>
      <c r="IY231" s="4">
        <f t="shared" si="1272"/>
        <v>1.6705605676651619E-2</v>
      </c>
      <c r="IZ231" s="4">
        <f t="shared" si="1272"/>
        <v>0.92959975623586777</v>
      </c>
      <c r="JA231" s="4">
        <f t="shared" si="1272"/>
        <v>0.94382304564376218</v>
      </c>
      <c r="JB231" s="4">
        <f t="shared" si="1272"/>
        <v>0.924122893591654</v>
      </c>
      <c r="JC231" s="4">
        <f t="shared" si="1272"/>
        <v>0.93696995831758445</v>
      </c>
      <c r="JD231" s="4">
        <f t="shared" si="1272"/>
        <v>0.84777974156288438</v>
      </c>
      <c r="JE231" s="4">
        <f t="shared" si="1272"/>
        <v>0.71912373469701441</v>
      </c>
      <c r="JF231" s="4">
        <f t="shared" si="1272"/>
        <v>0.5636903857203438</v>
      </c>
      <c r="JG231" s="4">
        <f t="shared" si="1272"/>
        <v>0.62176057919791694</v>
      </c>
      <c r="JH231" s="4">
        <f t="shared" si="1272"/>
        <v>0.54371948570069262</v>
      </c>
      <c r="JI231" s="4">
        <f t="shared" si="1272"/>
        <v>0.59257857315895013</v>
      </c>
      <c r="JJ231" s="4">
        <f t="shared" si="1272"/>
        <v>0.35271825902335402</v>
      </c>
      <c r="JK231" s="4">
        <f t="shared" si="1272"/>
        <v>0.20032166365416423</v>
      </c>
      <c r="JL231" s="4">
        <f t="shared" si="1272"/>
        <v>0.99754576110764981</v>
      </c>
      <c r="JM231" s="4">
        <f t="shared" si="1272"/>
        <v>0.99807010134523011</v>
      </c>
      <c r="JN231" s="4">
        <f t="shared" si="1272"/>
        <v>0.99733970385755955</v>
      </c>
      <c r="JO231" s="4">
        <f t="shared" si="1272"/>
        <v>0.9978193814209515</v>
      </c>
      <c r="JP231" s="4">
        <f t="shared" si="1272"/>
        <v>0.99420078291682124</v>
      </c>
      <c r="JQ231" s="4">
        <f t="shared" si="1272"/>
        <v>0.98747028195671283</v>
      </c>
      <c r="JR231" s="4">
        <f t="shared" si="1272"/>
        <v>0.97547130193380227</v>
      </c>
      <c r="JS231" s="4">
        <f t="shared" si="1272"/>
        <v>0.98062015643781475</v>
      </c>
      <c r="JT231" s="4">
        <f t="shared" si="1272"/>
        <v>0.97346118605451393</v>
      </c>
      <c r="JU231" s="4">
        <f t="shared" si="1272"/>
        <v>0.97815207743151811</v>
      </c>
      <c r="JV231" s="4">
        <f t="shared" si="1272"/>
        <v>0.94373707877090507</v>
      </c>
      <c r="JW231" s="4">
        <f t="shared" si="1272"/>
        <v>0.88520169065506216</v>
      </c>
      <c r="JX231" s="4">
        <f t="shared" si="1272"/>
        <v>0.99736973444172383</v>
      </c>
      <c r="JY231" s="4">
        <f t="shared" si="1272"/>
        <v>0.99793160423110128</v>
      </c>
      <c r="JZ231" s="4">
        <f t="shared" si="1272"/>
        <v>0.99714894027910284</v>
      </c>
      <c r="KA231" s="4">
        <f t="shared" si="1272"/>
        <v>0.99766293379076387</v>
      </c>
      <c r="KB231" s="4">
        <f t="shared" ref="KB231:KJ231" si="1273">IF(BN1=1,HF231,0)</f>
        <v>0.99378633703219743</v>
      </c>
      <c r="KC231" s="4">
        <f t="shared" si="1273"/>
        <v>0.98658132725057279</v>
      </c>
      <c r="KD231" s="4">
        <f t="shared" si="1273"/>
        <v>0.9737536741734848</v>
      </c>
      <c r="KE231" s="4">
        <f t="shared" si="1273"/>
        <v>0.97925541087554768</v>
      </c>
      <c r="KF231" s="4">
        <f t="shared" si="1273"/>
        <v>0.97160689654037657</v>
      </c>
      <c r="KG231" s="4">
        <f t="shared" si="1273"/>
        <v>0.97661767184738757</v>
      </c>
      <c r="KH231" s="4">
        <f t="shared" si="1273"/>
        <v>0.93993408930833733</v>
      </c>
      <c r="KI231" s="4">
        <f t="shared" si="1273"/>
        <v>0.87795378400761925</v>
      </c>
      <c r="KJ231" s="4">
        <f t="shared" si="1273"/>
        <v>0</v>
      </c>
    </row>
    <row r="232" spans="1:296" x14ac:dyDescent="0.2">
      <c r="A232" s="4" t="str">
        <f>'Respondent Data'!A232</f>
        <v>1979</v>
      </c>
      <c r="B232" s="4">
        <f>SUMPRODUCT('Respondent Data'!I232:Z232,'Product Coding'!A100:R100)</f>
        <v>-0.83329216428792152</v>
      </c>
      <c r="C232" s="4">
        <f>SUMPRODUCT('Respondent Data'!I232:Z232,'Product Coding'!A101:R101)</f>
        <v>-2.4486437062688604E-2</v>
      </c>
      <c r="D232" s="4">
        <f>SUMPRODUCT('Respondent Data'!I232:Z232,'Product Coding'!A102:R102)</f>
        <v>-0.79772433668045151</v>
      </c>
      <c r="E232" s="4">
        <f>SUMPRODUCT('Respondent Data'!I232:Z232,'Product Coding'!A103:R103)</f>
        <v>-1.316205066095383</v>
      </c>
      <c r="F232" s="4">
        <f>SUMPRODUCT('Respondent Data'!I232:Z232,'Product Coding'!A104:R104)</f>
        <v>-2.0862480129787695</v>
      </c>
      <c r="G232" s="4">
        <f>SUMPRODUCT('Respondent Data'!I232:Z232,'Product Coding'!A105:R105)</f>
        <v>-3.1659314567652386</v>
      </c>
      <c r="H232" s="4">
        <f>SUMPRODUCT('Respondent Data'!I232:Z232,'Product Coding'!A106:R106)</f>
        <v>-2.0699735586549575</v>
      </c>
      <c r="I232" s="4">
        <f>SUMPRODUCT('Respondent Data'!I232:Z232,'Product Coding'!A107:R107)</f>
        <v>-1.2611678314297246</v>
      </c>
      <c r="J232" s="4">
        <f>SUMPRODUCT('Respondent Data'!I232:Z232,'Product Coding'!A108:R108)</f>
        <v>-2.0344057310474875</v>
      </c>
      <c r="K232" s="4">
        <f>SUMPRODUCT('Respondent Data'!I232:Z232,'Product Coding'!A109:R109)</f>
        <v>-2.5528864604624193</v>
      </c>
      <c r="L232" s="4">
        <f>SUMPRODUCT('Respondent Data'!I232:Z232,'Product Coding'!A110:R110)</f>
        <v>-3.3229294073458053</v>
      </c>
      <c r="M232" s="4">
        <f>SUMPRODUCT('Respondent Data'!I232:Z232,'Product Coding'!A111:R111)</f>
        <v>-4.4026128511322744</v>
      </c>
      <c r="N232" s="4">
        <f>SUMPRODUCT('Respondent Data'!I232:Z232,'Product Coding'!A112:R112)</f>
        <v>-3.2186576140200418</v>
      </c>
      <c r="O232" s="4">
        <f>SUMPRODUCT('Respondent Data'!I232:Z232,'Product Coding'!A113:R113)</f>
        <v>-2.4098518867948089</v>
      </c>
      <c r="P232" s="4">
        <f>SUMPRODUCT('Respondent Data'!I232:Z232,'Product Coding'!A114:R114)</f>
        <v>-3.1830897864125718</v>
      </c>
      <c r="Q232" s="4">
        <f>SUMPRODUCT('Respondent Data'!I232:Z232,'Product Coding'!A115:R115)</f>
        <v>-3.7015705158275027</v>
      </c>
      <c r="R232" s="4">
        <f>SUMPRODUCT('Respondent Data'!I232:Z232,'Product Coding'!A116:R116)</f>
        <v>-4.4716134627108897</v>
      </c>
      <c r="S232" s="4">
        <f>SUMPRODUCT('Respondent Data'!I232:Z232,'Product Coding'!A117:R117)</f>
        <v>-5.5512969064973587</v>
      </c>
      <c r="T232" s="4">
        <f>SUMPRODUCT('Respondent Data'!I232:Z232,'Product Coding'!A118:R118)</f>
        <v>-4.4553390083870781</v>
      </c>
      <c r="U232" s="4">
        <f>SUMPRODUCT('Respondent Data'!I232:Z232,'Product Coding'!A119:R119)</f>
        <v>-3.6465332811618447</v>
      </c>
      <c r="V232" s="4">
        <f>SUMPRODUCT('Respondent Data'!I232:Z232,'Product Coding'!A120:R120)</f>
        <v>-4.4197711807796081</v>
      </c>
      <c r="W232" s="4">
        <f>SUMPRODUCT('Respondent Data'!I232:Z232,'Product Coding'!A121:R121)</f>
        <v>-4.9382519101945386</v>
      </c>
      <c r="X232" s="4">
        <f>SUMPRODUCT('Respondent Data'!I232:Z232,'Product Coding'!A122:R122)</f>
        <v>-5.7082948570779255</v>
      </c>
      <c r="Y232" s="4">
        <f>SUMPRODUCT('Respondent Data'!I232:Z232,'Product Coding'!A123:R123)</f>
        <v>-6.7879783008643946</v>
      </c>
      <c r="Z232" s="4">
        <f>SUMPRODUCT('Respondent Data'!I232:Z232,'Product Coding'!A124:R124)</f>
        <v>-1.210270670833332</v>
      </c>
      <c r="AA232" s="4">
        <f>SUMPRODUCT('Respondent Data'!I232:Z232,'Product Coding'!A125:R125)</f>
        <v>-0.4014649436080987</v>
      </c>
      <c r="AB232" s="4">
        <f>SUMPRODUCT('Respondent Data'!I232:Z232,'Product Coding'!A126:R126)</f>
        <v>-1.1747028432258619</v>
      </c>
      <c r="AC232" s="4">
        <f>SUMPRODUCT('Respondent Data'!I232:Z232,'Product Coding'!A127:R127)</f>
        <v>-1.6931835726407933</v>
      </c>
      <c r="AD232" s="4">
        <f>SUMPRODUCT('Respondent Data'!I232:Z232,'Product Coding'!A128:R128)</f>
        <v>-2.4632265195241798</v>
      </c>
      <c r="AE232" s="4">
        <f>SUMPRODUCT('Respondent Data'!I232:Z232,'Product Coding'!A129:R129)</f>
        <v>-3.5429099633106489</v>
      </c>
      <c r="AF232" s="4">
        <f>SUMPRODUCT('Respondent Data'!I232:Z232,'Product Coding'!A130:R130)</f>
        <v>-2.4469520652003678</v>
      </c>
      <c r="AG232" s="4">
        <f>SUMPRODUCT('Respondent Data'!I232:Z232,'Product Coding'!A131:R131)</f>
        <v>-1.6381463379751349</v>
      </c>
      <c r="AH232" s="4">
        <f>SUMPRODUCT('Respondent Data'!I232:Z232,'Product Coding'!A132:R132)</f>
        <v>-2.4113842375928978</v>
      </c>
      <c r="AI232" s="4">
        <f>SUMPRODUCT('Respondent Data'!I232:Z232,'Product Coding'!A133:R133)</f>
        <v>-2.9298649670078292</v>
      </c>
      <c r="AJ232" s="4">
        <f>SUMPRODUCT('Respondent Data'!I232:Z232,'Product Coding'!A134:R134)</f>
        <v>-3.6999079138912156</v>
      </c>
      <c r="AK232" s="4">
        <f>SUMPRODUCT('Respondent Data'!I232:Z232,'Product Coding'!A135:R135)</f>
        <v>-4.7795913576776847</v>
      </c>
      <c r="AL232" s="4">
        <f>SUMPRODUCT('Respondent Data'!I232:Z232,'Product Coding'!A136:R136)</f>
        <v>1.4429745904091535</v>
      </c>
      <c r="AM232" s="4">
        <f>SUMPRODUCT('Respondent Data'!I232:Z232,'Product Coding'!A137:R137)</f>
        <v>2.2517803176343865</v>
      </c>
      <c r="AN232" s="4">
        <f>SUMPRODUCT('Respondent Data'!I232:Z232,'Product Coding'!A138:R138)</f>
        <v>1.4785424180166236</v>
      </c>
      <c r="AO232" s="4">
        <f>SUMPRODUCT('Respondent Data'!I232:Z232,'Product Coding'!A139:R139)</f>
        <v>0.96006168860169194</v>
      </c>
      <c r="AP232" s="4">
        <f>SUMPRODUCT('Respondent Data'!I232:Z232,'Product Coding'!A140:R140)</f>
        <v>0.19001874171830546</v>
      </c>
      <c r="AQ232" s="4">
        <f>SUMPRODUCT('Respondent Data'!I232:Z232,'Product Coding'!A141:R141)</f>
        <v>-0.88966470206816373</v>
      </c>
      <c r="AR232" s="4">
        <f>SUMPRODUCT('Respondent Data'!I232:Z232,'Product Coding'!A142:R142)</f>
        <v>0.20629319604211738</v>
      </c>
      <c r="AS232" s="4">
        <f>SUMPRODUCT('Respondent Data'!I232:Z232,'Product Coding'!A143:R143)</f>
        <v>1.0150989232673506</v>
      </c>
      <c r="AT232" s="4">
        <f>SUMPRODUCT('Respondent Data'!I232:Z232,'Product Coding'!A144:R144)</f>
        <v>0.24186102364958739</v>
      </c>
      <c r="AU232" s="4">
        <f>SUMPRODUCT('Respondent Data'!I232:Z232,'Product Coding'!A145:R145)</f>
        <v>-0.27661970576534406</v>
      </c>
      <c r="AV232" s="4">
        <f>SUMPRODUCT('Respondent Data'!I232:Z232,'Product Coding'!A146:R146)</f>
        <v>-1.0466626526487306</v>
      </c>
      <c r="AW232" s="4">
        <f>SUMPRODUCT('Respondent Data'!I232:Z232,'Product Coding'!A147:R147)</f>
        <v>-2.1263460964351997</v>
      </c>
      <c r="AX232" s="4">
        <f>SUMPRODUCT('Respondent Data'!I232:Z232,'Product Coding'!A148:R148)</f>
        <v>4.5099146960920287</v>
      </c>
      <c r="AY232" s="4">
        <f>SUMPRODUCT('Respondent Data'!I232:Z232,'Product Coding'!A149:R149)</f>
        <v>5.3187204233172611</v>
      </c>
      <c r="AZ232" s="4">
        <f>SUMPRODUCT('Respondent Data'!I232:Z232,'Product Coding'!A150:R150)</f>
        <v>4.5454825236994987</v>
      </c>
      <c r="BA232" s="4">
        <f>SUMPRODUCT('Respondent Data'!I232:Z232,'Product Coding'!A151:R151)</f>
        <v>4.0270017942845673</v>
      </c>
      <c r="BB232" s="4">
        <f>SUMPRODUCT('Respondent Data'!I232:Z232,'Product Coding'!A152:R152)</f>
        <v>3.2569588474011804</v>
      </c>
      <c r="BC232" s="4">
        <f>SUMPRODUCT('Respondent Data'!I232:Z232,'Product Coding'!A153:R153)</f>
        <v>2.1772754036147113</v>
      </c>
      <c r="BD232" s="4">
        <f>SUMPRODUCT('Respondent Data'!I232:Z232,'Product Coding'!A154:R154)</f>
        <v>3.2732333017249924</v>
      </c>
      <c r="BE232" s="4">
        <f>SUMPRODUCT('Respondent Data'!I232:Z232,'Product Coding'!A155:R155)</f>
        <v>4.0820390289502253</v>
      </c>
      <c r="BF232" s="4">
        <f>SUMPRODUCT('Respondent Data'!I232:Z232,'Product Coding'!A156:R156)</f>
        <v>3.3088011293324624</v>
      </c>
      <c r="BG232" s="4">
        <f>SUMPRODUCT('Respondent Data'!I232:Z232,'Product Coding'!A157:R157)</f>
        <v>2.790320399917531</v>
      </c>
      <c r="BH232" s="4">
        <f>SUMPRODUCT('Respondent Data'!I232:Z232,'Product Coding'!A158:R158)</f>
        <v>2.0202774530341445</v>
      </c>
      <c r="BI232" s="4">
        <f>SUMPRODUCT('Respondent Data'!I232:Z232,'Product Coding'!A159:R159)</f>
        <v>0.94059400924767533</v>
      </c>
      <c r="BJ232" s="4">
        <f>SUMPRODUCT('Respondent Data'!I232:Z232,'Product Coding'!A160:R160)</f>
        <v>6.038425723329059</v>
      </c>
      <c r="BK232" s="4">
        <f>SUMPRODUCT('Respondent Data'!I232:Z232,'Product Coding'!A161:R161)</f>
        <v>6.8472314505542915</v>
      </c>
      <c r="BL232" s="4">
        <f>SUMPRODUCT('Respondent Data'!I232:Z232,'Product Coding'!A162:R162)</f>
        <v>6.073993550936529</v>
      </c>
      <c r="BM232" s="4">
        <f>SUMPRODUCT('Respondent Data'!I232:Z232,'Product Coding'!A163:R163)</f>
        <v>5.5555128215215976</v>
      </c>
      <c r="BN232" s="4">
        <f>SUMPRODUCT('Respondent Data'!I232:Z232,'Product Coding'!A164:R164)</f>
        <v>4.7854698746382107</v>
      </c>
      <c r="BO232" s="4">
        <f>SUMPRODUCT('Respondent Data'!I232:Z232,'Product Coding'!A165:R165)</f>
        <v>3.7057864308517416</v>
      </c>
      <c r="BP232" s="4">
        <f>SUMPRODUCT('Respondent Data'!I232:Z232,'Product Coding'!A166:R166)</f>
        <v>4.8017443289620232</v>
      </c>
      <c r="BQ232" s="4">
        <f>SUMPRODUCT('Respondent Data'!I232:Z232,'Product Coding'!A167:R167)</f>
        <v>5.6105500561872557</v>
      </c>
      <c r="BR232" s="4">
        <f>SUMPRODUCT('Respondent Data'!I232:Z232,'Product Coding'!A168:R168)</f>
        <v>4.8373121565694932</v>
      </c>
      <c r="BS232" s="4">
        <f>SUMPRODUCT('Respondent Data'!I232:Z232,'Product Coding'!A169:R169)</f>
        <v>4.3188314271545618</v>
      </c>
      <c r="BT232" s="4">
        <f>SUMPRODUCT('Respondent Data'!I232:Z232,'Product Coding'!A170:R170)</f>
        <v>3.5487884802711749</v>
      </c>
      <c r="BU232" s="4">
        <f>SUMPRODUCT('Respondent Data'!I232:Z232,'Product Coding'!A171:R171)</f>
        <v>2.4691050364847058</v>
      </c>
      <c r="BV232" s="4">
        <f>SUMPRODUCT('Respondent Data'!I232:Z232,'Product Coding'!A172:R172)</f>
        <v>-2.97576725120522</v>
      </c>
      <c r="BX232" s="4">
        <f t="shared" si="1014"/>
        <v>2.3008811638618054</v>
      </c>
      <c r="BY232" s="4">
        <f t="shared" si="1015"/>
        <v>1.0247886918681564</v>
      </c>
      <c r="BZ232" s="4">
        <f t="shared" si="1016"/>
        <v>2.2204821049081325</v>
      </c>
      <c r="CA232" s="4">
        <f t="shared" si="1017"/>
        <v>3.7292422619764269</v>
      </c>
      <c r="CB232" s="4">
        <f t="shared" si="1018"/>
        <v>8.0546375037547833</v>
      </c>
      <c r="CC232" s="4">
        <f t="shared" si="1019"/>
        <v>23.710819353227674</v>
      </c>
      <c r="CD232" s="4">
        <f t="shared" si="1020"/>
        <v>7.9246135776373023</v>
      </c>
      <c r="CE232" s="4">
        <f t="shared" si="1021"/>
        <v>3.5295409903556951</v>
      </c>
      <c r="CF232" s="4">
        <f t="shared" si="1022"/>
        <v>7.6477059805738472</v>
      </c>
      <c r="CG232" s="4">
        <f t="shared" si="1023"/>
        <v>12.844124384918574</v>
      </c>
      <c r="CH232" s="4">
        <f t="shared" si="1024"/>
        <v>27.741497791250335</v>
      </c>
      <c r="CI232" s="4">
        <f t="shared" si="1025"/>
        <v>81.663965933869861</v>
      </c>
      <c r="CJ232" s="4">
        <f t="shared" si="1026"/>
        <v>24.994545323952416</v>
      </c>
      <c r="CK232" s="4">
        <f t="shared" si="1027"/>
        <v>11.132312180513363</v>
      </c>
      <c r="CL232" s="4">
        <f t="shared" si="1028"/>
        <v>24.121167787301243</v>
      </c>
      <c r="CM232" s="4">
        <f t="shared" si="1029"/>
        <v>40.510877399910321</v>
      </c>
      <c r="CN232" s="4">
        <f t="shared" si="1030"/>
        <v>87.497783595962176</v>
      </c>
      <c r="CO232" s="4">
        <f t="shared" si="1031"/>
        <v>257.57138538941598</v>
      </c>
      <c r="CP232" s="4">
        <f t="shared" si="1032"/>
        <v>86.085329547667513</v>
      </c>
      <c r="CQ232" s="4">
        <f t="shared" si="1033"/>
        <v>38.341516129466605</v>
      </c>
      <c r="CR232" s="4">
        <f t="shared" si="1034"/>
        <v>83.077273506332133</v>
      </c>
      <c r="CS232" s="4">
        <f t="shared" si="1035"/>
        <v>139.5261320434762</v>
      </c>
      <c r="CT232" s="4">
        <f t="shared" si="1036"/>
        <v>301.35677356493761</v>
      </c>
      <c r="CU232" s="4">
        <f t="shared" si="1037"/>
        <v>887.11826144116799</v>
      </c>
      <c r="CV232" s="4">
        <f t="shared" si="1038"/>
        <v>3.3543924658882491</v>
      </c>
      <c r="CW232" s="4">
        <f t="shared" si="1039"/>
        <v>1.4940117382509379</v>
      </c>
      <c r="CX232" s="4">
        <f t="shared" si="1040"/>
        <v>3.2371808506799011</v>
      </c>
      <c r="CY232" s="4">
        <f t="shared" si="1041"/>
        <v>5.43676150838232</v>
      </c>
      <c r="CZ232" s="4">
        <f t="shared" si="1042"/>
        <v>11.742638334571001</v>
      </c>
      <c r="DA232" s="4">
        <f t="shared" si="1043"/>
        <v>34.56736273376751</v>
      </c>
      <c r="DB232" s="4">
        <f t="shared" si="1044"/>
        <v>11.553079966670918</v>
      </c>
      <c r="DC232" s="4">
        <f t="shared" si="1045"/>
        <v>5.1456224215515327</v>
      </c>
      <c r="DD232" s="4">
        <f t="shared" si="1046"/>
        <v>11.149383864531561</v>
      </c>
      <c r="DE232" s="4">
        <f t="shared" si="1047"/>
        <v>18.725101819421951</v>
      </c>
      <c r="DF232" s="4">
        <f t="shared" si="1048"/>
        <v>40.443579896686359</v>
      </c>
      <c r="DG232" s="4">
        <f t="shared" si="1049"/>
        <v>119.05568890979045</v>
      </c>
      <c r="DH232" s="4">
        <f t="shared" si="1050"/>
        <v>0.23622404279563117</v>
      </c>
      <c r="DI232" s="4">
        <f t="shared" si="1051"/>
        <v>0.10521174739769479</v>
      </c>
      <c r="DJ232" s="4">
        <f t="shared" si="1052"/>
        <v>0.22796973090795228</v>
      </c>
      <c r="DK232" s="4">
        <f t="shared" si="1053"/>
        <v>0.38286926657690973</v>
      </c>
      <c r="DL232" s="4">
        <f t="shared" si="1054"/>
        <v>0.82694363545345839</v>
      </c>
      <c r="DM232" s="4">
        <f t="shared" si="1055"/>
        <v>2.4343132942231103</v>
      </c>
      <c r="DN232" s="4">
        <f t="shared" si="1056"/>
        <v>0.81359449862273225</v>
      </c>
      <c r="DO232" s="4">
        <f t="shared" si="1057"/>
        <v>0.36236658157317819</v>
      </c>
      <c r="DP232" s="4">
        <f t="shared" si="1058"/>
        <v>0.78516528937606045</v>
      </c>
      <c r="DQ232" s="4">
        <f t="shared" si="1059"/>
        <v>1.3186647950487751</v>
      </c>
      <c r="DR232" s="4">
        <f t="shared" si="1060"/>
        <v>2.8481300400826894</v>
      </c>
      <c r="DS232" s="4">
        <f t="shared" si="1061"/>
        <v>8.3841758047362127</v>
      </c>
      <c r="DT232" s="4">
        <f t="shared" si="1062"/>
        <v>1.099939842745924E-2</v>
      </c>
      <c r="DU232" s="4">
        <f t="shared" si="1063"/>
        <v>4.8990183860228402E-3</v>
      </c>
      <c r="DV232" s="4">
        <f t="shared" si="1064"/>
        <v>1.0615049467367814E-2</v>
      </c>
      <c r="DW232" s="4">
        <f t="shared" si="1065"/>
        <v>1.7827701020052218E-2</v>
      </c>
      <c r="DX232" s="4">
        <f t="shared" si="1066"/>
        <v>3.8505320693683523E-2</v>
      </c>
      <c r="DY232" s="4">
        <f t="shared" si="1067"/>
        <v>0.11334994314522844</v>
      </c>
      <c r="DZ232" s="4">
        <f t="shared" si="1068"/>
        <v>3.7883739279166544E-2</v>
      </c>
      <c r="EA232" s="4">
        <f t="shared" si="1069"/>
        <v>1.6873025964457476E-2</v>
      </c>
      <c r="EB232" s="4">
        <f t="shared" si="1070"/>
        <v>3.6559978176016313E-2</v>
      </c>
      <c r="EC232" s="4">
        <f t="shared" si="1071"/>
        <v>6.140153771542179E-2</v>
      </c>
      <c r="ED232" s="4">
        <f t="shared" si="1072"/>
        <v>0.13261866452428842</v>
      </c>
      <c r="EE232" s="4">
        <f t="shared" si="1073"/>
        <v>0.39039586771420243</v>
      </c>
      <c r="EF232" s="4">
        <f t="shared" si="1074"/>
        <v>2.3853110989690471E-3</v>
      </c>
      <c r="EG232" s="4">
        <f t="shared" si="1075"/>
        <v>1.0623929124215744E-3</v>
      </c>
      <c r="EH232" s="4">
        <f t="shared" si="1076"/>
        <v>2.3019618279675911E-3</v>
      </c>
      <c r="EI232" s="4">
        <f t="shared" si="1077"/>
        <v>3.8660853493653431E-3</v>
      </c>
      <c r="EJ232" s="4">
        <f t="shared" si="1078"/>
        <v>8.3501992791456415E-3</v>
      </c>
      <c r="EK232" s="4">
        <f t="shared" si="1079"/>
        <v>2.4580878603038109E-2</v>
      </c>
      <c r="EL232" s="4">
        <f t="shared" si="1080"/>
        <v>8.2154041758735474E-3</v>
      </c>
      <c r="EM232" s="4">
        <f t="shared" si="1081"/>
        <v>3.6590561176271627E-3</v>
      </c>
      <c r="EN232" s="4">
        <f t="shared" si="1082"/>
        <v>7.9283355627533005E-3</v>
      </c>
      <c r="EO232" s="4">
        <f t="shared" si="1083"/>
        <v>1.3315434509648307E-2</v>
      </c>
      <c r="EP232" s="4">
        <f t="shared" si="1084"/>
        <v>2.8759461211126311E-2</v>
      </c>
      <c r="EQ232" s="4">
        <f t="shared" si="1085"/>
        <v>8.4660593248956542E-2</v>
      </c>
      <c r="ER232" s="4">
        <f t="shared" si="1086"/>
        <v>19.604659179073952</v>
      </c>
      <c r="ET232" s="4">
        <f t="shared" si="1087"/>
        <v>0.30294940967522394</v>
      </c>
      <c r="EU232" s="4">
        <f t="shared" si="1088"/>
        <v>0.49387869658505318</v>
      </c>
      <c r="EV232" s="4">
        <f t="shared" si="1089"/>
        <v>0.3105125156497418</v>
      </c>
      <c r="EW232" s="4">
        <f t="shared" si="1090"/>
        <v>0.21145036447806836</v>
      </c>
      <c r="EX232" s="4">
        <f t="shared" si="1091"/>
        <v>0.11044064432014195</v>
      </c>
      <c r="EY232" s="4">
        <f t="shared" si="1092"/>
        <v>4.0468103696018567E-2</v>
      </c>
      <c r="EZ232" s="4">
        <f t="shared" si="1093"/>
        <v>0.11204966929949021</v>
      </c>
      <c r="FA232" s="4">
        <f t="shared" si="1094"/>
        <v>0.22077292205307367</v>
      </c>
      <c r="FB232" s="4">
        <f t="shared" si="1095"/>
        <v>0.11563760403584417</v>
      </c>
      <c r="FC232" s="4">
        <f t="shared" si="1096"/>
        <v>7.223280954405277E-2</v>
      </c>
      <c r="FD232" s="4">
        <f t="shared" si="1097"/>
        <v>3.4792897964573931E-2</v>
      </c>
      <c r="FE232" s="4">
        <f t="shared" si="1098"/>
        <v>1.2097169409945653E-2</v>
      </c>
      <c r="FF232" s="4">
        <f t="shared" si="1099"/>
        <v>3.8469609202149035E-2</v>
      </c>
      <c r="FG232" s="4">
        <f t="shared" si="1100"/>
        <v>8.2424519343161695E-2</v>
      </c>
      <c r="FH232" s="4">
        <f t="shared" si="1101"/>
        <v>3.9807066632686572E-2</v>
      </c>
      <c r="FI232" s="4">
        <f t="shared" si="1102"/>
        <v>2.4090071389388661E-2</v>
      </c>
      <c r="FJ232" s="4">
        <f t="shared" si="1103"/>
        <v>1.1299718019668305E-2</v>
      </c>
      <c r="FK232" s="4">
        <f t="shared" si="1104"/>
        <v>3.8674039607823237E-3</v>
      </c>
      <c r="FL232" s="4">
        <f t="shared" si="1105"/>
        <v>1.1482990363521958E-2</v>
      </c>
      <c r="FM232" s="4">
        <f t="shared" si="1106"/>
        <v>2.5418440832558682E-2</v>
      </c>
      <c r="FN232" s="4">
        <f t="shared" si="1107"/>
        <v>1.1893820509351873E-2</v>
      </c>
      <c r="FO232" s="4">
        <f t="shared" si="1108"/>
        <v>7.1161141736301291E-3</v>
      </c>
      <c r="FP232" s="4">
        <f t="shared" si="1109"/>
        <v>3.3073510747237437E-3</v>
      </c>
      <c r="FQ232" s="4">
        <f t="shared" si="1110"/>
        <v>1.1259761716612821E-3</v>
      </c>
      <c r="FR232" s="4">
        <f t="shared" si="1111"/>
        <v>0.22965316237198904</v>
      </c>
      <c r="FS232" s="4">
        <f t="shared" si="1112"/>
        <v>0.40096042238410018</v>
      </c>
      <c r="FT232" s="4">
        <f t="shared" si="1113"/>
        <v>0.23600597549182714</v>
      </c>
      <c r="FU232" s="4">
        <f t="shared" si="1114"/>
        <v>0.15535762800870323</v>
      </c>
      <c r="FV232" s="4">
        <f t="shared" si="1115"/>
        <v>7.8476683850233944E-2</v>
      </c>
      <c r="FW232" s="4">
        <f t="shared" si="1116"/>
        <v>2.8115663438003629E-2</v>
      </c>
      <c r="FX232" s="4">
        <f t="shared" si="1117"/>
        <v>7.9661724664787617E-2</v>
      </c>
      <c r="FY232" s="4">
        <f t="shared" si="1118"/>
        <v>0.16271744851964703</v>
      </c>
      <c r="FZ232" s="4">
        <f t="shared" si="1119"/>
        <v>8.2308700683938474E-2</v>
      </c>
      <c r="GA232" s="4">
        <f t="shared" si="1120"/>
        <v>5.0696823223258032E-2</v>
      </c>
      <c r="GB232" s="4">
        <f t="shared" si="1121"/>
        <v>2.4129189671666263E-2</v>
      </c>
      <c r="GC232" s="4">
        <f t="shared" si="1122"/>
        <v>8.3294678418062932E-3</v>
      </c>
      <c r="GD232" s="4">
        <f t="shared" si="1123"/>
        <v>0.80891486120798328</v>
      </c>
      <c r="GE232" s="4">
        <f t="shared" si="1124"/>
        <v>0.90480399104929543</v>
      </c>
      <c r="GF232" s="4">
        <f t="shared" si="1125"/>
        <v>0.81435232060696394</v>
      </c>
      <c r="GG232" s="4">
        <f t="shared" si="1126"/>
        <v>0.72313415604018261</v>
      </c>
      <c r="GH232" s="4">
        <f t="shared" si="1127"/>
        <v>0.54736226153566803</v>
      </c>
      <c r="GI232" s="4">
        <f t="shared" si="1128"/>
        <v>0.29117902600269729</v>
      </c>
      <c r="GJ232" s="4">
        <f t="shared" si="1129"/>
        <v>0.55139117413479877</v>
      </c>
      <c r="GK232" s="4">
        <f t="shared" si="1130"/>
        <v>0.73401683036386633</v>
      </c>
      <c r="GL232" s="4">
        <f t="shared" si="1131"/>
        <v>0.56017221819807705</v>
      </c>
      <c r="GM232" s="4">
        <f t="shared" si="1132"/>
        <v>0.43128269430552341</v>
      </c>
      <c r="GN232" s="4">
        <f t="shared" si="1133"/>
        <v>0.25986647789545902</v>
      </c>
      <c r="GO232" s="4">
        <f t="shared" si="1134"/>
        <v>0.10656236848155572</v>
      </c>
      <c r="GP232" s="4">
        <f t="shared" si="1135"/>
        <v>0.98912027203520791</v>
      </c>
      <c r="GQ232" s="4">
        <f t="shared" si="1136"/>
        <v>0.99512486499002528</v>
      </c>
      <c r="GR232" s="4">
        <f t="shared" si="1137"/>
        <v>0.98949644627500621</v>
      </c>
      <c r="GS232" s="4">
        <f t="shared" si="1138"/>
        <v>0.98248455902488641</v>
      </c>
      <c r="GT232" s="4">
        <f t="shared" si="1139"/>
        <v>0.96292236551280885</v>
      </c>
      <c r="GU232" s="4">
        <f t="shared" si="1140"/>
        <v>0.89819019272142464</v>
      </c>
      <c r="GV232" s="4">
        <f t="shared" si="1141"/>
        <v>0.96349905307748862</v>
      </c>
      <c r="GW232" s="4">
        <f t="shared" si="1142"/>
        <v>0.98340694901563142</v>
      </c>
      <c r="GX232" s="4">
        <f t="shared" si="1143"/>
        <v>0.96472951016269293</v>
      </c>
      <c r="GY232" s="4">
        <f t="shared" si="1144"/>
        <v>0.94215050993087546</v>
      </c>
      <c r="GZ232" s="4">
        <f t="shared" si="1145"/>
        <v>0.88290969531215557</v>
      </c>
      <c r="HA232" s="4">
        <f t="shared" si="1146"/>
        <v>0.71921962889891955</v>
      </c>
      <c r="HB232" s="4">
        <f t="shared" si="1147"/>
        <v>0.99762036507063934</v>
      </c>
      <c r="HC232" s="4">
        <f t="shared" si="1148"/>
        <v>0.99893873456845106</v>
      </c>
      <c r="HD232" s="4">
        <f t="shared" si="1149"/>
        <v>0.99770332503014425</v>
      </c>
      <c r="HE232" s="4">
        <f t="shared" si="1150"/>
        <v>0.99614880370421144</v>
      </c>
      <c r="HF232" s="4">
        <f t="shared" si="1151"/>
        <v>0.99171894914572822</v>
      </c>
      <c r="HG232" s="4">
        <f t="shared" si="1152"/>
        <v>0.97600884506399055</v>
      </c>
      <c r="HH232" s="4">
        <f t="shared" si="1153"/>
        <v>0.99185153872689646</v>
      </c>
      <c r="HI232" s="4">
        <f t="shared" si="1154"/>
        <v>0.99635428376267421</v>
      </c>
      <c r="HJ232" s="4">
        <f t="shared" si="1155"/>
        <v>0.99213402849883503</v>
      </c>
      <c r="HK232" s="4">
        <f t="shared" si="1156"/>
        <v>0.98685953647188673</v>
      </c>
      <c r="HL232" s="4">
        <f t="shared" si="1157"/>
        <v>0.97204452323843638</v>
      </c>
      <c r="HM232" s="4">
        <f t="shared" si="1158"/>
        <v>0.92194738725100445</v>
      </c>
      <c r="HN232" s="4">
        <f t="shared" si="1159"/>
        <v>4.8532712495220398E-2</v>
      </c>
      <c r="HP232" s="4">
        <f t="shared" ref="HP232:IU232" si="1274">IF(B1=1,ET232,0)</f>
        <v>0.30294940967522394</v>
      </c>
      <c r="HQ232" s="4">
        <f t="shared" si="1274"/>
        <v>0.49387869658505318</v>
      </c>
      <c r="HR232" s="4">
        <f t="shared" si="1274"/>
        <v>0.3105125156497418</v>
      </c>
      <c r="HS232" s="4">
        <f t="shared" si="1274"/>
        <v>0.21145036447806836</v>
      </c>
      <c r="HT232" s="4">
        <f t="shared" si="1274"/>
        <v>0.11044064432014195</v>
      </c>
      <c r="HU232" s="4">
        <f t="shared" si="1274"/>
        <v>4.0468103696018567E-2</v>
      </c>
      <c r="HV232" s="4">
        <f t="shared" si="1274"/>
        <v>0.11204966929949021</v>
      </c>
      <c r="HW232" s="4">
        <f t="shared" si="1274"/>
        <v>0.22077292205307367</v>
      </c>
      <c r="HX232" s="4">
        <f t="shared" si="1274"/>
        <v>0.11563760403584417</v>
      </c>
      <c r="HY232" s="4">
        <f t="shared" si="1274"/>
        <v>7.223280954405277E-2</v>
      </c>
      <c r="HZ232" s="4">
        <f t="shared" si="1274"/>
        <v>3.4792897964573931E-2</v>
      </c>
      <c r="IA232" s="4">
        <f t="shared" si="1274"/>
        <v>1.2097169409945653E-2</v>
      </c>
      <c r="IB232" s="4">
        <f t="shared" si="1274"/>
        <v>3.8469609202149035E-2</v>
      </c>
      <c r="IC232" s="4">
        <f t="shared" si="1274"/>
        <v>8.2424519343161695E-2</v>
      </c>
      <c r="ID232" s="4">
        <f t="shared" si="1274"/>
        <v>3.9807066632686572E-2</v>
      </c>
      <c r="IE232" s="4">
        <f t="shared" si="1274"/>
        <v>2.4090071389388661E-2</v>
      </c>
      <c r="IF232" s="4">
        <f t="shared" si="1274"/>
        <v>1.1299718019668305E-2</v>
      </c>
      <c r="IG232" s="4">
        <f t="shared" si="1274"/>
        <v>3.8674039607823237E-3</v>
      </c>
      <c r="IH232" s="4">
        <f t="shared" si="1274"/>
        <v>1.1482990363521958E-2</v>
      </c>
      <c r="II232" s="4">
        <f t="shared" si="1274"/>
        <v>2.5418440832558682E-2</v>
      </c>
      <c r="IJ232" s="4">
        <f t="shared" si="1274"/>
        <v>1.1893820509351873E-2</v>
      </c>
      <c r="IK232" s="4">
        <f t="shared" si="1274"/>
        <v>7.1161141736301291E-3</v>
      </c>
      <c r="IL232" s="4">
        <f t="shared" si="1274"/>
        <v>3.3073510747237437E-3</v>
      </c>
      <c r="IM232" s="4">
        <f t="shared" si="1274"/>
        <v>1.1259761716612821E-3</v>
      </c>
      <c r="IN232" s="4">
        <f t="shared" si="1274"/>
        <v>0.22965316237198904</v>
      </c>
      <c r="IO232" s="4">
        <f t="shared" si="1274"/>
        <v>0.40096042238410018</v>
      </c>
      <c r="IP232" s="4">
        <f t="shared" si="1274"/>
        <v>0.23600597549182714</v>
      </c>
      <c r="IQ232" s="4">
        <f t="shared" si="1274"/>
        <v>0.15535762800870323</v>
      </c>
      <c r="IR232" s="4">
        <f t="shared" si="1274"/>
        <v>7.8476683850233944E-2</v>
      </c>
      <c r="IS232" s="4">
        <f t="shared" si="1274"/>
        <v>2.8115663438003629E-2</v>
      </c>
      <c r="IT232" s="4">
        <f t="shared" si="1274"/>
        <v>7.9661724664787617E-2</v>
      </c>
      <c r="IU232" s="4">
        <f t="shared" si="1274"/>
        <v>0.16271744851964703</v>
      </c>
      <c r="IV232" s="4">
        <f t="shared" ref="IV232:KA232" si="1275">IF(AH1=1,FZ232,0)</f>
        <v>8.2308700683938474E-2</v>
      </c>
      <c r="IW232" s="4">
        <f t="shared" si="1275"/>
        <v>5.0696823223258032E-2</v>
      </c>
      <c r="IX232" s="4">
        <f t="shared" si="1275"/>
        <v>2.4129189671666263E-2</v>
      </c>
      <c r="IY232" s="4">
        <f t="shared" si="1275"/>
        <v>8.3294678418062932E-3</v>
      </c>
      <c r="IZ232" s="4">
        <f t="shared" si="1275"/>
        <v>0.80891486120798328</v>
      </c>
      <c r="JA232" s="4">
        <f t="shared" si="1275"/>
        <v>0.90480399104929543</v>
      </c>
      <c r="JB232" s="4">
        <f t="shared" si="1275"/>
        <v>0.81435232060696394</v>
      </c>
      <c r="JC232" s="4">
        <f t="shared" si="1275"/>
        <v>0.72313415604018261</v>
      </c>
      <c r="JD232" s="4">
        <f t="shared" si="1275"/>
        <v>0.54736226153566803</v>
      </c>
      <c r="JE232" s="4">
        <f t="shared" si="1275"/>
        <v>0.29117902600269729</v>
      </c>
      <c r="JF232" s="4">
        <f t="shared" si="1275"/>
        <v>0.55139117413479877</v>
      </c>
      <c r="JG232" s="4">
        <f t="shared" si="1275"/>
        <v>0.73401683036386633</v>
      </c>
      <c r="JH232" s="4">
        <f t="shared" si="1275"/>
        <v>0.56017221819807705</v>
      </c>
      <c r="JI232" s="4">
        <f t="shared" si="1275"/>
        <v>0.43128269430552341</v>
      </c>
      <c r="JJ232" s="4">
        <f t="shared" si="1275"/>
        <v>0.25986647789545902</v>
      </c>
      <c r="JK232" s="4">
        <f t="shared" si="1275"/>
        <v>0.10656236848155572</v>
      </c>
      <c r="JL232" s="4">
        <f t="shared" si="1275"/>
        <v>0.98912027203520791</v>
      </c>
      <c r="JM232" s="4">
        <f t="shared" si="1275"/>
        <v>0.99512486499002528</v>
      </c>
      <c r="JN232" s="4">
        <f t="shared" si="1275"/>
        <v>0.98949644627500621</v>
      </c>
      <c r="JO232" s="4">
        <f t="shared" si="1275"/>
        <v>0.98248455902488641</v>
      </c>
      <c r="JP232" s="4">
        <f t="shared" si="1275"/>
        <v>0.96292236551280885</v>
      </c>
      <c r="JQ232" s="4">
        <f t="shared" si="1275"/>
        <v>0.89819019272142464</v>
      </c>
      <c r="JR232" s="4">
        <f t="shared" si="1275"/>
        <v>0.96349905307748862</v>
      </c>
      <c r="JS232" s="4">
        <f t="shared" si="1275"/>
        <v>0.98340694901563142</v>
      </c>
      <c r="JT232" s="4">
        <f t="shared" si="1275"/>
        <v>0.96472951016269293</v>
      </c>
      <c r="JU232" s="4">
        <f t="shared" si="1275"/>
        <v>0.94215050993087546</v>
      </c>
      <c r="JV232" s="4">
        <f t="shared" si="1275"/>
        <v>0.88290969531215557</v>
      </c>
      <c r="JW232" s="4">
        <f t="shared" si="1275"/>
        <v>0.71921962889891955</v>
      </c>
      <c r="JX232" s="4">
        <f t="shared" si="1275"/>
        <v>0.99762036507063934</v>
      </c>
      <c r="JY232" s="4">
        <f t="shared" si="1275"/>
        <v>0.99893873456845106</v>
      </c>
      <c r="JZ232" s="4">
        <f t="shared" si="1275"/>
        <v>0.99770332503014425</v>
      </c>
      <c r="KA232" s="4">
        <f t="shared" si="1275"/>
        <v>0.99614880370421144</v>
      </c>
      <c r="KB232" s="4">
        <f t="shared" ref="KB232:KJ232" si="1276">IF(BN1=1,HF232,0)</f>
        <v>0.99171894914572822</v>
      </c>
      <c r="KC232" s="4">
        <f t="shared" si="1276"/>
        <v>0.97600884506399055</v>
      </c>
      <c r="KD232" s="4">
        <f t="shared" si="1276"/>
        <v>0.99185153872689646</v>
      </c>
      <c r="KE232" s="4">
        <f t="shared" si="1276"/>
        <v>0.99635428376267421</v>
      </c>
      <c r="KF232" s="4">
        <f t="shared" si="1276"/>
        <v>0.99213402849883503</v>
      </c>
      <c r="KG232" s="4">
        <f t="shared" si="1276"/>
        <v>0.98685953647188673</v>
      </c>
      <c r="KH232" s="4">
        <f t="shared" si="1276"/>
        <v>0.97204452323843638</v>
      </c>
      <c r="KI232" s="4">
        <f t="shared" si="1276"/>
        <v>0.92194738725100445</v>
      </c>
      <c r="KJ232" s="4">
        <f t="shared" si="1276"/>
        <v>0</v>
      </c>
    </row>
    <row r="233" spans="1:296" x14ac:dyDescent="0.2">
      <c r="A233" s="4" t="str">
        <f>'Respondent Data'!A233</f>
        <v>1986</v>
      </c>
      <c r="B233" s="4">
        <f>SUMPRODUCT('Respondent Data'!I233:Z233,'Product Coding'!A100:R100)</f>
        <v>0.53866742647083599</v>
      </c>
      <c r="C233" s="4">
        <f>SUMPRODUCT('Respondent Data'!I233:Z233,'Product Coding'!A101:R101)</f>
        <v>0.75257988680253995</v>
      </c>
      <c r="D233" s="4">
        <f>SUMPRODUCT('Respondent Data'!I233:Z233,'Product Coding'!A102:R102)</f>
        <v>-0.56457876804589491</v>
      </c>
      <c r="E233" s="4">
        <f>SUMPRODUCT('Respondent Data'!I233:Z233,'Product Coding'!A103:R103)</f>
        <v>-0.60996899795032711</v>
      </c>
      <c r="F233" s="4">
        <f>SUMPRODUCT('Respondent Data'!I233:Z233,'Product Coding'!A104:R104)</f>
        <v>0.27970068089460404</v>
      </c>
      <c r="G233" s="4">
        <f>SUMPRODUCT('Respondent Data'!I233:Z233,'Product Coding'!A105:R105)</f>
        <v>-0.28159140441622704</v>
      </c>
      <c r="H233" s="4">
        <f>SUMPRODUCT('Respondent Data'!I233:Z233,'Product Coding'!A106:R106)</f>
        <v>1.1628262486449239</v>
      </c>
      <c r="I233" s="4">
        <f>SUMPRODUCT('Respondent Data'!I233:Z233,'Product Coding'!A107:R107)</f>
        <v>1.3767387089766279</v>
      </c>
      <c r="J233" s="4">
        <f>SUMPRODUCT('Respondent Data'!I233:Z233,'Product Coding'!A108:R108)</f>
        <v>5.9580054128193061E-2</v>
      </c>
      <c r="K233" s="4">
        <f>SUMPRODUCT('Respondent Data'!I233:Z233,'Product Coding'!A109:R109)</f>
        <v>1.4189824223760972E-2</v>
      </c>
      <c r="L233" s="4">
        <f>SUMPRODUCT('Respondent Data'!I233:Z233,'Product Coding'!A110:R110)</f>
        <v>0.90385950306869201</v>
      </c>
      <c r="M233" s="4">
        <f>SUMPRODUCT('Respondent Data'!I233:Z233,'Product Coding'!A111:R111)</f>
        <v>0.34256741775786098</v>
      </c>
      <c r="N233" s="4">
        <f>SUMPRODUCT('Respondent Data'!I233:Z233,'Product Coding'!A112:R112)</f>
        <v>9.2704152601969958E-2</v>
      </c>
      <c r="O233" s="4">
        <f>SUMPRODUCT('Respondent Data'!I233:Z233,'Product Coding'!A113:R113)</f>
        <v>0.30661661293367398</v>
      </c>
      <c r="P233" s="4">
        <f>SUMPRODUCT('Respondent Data'!I233:Z233,'Product Coding'!A114:R114)</f>
        <v>-1.0105420419147608</v>
      </c>
      <c r="Q233" s="4">
        <f>SUMPRODUCT('Respondent Data'!I233:Z233,'Product Coding'!A115:R115)</f>
        <v>-1.055932271819193</v>
      </c>
      <c r="R233" s="4">
        <f>SUMPRODUCT('Respondent Data'!I233:Z233,'Product Coding'!A116:R116)</f>
        <v>-0.16626259297426199</v>
      </c>
      <c r="S233" s="4">
        <f>SUMPRODUCT('Respondent Data'!I233:Z233,'Product Coding'!A117:R117)</f>
        <v>-0.72755467828509301</v>
      </c>
      <c r="T233" s="4">
        <f>SUMPRODUCT('Respondent Data'!I233:Z233,'Product Coding'!A118:R118)</f>
        <v>0.71686297477605798</v>
      </c>
      <c r="U233" s="4">
        <f>SUMPRODUCT('Respondent Data'!I233:Z233,'Product Coding'!A119:R119)</f>
        <v>0.93077543510776195</v>
      </c>
      <c r="V233" s="4">
        <f>SUMPRODUCT('Respondent Data'!I233:Z233,'Product Coding'!A120:R120)</f>
        <v>-0.38638321974067286</v>
      </c>
      <c r="W233" s="4">
        <f>SUMPRODUCT('Respondent Data'!I233:Z233,'Product Coding'!A121:R121)</f>
        <v>-0.43177344964510506</v>
      </c>
      <c r="X233" s="4">
        <f>SUMPRODUCT('Respondent Data'!I233:Z233,'Product Coding'!A122:R122)</f>
        <v>0.45789622919982603</v>
      </c>
      <c r="Y233" s="4">
        <f>SUMPRODUCT('Respondent Data'!I233:Z233,'Product Coding'!A123:R123)</f>
        <v>-0.10339585611100499</v>
      </c>
      <c r="Z233" s="4">
        <f>SUMPRODUCT('Respondent Data'!I233:Z233,'Product Coding'!A124:R124)</f>
        <v>0.71357725677851591</v>
      </c>
      <c r="AA233" s="4">
        <f>SUMPRODUCT('Respondent Data'!I233:Z233,'Product Coding'!A125:R125)</f>
        <v>0.9274897171102201</v>
      </c>
      <c r="AB233" s="4">
        <f>SUMPRODUCT('Respondent Data'!I233:Z233,'Product Coding'!A126:R126)</f>
        <v>-0.38966893773821493</v>
      </c>
      <c r="AC233" s="4">
        <f>SUMPRODUCT('Respondent Data'!I233:Z233,'Product Coding'!A127:R127)</f>
        <v>-0.43505916764264702</v>
      </c>
      <c r="AD233" s="4">
        <f>SUMPRODUCT('Respondent Data'!I233:Z233,'Product Coding'!A128:R128)</f>
        <v>0.45461051120228396</v>
      </c>
      <c r="AE233" s="4">
        <f>SUMPRODUCT('Respondent Data'!I233:Z233,'Product Coding'!A129:R129)</f>
        <v>-0.10668157410854701</v>
      </c>
      <c r="AF233" s="4">
        <f>SUMPRODUCT('Respondent Data'!I233:Z233,'Product Coding'!A130:R130)</f>
        <v>1.3377360789526038</v>
      </c>
      <c r="AG233" s="4">
        <f>SUMPRODUCT('Respondent Data'!I233:Z233,'Product Coding'!A131:R131)</f>
        <v>1.551648539284308</v>
      </c>
      <c r="AH233" s="4">
        <f>SUMPRODUCT('Respondent Data'!I233:Z233,'Product Coding'!A132:R132)</f>
        <v>0.2344898844358731</v>
      </c>
      <c r="AI233" s="4">
        <f>SUMPRODUCT('Respondent Data'!I233:Z233,'Product Coding'!A133:R133)</f>
        <v>0.18909965453144101</v>
      </c>
      <c r="AJ233" s="4">
        <f>SUMPRODUCT('Respondent Data'!I233:Z233,'Product Coding'!A134:R134)</f>
        <v>1.0787693333763719</v>
      </c>
      <c r="AK233" s="4">
        <f>SUMPRODUCT('Respondent Data'!I233:Z233,'Product Coding'!A135:R135)</f>
        <v>0.51747724806554096</v>
      </c>
      <c r="AL233" s="4">
        <f>SUMPRODUCT('Respondent Data'!I233:Z233,'Product Coding'!A136:R136)</f>
        <v>-0.24570567238491803</v>
      </c>
      <c r="AM233" s="4">
        <f>SUMPRODUCT('Respondent Data'!I233:Z233,'Product Coding'!A137:R137)</f>
        <v>-3.1793212053213948E-2</v>
      </c>
      <c r="AN233" s="4">
        <f>SUMPRODUCT('Respondent Data'!I233:Z233,'Product Coding'!A138:R138)</f>
        <v>-1.3489518669016489</v>
      </c>
      <c r="AO233" s="4">
        <f>SUMPRODUCT('Respondent Data'!I233:Z233,'Product Coding'!A139:R139)</f>
        <v>-1.3943420968060809</v>
      </c>
      <c r="AP233" s="4">
        <f>SUMPRODUCT('Respondent Data'!I233:Z233,'Product Coding'!A140:R140)</f>
        <v>-0.50467241796114992</v>
      </c>
      <c r="AQ233" s="4">
        <f>SUMPRODUCT('Respondent Data'!I233:Z233,'Product Coding'!A141:R141)</f>
        <v>-1.0659645032719809</v>
      </c>
      <c r="AR233" s="4">
        <f>SUMPRODUCT('Respondent Data'!I233:Z233,'Product Coding'!A142:R142)</f>
        <v>0.37845314978917</v>
      </c>
      <c r="AS233" s="4">
        <f>SUMPRODUCT('Respondent Data'!I233:Z233,'Product Coding'!A143:R143)</f>
        <v>0.59236561012087408</v>
      </c>
      <c r="AT233" s="4">
        <f>SUMPRODUCT('Respondent Data'!I233:Z233,'Product Coding'!A144:R144)</f>
        <v>-0.72479304472756101</v>
      </c>
      <c r="AU233" s="4">
        <f>SUMPRODUCT('Respondent Data'!I233:Z233,'Product Coding'!A145:R145)</f>
        <v>-0.77018327463199299</v>
      </c>
      <c r="AV233" s="4">
        <f>SUMPRODUCT('Respondent Data'!I233:Z233,'Product Coding'!A146:R146)</f>
        <v>0.11948640421293805</v>
      </c>
      <c r="AW233" s="4">
        <f>SUMPRODUCT('Respondent Data'!I233:Z233,'Product Coding'!A147:R147)</f>
        <v>-0.44180568109789292</v>
      </c>
      <c r="AX233" s="4">
        <f>SUMPRODUCT('Respondent Data'!I233:Z233,'Product Coding'!A148:R148)</f>
        <v>-0.49197924092726403</v>
      </c>
      <c r="AY233" s="4">
        <f>SUMPRODUCT('Respondent Data'!I233:Z233,'Product Coding'!A149:R149)</f>
        <v>-0.27806678059555995</v>
      </c>
      <c r="AZ233" s="4">
        <f>SUMPRODUCT('Respondent Data'!I233:Z233,'Product Coding'!A150:R150)</f>
        <v>-1.595225435443995</v>
      </c>
      <c r="BA233" s="4">
        <f>SUMPRODUCT('Respondent Data'!I233:Z233,'Product Coding'!A151:R151)</f>
        <v>-1.640615665348427</v>
      </c>
      <c r="BB233" s="4">
        <f>SUMPRODUCT('Respondent Data'!I233:Z233,'Product Coding'!A152:R152)</f>
        <v>-0.75094598650349598</v>
      </c>
      <c r="BC233" s="4">
        <f>SUMPRODUCT('Respondent Data'!I233:Z233,'Product Coding'!A153:R153)</f>
        <v>-1.3122380718143269</v>
      </c>
      <c r="BD233" s="4">
        <f>SUMPRODUCT('Respondent Data'!I233:Z233,'Product Coding'!A154:R154)</f>
        <v>0.132179581246824</v>
      </c>
      <c r="BE233" s="4">
        <f>SUMPRODUCT('Respondent Data'!I233:Z233,'Product Coding'!A155:R155)</f>
        <v>0.34609204157852808</v>
      </c>
      <c r="BF233" s="4">
        <f>SUMPRODUCT('Respondent Data'!I233:Z233,'Product Coding'!A156:R156)</f>
        <v>-0.97106661326990706</v>
      </c>
      <c r="BG233" s="4">
        <f>SUMPRODUCT('Respondent Data'!I233:Z233,'Product Coding'!A157:R157)</f>
        <v>-1.016456843174339</v>
      </c>
      <c r="BH233" s="4">
        <f>SUMPRODUCT('Respondent Data'!I233:Z233,'Product Coding'!A158:R158)</f>
        <v>-0.12678716432940795</v>
      </c>
      <c r="BI233" s="4">
        <f>SUMPRODUCT('Respondent Data'!I233:Z233,'Product Coding'!A159:R159)</f>
        <v>-0.68807924964023903</v>
      </c>
      <c r="BJ233" s="4">
        <f>SUMPRODUCT('Respondent Data'!I233:Z233,'Product Coding'!A160:R160)</f>
        <v>-1.2536001665692531</v>
      </c>
      <c r="BK233" s="4">
        <f>SUMPRODUCT('Respondent Data'!I233:Z233,'Product Coding'!A161:R161)</f>
        <v>-1.0396877062375489</v>
      </c>
      <c r="BL233" s="4">
        <f>SUMPRODUCT('Respondent Data'!I233:Z233,'Product Coding'!A162:R162)</f>
        <v>-2.3568463610859842</v>
      </c>
      <c r="BM233" s="4">
        <f>SUMPRODUCT('Respondent Data'!I233:Z233,'Product Coding'!A163:R163)</f>
        <v>-2.402236590990416</v>
      </c>
      <c r="BN233" s="4">
        <f>SUMPRODUCT('Respondent Data'!I233:Z233,'Product Coding'!A164:R164)</f>
        <v>-1.512566912145485</v>
      </c>
      <c r="BO233" s="4">
        <f>SUMPRODUCT('Respondent Data'!I233:Z233,'Product Coding'!A165:R165)</f>
        <v>-2.0738589974563162</v>
      </c>
      <c r="BP233" s="4">
        <f>SUMPRODUCT('Respondent Data'!I233:Z233,'Product Coding'!A166:R166)</f>
        <v>-0.62944134439516497</v>
      </c>
      <c r="BQ233" s="4">
        <f>SUMPRODUCT('Respondent Data'!I233:Z233,'Product Coding'!A167:R167)</f>
        <v>-0.41552888406346095</v>
      </c>
      <c r="BR233" s="4">
        <f>SUMPRODUCT('Respondent Data'!I233:Z233,'Product Coding'!A168:R168)</f>
        <v>-1.7326875389118961</v>
      </c>
      <c r="BS233" s="4">
        <f>SUMPRODUCT('Respondent Data'!I233:Z233,'Product Coding'!A169:R169)</f>
        <v>-1.7780777688163278</v>
      </c>
      <c r="BT233" s="4">
        <f>SUMPRODUCT('Respondent Data'!I233:Z233,'Product Coding'!A170:R170)</f>
        <v>-0.88840808997139709</v>
      </c>
      <c r="BU233" s="4">
        <f>SUMPRODUCT('Respondent Data'!I233:Z233,'Product Coding'!A171:R171)</f>
        <v>-1.4497001752822281</v>
      </c>
      <c r="BV233" s="4">
        <f>SUMPRODUCT('Respondent Data'!I233:Z233,'Product Coding'!A172:R172)</f>
        <v>-3.71284087159462</v>
      </c>
      <c r="BX233" s="4">
        <f t="shared" si="1014"/>
        <v>0.58352532490742326</v>
      </c>
      <c r="BY233" s="4">
        <f t="shared" si="1015"/>
        <v>0.47114947114706363</v>
      </c>
      <c r="BZ233" s="4">
        <f t="shared" si="1016"/>
        <v>1.7587068031672426</v>
      </c>
      <c r="CA233" s="4">
        <f t="shared" si="1017"/>
        <v>1.840374342520428</v>
      </c>
      <c r="CB233" s="4">
        <f t="shared" si="1018"/>
        <v>0.75600999582852979</v>
      </c>
      <c r="CC233" s="4">
        <f t="shared" si="1019"/>
        <v>1.3252371233112852</v>
      </c>
      <c r="CD233" s="4">
        <f t="shared" si="1020"/>
        <v>0.31260144182388411</v>
      </c>
      <c r="CE233" s="4">
        <f t="shared" si="1021"/>
        <v>0.2524003632892865</v>
      </c>
      <c r="CF233" s="4">
        <f t="shared" si="1022"/>
        <v>0.94216010676619055</v>
      </c>
      <c r="CG233" s="4">
        <f t="shared" si="1023"/>
        <v>0.98591037682698823</v>
      </c>
      <c r="CH233" s="4">
        <f t="shared" si="1024"/>
        <v>0.4050035270821552</v>
      </c>
      <c r="CI233" s="4">
        <f t="shared" si="1025"/>
        <v>0.70994525485482329</v>
      </c>
      <c r="CJ233" s="4">
        <f t="shared" si="1026"/>
        <v>0.91146311440265448</v>
      </c>
      <c r="CK233" s="4">
        <f t="shared" si="1027"/>
        <v>0.73593269390492422</v>
      </c>
      <c r="CL233" s="4">
        <f t="shared" si="1028"/>
        <v>2.7470896492628962</v>
      </c>
      <c r="CM233" s="4">
        <f t="shared" si="1029"/>
        <v>2.8746538638516377</v>
      </c>
      <c r="CN233" s="4">
        <f t="shared" si="1030"/>
        <v>1.1808831526322048</v>
      </c>
      <c r="CO233" s="4">
        <f t="shared" si="1031"/>
        <v>2.070012567024325</v>
      </c>
      <c r="CP233" s="4">
        <f t="shared" si="1032"/>
        <v>0.48828160761790607</v>
      </c>
      <c r="CQ233" s="4">
        <f t="shared" si="1033"/>
        <v>0.39424787816452123</v>
      </c>
      <c r="CR233" s="4">
        <f t="shared" si="1034"/>
        <v>1.4716485275344129</v>
      </c>
      <c r="CS233" s="4">
        <f t="shared" si="1035"/>
        <v>1.5399861912200439</v>
      </c>
      <c r="CT233" s="4">
        <f t="shared" si="1036"/>
        <v>0.63261311957099076</v>
      </c>
      <c r="CU233" s="4">
        <f t="shared" si="1037"/>
        <v>1.1089302990371919</v>
      </c>
      <c r="CV233" s="4">
        <f t="shared" si="1038"/>
        <v>0.48988860190319627</v>
      </c>
      <c r="CW233" s="4">
        <f t="shared" si="1039"/>
        <v>0.39554539598479904</v>
      </c>
      <c r="CX233" s="4">
        <f t="shared" si="1040"/>
        <v>1.4764919022116632</v>
      </c>
      <c r="CY233" s="4">
        <f t="shared" si="1041"/>
        <v>1.5450544734778775</v>
      </c>
      <c r="CZ233" s="4">
        <f t="shared" si="1042"/>
        <v>0.63469512645408788</v>
      </c>
      <c r="DA233" s="4">
        <f t="shared" si="1043"/>
        <v>1.1125799238142373</v>
      </c>
      <c r="DB233" s="4">
        <f t="shared" si="1044"/>
        <v>0.26243913803110719</v>
      </c>
      <c r="DC233" s="4">
        <f t="shared" si="1045"/>
        <v>0.21189836295667924</v>
      </c>
      <c r="DD233" s="4">
        <f t="shared" si="1046"/>
        <v>0.79097423500150732</v>
      </c>
      <c r="DE233" s="4">
        <f t="shared" si="1047"/>
        <v>0.82770401812852379</v>
      </c>
      <c r="DF233" s="4">
        <f t="shared" si="1048"/>
        <v>0.34001371179497247</v>
      </c>
      <c r="DG233" s="4">
        <f t="shared" si="1049"/>
        <v>0.59602226927137314</v>
      </c>
      <c r="DH233" s="4">
        <f t="shared" si="1050"/>
        <v>1.2785232134696265</v>
      </c>
      <c r="DI233" s="4">
        <f t="shared" si="1051"/>
        <v>1.0323040152045262</v>
      </c>
      <c r="DJ233" s="4">
        <f t="shared" si="1052"/>
        <v>3.8533845534347813</v>
      </c>
      <c r="DK233" s="4">
        <f t="shared" si="1053"/>
        <v>4.032320823024377</v>
      </c>
      <c r="DL233" s="4">
        <f t="shared" si="1054"/>
        <v>1.6564428106615576</v>
      </c>
      <c r="DM233" s="4">
        <f t="shared" si="1055"/>
        <v>2.9036382024619014</v>
      </c>
      <c r="DN233" s="4">
        <f t="shared" si="1056"/>
        <v>0.68492005895257146</v>
      </c>
      <c r="DO233" s="4">
        <f t="shared" si="1057"/>
        <v>0.55301751231571006</v>
      </c>
      <c r="DP233" s="4">
        <f t="shared" si="1058"/>
        <v>2.0643038371928464</v>
      </c>
      <c r="DQ233" s="4">
        <f t="shared" si="1059"/>
        <v>2.1601621204253165</v>
      </c>
      <c r="DR233" s="4">
        <f t="shared" si="1060"/>
        <v>0.88737607231316018</v>
      </c>
      <c r="DS233" s="4">
        <f t="shared" si="1061"/>
        <v>1.5555134453993165</v>
      </c>
      <c r="DT233" s="4">
        <f t="shared" si="1062"/>
        <v>1.6355501663479597</v>
      </c>
      <c r="DU233" s="4">
        <f t="shared" si="1063"/>
        <v>1.320574383008291</v>
      </c>
      <c r="DV233" s="4">
        <f t="shared" si="1064"/>
        <v>4.9294402174127123</v>
      </c>
      <c r="DW233" s="4">
        <f t="shared" si="1065"/>
        <v>5.1583443486867431</v>
      </c>
      <c r="DX233" s="4">
        <f t="shared" si="1066"/>
        <v>2.1190036175966185</v>
      </c>
      <c r="DY233" s="4">
        <f t="shared" si="1067"/>
        <v>3.7144776841110327</v>
      </c>
      <c r="DZ233" s="4">
        <f t="shared" si="1068"/>
        <v>0.87618363480073436</v>
      </c>
      <c r="EA233" s="4">
        <f t="shared" si="1069"/>
        <v>0.70744736953716802</v>
      </c>
      <c r="EB233" s="4">
        <f t="shared" si="1070"/>
        <v>2.640759627000469</v>
      </c>
      <c r="EC233" s="4">
        <f t="shared" si="1071"/>
        <v>2.7633862867552241</v>
      </c>
      <c r="ED233" s="4">
        <f t="shared" si="1072"/>
        <v>1.1351753862539216</v>
      </c>
      <c r="EE233" s="4">
        <f t="shared" si="1073"/>
        <v>1.9898897787511935</v>
      </c>
      <c r="EF233" s="4">
        <f t="shared" si="1074"/>
        <v>3.5029314201770414</v>
      </c>
      <c r="EG233" s="4">
        <f t="shared" si="1075"/>
        <v>2.8283336054740777</v>
      </c>
      <c r="EH233" s="4">
        <f t="shared" si="1076"/>
        <v>10.557604026305187</v>
      </c>
      <c r="EI233" s="4">
        <f t="shared" si="1077"/>
        <v>11.047858309020683</v>
      </c>
      <c r="EJ233" s="4">
        <f t="shared" si="1078"/>
        <v>4.5383654407386995</v>
      </c>
      <c r="EK233" s="4">
        <f t="shared" si="1079"/>
        <v>7.9554640737634275</v>
      </c>
      <c r="EL233" s="4">
        <f t="shared" si="1080"/>
        <v>1.876561934533441</v>
      </c>
      <c r="EM233" s="4">
        <f t="shared" si="1081"/>
        <v>1.5151718790789601</v>
      </c>
      <c r="EN233" s="4">
        <f t="shared" si="1082"/>
        <v>5.6558337743991549</v>
      </c>
      <c r="EO233" s="4">
        <f t="shared" si="1083"/>
        <v>5.918468811981306</v>
      </c>
      <c r="EP233" s="4">
        <f t="shared" si="1084"/>
        <v>2.4312562278658301</v>
      </c>
      <c r="EQ233" s="4">
        <f t="shared" si="1085"/>
        <v>4.261836519659373</v>
      </c>
      <c r="ER233" s="4">
        <f t="shared" si="1086"/>
        <v>40.970031958080838</v>
      </c>
      <c r="ET233" s="4">
        <f t="shared" si="1087"/>
        <v>0.63150237275710286</v>
      </c>
      <c r="EU233" s="4">
        <f t="shared" si="1088"/>
        <v>0.67974058354539213</v>
      </c>
      <c r="EV233" s="4">
        <f t="shared" si="1089"/>
        <v>0.36248868449953087</v>
      </c>
      <c r="EW233" s="4">
        <f t="shared" si="1090"/>
        <v>0.35206626993843437</v>
      </c>
      <c r="EX233" s="4">
        <f t="shared" si="1091"/>
        <v>0.56947284034574919</v>
      </c>
      <c r="EY233" s="4">
        <f t="shared" si="1092"/>
        <v>0.43006366532456552</v>
      </c>
      <c r="EZ233" s="4">
        <f t="shared" si="1093"/>
        <v>0.76184587959196626</v>
      </c>
      <c r="FA233" s="4">
        <f t="shared" si="1094"/>
        <v>0.79846671185371931</v>
      </c>
      <c r="FB233" s="4">
        <f t="shared" si="1095"/>
        <v>0.5148906089236166</v>
      </c>
      <c r="FC233" s="4">
        <f t="shared" si="1096"/>
        <v>0.50354739653345371</v>
      </c>
      <c r="FD233" s="4">
        <f t="shared" si="1097"/>
        <v>0.7117419855000312</v>
      </c>
      <c r="FE233" s="4">
        <f t="shared" si="1098"/>
        <v>0.58481404428640693</v>
      </c>
      <c r="FF233" s="4">
        <f t="shared" si="1099"/>
        <v>0.52315945438084321</v>
      </c>
      <c r="FG233" s="4">
        <f t="shared" si="1100"/>
        <v>0.57605920063094873</v>
      </c>
      <c r="FH233" s="4">
        <f t="shared" si="1101"/>
        <v>0.26687378568503523</v>
      </c>
      <c r="FI233" s="4">
        <f t="shared" si="1102"/>
        <v>0.25808756991932696</v>
      </c>
      <c r="FJ233" s="4">
        <f t="shared" si="1103"/>
        <v>0.45852983860829755</v>
      </c>
      <c r="FK233" s="4">
        <f t="shared" si="1104"/>
        <v>0.32573156564283101</v>
      </c>
      <c r="FL233" s="4">
        <f t="shared" si="1105"/>
        <v>0.67191584904456803</v>
      </c>
      <c r="FM233" s="4">
        <f t="shared" si="1106"/>
        <v>0.71723257798065665</v>
      </c>
      <c r="FN233" s="4">
        <f t="shared" si="1107"/>
        <v>0.40458826927044828</v>
      </c>
      <c r="FO233" s="4">
        <f t="shared" si="1108"/>
        <v>0.39370292777838489</v>
      </c>
      <c r="FP233" s="4">
        <f t="shared" si="1109"/>
        <v>0.61251498472753585</v>
      </c>
      <c r="FQ233" s="4">
        <f t="shared" si="1110"/>
        <v>0.47417404001286273</v>
      </c>
      <c r="FR233" s="4">
        <f t="shared" si="1111"/>
        <v>0.6711911204116815</v>
      </c>
      <c r="FS233" s="4">
        <f t="shared" si="1112"/>
        <v>0.7165657261147903</v>
      </c>
      <c r="FT233" s="4">
        <f t="shared" si="1113"/>
        <v>0.40379699974263478</v>
      </c>
      <c r="FU233" s="4">
        <f t="shared" si="1114"/>
        <v>0.39291889836584759</v>
      </c>
      <c r="FV233" s="4">
        <f t="shared" si="1115"/>
        <v>0.61173486347216199</v>
      </c>
      <c r="FW233" s="4">
        <f t="shared" si="1116"/>
        <v>0.47335487227129952</v>
      </c>
      <c r="FX233" s="4">
        <f t="shared" si="1117"/>
        <v>0.79211739392014913</v>
      </c>
      <c r="FY233" s="4">
        <f t="shared" si="1118"/>
        <v>0.82515170460358656</v>
      </c>
      <c r="FZ233" s="4">
        <f t="shared" si="1119"/>
        <v>0.55835532441322822</v>
      </c>
      <c r="GA233" s="4">
        <f t="shared" si="1120"/>
        <v>0.54713454152382357</v>
      </c>
      <c r="GB233" s="4">
        <f t="shared" si="1121"/>
        <v>0.74626102046409815</v>
      </c>
      <c r="GC233" s="4">
        <f t="shared" si="1122"/>
        <v>0.62655767356963421</v>
      </c>
      <c r="GD233" s="4">
        <f t="shared" si="1123"/>
        <v>0.43888076017327365</v>
      </c>
      <c r="GE233" s="4">
        <f t="shared" si="1124"/>
        <v>0.49205236643660438</v>
      </c>
      <c r="GF233" s="4">
        <f t="shared" si="1125"/>
        <v>0.20604178156299024</v>
      </c>
      <c r="GG233" s="4">
        <f t="shared" si="1126"/>
        <v>0.19871547048922242</v>
      </c>
      <c r="GH233" s="4">
        <f t="shared" si="1127"/>
        <v>0.37644326314367788</v>
      </c>
      <c r="GI233" s="4">
        <f t="shared" si="1128"/>
        <v>0.25617128128557909</v>
      </c>
      <c r="GJ233" s="4">
        <f t="shared" si="1129"/>
        <v>0.59349996736441535</v>
      </c>
      <c r="GK233" s="4">
        <f t="shared" si="1130"/>
        <v>0.64390774223073399</v>
      </c>
      <c r="GL233" s="4">
        <f t="shared" si="1131"/>
        <v>0.32633839629822153</v>
      </c>
      <c r="GM233" s="4">
        <f t="shared" si="1132"/>
        <v>0.31643946161389119</v>
      </c>
      <c r="GN233" s="4">
        <f t="shared" si="1133"/>
        <v>0.52983611198080105</v>
      </c>
      <c r="GO233" s="4">
        <f t="shared" si="1134"/>
        <v>0.39131079580124972</v>
      </c>
      <c r="GP233" s="4">
        <f t="shared" si="1135"/>
        <v>0.37942742003871027</v>
      </c>
      <c r="GQ233" s="4">
        <f t="shared" si="1136"/>
        <v>0.43092779413674465</v>
      </c>
      <c r="GR233" s="4">
        <f t="shared" si="1137"/>
        <v>0.16864998437177026</v>
      </c>
      <c r="GS233" s="4">
        <f t="shared" si="1138"/>
        <v>0.1623813063024396</v>
      </c>
      <c r="GT233" s="4">
        <f t="shared" si="1139"/>
        <v>0.32061521004921456</v>
      </c>
      <c r="GU233" s="4">
        <f t="shared" si="1140"/>
        <v>0.21211257471219974</v>
      </c>
      <c r="GV233" s="4">
        <f t="shared" si="1141"/>
        <v>0.53299686739150565</v>
      </c>
      <c r="GW233" s="4">
        <f t="shared" si="1142"/>
        <v>0.58566958949432602</v>
      </c>
      <c r="GX233" s="4">
        <f t="shared" si="1143"/>
        <v>0.27466795461689819</v>
      </c>
      <c r="GY233" s="4">
        <f t="shared" si="1144"/>
        <v>0.26571813887917306</v>
      </c>
      <c r="GZ233" s="4">
        <f t="shared" si="1145"/>
        <v>0.46834560122691343</v>
      </c>
      <c r="HA233" s="4">
        <f t="shared" si="1146"/>
        <v>0.33446048985045745</v>
      </c>
      <c r="HB233" s="4">
        <f t="shared" si="1147"/>
        <v>0.22207755497210815</v>
      </c>
      <c r="HC233" s="4">
        <f t="shared" si="1148"/>
        <v>0.26121025570240658</v>
      </c>
      <c r="HD233" s="4">
        <f t="shared" si="1149"/>
        <v>8.6523123453960959E-2</v>
      </c>
      <c r="HE233" s="4">
        <f t="shared" si="1150"/>
        <v>8.3002304173121169E-2</v>
      </c>
      <c r="HF233" s="4">
        <f t="shared" si="1151"/>
        <v>0.18055868842533826</v>
      </c>
      <c r="HG233" s="4">
        <f t="shared" si="1152"/>
        <v>0.11166367167165263</v>
      </c>
      <c r="HH233" s="4">
        <f t="shared" si="1153"/>
        <v>0.34763722205835046</v>
      </c>
      <c r="HI233" s="4">
        <f t="shared" si="1154"/>
        <v>0.39758714238097859</v>
      </c>
      <c r="HJ233" s="4">
        <f t="shared" si="1155"/>
        <v>0.15024413678213794</v>
      </c>
      <c r="HK233" s="4">
        <f t="shared" si="1156"/>
        <v>0.14454065302256103</v>
      </c>
      <c r="HL233" s="4">
        <f t="shared" si="1157"/>
        <v>0.29143845099028909</v>
      </c>
      <c r="HM233" s="4">
        <f t="shared" si="1158"/>
        <v>0.19004771361933825</v>
      </c>
      <c r="HN233" s="4">
        <f t="shared" si="1159"/>
        <v>2.3826524625923277E-2</v>
      </c>
      <c r="HP233" s="4">
        <f t="shared" ref="HP233:IU233" si="1277">IF(B1=1,ET233,0)</f>
        <v>0.63150237275710286</v>
      </c>
      <c r="HQ233" s="4">
        <f t="shared" si="1277"/>
        <v>0.67974058354539213</v>
      </c>
      <c r="HR233" s="4">
        <f t="shared" si="1277"/>
        <v>0.36248868449953087</v>
      </c>
      <c r="HS233" s="4">
        <f t="shared" si="1277"/>
        <v>0.35206626993843437</v>
      </c>
      <c r="HT233" s="4">
        <f t="shared" si="1277"/>
        <v>0.56947284034574919</v>
      </c>
      <c r="HU233" s="4">
        <f t="shared" si="1277"/>
        <v>0.43006366532456552</v>
      </c>
      <c r="HV233" s="4">
        <f t="shared" si="1277"/>
        <v>0.76184587959196626</v>
      </c>
      <c r="HW233" s="4">
        <f t="shared" si="1277"/>
        <v>0.79846671185371931</v>
      </c>
      <c r="HX233" s="4">
        <f t="shared" si="1277"/>
        <v>0.5148906089236166</v>
      </c>
      <c r="HY233" s="4">
        <f t="shared" si="1277"/>
        <v>0.50354739653345371</v>
      </c>
      <c r="HZ233" s="4">
        <f t="shared" si="1277"/>
        <v>0.7117419855000312</v>
      </c>
      <c r="IA233" s="4">
        <f t="shared" si="1277"/>
        <v>0.58481404428640693</v>
      </c>
      <c r="IB233" s="4">
        <f t="shared" si="1277"/>
        <v>0.52315945438084321</v>
      </c>
      <c r="IC233" s="4">
        <f t="shared" si="1277"/>
        <v>0.57605920063094873</v>
      </c>
      <c r="ID233" s="4">
        <f t="shared" si="1277"/>
        <v>0.26687378568503523</v>
      </c>
      <c r="IE233" s="4">
        <f t="shared" si="1277"/>
        <v>0.25808756991932696</v>
      </c>
      <c r="IF233" s="4">
        <f t="shared" si="1277"/>
        <v>0.45852983860829755</v>
      </c>
      <c r="IG233" s="4">
        <f t="shared" si="1277"/>
        <v>0.32573156564283101</v>
      </c>
      <c r="IH233" s="4">
        <f t="shared" si="1277"/>
        <v>0.67191584904456803</v>
      </c>
      <c r="II233" s="4">
        <f t="shared" si="1277"/>
        <v>0.71723257798065665</v>
      </c>
      <c r="IJ233" s="4">
        <f t="shared" si="1277"/>
        <v>0.40458826927044828</v>
      </c>
      <c r="IK233" s="4">
        <f t="shared" si="1277"/>
        <v>0.39370292777838489</v>
      </c>
      <c r="IL233" s="4">
        <f t="shared" si="1277"/>
        <v>0.61251498472753585</v>
      </c>
      <c r="IM233" s="4">
        <f t="shared" si="1277"/>
        <v>0.47417404001286273</v>
      </c>
      <c r="IN233" s="4">
        <f t="shared" si="1277"/>
        <v>0.6711911204116815</v>
      </c>
      <c r="IO233" s="4">
        <f t="shared" si="1277"/>
        <v>0.7165657261147903</v>
      </c>
      <c r="IP233" s="4">
        <f t="shared" si="1277"/>
        <v>0.40379699974263478</v>
      </c>
      <c r="IQ233" s="4">
        <f t="shared" si="1277"/>
        <v>0.39291889836584759</v>
      </c>
      <c r="IR233" s="4">
        <f t="shared" si="1277"/>
        <v>0.61173486347216199</v>
      </c>
      <c r="IS233" s="4">
        <f t="shared" si="1277"/>
        <v>0.47335487227129952</v>
      </c>
      <c r="IT233" s="4">
        <f t="shared" si="1277"/>
        <v>0.79211739392014913</v>
      </c>
      <c r="IU233" s="4">
        <f t="shared" si="1277"/>
        <v>0.82515170460358656</v>
      </c>
      <c r="IV233" s="4">
        <f t="shared" ref="IV233:KA233" si="1278">IF(AH1=1,FZ233,0)</f>
        <v>0.55835532441322822</v>
      </c>
      <c r="IW233" s="4">
        <f t="shared" si="1278"/>
        <v>0.54713454152382357</v>
      </c>
      <c r="IX233" s="4">
        <f t="shared" si="1278"/>
        <v>0.74626102046409815</v>
      </c>
      <c r="IY233" s="4">
        <f t="shared" si="1278"/>
        <v>0.62655767356963421</v>
      </c>
      <c r="IZ233" s="4">
        <f t="shared" si="1278"/>
        <v>0.43888076017327365</v>
      </c>
      <c r="JA233" s="4">
        <f t="shared" si="1278"/>
        <v>0.49205236643660438</v>
      </c>
      <c r="JB233" s="4">
        <f t="shared" si="1278"/>
        <v>0.20604178156299024</v>
      </c>
      <c r="JC233" s="4">
        <f t="shared" si="1278"/>
        <v>0.19871547048922242</v>
      </c>
      <c r="JD233" s="4">
        <f t="shared" si="1278"/>
        <v>0.37644326314367788</v>
      </c>
      <c r="JE233" s="4">
        <f t="shared" si="1278"/>
        <v>0.25617128128557909</v>
      </c>
      <c r="JF233" s="4">
        <f t="shared" si="1278"/>
        <v>0.59349996736441535</v>
      </c>
      <c r="JG233" s="4">
        <f t="shared" si="1278"/>
        <v>0.64390774223073399</v>
      </c>
      <c r="JH233" s="4">
        <f t="shared" si="1278"/>
        <v>0.32633839629822153</v>
      </c>
      <c r="JI233" s="4">
        <f t="shared" si="1278"/>
        <v>0.31643946161389119</v>
      </c>
      <c r="JJ233" s="4">
        <f t="shared" si="1278"/>
        <v>0.52983611198080105</v>
      </c>
      <c r="JK233" s="4">
        <f t="shared" si="1278"/>
        <v>0.39131079580124972</v>
      </c>
      <c r="JL233" s="4">
        <f t="shared" si="1278"/>
        <v>0.37942742003871027</v>
      </c>
      <c r="JM233" s="4">
        <f t="shared" si="1278"/>
        <v>0.43092779413674465</v>
      </c>
      <c r="JN233" s="4">
        <f t="shared" si="1278"/>
        <v>0.16864998437177026</v>
      </c>
      <c r="JO233" s="4">
        <f t="shared" si="1278"/>
        <v>0.1623813063024396</v>
      </c>
      <c r="JP233" s="4">
        <f t="shared" si="1278"/>
        <v>0.32061521004921456</v>
      </c>
      <c r="JQ233" s="4">
        <f t="shared" si="1278"/>
        <v>0.21211257471219974</v>
      </c>
      <c r="JR233" s="4">
        <f t="shared" si="1278"/>
        <v>0.53299686739150565</v>
      </c>
      <c r="JS233" s="4">
        <f t="shared" si="1278"/>
        <v>0.58566958949432602</v>
      </c>
      <c r="JT233" s="4">
        <f t="shared" si="1278"/>
        <v>0.27466795461689819</v>
      </c>
      <c r="JU233" s="4">
        <f t="shared" si="1278"/>
        <v>0.26571813887917306</v>
      </c>
      <c r="JV233" s="4">
        <f t="shared" si="1278"/>
        <v>0.46834560122691343</v>
      </c>
      <c r="JW233" s="4">
        <f t="shared" si="1278"/>
        <v>0.33446048985045745</v>
      </c>
      <c r="JX233" s="4">
        <f t="shared" si="1278"/>
        <v>0.22207755497210815</v>
      </c>
      <c r="JY233" s="4">
        <f t="shared" si="1278"/>
        <v>0.26121025570240658</v>
      </c>
      <c r="JZ233" s="4">
        <f t="shared" si="1278"/>
        <v>8.6523123453960959E-2</v>
      </c>
      <c r="KA233" s="4">
        <f t="shared" si="1278"/>
        <v>8.3002304173121169E-2</v>
      </c>
      <c r="KB233" s="4">
        <f t="shared" ref="KB233:KJ233" si="1279">IF(BN1=1,HF233,0)</f>
        <v>0.18055868842533826</v>
      </c>
      <c r="KC233" s="4">
        <f t="shared" si="1279"/>
        <v>0.11166367167165263</v>
      </c>
      <c r="KD233" s="4">
        <f t="shared" si="1279"/>
        <v>0.34763722205835046</v>
      </c>
      <c r="KE233" s="4">
        <f t="shared" si="1279"/>
        <v>0.39758714238097859</v>
      </c>
      <c r="KF233" s="4">
        <f t="shared" si="1279"/>
        <v>0.15024413678213794</v>
      </c>
      <c r="KG233" s="4">
        <f t="shared" si="1279"/>
        <v>0.14454065302256103</v>
      </c>
      <c r="KH233" s="4">
        <f t="shared" si="1279"/>
        <v>0.29143845099028909</v>
      </c>
      <c r="KI233" s="4">
        <f t="shared" si="1279"/>
        <v>0.19004771361933825</v>
      </c>
      <c r="KJ233" s="4">
        <f t="shared" si="1279"/>
        <v>0</v>
      </c>
    </row>
    <row r="234" spans="1:296" x14ac:dyDescent="0.2">
      <c r="A234" s="4" t="str">
        <f>'Respondent Data'!A234</f>
        <v>1988</v>
      </c>
      <c r="B234" s="4">
        <f>SUMPRODUCT('Respondent Data'!I234:Z234,'Product Coding'!A100:R100)</f>
        <v>3.3786166031652107</v>
      </c>
      <c r="C234" s="4">
        <f>SUMPRODUCT('Respondent Data'!I234:Z234,'Product Coding'!A101:R101)</f>
        <v>2.6060401894913707</v>
      </c>
      <c r="D234" s="4">
        <f>SUMPRODUCT('Respondent Data'!I234:Z234,'Product Coding'!A102:R102)</f>
        <v>1.7684182153563111</v>
      </c>
      <c r="E234" s="4">
        <f>SUMPRODUCT('Respondent Data'!I234:Z234,'Product Coding'!A103:R103)</f>
        <v>-0.32992139259105607</v>
      </c>
      <c r="F234" s="4">
        <f>SUMPRODUCT('Respondent Data'!I234:Z234,'Product Coding'!A104:R104)</f>
        <v>-1.5827733001308288</v>
      </c>
      <c r="G234" s="4">
        <f>SUMPRODUCT('Respondent Data'!I234:Z234,'Product Coding'!A105:R105)</f>
        <v>-2.1631414777443592</v>
      </c>
      <c r="H234" s="4">
        <f>SUMPRODUCT('Respondent Data'!I234:Z234,'Product Coding'!A106:R106)</f>
        <v>2.4360750979726951</v>
      </c>
      <c r="I234" s="4">
        <f>SUMPRODUCT('Respondent Data'!I234:Z234,'Product Coding'!A107:R107)</f>
        <v>1.6634986842988548</v>
      </c>
      <c r="J234" s="4">
        <f>SUMPRODUCT('Respondent Data'!I234:Z234,'Product Coding'!A108:R108)</f>
        <v>0.82587671016379494</v>
      </c>
      <c r="K234" s="4">
        <f>SUMPRODUCT('Respondent Data'!I234:Z234,'Product Coding'!A109:R109)</f>
        <v>-1.2724628977835721</v>
      </c>
      <c r="L234" s="4">
        <f>SUMPRODUCT('Respondent Data'!I234:Z234,'Product Coding'!A110:R110)</f>
        <v>-2.5253148053233447</v>
      </c>
      <c r="M234" s="4">
        <f>SUMPRODUCT('Respondent Data'!I234:Z234,'Product Coding'!A111:R111)</f>
        <v>-3.1056829829368748</v>
      </c>
      <c r="N234" s="4">
        <f>SUMPRODUCT('Respondent Data'!I234:Z234,'Product Coding'!A112:R112)</f>
        <v>-8.0484994583359282E-2</v>
      </c>
      <c r="O234" s="4">
        <f>SUMPRODUCT('Respondent Data'!I234:Z234,'Product Coding'!A113:R113)</f>
        <v>-0.85306140825719923</v>
      </c>
      <c r="P234" s="4">
        <f>SUMPRODUCT('Respondent Data'!I234:Z234,'Product Coding'!A114:R114)</f>
        <v>-1.6906833823922589</v>
      </c>
      <c r="Q234" s="4">
        <f>SUMPRODUCT('Respondent Data'!I234:Z234,'Product Coding'!A115:R115)</f>
        <v>-3.7890229903396264</v>
      </c>
      <c r="R234" s="4">
        <f>SUMPRODUCT('Respondent Data'!I234:Z234,'Product Coding'!A116:R116)</f>
        <v>-5.0418748978793992</v>
      </c>
      <c r="S234" s="4">
        <f>SUMPRODUCT('Respondent Data'!I234:Z234,'Product Coding'!A117:R117)</f>
        <v>-5.6222430754929293</v>
      </c>
      <c r="T234" s="4">
        <f>SUMPRODUCT('Respondent Data'!I234:Z234,'Product Coding'!A118:R118)</f>
        <v>-1.0230264997758753</v>
      </c>
      <c r="U234" s="4">
        <f>SUMPRODUCT('Respondent Data'!I234:Z234,'Product Coding'!A119:R119)</f>
        <v>-1.7956029134497153</v>
      </c>
      <c r="V234" s="4">
        <f>SUMPRODUCT('Respondent Data'!I234:Z234,'Product Coding'!A120:R120)</f>
        <v>-2.6332248875847748</v>
      </c>
      <c r="W234" s="4">
        <f>SUMPRODUCT('Respondent Data'!I234:Z234,'Product Coding'!A121:R121)</f>
        <v>-4.7315644955321421</v>
      </c>
      <c r="X234" s="4">
        <f>SUMPRODUCT('Respondent Data'!I234:Z234,'Product Coding'!A122:R122)</f>
        <v>-5.9844164030719149</v>
      </c>
      <c r="Y234" s="4">
        <f>SUMPRODUCT('Respondent Data'!I234:Z234,'Product Coding'!A123:R123)</f>
        <v>-6.564784580685445</v>
      </c>
      <c r="Z234" s="4">
        <f>SUMPRODUCT('Respondent Data'!I234:Z234,'Product Coding'!A124:R124)</f>
        <v>1.968427286905051</v>
      </c>
      <c r="AA234" s="4">
        <f>SUMPRODUCT('Respondent Data'!I234:Z234,'Product Coding'!A125:R125)</f>
        <v>1.195850873231211</v>
      </c>
      <c r="AB234" s="4">
        <f>SUMPRODUCT('Respondent Data'!I234:Z234,'Product Coding'!A126:R126)</f>
        <v>0.35822889909615102</v>
      </c>
      <c r="AC234" s="4">
        <f>SUMPRODUCT('Respondent Data'!I234:Z234,'Product Coding'!A127:R127)</f>
        <v>-1.7401107088512162</v>
      </c>
      <c r="AD234" s="4">
        <f>SUMPRODUCT('Respondent Data'!I234:Z234,'Product Coding'!A128:R128)</f>
        <v>-2.9929626163909893</v>
      </c>
      <c r="AE234" s="4">
        <f>SUMPRODUCT('Respondent Data'!I234:Z234,'Product Coding'!A129:R129)</f>
        <v>-3.5733307940045194</v>
      </c>
      <c r="AF234" s="4">
        <f>SUMPRODUCT('Respondent Data'!I234:Z234,'Product Coding'!A130:R130)</f>
        <v>1.0258857817125349</v>
      </c>
      <c r="AG234" s="4">
        <f>SUMPRODUCT('Respondent Data'!I234:Z234,'Product Coding'!A131:R131)</f>
        <v>0.25330936803869492</v>
      </c>
      <c r="AH234" s="4">
        <f>SUMPRODUCT('Respondent Data'!I234:Z234,'Product Coding'!A132:R132)</f>
        <v>-0.58431260609636504</v>
      </c>
      <c r="AI234" s="4">
        <f>SUMPRODUCT('Respondent Data'!I234:Z234,'Product Coding'!A133:R133)</f>
        <v>-2.6826522140437321</v>
      </c>
      <c r="AJ234" s="4">
        <f>SUMPRODUCT('Respondent Data'!I234:Z234,'Product Coding'!A134:R134)</f>
        <v>-3.9355041215835049</v>
      </c>
      <c r="AK234" s="4">
        <f>SUMPRODUCT('Respondent Data'!I234:Z234,'Product Coding'!A135:R135)</f>
        <v>-4.515872299197035</v>
      </c>
      <c r="AL234" s="4">
        <f>SUMPRODUCT('Respondent Data'!I234:Z234,'Product Coding'!A136:R136)</f>
        <v>4.7683360862398807</v>
      </c>
      <c r="AM234" s="4">
        <f>SUMPRODUCT('Respondent Data'!I234:Z234,'Product Coding'!A137:R137)</f>
        <v>3.9957596725660407</v>
      </c>
      <c r="AN234" s="4">
        <f>SUMPRODUCT('Respondent Data'!I234:Z234,'Product Coding'!A138:R138)</f>
        <v>3.1581376984309806</v>
      </c>
      <c r="AO234" s="4">
        <f>SUMPRODUCT('Respondent Data'!I234:Z234,'Product Coding'!A139:R139)</f>
        <v>1.059798090483614</v>
      </c>
      <c r="AP234" s="4">
        <f>SUMPRODUCT('Respondent Data'!I234:Z234,'Product Coding'!A140:R140)</f>
        <v>-0.19305381705615893</v>
      </c>
      <c r="AQ234" s="4">
        <f>SUMPRODUCT('Respondent Data'!I234:Z234,'Product Coding'!A141:R141)</f>
        <v>-0.77342199466968897</v>
      </c>
      <c r="AR234" s="4">
        <f>SUMPRODUCT('Respondent Data'!I234:Z234,'Product Coding'!A142:R142)</f>
        <v>3.825794581047365</v>
      </c>
      <c r="AS234" s="4">
        <f>SUMPRODUCT('Respondent Data'!I234:Z234,'Product Coding'!A143:R143)</f>
        <v>3.053218167373525</v>
      </c>
      <c r="AT234" s="4">
        <f>SUMPRODUCT('Respondent Data'!I234:Z234,'Product Coding'!A144:R144)</f>
        <v>2.2155961932384649</v>
      </c>
      <c r="AU234" s="4">
        <f>SUMPRODUCT('Respondent Data'!I234:Z234,'Product Coding'!A145:R145)</f>
        <v>0.11725658529109789</v>
      </c>
      <c r="AV234" s="4">
        <f>SUMPRODUCT('Respondent Data'!I234:Z234,'Product Coding'!A146:R146)</f>
        <v>-1.135595322248675</v>
      </c>
      <c r="AW234" s="4">
        <f>SUMPRODUCT('Respondent Data'!I234:Z234,'Product Coding'!A147:R147)</f>
        <v>-1.7159634998622051</v>
      </c>
      <c r="AX234" s="4">
        <f>SUMPRODUCT('Respondent Data'!I234:Z234,'Product Coding'!A148:R148)</f>
        <v>5.4062311236992509</v>
      </c>
      <c r="AY234" s="4">
        <f>SUMPRODUCT('Respondent Data'!I234:Z234,'Product Coding'!A149:R149)</f>
        <v>4.6336547100254108</v>
      </c>
      <c r="AZ234" s="4">
        <f>SUMPRODUCT('Respondent Data'!I234:Z234,'Product Coding'!A150:R150)</f>
        <v>3.7960327358903507</v>
      </c>
      <c r="BA234" s="4">
        <f>SUMPRODUCT('Respondent Data'!I234:Z234,'Product Coding'!A151:R151)</f>
        <v>1.6976931279429839</v>
      </c>
      <c r="BB234" s="4">
        <f>SUMPRODUCT('Respondent Data'!I234:Z234,'Product Coding'!A152:R152)</f>
        <v>0.444841220403211</v>
      </c>
      <c r="BC234" s="4">
        <f>SUMPRODUCT('Respondent Data'!I234:Z234,'Product Coding'!A153:R153)</f>
        <v>-0.1355269572103191</v>
      </c>
      <c r="BD234" s="4">
        <f>SUMPRODUCT('Respondent Data'!I234:Z234,'Product Coding'!A154:R154)</f>
        <v>4.4636896185067352</v>
      </c>
      <c r="BE234" s="4">
        <f>SUMPRODUCT('Respondent Data'!I234:Z234,'Product Coding'!A155:R155)</f>
        <v>3.6911132048328952</v>
      </c>
      <c r="BF234" s="4">
        <f>SUMPRODUCT('Respondent Data'!I234:Z234,'Product Coding'!A156:R156)</f>
        <v>2.8534912306978351</v>
      </c>
      <c r="BG234" s="4">
        <f>SUMPRODUCT('Respondent Data'!I234:Z234,'Product Coding'!A157:R157)</f>
        <v>0.75515162275046777</v>
      </c>
      <c r="BH234" s="4">
        <f>SUMPRODUCT('Respondent Data'!I234:Z234,'Product Coding'!A158:R158)</f>
        <v>-0.497700284789305</v>
      </c>
      <c r="BI234" s="4">
        <f>SUMPRODUCT('Respondent Data'!I234:Z234,'Product Coding'!A159:R159)</f>
        <v>-1.0780684624028352</v>
      </c>
      <c r="BJ234" s="4">
        <f>SUMPRODUCT('Respondent Data'!I234:Z234,'Product Coding'!A160:R160)</f>
        <v>6.6265670444784206</v>
      </c>
      <c r="BK234" s="4">
        <f>SUMPRODUCT('Respondent Data'!I234:Z234,'Product Coding'!A161:R161)</f>
        <v>5.8539906308045806</v>
      </c>
      <c r="BL234" s="4">
        <f>SUMPRODUCT('Respondent Data'!I234:Z234,'Product Coding'!A162:R162)</f>
        <v>5.0163686566695205</v>
      </c>
      <c r="BM234" s="4">
        <f>SUMPRODUCT('Respondent Data'!I234:Z234,'Product Coding'!A163:R163)</f>
        <v>2.9180290487221536</v>
      </c>
      <c r="BN234" s="4">
        <f>SUMPRODUCT('Respondent Data'!I234:Z234,'Product Coding'!A164:R164)</f>
        <v>1.665177141182381</v>
      </c>
      <c r="BO234" s="4">
        <f>SUMPRODUCT('Respondent Data'!I234:Z234,'Product Coding'!A165:R165)</f>
        <v>1.0848089635688509</v>
      </c>
      <c r="BP234" s="4">
        <f>SUMPRODUCT('Respondent Data'!I234:Z234,'Product Coding'!A166:R166)</f>
        <v>5.6840255392859049</v>
      </c>
      <c r="BQ234" s="4">
        <f>SUMPRODUCT('Respondent Data'!I234:Z234,'Product Coding'!A167:R167)</f>
        <v>4.9114491256120649</v>
      </c>
      <c r="BR234" s="4">
        <f>SUMPRODUCT('Respondent Data'!I234:Z234,'Product Coding'!A168:R168)</f>
        <v>4.0738271514770048</v>
      </c>
      <c r="BS234" s="4">
        <f>SUMPRODUCT('Respondent Data'!I234:Z234,'Product Coding'!A169:R169)</f>
        <v>1.9754875435296377</v>
      </c>
      <c r="BT234" s="4">
        <f>SUMPRODUCT('Respondent Data'!I234:Z234,'Product Coding'!A170:R170)</f>
        <v>0.72263563598986491</v>
      </c>
      <c r="BU234" s="4">
        <f>SUMPRODUCT('Respondent Data'!I234:Z234,'Product Coding'!A171:R171)</f>
        <v>0.14226745837633487</v>
      </c>
      <c r="BV234" s="4">
        <f>SUMPRODUCT('Respondent Data'!I234:Z234,'Product Coding'!A172:R172)</f>
        <v>9.1512042359526298</v>
      </c>
      <c r="BX234" s="4">
        <f t="shared" si="1014"/>
        <v>3.4094588470525371E-2</v>
      </c>
      <c r="BY234" s="4">
        <f t="shared" si="1015"/>
        <v>7.382630389838668E-2</v>
      </c>
      <c r="BZ234" s="4">
        <f t="shared" si="1016"/>
        <v>0.17060263213404797</v>
      </c>
      <c r="CA234" s="4">
        <f t="shared" si="1017"/>
        <v>1.3908587923606484</v>
      </c>
      <c r="CB234" s="4">
        <f t="shared" si="1018"/>
        <v>4.868438748297808</v>
      </c>
      <c r="CC234" s="4">
        <f t="shared" si="1019"/>
        <v>8.6984206764950276</v>
      </c>
      <c r="CD234" s="4">
        <f t="shared" si="1020"/>
        <v>8.7503621493955949E-2</v>
      </c>
      <c r="CE234" s="4">
        <f t="shared" si="1021"/>
        <v>0.18947490620709198</v>
      </c>
      <c r="CF234" s="4">
        <f t="shared" si="1022"/>
        <v>0.4378509557619632</v>
      </c>
      <c r="CG234" s="4">
        <f t="shared" si="1023"/>
        <v>3.5696333869370651</v>
      </c>
      <c r="CH234" s="4">
        <f t="shared" si="1024"/>
        <v>12.494828082932884</v>
      </c>
      <c r="CI234" s="4">
        <f t="shared" si="1025"/>
        <v>22.324460995598358</v>
      </c>
      <c r="CJ234" s="4">
        <f t="shared" si="1026"/>
        <v>1.0838125834608578</v>
      </c>
      <c r="CK234" s="4">
        <f t="shared" si="1027"/>
        <v>2.3468204411573566</v>
      </c>
      <c r="CL234" s="4">
        <f t="shared" si="1028"/>
        <v>5.4231855485884886</v>
      </c>
      <c r="CM234" s="4">
        <f t="shared" si="1029"/>
        <v>44.213182460929566</v>
      </c>
      <c r="CN234" s="4">
        <f t="shared" si="1030"/>
        <v>154.75990219899811</v>
      </c>
      <c r="CO234" s="4">
        <f t="shared" si="1031"/>
        <v>276.50891852152483</v>
      </c>
      <c r="CP234" s="4">
        <f t="shared" si="1032"/>
        <v>2.7816005509358805</v>
      </c>
      <c r="CQ234" s="4">
        <f t="shared" si="1033"/>
        <v>6.0231050383506144</v>
      </c>
      <c r="CR234" s="4">
        <f t="shared" si="1034"/>
        <v>13.918583470964142</v>
      </c>
      <c r="CS234" s="4">
        <f t="shared" si="1035"/>
        <v>113.47295147583218</v>
      </c>
      <c r="CT234" s="4">
        <f t="shared" si="1036"/>
        <v>397.19065435178419</v>
      </c>
      <c r="CU234" s="4">
        <f t="shared" si="1037"/>
        <v>709.65900547318688</v>
      </c>
      <c r="CV234" s="4">
        <f t="shared" si="1038"/>
        <v>0.13967635439759105</v>
      </c>
      <c r="CW234" s="4">
        <f t="shared" si="1039"/>
        <v>0.3024465010360754</v>
      </c>
      <c r="CX234" s="4">
        <f t="shared" si="1040"/>
        <v>0.69891307612401155</v>
      </c>
      <c r="CY234" s="4">
        <f t="shared" si="1041"/>
        <v>5.6979742039331898</v>
      </c>
      <c r="CZ234" s="4">
        <f t="shared" si="1042"/>
        <v>19.94468349597684</v>
      </c>
      <c r="DA234" s="4">
        <f t="shared" si="1043"/>
        <v>35.635088839971914</v>
      </c>
      <c r="DB234" s="4">
        <f t="shared" si="1044"/>
        <v>0.35847879077433331</v>
      </c>
      <c r="DC234" s="4">
        <f t="shared" si="1045"/>
        <v>0.77622770463151747</v>
      </c>
      <c r="DD234" s="4">
        <f t="shared" si="1046"/>
        <v>1.7937575437580744</v>
      </c>
      <c r="DE234" s="4">
        <f t="shared" si="1047"/>
        <v>14.623827428048495</v>
      </c>
      <c r="DF234" s="4">
        <f t="shared" si="1048"/>
        <v>51.187948402939462</v>
      </c>
      <c r="DG234" s="4">
        <f t="shared" si="1049"/>
        <v>91.457309374831325</v>
      </c>
      <c r="DH234" s="4">
        <f t="shared" si="1050"/>
        <v>8.4945025271347171E-3</v>
      </c>
      <c r="DI234" s="4">
        <f t="shared" si="1051"/>
        <v>1.8393468088814209E-2</v>
      </c>
      <c r="DJ234" s="4">
        <f t="shared" si="1052"/>
        <v>4.2504824220163835E-2</v>
      </c>
      <c r="DK234" s="4">
        <f t="shared" si="1053"/>
        <v>0.34652577011770608</v>
      </c>
      <c r="DL234" s="4">
        <f t="shared" si="1054"/>
        <v>1.2129480690569854</v>
      </c>
      <c r="DM234" s="4">
        <f t="shared" si="1055"/>
        <v>2.1671696223124788</v>
      </c>
      <c r="DN234" s="4">
        <f t="shared" si="1056"/>
        <v>2.1801105901496011E-2</v>
      </c>
      <c r="DO234" s="4">
        <f t="shared" si="1057"/>
        <v>4.720676042170615E-2</v>
      </c>
      <c r="DP234" s="4">
        <f t="shared" si="1058"/>
        <v>0.10908845705657041</v>
      </c>
      <c r="DQ234" s="4">
        <f t="shared" si="1059"/>
        <v>0.88935696796853325</v>
      </c>
      <c r="DR234" s="4">
        <f t="shared" si="1060"/>
        <v>3.1130262451574251</v>
      </c>
      <c r="DS234" s="4">
        <f t="shared" si="1061"/>
        <v>5.5620319485002598</v>
      </c>
      <c r="DT234" s="4">
        <f t="shared" si="1062"/>
        <v>4.4885250686489799E-3</v>
      </c>
      <c r="DU234" s="4">
        <f t="shared" si="1063"/>
        <v>9.7191733538615835E-3</v>
      </c>
      <c r="DV234" s="4">
        <f t="shared" si="1064"/>
        <v>2.2459698898350568E-2</v>
      </c>
      <c r="DW234" s="4">
        <f t="shared" si="1065"/>
        <v>0.18310543803332846</v>
      </c>
      <c r="DX234" s="4">
        <f t="shared" si="1066"/>
        <v>0.64092603393080505</v>
      </c>
      <c r="DY234" s="4">
        <f t="shared" si="1067"/>
        <v>1.1451400651999402</v>
      </c>
      <c r="DZ234" s="4">
        <f t="shared" si="1068"/>
        <v>1.1519781182070412E-2</v>
      </c>
      <c r="EA234" s="4">
        <f t="shared" si="1069"/>
        <v>2.4944218556140312E-2</v>
      </c>
      <c r="EB234" s="4">
        <f t="shared" si="1070"/>
        <v>5.7642725119515244E-2</v>
      </c>
      <c r="EC234" s="4">
        <f t="shared" si="1071"/>
        <v>0.46993935583075519</v>
      </c>
      <c r="ED234" s="4">
        <f t="shared" si="1072"/>
        <v>1.6449340377634232</v>
      </c>
      <c r="EE234" s="4">
        <f t="shared" si="1073"/>
        <v>2.9389972813264928</v>
      </c>
      <c r="EF234" s="4">
        <f t="shared" si="1074"/>
        <v>1.3247029352677331E-3</v>
      </c>
      <c r="EG234" s="4">
        <f t="shared" si="1075"/>
        <v>2.8684294447110406E-3</v>
      </c>
      <c r="EH234" s="4">
        <f t="shared" si="1076"/>
        <v>6.6285536118950049E-3</v>
      </c>
      <c r="EI234" s="4">
        <f t="shared" si="1077"/>
        <v>5.4040092795837602E-2</v>
      </c>
      <c r="EJ234" s="4">
        <f t="shared" si="1078"/>
        <v>0.18915714749326309</v>
      </c>
      <c r="EK234" s="4">
        <f t="shared" si="1079"/>
        <v>0.3379663436122109</v>
      </c>
      <c r="EL234" s="4">
        <f t="shared" si="1080"/>
        <v>3.3998446510011202E-3</v>
      </c>
      <c r="EM234" s="4">
        <f t="shared" si="1081"/>
        <v>7.3618124069483879E-3</v>
      </c>
      <c r="EN234" s="4">
        <f t="shared" si="1082"/>
        <v>1.7012155662447195E-2</v>
      </c>
      <c r="EO234" s="4">
        <f t="shared" si="1083"/>
        <v>0.13869367655201864</v>
      </c>
      <c r="EP234" s="4">
        <f t="shared" si="1084"/>
        <v>0.48547104334272806</v>
      </c>
      <c r="EQ234" s="4">
        <f t="shared" si="1085"/>
        <v>0.86738923494281639</v>
      </c>
      <c r="ER234" s="4">
        <f t="shared" si="1086"/>
        <v>1.0609196602934457E-4</v>
      </c>
      <c r="ET234" s="4">
        <f t="shared" si="1087"/>
        <v>0.96702952626320893</v>
      </c>
      <c r="EU234" s="4">
        <f t="shared" si="1088"/>
        <v>0.9312493057486394</v>
      </c>
      <c r="EV234" s="4">
        <f t="shared" si="1089"/>
        <v>0.85426085039375521</v>
      </c>
      <c r="EW234" s="4">
        <f t="shared" si="1090"/>
        <v>0.41825974967456603</v>
      </c>
      <c r="EX234" s="4">
        <f t="shared" si="1091"/>
        <v>0.1704030736096647</v>
      </c>
      <c r="EY234" s="4">
        <f t="shared" si="1092"/>
        <v>0.10310957148142559</v>
      </c>
      <c r="EZ234" s="4">
        <f t="shared" si="1093"/>
        <v>0.9195371677257056</v>
      </c>
      <c r="FA234" s="4">
        <f t="shared" si="1094"/>
        <v>0.84070710090784906</v>
      </c>
      <c r="FB234" s="4">
        <f t="shared" si="1095"/>
        <v>0.69548237666265489</v>
      </c>
      <c r="FC234" s="4">
        <f t="shared" si="1096"/>
        <v>0.21883593612972094</v>
      </c>
      <c r="FD234" s="4">
        <f t="shared" si="1097"/>
        <v>7.4102463095822274E-2</v>
      </c>
      <c r="FE234" s="4">
        <f t="shared" si="1098"/>
        <v>4.2873445186523862E-2</v>
      </c>
      <c r="FF234" s="4">
        <f t="shared" si="1099"/>
        <v>0.47988960616562276</v>
      </c>
      <c r="FG234" s="4">
        <f t="shared" si="1100"/>
        <v>0.2987910518600132</v>
      </c>
      <c r="FH234" s="4">
        <f t="shared" si="1101"/>
        <v>0.15568598983097298</v>
      </c>
      <c r="FI234" s="4">
        <f t="shared" si="1102"/>
        <v>2.211744331123203E-2</v>
      </c>
      <c r="FJ234" s="4">
        <f t="shared" si="1103"/>
        <v>6.4201375699530477E-3</v>
      </c>
      <c r="FK234" s="4">
        <f t="shared" si="1104"/>
        <v>3.6034877917714039E-3</v>
      </c>
      <c r="FL234" s="4">
        <f t="shared" si="1105"/>
        <v>0.26443829445511302</v>
      </c>
      <c r="FM234" s="4">
        <f t="shared" si="1106"/>
        <v>0.14238716273491067</v>
      </c>
      <c r="FN234" s="4">
        <f t="shared" si="1107"/>
        <v>6.7030492670184669E-2</v>
      </c>
      <c r="FO234" s="4">
        <f t="shared" si="1108"/>
        <v>8.7356881001807891E-3</v>
      </c>
      <c r="FP234" s="4">
        <f t="shared" si="1109"/>
        <v>2.5113597947895162E-3</v>
      </c>
      <c r="FQ234" s="4">
        <f t="shared" si="1110"/>
        <v>1.407144625338502E-3</v>
      </c>
      <c r="FR234" s="4">
        <f t="shared" si="1111"/>
        <v>0.87744208795889167</v>
      </c>
      <c r="FS234" s="4">
        <f t="shared" si="1112"/>
        <v>0.76778585470076188</v>
      </c>
      <c r="FT234" s="4">
        <f t="shared" si="1113"/>
        <v>0.58861163296326602</v>
      </c>
      <c r="FU234" s="4">
        <f t="shared" si="1114"/>
        <v>0.14929887299547664</v>
      </c>
      <c r="FV234" s="4">
        <f t="shared" si="1115"/>
        <v>4.7744813149937788E-2</v>
      </c>
      <c r="FW234" s="4">
        <f t="shared" si="1116"/>
        <v>2.729623515772445E-2</v>
      </c>
      <c r="FX234" s="4">
        <f t="shared" si="1117"/>
        <v>0.73611749170555663</v>
      </c>
      <c r="FY234" s="4">
        <f t="shared" si="1118"/>
        <v>0.56299088083836202</v>
      </c>
      <c r="FZ234" s="4">
        <f t="shared" si="1119"/>
        <v>0.35794086793044738</v>
      </c>
      <c r="GA234" s="4">
        <f t="shared" si="1120"/>
        <v>6.4004803215168757E-2</v>
      </c>
      <c r="GB234" s="4">
        <f t="shared" si="1121"/>
        <v>1.9161512008080306E-2</v>
      </c>
      <c r="GC234" s="4">
        <f t="shared" si="1122"/>
        <v>1.0815802522934109E-2</v>
      </c>
      <c r="GD234" s="4">
        <f t="shared" si="1123"/>
        <v>0.99157704627457177</v>
      </c>
      <c r="GE234" s="4">
        <f t="shared" si="1124"/>
        <v>0.98193874110039936</v>
      </c>
      <c r="GF234" s="4">
        <f t="shared" si="1125"/>
        <v>0.95922817503318591</v>
      </c>
      <c r="GG234" s="4">
        <f t="shared" si="1126"/>
        <v>0.74265195824108543</v>
      </c>
      <c r="GH234" s="4">
        <f t="shared" si="1127"/>
        <v>0.45188588651614181</v>
      </c>
      <c r="GI234" s="4">
        <f t="shared" si="1128"/>
        <v>0.31573932540747834</v>
      </c>
      <c r="GJ234" s="4">
        <f t="shared" si="1129"/>
        <v>0.97866404158736775</v>
      </c>
      <c r="GK234" s="4">
        <f t="shared" si="1130"/>
        <v>0.95492126081892736</v>
      </c>
      <c r="GL234" s="4">
        <f t="shared" si="1131"/>
        <v>0.90164133765661736</v>
      </c>
      <c r="GM234" s="4">
        <f t="shared" si="1132"/>
        <v>0.52928060549363309</v>
      </c>
      <c r="GN234" s="4">
        <f t="shared" si="1133"/>
        <v>0.24312998274138786</v>
      </c>
      <c r="GO234" s="4">
        <f t="shared" si="1134"/>
        <v>0.15239182129074336</v>
      </c>
      <c r="GP234" s="4">
        <f t="shared" si="1135"/>
        <v>0.99553153176305098</v>
      </c>
      <c r="GQ234" s="4">
        <f t="shared" si="1136"/>
        <v>0.99037437971829478</v>
      </c>
      <c r="GR234" s="4">
        <f t="shared" si="1137"/>
        <v>0.97803365851725033</v>
      </c>
      <c r="GS234" s="4">
        <f t="shared" si="1138"/>
        <v>0.84523320395035628</v>
      </c>
      <c r="GT234" s="4">
        <f t="shared" si="1139"/>
        <v>0.6094119901337175</v>
      </c>
      <c r="GU234" s="4">
        <f t="shared" si="1140"/>
        <v>0.4661700260149651</v>
      </c>
      <c r="GV234" s="4">
        <f t="shared" si="1141"/>
        <v>0.98861141284987197</v>
      </c>
      <c r="GW234" s="4">
        <f t="shared" si="1142"/>
        <v>0.97566285256842578</v>
      </c>
      <c r="GX234" s="4">
        <f t="shared" si="1143"/>
        <v>0.94549886861557941</v>
      </c>
      <c r="GY234" s="4">
        <f t="shared" si="1144"/>
        <v>0.68030017431218248</v>
      </c>
      <c r="GZ234" s="4">
        <f t="shared" si="1145"/>
        <v>0.3780812624142445</v>
      </c>
      <c r="HA234" s="4">
        <f t="shared" si="1146"/>
        <v>0.25387171622094673</v>
      </c>
      <c r="HB234" s="4">
        <f t="shared" si="1147"/>
        <v>0.99867704958103554</v>
      </c>
      <c r="HC234" s="4">
        <f t="shared" si="1148"/>
        <v>0.99713977490915806</v>
      </c>
      <c r="HD234" s="4">
        <f t="shared" si="1149"/>
        <v>0.99341509478534951</v>
      </c>
      <c r="HE234" s="4">
        <f t="shared" si="1150"/>
        <v>0.94873051493468674</v>
      </c>
      <c r="HF234" s="4">
        <f t="shared" si="1151"/>
        <v>0.84093174910313118</v>
      </c>
      <c r="HG234" s="4">
        <f t="shared" si="1152"/>
        <v>0.74740295581742577</v>
      </c>
      <c r="HH234" s="4">
        <f t="shared" si="1153"/>
        <v>0.99661167512719362</v>
      </c>
      <c r="HI234" s="4">
        <f t="shared" si="1154"/>
        <v>0.99269198780787782</v>
      </c>
      <c r="HJ234" s="4">
        <f t="shared" si="1155"/>
        <v>0.9832724165903739</v>
      </c>
      <c r="HK234" s="4">
        <f t="shared" si="1156"/>
        <v>0.87819930907846511</v>
      </c>
      <c r="HL234" s="4">
        <f t="shared" si="1157"/>
        <v>0.67318713783186135</v>
      </c>
      <c r="HM234" s="4">
        <f t="shared" si="1158"/>
        <v>0.5355069962318928</v>
      </c>
      <c r="HN234" s="4">
        <f t="shared" si="1159"/>
        <v>0.99989391928828186</v>
      </c>
      <c r="HP234" s="4">
        <f t="shared" ref="HP234:IU234" si="1280">IF(B1=1,ET234,0)</f>
        <v>0.96702952626320893</v>
      </c>
      <c r="HQ234" s="4">
        <f t="shared" si="1280"/>
        <v>0.9312493057486394</v>
      </c>
      <c r="HR234" s="4">
        <f t="shared" si="1280"/>
        <v>0.85426085039375521</v>
      </c>
      <c r="HS234" s="4">
        <f t="shared" si="1280"/>
        <v>0.41825974967456603</v>
      </c>
      <c r="HT234" s="4">
        <f t="shared" si="1280"/>
        <v>0.1704030736096647</v>
      </c>
      <c r="HU234" s="4">
        <f t="shared" si="1280"/>
        <v>0.10310957148142559</v>
      </c>
      <c r="HV234" s="4">
        <f t="shared" si="1280"/>
        <v>0.9195371677257056</v>
      </c>
      <c r="HW234" s="4">
        <f t="shared" si="1280"/>
        <v>0.84070710090784906</v>
      </c>
      <c r="HX234" s="4">
        <f t="shared" si="1280"/>
        <v>0.69548237666265489</v>
      </c>
      <c r="HY234" s="4">
        <f t="shared" si="1280"/>
        <v>0.21883593612972094</v>
      </c>
      <c r="HZ234" s="4">
        <f t="shared" si="1280"/>
        <v>7.4102463095822274E-2</v>
      </c>
      <c r="IA234" s="4">
        <f t="shared" si="1280"/>
        <v>4.2873445186523862E-2</v>
      </c>
      <c r="IB234" s="4">
        <f t="shared" si="1280"/>
        <v>0.47988960616562276</v>
      </c>
      <c r="IC234" s="4">
        <f t="shared" si="1280"/>
        <v>0.2987910518600132</v>
      </c>
      <c r="ID234" s="4">
        <f t="shared" si="1280"/>
        <v>0.15568598983097298</v>
      </c>
      <c r="IE234" s="4">
        <f t="shared" si="1280"/>
        <v>2.211744331123203E-2</v>
      </c>
      <c r="IF234" s="4">
        <f t="shared" si="1280"/>
        <v>6.4201375699530477E-3</v>
      </c>
      <c r="IG234" s="4">
        <f t="shared" si="1280"/>
        <v>3.6034877917714039E-3</v>
      </c>
      <c r="IH234" s="4">
        <f t="shared" si="1280"/>
        <v>0.26443829445511302</v>
      </c>
      <c r="II234" s="4">
        <f t="shared" si="1280"/>
        <v>0.14238716273491067</v>
      </c>
      <c r="IJ234" s="4">
        <f t="shared" si="1280"/>
        <v>6.7030492670184669E-2</v>
      </c>
      <c r="IK234" s="4">
        <f t="shared" si="1280"/>
        <v>8.7356881001807891E-3</v>
      </c>
      <c r="IL234" s="4">
        <f t="shared" si="1280"/>
        <v>2.5113597947895162E-3</v>
      </c>
      <c r="IM234" s="4">
        <f t="shared" si="1280"/>
        <v>1.407144625338502E-3</v>
      </c>
      <c r="IN234" s="4">
        <f t="shared" si="1280"/>
        <v>0.87744208795889167</v>
      </c>
      <c r="IO234" s="4">
        <f t="shared" si="1280"/>
        <v>0.76778585470076188</v>
      </c>
      <c r="IP234" s="4">
        <f t="shared" si="1280"/>
        <v>0.58861163296326602</v>
      </c>
      <c r="IQ234" s="4">
        <f t="shared" si="1280"/>
        <v>0.14929887299547664</v>
      </c>
      <c r="IR234" s="4">
        <f t="shared" si="1280"/>
        <v>4.7744813149937788E-2</v>
      </c>
      <c r="IS234" s="4">
        <f t="shared" si="1280"/>
        <v>2.729623515772445E-2</v>
      </c>
      <c r="IT234" s="4">
        <f t="shared" si="1280"/>
        <v>0.73611749170555663</v>
      </c>
      <c r="IU234" s="4">
        <f t="shared" si="1280"/>
        <v>0.56299088083836202</v>
      </c>
      <c r="IV234" s="4">
        <f t="shared" ref="IV234:KA234" si="1281">IF(AH1=1,FZ234,0)</f>
        <v>0.35794086793044738</v>
      </c>
      <c r="IW234" s="4">
        <f t="shared" si="1281"/>
        <v>6.4004803215168757E-2</v>
      </c>
      <c r="IX234" s="4">
        <f t="shared" si="1281"/>
        <v>1.9161512008080306E-2</v>
      </c>
      <c r="IY234" s="4">
        <f t="shared" si="1281"/>
        <v>1.0815802522934109E-2</v>
      </c>
      <c r="IZ234" s="4">
        <f t="shared" si="1281"/>
        <v>0.99157704627457177</v>
      </c>
      <c r="JA234" s="4">
        <f t="shared" si="1281"/>
        <v>0.98193874110039936</v>
      </c>
      <c r="JB234" s="4">
        <f t="shared" si="1281"/>
        <v>0.95922817503318591</v>
      </c>
      <c r="JC234" s="4">
        <f t="shared" si="1281"/>
        <v>0.74265195824108543</v>
      </c>
      <c r="JD234" s="4">
        <f t="shared" si="1281"/>
        <v>0.45188588651614181</v>
      </c>
      <c r="JE234" s="4">
        <f t="shared" si="1281"/>
        <v>0.31573932540747834</v>
      </c>
      <c r="JF234" s="4">
        <f t="shared" si="1281"/>
        <v>0.97866404158736775</v>
      </c>
      <c r="JG234" s="4">
        <f t="shared" si="1281"/>
        <v>0.95492126081892736</v>
      </c>
      <c r="JH234" s="4">
        <f t="shared" si="1281"/>
        <v>0.90164133765661736</v>
      </c>
      <c r="JI234" s="4">
        <f t="shared" si="1281"/>
        <v>0.52928060549363309</v>
      </c>
      <c r="JJ234" s="4">
        <f t="shared" si="1281"/>
        <v>0.24312998274138786</v>
      </c>
      <c r="JK234" s="4">
        <f t="shared" si="1281"/>
        <v>0.15239182129074336</v>
      </c>
      <c r="JL234" s="4">
        <f t="shared" si="1281"/>
        <v>0.99553153176305098</v>
      </c>
      <c r="JM234" s="4">
        <f t="shared" si="1281"/>
        <v>0.99037437971829478</v>
      </c>
      <c r="JN234" s="4">
        <f t="shared" si="1281"/>
        <v>0.97803365851725033</v>
      </c>
      <c r="JO234" s="4">
        <f t="shared" si="1281"/>
        <v>0.84523320395035628</v>
      </c>
      <c r="JP234" s="4">
        <f t="shared" si="1281"/>
        <v>0.6094119901337175</v>
      </c>
      <c r="JQ234" s="4">
        <f t="shared" si="1281"/>
        <v>0.4661700260149651</v>
      </c>
      <c r="JR234" s="4">
        <f t="shared" si="1281"/>
        <v>0.98861141284987197</v>
      </c>
      <c r="JS234" s="4">
        <f t="shared" si="1281"/>
        <v>0.97566285256842578</v>
      </c>
      <c r="JT234" s="4">
        <f t="shared" si="1281"/>
        <v>0.94549886861557941</v>
      </c>
      <c r="JU234" s="4">
        <f t="shared" si="1281"/>
        <v>0.68030017431218248</v>
      </c>
      <c r="JV234" s="4">
        <f t="shared" si="1281"/>
        <v>0.3780812624142445</v>
      </c>
      <c r="JW234" s="4">
        <f t="shared" si="1281"/>
        <v>0.25387171622094673</v>
      </c>
      <c r="JX234" s="4">
        <f t="shared" si="1281"/>
        <v>0.99867704958103554</v>
      </c>
      <c r="JY234" s="4">
        <f t="shared" si="1281"/>
        <v>0.99713977490915806</v>
      </c>
      <c r="JZ234" s="4">
        <f t="shared" si="1281"/>
        <v>0.99341509478534951</v>
      </c>
      <c r="KA234" s="4">
        <f t="shared" si="1281"/>
        <v>0.94873051493468674</v>
      </c>
      <c r="KB234" s="4">
        <f t="shared" ref="KB234:KJ234" si="1282">IF(BN1=1,HF234,0)</f>
        <v>0.84093174910313118</v>
      </c>
      <c r="KC234" s="4">
        <f t="shared" si="1282"/>
        <v>0.74740295581742577</v>
      </c>
      <c r="KD234" s="4">
        <f t="shared" si="1282"/>
        <v>0.99661167512719362</v>
      </c>
      <c r="KE234" s="4">
        <f t="shared" si="1282"/>
        <v>0.99269198780787782</v>
      </c>
      <c r="KF234" s="4">
        <f t="shared" si="1282"/>
        <v>0.9832724165903739</v>
      </c>
      <c r="KG234" s="4">
        <f t="shared" si="1282"/>
        <v>0.87819930907846511</v>
      </c>
      <c r="KH234" s="4">
        <f t="shared" si="1282"/>
        <v>0.67318713783186135</v>
      </c>
      <c r="KI234" s="4">
        <f t="shared" si="1282"/>
        <v>0.5355069962318928</v>
      </c>
      <c r="KJ234" s="4">
        <f t="shared" si="1282"/>
        <v>0</v>
      </c>
    </row>
    <row r="235" spans="1:296" x14ac:dyDescent="0.2">
      <c r="A235" s="4" t="str">
        <f>'Respondent Data'!A235</f>
        <v>1991</v>
      </c>
      <c r="B235" s="4">
        <f>SUMPRODUCT('Respondent Data'!I235:Z235,'Product Coding'!A100:R100)</f>
        <v>4.669119042758096</v>
      </c>
      <c r="C235" s="4">
        <f>SUMPRODUCT('Respondent Data'!I235:Z235,'Product Coding'!A101:R101)</f>
        <v>3.5235298200814964</v>
      </c>
      <c r="D235" s="4">
        <f>SUMPRODUCT('Respondent Data'!I235:Z235,'Product Coding'!A102:R102)</f>
        <v>1.8332119853935558</v>
      </c>
      <c r="E235" s="4">
        <f>SUMPRODUCT('Respondent Data'!I235:Z235,'Product Coding'!A103:R103)</f>
        <v>0.66803320492270479</v>
      </c>
      <c r="F235" s="4">
        <f>SUMPRODUCT('Respondent Data'!I235:Z235,'Product Coding'!A104:R104)</f>
        <v>-1.1476289287964032</v>
      </c>
      <c r="G235" s="4">
        <f>SUMPRODUCT('Respondent Data'!I235:Z235,'Product Coding'!A105:R105)</f>
        <v>-2.3982660064802235</v>
      </c>
      <c r="H235" s="4">
        <f>SUMPRODUCT('Respondent Data'!I235:Z235,'Product Coding'!A106:R106)</f>
        <v>3.0608982673933585</v>
      </c>
      <c r="I235" s="4">
        <f>SUMPRODUCT('Respondent Data'!I235:Z235,'Product Coding'!A107:R107)</f>
        <v>1.9153090447167584</v>
      </c>
      <c r="J235" s="4">
        <f>SUMPRODUCT('Respondent Data'!I235:Z235,'Product Coding'!A108:R108)</f>
        <v>0.22499121002881783</v>
      </c>
      <c r="K235" s="4">
        <f>SUMPRODUCT('Respondent Data'!I235:Z235,'Product Coding'!A109:R109)</f>
        <v>-0.94018757044203316</v>
      </c>
      <c r="L235" s="4">
        <f>SUMPRODUCT('Respondent Data'!I235:Z235,'Product Coding'!A110:R110)</f>
        <v>-2.7558497041611414</v>
      </c>
      <c r="M235" s="4">
        <f>SUMPRODUCT('Respondent Data'!I235:Z235,'Product Coding'!A111:R111)</f>
        <v>-4.006486781844961</v>
      </c>
      <c r="N235" s="4">
        <f>SUMPRODUCT('Respondent Data'!I235:Z235,'Product Coding'!A112:R112)</f>
        <v>2.1862528092675686</v>
      </c>
      <c r="O235" s="4">
        <f>SUMPRODUCT('Respondent Data'!I235:Z235,'Product Coding'!A113:R113)</f>
        <v>1.0406635865909686</v>
      </c>
      <c r="P235" s="4">
        <f>SUMPRODUCT('Respondent Data'!I235:Z235,'Product Coding'!A114:R114)</f>
        <v>-0.64965424809697225</v>
      </c>
      <c r="Q235" s="4">
        <f>SUMPRODUCT('Respondent Data'!I235:Z235,'Product Coding'!A115:R115)</f>
        <v>-1.8148330285678234</v>
      </c>
      <c r="R235" s="4">
        <f>SUMPRODUCT('Respondent Data'!I235:Z235,'Product Coding'!A116:R116)</f>
        <v>-3.6304951622869308</v>
      </c>
      <c r="S235" s="4">
        <f>SUMPRODUCT('Respondent Data'!I235:Z235,'Product Coding'!A117:R117)</f>
        <v>-4.8811322399707517</v>
      </c>
      <c r="T235" s="4">
        <f>SUMPRODUCT('Respondent Data'!I235:Z235,'Product Coding'!A118:R118)</f>
        <v>0.57803203390283064</v>
      </c>
      <c r="U235" s="4">
        <f>SUMPRODUCT('Respondent Data'!I235:Z235,'Product Coding'!A119:R119)</f>
        <v>-0.56755718877376937</v>
      </c>
      <c r="V235" s="4">
        <f>SUMPRODUCT('Respondent Data'!I235:Z235,'Product Coding'!A120:R120)</f>
        <v>-2.2578750234617102</v>
      </c>
      <c r="W235" s="4">
        <f>SUMPRODUCT('Respondent Data'!I235:Z235,'Product Coding'!A121:R121)</f>
        <v>-3.4230538039325613</v>
      </c>
      <c r="X235" s="4">
        <f>SUMPRODUCT('Respondent Data'!I235:Z235,'Product Coding'!A122:R122)</f>
        <v>-5.2387159376516692</v>
      </c>
      <c r="Y235" s="4">
        <f>SUMPRODUCT('Respondent Data'!I235:Z235,'Product Coding'!A123:R123)</f>
        <v>-6.4893530153354888</v>
      </c>
      <c r="Z235" s="4">
        <f>SUMPRODUCT('Respondent Data'!I235:Z235,'Product Coding'!A124:R124)</f>
        <v>4.5082384316759292</v>
      </c>
      <c r="AA235" s="4">
        <f>SUMPRODUCT('Respondent Data'!I235:Z235,'Product Coding'!A125:R125)</f>
        <v>3.3626492089993287</v>
      </c>
      <c r="AB235" s="4">
        <f>SUMPRODUCT('Respondent Data'!I235:Z235,'Product Coding'!A126:R126)</f>
        <v>1.6723313743113879</v>
      </c>
      <c r="AC235" s="4">
        <f>SUMPRODUCT('Respondent Data'!I235:Z235,'Product Coding'!A127:R127)</f>
        <v>0.5071525938405369</v>
      </c>
      <c r="AD235" s="4">
        <f>SUMPRODUCT('Respondent Data'!I235:Z235,'Product Coding'!A128:R128)</f>
        <v>-1.3085095398785711</v>
      </c>
      <c r="AE235" s="4">
        <f>SUMPRODUCT('Respondent Data'!I235:Z235,'Product Coding'!A129:R129)</f>
        <v>-2.5591466175623911</v>
      </c>
      <c r="AF235" s="4">
        <f>SUMPRODUCT('Respondent Data'!I235:Z235,'Product Coding'!A130:R130)</f>
        <v>2.9000176563111908</v>
      </c>
      <c r="AG235" s="4">
        <f>SUMPRODUCT('Respondent Data'!I235:Z235,'Product Coding'!A131:R131)</f>
        <v>1.7544284336345908</v>
      </c>
      <c r="AH235" s="4">
        <f>SUMPRODUCT('Respondent Data'!I235:Z235,'Product Coding'!A132:R132)</f>
        <v>6.4110598946649944E-2</v>
      </c>
      <c r="AI235" s="4">
        <f>SUMPRODUCT('Respondent Data'!I235:Z235,'Product Coding'!A133:R133)</f>
        <v>-1.1010681815242012</v>
      </c>
      <c r="AJ235" s="4">
        <f>SUMPRODUCT('Respondent Data'!I235:Z235,'Product Coding'!A134:R134)</f>
        <v>-2.9167303152433091</v>
      </c>
      <c r="AK235" s="4">
        <f>SUMPRODUCT('Respondent Data'!I235:Z235,'Product Coding'!A135:R135)</f>
        <v>-4.1673673929271295</v>
      </c>
      <c r="AL235" s="4">
        <f>SUMPRODUCT('Respondent Data'!I235:Z235,'Product Coding'!A136:R136)</f>
        <v>6.3531170730405329</v>
      </c>
      <c r="AM235" s="4">
        <f>SUMPRODUCT('Respondent Data'!I235:Z235,'Product Coding'!A137:R137)</f>
        <v>5.2075278503639328</v>
      </c>
      <c r="AN235" s="4">
        <f>SUMPRODUCT('Respondent Data'!I235:Z235,'Product Coding'!A138:R138)</f>
        <v>3.517210015675992</v>
      </c>
      <c r="AO235" s="4">
        <f>SUMPRODUCT('Respondent Data'!I235:Z235,'Product Coding'!A139:R139)</f>
        <v>2.3520312352051409</v>
      </c>
      <c r="AP235" s="4">
        <f>SUMPRODUCT('Respondent Data'!I235:Z235,'Product Coding'!A140:R140)</f>
        <v>0.53636910148603278</v>
      </c>
      <c r="AQ235" s="4">
        <f>SUMPRODUCT('Respondent Data'!I235:Z235,'Product Coding'!A141:R141)</f>
        <v>-0.71426797619778726</v>
      </c>
      <c r="AR235" s="4">
        <f>SUMPRODUCT('Respondent Data'!I235:Z235,'Product Coding'!A142:R142)</f>
        <v>4.744896297675794</v>
      </c>
      <c r="AS235" s="4">
        <f>SUMPRODUCT('Respondent Data'!I235:Z235,'Product Coding'!A143:R143)</f>
        <v>3.5993070749991944</v>
      </c>
      <c r="AT235" s="4">
        <f>SUMPRODUCT('Respondent Data'!I235:Z235,'Product Coding'!A144:R144)</f>
        <v>1.9089892403112541</v>
      </c>
      <c r="AU235" s="4">
        <f>SUMPRODUCT('Respondent Data'!I235:Z235,'Product Coding'!A145:R145)</f>
        <v>0.74381045984040295</v>
      </c>
      <c r="AV235" s="4">
        <f>SUMPRODUCT('Respondent Data'!I235:Z235,'Product Coding'!A146:R146)</f>
        <v>-1.0718516738787052</v>
      </c>
      <c r="AW235" s="4">
        <f>SUMPRODUCT('Respondent Data'!I235:Z235,'Product Coding'!A147:R147)</f>
        <v>-2.322488751562525</v>
      </c>
      <c r="AX235" s="4">
        <f>SUMPRODUCT('Respondent Data'!I235:Z235,'Product Coding'!A148:R148)</f>
        <v>7.5507163483772484</v>
      </c>
      <c r="AY235" s="4">
        <f>SUMPRODUCT('Respondent Data'!I235:Z235,'Product Coding'!A149:R149)</f>
        <v>6.4051271257006483</v>
      </c>
      <c r="AZ235" s="4">
        <f>SUMPRODUCT('Respondent Data'!I235:Z235,'Product Coding'!A150:R150)</f>
        <v>4.714809291012708</v>
      </c>
      <c r="BA235" s="4">
        <f>SUMPRODUCT('Respondent Data'!I235:Z235,'Product Coding'!A151:R151)</f>
        <v>3.5496305105418569</v>
      </c>
      <c r="BB235" s="4">
        <f>SUMPRODUCT('Respondent Data'!I235:Z235,'Product Coding'!A152:R152)</f>
        <v>1.7339683768227487</v>
      </c>
      <c r="BC235" s="4">
        <f>SUMPRODUCT('Respondent Data'!I235:Z235,'Product Coding'!A153:R153)</f>
        <v>0.48333129913892869</v>
      </c>
      <c r="BD235" s="4">
        <f>SUMPRODUCT('Respondent Data'!I235:Z235,'Product Coding'!A154:R154)</f>
        <v>5.9424955730125113</v>
      </c>
      <c r="BE235" s="4">
        <f>SUMPRODUCT('Respondent Data'!I235:Z235,'Product Coding'!A155:R155)</f>
        <v>4.7969063503359113</v>
      </c>
      <c r="BF235" s="4">
        <f>SUMPRODUCT('Respondent Data'!I235:Z235,'Product Coding'!A156:R156)</f>
        <v>3.1065885156479696</v>
      </c>
      <c r="BG235" s="4">
        <f>SUMPRODUCT('Respondent Data'!I235:Z235,'Product Coding'!A157:R157)</f>
        <v>1.9414097351771189</v>
      </c>
      <c r="BH235" s="4">
        <f>SUMPRODUCT('Respondent Data'!I235:Z235,'Product Coding'!A158:R158)</f>
        <v>0.12574760145801078</v>
      </c>
      <c r="BI235" s="4">
        <f>SUMPRODUCT('Respondent Data'!I235:Z235,'Product Coding'!A159:R159)</f>
        <v>-1.1248894762258093</v>
      </c>
      <c r="BJ235" s="4">
        <f>SUMPRODUCT('Respondent Data'!I235:Z235,'Product Coding'!A160:R160)</f>
        <v>8.1136483312728487</v>
      </c>
      <c r="BK235" s="4">
        <f>SUMPRODUCT('Respondent Data'!I235:Z235,'Product Coding'!A161:R161)</f>
        <v>6.9680591085962487</v>
      </c>
      <c r="BL235" s="4">
        <f>SUMPRODUCT('Respondent Data'!I235:Z235,'Product Coding'!A162:R162)</f>
        <v>5.2777412739083083</v>
      </c>
      <c r="BM235" s="4">
        <f>SUMPRODUCT('Respondent Data'!I235:Z235,'Product Coding'!A163:R163)</f>
        <v>4.1125624934374567</v>
      </c>
      <c r="BN235" s="4">
        <f>SUMPRODUCT('Respondent Data'!I235:Z235,'Product Coding'!A164:R164)</f>
        <v>2.2969003597183488</v>
      </c>
      <c r="BO235" s="4">
        <f>SUMPRODUCT('Respondent Data'!I235:Z235,'Product Coding'!A165:R165)</f>
        <v>1.0462632820345288</v>
      </c>
      <c r="BP235" s="4">
        <f>SUMPRODUCT('Respondent Data'!I235:Z235,'Product Coding'!A166:R166)</f>
        <v>6.5054275559081098</v>
      </c>
      <c r="BQ235" s="4">
        <f>SUMPRODUCT('Respondent Data'!I235:Z235,'Product Coding'!A167:R167)</f>
        <v>5.3598383332315098</v>
      </c>
      <c r="BR235" s="4">
        <f>SUMPRODUCT('Respondent Data'!I235:Z235,'Product Coding'!A168:R168)</f>
        <v>3.6695204985435699</v>
      </c>
      <c r="BS235" s="4">
        <f>SUMPRODUCT('Respondent Data'!I235:Z235,'Product Coding'!A169:R169)</f>
        <v>2.5043417180727188</v>
      </c>
      <c r="BT235" s="4">
        <f>SUMPRODUCT('Respondent Data'!I235:Z235,'Product Coding'!A170:R170)</f>
        <v>0.68867958435361087</v>
      </c>
      <c r="BU235" s="4">
        <f>SUMPRODUCT('Respondent Data'!I235:Z235,'Product Coding'!A171:R171)</f>
        <v>-0.56195749333020917</v>
      </c>
      <c r="BV235" s="4">
        <f>SUMPRODUCT('Respondent Data'!I235:Z235,'Product Coding'!A172:R172)</f>
        <v>-4.0970090706486797</v>
      </c>
      <c r="BX235" s="4">
        <f t="shared" si="1014"/>
        <v>9.3805297336291525E-3</v>
      </c>
      <c r="BY235" s="4">
        <f t="shared" si="1015"/>
        <v>2.9495138669464006E-2</v>
      </c>
      <c r="BZ235" s="4">
        <f t="shared" si="1016"/>
        <v>0.15989914833468086</v>
      </c>
      <c r="CA235" s="4">
        <f t="shared" si="1017"/>
        <v>0.51271599406428314</v>
      </c>
      <c r="CB235" s="4">
        <f t="shared" si="1018"/>
        <v>3.1507134800604044</v>
      </c>
      <c r="CC235" s="4">
        <f t="shared" si="1019"/>
        <v>11.004078826532854</v>
      </c>
      <c r="CD235" s="4">
        <f t="shared" si="1020"/>
        <v>4.6845596443032697E-2</v>
      </c>
      <c r="CE235" s="4">
        <f t="shared" si="1021"/>
        <v>0.1472963044067277</v>
      </c>
      <c r="CF235" s="4">
        <f t="shared" si="1022"/>
        <v>0.79852323772477662</v>
      </c>
      <c r="CG235" s="4">
        <f t="shared" si="1023"/>
        <v>2.5604616402118117</v>
      </c>
      <c r="CH235" s="4">
        <f t="shared" si="1024"/>
        <v>15.734404813557413</v>
      </c>
      <c r="CI235" s="4">
        <f t="shared" si="1025"/>
        <v>54.953467509093905</v>
      </c>
      <c r="CJ235" s="4">
        <f t="shared" si="1026"/>
        <v>0.11233690873897097</v>
      </c>
      <c r="CK235" s="4">
        <f t="shared" si="1027"/>
        <v>0.3532202119754897</v>
      </c>
      <c r="CL235" s="4">
        <f t="shared" si="1028"/>
        <v>1.9148786416098114</v>
      </c>
      <c r="CM235" s="4">
        <f t="shared" si="1029"/>
        <v>6.1400508787606629</v>
      </c>
      <c r="CN235" s="4">
        <f t="shared" si="1030"/>
        <v>37.731495205789194</v>
      </c>
      <c r="CO235" s="4">
        <f t="shared" si="1031"/>
        <v>131.77978578981768</v>
      </c>
      <c r="CP235" s="4">
        <f t="shared" si="1032"/>
        <v>0.56100131249279361</v>
      </c>
      <c r="CQ235" s="4">
        <f t="shared" si="1033"/>
        <v>1.7639527804497039</v>
      </c>
      <c r="CR235" s="4">
        <f t="shared" si="1034"/>
        <v>9.5627469481439675</v>
      </c>
      <c r="CS235" s="4">
        <f t="shared" si="1035"/>
        <v>30.662910706944697</v>
      </c>
      <c r="CT235" s="4">
        <f t="shared" si="1036"/>
        <v>188.42799370551023</v>
      </c>
      <c r="CU235" s="4">
        <f t="shared" si="1037"/>
        <v>658.09744649364859</v>
      </c>
      <c r="CV235" s="4">
        <f t="shared" si="1038"/>
        <v>1.1017851789677962E-2</v>
      </c>
      <c r="CW235" s="4">
        <f t="shared" si="1039"/>
        <v>3.4643359767959278E-2</v>
      </c>
      <c r="CX235" s="4">
        <f t="shared" si="1040"/>
        <v>0.18780870245860423</v>
      </c>
      <c r="CY235" s="4">
        <f t="shared" si="1041"/>
        <v>0.60220787025981526</v>
      </c>
      <c r="CZ235" s="4">
        <f t="shared" si="1042"/>
        <v>3.7006539226240274</v>
      </c>
      <c r="DA235" s="4">
        <f t="shared" si="1043"/>
        <v>12.924782825219667</v>
      </c>
      <c r="DB235" s="4">
        <f t="shared" si="1044"/>
        <v>5.502224855788776E-2</v>
      </c>
      <c r="DC235" s="4">
        <f t="shared" si="1045"/>
        <v>0.17300609850449786</v>
      </c>
      <c r="DD235" s="4">
        <f t="shared" si="1046"/>
        <v>0.93790126290251563</v>
      </c>
      <c r="DE235" s="4">
        <f t="shared" si="1047"/>
        <v>3.0073767330936527</v>
      </c>
      <c r="DF235" s="4">
        <f t="shared" si="1048"/>
        <v>18.480762297792083</v>
      </c>
      <c r="DG235" s="4">
        <f t="shared" si="1049"/>
        <v>64.545305812898519</v>
      </c>
      <c r="DH235" s="4">
        <f t="shared" si="1050"/>
        <v>1.7413108748675914E-3</v>
      </c>
      <c r="DI235" s="4">
        <f t="shared" si="1051"/>
        <v>5.4751924655959709E-3</v>
      </c>
      <c r="DJ235" s="4">
        <f t="shared" si="1052"/>
        <v>2.9682132436408267E-2</v>
      </c>
      <c r="DK235" s="4">
        <f t="shared" si="1053"/>
        <v>9.5175641625228069E-2</v>
      </c>
      <c r="DL235" s="4">
        <f t="shared" si="1054"/>
        <v>0.58486799809956214</v>
      </c>
      <c r="DM235" s="4">
        <f t="shared" si="1055"/>
        <v>2.0426908365151184</v>
      </c>
      <c r="DN235" s="4">
        <f t="shared" si="1056"/>
        <v>8.6959637506902852E-3</v>
      </c>
      <c r="DO235" s="4">
        <f t="shared" si="1057"/>
        <v>2.7342662298881878E-2</v>
      </c>
      <c r="DP235" s="4">
        <f t="shared" si="1058"/>
        <v>0.14823013594848269</v>
      </c>
      <c r="DQ235" s="4">
        <f t="shared" si="1059"/>
        <v>0.47529935146393992</v>
      </c>
      <c r="DR235" s="4">
        <f t="shared" si="1060"/>
        <v>2.9207828331051569</v>
      </c>
      <c r="DS235" s="4">
        <f t="shared" si="1061"/>
        <v>10.201030571036531</v>
      </c>
      <c r="DT235" s="4">
        <f t="shared" si="1062"/>
        <v>5.2573338393604356E-4</v>
      </c>
      <c r="DU235" s="4">
        <f t="shared" si="1063"/>
        <v>1.653060061924772E-3</v>
      </c>
      <c r="DV235" s="4">
        <f t="shared" si="1064"/>
        <v>8.9615749568079297E-3</v>
      </c>
      <c r="DW235" s="4">
        <f t="shared" si="1065"/>
        <v>2.8735255066801378E-2</v>
      </c>
      <c r="DX235" s="4">
        <f t="shared" si="1066"/>
        <v>0.1765822727203511</v>
      </c>
      <c r="DY235" s="4">
        <f t="shared" si="1067"/>
        <v>0.61672546890738278</v>
      </c>
      <c r="DZ235" s="4">
        <f t="shared" si="1068"/>
        <v>2.625469418022902E-3</v>
      </c>
      <c r="EA235" s="4">
        <f t="shared" si="1069"/>
        <v>8.2552464259460258E-3</v>
      </c>
      <c r="EB235" s="4">
        <f t="shared" si="1070"/>
        <v>4.4753370634879497E-2</v>
      </c>
      <c r="EC235" s="4">
        <f t="shared" si="1071"/>
        <v>0.14350150799279007</v>
      </c>
      <c r="ED235" s="4">
        <f t="shared" si="1072"/>
        <v>0.8818373931693505</v>
      </c>
      <c r="EE235" s="4">
        <f t="shared" si="1073"/>
        <v>3.0798764305390716</v>
      </c>
      <c r="EF235" s="4">
        <f t="shared" si="1074"/>
        <v>2.9942447835954258E-4</v>
      </c>
      <c r="EG235" s="4">
        <f t="shared" si="1075"/>
        <v>9.414784410933122E-4</v>
      </c>
      <c r="EH235" s="4">
        <f t="shared" si="1076"/>
        <v>5.1039461991795165E-3</v>
      </c>
      <c r="EI235" s="4">
        <f t="shared" si="1077"/>
        <v>1.6365783535542241E-2</v>
      </c>
      <c r="EJ235" s="4">
        <f t="shared" si="1078"/>
        <v>0.1005700922033624</v>
      </c>
      <c r="EK235" s="4">
        <f t="shared" si="1079"/>
        <v>0.35124781393205573</v>
      </c>
      <c r="EL235" s="4">
        <f t="shared" si="1080"/>
        <v>1.4953012971230201E-3</v>
      </c>
      <c r="EM235" s="4">
        <f t="shared" si="1081"/>
        <v>4.7016661493177563E-3</v>
      </c>
      <c r="EN235" s="4">
        <f t="shared" si="1082"/>
        <v>2.5488688880389285E-2</v>
      </c>
      <c r="EO235" s="4">
        <f t="shared" si="1083"/>
        <v>8.1729381255682326E-2</v>
      </c>
      <c r="EP235" s="4">
        <f t="shared" si="1084"/>
        <v>0.5022387953963241</v>
      </c>
      <c r="EQ235" s="4">
        <f t="shared" si="1085"/>
        <v>1.7541027863244802</v>
      </c>
      <c r="ER235" s="4">
        <f t="shared" si="1086"/>
        <v>60.160083683045059</v>
      </c>
      <c r="ET235" s="4">
        <f t="shared" si="1087"/>
        <v>0.99070664684199461</v>
      </c>
      <c r="EU235" s="4">
        <f t="shared" si="1088"/>
        <v>0.97134990000284616</v>
      </c>
      <c r="EV235" s="4">
        <f t="shared" si="1089"/>
        <v>0.86214392125017492</v>
      </c>
      <c r="EW235" s="4">
        <f t="shared" si="1090"/>
        <v>0.66106262108940517</v>
      </c>
      <c r="EX235" s="4">
        <f t="shared" si="1091"/>
        <v>0.24092243533645383</v>
      </c>
      <c r="EY235" s="4">
        <f t="shared" si="1092"/>
        <v>8.3305017773598763E-2</v>
      </c>
      <c r="EZ235" s="4">
        <f t="shared" si="1093"/>
        <v>0.95525071070442047</v>
      </c>
      <c r="FA235" s="4">
        <f t="shared" si="1094"/>
        <v>0.87161441744302026</v>
      </c>
      <c r="FB235" s="4">
        <f t="shared" si="1095"/>
        <v>0.55601172062978232</v>
      </c>
      <c r="FC235" s="4">
        <f t="shared" si="1096"/>
        <v>0.28086245578551156</v>
      </c>
      <c r="FD235" s="4">
        <f t="shared" si="1097"/>
        <v>5.9757129765968614E-2</v>
      </c>
      <c r="FE235" s="4">
        <f t="shared" si="1098"/>
        <v>1.7871993363726274E-2</v>
      </c>
      <c r="FF235" s="4">
        <f t="shared" si="1099"/>
        <v>0.89900819809501376</v>
      </c>
      <c r="FG235" s="4">
        <f t="shared" si="1100"/>
        <v>0.73897802526918843</v>
      </c>
      <c r="FH235" s="4">
        <f t="shared" si="1101"/>
        <v>0.34306745595683741</v>
      </c>
      <c r="FI235" s="4">
        <f t="shared" si="1102"/>
        <v>0.14005502439410844</v>
      </c>
      <c r="FJ235" s="4">
        <f t="shared" si="1103"/>
        <v>2.5818781193103282E-2</v>
      </c>
      <c r="FK235" s="4">
        <f t="shared" si="1104"/>
        <v>7.5312668570119484E-3</v>
      </c>
      <c r="FL235" s="4">
        <f t="shared" si="1105"/>
        <v>0.64061445176050524</v>
      </c>
      <c r="FM235" s="4">
        <f t="shared" si="1106"/>
        <v>0.36180068164453116</v>
      </c>
      <c r="FN235" s="4">
        <f t="shared" si="1107"/>
        <v>9.4672342801482609E-2</v>
      </c>
      <c r="FO235" s="4">
        <f t="shared" si="1108"/>
        <v>3.1582693368132693E-2</v>
      </c>
      <c r="FP235" s="4">
        <f t="shared" si="1109"/>
        <v>5.2790507909545115E-3</v>
      </c>
      <c r="FQ235" s="4">
        <f t="shared" si="1110"/>
        <v>1.5172263302185871E-3</v>
      </c>
      <c r="FR235" s="4">
        <f t="shared" si="1111"/>
        <v>0.98910221835334122</v>
      </c>
      <c r="FS235" s="4">
        <f t="shared" si="1112"/>
        <v>0.9665166171116889</v>
      </c>
      <c r="FT235" s="4">
        <f t="shared" si="1113"/>
        <v>0.8418864063970356</v>
      </c>
      <c r="FU235" s="4">
        <f t="shared" si="1114"/>
        <v>0.62413873914989526</v>
      </c>
      <c r="FV235" s="4">
        <f t="shared" si="1115"/>
        <v>0.21273635891105419</v>
      </c>
      <c r="FW235" s="4">
        <f t="shared" si="1116"/>
        <v>7.1814405477754709E-2</v>
      </c>
      <c r="FX235" s="4">
        <f t="shared" si="1117"/>
        <v>0.94784730972915709</v>
      </c>
      <c r="FY235" s="4">
        <f t="shared" si="1118"/>
        <v>0.85251048675273833</v>
      </c>
      <c r="FZ235" s="4">
        <f t="shared" si="1119"/>
        <v>0.51602216229646169</v>
      </c>
      <c r="GA235" s="4">
        <f t="shared" si="1120"/>
        <v>0.24953980286949728</v>
      </c>
      <c r="GB235" s="4">
        <f t="shared" si="1121"/>
        <v>5.133269349081572E-2</v>
      </c>
      <c r="GC235" s="4">
        <f t="shared" si="1122"/>
        <v>1.5256622691707881E-2</v>
      </c>
      <c r="GD235" s="4">
        <f t="shared" si="1123"/>
        <v>0.99826171601793401</v>
      </c>
      <c r="GE235" s="4">
        <f t="shared" si="1124"/>
        <v>0.99455462202685485</v>
      </c>
      <c r="GF235" s="4">
        <f t="shared" si="1125"/>
        <v>0.97117349956711874</v>
      </c>
      <c r="GG235" s="4">
        <f t="shared" si="1126"/>
        <v>0.91309554558391337</v>
      </c>
      <c r="GH235" s="4">
        <f t="shared" si="1127"/>
        <v>0.63096737469563036</v>
      </c>
      <c r="GI235" s="4">
        <f t="shared" si="1128"/>
        <v>0.3286564602617757</v>
      </c>
      <c r="GJ235" s="4">
        <f t="shared" si="1129"/>
        <v>0.99137900411700308</v>
      </c>
      <c r="GK235" s="4">
        <f t="shared" si="1130"/>
        <v>0.97338506099055855</v>
      </c>
      <c r="GL235" s="4">
        <f t="shared" si="1131"/>
        <v>0.87090555167667771</v>
      </c>
      <c r="GM235" s="4">
        <f t="shared" si="1132"/>
        <v>0.67782853629515916</v>
      </c>
      <c r="GN235" s="4">
        <f t="shared" si="1133"/>
        <v>0.25505110651793644</v>
      </c>
      <c r="GO235" s="4">
        <f t="shared" si="1134"/>
        <v>8.9277499392402884E-2</v>
      </c>
      <c r="GP235" s="4">
        <f t="shared" si="1135"/>
        <v>0.99947454286642079</v>
      </c>
      <c r="GQ235" s="4">
        <f t="shared" si="1136"/>
        <v>0.99834966803593406</v>
      </c>
      <c r="GR235" s="4">
        <f t="shared" si="1137"/>
        <v>0.99111802155875806</v>
      </c>
      <c r="GS235" s="4">
        <f t="shared" si="1138"/>
        <v>0.9720673954496335</v>
      </c>
      <c r="GT235" s="4">
        <f t="shared" si="1139"/>
        <v>0.84991931561906087</v>
      </c>
      <c r="GU235" s="4">
        <f t="shared" si="1140"/>
        <v>0.61853420338322562</v>
      </c>
      <c r="GV235" s="4">
        <f t="shared" si="1141"/>
        <v>0.99738140562143618</v>
      </c>
      <c r="GW235" s="4">
        <f t="shared" si="1142"/>
        <v>0.99181234468631918</v>
      </c>
      <c r="GX235" s="4">
        <f t="shared" si="1143"/>
        <v>0.95716369825379588</v>
      </c>
      <c r="GY235" s="4">
        <f t="shared" si="1144"/>
        <v>0.87450693594214746</v>
      </c>
      <c r="GZ235" s="4">
        <f t="shared" si="1145"/>
        <v>0.53139554120338806</v>
      </c>
      <c r="HA235" s="4">
        <f t="shared" si="1146"/>
        <v>0.24510546263477656</v>
      </c>
      <c r="HB235" s="4">
        <f t="shared" si="1147"/>
        <v>0.9997006651498217</v>
      </c>
      <c r="HC235" s="4">
        <f t="shared" si="1148"/>
        <v>0.99905940710683749</v>
      </c>
      <c r="HD235" s="4">
        <f t="shared" si="1149"/>
        <v>0.99492197178363473</v>
      </c>
      <c r="HE235" s="4">
        <f t="shared" si="1150"/>
        <v>0.98389774252473161</v>
      </c>
      <c r="HF235" s="4">
        <f t="shared" si="1151"/>
        <v>0.90862000256428999</v>
      </c>
      <c r="HG235" s="4">
        <f t="shared" si="1152"/>
        <v>0.74005670143513924</v>
      </c>
      <c r="HH235" s="4">
        <f t="shared" si="1153"/>
        <v>0.99850693129045498</v>
      </c>
      <c r="HI235" s="4">
        <f t="shared" si="1154"/>
        <v>0.9953203360681806</v>
      </c>
      <c r="HJ235" s="4">
        <f t="shared" si="1155"/>
        <v>0.97514483664542662</v>
      </c>
      <c r="HK235" s="4">
        <f t="shared" si="1156"/>
        <v>0.92444563060604856</v>
      </c>
      <c r="HL235" s="4">
        <f t="shared" si="1157"/>
        <v>0.66567312937499912</v>
      </c>
      <c r="HM235" s="4">
        <f t="shared" si="1158"/>
        <v>0.36309465462418766</v>
      </c>
      <c r="HN235" s="4">
        <f t="shared" si="1159"/>
        <v>1.6350533547049777E-2</v>
      </c>
      <c r="HP235" s="4">
        <f t="shared" ref="HP235:IU235" si="1283">IF(B1=1,ET235,0)</f>
        <v>0.99070664684199461</v>
      </c>
      <c r="HQ235" s="4">
        <f t="shared" si="1283"/>
        <v>0.97134990000284616</v>
      </c>
      <c r="HR235" s="4">
        <f t="shared" si="1283"/>
        <v>0.86214392125017492</v>
      </c>
      <c r="HS235" s="4">
        <f t="shared" si="1283"/>
        <v>0.66106262108940517</v>
      </c>
      <c r="HT235" s="4">
        <f t="shared" si="1283"/>
        <v>0.24092243533645383</v>
      </c>
      <c r="HU235" s="4">
        <f t="shared" si="1283"/>
        <v>8.3305017773598763E-2</v>
      </c>
      <c r="HV235" s="4">
        <f t="shared" si="1283"/>
        <v>0.95525071070442047</v>
      </c>
      <c r="HW235" s="4">
        <f t="shared" si="1283"/>
        <v>0.87161441744302026</v>
      </c>
      <c r="HX235" s="4">
        <f t="shared" si="1283"/>
        <v>0.55601172062978232</v>
      </c>
      <c r="HY235" s="4">
        <f t="shared" si="1283"/>
        <v>0.28086245578551156</v>
      </c>
      <c r="HZ235" s="4">
        <f t="shared" si="1283"/>
        <v>5.9757129765968614E-2</v>
      </c>
      <c r="IA235" s="4">
        <f t="shared" si="1283"/>
        <v>1.7871993363726274E-2</v>
      </c>
      <c r="IB235" s="4">
        <f t="shared" si="1283"/>
        <v>0.89900819809501376</v>
      </c>
      <c r="IC235" s="4">
        <f t="shared" si="1283"/>
        <v>0.73897802526918843</v>
      </c>
      <c r="ID235" s="4">
        <f t="shared" si="1283"/>
        <v>0.34306745595683741</v>
      </c>
      <c r="IE235" s="4">
        <f t="shared" si="1283"/>
        <v>0.14005502439410844</v>
      </c>
      <c r="IF235" s="4">
        <f t="shared" si="1283"/>
        <v>2.5818781193103282E-2</v>
      </c>
      <c r="IG235" s="4">
        <f t="shared" si="1283"/>
        <v>7.5312668570119484E-3</v>
      </c>
      <c r="IH235" s="4">
        <f t="shared" si="1283"/>
        <v>0.64061445176050524</v>
      </c>
      <c r="II235" s="4">
        <f t="shared" si="1283"/>
        <v>0.36180068164453116</v>
      </c>
      <c r="IJ235" s="4">
        <f t="shared" si="1283"/>
        <v>9.4672342801482609E-2</v>
      </c>
      <c r="IK235" s="4">
        <f t="shared" si="1283"/>
        <v>3.1582693368132693E-2</v>
      </c>
      <c r="IL235" s="4">
        <f t="shared" si="1283"/>
        <v>5.2790507909545115E-3</v>
      </c>
      <c r="IM235" s="4">
        <f t="shared" si="1283"/>
        <v>1.5172263302185871E-3</v>
      </c>
      <c r="IN235" s="4">
        <f t="shared" si="1283"/>
        <v>0.98910221835334122</v>
      </c>
      <c r="IO235" s="4">
        <f t="shared" si="1283"/>
        <v>0.9665166171116889</v>
      </c>
      <c r="IP235" s="4">
        <f t="shared" si="1283"/>
        <v>0.8418864063970356</v>
      </c>
      <c r="IQ235" s="4">
        <f t="shared" si="1283"/>
        <v>0.62413873914989526</v>
      </c>
      <c r="IR235" s="4">
        <f t="shared" si="1283"/>
        <v>0.21273635891105419</v>
      </c>
      <c r="IS235" s="4">
        <f t="shared" si="1283"/>
        <v>7.1814405477754709E-2</v>
      </c>
      <c r="IT235" s="4">
        <f t="shared" si="1283"/>
        <v>0.94784730972915709</v>
      </c>
      <c r="IU235" s="4">
        <f t="shared" si="1283"/>
        <v>0.85251048675273833</v>
      </c>
      <c r="IV235" s="4">
        <f t="shared" ref="IV235:KA235" si="1284">IF(AH1=1,FZ235,0)</f>
        <v>0.51602216229646169</v>
      </c>
      <c r="IW235" s="4">
        <f t="shared" si="1284"/>
        <v>0.24953980286949728</v>
      </c>
      <c r="IX235" s="4">
        <f t="shared" si="1284"/>
        <v>5.133269349081572E-2</v>
      </c>
      <c r="IY235" s="4">
        <f t="shared" si="1284"/>
        <v>1.5256622691707881E-2</v>
      </c>
      <c r="IZ235" s="4">
        <f t="shared" si="1284"/>
        <v>0.99826171601793401</v>
      </c>
      <c r="JA235" s="4">
        <f t="shared" si="1284"/>
        <v>0.99455462202685485</v>
      </c>
      <c r="JB235" s="4">
        <f t="shared" si="1284"/>
        <v>0.97117349956711874</v>
      </c>
      <c r="JC235" s="4">
        <f t="shared" si="1284"/>
        <v>0.91309554558391337</v>
      </c>
      <c r="JD235" s="4">
        <f t="shared" si="1284"/>
        <v>0.63096737469563036</v>
      </c>
      <c r="JE235" s="4">
        <f t="shared" si="1284"/>
        <v>0.3286564602617757</v>
      </c>
      <c r="JF235" s="4">
        <f t="shared" si="1284"/>
        <v>0.99137900411700308</v>
      </c>
      <c r="JG235" s="4">
        <f t="shared" si="1284"/>
        <v>0.97338506099055855</v>
      </c>
      <c r="JH235" s="4">
        <f t="shared" si="1284"/>
        <v>0.87090555167667771</v>
      </c>
      <c r="JI235" s="4">
        <f t="shared" si="1284"/>
        <v>0.67782853629515916</v>
      </c>
      <c r="JJ235" s="4">
        <f t="shared" si="1284"/>
        <v>0.25505110651793644</v>
      </c>
      <c r="JK235" s="4">
        <f t="shared" si="1284"/>
        <v>8.9277499392402884E-2</v>
      </c>
      <c r="JL235" s="4">
        <f t="shared" si="1284"/>
        <v>0.99947454286642079</v>
      </c>
      <c r="JM235" s="4">
        <f t="shared" si="1284"/>
        <v>0.99834966803593406</v>
      </c>
      <c r="JN235" s="4">
        <f t="shared" si="1284"/>
        <v>0.99111802155875806</v>
      </c>
      <c r="JO235" s="4">
        <f t="shared" si="1284"/>
        <v>0.9720673954496335</v>
      </c>
      <c r="JP235" s="4">
        <f t="shared" si="1284"/>
        <v>0.84991931561906087</v>
      </c>
      <c r="JQ235" s="4">
        <f t="shared" si="1284"/>
        <v>0.61853420338322562</v>
      </c>
      <c r="JR235" s="4">
        <f t="shared" si="1284"/>
        <v>0.99738140562143618</v>
      </c>
      <c r="JS235" s="4">
        <f t="shared" si="1284"/>
        <v>0.99181234468631918</v>
      </c>
      <c r="JT235" s="4">
        <f t="shared" si="1284"/>
        <v>0.95716369825379588</v>
      </c>
      <c r="JU235" s="4">
        <f t="shared" si="1284"/>
        <v>0.87450693594214746</v>
      </c>
      <c r="JV235" s="4">
        <f t="shared" si="1284"/>
        <v>0.53139554120338806</v>
      </c>
      <c r="JW235" s="4">
        <f t="shared" si="1284"/>
        <v>0.24510546263477656</v>
      </c>
      <c r="JX235" s="4">
        <f t="shared" si="1284"/>
        <v>0.9997006651498217</v>
      </c>
      <c r="JY235" s="4">
        <f t="shared" si="1284"/>
        <v>0.99905940710683749</v>
      </c>
      <c r="JZ235" s="4">
        <f t="shared" si="1284"/>
        <v>0.99492197178363473</v>
      </c>
      <c r="KA235" s="4">
        <f t="shared" si="1284"/>
        <v>0.98389774252473161</v>
      </c>
      <c r="KB235" s="4">
        <f t="shared" ref="KB235:KJ235" si="1285">IF(BN1=1,HF235,0)</f>
        <v>0.90862000256428999</v>
      </c>
      <c r="KC235" s="4">
        <f t="shared" si="1285"/>
        <v>0.74005670143513924</v>
      </c>
      <c r="KD235" s="4">
        <f t="shared" si="1285"/>
        <v>0.99850693129045498</v>
      </c>
      <c r="KE235" s="4">
        <f t="shared" si="1285"/>
        <v>0.9953203360681806</v>
      </c>
      <c r="KF235" s="4">
        <f t="shared" si="1285"/>
        <v>0.97514483664542662</v>
      </c>
      <c r="KG235" s="4">
        <f t="shared" si="1285"/>
        <v>0.92444563060604856</v>
      </c>
      <c r="KH235" s="4">
        <f t="shared" si="1285"/>
        <v>0.66567312937499912</v>
      </c>
      <c r="KI235" s="4">
        <f t="shared" si="1285"/>
        <v>0.36309465462418766</v>
      </c>
      <c r="KJ235" s="4">
        <f t="shared" si="1285"/>
        <v>0</v>
      </c>
    </row>
    <row r="236" spans="1:296" x14ac:dyDescent="0.2">
      <c r="A236" s="4" t="str">
        <f>'Respondent Data'!A236</f>
        <v>1994</v>
      </c>
      <c r="B236" s="4">
        <f>SUMPRODUCT('Respondent Data'!I236:Z236,'Product Coding'!A100:R100)</f>
        <v>2.310815964615319</v>
      </c>
      <c r="C236" s="4">
        <f>SUMPRODUCT('Respondent Data'!I236:Z236,'Product Coding'!A101:R101)</f>
        <v>1.358924917115917</v>
      </c>
      <c r="D236" s="4">
        <f>SUMPRODUCT('Respondent Data'!I236:Z236,'Product Coding'!A102:R102)</f>
        <v>1.7539054194653267</v>
      </c>
      <c r="E236" s="4">
        <f>SUMPRODUCT('Respondent Data'!I236:Z236,'Product Coding'!A103:R103)</f>
        <v>2.1336467963695913</v>
      </c>
      <c r="F236" s="4">
        <f>SUMPRODUCT('Respondent Data'!I236:Z236,'Product Coding'!A104:R104)</f>
        <v>2.00437200591205</v>
      </c>
      <c r="G236" s="4">
        <f>SUMPRODUCT('Respondent Data'!I236:Z236,'Product Coding'!A105:R105)</f>
        <v>0.43399028061595391</v>
      </c>
      <c r="H236" s="4">
        <f>SUMPRODUCT('Respondent Data'!I236:Z236,'Product Coding'!A106:R106)</f>
        <v>-1.653486543494441</v>
      </c>
      <c r="I236" s="4">
        <f>SUMPRODUCT('Respondent Data'!I236:Z236,'Product Coding'!A107:R107)</f>
        <v>-2.605377590993843</v>
      </c>
      <c r="J236" s="4">
        <f>SUMPRODUCT('Respondent Data'!I236:Z236,'Product Coding'!A108:R108)</f>
        <v>-2.2103970886444335</v>
      </c>
      <c r="K236" s="4">
        <f>SUMPRODUCT('Respondent Data'!I236:Z236,'Product Coding'!A109:R109)</f>
        <v>-1.8306557117401689</v>
      </c>
      <c r="L236" s="4">
        <f>SUMPRODUCT('Respondent Data'!I236:Z236,'Product Coding'!A110:R110)</f>
        <v>-1.95993050219771</v>
      </c>
      <c r="M236" s="4">
        <f>SUMPRODUCT('Respondent Data'!I236:Z236,'Product Coding'!A111:R111)</f>
        <v>-3.5303122274938064</v>
      </c>
      <c r="N236" s="4">
        <f>SUMPRODUCT('Respondent Data'!I236:Z236,'Product Coding'!A112:R112)</f>
        <v>2.2325072217145889</v>
      </c>
      <c r="O236" s="4">
        <f>SUMPRODUCT('Respondent Data'!I236:Z236,'Product Coding'!A113:R113)</f>
        <v>1.2806161742151869</v>
      </c>
      <c r="P236" s="4">
        <f>SUMPRODUCT('Respondent Data'!I236:Z236,'Product Coding'!A114:R114)</f>
        <v>1.6755966765645967</v>
      </c>
      <c r="Q236" s="4">
        <f>SUMPRODUCT('Respondent Data'!I236:Z236,'Product Coding'!A115:R115)</f>
        <v>2.0553380534688612</v>
      </c>
      <c r="R236" s="4">
        <f>SUMPRODUCT('Respondent Data'!I236:Z236,'Product Coding'!A116:R116)</f>
        <v>1.9260632630113199</v>
      </c>
      <c r="S236" s="4">
        <f>SUMPRODUCT('Respondent Data'!I236:Z236,'Product Coding'!A117:R117)</f>
        <v>0.35568153771522382</v>
      </c>
      <c r="T236" s="4">
        <f>SUMPRODUCT('Respondent Data'!I236:Z236,'Product Coding'!A118:R118)</f>
        <v>-1.7317952863951711</v>
      </c>
      <c r="U236" s="4">
        <f>SUMPRODUCT('Respondent Data'!I236:Z236,'Product Coding'!A119:R119)</f>
        <v>-2.6836863338945731</v>
      </c>
      <c r="V236" s="4">
        <f>SUMPRODUCT('Respondent Data'!I236:Z236,'Product Coding'!A120:R120)</f>
        <v>-2.2887058315451636</v>
      </c>
      <c r="W236" s="4">
        <f>SUMPRODUCT('Respondent Data'!I236:Z236,'Product Coding'!A121:R121)</f>
        <v>-1.908964454640899</v>
      </c>
      <c r="X236" s="4">
        <f>SUMPRODUCT('Respondent Data'!I236:Z236,'Product Coding'!A122:R122)</f>
        <v>-2.0382392450984401</v>
      </c>
      <c r="Y236" s="4">
        <f>SUMPRODUCT('Respondent Data'!I236:Z236,'Product Coding'!A123:R123)</f>
        <v>-3.6086209703945364</v>
      </c>
      <c r="Z236" s="4">
        <f>SUMPRODUCT('Respondent Data'!I236:Z236,'Product Coding'!A124:R124)</f>
        <v>3.1766396657331297</v>
      </c>
      <c r="AA236" s="4">
        <f>SUMPRODUCT('Respondent Data'!I236:Z236,'Product Coding'!A125:R125)</f>
        <v>2.2247486182337282</v>
      </c>
      <c r="AB236" s="4">
        <f>SUMPRODUCT('Respondent Data'!I236:Z236,'Product Coding'!A126:R126)</f>
        <v>2.6197291205831377</v>
      </c>
      <c r="AC236" s="4">
        <f>SUMPRODUCT('Respondent Data'!I236:Z236,'Product Coding'!A127:R127)</f>
        <v>2.999470497487402</v>
      </c>
      <c r="AD236" s="4">
        <f>SUMPRODUCT('Respondent Data'!I236:Z236,'Product Coding'!A128:R128)</f>
        <v>2.8701957070298612</v>
      </c>
      <c r="AE236" s="4">
        <f>SUMPRODUCT('Respondent Data'!I236:Z236,'Product Coding'!A129:R129)</f>
        <v>1.2998139817337651</v>
      </c>
      <c r="AF236" s="4">
        <f>SUMPRODUCT('Respondent Data'!I236:Z236,'Product Coding'!A130:R130)</f>
        <v>-0.78766284237663009</v>
      </c>
      <c r="AG236" s="4">
        <f>SUMPRODUCT('Respondent Data'!I236:Z236,'Product Coding'!A131:R131)</f>
        <v>-1.7395538898760321</v>
      </c>
      <c r="AH236" s="4">
        <f>SUMPRODUCT('Respondent Data'!I236:Z236,'Product Coding'!A132:R132)</f>
        <v>-1.3445733875266224</v>
      </c>
      <c r="AI236" s="4">
        <f>SUMPRODUCT('Respondent Data'!I236:Z236,'Product Coding'!A133:R133)</f>
        <v>-0.96483201062235802</v>
      </c>
      <c r="AJ236" s="4">
        <f>SUMPRODUCT('Respondent Data'!I236:Z236,'Product Coding'!A134:R134)</f>
        <v>-1.0941068010798991</v>
      </c>
      <c r="AK236" s="4">
        <f>SUMPRODUCT('Respondent Data'!I236:Z236,'Product Coding'!A135:R135)</f>
        <v>-2.6644885263759948</v>
      </c>
      <c r="AL236" s="4">
        <f>SUMPRODUCT('Respondent Data'!I236:Z236,'Product Coding'!A136:R136)</f>
        <v>3.5059529231068836</v>
      </c>
      <c r="AM236" s="4">
        <f>SUMPRODUCT('Respondent Data'!I236:Z236,'Product Coding'!A137:R137)</f>
        <v>2.5540618756074815</v>
      </c>
      <c r="AN236" s="4">
        <f>SUMPRODUCT('Respondent Data'!I236:Z236,'Product Coding'!A138:R138)</f>
        <v>2.9490423779568911</v>
      </c>
      <c r="AO236" s="4">
        <f>SUMPRODUCT('Respondent Data'!I236:Z236,'Product Coding'!A139:R139)</f>
        <v>3.3287837548611554</v>
      </c>
      <c r="AP236" s="4">
        <f>SUMPRODUCT('Respondent Data'!I236:Z236,'Product Coding'!A140:R140)</f>
        <v>3.1995089644036145</v>
      </c>
      <c r="AQ236" s="4">
        <f>SUMPRODUCT('Respondent Data'!I236:Z236,'Product Coding'!A141:R141)</f>
        <v>1.6291272391075187</v>
      </c>
      <c r="AR236" s="4">
        <f>SUMPRODUCT('Respondent Data'!I236:Z236,'Product Coding'!A142:R142)</f>
        <v>-0.45834958500287648</v>
      </c>
      <c r="AS236" s="4">
        <f>SUMPRODUCT('Respondent Data'!I236:Z236,'Product Coding'!A143:R143)</f>
        <v>-1.4102406325022785</v>
      </c>
      <c r="AT236" s="4">
        <f>SUMPRODUCT('Respondent Data'!I236:Z236,'Product Coding'!A144:R144)</f>
        <v>-1.0152601301528688</v>
      </c>
      <c r="AU236" s="4">
        <f>SUMPRODUCT('Respondent Data'!I236:Z236,'Product Coding'!A145:R145)</f>
        <v>-0.63551875324860441</v>
      </c>
      <c r="AV236" s="4">
        <f>SUMPRODUCT('Respondent Data'!I236:Z236,'Product Coding'!A146:R146)</f>
        <v>-0.7647935437061455</v>
      </c>
      <c r="AW236" s="4">
        <f>SUMPRODUCT('Respondent Data'!I236:Z236,'Product Coding'!A147:R147)</f>
        <v>-2.3351752690022414</v>
      </c>
      <c r="AX236" s="4">
        <f>SUMPRODUCT('Respondent Data'!I236:Z236,'Product Coding'!A148:R148)</f>
        <v>4.7817841126224288</v>
      </c>
      <c r="AY236" s="4">
        <f>SUMPRODUCT('Respondent Data'!I236:Z236,'Product Coding'!A149:R149)</f>
        <v>3.8298930651230272</v>
      </c>
      <c r="AZ236" s="4">
        <f>SUMPRODUCT('Respondent Data'!I236:Z236,'Product Coding'!A150:R150)</f>
        <v>4.2248735674724367</v>
      </c>
      <c r="BA236" s="4">
        <f>SUMPRODUCT('Respondent Data'!I236:Z236,'Product Coding'!A151:R151)</f>
        <v>4.604614944376701</v>
      </c>
      <c r="BB236" s="4">
        <f>SUMPRODUCT('Respondent Data'!I236:Z236,'Product Coding'!A152:R152)</f>
        <v>4.4753401539191602</v>
      </c>
      <c r="BC236" s="4">
        <f>SUMPRODUCT('Respondent Data'!I236:Z236,'Product Coding'!A153:R153)</f>
        <v>2.9049584286230639</v>
      </c>
      <c r="BD236" s="4">
        <f>SUMPRODUCT('Respondent Data'!I236:Z236,'Product Coding'!A154:R154)</f>
        <v>0.81748160451266894</v>
      </c>
      <c r="BE236" s="4">
        <f>SUMPRODUCT('Respondent Data'!I236:Z236,'Product Coding'!A155:R155)</f>
        <v>-0.13440944298673307</v>
      </c>
      <c r="BF236" s="4">
        <f>SUMPRODUCT('Respondent Data'!I236:Z236,'Product Coding'!A156:R156)</f>
        <v>0.26057105936267644</v>
      </c>
      <c r="BG236" s="4">
        <f>SUMPRODUCT('Respondent Data'!I236:Z236,'Product Coding'!A157:R157)</f>
        <v>0.64031243626694079</v>
      </c>
      <c r="BH236" s="4">
        <f>SUMPRODUCT('Respondent Data'!I236:Z236,'Product Coding'!A158:R158)</f>
        <v>0.51103764580939992</v>
      </c>
      <c r="BI236" s="4">
        <f>SUMPRODUCT('Respondent Data'!I236:Z236,'Product Coding'!A159:R159)</f>
        <v>-1.0593440794866962</v>
      </c>
      <c r="BJ236" s="4">
        <f>SUMPRODUCT('Respondent Data'!I236:Z236,'Product Coding'!A160:R160)</f>
        <v>5.2491669761457596</v>
      </c>
      <c r="BK236" s="4">
        <f>SUMPRODUCT('Respondent Data'!I236:Z236,'Product Coding'!A161:R161)</f>
        <v>4.2972759286463571</v>
      </c>
      <c r="BL236" s="4">
        <f>SUMPRODUCT('Respondent Data'!I236:Z236,'Product Coding'!A162:R162)</f>
        <v>4.6922564309957666</v>
      </c>
      <c r="BM236" s="4">
        <f>SUMPRODUCT('Respondent Data'!I236:Z236,'Product Coding'!A163:R163)</f>
        <v>5.071997807900031</v>
      </c>
      <c r="BN236" s="4">
        <f>SUMPRODUCT('Respondent Data'!I236:Z236,'Product Coding'!A164:R164)</f>
        <v>4.9427230174424901</v>
      </c>
      <c r="BO236" s="4">
        <f>SUMPRODUCT('Respondent Data'!I236:Z236,'Product Coding'!A165:R165)</f>
        <v>3.3723412921463938</v>
      </c>
      <c r="BP236" s="4">
        <f>SUMPRODUCT('Respondent Data'!I236:Z236,'Product Coding'!A166:R166)</f>
        <v>1.2848644680359993</v>
      </c>
      <c r="BQ236" s="4">
        <f>SUMPRODUCT('Respondent Data'!I236:Z236,'Product Coding'!A167:R167)</f>
        <v>0.33297342053659684</v>
      </c>
      <c r="BR236" s="4">
        <f>SUMPRODUCT('Respondent Data'!I236:Z236,'Product Coding'!A168:R168)</f>
        <v>0.7279539228860068</v>
      </c>
      <c r="BS236" s="4">
        <f>SUMPRODUCT('Respondent Data'!I236:Z236,'Product Coding'!A169:R169)</f>
        <v>1.1076952997902711</v>
      </c>
      <c r="BT236" s="4">
        <f>SUMPRODUCT('Respondent Data'!I236:Z236,'Product Coding'!A170:R170)</f>
        <v>0.97842050933272984</v>
      </c>
      <c r="BU236" s="4">
        <f>SUMPRODUCT('Respondent Data'!I236:Z236,'Product Coding'!A171:R171)</f>
        <v>-0.59196121596336604</v>
      </c>
      <c r="BV236" s="4">
        <f>SUMPRODUCT('Respondent Data'!I236:Z236,'Product Coding'!A172:R172)</f>
        <v>-4.4391738840449797</v>
      </c>
      <c r="BX236" s="4">
        <f t="shared" si="1014"/>
        <v>9.9180290925698925E-2</v>
      </c>
      <c r="BY236" s="4">
        <f t="shared" si="1015"/>
        <v>0.2569368569397168</v>
      </c>
      <c r="BZ236" s="4">
        <f t="shared" si="1016"/>
        <v>0.17309660681188521</v>
      </c>
      <c r="CA236" s="4">
        <f t="shared" si="1017"/>
        <v>0.1184047076968454</v>
      </c>
      <c r="CB236" s="4">
        <f t="shared" si="1018"/>
        <v>0.13474488812407664</v>
      </c>
      <c r="CC236" s="4">
        <f t="shared" si="1019"/>
        <v>0.64791855282399291</v>
      </c>
      <c r="CD236" s="4">
        <f t="shared" si="1020"/>
        <v>5.2251658736205027</v>
      </c>
      <c r="CE236" s="4">
        <f t="shared" si="1021"/>
        <v>13.536335536285991</v>
      </c>
      <c r="CF236" s="4">
        <f t="shared" si="1022"/>
        <v>9.1193368592813027</v>
      </c>
      <c r="CG236" s="4">
        <f t="shared" si="1023"/>
        <v>6.2379756316409258</v>
      </c>
      <c r="CH236" s="4">
        <f t="shared" si="1024"/>
        <v>7.0988336946721473</v>
      </c>
      <c r="CI236" s="4">
        <f t="shared" si="1025"/>
        <v>34.134623719119261</v>
      </c>
      <c r="CJ236" s="4">
        <f t="shared" si="1026"/>
        <v>0.10725917020904135</v>
      </c>
      <c r="CK236" s="4">
        <f t="shared" si="1027"/>
        <v>0.27786603380825869</v>
      </c>
      <c r="CL236" s="4">
        <f t="shared" si="1028"/>
        <v>0.18719645041727495</v>
      </c>
      <c r="CM236" s="4">
        <f t="shared" si="1029"/>
        <v>0.12804954066853816</v>
      </c>
      <c r="CN236" s="4">
        <f t="shared" si="1030"/>
        <v>0.14572073498882734</v>
      </c>
      <c r="CO236" s="4">
        <f t="shared" si="1031"/>
        <v>0.70069572987043216</v>
      </c>
      <c r="CP236" s="4">
        <f t="shared" si="1032"/>
        <v>5.6507895931561185</v>
      </c>
      <c r="CQ236" s="4">
        <f t="shared" si="1033"/>
        <v>14.638958040371998</v>
      </c>
      <c r="CR236" s="4">
        <f t="shared" si="1034"/>
        <v>9.8621661143947161</v>
      </c>
      <c r="CS236" s="4">
        <f t="shared" si="1035"/>
        <v>6.746099288368379</v>
      </c>
      <c r="CT236" s="4">
        <f t="shared" si="1036"/>
        <v>7.6770798354779277</v>
      </c>
      <c r="CU236" s="4">
        <f t="shared" si="1037"/>
        <v>36.915110667031875</v>
      </c>
      <c r="CV236" s="4">
        <f t="shared" si="1038"/>
        <v>4.1725631875713209E-2</v>
      </c>
      <c r="CW236" s="4">
        <f t="shared" si="1039"/>
        <v>0.10809458822822925</v>
      </c>
      <c r="CX236" s="4">
        <f t="shared" si="1040"/>
        <v>7.2822586295684388E-2</v>
      </c>
      <c r="CY236" s="4">
        <f t="shared" si="1041"/>
        <v>4.9813437726364297E-2</v>
      </c>
      <c r="CZ236" s="4">
        <f t="shared" si="1042"/>
        <v>5.6687831287078466E-2</v>
      </c>
      <c r="DA236" s="4">
        <f t="shared" si="1043"/>
        <v>0.27258249364112003</v>
      </c>
      <c r="DB236" s="4">
        <f t="shared" si="1044"/>
        <v>2.1982527546280437</v>
      </c>
      <c r="DC236" s="4">
        <f t="shared" si="1045"/>
        <v>5.694802346933364</v>
      </c>
      <c r="DD236" s="4">
        <f t="shared" si="1046"/>
        <v>3.8365494715684374</v>
      </c>
      <c r="DE236" s="4">
        <f t="shared" si="1047"/>
        <v>2.6243467570639676</v>
      </c>
      <c r="DF236" s="4">
        <f t="shared" si="1048"/>
        <v>2.9865139406850525</v>
      </c>
      <c r="DG236" s="4">
        <f t="shared" si="1049"/>
        <v>14.360602597818207</v>
      </c>
      <c r="DH236" s="4">
        <f t="shared" si="1050"/>
        <v>3.0018154717407174E-2</v>
      </c>
      <c r="DI236" s="4">
        <f t="shared" si="1051"/>
        <v>7.776515124359501E-2</v>
      </c>
      <c r="DJ236" s="4">
        <f t="shared" si="1052"/>
        <v>5.238985161104226E-2</v>
      </c>
      <c r="DK236" s="4">
        <f t="shared" si="1053"/>
        <v>3.5836664741949402E-2</v>
      </c>
      <c r="DL236" s="4">
        <f t="shared" si="1054"/>
        <v>4.0782224586520074E-2</v>
      </c>
      <c r="DM236" s="4">
        <f t="shared" si="1055"/>
        <v>0.19610064843951361</v>
      </c>
      <c r="DN236" s="4">
        <f t="shared" si="1056"/>
        <v>1.5814617617522473</v>
      </c>
      <c r="DO236" s="4">
        <f t="shared" si="1057"/>
        <v>4.0969411426648952</v>
      </c>
      <c r="DP236" s="4">
        <f t="shared" si="1058"/>
        <v>2.7600812843666396</v>
      </c>
      <c r="DQ236" s="4">
        <f t="shared" si="1059"/>
        <v>1.8880012942722015</v>
      </c>
      <c r="DR236" s="4">
        <f t="shared" si="1060"/>
        <v>2.1485507470375476</v>
      </c>
      <c r="DS236" s="4">
        <f t="shared" si="1061"/>
        <v>10.331270522170808</v>
      </c>
      <c r="DT236" s="4">
        <f t="shared" si="1062"/>
        <v>8.3810329142877046E-3</v>
      </c>
      <c r="DU236" s="4">
        <f t="shared" si="1063"/>
        <v>2.1711937269054966E-2</v>
      </c>
      <c r="DV236" s="4">
        <f t="shared" si="1064"/>
        <v>1.4627183944527269E-2</v>
      </c>
      <c r="DW236" s="4">
        <f t="shared" si="1065"/>
        <v>1.0005553957865473E-2</v>
      </c>
      <c r="DX236" s="4">
        <f t="shared" si="1066"/>
        <v>1.1386348354693959E-2</v>
      </c>
      <c r="DY236" s="4">
        <f t="shared" si="1067"/>
        <v>5.4751066631409689E-2</v>
      </c>
      <c r="DZ236" s="4">
        <f t="shared" si="1068"/>
        <v>0.44154223344871363</v>
      </c>
      <c r="EA236" s="4">
        <f t="shared" si="1069"/>
        <v>1.1438610696700342</v>
      </c>
      <c r="EB236" s="4">
        <f t="shared" si="1070"/>
        <v>0.77061139527581024</v>
      </c>
      <c r="EC236" s="4">
        <f t="shared" si="1071"/>
        <v>0.52712770450001389</v>
      </c>
      <c r="ED236" s="4">
        <f t="shared" si="1072"/>
        <v>0.59987280025900547</v>
      </c>
      <c r="EE236" s="4">
        <f t="shared" si="1073"/>
        <v>2.8844783800955374</v>
      </c>
      <c r="EF236" s="4">
        <f t="shared" si="1074"/>
        <v>5.2518915283910556E-3</v>
      </c>
      <c r="EG236" s="4">
        <f t="shared" si="1075"/>
        <v>1.3605571124045528E-2</v>
      </c>
      <c r="EH236" s="4">
        <f t="shared" si="1076"/>
        <v>9.1659804021912011E-3</v>
      </c>
      <c r="EI236" s="4">
        <f t="shared" si="1077"/>
        <v>6.2698816011796249E-3</v>
      </c>
      <c r="EJ236" s="4">
        <f t="shared" si="1078"/>
        <v>7.1351427771369188E-3</v>
      </c>
      <c r="EK236" s="4">
        <f t="shared" si="1079"/>
        <v>3.4309215338085015E-2</v>
      </c>
      <c r="EL236" s="4">
        <f t="shared" si="1080"/>
        <v>0.27668808116991506</v>
      </c>
      <c r="EM236" s="4">
        <f t="shared" si="1081"/>
        <v>0.71678924577603276</v>
      </c>
      <c r="EN236" s="4">
        <f t="shared" si="1082"/>
        <v>0.48289602247369362</v>
      </c>
      <c r="EO236" s="4">
        <f t="shared" si="1083"/>
        <v>0.33031937160446451</v>
      </c>
      <c r="EP236" s="4">
        <f t="shared" si="1084"/>
        <v>0.37590436763727336</v>
      </c>
      <c r="EQ236" s="4">
        <f t="shared" si="1085"/>
        <v>1.8075298979467633</v>
      </c>
      <c r="ER236" s="4">
        <f t="shared" si="1086"/>
        <v>84.704936662035266</v>
      </c>
      <c r="ET236" s="4">
        <f t="shared" si="1087"/>
        <v>0.9097688598090018</v>
      </c>
      <c r="EU236" s="4">
        <f t="shared" si="1088"/>
        <v>0.79558491301998668</v>
      </c>
      <c r="EV236" s="4">
        <f t="shared" si="1089"/>
        <v>0.85244471273145317</v>
      </c>
      <c r="EW236" s="4">
        <f t="shared" si="1090"/>
        <v>0.89413071414847789</v>
      </c>
      <c r="EX236" s="4">
        <f t="shared" si="1091"/>
        <v>0.88125534687639562</v>
      </c>
      <c r="EY236" s="4">
        <f t="shared" si="1092"/>
        <v>0.60682610696161365</v>
      </c>
      <c r="EZ236" s="4">
        <f t="shared" si="1093"/>
        <v>0.16063828985466191</v>
      </c>
      <c r="FA236" s="4">
        <f t="shared" si="1094"/>
        <v>6.8793128605470974E-2</v>
      </c>
      <c r="FB236" s="4">
        <f t="shared" si="1095"/>
        <v>9.8820704746360441E-2</v>
      </c>
      <c r="FC236" s="4">
        <f t="shared" si="1096"/>
        <v>0.13816017777518952</v>
      </c>
      <c r="FD236" s="4">
        <f t="shared" si="1097"/>
        <v>0.12347456901823459</v>
      </c>
      <c r="FE236" s="4">
        <f t="shared" si="1098"/>
        <v>2.8461952744802798E-2</v>
      </c>
      <c r="FF236" s="4">
        <f t="shared" si="1099"/>
        <v>0.90313092625930413</v>
      </c>
      <c r="FG236" s="4">
        <f t="shared" si="1100"/>
        <v>0.78255464465224844</v>
      </c>
      <c r="FH236" s="4">
        <f t="shared" si="1101"/>
        <v>0.84232057773464597</v>
      </c>
      <c r="FI236" s="4">
        <f t="shared" si="1102"/>
        <v>0.88648588909255732</v>
      </c>
      <c r="FJ236" s="4">
        <f t="shared" si="1103"/>
        <v>0.87281304201040888</v>
      </c>
      <c r="FK236" s="4">
        <f t="shared" si="1104"/>
        <v>0.58799465562025321</v>
      </c>
      <c r="FL236" s="4">
        <f t="shared" si="1105"/>
        <v>0.15035808695993524</v>
      </c>
      <c r="FM236" s="4">
        <f t="shared" si="1106"/>
        <v>6.3942878893753552E-2</v>
      </c>
      <c r="FN236" s="4">
        <f t="shared" si="1107"/>
        <v>9.2062668667420217E-2</v>
      </c>
      <c r="FO236" s="4">
        <f t="shared" si="1108"/>
        <v>0.12909723497885059</v>
      </c>
      <c r="FP236" s="4">
        <f t="shared" si="1109"/>
        <v>0.11524614489673192</v>
      </c>
      <c r="FQ236" s="4">
        <f t="shared" si="1110"/>
        <v>2.6374708721858608E-2</v>
      </c>
      <c r="FR236" s="4">
        <f t="shared" si="1111"/>
        <v>0.95994566073930365</v>
      </c>
      <c r="FS236" s="4">
        <f t="shared" si="1112"/>
        <v>0.90245003506328347</v>
      </c>
      <c r="FT236" s="4">
        <f t="shared" si="1113"/>
        <v>0.93212056939709742</v>
      </c>
      <c r="FU236" s="4">
        <f t="shared" si="1114"/>
        <v>0.9525501999343351</v>
      </c>
      <c r="FV236" s="4">
        <f t="shared" si="1115"/>
        <v>0.94635328466115587</v>
      </c>
      <c r="FW236" s="4">
        <f t="shared" si="1116"/>
        <v>0.78580367480837687</v>
      </c>
      <c r="FX236" s="4">
        <f t="shared" si="1117"/>
        <v>0.31267072264784146</v>
      </c>
      <c r="FY236" s="4">
        <f t="shared" si="1118"/>
        <v>0.14936960767154869</v>
      </c>
      <c r="FZ236" s="4">
        <f t="shared" si="1119"/>
        <v>0.20675897266811405</v>
      </c>
      <c r="GA236" s="4">
        <f t="shared" si="1120"/>
        <v>0.27591178963518542</v>
      </c>
      <c r="GB236" s="4">
        <f t="shared" si="1121"/>
        <v>0.25084573009875327</v>
      </c>
      <c r="GC236" s="4">
        <f t="shared" si="1122"/>
        <v>6.5101612624366589E-2</v>
      </c>
      <c r="GD236" s="4">
        <f t="shared" si="1123"/>
        <v>0.97085667414702714</v>
      </c>
      <c r="GE236" s="4">
        <f t="shared" si="1124"/>
        <v>0.92784592157775314</v>
      </c>
      <c r="GF236" s="4">
        <f t="shared" si="1125"/>
        <v>0.95021820903076759</v>
      </c>
      <c r="GG236" s="4">
        <f t="shared" si="1126"/>
        <v>0.96540317024704159</v>
      </c>
      <c r="GH236" s="4">
        <f t="shared" si="1127"/>
        <v>0.96081579448311383</v>
      </c>
      <c r="GI236" s="4">
        <f t="shared" si="1128"/>
        <v>0.83605004420375884</v>
      </c>
      <c r="GJ236" s="4">
        <f t="shared" si="1129"/>
        <v>0.38737742112485102</v>
      </c>
      <c r="GK236" s="4">
        <f t="shared" si="1130"/>
        <v>0.19619610507747751</v>
      </c>
      <c r="GL236" s="4">
        <f t="shared" si="1131"/>
        <v>0.2659516974161486</v>
      </c>
      <c r="GM236" s="4">
        <f t="shared" si="1132"/>
        <v>0.34626023263331251</v>
      </c>
      <c r="GN236" s="4">
        <f t="shared" si="1133"/>
        <v>0.31760644192916182</v>
      </c>
      <c r="GO236" s="4">
        <f t="shared" si="1134"/>
        <v>8.8251356989791752E-2</v>
      </c>
      <c r="GP236" s="4">
        <f t="shared" si="1135"/>
        <v>0.9916886249932072</v>
      </c>
      <c r="GQ236" s="4">
        <f t="shared" si="1136"/>
        <v>0.97874945326851215</v>
      </c>
      <c r="GR236" s="4">
        <f t="shared" si="1137"/>
        <v>0.9855836861302476</v>
      </c>
      <c r="GS236" s="4">
        <f t="shared" si="1138"/>
        <v>0.99009356540797522</v>
      </c>
      <c r="GT236" s="4">
        <f t="shared" si="1139"/>
        <v>0.9887418409659009</v>
      </c>
      <c r="GU236" s="4">
        <f t="shared" si="1140"/>
        <v>0.94809100614965969</v>
      </c>
      <c r="GV236" s="4">
        <f t="shared" si="1141"/>
        <v>0.69370149330111697</v>
      </c>
      <c r="GW236" s="4">
        <f t="shared" si="1142"/>
        <v>0.46644813609769586</v>
      </c>
      <c r="GX236" s="4">
        <f t="shared" si="1143"/>
        <v>0.56477666565803886</v>
      </c>
      <c r="GY236" s="4">
        <f t="shared" si="1144"/>
        <v>0.654824083836134</v>
      </c>
      <c r="GZ236" s="4">
        <f t="shared" si="1145"/>
        <v>0.62504969134928023</v>
      </c>
      <c r="HA236" s="4">
        <f t="shared" si="1146"/>
        <v>0.25743482191176603</v>
      </c>
      <c r="HB236" s="4">
        <f t="shared" si="1147"/>
        <v>0.99477554673346003</v>
      </c>
      <c r="HC236" s="4">
        <f t="shared" si="1148"/>
        <v>0.98657705569933141</v>
      </c>
      <c r="HD236" s="4">
        <f t="shared" si="1149"/>
        <v>0.99091727170733768</v>
      </c>
      <c r="HE236" s="4">
        <f t="shared" si="1150"/>
        <v>0.99376918487195198</v>
      </c>
      <c r="HF236" s="4">
        <f t="shared" si="1151"/>
        <v>0.99291540680681445</v>
      </c>
      <c r="HG236" s="4">
        <f t="shared" si="1152"/>
        <v>0.96682886043235106</v>
      </c>
      <c r="HH236" s="4">
        <f t="shared" si="1153"/>
        <v>0.78327667873552387</v>
      </c>
      <c r="HI236" s="4">
        <f t="shared" si="1154"/>
        <v>0.58248267949044286</v>
      </c>
      <c r="HJ236" s="4">
        <f t="shared" si="1155"/>
        <v>0.67435611455201672</v>
      </c>
      <c r="HK236" s="4">
        <f t="shared" si="1156"/>
        <v>0.75169919445277666</v>
      </c>
      <c r="HL236" s="4">
        <f t="shared" si="1157"/>
        <v>0.72679469846964528</v>
      </c>
      <c r="HM236" s="4">
        <f t="shared" si="1158"/>
        <v>0.3561849869279512</v>
      </c>
      <c r="HN236" s="4">
        <f t="shared" si="1159"/>
        <v>1.1667939315367002E-2</v>
      </c>
      <c r="HP236" s="4">
        <f t="shared" ref="HP236:IU236" si="1286">IF(B1=1,ET236,0)</f>
        <v>0.9097688598090018</v>
      </c>
      <c r="HQ236" s="4">
        <f t="shared" si="1286"/>
        <v>0.79558491301998668</v>
      </c>
      <c r="HR236" s="4">
        <f t="shared" si="1286"/>
        <v>0.85244471273145317</v>
      </c>
      <c r="HS236" s="4">
        <f t="shared" si="1286"/>
        <v>0.89413071414847789</v>
      </c>
      <c r="HT236" s="4">
        <f t="shared" si="1286"/>
        <v>0.88125534687639562</v>
      </c>
      <c r="HU236" s="4">
        <f t="shared" si="1286"/>
        <v>0.60682610696161365</v>
      </c>
      <c r="HV236" s="4">
        <f t="shared" si="1286"/>
        <v>0.16063828985466191</v>
      </c>
      <c r="HW236" s="4">
        <f t="shared" si="1286"/>
        <v>6.8793128605470974E-2</v>
      </c>
      <c r="HX236" s="4">
        <f t="shared" si="1286"/>
        <v>9.8820704746360441E-2</v>
      </c>
      <c r="HY236" s="4">
        <f t="shared" si="1286"/>
        <v>0.13816017777518952</v>
      </c>
      <c r="HZ236" s="4">
        <f t="shared" si="1286"/>
        <v>0.12347456901823459</v>
      </c>
      <c r="IA236" s="4">
        <f t="shared" si="1286"/>
        <v>2.8461952744802798E-2</v>
      </c>
      <c r="IB236" s="4">
        <f t="shared" si="1286"/>
        <v>0.90313092625930413</v>
      </c>
      <c r="IC236" s="4">
        <f t="shared" si="1286"/>
        <v>0.78255464465224844</v>
      </c>
      <c r="ID236" s="4">
        <f t="shared" si="1286"/>
        <v>0.84232057773464597</v>
      </c>
      <c r="IE236" s="4">
        <f t="shared" si="1286"/>
        <v>0.88648588909255732</v>
      </c>
      <c r="IF236" s="4">
        <f t="shared" si="1286"/>
        <v>0.87281304201040888</v>
      </c>
      <c r="IG236" s="4">
        <f t="shared" si="1286"/>
        <v>0.58799465562025321</v>
      </c>
      <c r="IH236" s="4">
        <f t="shared" si="1286"/>
        <v>0.15035808695993524</v>
      </c>
      <c r="II236" s="4">
        <f t="shared" si="1286"/>
        <v>6.3942878893753552E-2</v>
      </c>
      <c r="IJ236" s="4">
        <f t="shared" si="1286"/>
        <v>9.2062668667420217E-2</v>
      </c>
      <c r="IK236" s="4">
        <f t="shared" si="1286"/>
        <v>0.12909723497885059</v>
      </c>
      <c r="IL236" s="4">
        <f t="shared" si="1286"/>
        <v>0.11524614489673192</v>
      </c>
      <c r="IM236" s="4">
        <f t="shared" si="1286"/>
        <v>2.6374708721858608E-2</v>
      </c>
      <c r="IN236" s="4">
        <f t="shared" si="1286"/>
        <v>0.95994566073930365</v>
      </c>
      <c r="IO236" s="4">
        <f t="shared" si="1286"/>
        <v>0.90245003506328347</v>
      </c>
      <c r="IP236" s="4">
        <f t="shared" si="1286"/>
        <v>0.93212056939709742</v>
      </c>
      <c r="IQ236" s="4">
        <f t="shared" si="1286"/>
        <v>0.9525501999343351</v>
      </c>
      <c r="IR236" s="4">
        <f t="shared" si="1286"/>
        <v>0.94635328466115587</v>
      </c>
      <c r="IS236" s="4">
        <f t="shared" si="1286"/>
        <v>0.78580367480837687</v>
      </c>
      <c r="IT236" s="4">
        <f t="shared" si="1286"/>
        <v>0.31267072264784146</v>
      </c>
      <c r="IU236" s="4">
        <f t="shared" si="1286"/>
        <v>0.14936960767154869</v>
      </c>
      <c r="IV236" s="4">
        <f t="shared" ref="IV236:KA236" si="1287">IF(AH1=1,FZ236,0)</f>
        <v>0.20675897266811405</v>
      </c>
      <c r="IW236" s="4">
        <f t="shared" si="1287"/>
        <v>0.27591178963518542</v>
      </c>
      <c r="IX236" s="4">
        <f t="shared" si="1287"/>
        <v>0.25084573009875327</v>
      </c>
      <c r="IY236" s="4">
        <f t="shared" si="1287"/>
        <v>6.5101612624366589E-2</v>
      </c>
      <c r="IZ236" s="4">
        <f t="shared" si="1287"/>
        <v>0.97085667414702714</v>
      </c>
      <c r="JA236" s="4">
        <f t="shared" si="1287"/>
        <v>0.92784592157775314</v>
      </c>
      <c r="JB236" s="4">
        <f t="shared" si="1287"/>
        <v>0.95021820903076759</v>
      </c>
      <c r="JC236" s="4">
        <f t="shared" si="1287"/>
        <v>0.96540317024704159</v>
      </c>
      <c r="JD236" s="4">
        <f t="shared" si="1287"/>
        <v>0.96081579448311383</v>
      </c>
      <c r="JE236" s="4">
        <f t="shared" si="1287"/>
        <v>0.83605004420375884</v>
      </c>
      <c r="JF236" s="4">
        <f t="shared" si="1287"/>
        <v>0.38737742112485102</v>
      </c>
      <c r="JG236" s="4">
        <f t="shared" si="1287"/>
        <v>0.19619610507747751</v>
      </c>
      <c r="JH236" s="4">
        <f t="shared" si="1287"/>
        <v>0.2659516974161486</v>
      </c>
      <c r="JI236" s="4">
        <f t="shared" si="1287"/>
        <v>0.34626023263331251</v>
      </c>
      <c r="JJ236" s="4">
        <f t="shared" si="1287"/>
        <v>0.31760644192916182</v>
      </c>
      <c r="JK236" s="4">
        <f t="shared" si="1287"/>
        <v>8.8251356989791752E-2</v>
      </c>
      <c r="JL236" s="4">
        <f t="shared" si="1287"/>
        <v>0.9916886249932072</v>
      </c>
      <c r="JM236" s="4">
        <f t="shared" si="1287"/>
        <v>0.97874945326851215</v>
      </c>
      <c r="JN236" s="4">
        <f t="shared" si="1287"/>
        <v>0.9855836861302476</v>
      </c>
      <c r="JO236" s="4">
        <f t="shared" si="1287"/>
        <v>0.99009356540797522</v>
      </c>
      <c r="JP236" s="4">
        <f t="shared" si="1287"/>
        <v>0.9887418409659009</v>
      </c>
      <c r="JQ236" s="4">
        <f t="shared" si="1287"/>
        <v>0.94809100614965969</v>
      </c>
      <c r="JR236" s="4">
        <f t="shared" si="1287"/>
        <v>0.69370149330111697</v>
      </c>
      <c r="JS236" s="4">
        <f t="shared" si="1287"/>
        <v>0.46644813609769586</v>
      </c>
      <c r="JT236" s="4">
        <f t="shared" si="1287"/>
        <v>0.56477666565803886</v>
      </c>
      <c r="JU236" s="4">
        <f t="shared" si="1287"/>
        <v>0.654824083836134</v>
      </c>
      <c r="JV236" s="4">
        <f t="shared" si="1287"/>
        <v>0.62504969134928023</v>
      </c>
      <c r="JW236" s="4">
        <f t="shared" si="1287"/>
        <v>0.25743482191176603</v>
      </c>
      <c r="JX236" s="4">
        <f t="shared" si="1287"/>
        <v>0.99477554673346003</v>
      </c>
      <c r="JY236" s="4">
        <f t="shared" si="1287"/>
        <v>0.98657705569933141</v>
      </c>
      <c r="JZ236" s="4">
        <f t="shared" si="1287"/>
        <v>0.99091727170733768</v>
      </c>
      <c r="KA236" s="4">
        <f t="shared" si="1287"/>
        <v>0.99376918487195198</v>
      </c>
      <c r="KB236" s="4">
        <f t="shared" ref="KB236:KJ236" si="1288">IF(BN1=1,HF236,0)</f>
        <v>0.99291540680681445</v>
      </c>
      <c r="KC236" s="4">
        <f t="shared" si="1288"/>
        <v>0.96682886043235106</v>
      </c>
      <c r="KD236" s="4">
        <f t="shared" si="1288"/>
        <v>0.78327667873552387</v>
      </c>
      <c r="KE236" s="4">
        <f t="shared" si="1288"/>
        <v>0.58248267949044286</v>
      </c>
      <c r="KF236" s="4">
        <f t="shared" si="1288"/>
        <v>0.67435611455201672</v>
      </c>
      <c r="KG236" s="4">
        <f t="shared" si="1288"/>
        <v>0.75169919445277666</v>
      </c>
      <c r="KH236" s="4">
        <f t="shared" si="1288"/>
        <v>0.72679469846964528</v>
      </c>
      <c r="KI236" s="4">
        <f t="shared" si="1288"/>
        <v>0.3561849869279512</v>
      </c>
      <c r="KJ236" s="4">
        <f t="shared" si="1288"/>
        <v>0</v>
      </c>
    </row>
    <row r="237" spans="1:296" x14ac:dyDescent="0.2">
      <c r="A237" s="4" t="str">
        <f>'Respondent Data'!A237</f>
        <v>1999</v>
      </c>
      <c r="B237" s="4">
        <f>SUMPRODUCT('Respondent Data'!I237:Z237,'Product Coding'!A100:R100)</f>
        <v>0.23499584929703721</v>
      </c>
      <c r="C237" s="4">
        <f>SUMPRODUCT('Respondent Data'!I237:Z237,'Product Coding'!A101:R101)</f>
        <v>0.76076966061835816</v>
      </c>
      <c r="D237" s="4">
        <f>SUMPRODUCT('Respondent Data'!I237:Z237,'Product Coding'!A102:R102)</f>
        <v>0.62469293577694718</v>
      </c>
      <c r="E237" s="4">
        <f>SUMPRODUCT('Respondent Data'!I237:Z237,'Product Coding'!A103:R103)</f>
        <v>0.48431646847903298</v>
      </c>
      <c r="F237" s="4">
        <f>SUMPRODUCT('Respondent Data'!I237:Z237,'Product Coding'!A104:R104)</f>
        <v>-0.13330999954296596</v>
      </c>
      <c r="G237" s="4">
        <f>SUMPRODUCT('Respondent Data'!I237:Z237,'Product Coding'!A105:R105)</f>
        <v>-1.060657682436513</v>
      </c>
      <c r="H237" s="4">
        <f>SUMPRODUCT('Respondent Data'!I237:Z237,'Product Coding'!A106:R106)</f>
        <v>-1.0288376150544087</v>
      </c>
      <c r="I237" s="4">
        <f>SUMPRODUCT('Respondent Data'!I237:Z237,'Product Coding'!A107:R107)</f>
        <v>-0.50306380373308779</v>
      </c>
      <c r="J237" s="4">
        <f>SUMPRODUCT('Respondent Data'!I237:Z237,'Product Coding'!A108:R108)</f>
        <v>-0.63914052857449877</v>
      </c>
      <c r="K237" s="4">
        <f>SUMPRODUCT('Respondent Data'!I237:Z237,'Product Coding'!A109:R109)</f>
        <v>-0.77951699587241297</v>
      </c>
      <c r="L237" s="4">
        <f>SUMPRODUCT('Respondent Data'!I237:Z237,'Product Coding'!A110:R110)</f>
        <v>-1.397143463894412</v>
      </c>
      <c r="M237" s="4">
        <f>SUMPRODUCT('Respondent Data'!I237:Z237,'Product Coding'!A111:R111)</f>
        <v>-2.3244911467879592</v>
      </c>
      <c r="N237" s="4">
        <f>SUMPRODUCT('Respondent Data'!I237:Z237,'Product Coding'!A112:R112)</f>
        <v>2.2278416043910192</v>
      </c>
      <c r="O237" s="4">
        <f>SUMPRODUCT('Respondent Data'!I237:Z237,'Product Coding'!A113:R113)</f>
        <v>2.75361541571234</v>
      </c>
      <c r="P237" s="4">
        <f>SUMPRODUCT('Respondent Data'!I237:Z237,'Product Coding'!A114:R114)</f>
        <v>2.6175386908709291</v>
      </c>
      <c r="Q237" s="4">
        <f>SUMPRODUCT('Respondent Data'!I237:Z237,'Product Coding'!A115:R115)</f>
        <v>2.4771622235730151</v>
      </c>
      <c r="R237" s="4">
        <f>SUMPRODUCT('Respondent Data'!I237:Z237,'Product Coding'!A116:R116)</f>
        <v>1.8595357555510161</v>
      </c>
      <c r="S237" s="4">
        <f>SUMPRODUCT('Respondent Data'!I237:Z237,'Product Coding'!A117:R117)</f>
        <v>0.93218807265746895</v>
      </c>
      <c r="T237" s="4">
        <f>SUMPRODUCT('Respondent Data'!I237:Z237,'Product Coding'!A118:R118)</f>
        <v>0.96400814003957314</v>
      </c>
      <c r="U237" s="4">
        <f>SUMPRODUCT('Respondent Data'!I237:Z237,'Product Coding'!A119:R119)</f>
        <v>1.4897819513608939</v>
      </c>
      <c r="V237" s="4">
        <f>SUMPRODUCT('Respondent Data'!I237:Z237,'Product Coding'!A120:R120)</f>
        <v>1.3537052265194833</v>
      </c>
      <c r="W237" s="4">
        <f>SUMPRODUCT('Respondent Data'!I237:Z237,'Product Coding'!A121:R121)</f>
        <v>1.2133287592215689</v>
      </c>
      <c r="X237" s="4">
        <f>SUMPRODUCT('Respondent Data'!I237:Z237,'Product Coding'!A122:R122)</f>
        <v>0.59570229119957008</v>
      </c>
      <c r="Y237" s="4">
        <f>SUMPRODUCT('Respondent Data'!I237:Z237,'Product Coding'!A123:R123)</f>
        <v>-0.331645391693977</v>
      </c>
      <c r="Z237" s="4">
        <f>SUMPRODUCT('Respondent Data'!I237:Z237,'Product Coding'!A124:R124)</f>
        <v>1.9811817687659481</v>
      </c>
      <c r="AA237" s="4">
        <f>SUMPRODUCT('Respondent Data'!I237:Z237,'Product Coding'!A125:R125)</f>
        <v>2.5069555800872694</v>
      </c>
      <c r="AB237" s="4">
        <f>SUMPRODUCT('Respondent Data'!I237:Z237,'Product Coding'!A126:R126)</f>
        <v>2.3708788552458584</v>
      </c>
      <c r="AC237" s="4">
        <f>SUMPRODUCT('Respondent Data'!I237:Z237,'Product Coding'!A127:R127)</f>
        <v>2.230502387947944</v>
      </c>
      <c r="AD237" s="4">
        <f>SUMPRODUCT('Respondent Data'!I237:Z237,'Product Coding'!A128:R128)</f>
        <v>1.612875919925945</v>
      </c>
      <c r="AE237" s="4">
        <f>SUMPRODUCT('Respondent Data'!I237:Z237,'Product Coding'!A129:R129)</f>
        <v>0.68552823703239796</v>
      </c>
      <c r="AF237" s="4">
        <f>SUMPRODUCT('Respondent Data'!I237:Z237,'Product Coding'!A130:R130)</f>
        <v>0.71734830441450226</v>
      </c>
      <c r="AG237" s="4">
        <f>SUMPRODUCT('Respondent Data'!I237:Z237,'Product Coding'!A131:R131)</f>
        <v>1.2431221157358232</v>
      </c>
      <c r="AH237" s="4">
        <f>SUMPRODUCT('Respondent Data'!I237:Z237,'Product Coding'!A132:R132)</f>
        <v>1.1070453908944122</v>
      </c>
      <c r="AI237" s="4">
        <f>SUMPRODUCT('Respondent Data'!I237:Z237,'Product Coding'!A133:R133)</f>
        <v>0.96666892359649792</v>
      </c>
      <c r="AJ237" s="4">
        <f>SUMPRODUCT('Respondent Data'!I237:Z237,'Product Coding'!A134:R134)</f>
        <v>0.34904245557449909</v>
      </c>
      <c r="AK237" s="4">
        <f>SUMPRODUCT('Respondent Data'!I237:Z237,'Product Coding'!A135:R135)</f>
        <v>-0.57830522731904799</v>
      </c>
      <c r="AL237" s="4">
        <f>SUMPRODUCT('Respondent Data'!I237:Z237,'Product Coding'!A136:R136)</f>
        <v>1.694979176304376</v>
      </c>
      <c r="AM237" s="4">
        <f>SUMPRODUCT('Respondent Data'!I237:Z237,'Product Coding'!A137:R137)</f>
        <v>2.2207529876256973</v>
      </c>
      <c r="AN237" s="4">
        <f>SUMPRODUCT('Respondent Data'!I237:Z237,'Product Coding'!A138:R138)</f>
        <v>2.0846762627842863</v>
      </c>
      <c r="AO237" s="4">
        <f>SUMPRODUCT('Respondent Data'!I237:Z237,'Product Coding'!A139:R139)</f>
        <v>1.9442997954863719</v>
      </c>
      <c r="AP237" s="4">
        <f>SUMPRODUCT('Respondent Data'!I237:Z237,'Product Coding'!A140:R140)</f>
        <v>1.3266733274643729</v>
      </c>
      <c r="AQ237" s="4">
        <f>SUMPRODUCT('Respondent Data'!I237:Z237,'Product Coding'!A141:R141)</f>
        <v>0.39932564457082592</v>
      </c>
      <c r="AR237" s="4">
        <f>SUMPRODUCT('Respondent Data'!I237:Z237,'Product Coding'!A142:R142)</f>
        <v>0.43114571195293017</v>
      </c>
      <c r="AS237" s="4">
        <f>SUMPRODUCT('Respondent Data'!I237:Z237,'Product Coding'!A143:R143)</f>
        <v>0.95691952327425123</v>
      </c>
      <c r="AT237" s="4">
        <f>SUMPRODUCT('Respondent Data'!I237:Z237,'Product Coding'!A144:R144)</f>
        <v>0.82084279843284025</v>
      </c>
      <c r="AU237" s="4">
        <f>SUMPRODUCT('Respondent Data'!I237:Z237,'Product Coding'!A145:R145)</f>
        <v>0.68046633113492605</v>
      </c>
      <c r="AV237" s="4">
        <f>SUMPRODUCT('Respondent Data'!I237:Z237,'Product Coding'!A146:R146)</f>
        <v>6.2839863112927108E-2</v>
      </c>
      <c r="AW237" s="4">
        <f>SUMPRODUCT('Respondent Data'!I237:Z237,'Product Coding'!A147:R147)</f>
        <v>-0.86450781978061997</v>
      </c>
      <c r="AX237" s="4">
        <f>SUMPRODUCT('Respondent Data'!I237:Z237,'Product Coding'!A148:R148)</f>
        <v>0.99761900438373718</v>
      </c>
      <c r="AY237" s="4">
        <f>SUMPRODUCT('Respondent Data'!I237:Z237,'Product Coding'!A149:R149)</f>
        <v>1.523392815705058</v>
      </c>
      <c r="AZ237" s="4">
        <f>SUMPRODUCT('Respondent Data'!I237:Z237,'Product Coding'!A150:R150)</f>
        <v>1.387316090863647</v>
      </c>
      <c r="BA237" s="4">
        <f>SUMPRODUCT('Respondent Data'!I237:Z237,'Product Coding'!A151:R151)</f>
        <v>1.2469396235657331</v>
      </c>
      <c r="BB237" s="4">
        <f>SUMPRODUCT('Respondent Data'!I237:Z237,'Product Coding'!A152:R152)</f>
        <v>0.62931315554373402</v>
      </c>
      <c r="BC237" s="4">
        <f>SUMPRODUCT('Respondent Data'!I237:Z237,'Product Coding'!A153:R153)</f>
        <v>-0.29803452734981306</v>
      </c>
      <c r="BD237" s="4">
        <f>SUMPRODUCT('Respondent Data'!I237:Z237,'Product Coding'!A154:R154)</f>
        <v>-0.26621445996770876</v>
      </c>
      <c r="BE237" s="4">
        <f>SUMPRODUCT('Respondent Data'!I237:Z237,'Product Coding'!A155:R155)</f>
        <v>0.25955935135361219</v>
      </c>
      <c r="BF237" s="4">
        <f>SUMPRODUCT('Respondent Data'!I237:Z237,'Product Coding'!A156:R156)</f>
        <v>0.12348262651220121</v>
      </c>
      <c r="BG237" s="4">
        <f>SUMPRODUCT('Respondent Data'!I237:Z237,'Product Coding'!A157:R157)</f>
        <v>-1.6893840785712988E-2</v>
      </c>
      <c r="BH237" s="4">
        <f>SUMPRODUCT('Respondent Data'!I237:Z237,'Product Coding'!A158:R158)</f>
        <v>-0.63452030880771193</v>
      </c>
      <c r="BI237" s="4">
        <f>SUMPRODUCT('Respondent Data'!I237:Z237,'Product Coding'!A159:R159)</f>
        <v>-1.561867991701259</v>
      </c>
      <c r="BJ237" s="4">
        <f>SUMPRODUCT('Respondent Data'!I237:Z237,'Product Coding'!A160:R160)</f>
        <v>1.16734483827502</v>
      </c>
      <c r="BK237" s="4">
        <f>SUMPRODUCT('Respondent Data'!I237:Z237,'Product Coding'!A161:R161)</f>
        <v>1.6931186495963413</v>
      </c>
      <c r="BL237" s="4">
        <f>SUMPRODUCT('Respondent Data'!I237:Z237,'Product Coding'!A162:R162)</f>
        <v>1.5570419247549303</v>
      </c>
      <c r="BM237" s="4">
        <f>SUMPRODUCT('Respondent Data'!I237:Z237,'Product Coding'!A163:R163)</f>
        <v>1.4166654574570159</v>
      </c>
      <c r="BN237" s="4">
        <f>SUMPRODUCT('Respondent Data'!I237:Z237,'Product Coding'!A164:R164)</f>
        <v>0.79903898943501694</v>
      </c>
      <c r="BO237" s="4">
        <f>SUMPRODUCT('Respondent Data'!I237:Z237,'Product Coding'!A165:R165)</f>
        <v>-0.12830869345853013</v>
      </c>
      <c r="BP237" s="4">
        <f>SUMPRODUCT('Respondent Data'!I237:Z237,'Product Coding'!A166:R166)</f>
        <v>-9.6488626076425832E-2</v>
      </c>
      <c r="BQ237" s="4">
        <f>SUMPRODUCT('Respondent Data'!I237:Z237,'Product Coding'!A167:R167)</f>
        <v>0.42928518524489523</v>
      </c>
      <c r="BR237" s="4">
        <f>SUMPRODUCT('Respondent Data'!I237:Z237,'Product Coding'!A168:R168)</f>
        <v>0.29320846040348425</v>
      </c>
      <c r="BS237" s="4">
        <f>SUMPRODUCT('Respondent Data'!I237:Z237,'Product Coding'!A169:R169)</f>
        <v>0.15283199310557005</v>
      </c>
      <c r="BT237" s="4">
        <f>SUMPRODUCT('Respondent Data'!I237:Z237,'Product Coding'!A170:R170)</f>
        <v>-0.46479447491642895</v>
      </c>
      <c r="BU237" s="4">
        <f>SUMPRODUCT('Respondent Data'!I237:Z237,'Product Coding'!A171:R171)</f>
        <v>-1.392142157809976</v>
      </c>
      <c r="BV237" s="4">
        <f>SUMPRODUCT('Respondent Data'!I237:Z237,'Product Coding'!A172:R172)</f>
        <v>-4.4088194651874897</v>
      </c>
      <c r="BX237" s="4">
        <f t="shared" si="1014"/>
        <v>0.79057413106031349</v>
      </c>
      <c r="BY237" s="4">
        <f t="shared" si="1015"/>
        <v>0.46730662106050791</v>
      </c>
      <c r="BZ237" s="4">
        <f t="shared" si="1016"/>
        <v>0.53542581339073336</v>
      </c>
      <c r="CA237" s="4">
        <f t="shared" si="1017"/>
        <v>0.61611818907000893</v>
      </c>
      <c r="CB237" s="4">
        <f t="shared" si="1018"/>
        <v>1.1426041501989521</v>
      </c>
      <c r="CC237" s="4">
        <f t="shared" si="1019"/>
        <v>2.8882699291541178</v>
      </c>
      <c r="CD237" s="4">
        <f t="shared" si="1020"/>
        <v>2.7978118095225404</v>
      </c>
      <c r="CE237" s="4">
        <f t="shared" si="1021"/>
        <v>1.6537803751782747</v>
      </c>
      <c r="CF237" s="4">
        <f t="shared" si="1022"/>
        <v>1.8948516084363514</v>
      </c>
      <c r="CG237" s="4">
        <f t="shared" si="1023"/>
        <v>2.1804188598098762</v>
      </c>
      <c r="CH237" s="4">
        <f t="shared" si="1024"/>
        <v>4.0436326707889831</v>
      </c>
      <c r="CI237" s="4">
        <f t="shared" si="1025"/>
        <v>10.221477530561559</v>
      </c>
      <c r="CJ237" s="4">
        <f t="shared" si="1026"/>
        <v>0.10776076967736435</v>
      </c>
      <c r="CK237" s="4">
        <f t="shared" si="1027"/>
        <v>6.3697152717696229E-2</v>
      </c>
      <c r="CL237" s="4">
        <f t="shared" si="1028"/>
        <v>7.2982273880793702E-2</v>
      </c>
      <c r="CM237" s="4">
        <f t="shared" si="1029"/>
        <v>8.3981207653938322E-2</v>
      </c>
      <c r="CN237" s="4">
        <f t="shared" si="1030"/>
        <v>0.15574491730060969</v>
      </c>
      <c r="CO237" s="4">
        <f t="shared" si="1031"/>
        <v>0.39369134199243033</v>
      </c>
      <c r="CP237" s="4">
        <f t="shared" si="1032"/>
        <v>0.3813612691857321</v>
      </c>
      <c r="CQ237" s="4">
        <f t="shared" si="1033"/>
        <v>0.22542180309835527</v>
      </c>
      <c r="CR237" s="4">
        <f t="shared" si="1034"/>
        <v>0.25828149407777057</v>
      </c>
      <c r="CS237" s="4">
        <f t="shared" si="1035"/>
        <v>0.29720630276255255</v>
      </c>
      <c r="CT237" s="4">
        <f t="shared" si="1036"/>
        <v>0.55117534431886683</v>
      </c>
      <c r="CU237" s="4">
        <f t="shared" si="1037"/>
        <v>1.3932586997956886</v>
      </c>
      <c r="CV237" s="4">
        <f t="shared" si="1038"/>
        <v>0.13790616777292211</v>
      </c>
      <c r="CW237" s="4">
        <f t="shared" si="1039"/>
        <v>8.1516030886230967E-2</v>
      </c>
      <c r="CX237" s="4">
        <f t="shared" si="1040"/>
        <v>9.3398606342436144E-2</v>
      </c>
      <c r="CY237" s="4">
        <f t="shared" si="1041"/>
        <v>0.10747442271590775</v>
      </c>
      <c r="CZ237" s="4">
        <f t="shared" si="1042"/>
        <v>0.19931357913778294</v>
      </c>
      <c r="DA237" s="4">
        <f t="shared" si="1043"/>
        <v>0.50382402076476018</v>
      </c>
      <c r="DB237" s="4">
        <f t="shared" si="1044"/>
        <v>0.48804468757863079</v>
      </c>
      <c r="DC237" s="4">
        <f t="shared" si="1045"/>
        <v>0.28848213585362287</v>
      </c>
      <c r="DD237" s="4">
        <f t="shared" si="1046"/>
        <v>0.33053411887806772</v>
      </c>
      <c r="DE237" s="4">
        <f t="shared" si="1047"/>
        <v>0.38034789816977221</v>
      </c>
      <c r="DF237" s="4">
        <f t="shared" si="1048"/>
        <v>0.70536318303507906</v>
      </c>
      <c r="DG237" s="4">
        <f t="shared" si="1049"/>
        <v>1.7830140651405095</v>
      </c>
      <c r="DH237" s="4">
        <f t="shared" si="1050"/>
        <v>0.18360305228198695</v>
      </c>
      <c r="DI237" s="4">
        <f t="shared" si="1051"/>
        <v>0.10852735829240713</v>
      </c>
      <c r="DJ237" s="4">
        <f t="shared" si="1052"/>
        <v>0.12434736952151089</v>
      </c>
      <c r="DK237" s="4">
        <f t="shared" si="1053"/>
        <v>0.14308737869779076</v>
      </c>
      <c r="DL237" s="4">
        <f t="shared" si="1054"/>
        <v>0.26535855561733368</v>
      </c>
      <c r="DM237" s="4">
        <f t="shared" si="1055"/>
        <v>0.67077223244801254</v>
      </c>
      <c r="DN237" s="4">
        <f t="shared" si="1056"/>
        <v>0.64976422546228985</v>
      </c>
      <c r="DO237" s="4">
        <f t="shared" si="1057"/>
        <v>0.3840741971654722</v>
      </c>
      <c r="DP237" s="4">
        <f t="shared" si="1058"/>
        <v>0.44006061577520145</v>
      </c>
      <c r="DQ237" s="4">
        <f t="shared" si="1059"/>
        <v>0.50638079616566833</v>
      </c>
      <c r="DR237" s="4">
        <f t="shared" si="1060"/>
        <v>0.93909384521383987</v>
      </c>
      <c r="DS237" s="4">
        <f t="shared" si="1061"/>
        <v>2.3738374425758608</v>
      </c>
      <c r="DT237" s="4">
        <f t="shared" si="1062"/>
        <v>0.36875640411634636</v>
      </c>
      <c r="DU237" s="4">
        <f t="shared" si="1063"/>
        <v>0.21797109522280386</v>
      </c>
      <c r="DV237" s="4">
        <f t="shared" si="1064"/>
        <v>0.24974469801108856</v>
      </c>
      <c r="DW237" s="4">
        <f t="shared" si="1065"/>
        <v>0.2873829524467435</v>
      </c>
      <c r="DX237" s="4">
        <f t="shared" si="1066"/>
        <v>0.53295773438814276</v>
      </c>
      <c r="DY237" s="4">
        <f t="shared" si="1067"/>
        <v>1.3472083026088695</v>
      </c>
      <c r="DZ237" s="4">
        <f t="shared" si="1068"/>
        <v>1.3050149021320179</v>
      </c>
      <c r="EA237" s="4">
        <f t="shared" si="1069"/>
        <v>0.77139142351015966</v>
      </c>
      <c r="EB237" s="4">
        <f t="shared" si="1070"/>
        <v>0.88383699644196512</v>
      </c>
      <c r="EC237" s="4">
        <f t="shared" si="1071"/>
        <v>1.0170373487083055</v>
      </c>
      <c r="ED237" s="4">
        <f t="shared" si="1072"/>
        <v>1.8861171706284487</v>
      </c>
      <c r="EE237" s="4">
        <f t="shared" si="1073"/>
        <v>4.7677189916025133</v>
      </c>
      <c r="EF237" s="4">
        <f t="shared" si="1074"/>
        <v>0.31119211068298025</v>
      </c>
      <c r="EG237" s="4">
        <f t="shared" si="1075"/>
        <v>0.18394496863806017</v>
      </c>
      <c r="EH237" s="4">
        <f t="shared" si="1076"/>
        <v>0.21075858978555698</v>
      </c>
      <c r="EI237" s="4">
        <f t="shared" si="1077"/>
        <v>0.24252136789464998</v>
      </c>
      <c r="EJ237" s="4">
        <f t="shared" si="1078"/>
        <v>0.44976098155230199</v>
      </c>
      <c r="EK237" s="4">
        <f t="shared" si="1079"/>
        <v>1.1369039033318444</v>
      </c>
      <c r="EL237" s="4">
        <f t="shared" si="1080"/>
        <v>1.1012970550040226</v>
      </c>
      <c r="EM237" s="4">
        <f t="shared" si="1081"/>
        <v>0.65097425445426771</v>
      </c>
      <c r="EN237" s="4">
        <f t="shared" si="1082"/>
        <v>0.74586664082910925</v>
      </c>
      <c r="EO237" s="4">
        <f t="shared" si="1083"/>
        <v>0.85827390563257222</v>
      </c>
      <c r="EP237" s="4">
        <f t="shared" si="1084"/>
        <v>1.5916870236593659</v>
      </c>
      <c r="EQ237" s="4">
        <f t="shared" si="1085"/>
        <v>4.0234597137247308</v>
      </c>
      <c r="ER237" s="4">
        <f t="shared" si="1086"/>
        <v>82.172398843906635</v>
      </c>
      <c r="ET237" s="4">
        <f t="shared" si="1087"/>
        <v>0.55848008895774448</v>
      </c>
      <c r="EU237" s="4">
        <f t="shared" si="1088"/>
        <v>0.68152081211031523</v>
      </c>
      <c r="EV237" s="4">
        <f t="shared" si="1089"/>
        <v>0.65128512968768304</v>
      </c>
      <c r="EW237" s="4">
        <f t="shared" si="1090"/>
        <v>0.61876662657664128</v>
      </c>
      <c r="EX237" s="4">
        <f t="shared" si="1091"/>
        <v>0.466721769351163</v>
      </c>
      <c r="EY237" s="4">
        <f t="shared" si="1092"/>
        <v>0.25718379079138343</v>
      </c>
      <c r="EZ237" s="4">
        <f t="shared" si="1093"/>
        <v>0.26330951878463921</v>
      </c>
      <c r="FA237" s="4">
        <f t="shared" si="1094"/>
        <v>0.37682093414863782</v>
      </c>
      <c r="FB237" s="4">
        <f t="shared" si="1095"/>
        <v>0.34544084991636176</v>
      </c>
      <c r="FC237" s="4">
        <f t="shared" si="1096"/>
        <v>0.31442399384456532</v>
      </c>
      <c r="FD237" s="4">
        <f t="shared" si="1097"/>
        <v>0.19826979188862467</v>
      </c>
      <c r="FE237" s="4">
        <f t="shared" si="1098"/>
        <v>8.9114824431676842E-2</v>
      </c>
      <c r="FF237" s="4">
        <f t="shared" si="1099"/>
        <v>0.90272198418007732</v>
      </c>
      <c r="FG237" s="4">
        <f t="shared" si="1100"/>
        <v>0.94011721047202867</v>
      </c>
      <c r="FH237" s="4">
        <f t="shared" si="1101"/>
        <v>0.93198184568620202</v>
      </c>
      <c r="FI237" s="4">
        <f t="shared" si="1102"/>
        <v>0.92252521809331089</v>
      </c>
      <c r="FJ237" s="4">
        <f t="shared" si="1103"/>
        <v>0.86524282740142022</v>
      </c>
      <c r="FK237" s="4">
        <f t="shared" si="1104"/>
        <v>0.71751898707384765</v>
      </c>
      <c r="FL237" s="4">
        <f t="shared" si="1105"/>
        <v>0.72392358342974816</v>
      </c>
      <c r="FM237" s="4">
        <f t="shared" si="1106"/>
        <v>0.81604554241780347</v>
      </c>
      <c r="FN237" s="4">
        <f t="shared" si="1107"/>
        <v>0.79473472725030248</v>
      </c>
      <c r="FO237" s="4">
        <f t="shared" si="1108"/>
        <v>0.77088740462514183</v>
      </c>
      <c r="FP237" s="4">
        <f t="shared" si="1109"/>
        <v>0.64467244381008881</v>
      </c>
      <c r="FQ237" s="4">
        <f t="shared" si="1110"/>
        <v>0.41784032795341752</v>
      </c>
      <c r="FR237" s="4">
        <f t="shared" si="1111"/>
        <v>0.87880708297519106</v>
      </c>
      <c r="FS237" s="4">
        <f t="shared" si="1112"/>
        <v>0.92462799574091004</v>
      </c>
      <c r="FT237" s="4">
        <f t="shared" si="1113"/>
        <v>0.91457954509850081</v>
      </c>
      <c r="FU237" s="4">
        <f t="shared" si="1114"/>
        <v>0.90295539065151187</v>
      </c>
      <c r="FV237" s="4">
        <f t="shared" si="1115"/>
        <v>0.83381028731361939</v>
      </c>
      <c r="FW237" s="4">
        <f t="shared" si="1116"/>
        <v>0.66497142364533868</v>
      </c>
      <c r="FX237" s="4">
        <f t="shared" si="1117"/>
        <v>0.67202282857997719</v>
      </c>
      <c r="FY237" s="4">
        <f t="shared" si="1118"/>
        <v>0.77610699611096845</v>
      </c>
      <c r="FZ237" s="4">
        <f t="shared" si="1119"/>
        <v>0.75157787073000393</v>
      </c>
      <c r="GA237" s="4">
        <f t="shared" si="1120"/>
        <v>0.72445504595321053</v>
      </c>
      <c r="GB237" s="4">
        <f t="shared" si="1121"/>
        <v>0.58638535764579724</v>
      </c>
      <c r="GC237" s="4">
        <f t="shared" si="1122"/>
        <v>0.35932265399798174</v>
      </c>
      <c r="GD237" s="4">
        <f t="shared" si="1123"/>
        <v>0.84487784825495316</v>
      </c>
      <c r="GE237" s="4">
        <f t="shared" si="1124"/>
        <v>0.90209771776892866</v>
      </c>
      <c r="GF237" s="4">
        <f t="shared" si="1125"/>
        <v>0.88940484685402033</v>
      </c>
      <c r="GG237" s="4">
        <f t="shared" si="1126"/>
        <v>0.87482376118893335</v>
      </c>
      <c r="GH237" s="4">
        <f t="shared" si="1127"/>
        <v>0.79028983173241951</v>
      </c>
      <c r="GI237" s="4">
        <f t="shared" si="1128"/>
        <v>0.59852562819696964</v>
      </c>
      <c r="GJ237" s="4">
        <f t="shared" si="1129"/>
        <v>0.60614722065499038</v>
      </c>
      <c r="GK237" s="4">
        <f t="shared" si="1130"/>
        <v>0.72250461864541615</v>
      </c>
      <c r="GL237" s="4">
        <f t="shared" si="1131"/>
        <v>0.6944152135302224</v>
      </c>
      <c r="GM237" s="4">
        <f t="shared" si="1132"/>
        <v>0.66384276973351852</v>
      </c>
      <c r="GN237" s="4">
        <f t="shared" si="1133"/>
        <v>0.51570479812941783</v>
      </c>
      <c r="GO237" s="4">
        <f t="shared" si="1134"/>
        <v>0.29639839411958124</v>
      </c>
      <c r="GP237" s="4">
        <f t="shared" si="1135"/>
        <v>0.73059018901583772</v>
      </c>
      <c r="GQ237" s="4">
        <f t="shared" si="1136"/>
        <v>0.8210375467219686</v>
      </c>
      <c r="GR237" s="4">
        <f t="shared" si="1137"/>
        <v>0.80016342665142259</v>
      </c>
      <c r="GS237" s="4">
        <f t="shared" si="1138"/>
        <v>0.77676964581474683</v>
      </c>
      <c r="GT237" s="4">
        <f t="shared" si="1139"/>
        <v>0.65233370599035789</v>
      </c>
      <c r="GU237" s="4">
        <f t="shared" si="1140"/>
        <v>0.42603802947038077</v>
      </c>
      <c r="GV237" s="4">
        <f t="shared" si="1141"/>
        <v>0.43383667458073805</v>
      </c>
      <c r="GW237" s="4">
        <f t="shared" si="1142"/>
        <v>0.56452796752194756</v>
      </c>
      <c r="GX237" s="4">
        <f t="shared" si="1143"/>
        <v>0.53083149013885866</v>
      </c>
      <c r="GY237" s="4">
        <f t="shared" si="1144"/>
        <v>0.49577664024932011</v>
      </c>
      <c r="GZ237" s="4">
        <f t="shared" si="1145"/>
        <v>0.34648627927405012</v>
      </c>
      <c r="HA237" s="4">
        <f t="shared" si="1146"/>
        <v>0.17337876575747638</v>
      </c>
      <c r="HB237" s="4">
        <f t="shared" si="1147"/>
        <v>0.76266474748625135</v>
      </c>
      <c r="HC237" s="4">
        <f t="shared" si="1148"/>
        <v>0.84463385249260403</v>
      </c>
      <c r="HD237" s="4">
        <f t="shared" si="1149"/>
        <v>0.82592847858887752</v>
      </c>
      <c r="HE237" s="4">
        <f t="shared" si="1150"/>
        <v>0.80481513303422503</v>
      </c>
      <c r="HF237" s="4">
        <f t="shared" si="1151"/>
        <v>0.6897688741279755</v>
      </c>
      <c r="HG237" s="4">
        <f t="shared" si="1152"/>
        <v>0.46796676183744512</v>
      </c>
      <c r="HH237" s="4">
        <f t="shared" si="1153"/>
        <v>0.4758965409572164</v>
      </c>
      <c r="HI237" s="4">
        <f t="shared" si="1154"/>
        <v>0.60570296435697701</v>
      </c>
      <c r="HJ237" s="4">
        <f t="shared" si="1155"/>
        <v>0.57278143508435542</v>
      </c>
      <c r="HK237" s="4">
        <f t="shared" si="1156"/>
        <v>0.53813380092618346</v>
      </c>
      <c r="HL237" s="4">
        <f t="shared" si="1157"/>
        <v>0.3858490592695244</v>
      </c>
      <c r="HM237" s="4">
        <f t="shared" si="1158"/>
        <v>0.1990659937548365</v>
      </c>
      <c r="HN237" s="4">
        <f t="shared" si="1159"/>
        <v>1.2023219408120532E-2</v>
      </c>
      <c r="HP237" s="4">
        <f t="shared" ref="HP237:IU237" si="1289">IF(B1=1,ET237,0)</f>
        <v>0.55848008895774448</v>
      </c>
      <c r="HQ237" s="4">
        <f t="shared" si="1289"/>
        <v>0.68152081211031523</v>
      </c>
      <c r="HR237" s="4">
        <f t="shared" si="1289"/>
        <v>0.65128512968768304</v>
      </c>
      <c r="HS237" s="4">
        <f t="shared" si="1289"/>
        <v>0.61876662657664128</v>
      </c>
      <c r="HT237" s="4">
        <f t="shared" si="1289"/>
        <v>0.466721769351163</v>
      </c>
      <c r="HU237" s="4">
        <f t="shared" si="1289"/>
        <v>0.25718379079138343</v>
      </c>
      <c r="HV237" s="4">
        <f t="shared" si="1289"/>
        <v>0.26330951878463921</v>
      </c>
      <c r="HW237" s="4">
        <f t="shared" si="1289"/>
        <v>0.37682093414863782</v>
      </c>
      <c r="HX237" s="4">
        <f t="shared" si="1289"/>
        <v>0.34544084991636176</v>
      </c>
      <c r="HY237" s="4">
        <f t="shared" si="1289"/>
        <v>0.31442399384456532</v>
      </c>
      <c r="HZ237" s="4">
        <f t="shared" si="1289"/>
        <v>0.19826979188862467</v>
      </c>
      <c r="IA237" s="4">
        <f t="shared" si="1289"/>
        <v>8.9114824431676842E-2</v>
      </c>
      <c r="IB237" s="4">
        <f t="shared" si="1289"/>
        <v>0.90272198418007732</v>
      </c>
      <c r="IC237" s="4">
        <f t="shared" si="1289"/>
        <v>0.94011721047202867</v>
      </c>
      <c r="ID237" s="4">
        <f t="shared" si="1289"/>
        <v>0.93198184568620202</v>
      </c>
      <c r="IE237" s="4">
        <f t="shared" si="1289"/>
        <v>0.92252521809331089</v>
      </c>
      <c r="IF237" s="4">
        <f t="shared" si="1289"/>
        <v>0.86524282740142022</v>
      </c>
      <c r="IG237" s="4">
        <f t="shared" si="1289"/>
        <v>0.71751898707384765</v>
      </c>
      <c r="IH237" s="4">
        <f t="shared" si="1289"/>
        <v>0.72392358342974816</v>
      </c>
      <c r="II237" s="4">
        <f t="shared" si="1289"/>
        <v>0.81604554241780347</v>
      </c>
      <c r="IJ237" s="4">
        <f t="shared" si="1289"/>
        <v>0.79473472725030248</v>
      </c>
      <c r="IK237" s="4">
        <f t="shared" si="1289"/>
        <v>0.77088740462514183</v>
      </c>
      <c r="IL237" s="4">
        <f t="shared" si="1289"/>
        <v>0.64467244381008881</v>
      </c>
      <c r="IM237" s="4">
        <f t="shared" si="1289"/>
        <v>0.41784032795341752</v>
      </c>
      <c r="IN237" s="4">
        <f t="shared" si="1289"/>
        <v>0.87880708297519106</v>
      </c>
      <c r="IO237" s="4">
        <f t="shared" si="1289"/>
        <v>0.92462799574091004</v>
      </c>
      <c r="IP237" s="4">
        <f t="shared" si="1289"/>
        <v>0.91457954509850081</v>
      </c>
      <c r="IQ237" s="4">
        <f t="shared" si="1289"/>
        <v>0.90295539065151187</v>
      </c>
      <c r="IR237" s="4">
        <f t="shared" si="1289"/>
        <v>0.83381028731361939</v>
      </c>
      <c r="IS237" s="4">
        <f t="shared" si="1289"/>
        <v>0.66497142364533868</v>
      </c>
      <c r="IT237" s="4">
        <f t="shared" si="1289"/>
        <v>0.67202282857997719</v>
      </c>
      <c r="IU237" s="4">
        <f t="shared" si="1289"/>
        <v>0.77610699611096845</v>
      </c>
      <c r="IV237" s="4">
        <f t="shared" ref="IV237:KA237" si="1290">IF(AH1=1,FZ237,0)</f>
        <v>0.75157787073000393</v>
      </c>
      <c r="IW237" s="4">
        <f t="shared" si="1290"/>
        <v>0.72445504595321053</v>
      </c>
      <c r="IX237" s="4">
        <f t="shared" si="1290"/>
        <v>0.58638535764579724</v>
      </c>
      <c r="IY237" s="4">
        <f t="shared" si="1290"/>
        <v>0.35932265399798174</v>
      </c>
      <c r="IZ237" s="4">
        <f t="shared" si="1290"/>
        <v>0.84487784825495316</v>
      </c>
      <c r="JA237" s="4">
        <f t="shared" si="1290"/>
        <v>0.90209771776892866</v>
      </c>
      <c r="JB237" s="4">
        <f t="shared" si="1290"/>
        <v>0.88940484685402033</v>
      </c>
      <c r="JC237" s="4">
        <f t="shared" si="1290"/>
        <v>0.87482376118893335</v>
      </c>
      <c r="JD237" s="4">
        <f t="shared" si="1290"/>
        <v>0.79028983173241951</v>
      </c>
      <c r="JE237" s="4">
        <f t="shared" si="1290"/>
        <v>0.59852562819696964</v>
      </c>
      <c r="JF237" s="4">
        <f t="shared" si="1290"/>
        <v>0.60614722065499038</v>
      </c>
      <c r="JG237" s="4">
        <f t="shared" si="1290"/>
        <v>0.72250461864541615</v>
      </c>
      <c r="JH237" s="4">
        <f t="shared" si="1290"/>
        <v>0.6944152135302224</v>
      </c>
      <c r="JI237" s="4">
        <f t="shared" si="1290"/>
        <v>0.66384276973351852</v>
      </c>
      <c r="JJ237" s="4">
        <f t="shared" si="1290"/>
        <v>0.51570479812941783</v>
      </c>
      <c r="JK237" s="4">
        <f t="shared" si="1290"/>
        <v>0.29639839411958124</v>
      </c>
      <c r="JL237" s="4">
        <f t="shared" si="1290"/>
        <v>0.73059018901583772</v>
      </c>
      <c r="JM237" s="4">
        <f t="shared" si="1290"/>
        <v>0.8210375467219686</v>
      </c>
      <c r="JN237" s="4">
        <f t="shared" si="1290"/>
        <v>0.80016342665142259</v>
      </c>
      <c r="JO237" s="4">
        <f t="shared" si="1290"/>
        <v>0.77676964581474683</v>
      </c>
      <c r="JP237" s="4">
        <f t="shared" si="1290"/>
        <v>0.65233370599035789</v>
      </c>
      <c r="JQ237" s="4">
        <f t="shared" si="1290"/>
        <v>0.42603802947038077</v>
      </c>
      <c r="JR237" s="4">
        <f t="shared" si="1290"/>
        <v>0.43383667458073805</v>
      </c>
      <c r="JS237" s="4">
        <f t="shared" si="1290"/>
        <v>0.56452796752194756</v>
      </c>
      <c r="JT237" s="4">
        <f t="shared" si="1290"/>
        <v>0.53083149013885866</v>
      </c>
      <c r="JU237" s="4">
        <f t="shared" si="1290"/>
        <v>0.49577664024932011</v>
      </c>
      <c r="JV237" s="4">
        <f t="shared" si="1290"/>
        <v>0.34648627927405012</v>
      </c>
      <c r="JW237" s="4">
        <f t="shared" si="1290"/>
        <v>0.17337876575747638</v>
      </c>
      <c r="JX237" s="4">
        <f t="shared" si="1290"/>
        <v>0.76266474748625135</v>
      </c>
      <c r="JY237" s="4">
        <f t="shared" si="1290"/>
        <v>0.84463385249260403</v>
      </c>
      <c r="JZ237" s="4">
        <f t="shared" si="1290"/>
        <v>0.82592847858887752</v>
      </c>
      <c r="KA237" s="4">
        <f t="shared" si="1290"/>
        <v>0.80481513303422503</v>
      </c>
      <c r="KB237" s="4">
        <f t="shared" ref="KB237:KJ237" si="1291">IF(BN1=1,HF237,0)</f>
        <v>0.6897688741279755</v>
      </c>
      <c r="KC237" s="4">
        <f t="shared" si="1291"/>
        <v>0.46796676183744512</v>
      </c>
      <c r="KD237" s="4">
        <f t="shared" si="1291"/>
        <v>0.4758965409572164</v>
      </c>
      <c r="KE237" s="4">
        <f t="shared" si="1291"/>
        <v>0.60570296435697701</v>
      </c>
      <c r="KF237" s="4">
        <f t="shared" si="1291"/>
        <v>0.57278143508435542</v>
      </c>
      <c r="KG237" s="4">
        <f t="shared" si="1291"/>
        <v>0.53813380092618346</v>
      </c>
      <c r="KH237" s="4">
        <f t="shared" si="1291"/>
        <v>0.3858490592695244</v>
      </c>
      <c r="KI237" s="4">
        <f t="shared" si="1291"/>
        <v>0.1990659937548365</v>
      </c>
      <c r="KJ237" s="4">
        <f t="shared" si="1291"/>
        <v>0</v>
      </c>
    </row>
    <row r="238" spans="1:296" x14ac:dyDescent="0.2">
      <c r="A238" s="4" t="str">
        <f>'Respondent Data'!A238</f>
        <v>2000</v>
      </c>
      <c r="B238" s="4">
        <f>SUMPRODUCT('Respondent Data'!I238:Z238,'Product Coding'!A100:R100)</f>
        <v>1.7173939463960148</v>
      </c>
      <c r="C238" s="4">
        <f>SUMPRODUCT('Respondent Data'!I238:Z238,'Product Coding'!A101:R101)</f>
        <v>0.92530628287017969</v>
      </c>
      <c r="D238" s="4">
        <f>SUMPRODUCT('Respondent Data'!I238:Z238,'Product Coding'!A102:R102)</f>
        <v>0.62858897030621286</v>
      </c>
      <c r="E238" s="4">
        <f>SUMPRODUCT('Respondent Data'!I238:Z238,'Product Coding'!A103:R103)</f>
        <v>0.21051645824235576</v>
      </c>
      <c r="F238" s="4">
        <f>SUMPRODUCT('Respondent Data'!I238:Z238,'Product Coding'!A104:R104)</f>
        <v>-0.857638892271956</v>
      </c>
      <c r="G238" s="4">
        <f>SUMPRODUCT('Respondent Data'!I238:Z238,'Product Coding'!A105:R105)</f>
        <v>-1.9503949556607751</v>
      </c>
      <c r="H238" s="4">
        <f>SUMPRODUCT('Respondent Data'!I238:Z238,'Product Coding'!A106:R106)</f>
        <v>-2.2786809145540849</v>
      </c>
      <c r="I238" s="4">
        <f>SUMPRODUCT('Respondent Data'!I238:Z238,'Product Coding'!A107:R107)</f>
        <v>-3.0707685780799201</v>
      </c>
      <c r="J238" s="4">
        <f>SUMPRODUCT('Respondent Data'!I238:Z238,'Product Coding'!A108:R108)</f>
        <v>-3.3674858906438869</v>
      </c>
      <c r="K238" s="4">
        <f>SUMPRODUCT('Respondent Data'!I238:Z238,'Product Coding'!A109:R109)</f>
        <v>-3.785558402707744</v>
      </c>
      <c r="L238" s="4">
        <f>SUMPRODUCT('Respondent Data'!I238:Z238,'Product Coding'!A110:R110)</f>
        <v>-4.8537137532220562</v>
      </c>
      <c r="M238" s="4">
        <f>SUMPRODUCT('Respondent Data'!I238:Z238,'Product Coding'!A111:R111)</f>
        <v>-5.9464698166108754</v>
      </c>
      <c r="N238" s="4">
        <f>SUMPRODUCT('Respondent Data'!I238:Z238,'Product Coding'!A112:R112)</f>
        <v>0.13656848918780495</v>
      </c>
      <c r="O238" s="4">
        <f>SUMPRODUCT('Respondent Data'!I238:Z238,'Product Coding'!A113:R113)</f>
        <v>-0.6555191743380302</v>
      </c>
      <c r="P238" s="4">
        <f>SUMPRODUCT('Respondent Data'!I238:Z238,'Product Coding'!A114:R114)</f>
        <v>-0.95223648690199703</v>
      </c>
      <c r="Q238" s="4">
        <f>SUMPRODUCT('Respondent Data'!I238:Z238,'Product Coding'!A115:R115)</f>
        <v>-1.3703089989658541</v>
      </c>
      <c r="R238" s="4">
        <f>SUMPRODUCT('Respondent Data'!I238:Z238,'Product Coding'!A116:R116)</f>
        <v>-2.4384643494801659</v>
      </c>
      <c r="S238" s="4">
        <f>SUMPRODUCT('Respondent Data'!I238:Z238,'Product Coding'!A117:R117)</f>
        <v>-3.531220412868985</v>
      </c>
      <c r="T238" s="4">
        <f>SUMPRODUCT('Respondent Data'!I238:Z238,'Product Coding'!A118:R118)</f>
        <v>-3.8595063717622948</v>
      </c>
      <c r="U238" s="4">
        <f>SUMPRODUCT('Respondent Data'!I238:Z238,'Product Coding'!A119:R119)</f>
        <v>-4.65159403528813</v>
      </c>
      <c r="V238" s="4">
        <f>SUMPRODUCT('Respondent Data'!I238:Z238,'Product Coding'!A120:R120)</f>
        <v>-4.9483113478520968</v>
      </c>
      <c r="W238" s="4">
        <f>SUMPRODUCT('Respondent Data'!I238:Z238,'Product Coding'!A121:R121)</f>
        <v>-5.3663838599159543</v>
      </c>
      <c r="X238" s="4">
        <f>SUMPRODUCT('Respondent Data'!I238:Z238,'Product Coding'!A122:R122)</f>
        <v>-6.4345392104302661</v>
      </c>
      <c r="Y238" s="4">
        <f>SUMPRODUCT('Respondent Data'!I238:Z238,'Product Coding'!A123:R123)</f>
        <v>-7.5272952738190853</v>
      </c>
      <c r="Z238" s="4">
        <f>SUMPRODUCT('Respondent Data'!I238:Z238,'Product Coding'!A124:R124)</f>
        <v>2.6294087344679653</v>
      </c>
      <c r="AA238" s="4">
        <f>SUMPRODUCT('Respondent Data'!I238:Z238,'Product Coding'!A125:R125)</f>
        <v>1.8373210709421299</v>
      </c>
      <c r="AB238" s="4">
        <f>SUMPRODUCT('Respondent Data'!I238:Z238,'Product Coding'!A126:R126)</f>
        <v>1.5406037583781631</v>
      </c>
      <c r="AC238" s="4">
        <f>SUMPRODUCT('Respondent Data'!I238:Z238,'Product Coding'!A127:R127)</f>
        <v>1.1225312463143062</v>
      </c>
      <c r="AD238" s="4">
        <f>SUMPRODUCT('Respondent Data'!I238:Z238,'Product Coding'!A128:R128)</f>
        <v>5.4375895799994023E-2</v>
      </c>
      <c r="AE238" s="4">
        <f>SUMPRODUCT('Respondent Data'!I238:Z238,'Product Coding'!A129:R129)</f>
        <v>-1.0383801675888251</v>
      </c>
      <c r="AF238" s="4">
        <f>SUMPRODUCT('Respondent Data'!I238:Z238,'Product Coding'!A130:R130)</f>
        <v>-1.3666661264821347</v>
      </c>
      <c r="AG238" s="4">
        <f>SUMPRODUCT('Respondent Data'!I238:Z238,'Product Coding'!A131:R131)</f>
        <v>-2.1587537900079701</v>
      </c>
      <c r="AH238" s="4">
        <f>SUMPRODUCT('Respondent Data'!I238:Z238,'Product Coding'!A132:R132)</f>
        <v>-2.4554711025719369</v>
      </c>
      <c r="AI238" s="4">
        <f>SUMPRODUCT('Respondent Data'!I238:Z238,'Product Coding'!A133:R133)</f>
        <v>-2.8735436146357936</v>
      </c>
      <c r="AJ238" s="4">
        <f>SUMPRODUCT('Respondent Data'!I238:Z238,'Product Coding'!A134:R134)</f>
        <v>-3.9416989651501058</v>
      </c>
      <c r="AK238" s="4">
        <f>SUMPRODUCT('Respondent Data'!I238:Z238,'Product Coding'!A135:R135)</f>
        <v>-5.0344550285389253</v>
      </c>
      <c r="AL238" s="4">
        <f>SUMPRODUCT('Respondent Data'!I238:Z238,'Product Coding'!A136:R136)</f>
        <v>5.4535327180823643</v>
      </c>
      <c r="AM238" s="4">
        <f>SUMPRODUCT('Respondent Data'!I238:Z238,'Product Coding'!A137:R137)</f>
        <v>4.6614450545565305</v>
      </c>
      <c r="AN238" s="4">
        <f>SUMPRODUCT('Respondent Data'!I238:Z238,'Product Coding'!A138:R138)</f>
        <v>4.3647277419925636</v>
      </c>
      <c r="AO238" s="4">
        <f>SUMPRODUCT('Respondent Data'!I238:Z238,'Product Coding'!A139:R139)</f>
        <v>3.9466552299287061</v>
      </c>
      <c r="AP238" s="4">
        <f>SUMPRODUCT('Respondent Data'!I238:Z238,'Product Coding'!A140:R140)</f>
        <v>2.8784998794143939</v>
      </c>
      <c r="AQ238" s="4">
        <f>SUMPRODUCT('Respondent Data'!I238:Z238,'Product Coding'!A141:R141)</f>
        <v>1.785743816025575</v>
      </c>
      <c r="AR238" s="4">
        <f>SUMPRODUCT('Respondent Data'!I238:Z238,'Product Coding'!A142:R142)</f>
        <v>1.4574578571322649</v>
      </c>
      <c r="AS238" s="4">
        <f>SUMPRODUCT('Respondent Data'!I238:Z238,'Product Coding'!A143:R143)</f>
        <v>0.66537019360643024</v>
      </c>
      <c r="AT238" s="4">
        <f>SUMPRODUCT('Respondent Data'!I238:Z238,'Product Coding'!A144:R144)</f>
        <v>0.36865288104246341</v>
      </c>
      <c r="AU238" s="4">
        <f>SUMPRODUCT('Respondent Data'!I238:Z238,'Product Coding'!A145:R145)</f>
        <v>-4.9419631021393684E-2</v>
      </c>
      <c r="AV238" s="4">
        <f>SUMPRODUCT('Respondent Data'!I238:Z238,'Product Coding'!A146:R146)</f>
        <v>-1.1175749815357059</v>
      </c>
      <c r="AW238" s="4">
        <f>SUMPRODUCT('Respondent Data'!I238:Z238,'Product Coding'!A147:R147)</f>
        <v>-2.2103310449245246</v>
      </c>
      <c r="AX238" s="4">
        <f>SUMPRODUCT('Respondent Data'!I238:Z238,'Product Coding'!A148:R148)</f>
        <v>7.7321374747337455</v>
      </c>
      <c r="AY238" s="4">
        <f>SUMPRODUCT('Respondent Data'!I238:Z238,'Product Coding'!A149:R149)</f>
        <v>6.9400498112079099</v>
      </c>
      <c r="AZ238" s="4">
        <f>SUMPRODUCT('Respondent Data'!I238:Z238,'Product Coding'!A150:R150)</f>
        <v>6.643332498643943</v>
      </c>
      <c r="BA238" s="4">
        <f>SUMPRODUCT('Respondent Data'!I238:Z238,'Product Coding'!A151:R151)</f>
        <v>6.2252599865800864</v>
      </c>
      <c r="BB238" s="4">
        <f>SUMPRODUCT('Respondent Data'!I238:Z238,'Product Coding'!A152:R152)</f>
        <v>5.1571046360657746</v>
      </c>
      <c r="BC238" s="4">
        <f>SUMPRODUCT('Respondent Data'!I238:Z238,'Product Coding'!A153:R153)</f>
        <v>4.0643485726769555</v>
      </c>
      <c r="BD238" s="4">
        <f>SUMPRODUCT('Respondent Data'!I238:Z238,'Product Coding'!A154:R154)</f>
        <v>3.7360626137836452</v>
      </c>
      <c r="BE238" s="4">
        <f>SUMPRODUCT('Respondent Data'!I238:Z238,'Product Coding'!A155:R155)</f>
        <v>2.9439749502578105</v>
      </c>
      <c r="BF238" s="4">
        <f>SUMPRODUCT('Respondent Data'!I238:Z238,'Product Coding'!A156:R156)</f>
        <v>2.6472576376938437</v>
      </c>
      <c r="BG238" s="4">
        <f>SUMPRODUCT('Respondent Data'!I238:Z238,'Product Coding'!A157:R157)</f>
        <v>2.2291851256299862</v>
      </c>
      <c r="BH238" s="4">
        <f>SUMPRODUCT('Respondent Data'!I238:Z238,'Product Coding'!A158:R158)</f>
        <v>1.1610297751156744</v>
      </c>
      <c r="BI238" s="4">
        <f>SUMPRODUCT('Respondent Data'!I238:Z238,'Product Coding'!A159:R159)</f>
        <v>6.8273711726855257E-2</v>
      </c>
      <c r="BJ238" s="4">
        <f>SUMPRODUCT('Respondent Data'!I238:Z238,'Product Coding'!A160:R160)</f>
        <v>8.7425510259958852</v>
      </c>
      <c r="BK238" s="4">
        <f>SUMPRODUCT('Respondent Data'!I238:Z238,'Product Coding'!A161:R161)</f>
        <v>7.9504633624700496</v>
      </c>
      <c r="BL238" s="4">
        <f>SUMPRODUCT('Respondent Data'!I238:Z238,'Product Coding'!A162:R162)</f>
        <v>7.6537460499060828</v>
      </c>
      <c r="BM238" s="4">
        <f>SUMPRODUCT('Respondent Data'!I238:Z238,'Product Coding'!A163:R163)</f>
        <v>7.2356735378422261</v>
      </c>
      <c r="BN238" s="4">
        <f>SUMPRODUCT('Respondent Data'!I238:Z238,'Product Coding'!A164:R164)</f>
        <v>6.1675181873279143</v>
      </c>
      <c r="BO238" s="4">
        <f>SUMPRODUCT('Respondent Data'!I238:Z238,'Product Coding'!A165:R165)</f>
        <v>5.0747621239390952</v>
      </c>
      <c r="BP238" s="4">
        <f>SUMPRODUCT('Respondent Data'!I238:Z238,'Product Coding'!A166:R166)</f>
        <v>4.7464761650457845</v>
      </c>
      <c r="BQ238" s="4">
        <f>SUMPRODUCT('Respondent Data'!I238:Z238,'Product Coding'!A167:R167)</f>
        <v>3.9543885015199502</v>
      </c>
      <c r="BR238" s="4">
        <f>SUMPRODUCT('Respondent Data'!I238:Z238,'Product Coding'!A168:R168)</f>
        <v>3.6576711889559834</v>
      </c>
      <c r="BS238" s="4">
        <f>SUMPRODUCT('Respondent Data'!I238:Z238,'Product Coding'!A169:R169)</f>
        <v>3.2395986768921259</v>
      </c>
      <c r="BT238" s="4">
        <f>SUMPRODUCT('Respondent Data'!I238:Z238,'Product Coding'!A170:R170)</f>
        <v>2.1714433263778141</v>
      </c>
      <c r="BU238" s="4">
        <f>SUMPRODUCT('Respondent Data'!I238:Z238,'Product Coding'!A171:R171)</f>
        <v>1.078687262988995</v>
      </c>
      <c r="BV238" s="4">
        <f>SUMPRODUCT('Respondent Data'!I238:Z238,'Product Coding'!A172:R172)</f>
        <v>-3.9967563292268999</v>
      </c>
      <c r="BX238" s="4">
        <f t="shared" si="1014"/>
        <v>0.17953341248542032</v>
      </c>
      <c r="BY238" s="4">
        <f t="shared" si="1015"/>
        <v>0.39640998689109036</v>
      </c>
      <c r="BZ238" s="4">
        <f t="shared" si="1016"/>
        <v>0.53334383429866306</v>
      </c>
      <c r="CA238" s="4">
        <f t="shared" si="1017"/>
        <v>0.81016572113983398</v>
      </c>
      <c r="CB238" s="4">
        <f t="shared" si="1018"/>
        <v>2.3575875986572581</v>
      </c>
      <c r="CC238" s="4">
        <f t="shared" si="1019"/>
        <v>7.0314641488116427</v>
      </c>
      <c r="CD238" s="4">
        <f t="shared" si="1020"/>
        <v>9.7637926345982162</v>
      </c>
      <c r="CE238" s="4">
        <f t="shared" si="1021"/>
        <v>21.558465673361603</v>
      </c>
      <c r="CF238" s="4">
        <f t="shared" si="1022"/>
        <v>29.005512282882435</v>
      </c>
      <c r="CG238" s="4">
        <f t="shared" si="1023"/>
        <v>44.060267063165455</v>
      </c>
      <c r="CH238" s="4">
        <f t="shared" si="1024"/>
        <v>128.21566811726026</v>
      </c>
      <c r="CI238" s="4">
        <f t="shared" si="1025"/>
        <v>382.40100779114778</v>
      </c>
      <c r="CJ238" s="4">
        <f t="shared" si="1026"/>
        <v>0.87234657190539311</v>
      </c>
      <c r="CK238" s="4">
        <f t="shared" si="1027"/>
        <v>1.9261422614667174</v>
      </c>
      <c r="CL238" s="4">
        <f t="shared" si="1028"/>
        <v>2.5914990366213861</v>
      </c>
      <c r="CM238" s="4">
        <f t="shared" si="1029"/>
        <v>3.9365669026593513</v>
      </c>
      <c r="CN238" s="4">
        <f t="shared" si="1030"/>
        <v>11.455435682883506</v>
      </c>
      <c r="CO238" s="4">
        <f t="shared" si="1031"/>
        <v>34.165638366561062</v>
      </c>
      <c r="CP238" s="4">
        <f t="shared" si="1032"/>
        <v>47.441926913067327</v>
      </c>
      <c r="CQ238" s="4">
        <f t="shared" si="1033"/>
        <v>104.7518306778931</v>
      </c>
      <c r="CR238" s="4">
        <f t="shared" si="1034"/>
        <v>140.9367696856265</v>
      </c>
      <c r="CS238" s="4">
        <f t="shared" si="1035"/>
        <v>214.08729660786585</v>
      </c>
      <c r="CT238" s="4">
        <f t="shared" si="1036"/>
        <v>622.99544691011033</v>
      </c>
      <c r="CU238" s="4">
        <f t="shared" si="1037"/>
        <v>1858.0731219981985</v>
      </c>
      <c r="CV238" s="4">
        <f t="shared" si="1038"/>
        <v>7.2121092350705907E-2</v>
      </c>
      <c r="CW238" s="4">
        <f t="shared" si="1039"/>
        <v>0.1592434571232593</v>
      </c>
      <c r="CX238" s="4">
        <f t="shared" si="1040"/>
        <v>0.21425170610655664</v>
      </c>
      <c r="CY238" s="4">
        <f t="shared" si="1041"/>
        <v>0.32545494448531825</v>
      </c>
      <c r="CZ238" s="4">
        <f t="shared" si="1042"/>
        <v>0.94707603767876491</v>
      </c>
      <c r="DA238" s="4">
        <f t="shared" si="1043"/>
        <v>2.8246378666606407</v>
      </c>
      <c r="DB238" s="4">
        <f t="shared" si="1044"/>
        <v>3.9222525798655195</v>
      </c>
      <c r="DC238" s="4">
        <f t="shared" si="1045"/>
        <v>8.6603383305840147</v>
      </c>
      <c r="DD238" s="4">
        <f t="shared" si="1046"/>
        <v>11.65192150627216</v>
      </c>
      <c r="DE238" s="4">
        <f t="shared" si="1047"/>
        <v>17.699627862403478</v>
      </c>
      <c r="DF238" s="4">
        <f t="shared" si="1048"/>
        <v>51.506033963696481</v>
      </c>
      <c r="DG238" s="4">
        <f t="shared" si="1049"/>
        <v>153.61585354006493</v>
      </c>
      <c r="DH238" s="4">
        <f t="shared" si="1050"/>
        <v>4.2811538350918596E-3</v>
      </c>
      <c r="DI238" s="4">
        <f t="shared" si="1051"/>
        <v>9.4527927261747E-3</v>
      </c>
      <c r="DJ238" s="4">
        <f t="shared" si="1052"/>
        <v>1.2718117313208993E-2</v>
      </c>
      <c r="DK238" s="4">
        <f t="shared" si="1053"/>
        <v>1.9319212151662452E-2</v>
      </c>
      <c r="DL238" s="4">
        <f t="shared" si="1054"/>
        <v>5.6219034940786755E-2</v>
      </c>
      <c r="DM238" s="4">
        <f t="shared" si="1055"/>
        <v>0.16767229726355518</v>
      </c>
      <c r="DN238" s="4">
        <f t="shared" si="1056"/>
        <v>0.23282740356782525</v>
      </c>
      <c r="DO238" s="4">
        <f t="shared" si="1057"/>
        <v>0.51408318216924298</v>
      </c>
      <c r="DP238" s="4">
        <f t="shared" si="1058"/>
        <v>0.69166545897828535</v>
      </c>
      <c r="DQ238" s="4">
        <f t="shared" si="1059"/>
        <v>1.0506611482581856</v>
      </c>
      <c r="DR238" s="4">
        <f t="shared" si="1060"/>
        <v>3.0574308797458514</v>
      </c>
      <c r="DS238" s="4">
        <f t="shared" si="1061"/>
        <v>9.1187346042398136</v>
      </c>
      <c r="DT238" s="4">
        <f t="shared" si="1062"/>
        <v>4.3850581955553737E-4</v>
      </c>
      <c r="DU238" s="4">
        <f t="shared" si="1063"/>
        <v>9.6822136768437927E-4</v>
      </c>
      <c r="DV238" s="4">
        <f t="shared" si="1064"/>
        <v>1.3026788268897898E-3</v>
      </c>
      <c r="DW238" s="4">
        <f t="shared" si="1065"/>
        <v>1.9788092846120008E-3</v>
      </c>
      <c r="DX238" s="4">
        <f t="shared" si="1066"/>
        <v>5.7583480858033999E-3</v>
      </c>
      <c r="DY238" s="4">
        <f t="shared" si="1067"/>
        <v>1.7174173356173588E-2</v>
      </c>
      <c r="DZ238" s="4">
        <f t="shared" si="1068"/>
        <v>2.3847816581509616E-2</v>
      </c>
      <c r="EA238" s="4">
        <f t="shared" si="1069"/>
        <v>5.2656007188773606E-2</v>
      </c>
      <c r="EB238" s="4">
        <f t="shared" si="1070"/>
        <v>7.0845230195056133E-2</v>
      </c>
      <c r="EC238" s="4">
        <f t="shared" si="1071"/>
        <v>0.10761608800778649</v>
      </c>
      <c r="ED238" s="4">
        <f t="shared" si="1072"/>
        <v>0.31316352677352371</v>
      </c>
      <c r="EE238" s="4">
        <f t="shared" si="1073"/>
        <v>0.93400479052297958</v>
      </c>
      <c r="EF238" s="4">
        <f t="shared" si="1074"/>
        <v>1.5964610663220735E-4</v>
      </c>
      <c r="EG238" s="4">
        <f t="shared" si="1075"/>
        <v>3.5249879206983981E-4</v>
      </c>
      <c r="EH238" s="4">
        <f t="shared" si="1076"/>
        <v>4.7426417992800838E-4</v>
      </c>
      <c r="EI238" s="4">
        <f t="shared" si="1077"/>
        <v>7.2042190540634111E-4</v>
      </c>
      <c r="EJ238" s="4">
        <f t="shared" si="1078"/>
        <v>2.096432502226134E-3</v>
      </c>
      <c r="EK238" s="4">
        <f t="shared" si="1079"/>
        <v>6.2525736003201469E-3</v>
      </c>
      <c r="EL238" s="4">
        <f t="shared" si="1080"/>
        <v>8.6822361280767899E-3</v>
      </c>
      <c r="EM238" s="4">
        <f t="shared" si="1081"/>
        <v>1.9170387629075823E-2</v>
      </c>
      <c r="EN238" s="4">
        <f t="shared" si="1082"/>
        <v>2.5792508718737221E-2</v>
      </c>
      <c r="EO238" s="4">
        <f t="shared" si="1083"/>
        <v>3.9179615629379716E-2</v>
      </c>
      <c r="EP238" s="4">
        <f t="shared" si="1084"/>
        <v>0.11401294021429084</v>
      </c>
      <c r="EQ238" s="4">
        <f t="shared" si="1085"/>
        <v>0.34004161799713373</v>
      </c>
      <c r="ER238" s="4">
        <f t="shared" si="1086"/>
        <v>54.421338523804351</v>
      </c>
      <c r="ET238" s="4">
        <f t="shared" si="1087"/>
        <v>0.8477928555604699</v>
      </c>
      <c r="EU238" s="4">
        <f t="shared" si="1088"/>
        <v>0.71612206256585054</v>
      </c>
      <c r="EV238" s="4">
        <f t="shared" si="1089"/>
        <v>0.65216944668994647</v>
      </c>
      <c r="EW238" s="4">
        <f t="shared" si="1090"/>
        <v>0.55243560759194743</v>
      </c>
      <c r="EX238" s="4">
        <f t="shared" si="1091"/>
        <v>0.29783288465799451</v>
      </c>
      <c r="EY238" s="4">
        <f t="shared" si="1092"/>
        <v>0.12451029867922185</v>
      </c>
      <c r="EZ238" s="4">
        <f t="shared" si="1093"/>
        <v>9.2904056585564956E-2</v>
      </c>
      <c r="FA238" s="4">
        <f t="shared" si="1094"/>
        <v>4.4329256008792312E-2</v>
      </c>
      <c r="FB238" s="4">
        <f t="shared" si="1095"/>
        <v>3.3327209699748422E-2</v>
      </c>
      <c r="FC238" s="4">
        <f t="shared" si="1096"/>
        <v>2.2192500514881561E-2</v>
      </c>
      <c r="FD238" s="4">
        <f t="shared" si="1097"/>
        <v>7.73899957002523E-3</v>
      </c>
      <c r="FE238" s="4">
        <f t="shared" si="1098"/>
        <v>2.6082351889506138E-3</v>
      </c>
      <c r="FF238" s="4">
        <f t="shared" si="1099"/>
        <v>0.53408915582458127</v>
      </c>
      <c r="FG238" s="4">
        <f t="shared" si="1100"/>
        <v>0.34174688400103759</v>
      </c>
      <c r="FH238" s="4">
        <f t="shared" si="1101"/>
        <v>0.27843526889561004</v>
      </c>
      <c r="FI238" s="4">
        <f t="shared" si="1102"/>
        <v>0.20256992758698267</v>
      </c>
      <c r="FJ238" s="4">
        <f t="shared" si="1103"/>
        <v>8.028623208855061E-2</v>
      </c>
      <c r="FK238" s="4">
        <f t="shared" si="1104"/>
        <v>2.8436850472502672E-2</v>
      </c>
      <c r="FL238" s="4">
        <f t="shared" si="1105"/>
        <v>2.0643274611981788E-2</v>
      </c>
      <c r="FM238" s="4">
        <f t="shared" si="1106"/>
        <v>9.4561010773031012E-3</v>
      </c>
      <c r="FN238" s="4">
        <f t="shared" si="1107"/>
        <v>7.0453907202121351E-3</v>
      </c>
      <c r="FO238" s="4">
        <f t="shared" si="1108"/>
        <v>4.6492750421385396E-3</v>
      </c>
      <c r="FP238" s="4">
        <f t="shared" si="1109"/>
        <v>1.6025757959481635E-3</v>
      </c>
      <c r="FQ238" s="4">
        <f t="shared" si="1110"/>
        <v>5.3790245696477184E-4</v>
      </c>
      <c r="FR238" s="4">
        <f t="shared" si="1111"/>
        <v>0.93273046033207407</v>
      </c>
      <c r="FS238" s="4">
        <f t="shared" si="1112"/>
        <v>0.86263156704077271</v>
      </c>
      <c r="FT238" s="4">
        <f t="shared" si="1113"/>
        <v>0.82355247678132137</v>
      </c>
      <c r="FU238" s="4">
        <f t="shared" si="1114"/>
        <v>0.75445793473448142</v>
      </c>
      <c r="FV238" s="4">
        <f t="shared" si="1115"/>
        <v>0.51359062545506162</v>
      </c>
      <c r="FW238" s="4">
        <f t="shared" si="1116"/>
        <v>0.26146266257440937</v>
      </c>
      <c r="FX238" s="4">
        <f t="shared" si="1117"/>
        <v>0.20315901790381527</v>
      </c>
      <c r="FY238" s="4">
        <f t="shared" si="1118"/>
        <v>0.10351604320462192</v>
      </c>
      <c r="FZ238" s="4">
        <f t="shared" si="1119"/>
        <v>7.9039377497264141E-2</v>
      </c>
      <c r="GA238" s="4">
        <f t="shared" si="1120"/>
        <v>5.347700004290188E-2</v>
      </c>
      <c r="GB238" s="4">
        <f t="shared" si="1121"/>
        <v>1.9045430106022027E-2</v>
      </c>
      <c r="GC238" s="4">
        <f t="shared" si="1122"/>
        <v>6.4676420761786528E-3</v>
      </c>
      <c r="GD238" s="4">
        <f t="shared" si="1123"/>
        <v>0.99573709631138341</v>
      </c>
      <c r="GE238" s="4">
        <f t="shared" si="1124"/>
        <v>0.990635725816711</v>
      </c>
      <c r="GF238" s="4">
        <f t="shared" si="1125"/>
        <v>0.98744160186750607</v>
      </c>
      <c r="GG238" s="4">
        <f t="shared" si="1126"/>
        <v>0.98104694592101138</v>
      </c>
      <c r="GH238" s="4">
        <f t="shared" si="1127"/>
        <v>0.94677331776742835</v>
      </c>
      <c r="GI238" s="4">
        <f t="shared" si="1128"/>
        <v>0.85640466280094518</v>
      </c>
      <c r="GJ238" s="4">
        <f t="shared" si="1129"/>
        <v>0.81114355270330751</v>
      </c>
      <c r="GK238" s="4">
        <f t="shared" si="1130"/>
        <v>0.66046569420795587</v>
      </c>
      <c r="GL238" s="4">
        <f t="shared" si="1131"/>
        <v>0.59113342693889948</v>
      </c>
      <c r="GM238" s="4">
        <f t="shared" si="1132"/>
        <v>0.48764760616320824</v>
      </c>
      <c r="GN238" s="4">
        <f t="shared" si="1133"/>
        <v>0.24646137657991055</v>
      </c>
      <c r="GO238" s="4">
        <f t="shared" si="1134"/>
        <v>9.882658643710189E-2</v>
      </c>
      <c r="GP238" s="4">
        <f t="shared" si="1135"/>
        <v>0.99956168638351606</v>
      </c>
      <c r="GQ238" s="4">
        <f t="shared" si="1136"/>
        <v>0.99903271517814862</v>
      </c>
      <c r="GR238" s="4">
        <f t="shared" si="1137"/>
        <v>0.99869901593750265</v>
      </c>
      <c r="GS238" s="4">
        <f t="shared" si="1138"/>
        <v>0.99802509866847899</v>
      </c>
      <c r="GT238" s="4">
        <f t="shared" si="1139"/>
        <v>0.99427462064146632</v>
      </c>
      <c r="GU238" s="4">
        <f t="shared" si="1140"/>
        <v>0.98311579884150291</v>
      </c>
      <c r="GV238" s="4">
        <f t="shared" si="1141"/>
        <v>0.97670765499004109</v>
      </c>
      <c r="GW238" s="4">
        <f t="shared" si="1142"/>
        <v>0.94997795402374907</v>
      </c>
      <c r="GX238" s="4">
        <f t="shared" si="1143"/>
        <v>0.93384176518006101</v>
      </c>
      <c r="GY238" s="4">
        <f t="shared" si="1144"/>
        <v>0.90283990168348838</v>
      </c>
      <c r="GZ238" s="4">
        <f t="shared" si="1145"/>
        <v>0.76151977999040643</v>
      </c>
      <c r="HA238" s="4">
        <f t="shared" si="1146"/>
        <v>0.51706180093255472</v>
      </c>
      <c r="HB238" s="4">
        <f t="shared" si="1147"/>
        <v>0.99984037937617887</v>
      </c>
      <c r="HC238" s="4">
        <f t="shared" si="1148"/>
        <v>0.99964762541954422</v>
      </c>
      <c r="HD238" s="4">
        <f t="shared" si="1149"/>
        <v>0.99952596063996035</v>
      </c>
      <c r="HE238" s="4">
        <f t="shared" si="1150"/>
        <v>0.99928009672868001</v>
      </c>
      <c r="HF238" s="4">
        <f t="shared" si="1151"/>
        <v>0.99790795333240401</v>
      </c>
      <c r="HG238" s="4">
        <f t="shared" si="1152"/>
        <v>0.99378627815286114</v>
      </c>
      <c r="HH238" s="4">
        <f t="shared" si="1153"/>
        <v>0.99139249625193726</v>
      </c>
      <c r="HI238" s="4">
        <f t="shared" si="1154"/>
        <v>0.98119020346178576</v>
      </c>
      <c r="HJ238" s="4">
        <f t="shared" si="1155"/>
        <v>0.97485601766486552</v>
      </c>
      <c r="HK238" s="4">
        <f t="shared" si="1156"/>
        <v>0.96229755179940613</v>
      </c>
      <c r="HL238" s="4">
        <f t="shared" si="1157"/>
        <v>0.89765564106251816</v>
      </c>
      <c r="HM238" s="4">
        <f t="shared" si="1158"/>
        <v>0.74624547966997468</v>
      </c>
      <c r="HN238" s="4">
        <f t="shared" si="1159"/>
        <v>1.8043591631596627E-2</v>
      </c>
      <c r="HP238" s="4">
        <f t="shared" ref="HP238:IU238" si="1292">IF(B1=1,ET238,0)</f>
        <v>0.8477928555604699</v>
      </c>
      <c r="HQ238" s="4">
        <f t="shared" si="1292"/>
        <v>0.71612206256585054</v>
      </c>
      <c r="HR238" s="4">
        <f t="shared" si="1292"/>
        <v>0.65216944668994647</v>
      </c>
      <c r="HS238" s="4">
        <f t="shared" si="1292"/>
        <v>0.55243560759194743</v>
      </c>
      <c r="HT238" s="4">
        <f t="shared" si="1292"/>
        <v>0.29783288465799451</v>
      </c>
      <c r="HU238" s="4">
        <f t="shared" si="1292"/>
        <v>0.12451029867922185</v>
      </c>
      <c r="HV238" s="4">
        <f t="shared" si="1292"/>
        <v>9.2904056585564956E-2</v>
      </c>
      <c r="HW238" s="4">
        <f t="shared" si="1292"/>
        <v>4.4329256008792312E-2</v>
      </c>
      <c r="HX238" s="4">
        <f t="shared" si="1292"/>
        <v>3.3327209699748422E-2</v>
      </c>
      <c r="HY238" s="4">
        <f t="shared" si="1292"/>
        <v>2.2192500514881561E-2</v>
      </c>
      <c r="HZ238" s="4">
        <f t="shared" si="1292"/>
        <v>7.73899957002523E-3</v>
      </c>
      <c r="IA238" s="4">
        <f t="shared" si="1292"/>
        <v>2.6082351889506138E-3</v>
      </c>
      <c r="IB238" s="4">
        <f t="shared" si="1292"/>
        <v>0.53408915582458127</v>
      </c>
      <c r="IC238" s="4">
        <f t="shared" si="1292"/>
        <v>0.34174688400103759</v>
      </c>
      <c r="ID238" s="4">
        <f t="shared" si="1292"/>
        <v>0.27843526889561004</v>
      </c>
      <c r="IE238" s="4">
        <f t="shared" si="1292"/>
        <v>0.20256992758698267</v>
      </c>
      <c r="IF238" s="4">
        <f t="shared" si="1292"/>
        <v>8.028623208855061E-2</v>
      </c>
      <c r="IG238" s="4">
        <f t="shared" si="1292"/>
        <v>2.8436850472502672E-2</v>
      </c>
      <c r="IH238" s="4">
        <f t="shared" si="1292"/>
        <v>2.0643274611981788E-2</v>
      </c>
      <c r="II238" s="4">
        <f t="shared" si="1292"/>
        <v>9.4561010773031012E-3</v>
      </c>
      <c r="IJ238" s="4">
        <f t="shared" si="1292"/>
        <v>7.0453907202121351E-3</v>
      </c>
      <c r="IK238" s="4">
        <f t="shared" si="1292"/>
        <v>4.6492750421385396E-3</v>
      </c>
      <c r="IL238" s="4">
        <f t="shared" si="1292"/>
        <v>1.6025757959481635E-3</v>
      </c>
      <c r="IM238" s="4">
        <f t="shared" si="1292"/>
        <v>5.3790245696477184E-4</v>
      </c>
      <c r="IN238" s="4">
        <f t="shared" si="1292"/>
        <v>0.93273046033207407</v>
      </c>
      <c r="IO238" s="4">
        <f t="shared" si="1292"/>
        <v>0.86263156704077271</v>
      </c>
      <c r="IP238" s="4">
        <f t="shared" si="1292"/>
        <v>0.82355247678132137</v>
      </c>
      <c r="IQ238" s="4">
        <f t="shared" si="1292"/>
        <v>0.75445793473448142</v>
      </c>
      <c r="IR238" s="4">
        <f t="shared" si="1292"/>
        <v>0.51359062545506162</v>
      </c>
      <c r="IS238" s="4">
        <f t="shared" si="1292"/>
        <v>0.26146266257440937</v>
      </c>
      <c r="IT238" s="4">
        <f t="shared" si="1292"/>
        <v>0.20315901790381527</v>
      </c>
      <c r="IU238" s="4">
        <f t="shared" si="1292"/>
        <v>0.10351604320462192</v>
      </c>
      <c r="IV238" s="4">
        <f t="shared" ref="IV238:KA238" si="1293">IF(AH1=1,FZ238,0)</f>
        <v>7.9039377497264141E-2</v>
      </c>
      <c r="IW238" s="4">
        <f t="shared" si="1293"/>
        <v>5.347700004290188E-2</v>
      </c>
      <c r="IX238" s="4">
        <f t="shared" si="1293"/>
        <v>1.9045430106022027E-2</v>
      </c>
      <c r="IY238" s="4">
        <f t="shared" si="1293"/>
        <v>6.4676420761786528E-3</v>
      </c>
      <c r="IZ238" s="4">
        <f t="shared" si="1293"/>
        <v>0.99573709631138341</v>
      </c>
      <c r="JA238" s="4">
        <f t="shared" si="1293"/>
        <v>0.990635725816711</v>
      </c>
      <c r="JB238" s="4">
        <f t="shared" si="1293"/>
        <v>0.98744160186750607</v>
      </c>
      <c r="JC238" s="4">
        <f t="shared" si="1293"/>
        <v>0.98104694592101138</v>
      </c>
      <c r="JD238" s="4">
        <f t="shared" si="1293"/>
        <v>0.94677331776742835</v>
      </c>
      <c r="JE238" s="4">
        <f t="shared" si="1293"/>
        <v>0.85640466280094518</v>
      </c>
      <c r="JF238" s="4">
        <f t="shared" si="1293"/>
        <v>0.81114355270330751</v>
      </c>
      <c r="JG238" s="4">
        <f t="shared" si="1293"/>
        <v>0.66046569420795587</v>
      </c>
      <c r="JH238" s="4">
        <f t="shared" si="1293"/>
        <v>0.59113342693889948</v>
      </c>
      <c r="JI238" s="4">
        <f t="shared" si="1293"/>
        <v>0.48764760616320824</v>
      </c>
      <c r="JJ238" s="4">
        <f t="shared" si="1293"/>
        <v>0.24646137657991055</v>
      </c>
      <c r="JK238" s="4">
        <f t="shared" si="1293"/>
        <v>9.882658643710189E-2</v>
      </c>
      <c r="JL238" s="4">
        <f t="shared" si="1293"/>
        <v>0.99956168638351606</v>
      </c>
      <c r="JM238" s="4">
        <f t="shared" si="1293"/>
        <v>0.99903271517814862</v>
      </c>
      <c r="JN238" s="4">
        <f t="shared" si="1293"/>
        <v>0.99869901593750265</v>
      </c>
      <c r="JO238" s="4">
        <f t="shared" si="1293"/>
        <v>0.99802509866847899</v>
      </c>
      <c r="JP238" s="4">
        <f t="shared" si="1293"/>
        <v>0.99427462064146632</v>
      </c>
      <c r="JQ238" s="4">
        <f t="shared" si="1293"/>
        <v>0.98311579884150291</v>
      </c>
      <c r="JR238" s="4">
        <f t="shared" si="1293"/>
        <v>0.97670765499004109</v>
      </c>
      <c r="JS238" s="4">
        <f t="shared" si="1293"/>
        <v>0.94997795402374907</v>
      </c>
      <c r="JT238" s="4">
        <f t="shared" si="1293"/>
        <v>0.93384176518006101</v>
      </c>
      <c r="JU238" s="4">
        <f t="shared" si="1293"/>
        <v>0.90283990168348838</v>
      </c>
      <c r="JV238" s="4">
        <f t="shared" si="1293"/>
        <v>0.76151977999040643</v>
      </c>
      <c r="JW238" s="4">
        <f t="shared" si="1293"/>
        <v>0.51706180093255472</v>
      </c>
      <c r="JX238" s="4">
        <f t="shared" si="1293"/>
        <v>0.99984037937617887</v>
      </c>
      <c r="JY238" s="4">
        <f t="shared" si="1293"/>
        <v>0.99964762541954422</v>
      </c>
      <c r="JZ238" s="4">
        <f t="shared" si="1293"/>
        <v>0.99952596063996035</v>
      </c>
      <c r="KA238" s="4">
        <f t="shared" si="1293"/>
        <v>0.99928009672868001</v>
      </c>
      <c r="KB238" s="4">
        <f t="shared" ref="KB238:KJ238" si="1294">IF(BN1=1,HF238,0)</f>
        <v>0.99790795333240401</v>
      </c>
      <c r="KC238" s="4">
        <f t="shared" si="1294"/>
        <v>0.99378627815286114</v>
      </c>
      <c r="KD238" s="4">
        <f t="shared" si="1294"/>
        <v>0.99139249625193726</v>
      </c>
      <c r="KE238" s="4">
        <f t="shared" si="1294"/>
        <v>0.98119020346178576</v>
      </c>
      <c r="KF238" s="4">
        <f t="shared" si="1294"/>
        <v>0.97485601766486552</v>
      </c>
      <c r="KG238" s="4">
        <f t="shared" si="1294"/>
        <v>0.96229755179940613</v>
      </c>
      <c r="KH238" s="4">
        <f t="shared" si="1294"/>
        <v>0.89765564106251816</v>
      </c>
      <c r="KI238" s="4">
        <f t="shared" si="1294"/>
        <v>0.74624547966997468</v>
      </c>
      <c r="KJ238" s="4">
        <f t="shared" si="1294"/>
        <v>0</v>
      </c>
    </row>
    <row r="239" spans="1:296" x14ac:dyDescent="0.2">
      <c r="A239" s="4" t="str">
        <f>'Respondent Data'!A239</f>
        <v>2005</v>
      </c>
      <c r="B239" s="4">
        <f>SUMPRODUCT('Respondent Data'!I239:Z239,'Product Coding'!A100:R100)</f>
        <v>2.5844664416076721</v>
      </c>
      <c r="C239" s="4">
        <f>SUMPRODUCT('Respondent Data'!I239:Z239,'Product Coding'!A101:R101)</f>
        <v>2.5282071339538517</v>
      </c>
      <c r="D239" s="4">
        <f>SUMPRODUCT('Respondent Data'!I239:Z239,'Product Coding'!A102:R102)</f>
        <v>1.766150053540362</v>
      </c>
      <c r="E239" s="4">
        <f>SUMPRODUCT('Respondent Data'!I239:Z239,'Product Coding'!A103:R103)</f>
        <v>-0.14645068850252008</v>
      </c>
      <c r="F239" s="4">
        <f>SUMPRODUCT('Respondent Data'!I239:Z239,'Product Coding'!A104:R104)</f>
        <v>-1.2382338843301879</v>
      </c>
      <c r="G239" s="4">
        <f>SUMPRODUCT('Respondent Data'!I239:Z239,'Product Coding'!A105:R105)</f>
        <v>-1.9397132212852082</v>
      </c>
      <c r="H239" s="4">
        <f>SUMPRODUCT('Respondent Data'!I239:Z239,'Product Coding'!A106:R106)</f>
        <v>1.6782140972241884</v>
      </c>
      <c r="I239" s="4">
        <f>SUMPRODUCT('Respondent Data'!I239:Z239,'Product Coding'!A107:R107)</f>
        <v>1.6219547895703679</v>
      </c>
      <c r="J239" s="4">
        <f>SUMPRODUCT('Respondent Data'!I239:Z239,'Product Coding'!A108:R108)</f>
        <v>0.85989770915687813</v>
      </c>
      <c r="K239" s="4">
        <f>SUMPRODUCT('Respondent Data'!I239:Z239,'Product Coding'!A109:R109)</f>
        <v>-1.0527030328860041</v>
      </c>
      <c r="L239" s="4">
        <f>SUMPRODUCT('Respondent Data'!I239:Z239,'Product Coding'!A110:R110)</f>
        <v>-2.1444862287136721</v>
      </c>
      <c r="M239" s="4">
        <f>SUMPRODUCT('Respondent Data'!I239:Z239,'Product Coding'!A111:R111)</f>
        <v>-2.845965565668692</v>
      </c>
      <c r="N239" s="4">
        <f>SUMPRODUCT('Respondent Data'!I239:Z239,'Product Coding'!A112:R112)</f>
        <v>0.93926297054696228</v>
      </c>
      <c r="O239" s="4">
        <f>SUMPRODUCT('Respondent Data'!I239:Z239,'Product Coding'!A113:R113)</f>
        <v>0.88300366289314181</v>
      </c>
      <c r="P239" s="4">
        <f>SUMPRODUCT('Respondent Data'!I239:Z239,'Product Coding'!A114:R114)</f>
        <v>0.12094658247965218</v>
      </c>
      <c r="Q239" s="4">
        <f>SUMPRODUCT('Respondent Data'!I239:Z239,'Product Coding'!A115:R115)</f>
        <v>-1.79165415956323</v>
      </c>
      <c r="R239" s="4">
        <f>SUMPRODUCT('Respondent Data'!I239:Z239,'Product Coding'!A116:R116)</f>
        <v>-2.8834373553908978</v>
      </c>
      <c r="S239" s="4">
        <f>SUMPRODUCT('Respondent Data'!I239:Z239,'Product Coding'!A117:R117)</f>
        <v>-3.5849166923459181</v>
      </c>
      <c r="T239" s="4">
        <f>SUMPRODUCT('Respondent Data'!I239:Z239,'Product Coding'!A118:R118)</f>
        <v>3.3010626163478274E-2</v>
      </c>
      <c r="U239" s="4">
        <f>SUMPRODUCT('Respondent Data'!I239:Z239,'Product Coding'!A119:R119)</f>
        <v>-2.3248681490342205E-2</v>
      </c>
      <c r="V239" s="4">
        <f>SUMPRODUCT('Respondent Data'!I239:Z239,'Product Coding'!A120:R120)</f>
        <v>-0.78530576190383183</v>
      </c>
      <c r="W239" s="4">
        <f>SUMPRODUCT('Respondent Data'!I239:Z239,'Product Coding'!A121:R121)</f>
        <v>-2.6979065039467138</v>
      </c>
      <c r="X239" s="4">
        <f>SUMPRODUCT('Respondent Data'!I239:Z239,'Product Coding'!A122:R122)</f>
        <v>-3.7896896997743816</v>
      </c>
      <c r="Y239" s="4">
        <f>SUMPRODUCT('Respondent Data'!I239:Z239,'Product Coding'!A123:R123)</f>
        <v>-4.4911690367294019</v>
      </c>
      <c r="Z239" s="4">
        <f>SUMPRODUCT('Respondent Data'!I239:Z239,'Product Coding'!A124:R124)</f>
        <v>2.5876354720014323</v>
      </c>
      <c r="AA239" s="4">
        <f>SUMPRODUCT('Respondent Data'!I239:Z239,'Product Coding'!A125:R125)</f>
        <v>2.5313761643476118</v>
      </c>
      <c r="AB239" s="4">
        <f>SUMPRODUCT('Respondent Data'!I239:Z239,'Product Coding'!A126:R126)</f>
        <v>1.7693190839341222</v>
      </c>
      <c r="AC239" s="4">
        <f>SUMPRODUCT('Respondent Data'!I239:Z239,'Product Coding'!A127:R127)</f>
        <v>-0.14328165810875992</v>
      </c>
      <c r="AD239" s="4">
        <f>SUMPRODUCT('Respondent Data'!I239:Z239,'Product Coding'!A128:R128)</f>
        <v>-1.2350648539364277</v>
      </c>
      <c r="AE239" s="4">
        <f>SUMPRODUCT('Respondent Data'!I239:Z239,'Product Coding'!A129:R129)</f>
        <v>-1.936544190891448</v>
      </c>
      <c r="AF239" s="4">
        <f>SUMPRODUCT('Respondent Data'!I239:Z239,'Product Coding'!A130:R130)</f>
        <v>1.6813831276179485</v>
      </c>
      <c r="AG239" s="4">
        <f>SUMPRODUCT('Respondent Data'!I239:Z239,'Product Coding'!A131:R131)</f>
        <v>1.625123819964128</v>
      </c>
      <c r="AH239" s="4">
        <f>SUMPRODUCT('Respondent Data'!I239:Z239,'Product Coding'!A132:R132)</f>
        <v>0.86306673955063828</v>
      </c>
      <c r="AI239" s="4">
        <f>SUMPRODUCT('Respondent Data'!I239:Z239,'Product Coding'!A133:R133)</f>
        <v>-1.0495340024922439</v>
      </c>
      <c r="AJ239" s="4">
        <f>SUMPRODUCT('Respondent Data'!I239:Z239,'Product Coding'!A134:R134)</f>
        <v>-2.141317198319912</v>
      </c>
      <c r="AK239" s="4">
        <f>SUMPRODUCT('Respondent Data'!I239:Z239,'Product Coding'!A135:R135)</f>
        <v>-2.8427965352749318</v>
      </c>
      <c r="AL239" s="4">
        <f>SUMPRODUCT('Respondent Data'!I239:Z239,'Product Coding'!A136:R136)</f>
        <v>4.967174852000162</v>
      </c>
      <c r="AM239" s="4">
        <f>SUMPRODUCT('Respondent Data'!I239:Z239,'Product Coding'!A137:R137)</f>
        <v>4.9109155443463415</v>
      </c>
      <c r="AN239" s="4">
        <f>SUMPRODUCT('Respondent Data'!I239:Z239,'Product Coding'!A138:R138)</f>
        <v>4.1488584639328518</v>
      </c>
      <c r="AO239" s="4">
        <f>SUMPRODUCT('Respondent Data'!I239:Z239,'Product Coding'!A139:R139)</f>
        <v>2.2362577218899697</v>
      </c>
      <c r="AP239" s="4">
        <f>SUMPRODUCT('Respondent Data'!I239:Z239,'Product Coding'!A140:R140)</f>
        <v>1.1444745260623019</v>
      </c>
      <c r="AQ239" s="4">
        <f>SUMPRODUCT('Respondent Data'!I239:Z239,'Product Coding'!A141:R141)</f>
        <v>0.44299518910728197</v>
      </c>
      <c r="AR239" s="4">
        <f>SUMPRODUCT('Respondent Data'!I239:Z239,'Product Coding'!A142:R142)</f>
        <v>4.0609225076166782</v>
      </c>
      <c r="AS239" s="4">
        <f>SUMPRODUCT('Respondent Data'!I239:Z239,'Product Coding'!A143:R143)</f>
        <v>4.0046631999628577</v>
      </c>
      <c r="AT239" s="4">
        <f>SUMPRODUCT('Respondent Data'!I239:Z239,'Product Coding'!A144:R144)</f>
        <v>3.2426061195493681</v>
      </c>
      <c r="AU239" s="4">
        <f>SUMPRODUCT('Respondent Data'!I239:Z239,'Product Coding'!A145:R145)</f>
        <v>1.330005377506486</v>
      </c>
      <c r="AV239" s="4">
        <f>SUMPRODUCT('Respondent Data'!I239:Z239,'Product Coding'!A146:R146)</f>
        <v>0.23822218167881803</v>
      </c>
      <c r="AW239" s="4">
        <f>SUMPRODUCT('Respondent Data'!I239:Z239,'Product Coding'!A147:R147)</f>
        <v>-0.46325715527620204</v>
      </c>
      <c r="AX239" s="4">
        <f>SUMPRODUCT('Respondent Data'!I239:Z239,'Product Coding'!A148:R148)</f>
        <v>5.2586997471494925</v>
      </c>
      <c r="AY239" s="4">
        <f>SUMPRODUCT('Respondent Data'!I239:Z239,'Product Coding'!A149:R149)</f>
        <v>5.202440439495672</v>
      </c>
      <c r="AZ239" s="4">
        <f>SUMPRODUCT('Respondent Data'!I239:Z239,'Product Coding'!A150:R150)</f>
        <v>4.4403833590821824</v>
      </c>
      <c r="BA239" s="4">
        <f>SUMPRODUCT('Respondent Data'!I239:Z239,'Product Coding'!A151:R151)</f>
        <v>2.5277826170392999</v>
      </c>
      <c r="BB239" s="4">
        <f>SUMPRODUCT('Respondent Data'!I239:Z239,'Product Coding'!A152:R152)</f>
        <v>1.435999421211632</v>
      </c>
      <c r="BC239" s="4">
        <f>SUMPRODUCT('Respondent Data'!I239:Z239,'Product Coding'!A153:R153)</f>
        <v>0.73452008425661208</v>
      </c>
      <c r="BD239" s="4">
        <f>SUMPRODUCT('Respondent Data'!I239:Z239,'Product Coding'!A154:R154)</f>
        <v>4.3524474027660087</v>
      </c>
      <c r="BE239" s="4">
        <f>SUMPRODUCT('Respondent Data'!I239:Z239,'Product Coding'!A155:R155)</f>
        <v>4.2961880951121882</v>
      </c>
      <c r="BF239" s="4">
        <f>SUMPRODUCT('Respondent Data'!I239:Z239,'Product Coding'!A156:R156)</f>
        <v>3.5341310146986986</v>
      </c>
      <c r="BG239" s="4">
        <f>SUMPRODUCT('Respondent Data'!I239:Z239,'Product Coding'!A157:R157)</f>
        <v>1.6215302726558161</v>
      </c>
      <c r="BH239" s="4">
        <f>SUMPRODUCT('Respondent Data'!I239:Z239,'Product Coding'!A158:R158)</f>
        <v>0.52974707682814814</v>
      </c>
      <c r="BI239" s="4">
        <f>SUMPRODUCT('Respondent Data'!I239:Z239,'Product Coding'!A159:R159)</f>
        <v>-0.17173226012687193</v>
      </c>
      <c r="BJ239" s="4">
        <f>SUMPRODUCT('Respondent Data'!I239:Z239,'Product Coding'!A160:R160)</f>
        <v>5.8369841261145421</v>
      </c>
      <c r="BK239" s="4">
        <f>SUMPRODUCT('Respondent Data'!I239:Z239,'Product Coding'!A161:R161)</f>
        <v>5.7807248184607216</v>
      </c>
      <c r="BL239" s="4">
        <f>SUMPRODUCT('Respondent Data'!I239:Z239,'Product Coding'!A162:R162)</f>
        <v>5.018667738047232</v>
      </c>
      <c r="BM239" s="4">
        <f>SUMPRODUCT('Respondent Data'!I239:Z239,'Product Coding'!A163:R163)</f>
        <v>3.1060669960043499</v>
      </c>
      <c r="BN239" s="4">
        <f>SUMPRODUCT('Respondent Data'!I239:Z239,'Product Coding'!A164:R164)</f>
        <v>2.0142838001766821</v>
      </c>
      <c r="BO239" s="4">
        <f>SUMPRODUCT('Respondent Data'!I239:Z239,'Product Coding'!A165:R165)</f>
        <v>1.3128044632216618</v>
      </c>
      <c r="BP239" s="4">
        <f>SUMPRODUCT('Respondent Data'!I239:Z239,'Product Coding'!A166:R166)</f>
        <v>4.9307317817310583</v>
      </c>
      <c r="BQ239" s="4">
        <f>SUMPRODUCT('Respondent Data'!I239:Z239,'Product Coding'!A167:R167)</f>
        <v>4.8744724740772378</v>
      </c>
      <c r="BR239" s="4">
        <f>SUMPRODUCT('Respondent Data'!I239:Z239,'Product Coding'!A168:R168)</f>
        <v>4.1124153936637482</v>
      </c>
      <c r="BS239" s="4">
        <f>SUMPRODUCT('Respondent Data'!I239:Z239,'Product Coding'!A169:R169)</f>
        <v>2.1998146516208661</v>
      </c>
      <c r="BT239" s="4">
        <f>SUMPRODUCT('Respondent Data'!I239:Z239,'Product Coding'!A170:R170)</f>
        <v>1.1080314557931978</v>
      </c>
      <c r="BU239" s="4">
        <f>SUMPRODUCT('Respondent Data'!I239:Z239,'Product Coding'!A171:R171)</f>
        <v>0.40655211883817788</v>
      </c>
      <c r="BV239" s="4">
        <f>SUMPRODUCT('Respondent Data'!I239:Z239,'Product Coding'!A172:R172)</f>
        <v>5.4597333655435998</v>
      </c>
      <c r="BX239" s="4">
        <f t="shared" si="1014"/>
        <v>7.5436318546106343E-2</v>
      </c>
      <c r="BY239" s="4">
        <f t="shared" si="1015"/>
        <v>7.9801966341913069E-2</v>
      </c>
      <c r="BZ239" s="4">
        <f t="shared" si="1016"/>
        <v>0.17099002567949786</v>
      </c>
      <c r="CA239" s="4">
        <f t="shared" si="1017"/>
        <v>1.1577178406104864</v>
      </c>
      <c r="CB239" s="4">
        <f t="shared" si="1018"/>
        <v>3.4495158378159525</v>
      </c>
      <c r="CC239" s="4">
        <f t="shared" si="1019"/>
        <v>6.9567556351009117</v>
      </c>
      <c r="CD239" s="4">
        <f t="shared" si="1020"/>
        <v>0.18670711923268934</v>
      </c>
      <c r="CE239" s="4">
        <f t="shared" si="1021"/>
        <v>0.19751222662988333</v>
      </c>
      <c r="CF239" s="4">
        <f t="shared" si="1022"/>
        <v>0.42320537013786236</v>
      </c>
      <c r="CG239" s="4">
        <f t="shared" si="1023"/>
        <v>2.8653858919767048</v>
      </c>
      <c r="CH239" s="4">
        <f t="shared" si="1024"/>
        <v>8.5376537089692892</v>
      </c>
      <c r="CI239" s="4">
        <f t="shared" si="1025"/>
        <v>17.218175924658919</v>
      </c>
      <c r="CJ239" s="4">
        <f t="shared" si="1026"/>
        <v>0.39091584570137189</v>
      </c>
      <c r="CK239" s="4">
        <f t="shared" si="1027"/>
        <v>0.41353891285289318</v>
      </c>
      <c r="CL239" s="4">
        <f t="shared" si="1028"/>
        <v>0.88608129059408214</v>
      </c>
      <c r="CM239" s="4">
        <f t="shared" si="1029"/>
        <v>5.9993681752802592</v>
      </c>
      <c r="CN239" s="4">
        <f t="shared" si="1030"/>
        <v>17.875612529738184</v>
      </c>
      <c r="CO239" s="4">
        <f t="shared" si="1031"/>
        <v>36.050354323310565</v>
      </c>
      <c r="CP239" s="4">
        <f t="shared" si="1032"/>
        <v>0.96752827842075106</v>
      </c>
      <c r="CQ239" s="4">
        <f t="shared" si="1033"/>
        <v>1.0235210386385845</v>
      </c>
      <c r="CR239" s="4">
        <f t="shared" si="1034"/>
        <v>2.1930773977482718</v>
      </c>
      <c r="CS239" s="4">
        <f t="shared" si="1035"/>
        <v>14.848613649382134</v>
      </c>
      <c r="CT239" s="4">
        <f t="shared" si="1036"/>
        <v>44.242669635413279</v>
      </c>
      <c r="CU239" s="4">
        <f t="shared" si="1037"/>
        <v>89.225693044778851</v>
      </c>
      <c r="CV239" s="4">
        <f t="shared" si="1038"/>
        <v>7.5197636954201619E-2</v>
      </c>
      <c r="CW239" s="4">
        <f t="shared" si="1039"/>
        <v>7.9549471777879258E-2</v>
      </c>
      <c r="CX239" s="4">
        <f t="shared" si="1040"/>
        <v>0.17044901079017677</v>
      </c>
      <c r="CY239" s="4">
        <f t="shared" si="1041"/>
        <v>1.1540548047877013</v>
      </c>
      <c r="CZ239" s="4">
        <f t="shared" si="1042"/>
        <v>3.4386015203182443</v>
      </c>
      <c r="DA239" s="4">
        <f t="shared" si="1043"/>
        <v>6.9347443606712984</v>
      </c>
      <c r="DB239" s="4">
        <f t="shared" si="1044"/>
        <v>0.18611637523434368</v>
      </c>
      <c r="DC239" s="4">
        <f t="shared" si="1045"/>
        <v>0.19688729511703579</v>
      </c>
      <c r="DD239" s="4">
        <f t="shared" si="1046"/>
        <v>0.42186634228769765</v>
      </c>
      <c r="DE239" s="4">
        <f t="shared" si="1047"/>
        <v>2.8563197699906442</v>
      </c>
      <c r="DF239" s="4">
        <f t="shared" si="1048"/>
        <v>8.5106404504001745</v>
      </c>
      <c r="DG239" s="4">
        <f t="shared" si="1049"/>
        <v>17.163697369519973</v>
      </c>
      <c r="DH239" s="4">
        <f t="shared" si="1050"/>
        <v>6.9627911898741766E-3</v>
      </c>
      <c r="DI239" s="4">
        <f t="shared" si="1051"/>
        <v>7.3657415803039293E-3</v>
      </c>
      <c r="DJ239" s="4">
        <f t="shared" si="1052"/>
        <v>1.5782422410100742E-2</v>
      </c>
      <c r="DK239" s="4">
        <f t="shared" si="1053"/>
        <v>0.10685764809739537</v>
      </c>
      <c r="DL239" s="4">
        <f t="shared" si="1054"/>
        <v>0.31839118010771561</v>
      </c>
      <c r="DM239" s="4">
        <f t="shared" si="1055"/>
        <v>0.64211029620411275</v>
      </c>
      <c r="DN239" s="4">
        <f t="shared" si="1056"/>
        <v>1.7233114101208438E-2</v>
      </c>
      <c r="DO239" s="4">
        <f t="shared" si="1057"/>
        <v>1.8230428233721997E-2</v>
      </c>
      <c r="DP239" s="4">
        <f t="shared" si="1058"/>
        <v>3.9061962188708131E-2</v>
      </c>
      <c r="DQ239" s="4">
        <f t="shared" si="1059"/>
        <v>0.26447583907545996</v>
      </c>
      <c r="DR239" s="4">
        <f t="shared" si="1060"/>
        <v>0.78802758634986758</v>
      </c>
      <c r="DS239" s="4">
        <f t="shared" si="1061"/>
        <v>1.5892419718314414</v>
      </c>
      <c r="DT239" s="4">
        <f t="shared" si="1062"/>
        <v>5.2020643221194372E-3</v>
      </c>
      <c r="DU239" s="4">
        <f t="shared" si="1063"/>
        <v>5.5031179933378313E-3</v>
      </c>
      <c r="DV239" s="4">
        <f t="shared" si="1064"/>
        <v>1.1791417306266651E-2</v>
      </c>
      <c r="DW239" s="4">
        <f t="shared" si="1065"/>
        <v>7.9835850818197496E-2</v>
      </c>
      <c r="DX239" s="4">
        <f t="shared" si="1066"/>
        <v>0.23787750534937163</v>
      </c>
      <c r="DY239" s="4">
        <f t="shared" si="1067"/>
        <v>0.4797356364221691</v>
      </c>
      <c r="DZ239" s="4">
        <f t="shared" si="1068"/>
        <v>1.2875263034640825E-2</v>
      </c>
      <c r="EA239" s="4">
        <f t="shared" si="1069"/>
        <v>1.3620379773778314E-2</v>
      </c>
      <c r="EB239" s="4">
        <f t="shared" si="1070"/>
        <v>2.9184106533220493E-2</v>
      </c>
      <c r="EC239" s="4">
        <f t="shared" si="1071"/>
        <v>0.1975960917107317</v>
      </c>
      <c r="ED239" s="4">
        <f t="shared" si="1072"/>
        <v>0.58875386034240984</v>
      </c>
      <c r="EE239" s="4">
        <f t="shared" si="1073"/>
        <v>1.187359887066854</v>
      </c>
      <c r="EF239" s="4">
        <f t="shared" si="1074"/>
        <v>2.9176285703155962E-3</v>
      </c>
      <c r="EG239" s="4">
        <f t="shared" si="1075"/>
        <v>3.0864774614395183E-3</v>
      </c>
      <c r="EH239" s="4">
        <f t="shared" si="1076"/>
        <v>6.6133315328290301E-3</v>
      </c>
      <c r="EI239" s="4">
        <f t="shared" si="1077"/>
        <v>4.477671648391407E-2</v>
      </c>
      <c r="EJ239" s="4">
        <f t="shared" si="1078"/>
        <v>0.1334159216162788</v>
      </c>
      <c r="EK239" s="4">
        <f t="shared" si="1079"/>
        <v>0.26906441603812975</v>
      </c>
      <c r="EL239" s="4">
        <f t="shared" si="1080"/>
        <v>7.2212169927363444E-3</v>
      </c>
      <c r="EM239" s="4">
        <f t="shared" si="1081"/>
        <v>7.6391229915307238E-3</v>
      </c>
      <c r="EN239" s="4">
        <f t="shared" si="1082"/>
        <v>1.6368191115669787E-2</v>
      </c>
      <c r="EO239" s="4">
        <f t="shared" si="1083"/>
        <v>0.1108236974515239</v>
      </c>
      <c r="EP239" s="4">
        <f t="shared" si="1084"/>
        <v>0.33020835142591187</v>
      </c>
      <c r="EQ239" s="4">
        <f t="shared" si="1085"/>
        <v>0.66594238656809401</v>
      </c>
      <c r="ER239" s="4">
        <f t="shared" si="1086"/>
        <v>4.254690040553356E-3</v>
      </c>
      <c r="ET239" s="4">
        <f t="shared" si="1087"/>
        <v>0.92985515065356028</v>
      </c>
      <c r="EU239" s="4">
        <f t="shared" si="1088"/>
        <v>0.92609573900642039</v>
      </c>
      <c r="EV239" s="4">
        <f t="shared" si="1089"/>
        <v>0.85397823898604397</v>
      </c>
      <c r="EW239" s="4">
        <f t="shared" si="1090"/>
        <v>0.46345262627900802</v>
      </c>
      <c r="EX239" s="4">
        <f t="shared" si="1091"/>
        <v>0.22474355333250159</v>
      </c>
      <c r="EY239" s="4">
        <f t="shared" si="1092"/>
        <v>0.12567936554297832</v>
      </c>
      <c r="EZ239" s="4">
        <f t="shared" si="1093"/>
        <v>0.84266790330421892</v>
      </c>
      <c r="FA239" s="4">
        <f t="shared" si="1094"/>
        <v>0.83506454277654008</v>
      </c>
      <c r="FB239" s="4">
        <f t="shared" si="1095"/>
        <v>0.702639282413003</v>
      </c>
      <c r="FC239" s="4">
        <f t="shared" si="1096"/>
        <v>0.25870638222064135</v>
      </c>
      <c r="FD239" s="4">
        <f t="shared" si="1097"/>
        <v>0.1048475894086605</v>
      </c>
      <c r="FE239" s="4">
        <f t="shared" si="1098"/>
        <v>5.4890237317692499E-2</v>
      </c>
      <c r="FF239" s="4">
        <f t="shared" si="1099"/>
        <v>0.7189507568631861</v>
      </c>
      <c r="FG239" s="4">
        <f t="shared" si="1100"/>
        <v>0.70744426694397611</v>
      </c>
      <c r="FH239" s="4">
        <f t="shared" si="1101"/>
        <v>0.53019984079531257</v>
      </c>
      <c r="FI239" s="4">
        <f t="shared" si="1102"/>
        <v>0.14287003840313905</v>
      </c>
      <c r="FJ239" s="4">
        <f t="shared" si="1103"/>
        <v>5.2978413199811038E-2</v>
      </c>
      <c r="FK239" s="4">
        <f t="shared" si="1104"/>
        <v>2.6990295187834169E-2</v>
      </c>
      <c r="FL239" s="4">
        <f t="shared" si="1105"/>
        <v>0.50825190721154778</v>
      </c>
      <c r="FM239" s="4">
        <f t="shared" si="1106"/>
        <v>0.49418809140368286</v>
      </c>
      <c r="FN239" s="4">
        <f t="shared" si="1107"/>
        <v>0.31317750102305397</v>
      </c>
      <c r="FO239" s="4">
        <f t="shared" si="1108"/>
        <v>6.3097001549973775E-2</v>
      </c>
      <c r="FP239" s="4">
        <f t="shared" si="1109"/>
        <v>2.2103028138225938E-2</v>
      </c>
      <c r="FQ239" s="4">
        <f t="shared" si="1110"/>
        <v>1.1083317470376225E-2</v>
      </c>
      <c r="FR239" s="4">
        <f t="shared" si="1111"/>
        <v>0.93006156787395855</v>
      </c>
      <c r="FS239" s="4">
        <f t="shared" si="1112"/>
        <v>0.92631234245627336</v>
      </c>
      <c r="FT239" s="4">
        <f t="shared" si="1113"/>
        <v>0.85437297206556162</v>
      </c>
      <c r="FU239" s="4">
        <f t="shared" si="1114"/>
        <v>0.46424074158993262</v>
      </c>
      <c r="FV239" s="4">
        <f t="shared" si="1115"/>
        <v>0.22529618741902763</v>
      </c>
      <c r="FW239" s="4">
        <f t="shared" si="1116"/>
        <v>0.12602800475293416</v>
      </c>
      <c r="FX239" s="4">
        <f t="shared" si="1117"/>
        <v>0.84308759315663917</v>
      </c>
      <c r="FY239" s="4">
        <f t="shared" si="1118"/>
        <v>0.83550055554914771</v>
      </c>
      <c r="FZ239" s="4">
        <f t="shared" si="1119"/>
        <v>0.70330098565457289</v>
      </c>
      <c r="GA239" s="4">
        <f t="shared" si="1120"/>
        <v>0.25931459516969108</v>
      </c>
      <c r="GB239" s="4">
        <f t="shared" si="1121"/>
        <v>0.10514539007285503</v>
      </c>
      <c r="GC239" s="4">
        <f t="shared" si="1122"/>
        <v>5.5054870143238233E-2</v>
      </c>
      <c r="GD239" s="4">
        <f t="shared" si="1123"/>
        <v>0.99308535404605502</v>
      </c>
      <c r="GE239" s="4">
        <f t="shared" si="1124"/>
        <v>0.99268811586867256</v>
      </c>
      <c r="GF239" s="4">
        <f t="shared" si="1125"/>
        <v>0.98446279236388601</v>
      </c>
      <c r="GG239" s="4">
        <f t="shared" si="1126"/>
        <v>0.90345854475408327</v>
      </c>
      <c r="GH239" s="4">
        <f t="shared" si="1127"/>
        <v>0.75850021988033767</v>
      </c>
      <c r="GI239" s="4">
        <f t="shared" si="1128"/>
        <v>0.60897249247604801</v>
      </c>
      <c r="GJ239" s="4">
        <f t="shared" si="1129"/>
        <v>0.98305883492945945</v>
      </c>
      <c r="GK239" s="4">
        <f t="shared" si="1130"/>
        <v>0.98209596990207271</v>
      </c>
      <c r="GL239" s="4">
        <f t="shared" si="1131"/>
        <v>0.96240651317229731</v>
      </c>
      <c r="GM239" s="4">
        <f t="shared" si="1132"/>
        <v>0.79084152428817034</v>
      </c>
      <c r="GN239" s="4">
        <f t="shared" si="1133"/>
        <v>0.55927548748922251</v>
      </c>
      <c r="GO239" s="4">
        <f t="shared" si="1134"/>
        <v>0.38621342110126261</v>
      </c>
      <c r="GP239" s="4">
        <f t="shared" si="1135"/>
        <v>0.99482485710410129</v>
      </c>
      <c r="GQ239" s="4">
        <f t="shared" si="1136"/>
        <v>0.99452700056831222</v>
      </c>
      <c r="GR239" s="4">
        <f t="shared" si="1137"/>
        <v>0.98834599987252358</v>
      </c>
      <c r="GS239" s="4">
        <f t="shared" si="1138"/>
        <v>0.92606667878483062</v>
      </c>
      <c r="GT239" s="4">
        <f t="shared" si="1139"/>
        <v>0.80783437430488381</v>
      </c>
      <c r="GU239" s="4">
        <f t="shared" si="1140"/>
        <v>0.67579638915629903</v>
      </c>
      <c r="GV239" s="4">
        <f t="shared" si="1141"/>
        <v>0.98728840213150648</v>
      </c>
      <c r="GW239" s="4">
        <f t="shared" si="1142"/>
        <v>0.98656264214338485</v>
      </c>
      <c r="GX239" s="4">
        <f t="shared" si="1143"/>
        <v>0.97164345392825147</v>
      </c>
      <c r="GY239" s="4">
        <f t="shared" si="1144"/>
        <v>0.83500606500103769</v>
      </c>
      <c r="GZ239" s="4">
        <f t="shared" si="1145"/>
        <v>0.62942411972140166</v>
      </c>
      <c r="HA239" s="4">
        <f t="shared" si="1146"/>
        <v>0.45717213976203641</v>
      </c>
      <c r="HB239" s="4">
        <f t="shared" si="1147"/>
        <v>0.99709085922193352</v>
      </c>
      <c r="HC239" s="4">
        <f t="shared" si="1148"/>
        <v>0.99692301956930918</v>
      </c>
      <c r="HD239" s="4">
        <f t="shared" si="1149"/>
        <v>0.99343011727973196</v>
      </c>
      <c r="HE239" s="4">
        <f t="shared" si="1150"/>
        <v>0.95714231014392681</v>
      </c>
      <c r="HF239" s="4">
        <f t="shared" si="1151"/>
        <v>0.8822886470255118</v>
      </c>
      <c r="HG239" s="4">
        <f t="shared" si="1152"/>
        <v>0.78798206565580231</v>
      </c>
      <c r="HH239" s="4">
        <f t="shared" si="1153"/>
        <v>0.99283055512442764</v>
      </c>
      <c r="HI239" s="4">
        <f t="shared" si="1154"/>
        <v>0.992418790797988</v>
      </c>
      <c r="HJ239" s="4">
        <f t="shared" si="1155"/>
        <v>0.98389541186083118</v>
      </c>
      <c r="HK239" s="4">
        <f t="shared" si="1156"/>
        <v>0.90023286530006685</v>
      </c>
      <c r="HL239" s="4">
        <f t="shared" si="1157"/>
        <v>0.75176193182673512</v>
      </c>
      <c r="HM239" s="4">
        <f t="shared" si="1158"/>
        <v>0.60026085419438713</v>
      </c>
      <c r="HN239" s="4">
        <f t="shared" si="1159"/>
        <v>0.99576333565304875</v>
      </c>
      <c r="HP239" s="4">
        <f t="shared" ref="HP239:IU239" si="1295">IF(B1=1,ET239,0)</f>
        <v>0.92985515065356028</v>
      </c>
      <c r="HQ239" s="4">
        <f t="shared" si="1295"/>
        <v>0.92609573900642039</v>
      </c>
      <c r="HR239" s="4">
        <f t="shared" si="1295"/>
        <v>0.85397823898604397</v>
      </c>
      <c r="HS239" s="4">
        <f t="shared" si="1295"/>
        <v>0.46345262627900802</v>
      </c>
      <c r="HT239" s="4">
        <f t="shared" si="1295"/>
        <v>0.22474355333250159</v>
      </c>
      <c r="HU239" s="4">
        <f t="shared" si="1295"/>
        <v>0.12567936554297832</v>
      </c>
      <c r="HV239" s="4">
        <f t="shared" si="1295"/>
        <v>0.84266790330421892</v>
      </c>
      <c r="HW239" s="4">
        <f t="shared" si="1295"/>
        <v>0.83506454277654008</v>
      </c>
      <c r="HX239" s="4">
        <f t="shared" si="1295"/>
        <v>0.702639282413003</v>
      </c>
      <c r="HY239" s="4">
        <f t="shared" si="1295"/>
        <v>0.25870638222064135</v>
      </c>
      <c r="HZ239" s="4">
        <f t="shared" si="1295"/>
        <v>0.1048475894086605</v>
      </c>
      <c r="IA239" s="4">
        <f t="shared" si="1295"/>
        <v>5.4890237317692499E-2</v>
      </c>
      <c r="IB239" s="4">
        <f t="shared" si="1295"/>
        <v>0.7189507568631861</v>
      </c>
      <c r="IC239" s="4">
        <f t="shared" si="1295"/>
        <v>0.70744426694397611</v>
      </c>
      <c r="ID239" s="4">
        <f t="shared" si="1295"/>
        <v>0.53019984079531257</v>
      </c>
      <c r="IE239" s="4">
        <f t="shared" si="1295"/>
        <v>0.14287003840313905</v>
      </c>
      <c r="IF239" s="4">
        <f t="shared" si="1295"/>
        <v>5.2978413199811038E-2</v>
      </c>
      <c r="IG239" s="4">
        <f t="shared" si="1295"/>
        <v>2.6990295187834169E-2</v>
      </c>
      <c r="IH239" s="4">
        <f t="shared" si="1295"/>
        <v>0.50825190721154778</v>
      </c>
      <c r="II239" s="4">
        <f t="shared" si="1295"/>
        <v>0.49418809140368286</v>
      </c>
      <c r="IJ239" s="4">
        <f t="shared" si="1295"/>
        <v>0.31317750102305397</v>
      </c>
      <c r="IK239" s="4">
        <f t="shared" si="1295"/>
        <v>6.3097001549973775E-2</v>
      </c>
      <c r="IL239" s="4">
        <f t="shared" si="1295"/>
        <v>2.2103028138225938E-2</v>
      </c>
      <c r="IM239" s="4">
        <f t="shared" si="1295"/>
        <v>1.1083317470376225E-2</v>
      </c>
      <c r="IN239" s="4">
        <f t="shared" si="1295"/>
        <v>0.93006156787395855</v>
      </c>
      <c r="IO239" s="4">
        <f t="shared" si="1295"/>
        <v>0.92631234245627336</v>
      </c>
      <c r="IP239" s="4">
        <f t="shared" si="1295"/>
        <v>0.85437297206556162</v>
      </c>
      <c r="IQ239" s="4">
        <f t="shared" si="1295"/>
        <v>0.46424074158993262</v>
      </c>
      <c r="IR239" s="4">
        <f t="shared" si="1295"/>
        <v>0.22529618741902763</v>
      </c>
      <c r="IS239" s="4">
        <f t="shared" si="1295"/>
        <v>0.12602800475293416</v>
      </c>
      <c r="IT239" s="4">
        <f t="shared" si="1295"/>
        <v>0.84308759315663917</v>
      </c>
      <c r="IU239" s="4">
        <f t="shared" si="1295"/>
        <v>0.83550055554914771</v>
      </c>
      <c r="IV239" s="4">
        <f t="shared" ref="IV239:KA239" si="1296">IF(AH1=1,FZ239,0)</f>
        <v>0.70330098565457289</v>
      </c>
      <c r="IW239" s="4">
        <f t="shared" si="1296"/>
        <v>0.25931459516969108</v>
      </c>
      <c r="IX239" s="4">
        <f t="shared" si="1296"/>
        <v>0.10514539007285503</v>
      </c>
      <c r="IY239" s="4">
        <f t="shared" si="1296"/>
        <v>5.5054870143238233E-2</v>
      </c>
      <c r="IZ239" s="4">
        <f t="shared" si="1296"/>
        <v>0.99308535404605502</v>
      </c>
      <c r="JA239" s="4">
        <f t="shared" si="1296"/>
        <v>0.99268811586867256</v>
      </c>
      <c r="JB239" s="4">
        <f t="shared" si="1296"/>
        <v>0.98446279236388601</v>
      </c>
      <c r="JC239" s="4">
        <f t="shared" si="1296"/>
        <v>0.90345854475408327</v>
      </c>
      <c r="JD239" s="4">
        <f t="shared" si="1296"/>
        <v>0.75850021988033767</v>
      </c>
      <c r="JE239" s="4">
        <f t="shared" si="1296"/>
        <v>0.60897249247604801</v>
      </c>
      <c r="JF239" s="4">
        <f t="shared" si="1296"/>
        <v>0.98305883492945945</v>
      </c>
      <c r="JG239" s="4">
        <f t="shared" si="1296"/>
        <v>0.98209596990207271</v>
      </c>
      <c r="JH239" s="4">
        <f t="shared" si="1296"/>
        <v>0.96240651317229731</v>
      </c>
      <c r="JI239" s="4">
        <f t="shared" si="1296"/>
        <v>0.79084152428817034</v>
      </c>
      <c r="JJ239" s="4">
        <f t="shared" si="1296"/>
        <v>0.55927548748922251</v>
      </c>
      <c r="JK239" s="4">
        <f t="shared" si="1296"/>
        <v>0.38621342110126261</v>
      </c>
      <c r="JL239" s="4">
        <f t="shared" si="1296"/>
        <v>0.99482485710410129</v>
      </c>
      <c r="JM239" s="4">
        <f t="shared" si="1296"/>
        <v>0.99452700056831222</v>
      </c>
      <c r="JN239" s="4">
        <f t="shared" si="1296"/>
        <v>0.98834599987252358</v>
      </c>
      <c r="JO239" s="4">
        <f t="shared" si="1296"/>
        <v>0.92606667878483062</v>
      </c>
      <c r="JP239" s="4">
        <f t="shared" si="1296"/>
        <v>0.80783437430488381</v>
      </c>
      <c r="JQ239" s="4">
        <f t="shared" si="1296"/>
        <v>0.67579638915629903</v>
      </c>
      <c r="JR239" s="4">
        <f t="shared" si="1296"/>
        <v>0.98728840213150648</v>
      </c>
      <c r="JS239" s="4">
        <f t="shared" si="1296"/>
        <v>0.98656264214338485</v>
      </c>
      <c r="JT239" s="4">
        <f t="shared" si="1296"/>
        <v>0.97164345392825147</v>
      </c>
      <c r="JU239" s="4">
        <f t="shared" si="1296"/>
        <v>0.83500606500103769</v>
      </c>
      <c r="JV239" s="4">
        <f t="shared" si="1296"/>
        <v>0.62942411972140166</v>
      </c>
      <c r="JW239" s="4">
        <f t="shared" si="1296"/>
        <v>0.45717213976203641</v>
      </c>
      <c r="JX239" s="4">
        <f t="shared" si="1296"/>
        <v>0.99709085922193352</v>
      </c>
      <c r="JY239" s="4">
        <f t="shared" si="1296"/>
        <v>0.99692301956930918</v>
      </c>
      <c r="JZ239" s="4">
        <f t="shared" si="1296"/>
        <v>0.99343011727973196</v>
      </c>
      <c r="KA239" s="4">
        <f t="shared" si="1296"/>
        <v>0.95714231014392681</v>
      </c>
      <c r="KB239" s="4">
        <f t="shared" ref="KB239:KJ239" si="1297">IF(BN1=1,HF239,0)</f>
        <v>0.8822886470255118</v>
      </c>
      <c r="KC239" s="4">
        <f t="shared" si="1297"/>
        <v>0.78798206565580231</v>
      </c>
      <c r="KD239" s="4">
        <f t="shared" si="1297"/>
        <v>0.99283055512442764</v>
      </c>
      <c r="KE239" s="4">
        <f t="shared" si="1297"/>
        <v>0.992418790797988</v>
      </c>
      <c r="KF239" s="4">
        <f t="shared" si="1297"/>
        <v>0.98389541186083118</v>
      </c>
      <c r="KG239" s="4">
        <f t="shared" si="1297"/>
        <v>0.90023286530006685</v>
      </c>
      <c r="KH239" s="4">
        <f t="shared" si="1297"/>
        <v>0.75176193182673512</v>
      </c>
      <c r="KI239" s="4">
        <f t="shared" si="1297"/>
        <v>0.60026085419438713</v>
      </c>
      <c r="KJ239" s="4">
        <f t="shared" si="1297"/>
        <v>0</v>
      </c>
    </row>
    <row r="240" spans="1:296" x14ac:dyDescent="0.2">
      <c r="A240" s="4" t="str">
        <f>'Respondent Data'!A240</f>
        <v>2011</v>
      </c>
      <c r="B240" s="4">
        <f>SUMPRODUCT('Respondent Data'!I240:Z240,'Product Coding'!A100:R100)</f>
        <v>0.54039264604883863</v>
      </c>
      <c r="C240" s="4">
        <f>SUMPRODUCT('Respondent Data'!I240:Z240,'Product Coding'!A101:R101)</f>
        <v>3.5394479468194628E-2</v>
      </c>
      <c r="D240" s="4">
        <f>SUMPRODUCT('Respondent Data'!I240:Z240,'Product Coding'!A102:R102)</f>
        <v>6.3085226491748636E-2</v>
      </c>
      <c r="E240" s="4">
        <f>SUMPRODUCT('Respondent Data'!I240:Z240,'Product Coding'!A103:R103)</f>
        <v>-0.33940907399776021</v>
      </c>
      <c r="F240" s="4">
        <f>SUMPRODUCT('Respondent Data'!I240:Z240,'Product Coding'!A104:R104)</f>
        <v>-1.6601193414806215</v>
      </c>
      <c r="G240" s="4">
        <f>SUMPRODUCT('Respondent Data'!I240:Z240,'Product Coding'!A105:R105)</f>
        <v>-2.4269708035717512</v>
      </c>
      <c r="H240" s="4">
        <f>SUMPRODUCT('Respondent Data'!I240:Z240,'Product Coding'!A106:R106)</f>
        <v>-1.2906290858821454</v>
      </c>
      <c r="I240" s="4">
        <f>SUMPRODUCT('Respondent Data'!I240:Z240,'Product Coding'!A107:R107)</f>
        <v>-1.7956272524627894</v>
      </c>
      <c r="J240" s="4">
        <f>SUMPRODUCT('Respondent Data'!I240:Z240,'Product Coding'!A108:R108)</f>
        <v>-1.7679365054392355</v>
      </c>
      <c r="K240" s="4">
        <f>SUMPRODUCT('Respondent Data'!I240:Z240,'Product Coding'!A109:R109)</f>
        <v>-2.1704308059287443</v>
      </c>
      <c r="L240" s="4">
        <f>SUMPRODUCT('Respondent Data'!I240:Z240,'Product Coding'!A110:R110)</f>
        <v>-3.4911410734116055</v>
      </c>
      <c r="M240" s="4">
        <f>SUMPRODUCT('Respondent Data'!I240:Z240,'Product Coding'!A111:R111)</f>
        <v>-4.2579925355027353</v>
      </c>
      <c r="N240" s="4">
        <f>SUMPRODUCT('Respondent Data'!I240:Z240,'Product Coding'!A112:R112)</f>
        <v>-2.4707534360002614</v>
      </c>
      <c r="O240" s="4">
        <f>SUMPRODUCT('Respondent Data'!I240:Z240,'Product Coding'!A113:R113)</f>
        <v>-2.9757516025809054</v>
      </c>
      <c r="P240" s="4">
        <f>SUMPRODUCT('Respondent Data'!I240:Z240,'Product Coding'!A114:R114)</f>
        <v>-2.9480608555573515</v>
      </c>
      <c r="Q240" s="4">
        <f>SUMPRODUCT('Respondent Data'!I240:Z240,'Product Coding'!A115:R115)</f>
        <v>-3.3505551560468603</v>
      </c>
      <c r="R240" s="4">
        <f>SUMPRODUCT('Respondent Data'!I240:Z240,'Product Coding'!A116:R116)</f>
        <v>-4.6712654235297215</v>
      </c>
      <c r="S240" s="4">
        <f>SUMPRODUCT('Respondent Data'!I240:Z240,'Product Coding'!A117:R117)</f>
        <v>-5.4381168856208504</v>
      </c>
      <c r="T240" s="4">
        <f>SUMPRODUCT('Respondent Data'!I240:Z240,'Product Coding'!A118:R118)</f>
        <v>-4.301775167931245</v>
      </c>
      <c r="U240" s="4">
        <f>SUMPRODUCT('Respondent Data'!I240:Z240,'Product Coding'!A119:R119)</f>
        <v>-4.8067733345118899</v>
      </c>
      <c r="V240" s="4">
        <f>SUMPRODUCT('Respondent Data'!I240:Z240,'Product Coding'!A120:R120)</f>
        <v>-4.779082587488336</v>
      </c>
      <c r="W240" s="4">
        <f>SUMPRODUCT('Respondent Data'!I240:Z240,'Product Coding'!A121:R121)</f>
        <v>-5.1815768879778439</v>
      </c>
      <c r="X240" s="4">
        <f>SUMPRODUCT('Respondent Data'!I240:Z240,'Product Coding'!A122:R122)</f>
        <v>-6.5022871554607047</v>
      </c>
      <c r="Y240" s="4">
        <f>SUMPRODUCT('Respondent Data'!I240:Z240,'Product Coding'!A123:R123)</f>
        <v>-7.2691386175518353</v>
      </c>
      <c r="Z240" s="4">
        <f>SUMPRODUCT('Respondent Data'!I240:Z240,'Product Coding'!A124:R124)</f>
        <v>-0.3876131758751713</v>
      </c>
      <c r="AA240" s="4">
        <f>SUMPRODUCT('Respondent Data'!I240:Z240,'Product Coding'!A125:R125)</f>
        <v>-0.8926113424558153</v>
      </c>
      <c r="AB240" s="4">
        <f>SUMPRODUCT('Respondent Data'!I240:Z240,'Product Coding'!A126:R126)</f>
        <v>-0.86492059543226141</v>
      </c>
      <c r="AC240" s="4">
        <f>SUMPRODUCT('Respondent Data'!I240:Z240,'Product Coding'!A127:R127)</f>
        <v>-1.2674148959217701</v>
      </c>
      <c r="AD240" s="4">
        <f>SUMPRODUCT('Respondent Data'!I240:Z240,'Product Coding'!A128:R128)</f>
        <v>-2.5881251634046314</v>
      </c>
      <c r="AE240" s="4">
        <f>SUMPRODUCT('Respondent Data'!I240:Z240,'Product Coding'!A129:R129)</f>
        <v>-3.3549766254957611</v>
      </c>
      <c r="AF240" s="4">
        <f>SUMPRODUCT('Respondent Data'!I240:Z240,'Product Coding'!A130:R130)</f>
        <v>-2.2186349078061554</v>
      </c>
      <c r="AG240" s="4">
        <f>SUMPRODUCT('Respondent Data'!I240:Z240,'Product Coding'!A131:R131)</f>
        <v>-2.7236330743867994</v>
      </c>
      <c r="AH240" s="4">
        <f>SUMPRODUCT('Respondent Data'!I240:Z240,'Product Coding'!A132:R132)</f>
        <v>-2.6959423273632455</v>
      </c>
      <c r="AI240" s="4">
        <f>SUMPRODUCT('Respondent Data'!I240:Z240,'Product Coding'!A133:R133)</f>
        <v>-3.0984366278527542</v>
      </c>
      <c r="AJ240" s="4">
        <f>SUMPRODUCT('Respondent Data'!I240:Z240,'Product Coding'!A134:R134)</f>
        <v>-4.419146895335615</v>
      </c>
      <c r="AK240" s="4">
        <f>SUMPRODUCT('Respondent Data'!I240:Z240,'Product Coding'!A135:R135)</f>
        <v>-5.1859983574267456</v>
      </c>
      <c r="AL240" s="4">
        <f>SUMPRODUCT('Respondent Data'!I240:Z240,'Product Coding'!A136:R136)</f>
        <v>2.8705975289970436</v>
      </c>
      <c r="AM240" s="4">
        <f>SUMPRODUCT('Respondent Data'!I240:Z240,'Product Coding'!A137:R137)</f>
        <v>2.3655993624163996</v>
      </c>
      <c r="AN240" s="4">
        <f>SUMPRODUCT('Respondent Data'!I240:Z240,'Product Coding'!A138:R138)</f>
        <v>2.3932901094399535</v>
      </c>
      <c r="AO240" s="4">
        <f>SUMPRODUCT('Respondent Data'!I240:Z240,'Product Coding'!A139:R139)</f>
        <v>1.9907958089504447</v>
      </c>
      <c r="AP240" s="4">
        <f>SUMPRODUCT('Respondent Data'!I240:Z240,'Product Coding'!A140:R140)</f>
        <v>0.6700855414675837</v>
      </c>
      <c r="AQ240" s="4">
        <f>SUMPRODUCT('Respondent Data'!I240:Z240,'Product Coding'!A141:R141)</f>
        <v>-9.6765920623546275E-2</v>
      </c>
      <c r="AR240" s="4">
        <f>SUMPRODUCT('Respondent Data'!I240:Z240,'Product Coding'!A142:R142)</f>
        <v>1.0395757970660595</v>
      </c>
      <c r="AS240" s="4">
        <f>SUMPRODUCT('Respondent Data'!I240:Z240,'Product Coding'!A143:R143)</f>
        <v>0.53457763048541551</v>
      </c>
      <c r="AT240" s="4">
        <f>SUMPRODUCT('Respondent Data'!I240:Z240,'Product Coding'!A144:R144)</f>
        <v>0.56226837750896963</v>
      </c>
      <c r="AU240" s="4">
        <f>SUMPRODUCT('Respondent Data'!I240:Z240,'Product Coding'!A145:R145)</f>
        <v>0.15977407701946067</v>
      </c>
      <c r="AV240" s="4">
        <f>SUMPRODUCT('Respondent Data'!I240:Z240,'Product Coding'!A146:R146)</f>
        <v>-1.1609361904634004</v>
      </c>
      <c r="AW240" s="4">
        <f>SUMPRODUCT('Respondent Data'!I240:Z240,'Product Coding'!A147:R147)</f>
        <v>-1.9277876525545303</v>
      </c>
      <c r="AX240" s="4">
        <f>SUMPRODUCT('Respondent Data'!I240:Z240,'Product Coding'!A148:R148)</f>
        <v>5.1419152803338282</v>
      </c>
      <c r="AY240" s="4">
        <f>SUMPRODUCT('Respondent Data'!I240:Z240,'Product Coding'!A149:R149)</f>
        <v>4.636917113753185</v>
      </c>
      <c r="AZ240" s="4">
        <f>SUMPRODUCT('Respondent Data'!I240:Z240,'Product Coding'!A150:R150)</f>
        <v>4.6646078607767389</v>
      </c>
      <c r="BA240" s="4">
        <f>SUMPRODUCT('Respondent Data'!I240:Z240,'Product Coding'!A151:R151)</f>
        <v>4.2621135602872293</v>
      </c>
      <c r="BB240" s="4">
        <f>SUMPRODUCT('Respondent Data'!I240:Z240,'Product Coding'!A152:R152)</f>
        <v>2.9414032928043685</v>
      </c>
      <c r="BC240" s="4">
        <f>SUMPRODUCT('Respondent Data'!I240:Z240,'Product Coding'!A153:R153)</f>
        <v>2.1745518307132388</v>
      </c>
      <c r="BD240" s="4">
        <f>SUMPRODUCT('Respondent Data'!I240:Z240,'Product Coding'!A154:R154)</f>
        <v>3.3108935484028446</v>
      </c>
      <c r="BE240" s="4">
        <f>SUMPRODUCT('Respondent Data'!I240:Z240,'Product Coding'!A155:R155)</f>
        <v>2.8058953818222006</v>
      </c>
      <c r="BF240" s="4">
        <f>SUMPRODUCT('Respondent Data'!I240:Z240,'Product Coding'!A156:R156)</f>
        <v>2.8335861288457544</v>
      </c>
      <c r="BG240" s="4">
        <f>SUMPRODUCT('Respondent Data'!I240:Z240,'Product Coding'!A157:R157)</f>
        <v>2.4310918283562457</v>
      </c>
      <c r="BH240" s="4">
        <f>SUMPRODUCT('Respondent Data'!I240:Z240,'Product Coding'!A158:R158)</f>
        <v>1.1103815608733845</v>
      </c>
      <c r="BI240" s="4">
        <f>SUMPRODUCT('Respondent Data'!I240:Z240,'Product Coding'!A159:R159)</f>
        <v>0.34353009878225471</v>
      </c>
      <c r="BJ240" s="4">
        <f>SUMPRODUCT('Respondent Data'!I240:Z240,'Product Coding'!A160:R160)</f>
        <v>7.0761271939229982</v>
      </c>
      <c r="BK240" s="4">
        <f>SUMPRODUCT('Respondent Data'!I240:Z240,'Product Coding'!A161:R161)</f>
        <v>6.571129027342355</v>
      </c>
      <c r="BL240" s="4">
        <f>SUMPRODUCT('Respondent Data'!I240:Z240,'Product Coding'!A162:R162)</f>
        <v>6.5988197743659089</v>
      </c>
      <c r="BM240" s="4">
        <f>SUMPRODUCT('Respondent Data'!I240:Z240,'Product Coding'!A163:R163)</f>
        <v>6.1963254738763993</v>
      </c>
      <c r="BN240" s="4">
        <f>SUMPRODUCT('Respondent Data'!I240:Z240,'Product Coding'!A164:R164)</f>
        <v>4.8756152063935385</v>
      </c>
      <c r="BO240" s="4">
        <f>SUMPRODUCT('Respondent Data'!I240:Z240,'Product Coding'!A165:R165)</f>
        <v>4.1087637443024088</v>
      </c>
      <c r="BP240" s="4">
        <f>SUMPRODUCT('Respondent Data'!I240:Z240,'Product Coding'!A166:R166)</f>
        <v>5.245105461992015</v>
      </c>
      <c r="BQ240" s="4">
        <f>SUMPRODUCT('Respondent Data'!I240:Z240,'Product Coding'!A167:R167)</f>
        <v>4.7401072954113701</v>
      </c>
      <c r="BR240" s="4">
        <f>SUMPRODUCT('Respondent Data'!I240:Z240,'Product Coding'!A168:R168)</f>
        <v>4.767798042434924</v>
      </c>
      <c r="BS240" s="4">
        <f>SUMPRODUCT('Respondent Data'!I240:Z240,'Product Coding'!A169:R169)</f>
        <v>4.3653037419454161</v>
      </c>
      <c r="BT240" s="4">
        <f>SUMPRODUCT('Respondent Data'!I240:Z240,'Product Coding'!A170:R170)</f>
        <v>3.0445934744625545</v>
      </c>
      <c r="BU240" s="4">
        <f>SUMPRODUCT('Respondent Data'!I240:Z240,'Product Coding'!A171:R171)</f>
        <v>2.2777420123714247</v>
      </c>
      <c r="BV240" s="4">
        <f>SUMPRODUCT('Respondent Data'!I240:Z240,'Product Coding'!A172:R172)</f>
        <v>9.3158024453476305</v>
      </c>
      <c r="BX240" s="4">
        <f t="shared" si="1014"/>
        <v>0.58251948349076554</v>
      </c>
      <c r="BY240" s="4">
        <f t="shared" si="1015"/>
        <v>0.96522457986748234</v>
      </c>
      <c r="BZ240" s="4">
        <f t="shared" si="1016"/>
        <v>0.93886345424085726</v>
      </c>
      <c r="CA240" s="4">
        <f t="shared" si="1017"/>
        <v>1.4041176157515463</v>
      </c>
      <c r="CB240" s="4">
        <f t="shared" si="1018"/>
        <v>5.2599385358441886</v>
      </c>
      <c r="CC240" s="4">
        <f t="shared" si="1019"/>
        <v>11.324525857120779</v>
      </c>
      <c r="CD240" s="4">
        <f t="shared" si="1020"/>
        <v>3.63507260947455</v>
      </c>
      <c r="CE240" s="4">
        <f t="shared" si="1021"/>
        <v>6.0232516365669104</v>
      </c>
      <c r="CF240" s="4">
        <f t="shared" si="1022"/>
        <v>5.8587513778870974</v>
      </c>
      <c r="CG240" s="4">
        <f t="shared" si="1023"/>
        <v>8.7620579742893181</v>
      </c>
      <c r="CH240" s="4">
        <f t="shared" si="1024"/>
        <v>32.823380232002123</v>
      </c>
      <c r="CI240" s="4">
        <f t="shared" si="1025"/>
        <v>70.667977510075204</v>
      </c>
      <c r="CJ240" s="4">
        <f t="shared" si="1026"/>
        <v>11.831357665157883</v>
      </c>
      <c r="CK240" s="4">
        <f t="shared" si="1027"/>
        <v>19.604352395528018</v>
      </c>
      <c r="CL240" s="4">
        <f t="shared" si="1028"/>
        <v>19.068940422909076</v>
      </c>
      <c r="CM240" s="4">
        <f t="shared" si="1029"/>
        <v>28.51856150176069</v>
      </c>
      <c r="CN240" s="4">
        <f t="shared" si="1030"/>
        <v>106.8328457297103</v>
      </c>
      <c r="CO240" s="4">
        <f t="shared" si="1031"/>
        <v>230.00864280284364</v>
      </c>
      <c r="CP240" s="4">
        <f t="shared" si="1032"/>
        <v>73.830739400828904</v>
      </c>
      <c r="CQ240" s="4">
        <f t="shared" si="1033"/>
        <v>122.33624185825266</v>
      </c>
      <c r="CR240" s="4">
        <f t="shared" si="1034"/>
        <v>118.99513233039819</v>
      </c>
      <c r="CS240" s="4">
        <f t="shared" si="1035"/>
        <v>177.96321790893199</v>
      </c>
      <c r="CT240" s="4">
        <f t="shared" si="1036"/>
        <v>666.66465639418561</v>
      </c>
      <c r="CU240" s="4">
        <f t="shared" si="1037"/>
        <v>1435.3135664831157</v>
      </c>
      <c r="CV240" s="4">
        <f t="shared" si="1038"/>
        <v>1.4734597042743227</v>
      </c>
      <c r="CW240" s="4">
        <f t="shared" si="1039"/>
        <v>2.441496918673268</v>
      </c>
      <c r="CX240" s="4">
        <f t="shared" si="1040"/>
        <v>2.3748175071325881</v>
      </c>
      <c r="CY240" s="4">
        <f t="shared" si="1041"/>
        <v>3.5516592757956018</v>
      </c>
      <c r="CZ240" s="4">
        <f t="shared" si="1042"/>
        <v>13.30480387210766</v>
      </c>
      <c r="DA240" s="4">
        <f t="shared" si="1043"/>
        <v>28.644934621735487</v>
      </c>
      <c r="DB240" s="4">
        <f t="shared" si="1044"/>
        <v>9.1947705853120514</v>
      </c>
      <c r="DC240" s="4">
        <f t="shared" si="1045"/>
        <v>15.235573790599918</v>
      </c>
      <c r="DD240" s="4">
        <f t="shared" si="1046"/>
        <v>14.819476974309913</v>
      </c>
      <c r="DE240" s="4">
        <f t="shared" si="1047"/>
        <v>22.163274735917863</v>
      </c>
      <c r="DF240" s="4">
        <f t="shared" si="1048"/>
        <v>83.025425759336272</v>
      </c>
      <c r="DG240" s="4">
        <f t="shared" si="1049"/>
        <v>178.751818942912</v>
      </c>
      <c r="DH240" s="4">
        <f t="shared" si="1050"/>
        <v>5.6665057447016415E-2</v>
      </c>
      <c r="DI240" s="4">
        <f t="shared" si="1051"/>
        <v>9.3893007560373248E-2</v>
      </c>
      <c r="DJ240" s="4">
        <f t="shared" si="1052"/>
        <v>9.1328707583573587E-2</v>
      </c>
      <c r="DK240" s="4">
        <f t="shared" si="1053"/>
        <v>0.13658668527640827</v>
      </c>
      <c r="DL240" s="4">
        <f t="shared" si="1054"/>
        <v>0.51166480735594355</v>
      </c>
      <c r="DM240" s="4">
        <f t="shared" si="1055"/>
        <v>1.1016024810166618</v>
      </c>
      <c r="DN240" s="4">
        <f t="shared" si="1056"/>
        <v>0.3536046502781337</v>
      </c>
      <c r="DO240" s="4">
        <f t="shared" si="1057"/>
        <v>0.58591671124646638</v>
      </c>
      <c r="DP240" s="4">
        <f t="shared" si="1058"/>
        <v>0.56991481453344683</v>
      </c>
      <c r="DQ240" s="4">
        <f t="shared" si="1059"/>
        <v>0.85233632957971839</v>
      </c>
      <c r="DR240" s="4">
        <f t="shared" si="1060"/>
        <v>3.1929210595771385</v>
      </c>
      <c r="DS240" s="4">
        <f t="shared" si="1061"/>
        <v>6.8742850990603062</v>
      </c>
      <c r="DT240" s="4">
        <f t="shared" si="1062"/>
        <v>5.8464813324480532E-3</v>
      </c>
      <c r="DU240" s="4">
        <f t="shared" si="1063"/>
        <v>9.6875171522133353E-3</v>
      </c>
      <c r="DV240" s="4">
        <f t="shared" si="1064"/>
        <v>9.4229426045006788E-3</v>
      </c>
      <c r="DW240" s="4">
        <f t="shared" si="1065"/>
        <v>1.4092485593544991E-2</v>
      </c>
      <c r="DX240" s="4">
        <f t="shared" si="1066"/>
        <v>5.2791594669682286E-2</v>
      </c>
      <c r="DY240" s="4">
        <f t="shared" si="1067"/>
        <v>0.11365908076709243</v>
      </c>
      <c r="DZ240" s="4">
        <f t="shared" si="1068"/>
        <v>3.6483559358445189E-2</v>
      </c>
      <c r="EA240" s="4">
        <f t="shared" si="1069"/>
        <v>6.0452618756714691E-2</v>
      </c>
      <c r="EB240" s="4">
        <f t="shared" si="1070"/>
        <v>5.8801604981533993E-2</v>
      </c>
      <c r="EC240" s="4">
        <f t="shared" si="1071"/>
        <v>8.7940763926949675E-2</v>
      </c>
      <c r="ED240" s="4">
        <f t="shared" si="1072"/>
        <v>0.32943323825714899</v>
      </c>
      <c r="EE240" s="4">
        <f t="shared" si="1073"/>
        <v>0.70926213289664664</v>
      </c>
      <c r="EF240" s="4">
        <f t="shared" si="1074"/>
        <v>8.4503949342095482E-4</v>
      </c>
      <c r="EG240" s="4">
        <f t="shared" si="1075"/>
        <v>1.4002156376312874E-3</v>
      </c>
      <c r="EH240" s="4">
        <f t="shared" si="1076"/>
        <v>1.3619745266009087E-3</v>
      </c>
      <c r="EI240" s="4">
        <f t="shared" si="1077"/>
        <v>2.0369015498121709E-3</v>
      </c>
      <c r="EJ240" s="4">
        <f t="shared" si="1078"/>
        <v>7.6303985046460559E-3</v>
      </c>
      <c r="EK240" s="4">
        <f t="shared" si="1079"/>
        <v>1.6428071274435831E-2</v>
      </c>
      <c r="EL240" s="4">
        <f t="shared" si="1080"/>
        <v>5.2732655362032286E-3</v>
      </c>
      <c r="EM240" s="4">
        <f t="shared" si="1081"/>
        <v>8.7377086191351861E-3</v>
      </c>
      <c r="EN240" s="4">
        <f t="shared" si="1082"/>
        <v>8.4990741713577688E-3</v>
      </c>
      <c r="EO240" s="4">
        <f t="shared" si="1083"/>
        <v>1.2710793787613892E-2</v>
      </c>
      <c r="EP240" s="4">
        <f t="shared" si="1084"/>
        <v>4.7615665037329426E-2</v>
      </c>
      <c r="EQ240" s="4">
        <f t="shared" si="1085"/>
        <v>0.10251542413369599</v>
      </c>
      <c r="ER240" s="4">
        <f t="shared" si="1086"/>
        <v>8.9990860269886967E-5</v>
      </c>
      <c r="ET240" s="4">
        <f t="shared" si="1087"/>
        <v>0.63190375248598651</v>
      </c>
      <c r="EU240" s="4">
        <f t="shared" si="1088"/>
        <v>0.50884769620957582</v>
      </c>
      <c r="EV240" s="4">
        <f t="shared" si="1089"/>
        <v>0.51576607822108855</v>
      </c>
      <c r="EW240" s="4">
        <f t="shared" si="1090"/>
        <v>0.41595302719305277</v>
      </c>
      <c r="EX240" s="4">
        <f t="shared" si="1091"/>
        <v>0.15974597742039079</v>
      </c>
      <c r="EY240" s="4">
        <f t="shared" si="1092"/>
        <v>8.1139024056022968E-2</v>
      </c>
      <c r="EZ240" s="4">
        <f t="shared" si="1093"/>
        <v>0.21574635054387289</v>
      </c>
      <c r="FA240" s="4">
        <f t="shared" si="1094"/>
        <v>0.14238419064944932</v>
      </c>
      <c r="FB240" s="4">
        <f t="shared" si="1095"/>
        <v>0.14579913236453534</v>
      </c>
      <c r="FC240" s="4">
        <f t="shared" si="1096"/>
        <v>0.10243741664244731</v>
      </c>
      <c r="FD240" s="4">
        <f t="shared" si="1097"/>
        <v>2.9565347790220155E-2</v>
      </c>
      <c r="FE240" s="4">
        <f t="shared" si="1098"/>
        <v>1.3953233155762185E-2</v>
      </c>
      <c r="FF240" s="4">
        <f t="shared" si="1099"/>
        <v>7.7934075730379498E-2</v>
      </c>
      <c r="FG240" s="4">
        <f t="shared" si="1100"/>
        <v>4.8533435111362232E-2</v>
      </c>
      <c r="FH240" s="4">
        <f t="shared" si="1101"/>
        <v>4.9828240999633497E-2</v>
      </c>
      <c r="FI240" s="4">
        <f t="shared" si="1102"/>
        <v>3.3876989566051625E-2</v>
      </c>
      <c r="FJ240" s="4">
        <f t="shared" si="1103"/>
        <v>9.2736122582405163E-3</v>
      </c>
      <c r="FK240" s="4">
        <f t="shared" si="1104"/>
        <v>4.3288423665319691E-3</v>
      </c>
      <c r="FL240" s="4">
        <f t="shared" si="1105"/>
        <v>1.3363492169221074E-2</v>
      </c>
      <c r="FM240" s="4">
        <f t="shared" si="1106"/>
        <v>8.1079169020674031E-3</v>
      </c>
      <c r="FN240" s="4">
        <f t="shared" si="1107"/>
        <v>8.3336713796570514E-3</v>
      </c>
      <c r="FO240" s="4">
        <f t="shared" si="1108"/>
        <v>5.5877403842216579E-3</v>
      </c>
      <c r="FP240" s="4">
        <f t="shared" si="1109"/>
        <v>1.4977578795328733E-3</v>
      </c>
      <c r="FQ240" s="4">
        <f t="shared" si="1110"/>
        <v>6.9622680126077841E-4</v>
      </c>
      <c r="FR240" s="4">
        <f t="shared" si="1111"/>
        <v>0.40429201182130664</v>
      </c>
      <c r="FS240" s="4">
        <f t="shared" si="1112"/>
        <v>0.2905712321211405</v>
      </c>
      <c r="FT240" s="4">
        <f t="shared" si="1113"/>
        <v>0.29631231848434064</v>
      </c>
      <c r="FU240" s="4">
        <f t="shared" si="1114"/>
        <v>0.21970010042660895</v>
      </c>
      <c r="FV240" s="4">
        <f t="shared" si="1115"/>
        <v>6.9906585853292139E-2</v>
      </c>
      <c r="FW240" s="4">
        <f t="shared" si="1116"/>
        <v>3.3732575657859809E-2</v>
      </c>
      <c r="FX240" s="4">
        <f t="shared" si="1117"/>
        <v>9.8089504970394689E-2</v>
      </c>
      <c r="FY240" s="4">
        <f t="shared" si="1118"/>
        <v>6.1593141880761898E-2</v>
      </c>
      <c r="FZ240" s="4">
        <f t="shared" si="1119"/>
        <v>6.3213215052808192E-2</v>
      </c>
      <c r="GA240" s="4">
        <f t="shared" si="1120"/>
        <v>4.3171788592109628E-2</v>
      </c>
      <c r="GB240" s="4">
        <f t="shared" si="1121"/>
        <v>1.190115957120143E-2</v>
      </c>
      <c r="GC240" s="4">
        <f t="shared" si="1122"/>
        <v>5.5632260406643982E-3</v>
      </c>
      <c r="GD240" s="4">
        <f t="shared" si="1123"/>
        <v>0.94637368099980179</v>
      </c>
      <c r="GE240" s="4">
        <f t="shared" si="1124"/>
        <v>0.91416618726745891</v>
      </c>
      <c r="GF240" s="4">
        <f t="shared" si="1125"/>
        <v>0.91631420767277882</v>
      </c>
      <c r="GG240" s="4">
        <f t="shared" si="1126"/>
        <v>0.879827304819085</v>
      </c>
      <c r="GH240" s="4">
        <f t="shared" si="1127"/>
        <v>0.66152231310398923</v>
      </c>
      <c r="GI240" s="4">
        <f t="shared" si="1128"/>
        <v>0.4758273788848234</v>
      </c>
      <c r="GJ240" s="4">
        <f t="shared" si="1129"/>
        <v>0.73876814754922981</v>
      </c>
      <c r="GK240" s="4">
        <f t="shared" si="1130"/>
        <v>0.63055013728560849</v>
      </c>
      <c r="GL240" s="4">
        <f t="shared" si="1131"/>
        <v>0.63697723643507609</v>
      </c>
      <c r="GM240" s="4">
        <f t="shared" si="1132"/>
        <v>0.53985876324462778</v>
      </c>
      <c r="GN240" s="4">
        <f t="shared" si="1133"/>
        <v>0.23849721609136409</v>
      </c>
      <c r="GO240" s="4">
        <f t="shared" si="1134"/>
        <v>0.12699565578586139</v>
      </c>
      <c r="GP240" s="4">
        <f t="shared" si="1135"/>
        <v>0.99418750133250622</v>
      </c>
      <c r="GQ240" s="4">
        <f t="shared" si="1136"/>
        <v>0.99040543040530349</v>
      </c>
      <c r="GR240" s="4">
        <f t="shared" si="1137"/>
        <v>0.99066502037274118</v>
      </c>
      <c r="GS240" s="4">
        <f t="shared" si="1138"/>
        <v>0.98610335270821314</v>
      </c>
      <c r="GT240" s="4">
        <f t="shared" si="1139"/>
        <v>0.94985560776038891</v>
      </c>
      <c r="GU240" s="4">
        <f t="shared" si="1140"/>
        <v>0.89794086652730054</v>
      </c>
      <c r="GV240" s="4">
        <f t="shared" si="1141"/>
        <v>0.96480063863142462</v>
      </c>
      <c r="GW240" s="4">
        <f t="shared" si="1142"/>
        <v>0.94299356926706446</v>
      </c>
      <c r="GX240" s="4">
        <f t="shared" si="1143"/>
        <v>0.94446400089981009</v>
      </c>
      <c r="GY240" s="4">
        <f t="shared" si="1144"/>
        <v>0.91916769107030682</v>
      </c>
      <c r="GZ240" s="4">
        <f t="shared" si="1145"/>
        <v>0.75220023933730806</v>
      </c>
      <c r="HA240" s="4">
        <f t="shared" si="1146"/>
        <v>0.58504777047001177</v>
      </c>
      <c r="HB240" s="4">
        <f t="shared" si="1147"/>
        <v>0.99915567399539829</v>
      </c>
      <c r="HC240" s="4">
        <f t="shared" si="1148"/>
        <v>0.99860174222477094</v>
      </c>
      <c r="HD240" s="4">
        <f t="shared" si="1149"/>
        <v>0.99863987792501829</v>
      </c>
      <c r="HE240" s="4">
        <f t="shared" si="1150"/>
        <v>0.99796723898425133</v>
      </c>
      <c r="HF240" s="4">
        <f t="shared" si="1151"/>
        <v>0.99242738357638904</v>
      </c>
      <c r="HG240" s="4">
        <f t="shared" si="1152"/>
        <v>0.9838374482772424</v>
      </c>
      <c r="HH240" s="4">
        <f t="shared" si="1153"/>
        <v>0.99475439592697157</v>
      </c>
      <c r="HI240" s="4">
        <f t="shared" si="1154"/>
        <v>0.99133797760857356</v>
      </c>
      <c r="HJ240" s="4">
        <f t="shared" si="1155"/>
        <v>0.99157255133987987</v>
      </c>
      <c r="HK240" s="4">
        <f t="shared" si="1156"/>
        <v>0.98744874265625771</v>
      </c>
      <c r="HL240" s="4">
        <f t="shared" si="1157"/>
        <v>0.95454853661850048</v>
      </c>
      <c r="HM240" s="4">
        <f t="shared" si="1158"/>
        <v>0.90701678916261164</v>
      </c>
      <c r="HN240" s="4">
        <f t="shared" si="1159"/>
        <v>0.9999100172373564</v>
      </c>
      <c r="HP240" s="4">
        <f t="shared" ref="HP240:IU240" si="1298">IF(B1=1,ET240,0)</f>
        <v>0.63190375248598651</v>
      </c>
      <c r="HQ240" s="4">
        <f t="shared" si="1298"/>
        <v>0.50884769620957582</v>
      </c>
      <c r="HR240" s="4">
        <f t="shared" si="1298"/>
        <v>0.51576607822108855</v>
      </c>
      <c r="HS240" s="4">
        <f t="shared" si="1298"/>
        <v>0.41595302719305277</v>
      </c>
      <c r="HT240" s="4">
        <f t="shared" si="1298"/>
        <v>0.15974597742039079</v>
      </c>
      <c r="HU240" s="4">
        <f t="shared" si="1298"/>
        <v>8.1139024056022968E-2</v>
      </c>
      <c r="HV240" s="4">
        <f t="shared" si="1298"/>
        <v>0.21574635054387289</v>
      </c>
      <c r="HW240" s="4">
        <f t="shared" si="1298"/>
        <v>0.14238419064944932</v>
      </c>
      <c r="HX240" s="4">
        <f t="shared" si="1298"/>
        <v>0.14579913236453534</v>
      </c>
      <c r="HY240" s="4">
        <f t="shared" si="1298"/>
        <v>0.10243741664244731</v>
      </c>
      <c r="HZ240" s="4">
        <f t="shared" si="1298"/>
        <v>2.9565347790220155E-2</v>
      </c>
      <c r="IA240" s="4">
        <f t="shared" si="1298"/>
        <v>1.3953233155762185E-2</v>
      </c>
      <c r="IB240" s="4">
        <f t="shared" si="1298"/>
        <v>7.7934075730379498E-2</v>
      </c>
      <c r="IC240" s="4">
        <f t="shared" si="1298"/>
        <v>4.8533435111362232E-2</v>
      </c>
      <c r="ID240" s="4">
        <f t="shared" si="1298"/>
        <v>4.9828240999633497E-2</v>
      </c>
      <c r="IE240" s="4">
        <f t="shared" si="1298"/>
        <v>3.3876989566051625E-2</v>
      </c>
      <c r="IF240" s="4">
        <f t="shared" si="1298"/>
        <v>9.2736122582405163E-3</v>
      </c>
      <c r="IG240" s="4">
        <f t="shared" si="1298"/>
        <v>4.3288423665319691E-3</v>
      </c>
      <c r="IH240" s="4">
        <f t="shared" si="1298"/>
        <v>1.3363492169221074E-2</v>
      </c>
      <c r="II240" s="4">
        <f t="shared" si="1298"/>
        <v>8.1079169020674031E-3</v>
      </c>
      <c r="IJ240" s="4">
        <f t="shared" si="1298"/>
        <v>8.3336713796570514E-3</v>
      </c>
      <c r="IK240" s="4">
        <f t="shared" si="1298"/>
        <v>5.5877403842216579E-3</v>
      </c>
      <c r="IL240" s="4">
        <f t="shared" si="1298"/>
        <v>1.4977578795328733E-3</v>
      </c>
      <c r="IM240" s="4">
        <f t="shared" si="1298"/>
        <v>6.9622680126077841E-4</v>
      </c>
      <c r="IN240" s="4">
        <f t="shared" si="1298"/>
        <v>0.40429201182130664</v>
      </c>
      <c r="IO240" s="4">
        <f t="shared" si="1298"/>
        <v>0.2905712321211405</v>
      </c>
      <c r="IP240" s="4">
        <f t="shared" si="1298"/>
        <v>0.29631231848434064</v>
      </c>
      <c r="IQ240" s="4">
        <f t="shared" si="1298"/>
        <v>0.21970010042660895</v>
      </c>
      <c r="IR240" s="4">
        <f t="shared" si="1298"/>
        <v>6.9906585853292139E-2</v>
      </c>
      <c r="IS240" s="4">
        <f t="shared" si="1298"/>
        <v>3.3732575657859809E-2</v>
      </c>
      <c r="IT240" s="4">
        <f t="shared" si="1298"/>
        <v>9.8089504970394689E-2</v>
      </c>
      <c r="IU240" s="4">
        <f t="shared" si="1298"/>
        <v>6.1593141880761898E-2</v>
      </c>
      <c r="IV240" s="4">
        <f t="shared" ref="IV240:KA240" si="1299">IF(AH1=1,FZ240,0)</f>
        <v>6.3213215052808192E-2</v>
      </c>
      <c r="IW240" s="4">
        <f t="shared" si="1299"/>
        <v>4.3171788592109628E-2</v>
      </c>
      <c r="IX240" s="4">
        <f t="shared" si="1299"/>
        <v>1.190115957120143E-2</v>
      </c>
      <c r="IY240" s="4">
        <f t="shared" si="1299"/>
        <v>5.5632260406643982E-3</v>
      </c>
      <c r="IZ240" s="4">
        <f t="shared" si="1299"/>
        <v>0.94637368099980179</v>
      </c>
      <c r="JA240" s="4">
        <f t="shared" si="1299"/>
        <v>0.91416618726745891</v>
      </c>
      <c r="JB240" s="4">
        <f t="shared" si="1299"/>
        <v>0.91631420767277882</v>
      </c>
      <c r="JC240" s="4">
        <f t="shared" si="1299"/>
        <v>0.879827304819085</v>
      </c>
      <c r="JD240" s="4">
        <f t="shared" si="1299"/>
        <v>0.66152231310398923</v>
      </c>
      <c r="JE240" s="4">
        <f t="shared" si="1299"/>
        <v>0.4758273788848234</v>
      </c>
      <c r="JF240" s="4">
        <f t="shared" si="1299"/>
        <v>0.73876814754922981</v>
      </c>
      <c r="JG240" s="4">
        <f t="shared" si="1299"/>
        <v>0.63055013728560849</v>
      </c>
      <c r="JH240" s="4">
        <f t="shared" si="1299"/>
        <v>0.63697723643507609</v>
      </c>
      <c r="JI240" s="4">
        <f t="shared" si="1299"/>
        <v>0.53985876324462778</v>
      </c>
      <c r="JJ240" s="4">
        <f t="shared" si="1299"/>
        <v>0.23849721609136409</v>
      </c>
      <c r="JK240" s="4">
        <f t="shared" si="1299"/>
        <v>0.12699565578586139</v>
      </c>
      <c r="JL240" s="4">
        <f t="shared" si="1299"/>
        <v>0.99418750133250622</v>
      </c>
      <c r="JM240" s="4">
        <f t="shared" si="1299"/>
        <v>0.99040543040530349</v>
      </c>
      <c r="JN240" s="4">
        <f t="shared" si="1299"/>
        <v>0.99066502037274118</v>
      </c>
      <c r="JO240" s="4">
        <f t="shared" si="1299"/>
        <v>0.98610335270821314</v>
      </c>
      <c r="JP240" s="4">
        <f t="shared" si="1299"/>
        <v>0.94985560776038891</v>
      </c>
      <c r="JQ240" s="4">
        <f t="shared" si="1299"/>
        <v>0.89794086652730054</v>
      </c>
      <c r="JR240" s="4">
        <f t="shared" si="1299"/>
        <v>0.96480063863142462</v>
      </c>
      <c r="JS240" s="4">
        <f t="shared" si="1299"/>
        <v>0.94299356926706446</v>
      </c>
      <c r="JT240" s="4">
        <f t="shared" si="1299"/>
        <v>0.94446400089981009</v>
      </c>
      <c r="JU240" s="4">
        <f t="shared" si="1299"/>
        <v>0.91916769107030682</v>
      </c>
      <c r="JV240" s="4">
        <f t="shared" si="1299"/>
        <v>0.75220023933730806</v>
      </c>
      <c r="JW240" s="4">
        <f t="shared" si="1299"/>
        <v>0.58504777047001177</v>
      </c>
      <c r="JX240" s="4">
        <f t="shared" si="1299"/>
        <v>0.99915567399539829</v>
      </c>
      <c r="JY240" s="4">
        <f t="shared" si="1299"/>
        <v>0.99860174222477094</v>
      </c>
      <c r="JZ240" s="4">
        <f t="shared" si="1299"/>
        <v>0.99863987792501829</v>
      </c>
      <c r="KA240" s="4">
        <f t="shared" si="1299"/>
        <v>0.99796723898425133</v>
      </c>
      <c r="KB240" s="4">
        <f t="shared" ref="KB240:KJ240" si="1300">IF(BN1=1,HF240,0)</f>
        <v>0.99242738357638904</v>
      </c>
      <c r="KC240" s="4">
        <f t="shared" si="1300"/>
        <v>0.9838374482772424</v>
      </c>
      <c r="KD240" s="4">
        <f t="shared" si="1300"/>
        <v>0.99475439592697157</v>
      </c>
      <c r="KE240" s="4">
        <f t="shared" si="1300"/>
        <v>0.99133797760857356</v>
      </c>
      <c r="KF240" s="4">
        <f t="shared" si="1300"/>
        <v>0.99157255133987987</v>
      </c>
      <c r="KG240" s="4">
        <f t="shared" si="1300"/>
        <v>0.98744874265625771</v>
      </c>
      <c r="KH240" s="4">
        <f t="shared" si="1300"/>
        <v>0.95454853661850048</v>
      </c>
      <c r="KI240" s="4">
        <f t="shared" si="1300"/>
        <v>0.90701678916261164</v>
      </c>
      <c r="KJ240" s="4">
        <f t="shared" si="1300"/>
        <v>0</v>
      </c>
    </row>
    <row r="241" spans="1:296" x14ac:dyDescent="0.2">
      <c r="A241" s="4" t="str">
        <f>'Respondent Data'!A241</f>
        <v>2019</v>
      </c>
      <c r="B241" s="4">
        <f>SUMPRODUCT('Respondent Data'!I241:Z241,'Product Coding'!A100:R100)</f>
        <v>4.3739693810071634</v>
      </c>
      <c r="C241" s="4">
        <f>SUMPRODUCT('Respondent Data'!I241:Z241,'Product Coding'!A101:R101)</f>
        <v>3.7198945626963331</v>
      </c>
      <c r="D241" s="4">
        <f>SUMPRODUCT('Respondent Data'!I241:Z241,'Product Coding'!A102:R102)</f>
        <v>1.9721031444171802</v>
      </c>
      <c r="E241" s="4">
        <f>SUMPRODUCT('Respondent Data'!I241:Z241,'Product Coding'!A103:R103)</f>
        <v>1.4551971155030632</v>
      </c>
      <c r="F241" s="4">
        <f>SUMPRODUCT('Respondent Data'!I241:Z241,'Product Coding'!A104:R104)</f>
        <v>-0.33146460970129676</v>
      </c>
      <c r="G241" s="4">
        <f>SUMPRODUCT('Respondent Data'!I241:Z241,'Product Coding'!A105:R105)</f>
        <v>-1.1066104841331068</v>
      </c>
      <c r="H241" s="4">
        <f>SUMPRODUCT('Respondent Data'!I241:Z241,'Product Coding'!A106:R106)</f>
        <v>2.0473135520725032</v>
      </c>
      <c r="I241" s="4">
        <f>SUMPRODUCT('Respondent Data'!I241:Z241,'Product Coding'!A107:R107)</f>
        <v>1.393238733761673</v>
      </c>
      <c r="J241" s="4">
        <f>SUMPRODUCT('Respondent Data'!I241:Z241,'Product Coding'!A108:R108)</f>
        <v>-0.35455268451748001</v>
      </c>
      <c r="K241" s="4">
        <f>SUMPRODUCT('Respondent Data'!I241:Z241,'Product Coding'!A109:R109)</f>
        <v>-0.87145871343159698</v>
      </c>
      <c r="L241" s="4">
        <f>SUMPRODUCT('Respondent Data'!I241:Z241,'Product Coding'!A110:R110)</f>
        <v>-2.6581204386359572</v>
      </c>
      <c r="M241" s="4">
        <f>SUMPRODUCT('Respondent Data'!I241:Z241,'Product Coding'!A111:R111)</f>
        <v>-3.433266313067767</v>
      </c>
      <c r="N241" s="4">
        <f>SUMPRODUCT('Respondent Data'!I241:Z241,'Product Coding'!A112:R112)</f>
        <v>2.8960350487637005</v>
      </c>
      <c r="O241" s="4">
        <f>SUMPRODUCT('Respondent Data'!I241:Z241,'Product Coding'!A113:R113)</f>
        <v>2.2419602304528703</v>
      </c>
      <c r="P241" s="4">
        <f>SUMPRODUCT('Respondent Data'!I241:Z241,'Product Coding'!A114:R114)</f>
        <v>0.49416881217371733</v>
      </c>
      <c r="Q241" s="4">
        <f>SUMPRODUCT('Respondent Data'!I241:Z241,'Product Coding'!A115:R115)</f>
        <v>-2.2737216740399635E-2</v>
      </c>
      <c r="R241" s="4">
        <f>SUMPRODUCT('Respondent Data'!I241:Z241,'Product Coding'!A116:R116)</f>
        <v>-1.8093989419447594</v>
      </c>
      <c r="S241" s="4">
        <f>SUMPRODUCT('Respondent Data'!I241:Z241,'Product Coding'!A117:R117)</f>
        <v>-2.5845448163765701</v>
      </c>
      <c r="T241" s="4">
        <f>SUMPRODUCT('Respondent Data'!I241:Z241,'Product Coding'!A118:R118)</f>
        <v>0.56937921982904038</v>
      </c>
      <c r="U241" s="4">
        <f>SUMPRODUCT('Respondent Data'!I241:Z241,'Product Coding'!A119:R119)</f>
        <v>-8.4695598481789869E-2</v>
      </c>
      <c r="V241" s="4">
        <f>SUMPRODUCT('Respondent Data'!I241:Z241,'Product Coding'!A120:R120)</f>
        <v>-1.8324870167609428</v>
      </c>
      <c r="W241" s="4">
        <f>SUMPRODUCT('Respondent Data'!I241:Z241,'Product Coding'!A121:R121)</f>
        <v>-2.3493930456750598</v>
      </c>
      <c r="X241" s="4">
        <f>SUMPRODUCT('Respondent Data'!I241:Z241,'Product Coding'!A122:R122)</f>
        <v>-4.1360547708794195</v>
      </c>
      <c r="Y241" s="4">
        <f>SUMPRODUCT('Respondent Data'!I241:Z241,'Product Coding'!A123:R123)</f>
        <v>-4.9112006453112302</v>
      </c>
      <c r="Z241" s="4">
        <f>SUMPRODUCT('Respondent Data'!I241:Z241,'Product Coding'!A124:R124)</f>
        <v>3.8446190462311503</v>
      </c>
      <c r="AA241" s="4">
        <f>SUMPRODUCT('Respondent Data'!I241:Z241,'Product Coding'!A125:R125)</f>
        <v>3.19054422792032</v>
      </c>
      <c r="AB241" s="4">
        <f>SUMPRODUCT('Respondent Data'!I241:Z241,'Product Coding'!A126:R126)</f>
        <v>1.442752809641167</v>
      </c>
      <c r="AC241" s="4">
        <f>SUMPRODUCT('Respondent Data'!I241:Z241,'Product Coding'!A127:R127)</f>
        <v>0.92584678072705007</v>
      </c>
      <c r="AD241" s="4">
        <f>SUMPRODUCT('Respondent Data'!I241:Z241,'Product Coding'!A128:R128)</f>
        <v>-0.86081494447731011</v>
      </c>
      <c r="AE241" s="4">
        <f>SUMPRODUCT('Respondent Data'!I241:Z241,'Product Coding'!A129:R129)</f>
        <v>-1.6359608189091199</v>
      </c>
      <c r="AF241" s="4">
        <f>SUMPRODUCT('Respondent Data'!I241:Z241,'Product Coding'!A130:R130)</f>
        <v>1.5179632172964901</v>
      </c>
      <c r="AG241" s="4">
        <f>SUMPRODUCT('Respondent Data'!I241:Z241,'Product Coding'!A131:R131)</f>
        <v>0.86388839898565983</v>
      </c>
      <c r="AH241" s="4">
        <f>SUMPRODUCT('Respondent Data'!I241:Z241,'Product Coding'!A132:R132)</f>
        <v>-0.88390301929349313</v>
      </c>
      <c r="AI241" s="4">
        <f>SUMPRODUCT('Respondent Data'!I241:Z241,'Product Coding'!A133:R133)</f>
        <v>-1.4008090482076101</v>
      </c>
      <c r="AJ241" s="4">
        <f>SUMPRODUCT('Respondent Data'!I241:Z241,'Product Coding'!A134:R134)</f>
        <v>-3.1874707734119703</v>
      </c>
      <c r="AK241" s="4">
        <f>SUMPRODUCT('Respondent Data'!I241:Z241,'Product Coding'!A135:R135)</f>
        <v>-3.9626166478437801</v>
      </c>
      <c r="AL241" s="4">
        <f>SUMPRODUCT('Respondent Data'!I241:Z241,'Product Coding'!A136:R136)</f>
        <v>5.9755977430500353</v>
      </c>
      <c r="AM241" s="4">
        <f>SUMPRODUCT('Respondent Data'!I241:Z241,'Product Coding'!A137:R137)</f>
        <v>5.3215229247392051</v>
      </c>
      <c r="AN241" s="4">
        <f>SUMPRODUCT('Respondent Data'!I241:Z241,'Product Coding'!A138:R138)</f>
        <v>3.5737315064600521</v>
      </c>
      <c r="AO241" s="4">
        <f>SUMPRODUCT('Respondent Data'!I241:Z241,'Product Coding'!A139:R139)</f>
        <v>3.0568254775459351</v>
      </c>
      <c r="AP241" s="4">
        <f>SUMPRODUCT('Respondent Data'!I241:Z241,'Product Coding'!A140:R140)</f>
        <v>1.2701637523415752</v>
      </c>
      <c r="AQ241" s="4">
        <f>SUMPRODUCT('Respondent Data'!I241:Z241,'Product Coding'!A141:R141)</f>
        <v>0.49501787790976493</v>
      </c>
      <c r="AR241" s="4">
        <f>SUMPRODUCT('Respondent Data'!I241:Z241,'Product Coding'!A142:R142)</f>
        <v>3.6489419141153752</v>
      </c>
      <c r="AS241" s="4">
        <f>SUMPRODUCT('Respondent Data'!I241:Z241,'Product Coding'!A143:R143)</f>
        <v>2.9948670958045449</v>
      </c>
      <c r="AT241" s="4">
        <f>SUMPRODUCT('Respondent Data'!I241:Z241,'Product Coding'!A144:R144)</f>
        <v>1.2470756775253919</v>
      </c>
      <c r="AU241" s="4">
        <f>SUMPRODUCT('Respondent Data'!I241:Z241,'Product Coding'!A145:R145)</f>
        <v>0.73016964861127498</v>
      </c>
      <c r="AV241" s="4">
        <f>SUMPRODUCT('Respondent Data'!I241:Z241,'Product Coding'!A146:R146)</f>
        <v>-1.056492076593085</v>
      </c>
      <c r="AW241" s="4">
        <f>SUMPRODUCT('Respondent Data'!I241:Z241,'Product Coding'!A147:R147)</f>
        <v>-1.8316379510248952</v>
      </c>
      <c r="AX241" s="4">
        <f>SUMPRODUCT('Respondent Data'!I241:Z241,'Product Coding'!A148:R148)</f>
        <v>7.3657210019086401</v>
      </c>
      <c r="AY241" s="4">
        <f>SUMPRODUCT('Respondent Data'!I241:Z241,'Product Coding'!A149:R149)</f>
        <v>6.7116461835978098</v>
      </c>
      <c r="AZ241" s="4">
        <f>SUMPRODUCT('Respondent Data'!I241:Z241,'Product Coding'!A150:R150)</f>
        <v>4.9638547653186578</v>
      </c>
      <c r="BA241" s="4">
        <f>SUMPRODUCT('Respondent Data'!I241:Z241,'Product Coding'!A151:R151)</f>
        <v>4.4469487364045399</v>
      </c>
      <c r="BB241" s="4">
        <f>SUMPRODUCT('Respondent Data'!I241:Z241,'Product Coding'!A152:R152)</f>
        <v>2.6602870112001806</v>
      </c>
      <c r="BC241" s="4">
        <f>SUMPRODUCT('Respondent Data'!I241:Z241,'Product Coding'!A153:R153)</f>
        <v>1.8851411367683701</v>
      </c>
      <c r="BD241" s="4">
        <f>SUMPRODUCT('Respondent Data'!I241:Z241,'Product Coding'!A154:R154)</f>
        <v>5.0390651729739799</v>
      </c>
      <c r="BE241" s="4">
        <f>SUMPRODUCT('Respondent Data'!I241:Z241,'Product Coding'!A155:R155)</f>
        <v>4.3849903546631497</v>
      </c>
      <c r="BF241" s="4">
        <f>SUMPRODUCT('Respondent Data'!I241:Z241,'Product Coding'!A156:R156)</f>
        <v>2.6371989363839972</v>
      </c>
      <c r="BG241" s="4">
        <f>SUMPRODUCT('Respondent Data'!I241:Z241,'Product Coding'!A157:R157)</f>
        <v>2.1202929074698802</v>
      </c>
      <c r="BH241" s="4">
        <f>SUMPRODUCT('Respondent Data'!I241:Z241,'Product Coding'!A158:R158)</f>
        <v>0.33363118226552024</v>
      </c>
      <c r="BI241" s="4">
        <f>SUMPRODUCT('Respondent Data'!I241:Z241,'Product Coding'!A159:R159)</f>
        <v>-0.44151469216629002</v>
      </c>
      <c r="BJ241" s="4">
        <f>SUMPRODUCT('Respondent Data'!I241:Z241,'Product Coding'!A160:R160)</f>
        <v>7.0041704418703601</v>
      </c>
      <c r="BK241" s="4">
        <f>SUMPRODUCT('Respondent Data'!I241:Z241,'Product Coding'!A161:R161)</f>
        <v>6.3500956235595298</v>
      </c>
      <c r="BL241" s="4">
        <f>SUMPRODUCT('Respondent Data'!I241:Z241,'Product Coding'!A162:R162)</f>
        <v>4.6023042052803769</v>
      </c>
      <c r="BM241" s="4">
        <f>SUMPRODUCT('Respondent Data'!I241:Z241,'Product Coding'!A163:R163)</f>
        <v>4.0853981763662599</v>
      </c>
      <c r="BN241" s="4">
        <f>SUMPRODUCT('Respondent Data'!I241:Z241,'Product Coding'!A164:R164)</f>
        <v>2.2987364511619002</v>
      </c>
      <c r="BO241" s="4">
        <f>SUMPRODUCT('Respondent Data'!I241:Z241,'Product Coding'!A165:R165)</f>
        <v>1.5235905767300899</v>
      </c>
      <c r="BP241" s="4">
        <f>SUMPRODUCT('Respondent Data'!I241:Z241,'Product Coding'!A166:R166)</f>
        <v>4.6775146129356999</v>
      </c>
      <c r="BQ241" s="4">
        <f>SUMPRODUCT('Respondent Data'!I241:Z241,'Product Coding'!A167:R167)</f>
        <v>4.0234397946248697</v>
      </c>
      <c r="BR241" s="4">
        <f>SUMPRODUCT('Respondent Data'!I241:Z241,'Product Coding'!A168:R168)</f>
        <v>2.2756483763457167</v>
      </c>
      <c r="BS241" s="4">
        <f>SUMPRODUCT('Respondent Data'!I241:Z241,'Product Coding'!A169:R169)</f>
        <v>1.7587423474315997</v>
      </c>
      <c r="BT241" s="4">
        <f>SUMPRODUCT('Respondent Data'!I241:Z241,'Product Coding'!A170:R170)</f>
        <v>-2.791937777275999E-2</v>
      </c>
      <c r="BU241" s="4">
        <f>SUMPRODUCT('Respondent Data'!I241:Z241,'Product Coding'!A171:R171)</f>
        <v>-0.80306525220457026</v>
      </c>
      <c r="BV241" s="4">
        <f>SUMPRODUCT('Respondent Data'!I241:Z241,'Product Coding'!A172:R172)</f>
        <v>-4.3631176217130498</v>
      </c>
      <c r="BX241" s="4">
        <f t="shared" si="1014"/>
        <v>1.2601122508619068E-2</v>
      </c>
      <c r="BY241" s="4">
        <f t="shared" si="1015"/>
        <v>2.4236523144627466E-2</v>
      </c>
      <c r="BZ241" s="4">
        <f t="shared" si="1016"/>
        <v>0.13916386651428789</v>
      </c>
      <c r="CA241" s="4">
        <f t="shared" si="1017"/>
        <v>0.23335436160503764</v>
      </c>
      <c r="CB241" s="4">
        <f t="shared" si="1018"/>
        <v>1.3930068464775789</v>
      </c>
      <c r="CC241" s="4">
        <f t="shared" si="1019"/>
        <v>3.0240907994301969</v>
      </c>
      <c r="CD241" s="4">
        <f t="shared" si="1020"/>
        <v>0.12908120815906968</v>
      </c>
      <c r="CE241" s="4">
        <f t="shared" si="1021"/>
        <v>0.24826992094901962</v>
      </c>
      <c r="CF241" s="4">
        <f t="shared" si="1022"/>
        <v>1.4255428442557343</v>
      </c>
      <c r="CG241" s="4">
        <f t="shared" si="1023"/>
        <v>2.3903952131695965</v>
      </c>
      <c r="CH241" s="4">
        <f t="shared" si="1024"/>
        <v>14.269443582838933</v>
      </c>
      <c r="CI241" s="4">
        <f t="shared" si="1025"/>
        <v>30.977660419234724</v>
      </c>
      <c r="CJ241" s="4">
        <f t="shared" si="1026"/>
        <v>5.5241817518556086E-2</v>
      </c>
      <c r="CK241" s="4">
        <f t="shared" si="1027"/>
        <v>0.10625002557700676</v>
      </c>
      <c r="CL241" s="4">
        <f t="shared" si="1028"/>
        <v>0.61007778584016514</v>
      </c>
      <c r="CM241" s="4">
        <f t="shared" si="1029"/>
        <v>1.0229976775582774</v>
      </c>
      <c r="CN241" s="4">
        <f t="shared" si="1030"/>
        <v>6.1067758021223071</v>
      </c>
      <c r="CO241" s="4">
        <f t="shared" si="1031"/>
        <v>13.257253231797584</v>
      </c>
      <c r="CP241" s="4">
        <f t="shared" si="1032"/>
        <v>0.56587661466831629</v>
      </c>
      <c r="CQ241" s="4">
        <f t="shared" si="1033"/>
        <v>1.0883857100056933</v>
      </c>
      <c r="CR241" s="4">
        <f t="shared" si="1034"/>
        <v>6.2494097342038062</v>
      </c>
      <c r="CS241" s="4">
        <f t="shared" si="1035"/>
        <v>10.47920739385113</v>
      </c>
      <c r="CT241" s="4">
        <f t="shared" si="1036"/>
        <v>62.555538044753455</v>
      </c>
      <c r="CU241" s="4">
        <f t="shared" si="1037"/>
        <v>135.80236703997389</v>
      </c>
      <c r="CV241" s="4">
        <f t="shared" si="1038"/>
        <v>2.1394550343490068E-2</v>
      </c>
      <c r="CW241" s="4">
        <f t="shared" si="1039"/>
        <v>4.1149470153490256E-2</v>
      </c>
      <c r="CX241" s="4">
        <f t="shared" si="1040"/>
        <v>0.23627643855523039</v>
      </c>
      <c r="CY241" s="4">
        <f t="shared" si="1041"/>
        <v>0.3961957860355001</v>
      </c>
      <c r="CZ241" s="4">
        <f t="shared" si="1042"/>
        <v>2.3650873234036145</v>
      </c>
      <c r="DA241" s="4">
        <f t="shared" si="1043"/>
        <v>5.1343888457112321</v>
      </c>
      <c r="DB241" s="4">
        <f t="shared" si="1044"/>
        <v>0.21915780951012906</v>
      </c>
      <c r="DC241" s="4">
        <f t="shared" si="1045"/>
        <v>0.42151985419433796</v>
      </c>
      <c r="DD241" s="4">
        <f t="shared" si="1046"/>
        <v>2.4203278816923142</v>
      </c>
      <c r="DE241" s="4">
        <f t="shared" si="1047"/>
        <v>4.0584821466511638</v>
      </c>
      <c r="DF241" s="4">
        <f t="shared" si="1048"/>
        <v>24.227074127548882</v>
      </c>
      <c r="DG241" s="4">
        <f t="shared" si="1049"/>
        <v>52.594768038287</v>
      </c>
      <c r="DH241" s="4">
        <f t="shared" si="1050"/>
        <v>2.5399833755046122E-3</v>
      </c>
      <c r="DI241" s="4">
        <f t="shared" si="1051"/>
        <v>4.8853081005505441E-3</v>
      </c>
      <c r="DJ241" s="4">
        <f t="shared" si="1052"/>
        <v>2.8050985709841391E-2</v>
      </c>
      <c r="DK241" s="4">
        <f t="shared" si="1053"/>
        <v>4.7036777769034005E-2</v>
      </c>
      <c r="DL241" s="4">
        <f t="shared" si="1054"/>
        <v>0.2807856387077457</v>
      </c>
      <c r="DM241" s="4">
        <f t="shared" si="1055"/>
        <v>0.60956000954004819</v>
      </c>
      <c r="DN241" s="4">
        <f t="shared" si="1056"/>
        <v>2.6018644179503118E-2</v>
      </c>
      <c r="DO241" s="4">
        <f t="shared" si="1057"/>
        <v>5.0043277606183705E-2</v>
      </c>
      <c r="DP241" s="4">
        <f t="shared" si="1058"/>
        <v>0.28734385551783098</v>
      </c>
      <c r="DQ241" s="4">
        <f t="shared" si="1059"/>
        <v>0.48182724183370784</v>
      </c>
      <c r="DR241" s="4">
        <f t="shared" si="1060"/>
        <v>2.8762635593234762</v>
      </c>
      <c r="DS241" s="4">
        <f t="shared" si="1061"/>
        <v>6.2441058265297462</v>
      </c>
      <c r="DT241" s="4">
        <f t="shared" si="1062"/>
        <v>6.3256915845529558E-4</v>
      </c>
      <c r="DU241" s="4">
        <f t="shared" si="1063"/>
        <v>1.2166596300442931E-3</v>
      </c>
      <c r="DV241" s="4">
        <f t="shared" si="1064"/>
        <v>6.9859466780134655E-3</v>
      </c>
      <c r="DW241" s="4">
        <f t="shared" si="1065"/>
        <v>1.171425577692824E-2</v>
      </c>
      <c r="DX241" s="4">
        <f t="shared" si="1066"/>
        <v>6.9928148702313703E-2</v>
      </c>
      <c r="DY241" s="4">
        <f t="shared" si="1067"/>
        <v>0.15180763227875302</v>
      </c>
      <c r="DZ241" s="4">
        <f t="shared" si="1068"/>
        <v>6.479802982768056E-3</v>
      </c>
      <c r="EA241" s="4">
        <f t="shared" si="1069"/>
        <v>1.2463008343666572E-2</v>
      </c>
      <c r="EB241" s="4">
        <f t="shared" si="1070"/>
        <v>7.1561437222439905E-2</v>
      </c>
      <c r="EC241" s="4">
        <f t="shared" si="1071"/>
        <v>0.11999647549938508</v>
      </c>
      <c r="ED241" s="4">
        <f t="shared" si="1072"/>
        <v>0.7163179242680755</v>
      </c>
      <c r="EE241" s="4">
        <f t="shared" si="1073"/>
        <v>1.5550608740535654</v>
      </c>
      <c r="EF241" s="4">
        <f t="shared" si="1074"/>
        <v>9.0808693380464549E-4</v>
      </c>
      <c r="EG241" s="4">
        <f t="shared" si="1075"/>
        <v>1.7465801140681067E-3</v>
      </c>
      <c r="EH241" s="4">
        <f t="shared" si="1076"/>
        <v>1.0028700915566895E-2</v>
      </c>
      <c r="EI241" s="4">
        <f t="shared" si="1077"/>
        <v>1.6816442072911924E-2</v>
      </c>
      <c r="EJ241" s="4">
        <f t="shared" si="1078"/>
        <v>0.10038560573643121</v>
      </c>
      <c r="EK241" s="4">
        <f t="shared" si="1079"/>
        <v>0.21792799329766618</v>
      </c>
      <c r="EL241" s="4">
        <f t="shared" si="1080"/>
        <v>9.3021045108317366E-3</v>
      </c>
      <c r="EM241" s="4">
        <f t="shared" si="1081"/>
        <v>1.7891316516946046E-2</v>
      </c>
      <c r="EN241" s="4">
        <f t="shared" si="1082"/>
        <v>0.10273027895426806</v>
      </c>
      <c r="EO241" s="4">
        <f t="shared" si="1083"/>
        <v>0.17226137260579352</v>
      </c>
      <c r="EP241" s="4">
        <f t="shared" si="1084"/>
        <v>1.0283127762130302</v>
      </c>
      <c r="EQ241" s="4">
        <f t="shared" si="1085"/>
        <v>2.2323732387573738</v>
      </c>
      <c r="ER241" s="4">
        <f t="shared" si="1086"/>
        <v>78.501491272752688</v>
      </c>
      <c r="ET241" s="4">
        <f t="shared" si="1087"/>
        <v>0.98755568976913533</v>
      </c>
      <c r="EU241" s="4">
        <f t="shared" si="1088"/>
        <v>0.97633698604086472</v>
      </c>
      <c r="EV241" s="4">
        <f t="shared" si="1089"/>
        <v>0.87783683225477172</v>
      </c>
      <c r="EW241" s="4">
        <f t="shared" si="1090"/>
        <v>0.81079698676270151</v>
      </c>
      <c r="EX241" s="4">
        <f t="shared" si="1091"/>
        <v>0.41788430378791624</v>
      </c>
      <c r="EY241" s="4">
        <f t="shared" si="1092"/>
        <v>0.24850333897575025</v>
      </c>
      <c r="EZ241" s="4">
        <f t="shared" si="1093"/>
        <v>0.88567588652942641</v>
      </c>
      <c r="FA241" s="4">
        <f t="shared" si="1094"/>
        <v>0.80110878522149442</v>
      </c>
      <c r="FB241" s="4">
        <f t="shared" si="1095"/>
        <v>0.41227884404031007</v>
      </c>
      <c r="FC241" s="4">
        <f t="shared" si="1096"/>
        <v>0.2949508647592517</v>
      </c>
      <c r="FD241" s="4">
        <f t="shared" si="1097"/>
        <v>6.5490271113996773E-2</v>
      </c>
      <c r="FE241" s="4">
        <f t="shared" si="1098"/>
        <v>3.1271831237487752E-2</v>
      </c>
      <c r="FF241" s="4">
        <f t="shared" si="1099"/>
        <v>0.94765008683179419</v>
      </c>
      <c r="FG241" s="4">
        <f t="shared" si="1100"/>
        <v>0.90395478136003837</v>
      </c>
      <c r="FH241" s="4">
        <f t="shared" si="1101"/>
        <v>0.6210880050606894</v>
      </c>
      <c r="FI241" s="4">
        <f t="shared" si="1102"/>
        <v>0.49431594069202417</v>
      </c>
      <c r="FJ241" s="4">
        <f t="shared" si="1103"/>
        <v>0.14071078472763535</v>
      </c>
      <c r="FK241" s="4">
        <f t="shared" si="1104"/>
        <v>7.0139737559667223E-2</v>
      </c>
      <c r="FL241" s="4">
        <f t="shared" si="1105"/>
        <v>0.63861992102859255</v>
      </c>
      <c r="FM241" s="4">
        <f t="shared" si="1106"/>
        <v>0.47883874861280962</v>
      </c>
      <c r="FN241" s="4">
        <f t="shared" si="1107"/>
        <v>0.13794226518634331</v>
      </c>
      <c r="FO241" s="4">
        <f t="shared" si="1108"/>
        <v>8.7114028494306397E-2</v>
      </c>
      <c r="FP241" s="4">
        <f t="shared" si="1109"/>
        <v>1.573427006936574E-2</v>
      </c>
      <c r="FQ241" s="4">
        <f t="shared" si="1110"/>
        <v>7.3098150392953238E-3</v>
      </c>
      <c r="FR241" s="4">
        <f t="shared" si="1111"/>
        <v>0.97905358870742443</v>
      </c>
      <c r="FS241" s="4">
        <f t="shared" si="1112"/>
        <v>0.960476885084114</v>
      </c>
      <c r="FT241" s="4">
        <f t="shared" si="1113"/>
        <v>0.80888057784927614</v>
      </c>
      <c r="FU241" s="4">
        <f t="shared" si="1114"/>
        <v>0.71623192821653003</v>
      </c>
      <c r="FV241" s="4">
        <f t="shared" si="1115"/>
        <v>0.29716910852362394</v>
      </c>
      <c r="FW241" s="4">
        <f t="shared" si="1116"/>
        <v>0.1630154242177092</v>
      </c>
      <c r="FX241" s="4">
        <f t="shared" si="1117"/>
        <v>0.8202383581513627</v>
      </c>
      <c r="FY241" s="4">
        <f t="shared" si="1118"/>
        <v>0.70347241162295338</v>
      </c>
      <c r="FZ241" s="4">
        <f t="shared" si="1119"/>
        <v>0.29236963080428968</v>
      </c>
      <c r="GA241" s="4">
        <f t="shared" si="1120"/>
        <v>0.19768775909627831</v>
      </c>
      <c r="GB241" s="4">
        <f t="shared" si="1121"/>
        <v>3.9639951702047115E-2</v>
      </c>
      <c r="GC241" s="4">
        <f t="shared" si="1122"/>
        <v>1.8658537700650568E-2</v>
      </c>
      <c r="GD241" s="4">
        <f t="shared" si="1123"/>
        <v>0.99746645179481752</v>
      </c>
      <c r="GE241" s="4">
        <f t="shared" si="1124"/>
        <v>0.99513844210760261</v>
      </c>
      <c r="GF241" s="4">
        <f t="shared" si="1125"/>
        <v>0.97271440220401817</v>
      </c>
      <c r="GG241" s="4">
        <f t="shared" si="1126"/>
        <v>0.9550762888489388</v>
      </c>
      <c r="GH241" s="4">
        <f t="shared" si="1127"/>
        <v>0.78077077832396247</v>
      </c>
      <c r="GI241" s="4">
        <f t="shared" si="1128"/>
        <v>0.62128780168051168</v>
      </c>
      <c r="GJ241" s="4">
        <f t="shared" si="1129"/>
        <v>0.97464115849443456</v>
      </c>
      <c r="GK241" s="4">
        <f t="shared" si="1130"/>
        <v>0.95234169993424567</v>
      </c>
      <c r="GL241" s="4">
        <f t="shared" si="1131"/>
        <v>0.77679323648750587</v>
      </c>
      <c r="GM241" s="4">
        <f t="shared" si="1132"/>
        <v>0.67484249969823484</v>
      </c>
      <c r="GN241" s="4">
        <f t="shared" si="1133"/>
        <v>0.25798039392722044</v>
      </c>
      <c r="GO241" s="4">
        <f t="shared" si="1134"/>
        <v>0.13804326219776461</v>
      </c>
      <c r="GP241" s="4">
        <f t="shared" si="1135"/>
        <v>0.99936783073232638</v>
      </c>
      <c r="GQ241" s="4">
        <f t="shared" si="1136"/>
        <v>0.99878481883182624</v>
      </c>
      <c r="GR241" s="4">
        <f t="shared" si="1137"/>
        <v>0.99306251819992153</v>
      </c>
      <c r="GS241" s="4">
        <f t="shared" si="1138"/>
        <v>0.98842137914926131</v>
      </c>
      <c r="GT241" s="4">
        <f t="shared" si="1139"/>
        <v>0.93464220117292207</v>
      </c>
      <c r="GU241" s="4">
        <f t="shared" si="1140"/>
        <v>0.86820053277610731</v>
      </c>
      <c r="GV241" s="4">
        <f t="shared" si="1141"/>
        <v>0.99356191454258236</v>
      </c>
      <c r="GW241" s="4">
        <f t="shared" si="1142"/>
        <v>0.98769040622624293</v>
      </c>
      <c r="GX241" s="4">
        <f t="shared" si="1143"/>
        <v>0.93321760681503052</v>
      </c>
      <c r="GY241" s="4">
        <f t="shared" si="1144"/>
        <v>0.89285995257629625</v>
      </c>
      <c r="GZ241" s="4">
        <f t="shared" si="1145"/>
        <v>0.58264263622746371</v>
      </c>
      <c r="HA241" s="4">
        <f t="shared" si="1146"/>
        <v>0.3913801076737225</v>
      </c>
      <c r="HB241" s="4">
        <f t="shared" si="1147"/>
        <v>0.99909273693992562</v>
      </c>
      <c r="HC241" s="4">
        <f t="shared" si="1148"/>
        <v>0.99825646510930011</v>
      </c>
      <c r="HD241" s="4">
        <f t="shared" si="1149"/>
        <v>0.99007087530633919</v>
      </c>
      <c r="HE241" s="4">
        <f t="shared" si="1150"/>
        <v>0.98346167373274418</v>
      </c>
      <c r="HF241" s="4">
        <f t="shared" si="1151"/>
        <v>0.90877233833929671</v>
      </c>
      <c r="HG241" s="4">
        <f t="shared" si="1152"/>
        <v>0.82106660287230648</v>
      </c>
      <c r="HH241" s="4">
        <f t="shared" si="1153"/>
        <v>0.99078362715260559</v>
      </c>
      <c r="HI241" s="4">
        <f t="shared" si="1154"/>
        <v>0.98242315635605659</v>
      </c>
      <c r="HJ241" s="4">
        <f t="shared" si="1155"/>
        <v>0.90684006695482378</v>
      </c>
      <c r="HK241" s="4">
        <f t="shared" si="1156"/>
        <v>0.85305207811899697</v>
      </c>
      <c r="HL241" s="4">
        <f t="shared" si="1157"/>
        <v>0.49302060891567917</v>
      </c>
      <c r="HM241" s="4">
        <f t="shared" si="1158"/>
        <v>0.30937021381368429</v>
      </c>
      <c r="HN241" s="4">
        <f t="shared" si="1159"/>
        <v>1.2578380405082126E-2</v>
      </c>
      <c r="HP241" s="4">
        <f t="shared" ref="HP241:IU241" si="1301">IF(B1=1,ET241,0)</f>
        <v>0.98755568976913533</v>
      </c>
      <c r="HQ241" s="4">
        <f t="shared" si="1301"/>
        <v>0.97633698604086472</v>
      </c>
      <c r="HR241" s="4">
        <f t="shared" si="1301"/>
        <v>0.87783683225477172</v>
      </c>
      <c r="HS241" s="4">
        <f t="shared" si="1301"/>
        <v>0.81079698676270151</v>
      </c>
      <c r="HT241" s="4">
        <f t="shared" si="1301"/>
        <v>0.41788430378791624</v>
      </c>
      <c r="HU241" s="4">
        <f t="shared" si="1301"/>
        <v>0.24850333897575025</v>
      </c>
      <c r="HV241" s="4">
        <f t="shared" si="1301"/>
        <v>0.88567588652942641</v>
      </c>
      <c r="HW241" s="4">
        <f t="shared" si="1301"/>
        <v>0.80110878522149442</v>
      </c>
      <c r="HX241" s="4">
        <f t="shared" si="1301"/>
        <v>0.41227884404031007</v>
      </c>
      <c r="HY241" s="4">
        <f t="shared" si="1301"/>
        <v>0.2949508647592517</v>
      </c>
      <c r="HZ241" s="4">
        <f t="shared" si="1301"/>
        <v>6.5490271113996773E-2</v>
      </c>
      <c r="IA241" s="4">
        <f t="shared" si="1301"/>
        <v>3.1271831237487752E-2</v>
      </c>
      <c r="IB241" s="4">
        <f t="shared" si="1301"/>
        <v>0.94765008683179419</v>
      </c>
      <c r="IC241" s="4">
        <f t="shared" si="1301"/>
        <v>0.90395478136003837</v>
      </c>
      <c r="ID241" s="4">
        <f t="shared" si="1301"/>
        <v>0.6210880050606894</v>
      </c>
      <c r="IE241" s="4">
        <f t="shared" si="1301"/>
        <v>0.49431594069202417</v>
      </c>
      <c r="IF241" s="4">
        <f t="shared" si="1301"/>
        <v>0.14071078472763535</v>
      </c>
      <c r="IG241" s="4">
        <f t="shared" si="1301"/>
        <v>7.0139737559667223E-2</v>
      </c>
      <c r="IH241" s="4">
        <f t="shared" si="1301"/>
        <v>0.63861992102859255</v>
      </c>
      <c r="II241" s="4">
        <f t="shared" si="1301"/>
        <v>0.47883874861280962</v>
      </c>
      <c r="IJ241" s="4">
        <f t="shared" si="1301"/>
        <v>0.13794226518634331</v>
      </c>
      <c r="IK241" s="4">
        <f t="shared" si="1301"/>
        <v>8.7114028494306397E-2</v>
      </c>
      <c r="IL241" s="4">
        <f t="shared" si="1301"/>
        <v>1.573427006936574E-2</v>
      </c>
      <c r="IM241" s="4">
        <f t="shared" si="1301"/>
        <v>7.3098150392953238E-3</v>
      </c>
      <c r="IN241" s="4">
        <f t="shared" si="1301"/>
        <v>0.97905358870742443</v>
      </c>
      <c r="IO241" s="4">
        <f t="shared" si="1301"/>
        <v>0.960476885084114</v>
      </c>
      <c r="IP241" s="4">
        <f t="shared" si="1301"/>
        <v>0.80888057784927614</v>
      </c>
      <c r="IQ241" s="4">
        <f t="shared" si="1301"/>
        <v>0.71623192821653003</v>
      </c>
      <c r="IR241" s="4">
        <f t="shared" si="1301"/>
        <v>0.29716910852362394</v>
      </c>
      <c r="IS241" s="4">
        <f t="shared" si="1301"/>
        <v>0.1630154242177092</v>
      </c>
      <c r="IT241" s="4">
        <f t="shared" si="1301"/>
        <v>0.8202383581513627</v>
      </c>
      <c r="IU241" s="4">
        <f t="shared" si="1301"/>
        <v>0.70347241162295338</v>
      </c>
      <c r="IV241" s="4">
        <f t="shared" ref="IV241:KA241" si="1302">IF(AH1=1,FZ241,0)</f>
        <v>0.29236963080428968</v>
      </c>
      <c r="IW241" s="4">
        <f t="shared" si="1302"/>
        <v>0.19768775909627831</v>
      </c>
      <c r="IX241" s="4">
        <f t="shared" si="1302"/>
        <v>3.9639951702047115E-2</v>
      </c>
      <c r="IY241" s="4">
        <f t="shared" si="1302"/>
        <v>1.8658537700650568E-2</v>
      </c>
      <c r="IZ241" s="4">
        <f t="shared" si="1302"/>
        <v>0.99746645179481752</v>
      </c>
      <c r="JA241" s="4">
        <f t="shared" si="1302"/>
        <v>0.99513844210760261</v>
      </c>
      <c r="JB241" s="4">
        <f t="shared" si="1302"/>
        <v>0.97271440220401817</v>
      </c>
      <c r="JC241" s="4">
        <f t="shared" si="1302"/>
        <v>0.9550762888489388</v>
      </c>
      <c r="JD241" s="4">
        <f t="shared" si="1302"/>
        <v>0.78077077832396247</v>
      </c>
      <c r="JE241" s="4">
        <f t="shared" si="1302"/>
        <v>0.62128780168051168</v>
      </c>
      <c r="JF241" s="4">
        <f t="shared" si="1302"/>
        <v>0.97464115849443456</v>
      </c>
      <c r="JG241" s="4">
        <f t="shared" si="1302"/>
        <v>0.95234169993424567</v>
      </c>
      <c r="JH241" s="4">
        <f t="shared" si="1302"/>
        <v>0.77679323648750587</v>
      </c>
      <c r="JI241" s="4">
        <f t="shared" si="1302"/>
        <v>0.67484249969823484</v>
      </c>
      <c r="JJ241" s="4">
        <f t="shared" si="1302"/>
        <v>0.25798039392722044</v>
      </c>
      <c r="JK241" s="4">
        <f t="shared" si="1302"/>
        <v>0.13804326219776461</v>
      </c>
      <c r="JL241" s="4">
        <f t="shared" si="1302"/>
        <v>0.99936783073232638</v>
      </c>
      <c r="JM241" s="4">
        <f t="shared" si="1302"/>
        <v>0.99878481883182624</v>
      </c>
      <c r="JN241" s="4">
        <f t="shared" si="1302"/>
        <v>0.99306251819992153</v>
      </c>
      <c r="JO241" s="4">
        <f t="shared" si="1302"/>
        <v>0.98842137914926131</v>
      </c>
      <c r="JP241" s="4">
        <f t="shared" si="1302"/>
        <v>0.93464220117292207</v>
      </c>
      <c r="JQ241" s="4">
        <f t="shared" si="1302"/>
        <v>0.86820053277610731</v>
      </c>
      <c r="JR241" s="4">
        <f t="shared" si="1302"/>
        <v>0.99356191454258236</v>
      </c>
      <c r="JS241" s="4">
        <f t="shared" si="1302"/>
        <v>0.98769040622624293</v>
      </c>
      <c r="JT241" s="4">
        <f t="shared" si="1302"/>
        <v>0.93321760681503052</v>
      </c>
      <c r="JU241" s="4">
        <f t="shared" si="1302"/>
        <v>0.89285995257629625</v>
      </c>
      <c r="JV241" s="4">
        <f t="shared" si="1302"/>
        <v>0.58264263622746371</v>
      </c>
      <c r="JW241" s="4">
        <f t="shared" si="1302"/>
        <v>0.3913801076737225</v>
      </c>
      <c r="JX241" s="4">
        <f t="shared" si="1302"/>
        <v>0.99909273693992562</v>
      </c>
      <c r="JY241" s="4">
        <f t="shared" si="1302"/>
        <v>0.99825646510930011</v>
      </c>
      <c r="JZ241" s="4">
        <f t="shared" si="1302"/>
        <v>0.99007087530633919</v>
      </c>
      <c r="KA241" s="4">
        <f t="shared" si="1302"/>
        <v>0.98346167373274418</v>
      </c>
      <c r="KB241" s="4">
        <f t="shared" ref="KB241:KJ241" si="1303">IF(BN1=1,HF241,0)</f>
        <v>0.90877233833929671</v>
      </c>
      <c r="KC241" s="4">
        <f t="shared" si="1303"/>
        <v>0.82106660287230648</v>
      </c>
      <c r="KD241" s="4">
        <f t="shared" si="1303"/>
        <v>0.99078362715260559</v>
      </c>
      <c r="KE241" s="4">
        <f t="shared" si="1303"/>
        <v>0.98242315635605659</v>
      </c>
      <c r="KF241" s="4">
        <f t="shared" si="1303"/>
        <v>0.90684006695482378</v>
      </c>
      <c r="KG241" s="4">
        <f t="shared" si="1303"/>
        <v>0.85305207811899697</v>
      </c>
      <c r="KH241" s="4">
        <f t="shared" si="1303"/>
        <v>0.49302060891567917</v>
      </c>
      <c r="KI241" s="4">
        <f t="shared" si="1303"/>
        <v>0.30937021381368429</v>
      </c>
      <c r="KJ241" s="4">
        <f t="shared" si="1303"/>
        <v>0</v>
      </c>
    </row>
    <row r="242" spans="1:296" x14ac:dyDescent="0.2">
      <c r="A242" s="4" t="str">
        <f>'Respondent Data'!A242</f>
        <v>2032</v>
      </c>
      <c r="B242" s="4">
        <f>SUMPRODUCT('Respondent Data'!I242:Z242,'Product Coding'!A100:R100)</f>
        <v>0.14911929961376225</v>
      </c>
      <c r="C242" s="4">
        <f>SUMPRODUCT('Respondent Data'!I242:Z242,'Product Coding'!A101:R101)</f>
        <v>0.79484156588426413</v>
      </c>
      <c r="D242" s="4">
        <f>SUMPRODUCT('Respondent Data'!I242:Z242,'Product Coding'!A102:R102)</f>
        <v>-8.8051074510819838E-2</v>
      </c>
      <c r="E242" s="4">
        <f>SUMPRODUCT('Respondent Data'!I242:Z242,'Product Coding'!A103:R103)</f>
        <v>-6.0327934492962587E-2</v>
      </c>
      <c r="F242" s="4">
        <f>SUMPRODUCT('Respondent Data'!I242:Z242,'Product Coding'!A104:R104)</f>
        <v>-0.5492106985880898</v>
      </c>
      <c r="G242" s="4">
        <f>SUMPRODUCT('Respondent Data'!I242:Z242,'Product Coding'!A105:R105)</f>
        <v>-0.66286639386369095</v>
      </c>
      <c r="H242" s="4">
        <f>SUMPRODUCT('Respondent Data'!I242:Z242,'Product Coding'!A106:R106)</f>
        <v>-2.6441455082876777</v>
      </c>
      <c r="I242" s="4">
        <f>SUMPRODUCT('Respondent Data'!I242:Z242,'Product Coding'!A107:R107)</f>
        <v>-1.9984232420171759</v>
      </c>
      <c r="J242" s="4">
        <f>SUMPRODUCT('Respondent Data'!I242:Z242,'Product Coding'!A108:R108)</f>
        <v>-2.88131588241226</v>
      </c>
      <c r="K242" s="4">
        <f>SUMPRODUCT('Respondent Data'!I242:Z242,'Product Coding'!A109:R109)</f>
        <v>-2.8535927423944027</v>
      </c>
      <c r="L242" s="4">
        <f>SUMPRODUCT('Respondent Data'!I242:Z242,'Product Coding'!A110:R110)</f>
        <v>-3.3424755064895297</v>
      </c>
      <c r="M242" s="4">
        <f>SUMPRODUCT('Respondent Data'!I242:Z242,'Product Coding'!A111:R111)</f>
        <v>-3.4561312017651309</v>
      </c>
      <c r="N242" s="4">
        <f>SUMPRODUCT('Respondent Data'!I242:Z242,'Product Coding'!A112:R112)</f>
        <v>-1.1308376998063878</v>
      </c>
      <c r="O242" s="4">
        <f>SUMPRODUCT('Respondent Data'!I242:Z242,'Product Coding'!A113:R113)</f>
        <v>-0.48511543353588604</v>
      </c>
      <c r="P242" s="4">
        <f>SUMPRODUCT('Respondent Data'!I242:Z242,'Product Coding'!A114:R114)</f>
        <v>-1.3680080739309701</v>
      </c>
      <c r="Q242" s="4">
        <f>SUMPRODUCT('Respondent Data'!I242:Z242,'Product Coding'!A115:R115)</f>
        <v>-1.3402849339131129</v>
      </c>
      <c r="R242" s="4">
        <f>SUMPRODUCT('Respondent Data'!I242:Z242,'Product Coding'!A116:R116)</f>
        <v>-1.8291676980082399</v>
      </c>
      <c r="S242" s="4">
        <f>SUMPRODUCT('Respondent Data'!I242:Z242,'Product Coding'!A117:R117)</f>
        <v>-1.942823393283841</v>
      </c>
      <c r="T242" s="4">
        <f>SUMPRODUCT('Respondent Data'!I242:Z242,'Product Coding'!A118:R118)</f>
        <v>-3.9241025077078282</v>
      </c>
      <c r="U242" s="4">
        <f>SUMPRODUCT('Respondent Data'!I242:Z242,'Product Coding'!A119:R119)</f>
        <v>-3.2783802414373264</v>
      </c>
      <c r="V242" s="4">
        <f>SUMPRODUCT('Respondent Data'!I242:Z242,'Product Coding'!A120:R120)</f>
        <v>-4.1612728818324101</v>
      </c>
      <c r="W242" s="4">
        <f>SUMPRODUCT('Respondent Data'!I242:Z242,'Product Coding'!A121:R121)</f>
        <v>-4.1335497418145533</v>
      </c>
      <c r="X242" s="4">
        <f>SUMPRODUCT('Respondent Data'!I242:Z242,'Product Coding'!A122:R122)</f>
        <v>-4.6224325059096802</v>
      </c>
      <c r="Y242" s="4">
        <f>SUMPRODUCT('Respondent Data'!I242:Z242,'Product Coding'!A123:R123)</f>
        <v>-4.7360882011852814</v>
      </c>
      <c r="Z242" s="4">
        <f>SUMPRODUCT('Respondent Data'!I242:Z242,'Product Coding'!A124:R124)</f>
        <v>1.143736227479706</v>
      </c>
      <c r="AA242" s="4">
        <f>SUMPRODUCT('Respondent Data'!I242:Z242,'Product Coding'!A125:R125)</f>
        <v>1.789458493750208</v>
      </c>
      <c r="AB242" s="4">
        <f>SUMPRODUCT('Respondent Data'!I242:Z242,'Product Coding'!A126:R126)</f>
        <v>0.90656585335512407</v>
      </c>
      <c r="AC242" s="4">
        <f>SUMPRODUCT('Respondent Data'!I242:Z242,'Product Coding'!A127:R127)</f>
        <v>0.93428899337298121</v>
      </c>
      <c r="AD242" s="4">
        <f>SUMPRODUCT('Respondent Data'!I242:Z242,'Product Coding'!A128:R128)</f>
        <v>0.445406229277854</v>
      </c>
      <c r="AE242" s="4">
        <f>SUMPRODUCT('Respondent Data'!I242:Z242,'Product Coding'!A129:R129)</f>
        <v>0.33175053400225307</v>
      </c>
      <c r="AF242" s="4">
        <f>SUMPRODUCT('Respondent Data'!I242:Z242,'Product Coding'!A130:R130)</f>
        <v>-1.6495285804217341</v>
      </c>
      <c r="AG242" s="4">
        <f>SUMPRODUCT('Respondent Data'!I242:Z242,'Product Coding'!A131:R131)</f>
        <v>-1.0038063141512321</v>
      </c>
      <c r="AH242" s="4">
        <f>SUMPRODUCT('Respondent Data'!I242:Z242,'Product Coding'!A132:R132)</f>
        <v>-1.8866989545463162</v>
      </c>
      <c r="AI242" s="4">
        <f>SUMPRODUCT('Respondent Data'!I242:Z242,'Product Coding'!A133:R133)</f>
        <v>-1.8589758145284589</v>
      </c>
      <c r="AJ242" s="4">
        <f>SUMPRODUCT('Respondent Data'!I242:Z242,'Product Coding'!A134:R134)</f>
        <v>-2.3478585786235859</v>
      </c>
      <c r="AK242" s="4">
        <f>SUMPRODUCT('Respondent Data'!I242:Z242,'Product Coding'!A135:R135)</f>
        <v>-2.4615142738991871</v>
      </c>
      <c r="AL242" s="4">
        <f>SUMPRODUCT('Respondent Data'!I242:Z242,'Product Coding'!A136:R136)</f>
        <v>1.6895163597960745</v>
      </c>
      <c r="AM242" s="4">
        <f>SUMPRODUCT('Respondent Data'!I242:Z242,'Product Coding'!A137:R137)</f>
        <v>2.3352386260665767</v>
      </c>
      <c r="AN242" s="4">
        <f>SUMPRODUCT('Respondent Data'!I242:Z242,'Product Coding'!A138:R138)</f>
        <v>1.4523459856714926</v>
      </c>
      <c r="AO242" s="4">
        <f>SUMPRODUCT('Respondent Data'!I242:Z242,'Product Coding'!A139:R139)</f>
        <v>1.4800691256893497</v>
      </c>
      <c r="AP242" s="4">
        <f>SUMPRODUCT('Respondent Data'!I242:Z242,'Product Coding'!A140:R140)</f>
        <v>0.99118636159422258</v>
      </c>
      <c r="AQ242" s="4">
        <f>SUMPRODUCT('Respondent Data'!I242:Z242,'Product Coding'!A141:R141)</f>
        <v>0.87753066631862153</v>
      </c>
      <c r="AR242" s="4">
        <f>SUMPRODUCT('Respondent Data'!I242:Z242,'Product Coding'!A142:R142)</f>
        <v>-1.1037484481053657</v>
      </c>
      <c r="AS242" s="4">
        <f>SUMPRODUCT('Respondent Data'!I242:Z242,'Product Coding'!A143:R143)</f>
        <v>-0.45802618183486354</v>
      </c>
      <c r="AT242" s="4">
        <f>SUMPRODUCT('Respondent Data'!I242:Z242,'Product Coding'!A144:R144)</f>
        <v>-1.3409188222299475</v>
      </c>
      <c r="AU242" s="4">
        <f>SUMPRODUCT('Respondent Data'!I242:Z242,'Product Coding'!A145:R145)</f>
        <v>-1.3131956822120905</v>
      </c>
      <c r="AV242" s="4">
        <f>SUMPRODUCT('Respondent Data'!I242:Z242,'Product Coding'!A146:R146)</f>
        <v>-1.8020784463072177</v>
      </c>
      <c r="AW242" s="4">
        <f>SUMPRODUCT('Respondent Data'!I242:Z242,'Product Coding'!A147:R147)</f>
        <v>-1.9157341415828186</v>
      </c>
      <c r="AX242" s="4">
        <f>SUMPRODUCT('Respondent Data'!I242:Z242,'Product Coding'!A148:R148)</f>
        <v>3.8727150978003024</v>
      </c>
      <c r="AY242" s="4">
        <f>SUMPRODUCT('Respondent Data'!I242:Z242,'Product Coding'!A149:R149)</f>
        <v>4.5184373640708042</v>
      </c>
      <c r="AZ242" s="4">
        <f>SUMPRODUCT('Respondent Data'!I242:Z242,'Product Coding'!A150:R150)</f>
        <v>3.6355447236757197</v>
      </c>
      <c r="BA242" s="4">
        <f>SUMPRODUCT('Respondent Data'!I242:Z242,'Product Coding'!A151:R151)</f>
        <v>3.6632678636935774</v>
      </c>
      <c r="BB242" s="4">
        <f>SUMPRODUCT('Respondent Data'!I242:Z242,'Product Coding'!A152:R152)</f>
        <v>3.1743850995984504</v>
      </c>
      <c r="BC242" s="4">
        <f>SUMPRODUCT('Respondent Data'!I242:Z242,'Product Coding'!A153:R153)</f>
        <v>3.0607294043228492</v>
      </c>
      <c r="BD242" s="4">
        <f>SUMPRODUCT('Respondent Data'!I242:Z242,'Product Coding'!A154:R154)</f>
        <v>1.079450289898862</v>
      </c>
      <c r="BE242" s="4">
        <f>SUMPRODUCT('Respondent Data'!I242:Z242,'Product Coding'!A155:R155)</f>
        <v>1.7251725561693638</v>
      </c>
      <c r="BF242" s="4">
        <f>SUMPRODUCT('Respondent Data'!I242:Z242,'Product Coding'!A156:R156)</f>
        <v>0.84227991577427974</v>
      </c>
      <c r="BG242" s="4">
        <f>SUMPRODUCT('Respondent Data'!I242:Z242,'Product Coding'!A157:R157)</f>
        <v>0.87000305579213699</v>
      </c>
      <c r="BH242" s="4">
        <f>SUMPRODUCT('Respondent Data'!I242:Z242,'Product Coding'!A158:R158)</f>
        <v>0.38112029169701001</v>
      </c>
      <c r="BI242" s="4">
        <f>SUMPRODUCT('Respondent Data'!I242:Z242,'Product Coding'!A159:R159)</f>
        <v>0.26746459642140885</v>
      </c>
      <c r="BJ242" s="4">
        <f>SUMPRODUCT('Respondent Data'!I242:Z242,'Product Coding'!A160:R160)</f>
        <v>4.5768033293302421</v>
      </c>
      <c r="BK242" s="4">
        <f>SUMPRODUCT('Respondent Data'!I242:Z242,'Product Coding'!A161:R161)</f>
        <v>5.2225255956007439</v>
      </c>
      <c r="BL242" s="4">
        <f>SUMPRODUCT('Respondent Data'!I242:Z242,'Product Coding'!A162:R162)</f>
        <v>4.3396329552056603</v>
      </c>
      <c r="BM242" s="4">
        <f>SUMPRODUCT('Respondent Data'!I242:Z242,'Product Coding'!A163:R163)</f>
        <v>4.3673560952235171</v>
      </c>
      <c r="BN242" s="4">
        <f>SUMPRODUCT('Respondent Data'!I242:Z242,'Product Coding'!A164:R164)</f>
        <v>3.8784733311283901</v>
      </c>
      <c r="BO242" s="4">
        <f>SUMPRODUCT('Respondent Data'!I242:Z242,'Product Coding'!A165:R165)</f>
        <v>3.7648176358527889</v>
      </c>
      <c r="BP242" s="4">
        <f>SUMPRODUCT('Respondent Data'!I242:Z242,'Product Coding'!A166:R166)</f>
        <v>1.7835385214288022</v>
      </c>
      <c r="BQ242" s="4">
        <f>SUMPRODUCT('Respondent Data'!I242:Z242,'Product Coding'!A167:R167)</f>
        <v>2.4292607876993042</v>
      </c>
      <c r="BR242" s="4">
        <f>SUMPRODUCT('Respondent Data'!I242:Z242,'Product Coding'!A168:R168)</f>
        <v>1.5463681473042199</v>
      </c>
      <c r="BS242" s="4">
        <f>SUMPRODUCT('Respondent Data'!I242:Z242,'Product Coding'!A169:R169)</f>
        <v>1.5740912873220771</v>
      </c>
      <c r="BT242" s="4">
        <f>SUMPRODUCT('Respondent Data'!I242:Z242,'Product Coding'!A170:R170)</f>
        <v>1.0852085232269502</v>
      </c>
      <c r="BU242" s="4">
        <f>SUMPRODUCT('Respondent Data'!I242:Z242,'Product Coding'!A171:R171)</f>
        <v>0.97155282795134901</v>
      </c>
      <c r="BV242" s="4">
        <f>SUMPRODUCT('Respondent Data'!I242:Z242,'Product Coding'!A172:R172)</f>
        <v>-3.4547036539360101</v>
      </c>
      <c r="BX242" s="4">
        <f t="shared" si="1014"/>
        <v>0.86146633616717472</v>
      </c>
      <c r="BY242" s="4">
        <f t="shared" si="1015"/>
        <v>0.45165278646418305</v>
      </c>
      <c r="BZ242" s="4">
        <f t="shared" si="1016"/>
        <v>1.0920438962116585</v>
      </c>
      <c r="CA242" s="4">
        <f t="shared" si="1017"/>
        <v>1.0621848164766006</v>
      </c>
      <c r="CB242" s="4">
        <f t="shared" si="1018"/>
        <v>1.731885498576645</v>
      </c>
      <c r="CC242" s="4">
        <f t="shared" si="1019"/>
        <v>1.9403461672103961</v>
      </c>
      <c r="CD242" s="4">
        <f t="shared" si="1020"/>
        <v>14.07141603611235</v>
      </c>
      <c r="CE242" s="4">
        <f t="shared" si="1021"/>
        <v>7.3774145261244604</v>
      </c>
      <c r="CF242" s="4">
        <f t="shared" si="1022"/>
        <v>17.837730098265066</v>
      </c>
      <c r="CG242" s="4">
        <f t="shared" si="1023"/>
        <v>17.350004094627106</v>
      </c>
      <c r="CH242" s="4">
        <f t="shared" si="1024"/>
        <v>28.289069873361385</v>
      </c>
      <c r="CI242" s="4">
        <f t="shared" si="1025"/>
        <v>31.694120857202066</v>
      </c>
      <c r="CJ242" s="4">
        <f t="shared" si="1026"/>
        <v>3.0982508174533594</v>
      </c>
      <c r="CK242" s="4">
        <f t="shared" si="1027"/>
        <v>1.6243625039298002</v>
      </c>
      <c r="CL242" s="4">
        <f t="shared" si="1028"/>
        <v>3.9275195699302885</v>
      </c>
      <c r="CM242" s="4">
        <f t="shared" si="1029"/>
        <v>3.8201318354203755</v>
      </c>
      <c r="CN242" s="4">
        <f t="shared" si="1030"/>
        <v>6.2287003408330843</v>
      </c>
      <c r="CO242" s="4">
        <f t="shared" si="1031"/>
        <v>6.9784260235277333</v>
      </c>
      <c r="CP242" s="4">
        <f t="shared" si="1032"/>
        <v>50.607637705939446</v>
      </c>
      <c r="CQ242" s="4">
        <f t="shared" si="1033"/>
        <v>26.532761208003606</v>
      </c>
      <c r="CR242" s="4">
        <f t="shared" si="1034"/>
        <v>64.153130004301588</v>
      </c>
      <c r="CS242" s="4">
        <f t="shared" si="1035"/>
        <v>62.399030713332543</v>
      </c>
      <c r="CT242" s="4">
        <f t="shared" si="1036"/>
        <v>101.74121748052681</v>
      </c>
      <c r="CU242" s="4">
        <f t="shared" si="1037"/>
        <v>113.98743251092762</v>
      </c>
      <c r="CV242" s="4">
        <f t="shared" si="1038"/>
        <v>0.31862633466115531</v>
      </c>
      <c r="CW242" s="4">
        <f t="shared" si="1039"/>
        <v>0.16705060412558415</v>
      </c>
      <c r="CX242" s="4">
        <f t="shared" si="1040"/>
        <v>0.40390892752364554</v>
      </c>
      <c r="CY242" s="4">
        <f t="shared" si="1041"/>
        <v>0.39286509593915703</v>
      </c>
      <c r="CZ242" s="4">
        <f t="shared" si="1042"/>
        <v>0.64056400731740004</v>
      </c>
      <c r="DA242" s="4">
        <f t="shared" si="1043"/>
        <v>0.71766633387296275</v>
      </c>
      <c r="DB242" s="4">
        <f t="shared" si="1044"/>
        <v>5.2045257334450463</v>
      </c>
      <c r="DC242" s="4">
        <f t="shared" si="1045"/>
        <v>2.728648179328089</v>
      </c>
      <c r="DD242" s="4">
        <f t="shared" si="1046"/>
        <v>6.5975538698034786</v>
      </c>
      <c r="DE242" s="4">
        <f t="shared" si="1047"/>
        <v>6.4171610415131592</v>
      </c>
      <c r="DF242" s="4">
        <f t="shared" si="1048"/>
        <v>10.463139726185746</v>
      </c>
      <c r="DG242" s="4">
        <f t="shared" si="1049"/>
        <v>11.722549257082351</v>
      </c>
      <c r="DH242" s="4">
        <f t="shared" si="1050"/>
        <v>0.1846087866369632</v>
      </c>
      <c r="DI242" s="4">
        <f t="shared" si="1051"/>
        <v>9.6787383777902886E-2</v>
      </c>
      <c r="DJ242" s="4">
        <f t="shared" si="1052"/>
        <v>0.23402063455073152</v>
      </c>
      <c r="DK242" s="4">
        <f t="shared" si="1053"/>
        <v>0.22762195331553622</v>
      </c>
      <c r="DL242" s="4">
        <f t="shared" si="1054"/>
        <v>0.3711361280916517</v>
      </c>
      <c r="DM242" s="4">
        <f t="shared" si="1055"/>
        <v>0.41580841472937208</v>
      </c>
      <c r="DN242" s="4">
        <f t="shared" si="1056"/>
        <v>3.0154481163457802</v>
      </c>
      <c r="DO242" s="4">
        <f t="shared" si="1057"/>
        <v>1.5809503947017245</v>
      </c>
      <c r="DP242" s="4">
        <f t="shared" si="1058"/>
        <v>3.8225541400137977</v>
      </c>
      <c r="DQ242" s="4">
        <f t="shared" si="1059"/>
        <v>3.7180364102282133</v>
      </c>
      <c r="DR242" s="4">
        <f t="shared" si="1060"/>
        <v>6.062234407957253</v>
      </c>
      <c r="DS242" s="4">
        <f t="shared" si="1061"/>
        <v>6.7919232003952663</v>
      </c>
      <c r="DT242" s="4">
        <f t="shared" si="1062"/>
        <v>2.0801813724143109E-2</v>
      </c>
      <c r="DU242" s="4">
        <f t="shared" si="1063"/>
        <v>1.0906052549678394E-2</v>
      </c>
      <c r="DV242" s="4">
        <f t="shared" si="1064"/>
        <v>2.6369566347365758E-2</v>
      </c>
      <c r="DW242" s="4">
        <f t="shared" si="1065"/>
        <v>2.5648559630624491E-2</v>
      </c>
      <c r="DX242" s="4">
        <f t="shared" si="1066"/>
        <v>4.1819811199151569E-2</v>
      </c>
      <c r="DY242" s="4">
        <f t="shared" si="1067"/>
        <v>4.6853507602220422E-2</v>
      </c>
      <c r="DZ242" s="4">
        <f t="shared" si="1068"/>
        <v>0.33978225605478146</v>
      </c>
      <c r="EA242" s="4">
        <f t="shared" si="1069"/>
        <v>0.17814230956605565</v>
      </c>
      <c r="EB242" s="4">
        <f t="shared" si="1070"/>
        <v>0.43072738096366464</v>
      </c>
      <c r="EC242" s="4">
        <f t="shared" si="1071"/>
        <v>0.41895026902074506</v>
      </c>
      <c r="ED242" s="4">
        <f t="shared" si="1072"/>
        <v>0.68309571393482305</v>
      </c>
      <c r="EE242" s="4">
        <f t="shared" si="1073"/>
        <v>0.76531742511880918</v>
      </c>
      <c r="EF242" s="4">
        <f t="shared" si="1074"/>
        <v>1.0287730274363251E-2</v>
      </c>
      <c r="EG242" s="4">
        <f t="shared" si="1075"/>
        <v>5.3936896309624439E-3</v>
      </c>
      <c r="EH242" s="4">
        <f t="shared" si="1076"/>
        <v>1.3041314071511319E-2</v>
      </c>
      <c r="EI242" s="4">
        <f t="shared" si="1077"/>
        <v>1.2684733499922548E-2</v>
      </c>
      <c r="EJ242" s="4">
        <f t="shared" si="1078"/>
        <v>2.0682376231565332E-2</v>
      </c>
      <c r="EK242" s="4">
        <f t="shared" si="1079"/>
        <v>2.3171837562415608E-2</v>
      </c>
      <c r="EL242" s="4">
        <f t="shared" si="1080"/>
        <v>0.16804247209699566</v>
      </c>
      <c r="EM242" s="4">
        <f t="shared" si="1081"/>
        <v>8.8101934551055278E-2</v>
      </c>
      <c r="EN242" s="4">
        <f t="shared" si="1082"/>
        <v>0.21302022871179321</v>
      </c>
      <c r="EO242" s="4">
        <f t="shared" si="1083"/>
        <v>0.20719574856374162</v>
      </c>
      <c r="EP242" s="4">
        <f t="shared" si="1084"/>
        <v>0.33783133286972739</v>
      </c>
      <c r="EQ242" s="4">
        <f t="shared" si="1085"/>
        <v>0.37849484416613427</v>
      </c>
      <c r="ER242" s="4">
        <f t="shared" si="1086"/>
        <v>31.64890826302501</v>
      </c>
      <c r="ET242" s="4">
        <f t="shared" si="1087"/>
        <v>0.53721089689918089</v>
      </c>
      <c r="EU242" s="4">
        <f t="shared" si="1088"/>
        <v>0.68886996210417373</v>
      </c>
      <c r="EV242" s="4">
        <f t="shared" si="1089"/>
        <v>0.47800144242232806</v>
      </c>
      <c r="EW242" s="4">
        <f t="shared" si="1090"/>
        <v>0.48492258890188905</v>
      </c>
      <c r="EX242" s="4">
        <f t="shared" si="1091"/>
        <v>0.36604755233007225</v>
      </c>
      <c r="EY242" s="4">
        <f t="shared" si="1092"/>
        <v>0.34009601017445273</v>
      </c>
      <c r="EZ242" s="4">
        <f t="shared" si="1093"/>
        <v>6.6350766086207019E-2</v>
      </c>
      <c r="FA242" s="4">
        <f t="shared" si="1094"/>
        <v>0.11936857092144126</v>
      </c>
      <c r="FB242" s="4">
        <f t="shared" si="1095"/>
        <v>5.3084952103231317E-2</v>
      </c>
      <c r="FC242" s="4">
        <f t="shared" si="1096"/>
        <v>5.4495900646300166E-2</v>
      </c>
      <c r="FD242" s="4">
        <f t="shared" si="1097"/>
        <v>3.4142429388292289E-2</v>
      </c>
      <c r="FE242" s="4">
        <f t="shared" si="1098"/>
        <v>3.0586538918348487E-2</v>
      </c>
      <c r="FF242" s="4">
        <f t="shared" si="1099"/>
        <v>0.24400653950735912</v>
      </c>
      <c r="FG242" s="4">
        <f t="shared" si="1100"/>
        <v>0.3810449198624693</v>
      </c>
      <c r="FH242" s="4">
        <f t="shared" si="1101"/>
        <v>0.20294186269749254</v>
      </c>
      <c r="FI242" s="4">
        <f t="shared" si="1102"/>
        <v>0.2074632051869568</v>
      </c>
      <c r="FJ242" s="4">
        <f t="shared" si="1103"/>
        <v>0.13833745387829333</v>
      </c>
      <c r="FK242" s="4">
        <f t="shared" si="1104"/>
        <v>0.12533800489608862</v>
      </c>
      <c r="FL242" s="4">
        <f t="shared" si="1105"/>
        <v>1.9376976828468773E-2</v>
      </c>
      <c r="FM242" s="4">
        <f t="shared" si="1106"/>
        <v>3.6320367305161756E-2</v>
      </c>
      <c r="FN242" s="4">
        <f t="shared" si="1107"/>
        <v>1.5348456780725305E-2</v>
      </c>
      <c r="FO242" s="4">
        <f t="shared" si="1108"/>
        <v>1.5773111808627453E-2</v>
      </c>
      <c r="FP242" s="4">
        <f t="shared" si="1109"/>
        <v>9.7331920384293308E-3</v>
      </c>
      <c r="FQ242" s="4">
        <f t="shared" si="1110"/>
        <v>8.6966025605012699E-3</v>
      </c>
      <c r="FR242" s="4">
        <f t="shared" si="1111"/>
        <v>0.75836495428173589</v>
      </c>
      <c r="FS242" s="4">
        <f t="shared" si="1112"/>
        <v>0.85686087344023332</v>
      </c>
      <c r="FT242" s="4">
        <f t="shared" si="1113"/>
        <v>0.71229691641316051</v>
      </c>
      <c r="FU242" s="4">
        <f t="shared" si="1114"/>
        <v>0.71794461855312497</v>
      </c>
      <c r="FV242" s="4">
        <f t="shared" si="1115"/>
        <v>0.60954647032344045</v>
      </c>
      <c r="FW242" s="4">
        <f t="shared" si="1116"/>
        <v>0.58218524766985347</v>
      </c>
      <c r="FX242" s="4">
        <f t="shared" si="1117"/>
        <v>0.16117267345827457</v>
      </c>
      <c r="FY242" s="4">
        <f t="shared" si="1118"/>
        <v>0.26819371308456413</v>
      </c>
      <c r="FZ242" s="4">
        <f t="shared" si="1119"/>
        <v>0.13162131090304022</v>
      </c>
      <c r="GA242" s="4">
        <f t="shared" si="1120"/>
        <v>0.13482247377441223</v>
      </c>
      <c r="GB242" s="4">
        <f t="shared" si="1121"/>
        <v>8.7236134591961459E-2</v>
      </c>
      <c r="GC242" s="4">
        <f t="shared" si="1122"/>
        <v>7.8600599596289469E-2</v>
      </c>
      <c r="GD242" s="4">
        <f t="shared" si="1123"/>
        <v>0.84416054589544531</v>
      </c>
      <c r="GE242" s="4">
        <f t="shared" si="1124"/>
        <v>0.91175374078017091</v>
      </c>
      <c r="GF242" s="4">
        <f t="shared" si="1125"/>
        <v>0.8103592209088698</v>
      </c>
      <c r="GG242" s="4">
        <f t="shared" si="1126"/>
        <v>0.81458302150692286</v>
      </c>
      <c r="GH242" s="4">
        <f t="shared" si="1127"/>
        <v>0.7293221872811424</v>
      </c>
      <c r="GI242" s="4">
        <f t="shared" si="1128"/>
        <v>0.70631025327755748</v>
      </c>
      <c r="GJ242" s="4">
        <f t="shared" si="1129"/>
        <v>0.24903820720015687</v>
      </c>
      <c r="GK242" s="4">
        <f t="shared" si="1130"/>
        <v>0.3874541727159263</v>
      </c>
      <c r="GL242" s="4">
        <f t="shared" si="1131"/>
        <v>0.20735899918733497</v>
      </c>
      <c r="GM242" s="4">
        <f t="shared" si="1132"/>
        <v>0.21195258218696739</v>
      </c>
      <c r="GN242" s="4">
        <f t="shared" si="1133"/>
        <v>0.14159824529093326</v>
      </c>
      <c r="GO242" s="4">
        <f t="shared" si="1134"/>
        <v>0.12833802057356936</v>
      </c>
      <c r="GP242" s="4">
        <f t="shared" si="1135"/>
        <v>0.97962208389084582</v>
      </c>
      <c r="GQ242" s="4">
        <f t="shared" si="1136"/>
        <v>0.98921160623959914</v>
      </c>
      <c r="GR242" s="4">
        <f t="shared" si="1137"/>
        <v>0.97430792259243471</v>
      </c>
      <c r="GS242" s="4">
        <f t="shared" si="1138"/>
        <v>0.9749928380537467</v>
      </c>
      <c r="GT242" s="4">
        <f t="shared" si="1139"/>
        <v>0.95985888274574427</v>
      </c>
      <c r="GU242" s="4">
        <f t="shared" si="1140"/>
        <v>0.95524349179520185</v>
      </c>
      <c r="GV242" s="4">
        <f t="shared" si="1141"/>
        <v>0.74638994170938755</v>
      </c>
      <c r="GW242" s="4">
        <f t="shared" si="1142"/>
        <v>0.84879389516902193</v>
      </c>
      <c r="GX242" s="4">
        <f t="shared" si="1143"/>
        <v>0.69894517523418842</v>
      </c>
      <c r="GY242" s="4">
        <f t="shared" si="1144"/>
        <v>0.70474633384447394</v>
      </c>
      <c r="GZ242" s="4">
        <f t="shared" si="1145"/>
        <v>0.59414327522832988</v>
      </c>
      <c r="HA242" s="4">
        <f t="shared" si="1146"/>
        <v>0.56647036151739005</v>
      </c>
      <c r="HB242" s="4">
        <f t="shared" si="1147"/>
        <v>0.98981702938075911</v>
      </c>
      <c r="HC242" s="4">
        <f t="shared" si="1148"/>
        <v>0.99463524618605637</v>
      </c>
      <c r="HD242" s="4">
        <f t="shared" si="1149"/>
        <v>0.98712657234175671</v>
      </c>
      <c r="HE242" s="4">
        <f t="shared" si="1150"/>
        <v>0.98747415352448042</v>
      </c>
      <c r="HF242" s="4">
        <f t="shared" si="1151"/>
        <v>0.97973671661900719</v>
      </c>
      <c r="HG242" s="4">
        <f t="shared" si="1152"/>
        <v>0.97735293651394883</v>
      </c>
      <c r="HH242" s="4">
        <f t="shared" si="1153"/>
        <v>0.85613325190537992</v>
      </c>
      <c r="HI242" s="4">
        <f t="shared" si="1154"/>
        <v>0.91903154313625446</v>
      </c>
      <c r="HJ242" s="4">
        <f t="shared" si="1155"/>
        <v>0.82438856033092123</v>
      </c>
      <c r="HK242" s="4">
        <f t="shared" si="1156"/>
        <v>0.82836607169114673</v>
      </c>
      <c r="HL242" s="4">
        <f t="shared" si="1157"/>
        <v>0.7474783819384323</v>
      </c>
      <c r="HM242" s="4">
        <f t="shared" si="1158"/>
        <v>0.725428901117806</v>
      </c>
      <c r="HN242" s="4">
        <f t="shared" si="1159"/>
        <v>3.0628895519073242E-2</v>
      </c>
      <c r="HP242" s="4">
        <f t="shared" ref="HP242:IU242" si="1304">IF(B1=1,ET242,0)</f>
        <v>0.53721089689918089</v>
      </c>
      <c r="HQ242" s="4">
        <f t="shared" si="1304"/>
        <v>0.68886996210417373</v>
      </c>
      <c r="HR242" s="4">
        <f t="shared" si="1304"/>
        <v>0.47800144242232806</v>
      </c>
      <c r="HS242" s="4">
        <f t="shared" si="1304"/>
        <v>0.48492258890188905</v>
      </c>
      <c r="HT242" s="4">
        <f t="shared" si="1304"/>
        <v>0.36604755233007225</v>
      </c>
      <c r="HU242" s="4">
        <f t="shared" si="1304"/>
        <v>0.34009601017445273</v>
      </c>
      <c r="HV242" s="4">
        <f t="shared" si="1304"/>
        <v>6.6350766086207019E-2</v>
      </c>
      <c r="HW242" s="4">
        <f t="shared" si="1304"/>
        <v>0.11936857092144126</v>
      </c>
      <c r="HX242" s="4">
        <f t="shared" si="1304"/>
        <v>5.3084952103231317E-2</v>
      </c>
      <c r="HY242" s="4">
        <f t="shared" si="1304"/>
        <v>5.4495900646300166E-2</v>
      </c>
      <c r="HZ242" s="4">
        <f t="shared" si="1304"/>
        <v>3.4142429388292289E-2</v>
      </c>
      <c r="IA242" s="4">
        <f t="shared" si="1304"/>
        <v>3.0586538918348487E-2</v>
      </c>
      <c r="IB242" s="4">
        <f t="shared" si="1304"/>
        <v>0.24400653950735912</v>
      </c>
      <c r="IC242" s="4">
        <f t="shared" si="1304"/>
        <v>0.3810449198624693</v>
      </c>
      <c r="ID242" s="4">
        <f t="shared" si="1304"/>
        <v>0.20294186269749254</v>
      </c>
      <c r="IE242" s="4">
        <f t="shared" si="1304"/>
        <v>0.2074632051869568</v>
      </c>
      <c r="IF242" s="4">
        <f t="shared" si="1304"/>
        <v>0.13833745387829333</v>
      </c>
      <c r="IG242" s="4">
        <f t="shared" si="1304"/>
        <v>0.12533800489608862</v>
      </c>
      <c r="IH242" s="4">
        <f t="shared" si="1304"/>
        <v>1.9376976828468773E-2</v>
      </c>
      <c r="II242" s="4">
        <f t="shared" si="1304"/>
        <v>3.6320367305161756E-2</v>
      </c>
      <c r="IJ242" s="4">
        <f t="shared" si="1304"/>
        <v>1.5348456780725305E-2</v>
      </c>
      <c r="IK242" s="4">
        <f t="shared" si="1304"/>
        <v>1.5773111808627453E-2</v>
      </c>
      <c r="IL242" s="4">
        <f t="shared" si="1304"/>
        <v>9.7331920384293308E-3</v>
      </c>
      <c r="IM242" s="4">
        <f t="shared" si="1304"/>
        <v>8.6966025605012699E-3</v>
      </c>
      <c r="IN242" s="4">
        <f t="shared" si="1304"/>
        <v>0.75836495428173589</v>
      </c>
      <c r="IO242" s="4">
        <f t="shared" si="1304"/>
        <v>0.85686087344023332</v>
      </c>
      <c r="IP242" s="4">
        <f t="shared" si="1304"/>
        <v>0.71229691641316051</v>
      </c>
      <c r="IQ242" s="4">
        <f t="shared" si="1304"/>
        <v>0.71794461855312497</v>
      </c>
      <c r="IR242" s="4">
        <f t="shared" si="1304"/>
        <v>0.60954647032344045</v>
      </c>
      <c r="IS242" s="4">
        <f t="shared" si="1304"/>
        <v>0.58218524766985347</v>
      </c>
      <c r="IT242" s="4">
        <f t="shared" si="1304"/>
        <v>0.16117267345827457</v>
      </c>
      <c r="IU242" s="4">
        <f t="shared" si="1304"/>
        <v>0.26819371308456413</v>
      </c>
      <c r="IV242" s="4">
        <f t="shared" ref="IV242:KA242" si="1305">IF(AH1=1,FZ242,0)</f>
        <v>0.13162131090304022</v>
      </c>
      <c r="IW242" s="4">
        <f t="shared" si="1305"/>
        <v>0.13482247377441223</v>
      </c>
      <c r="IX242" s="4">
        <f t="shared" si="1305"/>
        <v>8.7236134591961459E-2</v>
      </c>
      <c r="IY242" s="4">
        <f t="shared" si="1305"/>
        <v>7.8600599596289469E-2</v>
      </c>
      <c r="IZ242" s="4">
        <f t="shared" si="1305"/>
        <v>0.84416054589544531</v>
      </c>
      <c r="JA242" s="4">
        <f t="shared" si="1305"/>
        <v>0.91175374078017091</v>
      </c>
      <c r="JB242" s="4">
        <f t="shared" si="1305"/>
        <v>0.8103592209088698</v>
      </c>
      <c r="JC242" s="4">
        <f t="shared" si="1305"/>
        <v>0.81458302150692286</v>
      </c>
      <c r="JD242" s="4">
        <f t="shared" si="1305"/>
        <v>0.7293221872811424</v>
      </c>
      <c r="JE242" s="4">
        <f t="shared" si="1305"/>
        <v>0.70631025327755748</v>
      </c>
      <c r="JF242" s="4">
        <f t="shared" si="1305"/>
        <v>0.24903820720015687</v>
      </c>
      <c r="JG242" s="4">
        <f t="shared" si="1305"/>
        <v>0.3874541727159263</v>
      </c>
      <c r="JH242" s="4">
        <f t="shared" si="1305"/>
        <v>0.20735899918733497</v>
      </c>
      <c r="JI242" s="4">
        <f t="shared" si="1305"/>
        <v>0.21195258218696739</v>
      </c>
      <c r="JJ242" s="4">
        <f t="shared" si="1305"/>
        <v>0.14159824529093326</v>
      </c>
      <c r="JK242" s="4">
        <f t="shared" si="1305"/>
        <v>0.12833802057356936</v>
      </c>
      <c r="JL242" s="4">
        <f t="shared" si="1305"/>
        <v>0.97962208389084582</v>
      </c>
      <c r="JM242" s="4">
        <f t="shared" si="1305"/>
        <v>0.98921160623959914</v>
      </c>
      <c r="JN242" s="4">
        <f t="shared" si="1305"/>
        <v>0.97430792259243471</v>
      </c>
      <c r="JO242" s="4">
        <f t="shared" si="1305"/>
        <v>0.9749928380537467</v>
      </c>
      <c r="JP242" s="4">
        <f t="shared" si="1305"/>
        <v>0.95985888274574427</v>
      </c>
      <c r="JQ242" s="4">
        <f t="shared" si="1305"/>
        <v>0.95524349179520185</v>
      </c>
      <c r="JR242" s="4">
        <f t="shared" si="1305"/>
        <v>0.74638994170938755</v>
      </c>
      <c r="JS242" s="4">
        <f t="shared" si="1305"/>
        <v>0.84879389516902193</v>
      </c>
      <c r="JT242" s="4">
        <f t="shared" si="1305"/>
        <v>0.69894517523418842</v>
      </c>
      <c r="JU242" s="4">
        <f t="shared" si="1305"/>
        <v>0.70474633384447394</v>
      </c>
      <c r="JV242" s="4">
        <f t="shared" si="1305"/>
        <v>0.59414327522832988</v>
      </c>
      <c r="JW242" s="4">
        <f t="shared" si="1305"/>
        <v>0.56647036151739005</v>
      </c>
      <c r="JX242" s="4">
        <f t="shared" si="1305"/>
        <v>0.98981702938075911</v>
      </c>
      <c r="JY242" s="4">
        <f t="shared" si="1305"/>
        <v>0.99463524618605637</v>
      </c>
      <c r="JZ242" s="4">
        <f t="shared" si="1305"/>
        <v>0.98712657234175671</v>
      </c>
      <c r="KA242" s="4">
        <f t="shared" si="1305"/>
        <v>0.98747415352448042</v>
      </c>
      <c r="KB242" s="4">
        <f t="shared" ref="KB242:KJ242" si="1306">IF(BN1=1,HF242,0)</f>
        <v>0.97973671661900719</v>
      </c>
      <c r="KC242" s="4">
        <f t="shared" si="1306"/>
        <v>0.97735293651394883</v>
      </c>
      <c r="KD242" s="4">
        <f t="shared" si="1306"/>
        <v>0.85613325190537992</v>
      </c>
      <c r="KE242" s="4">
        <f t="shared" si="1306"/>
        <v>0.91903154313625446</v>
      </c>
      <c r="KF242" s="4">
        <f t="shared" si="1306"/>
        <v>0.82438856033092123</v>
      </c>
      <c r="KG242" s="4">
        <f t="shared" si="1306"/>
        <v>0.82836607169114673</v>
      </c>
      <c r="KH242" s="4">
        <f t="shared" si="1306"/>
        <v>0.7474783819384323</v>
      </c>
      <c r="KI242" s="4">
        <f t="shared" si="1306"/>
        <v>0.725428901117806</v>
      </c>
      <c r="KJ242" s="4">
        <f t="shared" si="1306"/>
        <v>0</v>
      </c>
    </row>
    <row r="243" spans="1:296" x14ac:dyDescent="0.2">
      <c r="A243" s="4" t="str">
        <f>'Respondent Data'!A243</f>
        <v>2036</v>
      </c>
      <c r="B243" s="4">
        <f>SUMPRODUCT('Respondent Data'!I243:Z243,'Product Coding'!A100:R100)</f>
        <v>-1.1390797808706818</v>
      </c>
      <c r="C243" s="4">
        <f>SUMPRODUCT('Respondent Data'!I243:Z243,'Product Coding'!A101:R101)</f>
        <v>-2.051792871294924</v>
      </c>
      <c r="D243" s="4">
        <f>SUMPRODUCT('Respondent Data'!I243:Z243,'Product Coding'!A102:R102)</f>
        <v>-1.8111620675980087</v>
      </c>
      <c r="E243" s="4">
        <f>SUMPRODUCT('Respondent Data'!I243:Z243,'Product Coding'!A103:R103)</f>
        <v>-2.060160292268872</v>
      </c>
      <c r="F243" s="4">
        <f>SUMPRODUCT('Respondent Data'!I243:Z243,'Product Coding'!A104:R104)</f>
        <v>-2.1706174589146281</v>
      </c>
      <c r="G243" s="4">
        <f>SUMPRODUCT('Respondent Data'!I243:Z243,'Product Coding'!A105:R105)</f>
        <v>-2.5625165013631559</v>
      </c>
      <c r="H243" s="4">
        <f>SUMPRODUCT('Respondent Data'!I243:Z243,'Product Coding'!A106:R106)</f>
        <v>-3.5849371659700422</v>
      </c>
      <c r="I243" s="4">
        <f>SUMPRODUCT('Respondent Data'!I243:Z243,'Product Coding'!A107:R107)</f>
        <v>-4.4976502563942837</v>
      </c>
      <c r="J243" s="4">
        <f>SUMPRODUCT('Respondent Data'!I243:Z243,'Product Coding'!A108:R108)</f>
        <v>-4.257019452697369</v>
      </c>
      <c r="K243" s="4">
        <f>SUMPRODUCT('Respondent Data'!I243:Z243,'Product Coding'!A109:R109)</f>
        <v>-4.5060176773682326</v>
      </c>
      <c r="L243" s="4">
        <f>SUMPRODUCT('Respondent Data'!I243:Z243,'Product Coding'!A110:R110)</f>
        <v>-4.6164748440139878</v>
      </c>
      <c r="M243" s="4">
        <f>SUMPRODUCT('Respondent Data'!I243:Z243,'Product Coding'!A111:R111)</f>
        <v>-5.0083738864625165</v>
      </c>
      <c r="N243" s="4">
        <f>SUMPRODUCT('Respondent Data'!I243:Z243,'Product Coding'!A112:R112)</f>
        <v>-2.4773264408683815</v>
      </c>
      <c r="O243" s="4">
        <f>SUMPRODUCT('Respondent Data'!I243:Z243,'Product Coding'!A113:R113)</f>
        <v>-3.390039531292623</v>
      </c>
      <c r="P243" s="4">
        <f>SUMPRODUCT('Respondent Data'!I243:Z243,'Product Coding'!A114:R114)</f>
        <v>-3.1494087275957083</v>
      </c>
      <c r="Q243" s="4">
        <f>SUMPRODUCT('Respondent Data'!I243:Z243,'Product Coding'!A115:R115)</f>
        <v>-3.3984069522665719</v>
      </c>
      <c r="R243" s="4">
        <f>SUMPRODUCT('Respondent Data'!I243:Z243,'Product Coding'!A116:R116)</f>
        <v>-3.5088641189123271</v>
      </c>
      <c r="S243" s="4">
        <f>SUMPRODUCT('Respondent Data'!I243:Z243,'Product Coding'!A117:R117)</f>
        <v>-3.9007631613608558</v>
      </c>
      <c r="T243" s="4">
        <f>SUMPRODUCT('Respondent Data'!I243:Z243,'Product Coding'!A118:R118)</f>
        <v>-4.9231838259677421</v>
      </c>
      <c r="U243" s="4">
        <f>SUMPRODUCT('Respondent Data'!I243:Z243,'Product Coding'!A119:R119)</f>
        <v>-5.8358969163919836</v>
      </c>
      <c r="V243" s="4">
        <f>SUMPRODUCT('Respondent Data'!I243:Z243,'Product Coding'!A120:R120)</f>
        <v>-5.5952661126950689</v>
      </c>
      <c r="W243" s="4">
        <f>SUMPRODUCT('Respondent Data'!I243:Z243,'Product Coding'!A121:R121)</f>
        <v>-5.8442643373659324</v>
      </c>
      <c r="X243" s="4">
        <f>SUMPRODUCT('Respondent Data'!I243:Z243,'Product Coding'!A122:R122)</f>
        <v>-5.9547215040116876</v>
      </c>
      <c r="Y243" s="4">
        <f>SUMPRODUCT('Respondent Data'!I243:Z243,'Product Coding'!A123:R123)</f>
        <v>-6.3466205464602163</v>
      </c>
      <c r="Z243" s="4">
        <f>SUMPRODUCT('Respondent Data'!I243:Z243,'Product Coding'!A124:R124)</f>
        <v>-0.27739502803010185</v>
      </c>
      <c r="AA243" s="4">
        <f>SUMPRODUCT('Respondent Data'!I243:Z243,'Product Coding'!A125:R125)</f>
        <v>-1.1901081184543438</v>
      </c>
      <c r="AB243" s="4">
        <f>SUMPRODUCT('Respondent Data'!I243:Z243,'Product Coding'!A126:R126)</f>
        <v>-0.94947731475742914</v>
      </c>
      <c r="AC243" s="4">
        <f>SUMPRODUCT('Respondent Data'!I243:Z243,'Product Coding'!A127:R127)</f>
        <v>-1.1984755394282922</v>
      </c>
      <c r="AD243" s="4">
        <f>SUMPRODUCT('Respondent Data'!I243:Z243,'Product Coding'!A128:R128)</f>
        <v>-1.3089327060740479</v>
      </c>
      <c r="AE243" s="4">
        <f>SUMPRODUCT('Respondent Data'!I243:Z243,'Product Coding'!A129:R129)</f>
        <v>-1.7008317485225757</v>
      </c>
      <c r="AF243" s="4">
        <f>SUMPRODUCT('Respondent Data'!I243:Z243,'Product Coding'!A130:R130)</f>
        <v>-2.7232524131294618</v>
      </c>
      <c r="AG243" s="4">
        <f>SUMPRODUCT('Respondent Data'!I243:Z243,'Product Coding'!A131:R131)</f>
        <v>-3.6359655035537042</v>
      </c>
      <c r="AH243" s="4">
        <f>SUMPRODUCT('Respondent Data'!I243:Z243,'Product Coding'!A132:R132)</f>
        <v>-3.3953346998567895</v>
      </c>
      <c r="AI243" s="4">
        <f>SUMPRODUCT('Respondent Data'!I243:Z243,'Product Coding'!A133:R133)</f>
        <v>-3.6443329245276521</v>
      </c>
      <c r="AJ243" s="4">
        <f>SUMPRODUCT('Respondent Data'!I243:Z243,'Product Coding'!A134:R134)</f>
        <v>-3.7547900911734082</v>
      </c>
      <c r="AK243" s="4">
        <f>SUMPRODUCT('Respondent Data'!I243:Z243,'Product Coding'!A135:R135)</f>
        <v>-4.146689133621936</v>
      </c>
      <c r="AL243" s="4">
        <f>SUMPRODUCT('Respondent Data'!I243:Z243,'Product Coding'!A136:R136)</f>
        <v>2.5244583761143726</v>
      </c>
      <c r="AM243" s="4">
        <f>SUMPRODUCT('Respondent Data'!I243:Z243,'Product Coding'!A137:R137)</f>
        <v>1.6117452856901311</v>
      </c>
      <c r="AN243" s="4">
        <f>SUMPRODUCT('Respondent Data'!I243:Z243,'Product Coding'!A138:R138)</f>
        <v>1.852376089387046</v>
      </c>
      <c r="AO243" s="4">
        <f>SUMPRODUCT('Respondent Data'!I243:Z243,'Product Coding'!A139:R139)</f>
        <v>1.6033778647161827</v>
      </c>
      <c r="AP243" s="4">
        <f>SUMPRODUCT('Respondent Data'!I243:Z243,'Product Coding'!A140:R140)</f>
        <v>1.492920698070427</v>
      </c>
      <c r="AQ243" s="4">
        <f>SUMPRODUCT('Respondent Data'!I243:Z243,'Product Coding'!A141:R141)</f>
        <v>1.101021655621899</v>
      </c>
      <c r="AR243" s="4">
        <f>SUMPRODUCT('Respondent Data'!I243:Z243,'Product Coding'!A142:R142)</f>
        <v>7.8600991015012722E-2</v>
      </c>
      <c r="AS243" s="4">
        <f>SUMPRODUCT('Respondent Data'!I243:Z243,'Product Coding'!A143:R143)</f>
        <v>-0.83411209940922904</v>
      </c>
      <c r="AT243" s="4">
        <f>SUMPRODUCT('Respondent Data'!I243:Z243,'Product Coding'!A144:R144)</f>
        <v>-0.59348129571231412</v>
      </c>
      <c r="AU243" s="4">
        <f>SUMPRODUCT('Respondent Data'!I243:Z243,'Product Coding'!A145:R145)</f>
        <v>-0.84247952038317742</v>
      </c>
      <c r="AV243" s="4">
        <f>SUMPRODUCT('Respondent Data'!I243:Z243,'Product Coding'!A146:R146)</f>
        <v>-0.95293668702893308</v>
      </c>
      <c r="AW243" s="4">
        <f>SUMPRODUCT('Respondent Data'!I243:Z243,'Product Coding'!A147:R147)</f>
        <v>-1.3448357294774611</v>
      </c>
      <c r="AX243" s="4">
        <f>SUMPRODUCT('Respondent Data'!I243:Z243,'Product Coding'!A148:R148)</f>
        <v>5.465206366490448</v>
      </c>
      <c r="AY243" s="4">
        <f>SUMPRODUCT('Respondent Data'!I243:Z243,'Product Coding'!A149:R149)</f>
        <v>4.5524932760662065</v>
      </c>
      <c r="AZ243" s="4">
        <f>SUMPRODUCT('Respondent Data'!I243:Z243,'Product Coding'!A150:R150)</f>
        <v>4.7931240797631212</v>
      </c>
      <c r="BA243" s="4">
        <f>SUMPRODUCT('Respondent Data'!I243:Z243,'Product Coding'!A151:R151)</f>
        <v>4.5441258550922576</v>
      </c>
      <c r="BB243" s="4">
        <f>SUMPRODUCT('Respondent Data'!I243:Z243,'Product Coding'!A152:R152)</f>
        <v>4.4336686884465024</v>
      </c>
      <c r="BC243" s="4">
        <f>SUMPRODUCT('Respondent Data'!I243:Z243,'Product Coding'!A153:R153)</f>
        <v>4.0417696459979746</v>
      </c>
      <c r="BD243" s="4">
        <f>SUMPRODUCT('Respondent Data'!I243:Z243,'Product Coding'!A154:R154)</f>
        <v>3.0193489813910874</v>
      </c>
      <c r="BE243" s="4">
        <f>SUMPRODUCT('Respondent Data'!I243:Z243,'Product Coding'!A155:R155)</f>
        <v>2.1066358909668459</v>
      </c>
      <c r="BF243" s="4">
        <f>SUMPRODUCT('Respondent Data'!I243:Z243,'Product Coding'!A156:R156)</f>
        <v>2.3472666946637606</v>
      </c>
      <c r="BG243" s="4">
        <f>SUMPRODUCT('Respondent Data'!I243:Z243,'Product Coding'!A157:R157)</f>
        <v>2.098268469992898</v>
      </c>
      <c r="BH243" s="4">
        <f>SUMPRODUCT('Respondent Data'!I243:Z243,'Product Coding'!A158:R158)</f>
        <v>1.9878113033471421</v>
      </c>
      <c r="BI243" s="4">
        <f>SUMPRODUCT('Respondent Data'!I243:Z243,'Product Coding'!A159:R159)</f>
        <v>1.5959122608986143</v>
      </c>
      <c r="BJ243" s="4">
        <f>SUMPRODUCT('Respondent Data'!I243:Z243,'Product Coding'!A160:R160)</f>
        <v>7.8795613075779887</v>
      </c>
      <c r="BK243" s="4">
        <f>SUMPRODUCT('Respondent Data'!I243:Z243,'Product Coding'!A161:R161)</f>
        <v>6.9668482171537471</v>
      </c>
      <c r="BL243" s="4">
        <f>SUMPRODUCT('Respondent Data'!I243:Z243,'Product Coding'!A162:R162)</f>
        <v>7.2074790208506618</v>
      </c>
      <c r="BM243" s="4">
        <f>SUMPRODUCT('Respondent Data'!I243:Z243,'Product Coding'!A163:R163)</f>
        <v>6.9584807961797983</v>
      </c>
      <c r="BN243" s="4">
        <f>SUMPRODUCT('Respondent Data'!I243:Z243,'Product Coding'!A164:R164)</f>
        <v>6.8480236295340431</v>
      </c>
      <c r="BO243" s="4">
        <f>SUMPRODUCT('Respondent Data'!I243:Z243,'Product Coding'!A165:R165)</f>
        <v>6.4561245870855144</v>
      </c>
      <c r="BP243" s="4">
        <f>SUMPRODUCT('Respondent Data'!I243:Z243,'Product Coding'!A166:R166)</f>
        <v>5.4337039224786281</v>
      </c>
      <c r="BQ243" s="4">
        <f>SUMPRODUCT('Respondent Data'!I243:Z243,'Product Coding'!A167:R167)</f>
        <v>4.5209908320543866</v>
      </c>
      <c r="BR243" s="4">
        <f>SUMPRODUCT('Respondent Data'!I243:Z243,'Product Coding'!A168:R168)</f>
        <v>4.7616216357513013</v>
      </c>
      <c r="BS243" s="4">
        <f>SUMPRODUCT('Respondent Data'!I243:Z243,'Product Coding'!A169:R169)</f>
        <v>4.5126234110804377</v>
      </c>
      <c r="BT243" s="4">
        <f>SUMPRODUCT('Respondent Data'!I243:Z243,'Product Coding'!A170:R170)</f>
        <v>4.4021662444346825</v>
      </c>
      <c r="BU243" s="4">
        <f>SUMPRODUCT('Respondent Data'!I243:Z243,'Product Coding'!A171:R171)</f>
        <v>4.0102672019861538</v>
      </c>
      <c r="BV243" s="4">
        <f>SUMPRODUCT('Respondent Data'!I243:Z243,'Product Coding'!A172:R172)</f>
        <v>-3.8967328374644299</v>
      </c>
      <c r="BX243" s="4">
        <f t="shared" si="1014"/>
        <v>3.1238923765963724</v>
      </c>
      <c r="BY243" s="4">
        <f t="shared" si="1015"/>
        <v>7.7818404452085019</v>
      </c>
      <c r="BZ243" s="4">
        <f t="shared" si="1016"/>
        <v>6.1175523125770228</v>
      </c>
      <c r="CA243" s="4">
        <f t="shared" si="1017"/>
        <v>7.8472275594218814</v>
      </c>
      <c r="CB243" s="4">
        <f t="shared" si="1018"/>
        <v>8.7636935912143485</v>
      </c>
      <c r="CC243" s="4">
        <f t="shared" si="1019"/>
        <v>12.968411311668136</v>
      </c>
      <c r="CD243" s="4">
        <f t="shared" si="1020"/>
        <v>36.051092412270165</v>
      </c>
      <c r="CE243" s="4">
        <f t="shared" si="1021"/>
        <v>89.805862432885363</v>
      </c>
      <c r="CF243" s="4">
        <f t="shared" si="1022"/>
        <v>70.599245162826278</v>
      </c>
      <c r="CG243" s="4">
        <f t="shared" si="1023"/>
        <v>90.560458498594528</v>
      </c>
      <c r="CH243" s="4">
        <f t="shared" si="1024"/>
        <v>101.13687971348115</v>
      </c>
      <c r="CI243" s="4">
        <f t="shared" si="1025"/>
        <v>149.66117211331996</v>
      </c>
      <c r="CJ243" s="4">
        <f t="shared" si="1026"/>
        <v>11.909381380905417</v>
      </c>
      <c r="CK243" s="4">
        <f t="shared" si="1027"/>
        <v>29.667125026989133</v>
      </c>
      <c r="CL243" s="4">
        <f t="shared" si="1028"/>
        <v>23.322270688307132</v>
      </c>
      <c r="CM243" s="4">
        <f t="shared" si="1029"/>
        <v>29.916403807013076</v>
      </c>
      <c r="CN243" s="4">
        <f t="shared" si="1030"/>
        <v>33.410296098895834</v>
      </c>
      <c r="CO243" s="4">
        <f t="shared" si="1031"/>
        <v>49.440165535849751</v>
      </c>
      <c r="CP243" s="4">
        <f t="shared" si="1032"/>
        <v>137.4395007819648</v>
      </c>
      <c r="CQ243" s="4">
        <f t="shared" si="1033"/>
        <v>342.37167514703697</v>
      </c>
      <c r="CR243" s="4">
        <f t="shared" si="1034"/>
        <v>269.14926459925749</v>
      </c>
      <c r="CS243" s="4">
        <f t="shared" si="1035"/>
        <v>345.2484619410983</v>
      </c>
      <c r="CT243" s="4">
        <f t="shared" si="1036"/>
        <v>385.56951616077714</v>
      </c>
      <c r="CU243" s="4">
        <f t="shared" si="1037"/>
        <v>570.56126195769662</v>
      </c>
      <c r="CV243" s="4">
        <f t="shared" si="1038"/>
        <v>1.3196875816675124</v>
      </c>
      <c r="CW243" s="4">
        <f t="shared" si="1039"/>
        <v>3.2874366207355883</v>
      </c>
      <c r="CX243" s="4">
        <f t="shared" si="1040"/>
        <v>2.5843585001815801</v>
      </c>
      <c r="CY243" s="4">
        <f t="shared" si="1041"/>
        <v>3.315059391377416</v>
      </c>
      <c r="CZ243" s="4">
        <f t="shared" si="1042"/>
        <v>3.7022202456493449</v>
      </c>
      <c r="DA243" s="4">
        <f t="shared" si="1043"/>
        <v>5.4785022333617368</v>
      </c>
      <c r="DB243" s="4">
        <f t="shared" si="1044"/>
        <v>15.229775301624599</v>
      </c>
      <c r="DC243" s="4">
        <f t="shared" si="1045"/>
        <v>37.938464942492111</v>
      </c>
      <c r="DD243" s="4">
        <f t="shared" si="1046"/>
        <v>29.824634105350974</v>
      </c>
      <c r="DE243" s="4">
        <f t="shared" si="1047"/>
        <v>38.257243868601101</v>
      </c>
      <c r="DF243" s="4">
        <f t="shared" si="1048"/>
        <v>42.725250462022302</v>
      </c>
      <c r="DG243" s="4">
        <f t="shared" si="1049"/>
        <v>63.224326092483558</v>
      </c>
      <c r="DH243" s="4">
        <f t="shared" si="1050"/>
        <v>8.0101686026099767E-2</v>
      </c>
      <c r="DI243" s="4">
        <f t="shared" si="1051"/>
        <v>0.19953905733668459</v>
      </c>
      <c r="DJ243" s="4">
        <f t="shared" si="1052"/>
        <v>0.1568640002650129</v>
      </c>
      <c r="DK243" s="4">
        <f t="shared" si="1053"/>
        <v>0.20121568939101284</v>
      </c>
      <c r="DL243" s="4">
        <f t="shared" si="1054"/>
        <v>0.22471537039225448</v>
      </c>
      <c r="DM243" s="4">
        <f t="shared" si="1055"/>
        <v>0.33253117774703028</v>
      </c>
      <c r="DN243" s="4">
        <f t="shared" si="1056"/>
        <v>0.9244086982445644</v>
      </c>
      <c r="DO243" s="4">
        <f t="shared" si="1057"/>
        <v>2.3027685107832867</v>
      </c>
      <c r="DP243" s="4">
        <f t="shared" si="1058"/>
        <v>1.8102795768764186</v>
      </c>
      <c r="DQ243" s="4">
        <f t="shared" si="1059"/>
        <v>2.3221175823405527</v>
      </c>
      <c r="DR243" s="4">
        <f t="shared" si="1060"/>
        <v>2.5933142400044398</v>
      </c>
      <c r="DS243" s="4">
        <f t="shared" si="1061"/>
        <v>3.8375560914748399</v>
      </c>
      <c r="DT243" s="4">
        <f t="shared" si="1062"/>
        <v>4.2314677237799457E-3</v>
      </c>
      <c r="DU243" s="4">
        <f t="shared" si="1063"/>
        <v>1.0540890243914993E-2</v>
      </c>
      <c r="DV243" s="4">
        <f t="shared" si="1064"/>
        <v>8.2865291240952748E-3</v>
      </c>
      <c r="DW243" s="4">
        <f t="shared" si="1065"/>
        <v>1.0629460344926768E-2</v>
      </c>
      <c r="DX243" s="4">
        <f t="shared" si="1066"/>
        <v>1.1870859204414923E-2</v>
      </c>
      <c r="DY243" s="4">
        <f t="shared" si="1067"/>
        <v>1.7566358657277362E-2</v>
      </c>
      <c r="DZ243" s="4">
        <f t="shared" si="1068"/>
        <v>4.8832999207142569E-2</v>
      </c>
      <c r="EA243" s="4">
        <f t="shared" si="1069"/>
        <v>0.12164651098032254</v>
      </c>
      <c r="EB243" s="4">
        <f t="shared" si="1070"/>
        <v>9.5630191829853148E-2</v>
      </c>
      <c r="EC243" s="4">
        <f t="shared" si="1071"/>
        <v>0.12266864891326193</v>
      </c>
      <c r="ED243" s="4">
        <f t="shared" si="1072"/>
        <v>0.13699493791706424</v>
      </c>
      <c r="EE243" s="4">
        <f t="shared" si="1073"/>
        <v>0.20272350739258937</v>
      </c>
      <c r="EF243" s="4">
        <f t="shared" si="1074"/>
        <v>3.7839902115938595E-4</v>
      </c>
      <c r="EG243" s="4">
        <f t="shared" si="1075"/>
        <v>9.4261915978480031E-4</v>
      </c>
      <c r="EH243" s="4">
        <f t="shared" si="1076"/>
        <v>7.4102290601081773E-4</v>
      </c>
      <c r="EI243" s="4">
        <f t="shared" si="1077"/>
        <v>9.5053954148557472E-4</v>
      </c>
      <c r="EJ243" s="4">
        <f t="shared" si="1078"/>
        <v>1.0615516403511371E-3</v>
      </c>
      <c r="EK243" s="4">
        <f t="shared" si="1079"/>
        <v>1.5708717057897478E-3</v>
      </c>
      <c r="EL243" s="4">
        <f t="shared" si="1080"/>
        <v>4.36689118445011E-3</v>
      </c>
      <c r="EM243" s="4">
        <f t="shared" si="1081"/>
        <v>1.0878239818237203E-2</v>
      </c>
      <c r="EN243" s="4">
        <f t="shared" si="1082"/>
        <v>8.5517303554842345E-3</v>
      </c>
      <c r="EO243" s="4">
        <f t="shared" si="1083"/>
        <v>1.096964450771187E-2</v>
      </c>
      <c r="EP243" s="4">
        <f t="shared" si="1084"/>
        <v>1.2250772969455788E-2</v>
      </c>
      <c r="EQ243" s="4">
        <f t="shared" si="1085"/>
        <v>1.8128550604854549E-2</v>
      </c>
      <c r="ER243" s="4">
        <f t="shared" si="1086"/>
        <v>49.241306657272993</v>
      </c>
      <c r="ET243" s="4">
        <f t="shared" si="1087"/>
        <v>0.2424893543961357</v>
      </c>
      <c r="EU243" s="4">
        <f t="shared" si="1088"/>
        <v>0.11387134692769491</v>
      </c>
      <c r="EV243" s="4">
        <f t="shared" si="1089"/>
        <v>0.14049773799806947</v>
      </c>
      <c r="EW243" s="4">
        <f t="shared" si="1090"/>
        <v>0.11302975912889762</v>
      </c>
      <c r="EX243" s="4">
        <f t="shared" si="1091"/>
        <v>0.10242025629520253</v>
      </c>
      <c r="EY243" s="4">
        <f t="shared" si="1092"/>
        <v>7.159010267435903E-2</v>
      </c>
      <c r="EZ243" s="4">
        <f t="shared" si="1093"/>
        <v>2.698975751842694E-2</v>
      </c>
      <c r="FA243" s="4">
        <f t="shared" si="1094"/>
        <v>1.1012504845037954E-2</v>
      </c>
      <c r="FB243" s="4">
        <f t="shared" si="1095"/>
        <v>1.3966627688963285E-2</v>
      </c>
      <c r="FC243" s="4">
        <f t="shared" si="1096"/>
        <v>1.0921745220567568E-2</v>
      </c>
      <c r="FD243" s="4">
        <f t="shared" si="1097"/>
        <v>9.7907827496320991E-3</v>
      </c>
      <c r="FE243" s="4">
        <f t="shared" si="1098"/>
        <v>6.6374101964894374E-3</v>
      </c>
      <c r="FF243" s="4">
        <f t="shared" si="1099"/>
        <v>7.7463045710240194E-2</v>
      </c>
      <c r="FG243" s="4">
        <f t="shared" si="1100"/>
        <v>3.2608208272537215E-2</v>
      </c>
      <c r="FH243" s="4">
        <f t="shared" si="1101"/>
        <v>4.1114582302578653E-2</v>
      </c>
      <c r="FI243" s="4">
        <f t="shared" si="1102"/>
        <v>3.2345288483169574E-2</v>
      </c>
      <c r="FJ243" s="4">
        <f t="shared" si="1103"/>
        <v>2.9061069312684241E-2</v>
      </c>
      <c r="FK243" s="4">
        <f t="shared" si="1104"/>
        <v>1.982547022549444E-2</v>
      </c>
      <c r="FL243" s="4">
        <f t="shared" si="1105"/>
        <v>7.223371901455708E-3</v>
      </c>
      <c r="FM243" s="4">
        <f t="shared" si="1106"/>
        <v>2.9122961280128442E-3</v>
      </c>
      <c r="FN243" s="4">
        <f t="shared" si="1107"/>
        <v>3.7016573096484693E-3</v>
      </c>
      <c r="FO243" s="4">
        <f t="shared" si="1108"/>
        <v>2.8880994716739389E-3</v>
      </c>
      <c r="FP243" s="4">
        <f t="shared" si="1109"/>
        <v>2.5868568477191889E-3</v>
      </c>
      <c r="FQ243" s="4">
        <f t="shared" si="1110"/>
        <v>1.7495937295939656E-3</v>
      </c>
      <c r="FR243" s="4">
        <f t="shared" si="1111"/>
        <v>0.43109253500471295</v>
      </c>
      <c r="FS243" s="4">
        <f t="shared" si="1112"/>
        <v>0.23323959942956116</v>
      </c>
      <c r="FT243" s="4">
        <f t="shared" si="1113"/>
        <v>0.27898995034936963</v>
      </c>
      <c r="FU243" s="4">
        <f t="shared" si="1114"/>
        <v>0.2317465205689298</v>
      </c>
      <c r="FV243" s="4">
        <f t="shared" si="1115"/>
        <v>0.2126654958208804</v>
      </c>
      <c r="FW243" s="4">
        <f t="shared" si="1116"/>
        <v>0.15435666516411672</v>
      </c>
      <c r="FX243" s="4">
        <f t="shared" si="1117"/>
        <v>6.1615147555363882E-2</v>
      </c>
      <c r="FY243" s="4">
        <f t="shared" si="1118"/>
        <v>2.5681546549841949E-2</v>
      </c>
      <c r="FZ243" s="4">
        <f t="shared" si="1119"/>
        <v>3.2441585408029418E-2</v>
      </c>
      <c r="GA243" s="4">
        <f t="shared" si="1120"/>
        <v>2.5473005780719728E-2</v>
      </c>
      <c r="GB243" s="4">
        <f t="shared" si="1121"/>
        <v>2.2870080546903968E-2</v>
      </c>
      <c r="GC243" s="4">
        <f t="shared" si="1122"/>
        <v>1.5570424181018137E-2</v>
      </c>
      <c r="GD243" s="4">
        <f t="shared" si="1123"/>
        <v>0.92583875475575905</v>
      </c>
      <c r="GE243" s="4">
        <f t="shared" si="1124"/>
        <v>0.83365355540842689</v>
      </c>
      <c r="GF243" s="4">
        <f t="shared" si="1125"/>
        <v>0.86440584180242552</v>
      </c>
      <c r="GG243" s="4">
        <f t="shared" si="1126"/>
        <v>0.83248995899060863</v>
      </c>
      <c r="GH243" s="4">
        <f t="shared" si="1127"/>
        <v>0.81651624873436335</v>
      </c>
      <c r="GI243" s="4">
        <f t="shared" si="1128"/>
        <v>0.75045148413768781</v>
      </c>
      <c r="GJ243" s="4">
        <f t="shared" si="1129"/>
        <v>0.51964013720796143</v>
      </c>
      <c r="GK243" s="4">
        <f t="shared" si="1130"/>
        <v>0.30277629108279203</v>
      </c>
      <c r="GL243" s="4">
        <f t="shared" si="1131"/>
        <v>0.35583648268599816</v>
      </c>
      <c r="GM243" s="4">
        <f t="shared" si="1132"/>
        <v>0.30101282546882752</v>
      </c>
      <c r="GN243" s="4">
        <f t="shared" si="1133"/>
        <v>0.27829461416621454</v>
      </c>
      <c r="GO243" s="4">
        <f t="shared" si="1134"/>
        <v>0.20671594935349413</v>
      </c>
      <c r="GP243" s="4">
        <f t="shared" si="1135"/>
        <v>0.99578636214878713</v>
      </c>
      <c r="GQ243" s="4">
        <f t="shared" si="1136"/>
        <v>0.98956906113777265</v>
      </c>
      <c r="GR243" s="4">
        <f t="shared" si="1137"/>
        <v>0.99178157310968562</v>
      </c>
      <c r="GS243" s="4">
        <f t="shared" si="1138"/>
        <v>0.9894823367396206</v>
      </c>
      <c r="GT243" s="4">
        <f t="shared" si="1139"/>
        <v>0.98826840490915169</v>
      </c>
      <c r="GU243" s="4">
        <f t="shared" si="1140"/>
        <v>0.9827368913016572</v>
      </c>
      <c r="GV243" s="4">
        <f t="shared" si="1141"/>
        <v>0.95344063426297843</v>
      </c>
      <c r="GW243" s="4">
        <f t="shared" si="1142"/>
        <v>0.89154648118683733</v>
      </c>
      <c r="GX243" s="4">
        <f t="shared" si="1143"/>
        <v>0.91271672454540742</v>
      </c>
      <c r="GY243" s="4">
        <f t="shared" si="1144"/>
        <v>0.89073476930882078</v>
      </c>
      <c r="GZ243" s="4">
        <f t="shared" si="1145"/>
        <v>0.87951139152120206</v>
      </c>
      <c r="HA243" s="4">
        <f t="shared" si="1146"/>
        <v>0.83144629156531724</v>
      </c>
      <c r="HB243" s="4">
        <f t="shared" si="1147"/>
        <v>0.99962174411049887</v>
      </c>
      <c r="HC243" s="4">
        <f t="shared" si="1148"/>
        <v>0.9990582685343381</v>
      </c>
      <c r="HD243" s="4">
        <f t="shared" si="1149"/>
        <v>0.99925952580233102</v>
      </c>
      <c r="HE243" s="4">
        <f t="shared" si="1150"/>
        <v>0.99905036312591333</v>
      </c>
      <c r="HF243" s="4">
        <f t="shared" si="1151"/>
        <v>0.99893957405654854</v>
      </c>
      <c r="HG243" s="4">
        <f t="shared" si="1152"/>
        <v>0.99843159206186327</v>
      </c>
      <c r="HH243" s="4">
        <f t="shared" si="1153"/>
        <v>0.99565209564076707</v>
      </c>
      <c r="HI243" s="4">
        <f t="shared" si="1154"/>
        <v>0.9892388228475536</v>
      </c>
      <c r="HJ243" s="4">
        <f t="shared" si="1155"/>
        <v>0.99152078163361035</v>
      </c>
      <c r="HK243" s="4">
        <f t="shared" si="1156"/>
        <v>0.98914938290451493</v>
      </c>
      <c r="HL243" s="4">
        <f t="shared" si="1157"/>
        <v>0.98789749210710109</v>
      </c>
      <c r="HM243" s="4">
        <f t="shared" si="1158"/>
        <v>0.98219424198046046</v>
      </c>
      <c r="HN243" s="4">
        <f t="shared" si="1159"/>
        <v>1.9903940930947876E-2</v>
      </c>
      <c r="HP243" s="4">
        <f t="shared" ref="HP243:IU243" si="1307">IF(B1=1,ET243,0)</f>
        <v>0.2424893543961357</v>
      </c>
      <c r="HQ243" s="4">
        <f t="shared" si="1307"/>
        <v>0.11387134692769491</v>
      </c>
      <c r="HR243" s="4">
        <f t="shared" si="1307"/>
        <v>0.14049773799806947</v>
      </c>
      <c r="HS243" s="4">
        <f t="shared" si="1307"/>
        <v>0.11302975912889762</v>
      </c>
      <c r="HT243" s="4">
        <f t="shared" si="1307"/>
        <v>0.10242025629520253</v>
      </c>
      <c r="HU243" s="4">
        <f t="shared" si="1307"/>
        <v>7.159010267435903E-2</v>
      </c>
      <c r="HV243" s="4">
        <f t="shared" si="1307"/>
        <v>2.698975751842694E-2</v>
      </c>
      <c r="HW243" s="4">
        <f t="shared" si="1307"/>
        <v>1.1012504845037954E-2</v>
      </c>
      <c r="HX243" s="4">
        <f t="shared" si="1307"/>
        <v>1.3966627688963285E-2</v>
      </c>
      <c r="HY243" s="4">
        <f t="shared" si="1307"/>
        <v>1.0921745220567568E-2</v>
      </c>
      <c r="HZ243" s="4">
        <f t="shared" si="1307"/>
        <v>9.7907827496320991E-3</v>
      </c>
      <c r="IA243" s="4">
        <f t="shared" si="1307"/>
        <v>6.6374101964894374E-3</v>
      </c>
      <c r="IB243" s="4">
        <f t="shared" si="1307"/>
        <v>7.7463045710240194E-2</v>
      </c>
      <c r="IC243" s="4">
        <f t="shared" si="1307"/>
        <v>3.2608208272537215E-2</v>
      </c>
      <c r="ID243" s="4">
        <f t="shared" si="1307"/>
        <v>4.1114582302578653E-2</v>
      </c>
      <c r="IE243" s="4">
        <f t="shared" si="1307"/>
        <v>3.2345288483169574E-2</v>
      </c>
      <c r="IF243" s="4">
        <f t="shared" si="1307"/>
        <v>2.9061069312684241E-2</v>
      </c>
      <c r="IG243" s="4">
        <f t="shared" si="1307"/>
        <v>1.982547022549444E-2</v>
      </c>
      <c r="IH243" s="4">
        <f t="shared" si="1307"/>
        <v>7.223371901455708E-3</v>
      </c>
      <c r="II243" s="4">
        <f t="shared" si="1307"/>
        <v>2.9122961280128442E-3</v>
      </c>
      <c r="IJ243" s="4">
        <f t="shared" si="1307"/>
        <v>3.7016573096484693E-3</v>
      </c>
      <c r="IK243" s="4">
        <f t="shared" si="1307"/>
        <v>2.8880994716739389E-3</v>
      </c>
      <c r="IL243" s="4">
        <f t="shared" si="1307"/>
        <v>2.5868568477191889E-3</v>
      </c>
      <c r="IM243" s="4">
        <f t="shared" si="1307"/>
        <v>1.7495937295939656E-3</v>
      </c>
      <c r="IN243" s="4">
        <f t="shared" si="1307"/>
        <v>0.43109253500471295</v>
      </c>
      <c r="IO243" s="4">
        <f t="shared" si="1307"/>
        <v>0.23323959942956116</v>
      </c>
      <c r="IP243" s="4">
        <f t="shared" si="1307"/>
        <v>0.27898995034936963</v>
      </c>
      <c r="IQ243" s="4">
        <f t="shared" si="1307"/>
        <v>0.2317465205689298</v>
      </c>
      <c r="IR243" s="4">
        <f t="shared" si="1307"/>
        <v>0.2126654958208804</v>
      </c>
      <c r="IS243" s="4">
        <f t="shared" si="1307"/>
        <v>0.15435666516411672</v>
      </c>
      <c r="IT243" s="4">
        <f t="shared" si="1307"/>
        <v>6.1615147555363882E-2</v>
      </c>
      <c r="IU243" s="4">
        <f t="shared" si="1307"/>
        <v>2.5681546549841949E-2</v>
      </c>
      <c r="IV243" s="4">
        <f t="shared" ref="IV243:KA243" si="1308">IF(AH1=1,FZ243,0)</f>
        <v>3.2441585408029418E-2</v>
      </c>
      <c r="IW243" s="4">
        <f t="shared" si="1308"/>
        <v>2.5473005780719728E-2</v>
      </c>
      <c r="IX243" s="4">
        <f t="shared" si="1308"/>
        <v>2.2870080546903968E-2</v>
      </c>
      <c r="IY243" s="4">
        <f t="shared" si="1308"/>
        <v>1.5570424181018137E-2</v>
      </c>
      <c r="IZ243" s="4">
        <f t="shared" si="1308"/>
        <v>0.92583875475575905</v>
      </c>
      <c r="JA243" s="4">
        <f t="shared" si="1308"/>
        <v>0.83365355540842689</v>
      </c>
      <c r="JB243" s="4">
        <f t="shared" si="1308"/>
        <v>0.86440584180242552</v>
      </c>
      <c r="JC243" s="4">
        <f t="shared" si="1308"/>
        <v>0.83248995899060863</v>
      </c>
      <c r="JD243" s="4">
        <f t="shared" si="1308"/>
        <v>0.81651624873436335</v>
      </c>
      <c r="JE243" s="4">
        <f t="shared" si="1308"/>
        <v>0.75045148413768781</v>
      </c>
      <c r="JF243" s="4">
        <f t="shared" si="1308"/>
        <v>0.51964013720796143</v>
      </c>
      <c r="JG243" s="4">
        <f t="shared" si="1308"/>
        <v>0.30277629108279203</v>
      </c>
      <c r="JH243" s="4">
        <f t="shared" si="1308"/>
        <v>0.35583648268599816</v>
      </c>
      <c r="JI243" s="4">
        <f t="shared" si="1308"/>
        <v>0.30101282546882752</v>
      </c>
      <c r="JJ243" s="4">
        <f t="shared" si="1308"/>
        <v>0.27829461416621454</v>
      </c>
      <c r="JK243" s="4">
        <f t="shared" si="1308"/>
        <v>0.20671594935349413</v>
      </c>
      <c r="JL243" s="4">
        <f t="shared" si="1308"/>
        <v>0.99578636214878713</v>
      </c>
      <c r="JM243" s="4">
        <f t="shared" si="1308"/>
        <v>0.98956906113777265</v>
      </c>
      <c r="JN243" s="4">
        <f t="shared" si="1308"/>
        <v>0.99178157310968562</v>
      </c>
      <c r="JO243" s="4">
        <f t="shared" si="1308"/>
        <v>0.9894823367396206</v>
      </c>
      <c r="JP243" s="4">
        <f t="shared" si="1308"/>
        <v>0.98826840490915169</v>
      </c>
      <c r="JQ243" s="4">
        <f t="shared" si="1308"/>
        <v>0.9827368913016572</v>
      </c>
      <c r="JR243" s="4">
        <f t="shared" si="1308"/>
        <v>0.95344063426297843</v>
      </c>
      <c r="JS243" s="4">
        <f t="shared" si="1308"/>
        <v>0.89154648118683733</v>
      </c>
      <c r="JT243" s="4">
        <f t="shared" si="1308"/>
        <v>0.91271672454540742</v>
      </c>
      <c r="JU243" s="4">
        <f t="shared" si="1308"/>
        <v>0.89073476930882078</v>
      </c>
      <c r="JV243" s="4">
        <f t="shared" si="1308"/>
        <v>0.87951139152120206</v>
      </c>
      <c r="JW243" s="4">
        <f t="shared" si="1308"/>
        <v>0.83144629156531724</v>
      </c>
      <c r="JX243" s="4">
        <f t="shared" si="1308"/>
        <v>0.99962174411049887</v>
      </c>
      <c r="JY243" s="4">
        <f t="shared" si="1308"/>
        <v>0.9990582685343381</v>
      </c>
      <c r="JZ243" s="4">
        <f t="shared" si="1308"/>
        <v>0.99925952580233102</v>
      </c>
      <c r="KA243" s="4">
        <f t="shared" si="1308"/>
        <v>0.99905036312591333</v>
      </c>
      <c r="KB243" s="4">
        <f t="shared" ref="KB243:KJ243" si="1309">IF(BN1=1,HF243,0)</f>
        <v>0.99893957405654854</v>
      </c>
      <c r="KC243" s="4">
        <f t="shared" si="1309"/>
        <v>0.99843159206186327</v>
      </c>
      <c r="KD243" s="4">
        <f t="shared" si="1309"/>
        <v>0.99565209564076707</v>
      </c>
      <c r="KE243" s="4">
        <f t="shared" si="1309"/>
        <v>0.9892388228475536</v>
      </c>
      <c r="KF243" s="4">
        <f t="shared" si="1309"/>
        <v>0.99152078163361035</v>
      </c>
      <c r="KG243" s="4">
        <f t="shared" si="1309"/>
        <v>0.98914938290451493</v>
      </c>
      <c r="KH243" s="4">
        <f t="shared" si="1309"/>
        <v>0.98789749210710109</v>
      </c>
      <c r="KI243" s="4">
        <f t="shared" si="1309"/>
        <v>0.98219424198046046</v>
      </c>
      <c r="KJ243" s="4">
        <f t="shared" si="1309"/>
        <v>0</v>
      </c>
    </row>
    <row r="244" spans="1:296" x14ac:dyDescent="0.2">
      <c r="A244" s="4" t="str">
        <f>'Respondent Data'!A244</f>
        <v>2038</v>
      </c>
      <c r="B244" s="4">
        <f>SUMPRODUCT('Respondent Data'!I244:Z244,'Product Coding'!A100:R100)</f>
        <v>0.27836460399788976</v>
      </c>
      <c r="C244" s="4">
        <f>SUMPRODUCT('Respondent Data'!I244:Z244,'Product Coding'!A101:R101)</f>
        <v>1.6007623776135249</v>
      </c>
      <c r="D244" s="4">
        <f>SUMPRODUCT('Respondent Data'!I244:Z244,'Product Coding'!A102:R102)</f>
        <v>0.60930740195992494</v>
      </c>
      <c r="E244" s="4">
        <f>SUMPRODUCT('Respondent Data'!I244:Z244,'Product Coding'!A103:R103)</f>
        <v>0.94092320529533913</v>
      </c>
      <c r="F244" s="4">
        <f>SUMPRODUCT('Respondent Data'!I244:Z244,'Product Coding'!A104:R104)</f>
        <v>-0.90861490063005523</v>
      </c>
      <c r="G244" s="4">
        <f>SUMPRODUCT('Respondent Data'!I244:Z244,'Product Coding'!A105:R105)</f>
        <v>-0.96638768623820481</v>
      </c>
      <c r="H244" s="4">
        <f>SUMPRODUCT('Respondent Data'!I244:Z244,'Product Coding'!A106:R106)</f>
        <v>-2.1477604075557903</v>
      </c>
      <c r="I244" s="4">
        <f>SUMPRODUCT('Respondent Data'!I244:Z244,'Product Coding'!A107:R107)</f>
        <v>-0.82536263394015519</v>
      </c>
      <c r="J244" s="4">
        <f>SUMPRODUCT('Respondent Data'!I244:Z244,'Product Coding'!A108:R108)</f>
        <v>-1.8168176095937552</v>
      </c>
      <c r="K244" s="4">
        <f>SUMPRODUCT('Respondent Data'!I244:Z244,'Product Coding'!A109:R109)</f>
        <v>-1.485201806258341</v>
      </c>
      <c r="L244" s="4">
        <f>SUMPRODUCT('Respondent Data'!I244:Z244,'Product Coding'!A110:R110)</f>
        <v>-3.3347399121837356</v>
      </c>
      <c r="M244" s="4">
        <f>SUMPRODUCT('Respondent Data'!I244:Z244,'Product Coding'!A111:R111)</f>
        <v>-3.3925126977918847</v>
      </c>
      <c r="N244" s="4">
        <f>SUMPRODUCT('Respondent Data'!I244:Z244,'Product Coding'!A112:R112)</f>
        <v>-1.9202736538380101</v>
      </c>
      <c r="O244" s="4">
        <f>SUMPRODUCT('Respondent Data'!I244:Z244,'Product Coding'!A113:R113)</f>
        <v>-0.59787588022237492</v>
      </c>
      <c r="P244" s="4">
        <f>SUMPRODUCT('Respondent Data'!I244:Z244,'Product Coding'!A114:R114)</f>
        <v>-1.5893308558759747</v>
      </c>
      <c r="Q244" s="4">
        <f>SUMPRODUCT('Respondent Data'!I244:Z244,'Product Coding'!A115:R115)</f>
        <v>-1.2577150525405607</v>
      </c>
      <c r="R244" s="4">
        <f>SUMPRODUCT('Respondent Data'!I244:Z244,'Product Coding'!A116:R116)</f>
        <v>-3.1072531584659551</v>
      </c>
      <c r="S244" s="4">
        <f>SUMPRODUCT('Respondent Data'!I244:Z244,'Product Coding'!A117:R117)</f>
        <v>-3.1650259440741051</v>
      </c>
      <c r="T244" s="4">
        <f>SUMPRODUCT('Respondent Data'!I244:Z244,'Product Coding'!A118:R118)</f>
        <v>-4.34639866539169</v>
      </c>
      <c r="U244" s="4">
        <f>SUMPRODUCT('Respondent Data'!I244:Z244,'Product Coding'!A119:R119)</f>
        <v>-3.0240008917760548</v>
      </c>
      <c r="V244" s="4">
        <f>SUMPRODUCT('Respondent Data'!I244:Z244,'Product Coding'!A120:R120)</f>
        <v>-4.0154558674296545</v>
      </c>
      <c r="W244" s="4">
        <f>SUMPRODUCT('Respondent Data'!I244:Z244,'Product Coding'!A121:R121)</f>
        <v>-3.683840064094241</v>
      </c>
      <c r="X244" s="4">
        <f>SUMPRODUCT('Respondent Data'!I244:Z244,'Product Coding'!A122:R122)</f>
        <v>-5.5333781700196347</v>
      </c>
      <c r="Y244" s="4">
        <f>SUMPRODUCT('Respondent Data'!I244:Z244,'Product Coding'!A123:R123)</f>
        <v>-5.5911509556277847</v>
      </c>
      <c r="Z244" s="4">
        <f>SUMPRODUCT('Respondent Data'!I244:Z244,'Product Coding'!A124:R124)</f>
        <v>-0.11333301319299016</v>
      </c>
      <c r="AA244" s="4">
        <f>SUMPRODUCT('Respondent Data'!I244:Z244,'Product Coding'!A125:R125)</f>
        <v>1.209064760422645</v>
      </c>
      <c r="AB244" s="4">
        <f>SUMPRODUCT('Respondent Data'!I244:Z244,'Product Coding'!A126:R126)</f>
        <v>0.21760978476904502</v>
      </c>
      <c r="AC244" s="4">
        <f>SUMPRODUCT('Respondent Data'!I244:Z244,'Product Coding'!A127:R127)</f>
        <v>0.54922558810445921</v>
      </c>
      <c r="AD244" s="4">
        <f>SUMPRODUCT('Respondent Data'!I244:Z244,'Product Coding'!A128:R128)</f>
        <v>-1.3003125178209352</v>
      </c>
      <c r="AE244" s="4">
        <f>SUMPRODUCT('Respondent Data'!I244:Z244,'Product Coding'!A129:R129)</f>
        <v>-1.3580853034290847</v>
      </c>
      <c r="AF244" s="4">
        <f>SUMPRODUCT('Respondent Data'!I244:Z244,'Product Coding'!A130:R130)</f>
        <v>-2.5394580247466703</v>
      </c>
      <c r="AG244" s="4">
        <f>SUMPRODUCT('Respondent Data'!I244:Z244,'Product Coding'!A131:R131)</f>
        <v>-1.2170602511310351</v>
      </c>
      <c r="AH244" s="4">
        <f>SUMPRODUCT('Respondent Data'!I244:Z244,'Product Coding'!A132:R132)</f>
        <v>-2.2085152267846349</v>
      </c>
      <c r="AI244" s="4">
        <f>SUMPRODUCT('Respondent Data'!I244:Z244,'Product Coding'!A133:R133)</f>
        <v>-1.8768994234492209</v>
      </c>
      <c r="AJ244" s="4">
        <f>SUMPRODUCT('Respondent Data'!I244:Z244,'Product Coding'!A134:R134)</f>
        <v>-3.726437529374615</v>
      </c>
      <c r="AK244" s="4">
        <f>SUMPRODUCT('Respondent Data'!I244:Z244,'Product Coding'!A135:R135)</f>
        <v>-3.7842103149827651</v>
      </c>
      <c r="AL244" s="4">
        <f>SUMPRODUCT('Respondent Data'!I244:Z244,'Product Coding'!A136:R136)</f>
        <v>1.9346856654451199</v>
      </c>
      <c r="AM244" s="4">
        <f>SUMPRODUCT('Respondent Data'!I244:Z244,'Product Coding'!A137:R137)</f>
        <v>3.2570834390607546</v>
      </c>
      <c r="AN244" s="4">
        <f>SUMPRODUCT('Respondent Data'!I244:Z244,'Product Coding'!A138:R138)</f>
        <v>2.2656284634071548</v>
      </c>
      <c r="AO244" s="4">
        <f>SUMPRODUCT('Respondent Data'!I244:Z244,'Product Coding'!A139:R139)</f>
        <v>2.5972442667425693</v>
      </c>
      <c r="AP244" s="4">
        <f>SUMPRODUCT('Respondent Data'!I244:Z244,'Product Coding'!A140:R140)</f>
        <v>0.74770616081717489</v>
      </c>
      <c r="AQ244" s="4">
        <f>SUMPRODUCT('Respondent Data'!I244:Z244,'Product Coding'!A141:R141)</f>
        <v>0.68993337520902509</v>
      </c>
      <c r="AR244" s="4">
        <f>SUMPRODUCT('Respondent Data'!I244:Z244,'Product Coding'!A142:R142)</f>
        <v>-0.49143934610856022</v>
      </c>
      <c r="AS244" s="4">
        <f>SUMPRODUCT('Respondent Data'!I244:Z244,'Product Coding'!A143:R143)</f>
        <v>0.83095842750707472</v>
      </c>
      <c r="AT244" s="4">
        <f>SUMPRODUCT('Respondent Data'!I244:Z244,'Product Coding'!A144:R144)</f>
        <v>-0.16049654814652503</v>
      </c>
      <c r="AU244" s="4">
        <f>SUMPRODUCT('Respondent Data'!I244:Z244,'Product Coding'!A145:R145)</f>
        <v>0.17111925518888915</v>
      </c>
      <c r="AV244" s="4">
        <f>SUMPRODUCT('Respondent Data'!I244:Z244,'Product Coding'!A146:R146)</f>
        <v>-1.6784188507365052</v>
      </c>
      <c r="AW244" s="4">
        <f>SUMPRODUCT('Respondent Data'!I244:Z244,'Product Coding'!A147:R147)</f>
        <v>-1.736191636344655</v>
      </c>
      <c r="AX244" s="4">
        <f>SUMPRODUCT('Respondent Data'!I244:Z244,'Product Coding'!A148:R148)</f>
        <v>3.9341124678127795</v>
      </c>
      <c r="AY244" s="4">
        <f>SUMPRODUCT('Respondent Data'!I244:Z244,'Product Coding'!A149:R149)</f>
        <v>5.2565102414284146</v>
      </c>
      <c r="AZ244" s="4">
        <f>SUMPRODUCT('Respondent Data'!I244:Z244,'Product Coding'!A150:R150)</f>
        <v>4.2650552657748149</v>
      </c>
      <c r="BA244" s="4">
        <f>SUMPRODUCT('Respondent Data'!I244:Z244,'Product Coding'!A151:R151)</f>
        <v>4.5966710691102293</v>
      </c>
      <c r="BB244" s="4">
        <f>SUMPRODUCT('Respondent Data'!I244:Z244,'Product Coding'!A152:R152)</f>
        <v>2.7471329631848347</v>
      </c>
      <c r="BC244" s="4">
        <f>SUMPRODUCT('Respondent Data'!I244:Z244,'Product Coding'!A153:R153)</f>
        <v>2.6893601775766847</v>
      </c>
      <c r="BD244" s="4">
        <f>SUMPRODUCT('Respondent Data'!I244:Z244,'Product Coding'!A154:R154)</f>
        <v>1.5079874562590996</v>
      </c>
      <c r="BE244" s="4">
        <f>SUMPRODUCT('Respondent Data'!I244:Z244,'Product Coding'!A155:R155)</f>
        <v>2.830385229874735</v>
      </c>
      <c r="BF244" s="4">
        <f>SUMPRODUCT('Respondent Data'!I244:Z244,'Product Coding'!A156:R156)</f>
        <v>1.838930254221135</v>
      </c>
      <c r="BG244" s="4">
        <f>SUMPRODUCT('Respondent Data'!I244:Z244,'Product Coding'!A157:R157)</f>
        <v>2.1705460575565487</v>
      </c>
      <c r="BH244" s="4">
        <f>SUMPRODUCT('Respondent Data'!I244:Z244,'Product Coding'!A158:R158)</f>
        <v>0.32100795163115481</v>
      </c>
      <c r="BI244" s="4">
        <f>SUMPRODUCT('Respondent Data'!I244:Z244,'Product Coding'!A159:R159)</f>
        <v>0.26323516602300479</v>
      </c>
      <c r="BJ244" s="4">
        <f>SUMPRODUCT('Respondent Data'!I244:Z244,'Product Coding'!A160:R160)</f>
        <v>5.7218205278189798</v>
      </c>
      <c r="BK244" s="4">
        <f>SUMPRODUCT('Respondent Data'!I244:Z244,'Product Coding'!A161:R161)</f>
        <v>7.0442183014346149</v>
      </c>
      <c r="BL244" s="4">
        <f>SUMPRODUCT('Respondent Data'!I244:Z244,'Product Coding'!A162:R162)</f>
        <v>6.0527633257810152</v>
      </c>
      <c r="BM244" s="4">
        <f>SUMPRODUCT('Respondent Data'!I244:Z244,'Product Coding'!A163:R163)</f>
        <v>6.3843791291164287</v>
      </c>
      <c r="BN244" s="4">
        <f>SUMPRODUCT('Respondent Data'!I244:Z244,'Product Coding'!A164:R164)</f>
        <v>4.534841023191035</v>
      </c>
      <c r="BO244" s="4">
        <f>SUMPRODUCT('Respondent Data'!I244:Z244,'Product Coding'!A165:R165)</f>
        <v>4.477068237582885</v>
      </c>
      <c r="BP244" s="4">
        <f>SUMPRODUCT('Respondent Data'!I244:Z244,'Product Coding'!A166:R166)</f>
        <v>3.2956955162653001</v>
      </c>
      <c r="BQ244" s="4">
        <f>SUMPRODUCT('Respondent Data'!I244:Z244,'Product Coding'!A167:R167)</f>
        <v>4.6180932898809353</v>
      </c>
      <c r="BR244" s="4">
        <f>SUMPRODUCT('Respondent Data'!I244:Z244,'Product Coding'!A168:R168)</f>
        <v>3.6266383142273355</v>
      </c>
      <c r="BS244" s="4">
        <f>SUMPRODUCT('Respondent Data'!I244:Z244,'Product Coding'!A169:R169)</f>
        <v>3.958254117562749</v>
      </c>
      <c r="BT244" s="4">
        <f>SUMPRODUCT('Respondent Data'!I244:Z244,'Product Coding'!A170:R170)</f>
        <v>2.1087160116373553</v>
      </c>
      <c r="BU244" s="4">
        <f>SUMPRODUCT('Respondent Data'!I244:Z244,'Product Coding'!A171:R171)</f>
        <v>2.0509432260292053</v>
      </c>
      <c r="BV244" s="4">
        <f>SUMPRODUCT('Respondent Data'!I244:Z244,'Product Coding'!A172:R172)</f>
        <v>3.8268500257246201</v>
      </c>
      <c r="BX244" s="4">
        <f t="shared" si="1014"/>
        <v>0.75702075839553884</v>
      </c>
      <c r="BY244" s="4">
        <f t="shared" si="1015"/>
        <v>0.20174265526728943</v>
      </c>
      <c r="BZ244" s="4">
        <f t="shared" si="1016"/>
        <v>0.54372732317213046</v>
      </c>
      <c r="CA244" s="4">
        <f t="shared" si="1017"/>
        <v>0.39026737208881307</v>
      </c>
      <c r="CB244" s="4">
        <f t="shared" si="1018"/>
        <v>2.4808838817959149</v>
      </c>
      <c r="CC244" s="4">
        <f t="shared" si="1019"/>
        <v>2.6284325665945727</v>
      </c>
      <c r="CD244" s="4">
        <f t="shared" si="1020"/>
        <v>8.565653326969386</v>
      </c>
      <c r="CE244" s="4">
        <f t="shared" si="1021"/>
        <v>2.2827084027978479</v>
      </c>
      <c r="CF244" s="4">
        <f t="shared" si="1022"/>
        <v>6.1522484067207905</v>
      </c>
      <c r="CG244" s="4">
        <f t="shared" si="1023"/>
        <v>4.4158564703367071</v>
      </c>
      <c r="CH244" s="4">
        <f t="shared" si="1024"/>
        <v>28.071081328032363</v>
      </c>
      <c r="CI244" s="4">
        <f t="shared" si="1025"/>
        <v>29.740587571842941</v>
      </c>
      <c r="CJ244" s="4">
        <f t="shared" si="1026"/>
        <v>6.8228253061766679</v>
      </c>
      <c r="CK244" s="4">
        <f t="shared" si="1027"/>
        <v>1.8182525094955833</v>
      </c>
      <c r="CL244" s="4">
        <f t="shared" si="1028"/>
        <v>4.90046871113696</v>
      </c>
      <c r="CM244" s="4">
        <f t="shared" si="1029"/>
        <v>3.517375280575016</v>
      </c>
      <c r="CN244" s="4">
        <f t="shared" si="1030"/>
        <v>22.359541852297404</v>
      </c>
      <c r="CO244" s="4">
        <f t="shared" si="1031"/>
        <v>23.689358623334194</v>
      </c>
      <c r="CP244" s="4">
        <f t="shared" si="1032"/>
        <v>77.199938885490255</v>
      </c>
      <c r="CQ244" s="4">
        <f t="shared" si="1033"/>
        <v>20.573439346948106</v>
      </c>
      <c r="CR244" s="4">
        <f t="shared" si="1034"/>
        <v>55.448566837486396</v>
      </c>
      <c r="CS244" s="4">
        <f t="shared" si="1035"/>
        <v>39.798931456137495</v>
      </c>
      <c r="CT244" s="4">
        <f t="shared" si="1036"/>
        <v>252.99713638311121</v>
      </c>
      <c r="CU244" s="4">
        <f t="shared" si="1037"/>
        <v>268.0439489345041</v>
      </c>
      <c r="CV244" s="4">
        <f t="shared" si="1038"/>
        <v>1.1200048472427946</v>
      </c>
      <c r="CW244" s="4">
        <f t="shared" si="1039"/>
        <v>0.29847629578069945</v>
      </c>
      <c r="CX244" s="4">
        <f t="shared" si="1040"/>
        <v>0.80443928489071714</v>
      </c>
      <c r="CY244" s="4">
        <f t="shared" si="1041"/>
        <v>0.57739678022381935</v>
      </c>
      <c r="CZ244" s="4">
        <f t="shared" si="1042"/>
        <v>3.6704435674221521</v>
      </c>
      <c r="DA244" s="4">
        <f t="shared" si="1043"/>
        <v>3.8887404111296417</v>
      </c>
      <c r="DB244" s="4">
        <f t="shared" si="1044"/>
        <v>12.672800764856303</v>
      </c>
      <c r="DC244" s="4">
        <f t="shared" si="1045"/>
        <v>3.3772448742278947</v>
      </c>
      <c r="DD244" s="4">
        <f t="shared" si="1046"/>
        <v>9.1021916645630121</v>
      </c>
      <c r="DE244" s="4">
        <f t="shared" si="1047"/>
        <v>6.5332166874629198</v>
      </c>
      <c r="DF244" s="4">
        <f t="shared" si="1048"/>
        <v>41.530891730601468</v>
      </c>
      <c r="DG244" s="4">
        <f t="shared" si="1049"/>
        <v>44.000909976247776</v>
      </c>
      <c r="DH244" s="4">
        <f t="shared" si="1050"/>
        <v>0.14446967349755166</v>
      </c>
      <c r="DI244" s="4">
        <f t="shared" si="1051"/>
        <v>3.8500523550724065E-2</v>
      </c>
      <c r="DJ244" s="4">
        <f t="shared" si="1052"/>
        <v>0.10376480166390953</v>
      </c>
      <c r="DK244" s="4">
        <f t="shared" si="1053"/>
        <v>7.4478538662422225E-2</v>
      </c>
      <c r="DL244" s="4">
        <f t="shared" si="1054"/>
        <v>0.47345132932421646</v>
      </c>
      <c r="DM244" s="4">
        <f t="shared" si="1055"/>
        <v>0.50160948758005341</v>
      </c>
      <c r="DN244" s="4">
        <f t="shared" si="1056"/>
        <v>1.6346673796148532</v>
      </c>
      <c r="DO244" s="4">
        <f t="shared" si="1057"/>
        <v>0.43563156490091065</v>
      </c>
      <c r="DP244" s="4">
        <f t="shared" si="1058"/>
        <v>1.1740937203341328</v>
      </c>
      <c r="DQ244" s="4">
        <f t="shared" si="1059"/>
        <v>0.84272106861865748</v>
      </c>
      <c r="DR244" s="4">
        <f t="shared" si="1060"/>
        <v>5.3570789297499299</v>
      </c>
      <c r="DS244" s="4">
        <f t="shared" si="1061"/>
        <v>5.6756871307411885</v>
      </c>
      <c r="DT244" s="4">
        <f t="shared" si="1062"/>
        <v>1.9563054465232061E-2</v>
      </c>
      <c r="DU244" s="4">
        <f t="shared" si="1063"/>
        <v>5.2134667499994635E-3</v>
      </c>
      <c r="DV244" s="4">
        <f t="shared" si="1064"/>
        <v>1.4051090567180284E-2</v>
      </c>
      <c r="DW244" s="4">
        <f t="shared" si="1065"/>
        <v>1.0085353369117634E-2</v>
      </c>
      <c r="DX244" s="4">
        <f t="shared" si="1066"/>
        <v>6.4111407729893793E-2</v>
      </c>
      <c r="DY244" s="4">
        <f t="shared" si="1067"/>
        <v>6.7924385016153818E-2</v>
      </c>
      <c r="DZ244" s="4">
        <f t="shared" si="1068"/>
        <v>0.22135501663250795</v>
      </c>
      <c r="EA244" s="4">
        <f t="shared" si="1069"/>
        <v>5.8990124533473201E-2</v>
      </c>
      <c r="EB244" s="4">
        <f t="shared" si="1070"/>
        <v>0.15898741128236044</v>
      </c>
      <c r="EC244" s="4">
        <f t="shared" si="1071"/>
        <v>0.11411528637991111</v>
      </c>
      <c r="ED244" s="4">
        <f t="shared" si="1072"/>
        <v>0.72541748271495177</v>
      </c>
      <c r="EE244" s="4">
        <f t="shared" si="1073"/>
        <v>0.76856113659167524</v>
      </c>
      <c r="EF244" s="4">
        <f t="shared" si="1074"/>
        <v>3.2737455291191944E-3</v>
      </c>
      <c r="EG244" s="4">
        <f t="shared" si="1075"/>
        <v>8.7243858030223304E-4</v>
      </c>
      <c r="EH244" s="4">
        <f t="shared" si="1076"/>
        <v>2.3513554596143009E-3</v>
      </c>
      <c r="EI244" s="4">
        <f t="shared" si="1077"/>
        <v>1.6877160241216163E-3</v>
      </c>
      <c r="EJ244" s="4">
        <f t="shared" si="1078"/>
        <v>1.0728612691555365E-2</v>
      </c>
      <c r="EK244" s="4">
        <f t="shared" si="1079"/>
        <v>1.1366688783696875E-2</v>
      </c>
      <c r="EL244" s="4">
        <f t="shared" si="1080"/>
        <v>3.704227258256941E-2</v>
      </c>
      <c r="EM244" s="4">
        <f t="shared" si="1081"/>
        <v>9.871600408661009E-3</v>
      </c>
      <c r="EN244" s="4">
        <f t="shared" si="1082"/>
        <v>2.6605473485588834E-2</v>
      </c>
      <c r="EO244" s="4">
        <f t="shared" si="1083"/>
        <v>1.9096425318159482E-2</v>
      </c>
      <c r="EP244" s="4">
        <f t="shared" si="1084"/>
        <v>0.12139373455221848</v>
      </c>
      <c r="EQ244" s="4">
        <f t="shared" si="1085"/>
        <v>0.12861353472400694</v>
      </c>
      <c r="ER244" s="4">
        <f t="shared" si="1086"/>
        <v>2.1778108178860861E-2</v>
      </c>
      <c r="ET244" s="4">
        <f t="shared" si="1087"/>
        <v>0.56914523930449823</v>
      </c>
      <c r="EU244" s="4">
        <f t="shared" si="1088"/>
        <v>0.83212491095074081</v>
      </c>
      <c r="EV244" s="4">
        <f t="shared" si="1089"/>
        <v>0.64778279492076907</v>
      </c>
      <c r="EW244" s="4">
        <f t="shared" si="1090"/>
        <v>0.71928610285771566</v>
      </c>
      <c r="EX244" s="4">
        <f t="shared" si="1091"/>
        <v>0.28728335502075514</v>
      </c>
      <c r="EY244" s="4">
        <f t="shared" si="1092"/>
        <v>0.27560109817296108</v>
      </c>
      <c r="EZ244" s="4">
        <f t="shared" si="1093"/>
        <v>0.10454069009385922</v>
      </c>
      <c r="FA244" s="4">
        <f t="shared" si="1094"/>
        <v>0.30462650875347363</v>
      </c>
      <c r="FB244" s="4">
        <f t="shared" si="1095"/>
        <v>0.13981617291987855</v>
      </c>
      <c r="FC244" s="4">
        <f t="shared" si="1096"/>
        <v>0.18464300253840171</v>
      </c>
      <c r="FD244" s="4">
        <f t="shared" si="1097"/>
        <v>3.4398445269929821E-2</v>
      </c>
      <c r="FE244" s="4">
        <f t="shared" si="1098"/>
        <v>3.2530282567401446E-2</v>
      </c>
      <c r="FF244" s="4">
        <f t="shared" si="1099"/>
        <v>0.12783105346995668</v>
      </c>
      <c r="FG244" s="4">
        <f t="shared" si="1100"/>
        <v>0.35482980912132039</v>
      </c>
      <c r="FH244" s="4">
        <f t="shared" si="1101"/>
        <v>0.1694780616517006</v>
      </c>
      <c r="FI244" s="4">
        <f t="shared" si="1102"/>
        <v>0.22136748396797137</v>
      </c>
      <c r="FJ244" s="4">
        <f t="shared" si="1103"/>
        <v>4.2809058770202309E-2</v>
      </c>
      <c r="FK244" s="4">
        <f t="shared" si="1104"/>
        <v>4.0503279783659044E-2</v>
      </c>
      <c r="FL244" s="4">
        <f t="shared" si="1105"/>
        <v>1.2787733778978013E-2</v>
      </c>
      <c r="FM244" s="4">
        <f t="shared" si="1106"/>
        <v>4.635329508280122E-2</v>
      </c>
      <c r="FN244" s="4">
        <f t="shared" si="1107"/>
        <v>1.7715241608860819E-2</v>
      </c>
      <c r="FO244" s="4">
        <f t="shared" si="1108"/>
        <v>2.4510445845256745E-2</v>
      </c>
      <c r="FP244" s="4">
        <f t="shared" si="1109"/>
        <v>3.9370522606667156E-3</v>
      </c>
      <c r="FQ244" s="4">
        <f t="shared" si="1110"/>
        <v>3.7168648615228264E-3</v>
      </c>
      <c r="FR244" s="4">
        <f t="shared" si="1111"/>
        <v>0.47169703470280527</v>
      </c>
      <c r="FS244" s="4">
        <f t="shared" si="1112"/>
        <v>0.77013342734821144</v>
      </c>
      <c r="FT244" s="4">
        <f t="shared" si="1113"/>
        <v>0.55418877674266742</v>
      </c>
      <c r="FU244" s="4">
        <f t="shared" si="1114"/>
        <v>0.63395590287569148</v>
      </c>
      <c r="FV244" s="4">
        <f t="shared" si="1115"/>
        <v>0.21411242541828832</v>
      </c>
      <c r="FW244" s="4">
        <f t="shared" si="1116"/>
        <v>0.20455166687178014</v>
      </c>
      <c r="FX244" s="4">
        <f t="shared" si="1117"/>
        <v>7.3137904749576724E-2</v>
      </c>
      <c r="FY244" s="4">
        <f t="shared" si="1118"/>
        <v>0.22845420549527531</v>
      </c>
      <c r="FZ244" s="4">
        <f t="shared" si="1119"/>
        <v>9.8988420850086564E-2</v>
      </c>
      <c r="GA244" s="4">
        <f t="shared" si="1120"/>
        <v>0.13274541825728178</v>
      </c>
      <c r="GB244" s="4">
        <f t="shared" si="1121"/>
        <v>2.3512321498786928E-2</v>
      </c>
      <c r="GC244" s="4">
        <f t="shared" si="1122"/>
        <v>2.2221772860322526E-2</v>
      </c>
      <c r="GD244" s="4">
        <f t="shared" si="1123"/>
        <v>0.87376714574179515</v>
      </c>
      <c r="GE244" s="4">
        <f t="shared" si="1124"/>
        <v>0.96292681353776555</v>
      </c>
      <c r="GF244" s="4">
        <f t="shared" si="1125"/>
        <v>0.90599011536924756</v>
      </c>
      <c r="GG244" s="4">
        <f t="shared" si="1126"/>
        <v>0.93068401463361217</v>
      </c>
      <c r="GH244" s="4">
        <f t="shared" si="1127"/>
        <v>0.67867867780786484</v>
      </c>
      <c r="GI244" s="4">
        <f t="shared" si="1128"/>
        <v>0.66595210557144824</v>
      </c>
      <c r="GJ244" s="4">
        <f t="shared" si="1129"/>
        <v>0.37955455316191916</v>
      </c>
      <c r="GK244" s="4">
        <f t="shared" si="1130"/>
        <v>0.69655754613407472</v>
      </c>
      <c r="GL244" s="4">
        <f t="shared" si="1131"/>
        <v>0.45996177195448212</v>
      </c>
      <c r="GM244" s="4">
        <f t="shared" si="1132"/>
        <v>0.54267572940359388</v>
      </c>
      <c r="GN244" s="4">
        <f t="shared" si="1133"/>
        <v>0.15730495264423863</v>
      </c>
      <c r="GO244" s="4">
        <f t="shared" si="1134"/>
        <v>0.14979731380685182</v>
      </c>
      <c r="GP244" s="4">
        <f t="shared" si="1135"/>
        <v>0.98081231525646728</v>
      </c>
      <c r="GQ244" s="4">
        <f t="shared" si="1136"/>
        <v>0.99481357251723324</v>
      </c>
      <c r="GR244" s="4">
        <f t="shared" si="1137"/>
        <v>0.98614360686765679</v>
      </c>
      <c r="GS244" s="4">
        <f t="shared" si="1138"/>
        <v>0.99001534540078406</v>
      </c>
      <c r="GT244" s="4">
        <f t="shared" si="1139"/>
        <v>0.93975122598613525</v>
      </c>
      <c r="GU244" s="4">
        <f t="shared" si="1140"/>
        <v>0.93639588535556639</v>
      </c>
      <c r="GV244" s="4">
        <f t="shared" si="1141"/>
        <v>0.81876275643193164</v>
      </c>
      <c r="GW244" s="4">
        <f t="shared" si="1142"/>
        <v>0.94429586908616292</v>
      </c>
      <c r="GX244" s="4">
        <f t="shared" si="1143"/>
        <v>0.86282214134970725</v>
      </c>
      <c r="GY244" s="4">
        <f t="shared" si="1144"/>
        <v>0.89757317956680649</v>
      </c>
      <c r="GZ244" s="4">
        <f t="shared" si="1145"/>
        <v>0.57956987802540161</v>
      </c>
      <c r="HA244" s="4">
        <f t="shared" si="1146"/>
        <v>0.56543140031176631</v>
      </c>
      <c r="HB244" s="4">
        <f t="shared" si="1147"/>
        <v>0.99673693690908594</v>
      </c>
      <c r="HC244" s="4">
        <f t="shared" si="1148"/>
        <v>0.9991283219052971</v>
      </c>
      <c r="HD244" s="4">
        <f t="shared" si="1149"/>
        <v>0.99765416044303523</v>
      </c>
      <c r="HE244" s="4">
        <f t="shared" si="1150"/>
        <v>0.99831512756209051</v>
      </c>
      <c r="HF244" s="4">
        <f t="shared" si="1151"/>
        <v>0.98938526864992449</v>
      </c>
      <c r="HG244" s="4">
        <f t="shared" si="1152"/>
        <v>0.98876106074111758</v>
      </c>
      <c r="HH244" s="4">
        <f t="shared" si="1153"/>
        <v>0.96428084605430575</v>
      </c>
      <c r="HI244" s="4">
        <f t="shared" si="1154"/>
        <v>0.99022489551675053</v>
      </c>
      <c r="HJ244" s="4">
        <f t="shared" si="1155"/>
        <v>0.97408403308502112</v>
      </c>
      <c r="HK244" s="4">
        <f t="shared" si="1156"/>
        <v>0.98126141467702854</v>
      </c>
      <c r="HL244" s="4">
        <f t="shared" si="1157"/>
        <v>0.89174744711705389</v>
      </c>
      <c r="HM244" s="4">
        <f t="shared" si="1158"/>
        <v>0.88604289177210838</v>
      </c>
      <c r="HN244" s="4">
        <f t="shared" si="1159"/>
        <v>0.97868606891796062</v>
      </c>
      <c r="HP244" s="4">
        <f t="shared" ref="HP244:IU244" si="1310">IF(B1=1,ET244,0)</f>
        <v>0.56914523930449823</v>
      </c>
      <c r="HQ244" s="4">
        <f t="shared" si="1310"/>
        <v>0.83212491095074081</v>
      </c>
      <c r="HR244" s="4">
        <f t="shared" si="1310"/>
        <v>0.64778279492076907</v>
      </c>
      <c r="HS244" s="4">
        <f t="shared" si="1310"/>
        <v>0.71928610285771566</v>
      </c>
      <c r="HT244" s="4">
        <f t="shared" si="1310"/>
        <v>0.28728335502075514</v>
      </c>
      <c r="HU244" s="4">
        <f t="shared" si="1310"/>
        <v>0.27560109817296108</v>
      </c>
      <c r="HV244" s="4">
        <f t="shared" si="1310"/>
        <v>0.10454069009385922</v>
      </c>
      <c r="HW244" s="4">
        <f t="shared" si="1310"/>
        <v>0.30462650875347363</v>
      </c>
      <c r="HX244" s="4">
        <f t="shared" si="1310"/>
        <v>0.13981617291987855</v>
      </c>
      <c r="HY244" s="4">
        <f t="shared" si="1310"/>
        <v>0.18464300253840171</v>
      </c>
      <c r="HZ244" s="4">
        <f t="shared" si="1310"/>
        <v>3.4398445269929821E-2</v>
      </c>
      <c r="IA244" s="4">
        <f t="shared" si="1310"/>
        <v>3.2530282567401446E-2</v>
      </c>
      <c r="IB244" s="4">
        <f t="shared" si="1310"/>
        <v>0.12783105346995668</v>
      </c>
      <c r="IC244" s="4">
        <f t="shared" si="1310"/>
        <v>0.35482980912132039</v>
      </c>
      <c r="ID244" s="4">
        <f t="shared" si="1310"/>
        <v>0.1694780616517006</v>
      </c>
      <c r="IE244" s="4">
        <f t="shared" si="1310"/>
        <v>0.22136748396797137</v>
      </c>
      <c r="IF244" s="4">
        <f t="shared" si="1310"/>
        <v>4.2809058770202309E-2</v>
      </c>
      <c r="IG244" s="4">
        <f t="shared" si="1310"/>
        <v>4.0503279783659044E-2</v>
      </c>
      <c r="IH244" s="4">
        <f t="shared" si="1310"/>
        <v>1.2787733778978013E-2</v>
      </c>
      <c r="II244" s="4">
        <f t="shared" si="1310"/>
        <v>4.635329508280122E-2</v>
      </c>
      <c r="IJ244" s="4">
        <f t="shared" si="1310"/>
        <v>1.7715241608860819E-2</v>
      </c>
      <c r="IK244" s="4">
        <f t="shared" si="1310"/>
        <v>2.4510445845256745E-2</v>
      </c>
      <c r="IL244" s="4">
        <f t="shared" si="1310"/>
        <v>3.9370522606667156E-3</v>
      </c>
      <c r="IM244" s="4">
        <f t="shared" si="1310"/>
        <v>3.7168648615228264E-3</v>
      </c>
      <c r="IN244" s="4">
        <f t="shared" si="1310"/>
        <v>0.47169703470280527</v>
      </c>
      <c r="IO244" s="4">
        <f t="shared" si="1310"/>
        <v>0.77013342734821144</v>
      </c>
      <c r="IP244" s="4">
        <f t="shared" si="1310"/>
        <v>0.55418877674266742</v>
      </c>
      <c r="IQ244" s="4">
        <f t="shared" si="1310"/>
        <v>0.63395590287569148</v>
      </c>
      <c r="IR244" s="4">
        <f t="shared" si="1310"/>
        <v>0.21411242541828832</v>
      </c>
      <c r="IS244" s="4">
        <f t="shared" si="1310"/>
        <v>0.20455166687178014</v>
      </c>
      <c r="IT244" s="4">
        <f t="shared" si="1310"/>
        <v>7.3137904749576724E-2</v>
      </c>
      <c r="IU244" s="4">
        <f t="shared" si="1310"/>
        <v>0.22845420549527531</v>
      </c>
      <c r="IV244" s="4">
        <f t="shared" ref="IV244:KA244" si="1311">IF(AH1=1,FZ244,0)</f>
        <v>9.8988420850086564E-2</v>
      </c>
      <c r="IW244" s="4">
        <f t="shared" si="1311"/>
        <v>0.13274541825728178</v>
      </c>
      <c r="IX244" s="4">
        <f t="shared" si="1311"/>
        <v>2.3512321498786928E-2</v>
      </c>
      <c r="IY244" s="4">
        <f t="shared" si="1311"/>
        <v>2.2221772860322526E-2</v>
      </c>
      <c r="IZ244" s="4">
        <f t="shared" si="1311"/>
        <v>0.87376714574179515</v>
      </c>
      <c r="JA244" s="4">
        <f t="shared" si="1311"/>
        <v>0.96292681353776555</v>
      </c>
      <c r="JB244" s="4">
        <f t="shared" si="1311"/>
        <v>0.90599011536924756</v>
      </c>
      <c r="JC244" s="4">
        <f t="shared" si="1311"/>
        <v>0.93068401463361217</v>
      </c>
      <c r="JD244" s="4">
        <f t="shared" si="1311"/>
        <v>0.67867867780786484</v>
      </c>
      <c r="JE244" s="4">
        <f t="shared" si="1311"/>
        <v>0.66595210557144824</v>
      </c>
      <c r="JF244" s="4">
        <f t="shared" si="1311"/>
        <v>0.37955455316191916</v>
      </c>
      <c r="JG244" s="4">
        <f t="shared" si="1311"/>
        <v>0.69655754613407472</v>
      </c>
      <c r="JH244" s="4">
        <f t="shared" si="1311"/>
        <v>0.45996177195448212</v>
      </c>
      <c r="JI244" s="4">
        <f t="shared" si="1311"/>
        <v>0.54267572940359388</v>
      </c>
      <c r="JJ244" s="4">
        <f t="shared" si="1311"/>
        <v>0.15730495264423863</v>
      </c>
      <c r="JK244" s="4">
        <f t="shared" si="1311"/>
        <v>0.14979731380685182</v>
      </c>
      <c r="JL244" s="4">
        <f t="shared" si="1311"/>
        <v>0.98081231525646728</v>
      </c>
      <c r="JM244" s="4">
        <f t="shared" si="1311"/>
        <v>0.99481357251723324</v>
      </c>
      <c r="JN244" s="4">
        <f t="shared" si="1311"/>
        <v>0.98614360686765679</v>
      </c>
      <c r="JO244" s="4">
        <f t="shared" si="1311"/>
        <v>0.99001534540078406</v>
      </c>
      <c r="JP244" s="4">
        <f t="shared" si="1311"/>
        <v>0.93975122598613525</v>
      </c>
      <c r="JQ244" s="4">
        <f t="shared" si="1311"/>
        <v>0.93639588535556639</v>
      </c>
      <c r="JR244" s="4">
        <f t="shared" si="1311"/>
        <v>0.81876275643193164</v>
      </c>
      <c r="JS244" s="4">
        <f t="shared" si="1311"/>
        <v>0.94429586908616292</v>
      </c>
      <c r="JT244" s="4">
        <f t="shared" si="1311"/>
        <v>0.86282214134970725</v>
      </c>
      <c r="JU244" s="4">
        <f t="shared" si="1311"/>
        <v>0.89757317956680649</v>
      </c>
      <c r="JV244" s="4">
        <f t="shared" si="1311"/>
        <v>0.57956987802540161</v>
      </c>
      <c r="JW244" s="4">
        <f t="shared" si="1311"/>
        <v>0.56543140031176631</v>
      </c>
      <c r="JX244" s="4">
        <f t="shared" si="1311"/>
        <v>0.99673693690908594</v>
      </c>
      <c r="JY244" s="4">
        <f t="shared" si="1311"/>
        <v>0.9991283219052971</v>
      </c>
      <c r="JZ244" s="4">
        <f t="shared" si="1311"/>
        <v>0.99765416044303523</v>
      </c>
      <c r="KA244" s="4">
        <f t="shared" si="1311"/>
        <v>0.99831512756209051</v>
      </c>
      <c r="KB244" s="4">
        <f t="shared" ref="KB244:KJ244" si="1312">IF(BN1=1,HF244,0)</f>
        <v>0.98938526864992449</v>
      </c>
      <c r="KC244" s="4">
        <f t="shared" si="1312"/>
        <v>0.98876106074111758</v>
      </c>
      <c r="KD244" s="4">
        <f t="shared" si="1312"/>
        <v>0.96428084605430575</v>
      </c>
      <c r="KE244" s="4">
        <f t="shared" si="1312"/>
        <v>0.99022489551675053</v>
      </c>
      <c r="KF244" s="4">
        <f t="shared" si="1312"/>
        <v>0.97408403308502112</v>
      </c>
      <c r="KG244" s="4">
        <f t="shared" si="1312"/>
        <v>0.98126141467702854</v>
      </c>
      <c r="KH244" s="4">
        <f t="shared" si="1312"/>
        <v>0.89174744711705389</v>
      </c>
      <c r="KI244" s="4">
        <f t="shared" si="1312"/>
        <v>0.88604289177210838</v>
      </c>
      <c r="KJ244" s="4">
        <f t="shared" si="1312"/>
        <v>0</v>
      </c>
    </row>
    <row r="245" spans="1:296" x14ac:dyDescent="0.2">
      <c r="A245" s="4" t="str">
        <f>'Respondent Data'!A245</f>
        <v>2039</v>
      </c>
      <c r="B245" s="4">
        <f>SUMPRODUCT('Respondent Data'!I245:Z245,'Product Coding'!A100:R100)</f>
        <v>1.6019240238925136</v>
      </c>
      <c r="C245" s="4">
        <f>SUMPRODUCT('Respondent Data'!I245:Z245,'Product Coding'!A101:R101)</f>
        <v>0.94635081369328766</v>
      </c>
      <c r="D245" s="4">
        <f>SUMPRODUCT('Respondent Data'!I245:Z245,'Product Coding'!A102:R102)</f>
        <v>0.48593138100734756</v>
      </c>
      <c r="E245" s="4">
        <f>SUMPRODUCT('Respondent Data'!I245:Z245,'Product Coding'!A103:R103)</f>
        <v>-0.12271451833881936</v>
      </c>
      <c r="F245" s="4">
        <f>SUMPRODUCT('Respondent Data'!I245:Z245,'Product Coding'!A104:R104)</f>
        <v>-0.62380183400968248</v>
      </c>
      <c r="G245" s="4">
        <f>SUMPRODUCT('Respondent Data'!I245:Z245,'Product Coding'!A105:R105)</f>
        <v>-1.8569682122872868</v>
      </c>
      <c r="H245" s="4">
        <f>SUMPRODUCT('Respondent Data'!I245:Z245,'Product Coding'!A106:R106)</f>
        <v>0.84433281878102573</v>
      </c>
      <c r="I245" s="4">
        <f>SUMPRODUCT('Respondent Data'!I245:Z245,'Product Coding'!A107:R107)</f>
        <v>0.18875960858179969</v>
      </c>
      <c r="J245" s="4">
        <f>SUMPRODUCT('Respondent Data'!I245:Z245,'Product Coding'!A108:R108)</f>
        <v>-0.27165982410414047</v>
      </c>
      <c r="K245" s="4">
        <f>SUMPRODUCT('Respondent Data'!I245:Z245,'Product Coding'!A109:R109)</f>
        <v>-0.88030572345030733</v>
      </c>
      <c r="L245" s="4">
        <f>SUMPRODUCT('Respondent Data'!I245:Z245,'Product Coding'!A110:R110)</f>
        <v>-1.3813930391211704</v>
      </c>
      <c r="M245" s="4">
        <f>SUMPRODUCT('Respondent Data'!I245:Z245,'Product Coding'!A111:R111)</f>
        <v>-2.614559417398775</v>
      </c>
      <c r="N245" s="4">
        <f>SUMPRODUCT('Respondent Data'!I245:Z245,'Product Coding'!A112:R112)</f>
        <v>1.3536934966165426</v>
      </c>
      <c r="O245" s="4">
        <f>SUMPRODUCT('Respondent Data'!I245:Z245,'Product Coding'!A113:R113)</f>
        <v>0.69812028641731672</v>
      </c>
      <c r="P245" s="4">
        <f>SUMPRODUCT('Respondent Data'!I245:Z245,'Product Coding'!A114:R114)</f>
        <v>0.23770085373137662</v>
      </c>
      <c r="Q245" s="4">
        <f>SUMPRODUCT('Respondent Data'!I245:Z245,'Product Coding'!A115:R115)</f>
        <v>-0.37094504561479041</v>
      </c>
      <c r="R245" s="4">
        <f>SUMPRODUCT('Respondent Data'!I245:Z245,'Product Coding'!A116:R116)</f>
        <v>-0.87203236128565331</v>
      </c>
      <c r="S245" s="4">
        <f>SUMPRODUCT('Respondent Data'!I245:Z245,'Product Coding'!A117:R117)</f>
        <v>-2.1051987395632574</v>
      </c>
      <c r="T245" s="4">
        <f>SUMPRODUCT('Respondent Data'!I245:Z245,'Product Coding'!A118:R118)</f>
        <v>0.59610229150505467</v>
      </c>
      <c r="U245" s="4">
        <f>SUMPRODUCT('Respondent Data'!I245:Z245,'Product Coding'!A119:R119)</f>
        <v>-5.9470918694171315E-2</v>
      </c>
      <c r="V245" s="4">
        <f>SUMPRODUCT('Respondent Data'!I245:Z245,'Product Coding'!A120:R120)</f>
        <v>-0.51989035138011142</v>
      </c>
      <c r="W245" s="4">
        <f>SUMPRODUCT('Respondent Data'!I245:Z245,'Product Coding'!A121:R121)</f>
        <v>-1.1285362507262784</v>
      </c>
      <c r="X245" s="4">
        <f>SUMPRODUCT('Respondent Data'!I245:Z245,'Product Coding'!A122:R122)</f>
        <v>-1.6296235663971412</v>
      </c>
      <c r="Y245" s="4">
        <f>SUMPRODUCT('Respondent Data'!I245:Z245,'Product Coding'!A123:R123)</f>
        <v>-2.8627899446747458</v>
      </c>
      <c r="Z245" s="4">
        <f>SUMPRODUCT('Respondent Data'!I245:Z245,'Product Coding'!A124:R124)</f>
        <v>1.820194349444904</v>
      </c>
      <c r="AA245" s="4">
        <f>SUMPRODUCT('Respondent Data'!I245:Z245,'Product Coding'!A125:R125)</f>
        <v>1.164621139245678</v>
      </c>
      <c r="AB245" s="4">
        <f>SUMPRODUCT('Respondent Data'!I245:Z245,'Product Coding'!A126:R126)</f>
        <v>0.70420170655973791</v>
      </c>
      <c r="AC245" s="4">
        <f>SUMPRODUCT('Respondent Data'!I245:Z245,'Product Coding'!A127:R127)</f>
        <v>9.5555807213570987E-2</v>
      </c>
      <c r="AD245" s="4">
        <f>SUMPRODUCT('Respondent Data'!I245:Z245,'Product Coding'!A128:R128)</f>
        <v>-0.40553150845729197</v>
      </c>
      <c r="AE245" s="4">
        <f>SUMPRODUCT('Respondent Data'!I245:Z245,'Product Coding'!A129:R129)</f>
        <v>-1.638697886734896</v>
      </c>
      <c r="AF245" s="4">
        <f>SUMPRODUCT('Respondent Data'!I245:Z245,'Product Coding'!A130:R130)</f>
        <v>1.0626031443334161</v>
      </c>
      <c r="AG245" s="4">
        <f>SUMPRODUCT('Respondent Data'!I245:Z245,'Product Coding'!A131:R131)</f>
        <v>0.40702993413419003</v>
      </c>
      <c r="AH245" s="4">
        <f>SUMPRODUCT('Respondent Data'!I245:Z245,'Product Coding'!A132:R132)</f>
        <v>-5.338949855175007E-2</v>
      </c>
      <c r="AI245" s="4">
        <f>SUMPRODUCT('Respondent Data'!I245:Z245,'Product Coding'!A133:R133)</f>
        <v>-0.66203539789791699</v>
      </c>
      <c r="AJ245" s="4">
        <f>SUMPRODUCT('Respondent Data'!I245:Z245,'Product Coding'!A134:R134)</f>
        <v>-1.1631227135687801</v>
      </c>
      <c r="AK245" s="4">
        <f>SUMPRODUCT('Respondent Data'!I245:Z245,'Product Coding'!A135:R135)</f>
        <v>-2.3962890918463842</v>
      </c>
      <c r="AL245" s="4">
        <f>SUMPRODUCT('Respondent Data'!I245:Z245,'Product Coding'!A136:R136)</f>
        <v>2.128836129176396</v>
      </c>
      <c r="AM245" s="4">
        <f>SUMPRODUCT('Respondent Data'!I245:Z245,'Product Coding'!A137:R137)</f>
        <v>1.4732629189771698</v>
      </c>
      <c r="AN245" s="4">
        <f>SUMPRODUCT('Respondent Data'!I245:Z245,'Product Coding'!A138:R138)</f>
        <v>1.0128434862912297</v>
      </c>
      <c r="AO245" s="4">
        <f>SUMPRODUCT('Respondent Data'!I245:Z245,'Product Coding'!A139:R139)</f>
        <v>0.40419758694506264</v>
      </c>
      <c r="AP245" s="4">
        <f>SUMPRODUCT('Respondent Data'!I245:Z245,'Product Coding'!A140:R140)</f>
        <v>-9.6889728725800317E-2</v>
      </c>
      <c r="AQ245" s="4">
        <f>SUMPRODUCT('Respondent Data'!I245:Z245,'Product Coding'!A141:R141)</f>
        <v>-1.3300561070034045</v>
      </c>
      <c r="AR245" s="4">
        <f>SUMPRODUCT('Respondent Data'!I245:Z245,'Product Coding'!A142:R142)</f>
        <v>1.3712449240649078</v>
      </c>
      <c r="AS245" s="4">
        <f>SUMPRODUCT('Respondent Data'!I245:Z245,'Product Coding'!A143:R143)</f>
        <v>0.71567171386568185</v>
      </c>
      <c r="AT245" s="4">
        <f>SUMPRODUCT('Respondent Data'!I245:Z245,'Product Coding'!A144:R144)</f>
        <v>0.25525228117974158</v>
      </c>
      <c r="AU245" s="4">
        <f>SUMPRODUCT('Respondent Data'!I245:Z245,'Product Coding'!A145:R145)</f>
        <v>-0.35339361816642539</v>
      </c>
      <c r="AV245" s="4">
        <f>SUMPRODUCT('Respondent Data'!I245:Z245,'Product Coding'!A146:R146)</f>
        <v>-0.85448093383728829</v>
      </c>
      <c r="AW245" s="4">
        <f>SUMPRODUCT('Respondent Data'!I245:Z245,'Product Coding'!A147:R147)</f>
        <v>-2.0876473121148926</v>
      </c>
      <c r="AX245" s="4">
        <f>SUMPRODUCT('Respondent Data'!I245:Z245,'Product Coding'!A148:R148)</f>
        <v>1.9831690639995285</v>
      </c>
      <c r="AY245" s="4">
        <f>SUMPRODUCT('Respondent Data'!I245:Z245,'Product Coding'!A149:R149)</f>
        <v>1.3275958538003028</v>
      </c>
      <c r="AZ245" s="4">
        <f>SUMPRODUCT('Respondent Data'!I245:Z245,'Product Coding'!A150:R150)</f>
        <v>0.86717642111436266</v>
      </c>
      <c r="BA245" s="4">
        <f>SUMPRODUCT('Respondent Data'!I245:Z245,'Product Coding'!A151:R151)</f>
        <v>0.25853052176819558</v>
      </c>
      <c r="BB245" s="4">
        <f>SUMPRODUCT('Respondent Data'!I245:Z245,'Product Coding'!A152:R152)</f>
        <v>-0.24255679390266732</v>
      </c>
      <c r="BC245" s="4">
        <f>SUMPRODUCT('Respondent Data'!I245:Z245,'Product Coding'!A153:R153)</f>
        <v>-1.4757231721802717</v>
      </c>
      <c r="BD245" s="4">
        <f>SUMPRODUCT('Respondent Data'!I245:Z245,'Product Coding'!A154:R154)</f>
        <v>1.2255778588880406</v>
      </c>
      <c r="BE245" s="4">
        <f>SUMPRODUCT('Respondent Data'!I245:Z245,'Product Coding'!A155:R155)</f>
        <v>0.57000464868881462</v>
      </c>
      <c r="BF245" s="4">
        <f>SUMPRODUCT('Respondent Data'!I245:Z245,'Product Coding'!A156:R156)</f>
        <v>0.10958521600287457</v>
      </c>
      <c r="BG245" s="4">
        <f>SUMPRODUCT('Respondent Data'!I245:Z245,'Product Coding'!A157:R157)</f>
        <v>-0.49906068334329245</v>
      </c>
      <c r="BH245" s="4">
        <f>SUMPRODUCT('Respondent Data'!I245:Z245,'Product Coding'!A158:R158)</f>
        <v>-1.0001479990141553</v>
      </c>
      <c r="BI245" s="4">
        <f>SUMPRODUCT('Respondent Data'!I245:Z245,'Product Coding'!A159:R159)</f>
        <v>-2.2333143772917596</v>
      </c>
      <c r="BJ245" s="4">
        <f>SUMPRODUCT('Respondent Data'!I245:Z245,'Product Coding'!A160:R160)</f>
        <v>1.9906488351009877</v>
      </c>
      <c r="BK245" s="4">
        <f>SUMPRODUCT('Respondent Data'!I245:Z245,'Product Coding'!A161:R161)</f>
        <v>1.3350756249017617</v>
      </c>
      <c r="BL245" s="4">
        <f>SUMPRODUCT('Respondent Data'!I245:Z245,'Product Coding'!A162:R162)</f>
        <v>0.87465619221582158</v>
      </c>
      <c r="BM245" s="4">
        <f>SUMPRODUCT('Respondent Data'!I245:Z245,'Product Coding'!A163:R163)</f>
        <v>0.26601029286965461</v>
      </c>
      <c r="BN245" s="4">
        <f>SUMPRODUCT('Respondent Data'!I245:Z245,'Product Coding'!A164:R164)</f>
        <v>-0.2350770228012084</v>
      </c>
      <c r="BO245" s="4">
        <f>SUMPRODUCT('Respondent Data'!I245:Z245,'Product Coding'!A165:R165)</f>
        <v>-1.4682434010788126</v>
      </c>
      <c r="BP245" s="4">
        <f>SUMPRODUCT('Respondent Data'!I245:Z245,'Product Coding'!A166:R166)</f>
        <v>1.2330576299894997</v>
      </c>
      <c r="BQ245" s="4">
        <f>SUMPRODUCT('Respondent Data'!I245:Z245,'Product Coding'!A167:R167)</f>
        <v>0.57748441979027376</v>
      </c>
      <c r="BR245" s="4">
        <f>SUMPRODUCT('Respondent Data'!I245:Z245,'Product Coding'!A168:R168)</f>
        <v>0.11706498710433355</v>
      </c>
      <c r="BS245" s="4">
        <f>SUMPRODUCT('Respondent Data'!I245:Z245,'Product Coding'!A169:R169)</f>
        <v>-0.49158091224183342</v>
      </c>
      <c r="BT245" s="4">
        <f>SUMPRODUCT('Respondent Data'!I245:Z245,'Product Coding'!A170:R170)</f>
        <v>-0.99266822791269638</v>
      </c>
      <c r="BU245" s="4">
        <f>SUMPRODUCT('Respondent Data'!I245:Z245,'Product Coding'!A171:R171)</f>
        <v>-2.2258346061903005</v>
      </c>
      <c r="BV245" s="4">
        <f>SUMPRODUCT('Respondent Data'!I245:Z245,'Product Coding'!A172:R172)</f>
        <v>3.4445350837122999</v>
      </c>
      <c r="BX245" s="4">
        <f t="shared" si="1014"/>
        <v>0.2015084377277897</v>
      </c>
      <c r="BY245" s="4">
        <f t="shared" si="1015"/>
        <v>0.38815489166680706</v>
      </c>
      <c r="BZ245" s="4">
        <f t="shared" si="1016"/>
        <v>0.61512401505565517</v>
      </c>
      <c r="CA245" s="4">
        <f t="shared" si="1017"/>
        <v>1.1305616202634241</v>
      </c>
      <c r="CB245" s="4">
        <f t="shared" si="1018"/>
        <v>1.8660088291576216</v>
      </c>
      <c r="CC245" s="4">
        <f t="shared" si="1019"/>
        <v>6.4042908580515725</v>
      </c>
      <c r="CD245" s="4">
        <f t="shared" si="1020"/>
        <v>0.42984404643847568</v>
      </c>
      <c r="CE245" s="4">
        <f t="shared" si="1021"/>
        <v>0.82798552338703912</v>
      </c>
      <c r="CF245" s="4">
        <f t="shared" si="1022"/>
        <v>1.3121405667894805</v>
      </c>
      <c r="CG245" s="4">
        <f t="shared" si="1023"/>
        <v>2.4116368876748577</v>
      </c>
      <c r="CH245" s="4">
        <f t="shared" si="1024"/>
        <v>3.9804426795197125</v>
      </c>
      <c r="CI245" s="4">
        <f t="shared" si="1025"/>
        <v>13.661196166448098</v>
      </c>
      <c r="CJ245" s="4">
        <f t="shared" si="1026"/>
        <v>0.25828452371239613</v>
      </c>
      <c r="CK245" s="4">
        <f t="shared" si="1027"/>
        <v>0.49751961978003095</v>
      </c>
      <c r="CL245" s="4">
        <f t="shared" si="1028"/>
        <v>0.78843851425878131</v>
      </c>
      <c r="CM245" s="4">
        <f t="shared" si="1029"/>
        <v>1.4491034366100055</v>
      </c>
      <c r="CN245" s="4">
        <f t="shared" si="1030"/>
        <v>2.3917668516350949</v>
      </c>
      <c r="CO245" s="4">
        <f t="shared" si="1031"/>
        <v>8.2087342477539558</v>
      </c>
      <c r="CP245" s="4">
        <f t="shared" si="1032"/>
        <v>0.55095491810097996</v>
      </c>
      <c r="CQ245" s="4">
        <f t="shared" si="1033"/>
        <v>1.0612748972709043</v>
      </c>
      <c r="CR245" s="4">
        <f t="shared" si="1034"/>
        <v>1.6818432277994706</v>
      </c>
      <c r="CS245" s="4">
        <f t="shared" si="1035"/>
        <v>3.0911285498713608</v>
      </c>
      <c r="CT245" s="4">
        <f t="shared" si="1036"/>
        <v>5.1019538101578013</v>
      </c>
      <c r="CU245" s="4">
        <f t="shared" si="1037"/>
        <v>17.510311652354456</v>
      </c>
      <c r="CV245" s="4">
        <f t="shared" si="1038"/>
        <v>0.16199426437892295</v>
      </c>
      <c r="CW245" s="4">
        <f t="shared" si="1039"/>
        <v>0.31204085967648504</v>
      </c>
      <c r="CX245" s="4">
        <f t="shared" si="1040"/>
        <v>0.4945031753725333</v>
      </c>
      <c r="CY245" s="4">
        <f t="shared" si="1041"/>
        <v>0.90886763886790567</v>
      </c>
      <c r="CZ245" s="4">
        <f t="shared" si="1042"/>
        <v>1.5000996038305194</v>
      </c>
      <c r="DA245" s="4">
        <f t="shared" si="1043"/>
        <v>5.1484612660249471</v>
      </c>
      <c r="DB245" s="4">
        <f t="shared" si="1044"/>
        <v>0.34555510868742945</v>
      </c>
      <c r="DC245" s="4">
        <f t="shared" si="1045"/>
        <v>0.66562426511722894</v>
      </c>
      <c r="DD245" s="4">
        <f t="shared" si="1046"/>
        <v>1.0548404239327354</v>
      </c>
      <c r="DE245" s="4">
        <f t="shared" si="1047"/>
        <v>1.9387344171448906</v>
      </c>
      <c r="DF245" s="4">
        <f t="shared" si="1048"/>
        <v>3.1999100933049434</v>
      </c>
      <c r="DG245" s="4">
        <f t="shared" si="1049"/>
        <v>10.982346190929379</v>
      </c>
      <c r="DH245" s="4">
        <f t="shared" si="1050"/>
        <v>0.11897568563093508</v>
      </c>
      <c r="DI245" s="4">
        <f t="shared" si="1051"/>
        <v>0.22917647959458604</v>
      </c>
      <c r="DJ245" s="4">
        <f t="shared" si="1052"/>
        <v>0.36318479893215622</v>
      </c>
      <c r="DK245" s="4">
        <f t="shared" si="1053"/>
        <v>0.66751221653837389</v>
      </c>
      <c r="DL245" s="4">
        <f t="shared" si="1054"/>
        <v>1.1017388767725504</v>
      </c>
      <c r="DM245" s="4">
        <f t="shared" si="1055"/>
        <v>3.7812555365344651</v>
      </c>
      <c r="DN245" s="4">
        <f t="shared" si="1056"/>
        <v>0.25379081251415203</v>
      </c>
      <c r="DO245" s="4">
        <f t="shared" si="1057"/>
        <v>0.48886362500877178</v>
      </c>
      <c r="DP245" s="4">
        <f t="shared" si="1058"/>
        <v>0.77472102577078827</v>
      </c>
      <c r="DQ245" s="4">
        <f t="shared" si="1059"/>
        <v>1.4238915027050558</v>
      </c>
      <c r="DR245" s="4">
        <f t="shared" si="1060"/>
        <v>2.3501541784083031</v>
      </c>
      <c r="DS245" s="4">
        <f t="shared" si="1061"/>
        <v>8.0659162403784297</v>
      </c>
      <c r="DT245" s="4">
        <f t="shared" si="1062"/>
        <v>0.1376323796420563</v>
      </c>
      <c r="DU245" s="4">
        <f t="shared" si="1063"/>
        <v>0.26511386824393895</v>
      </c>
      <c r="DV245" s="4">
        <f t="shared" si="1064"/>
        <v>0.42013616363524819</v>
      </c>
      <c r="DW245" s="4">
        <f t="shared" si="1065"/>
        <v>0.77218546222382356</v>
      </c>
      <c r="DX245" s="4">
        <f t="shared" si="1066"/>
        <v>1.274503631143147</v>
      </c>
      <c r="DY245" s="4">
        <f t="shared" si="1067"/>
        <v>4.3741979276530643</v>
      </c>
      <c r="DZ245" s="4">
        <f t="shared" si="1068"/>
        <v>0.2935879988619417</v>
      </c>
      <c r="EA245" s="4">
        <f t="shared" si="1069"/>
        <v>0.56552280975386637</v>
      </c>
      <c r="EB245" s="4">
        <f t="shared" si="1070"/>
        <v>0.89620579003281797</v>
      </c>
      <c r="EC245" s="4">
        <f t="shared" si="1071"/>
        <v>1.647173326467007</v>
      </c>
      <c r="ED245" s="4">
        <f t="shared" si="1072"/>
        <v>2.7186841612615482</v>
      </c>
      <c r="EE245" s="4">
        <f t="shared" si="1073"/>
        <v>9.3307404808780845</v>
      </c>
      <c r="EF245" s="4">
        <f t="shared" si="1074"/>
        <v>0.13660676142262601</v>
      </c>
      <c r="EG245" s="4">
        <f t="shared" si="1075"/>
        <v>0.26313827489736041</v>
      </c>
      <c r="EH245" s="4">
        <f t="shared" si="1076"/>
        <v>0.41700536472596178</v>
      </c>
      <c r="EI245" s="4">
        <f t="shared" si="1077"/>
        <v>0.76643123868358087</v>
      </c>
      <c r="EJ245" s="4">
        <f t="shared" si="1078"/>
        <v>1.2650061993016721</v>
      </c>
      <c r="EK245" s="4">
        <f t="shared" si="1079"/>
        <v>4.341601985465168</v>
      </c>
      <c r="EL245" s="4">
        <f t="shared" si="1080"/>
        <v>0.2914002200745518</v>
      </c>
      <c r="EM245" s="4">
        <f t="shared" si="1081"/>
        <v>0.56130860886091216</v>
      </c>
      <c r="EN245" s="4">
        <f t="shared" si="1082"/>
        <v>0.88952738347611204</v>
      </c>
      <c r="EO245" s="4">
        <f t="shared" si="1083"/>
        <v>1.6348988095359061</v>
      </c>
      <c r="EP245" s="4">
        <f t="shared" si="1084"/>
        <v>2.6984248878556971</v>
      </c>
      <c r="EQ245" s="4">
        <f t="shared" si="1085"/>
        <v>9.261209041671318</v>
      </c>
      <c r="ER245" s="4">
        <f t="shared" si="1086"/>
        <v>3.191959853473296E-2</v>
      </c>
      <c r="ET245" s="4">
        <f t="shared" si="1087"/>
        <v>0.83228712225369927</v>
      </c>
      <c r="EU245" s="4">
        <f t="shared" si="1088"/>
        <v>0.72038070535433141</v>
      </c>
      <c r="EV245" s="4">
        <f t="shared" si="1089"/>
        <v>0.61914750240744898</v>
      </c>
      <c r="EW245" s="4">
        <f t="shared" si="1090"/>
        <v>0.46935981127659637</v>
      </c>
      <c r="EX245" s="4">
        <f t="shared" si="1091"/>
        <v>0.34891727821156798</v>
      </c>
      <c r="EY245" s="4">
        <f t="shared" si="1092"/>
        <v>0.13505682301939559</v>
      </c>
      <c r="EZ245" s="4">
        <f t="shared" si="1093"/>
        <v>0.69937697225851181</v>
      </c>
      <c r="FA245" s="4">
        <f t="shared" si="1094"/>
        <v>0.54705028415494195</v>
      </c>
      <c r="FB245" s="4">
        <f t="shared" si="1095"/>
        <v>0.43249965610375868</v>
      </c>
      <c r="FC245" s="4">
        <f t="shared" si="1096"/>
        <v>0.29311442950235328</v>
      </c>
      <c r="FD245" s="4">
        <f t="shared" si="1097"/>
        <v>0.20078536474521472</v>
      </c>
      <c r="FE245" s="4">
        <f t="shared" si="1098"/>
        <v>6.8207258715252933E-2</v>
      </c>
      <c r="FF245" s="4">
        <f t="shared" si="1099"/>
        <v>0.79473281372772275</v>
      </c>
      <c r="FG245" s="4">
        <f t="shared" si="1100"/>
        <v>0.66777088379442329</v>
      </c>
      <c r="FH245" s="4">
        <f t="shared" si="1101"/>
        <v>0.55914698326347001</v>
      </c>
      <c r="FI245" s="4">
        <f t="shared" si="1102"/>
        <v>0.4083126849816428</v>
      </c>
      <c r="FJ245" s="4">
        <f t="shared" si="1103"/>
        <v>0.29483158593814385</v>
      </c>
      <c r="FK245" s="4">
        <f t="shared" si="1104"/>
        <v>0.10859255714148812</v>
      </c>
      <c r="FL245" s="4">
        <f t="shared" si="1105"/>
        <v>0.64476406653032814</v>
      </c>
      <c r="FM245" s="4">
        <f t="shared" si="1106"/>
        <v>0.48513665078053603</v>
      </c>
      <c r="FN245" s="4">
        <f t="shared" si="1107"/>
        <v>0.37287787355882424</v>
      </c>
      <c r="FO245" s="4">
        <f t="shared" si="1108"/>
        <v>0.24443133179754117</v>
      </c>
      <c r="FP245" s="4">
        <f t="shared" si="1109"/>
        <v>0.16388193537868476</v>
      </c>
      <c r="FQ245" s="4">
        <f t="shared" si="1110"/>
        <v>5.4023941832054619E-2</v>
      </c>
      <c r="FR245" s="4">
        <f t="shared" si="1111"/>
        <v>0.86058944579601038</v>
      </c>
      <c r="FS245" s="4">
        <f t="shared" si="1112"/>
        <v>0.76217138561262021</v>
      </c>
      <c r="FT245" s="4">
        <f t="shared" si="1113"/>
        <v>0.66911868537899288</v>
      </c>
      <c r="FU245" s="4">
        <f t="shared" si="1114"/>
        <v>0.52387079105865675</v>
      </c>
      <c r="FV245" s="4">
        <f t="shared" si="1115"/>
        <v>0.39998406402203068</v>
      </c>
      <c r="FW245" s="4">
        <f t="shared" si="1116"/>
        <v>0.1626423192296553</v>
      </c>
      <c r="FX245" s="4">
        <f t="shared" si="1117"/>
        <v>0.74318769520743477</v>
      </c>
      <c r="FY245" s="4">
        <f t="shared" si="1118"/>
        <v>0.60037549941049806</v>
      </c>
      <c r="FZ245" s="4">
        <f t="shared" si="1119"/>
        <v>0.48665579494786826</v>
      </c>
      <c r="GA245" s="4">
        <f t="shared" si="1120"/>
        <v>0.34028253596714736</v>
      </c>
      <c r="GB245" s="4">
        <f t="shared" si="1121"/>
        <v>0.23810033495576374</v>
      </c>
      <c r="GC245" s="4">
        <f t="shared" si="1122"/>
        <v>8.3456109852425964E-2</v>
      </c>
      <c r="GD245" s="4">
        <f t="shared" si="1123"/>
        <v>0.89367446749850465</v>
      </c>
      <c r="GE245" s="4">
        <f t="shared" si="1124"/>
        <v>0.81355282711708377</v>
      </c>
      <c r="GF245" s="4">
        <f t="shared" si="1125"/>
        <v>0.73357625523945458</v>
      </c>
      <c r="GG245" s="4">
        <f t="shared" si="1126"/>
        <v>0.5996957563980686</v>
      </c>
      <c r="GH245" s="4">
        <f t="shared" si="1127"/>
        <v>0.47579649929472168</v>
      </c>
      <c r="GI245" s="4">
        <f t="shared" si="1128"/>
        <v>0.20915008460828199</v>
      </c>
      <c r="GJ245" s="4">
        <f t="shared" si="1129"/>
        <v>0.79758121531833504</v>
      </c>
      <c r="GK245" s="4">
        <f t="shared" si="1130"/>
        <v>0.67165318784257921</v>
      </c>
      <c r="GL245" s="4">
        <f t="shared" si="1131"/>
        <v>0.5634688412877088</v>
      </c>
      <c r="GM245" s="4">
        <f t="shared" si="1132"/>
        <v>0.41255972013763942</v>
      </c>
      <c r="GN245" s="4">
        <f t="shared" si="1133"/>
        <v>0.29849372498883364</v>
      </c>
      <c r="GO245" s="4">
        <f t="shared" si="1134"/>
        <v>0.11030324718268718</v>
      </c>
      <c r="GP245" s="4">
        <f t="shared" si="1135"/>
        <v>0.87901858095375174</v>
      </c>
      <c r="GQ245" s="4">
        <f t="shared" si="1136"/>
        <v>0.79044268275081486</v>
      </c>
      <c r="GR245" s="4">
        <f t="shared" si="1137"/>
        <v>0.70415783050000746</v>
      </c>
      <c r="GS245" s="4">
        <f t="shared" si="1138"/>
        <v>0.56427502725654455</v>
      </c>
      <c r="GT245" s="4">
        <f t="shared" si="1139"/>
        <v>0.43965636559454874</v>
      </c>
      <c r="GU245" s="4">
        <f t="shared" si="1140"/>
        <v>0.18607427814567007</v>
      </c>
      <c r="GV245" s="4">
        <f t="shared" si="1141"/>
        <v>0.77304365909375228</v>
      </c>
      <c r="GW245" s="4">
        <f t="shared" si="1142"/>
        <v>0.63876424780883356</v>
      </c>
      <c r="GX245" s="4">
        <f t="shared" si="1143"/>
        <v>0.52736892021761672</v>
      </c>
      <c r="GY245" s="4">
        <f t="shared" si="1144"/>
        <v>0.37776143707772569</v>
      </c>
      <c r="GZ245" s="4">
        <f t="shared" si="1145"/>
        <v>0.26891232399278409</v>
      </c>
      <c r="HA245" s="4">
        <f t="shared" si="1146"/>
        <v>9.6798482340251638E-2</v>
      </c>
      <c r="HB245" s="4">
        <f t="shared" si="1147"/>
        <v>0.87981176422737173</v>
      </c>
      <c r="HC245" s="4">
        <f t="shared" si="1148"/>
        <v>0.79167896331956022</v>
      </c>
      <c r="HD245" s="4">
        <f t="shared" si="1149"/>
        <v>0.70571363023272149</v>
      </c>
      <c r="HE245" s="4">
        <f t="shared" si="1150"/>
        <v>0.56611317672645001</v>
      </c>
      <c r="HF245" s="4">
        <f t="shared" si="1151"/>
        <v>0.44149989536819445</v>
      </c>
      <c r="HG245" s="4">
        <f t="shared" si="1152"/>
        <v>0.18720975518600269</v>
      </c>
      <c r="HH245" s="4">
        <f t="shared" si="1153"/>
        <v>0.77435328293677275</v>
      </c>
      <c r="HI245" s="4">
        <f t="shared" si="1154"/>
        <v>0.64048836618506344</v>
      </c>
      <c r="HJ245" s="4">
        <f t="shared" si="1155"/>
        <v>0.52923286994673102</v>
      </c>
      <c r="HK245" s="4">
        <f t="shared" si="1156"/>
        <v>0.37952121591194371</v>
      </c>
      <c r="HL245" s="4">
        <f t="shared" si="1157"/>
        <v>0.27038537494262543</v>
      </c>
      <c r="HM245" s="4">
        <f t="shared" si="1158"/>
        <v>9.745440288166303E-2</v>
      </c>
      <c r="HN245" s="4">
        <f t="shared" si="1159"/>
        <v>0.96906774657632544</v>
      </c>
      <c r="HP245" s="4">
        <f t="shared" ref="HP245:IU245" si="1313">IF(B1=1,ET245,0)</f>
        <v>0.83228712225369927</v>
      </c>
      <c r="HQ245" s="4">
        <f t="shared" si="1313"/>
        <v>0.72038070535433141</v>
      </c>
      <c r="HR245" s="4">
        <f t="shared" si="1313"/>
        <v>0.61914750240744898</v>
      </c>
      <c r="HS245" s="4">
        <f t="shared" si="1313"/>
        <v>0.46935981127659637</v>
      </c>
      <c r="HT245" s="4">
        <f t="shared" si="1313"/>
        <v>0.34891727821156798</v>
      </c>
      <c r="HU245" s="4">
        <f t="shared" si="1313"/>
        <v>0.13505682301939559</v>
      </c>
      <c r="HV245" s="4">
        <f t="shared" si="1313"/>
        <v>0.69937697225851181</v>
      </c>
      <c r="HW245" s="4">
        <f t="shared" si="1313"/>
        <v>0.54705028415494195</v>
      </c>
      <c r="HX245" s="4">
        <f t="shared" si="1313"/>
        <v>0.43249965610375868</v>
      </c>
      <c r="HY245" s="4">
        <f t="shared" si="1313"/>
        <v>0.29311442950235328</v>
      </c>
      <c r="HZ245" s="4">
        <f t="shared" si="1313"/>
        <v>0.20078536474521472</v>
      </c>
      <c r="IA245" s="4">
        <f t="shared" si="1313"/>
        <v>6.8207258715252933E-2</v>
      </c>
      <c r="IB245" s="4">
        <f t="shared" si="1313"/>
        <v>0.79473281372772275</v>
      </c>
      <c r="IC245" s="4">
        <f t="shared" si="1313"/>
        <v>0.66777088379442329</v>
      </c>
      <c r="ID245" s="4">
        <f t="shared" si="1313"/>
        <v>0.55914698326347001</v>
      </c>
      <c r="IE245" s="4">
        <f t="shared" si="1313"/>
        <v>0.4083126849816428</v>
      </c>
      <c r="IF245" s="4">
        <f t="shared" si="1313"/>
        <v>0.29483158593814385</v>
      </c>
      <c r="IG245" s="4">
        <f t="shared" si="1313"/>
        <v>0.10859255714148812</v>
      </c>
      <c r="IH245" s="4">
        <f t="shared" si="1313"/>
        <v>0.64476406653032814</v>
      </c>
      <c r="II245" s="4">
        <f t="shared" si="1313"/>
        <v>0.48513665078053603</v>
      </c>
      <c r="IJ245" s="4">
        <f t="shared" si="1313"/>
        <v>0.37287787355882424</v>
      </c>
      <c r="IK245" s="4">
        <f t="shared" si="1313"/>
        <v>0.24443133179754117</v>
      </c>
      <c r="IL245" s="4">
        <f t="shared" si="1313"/>
        <v>0.16388193537868476</v>
      </c>
      <c r="IM245" s="4">
        <f t="shared" si="1313"/>
        <v>5.4023941832054619E-2</v>
      </c>
      <c r="IN245" s="4">
        <f t="shared" si="1313"/>
        <v>0.86058944579601038</v>
      </c>
      <c r="IO245" s="4">
        <f t="shared" si="1313"/>
        <v>0.76217138561262021</v>
      </c>
      <c r="IP245" s="4">
        <f t="shared" si="1313"/>
        <v>0.66911868537899288</v>
      </c>
      <c r="IQ245" s="4">
        <f t="shared" si="1313"/>
        <v>0.52387079105865675</v>
      </c>
      <c r="IR245" s="4">
        <f t="shared" si="1313"/>
        <v>0.39998406402203068</v>
      </c>
      <c r="IS245" s="4">
        <f t="shared" si="1313"/>
        <v>0.1626423192296553</v>
      </c>
      <c r="IT245" s="4">
        <f t="shared" si="1313"/>
        <v>0.74318769520743477</v>
      </c>
      <c r="IU245" s="4">
        <f t="shared" si="1313"/>
        <v>0.60037549941049806</v>
      </c>
      <c r="IV245" s="4">
        <f t="shared" ref="IV245:KA245" si="1314">IF(AH1=1,FZ245,0)</f>
        <v>0.48665579494786826</v>
      </c>
      <c r="IW245" s="4">
        <f t="shared" si="1314"/>
        <v>0.34028253596714736</v>
      </c>
      <c r="IX245" s="4">
        <f t="shared" si="1314"/>
        <v>0.23810033495576374</v>
      </c>
      <c r="IY245" s="4">
        <f t="shared" si="1314"/>
        <v>8.3456109852425964E-2</v>
      </c>
      <c r="IZ245" s="4">
        <f t="shared" si="1314"/>
        <v>0.89367446749850465</v>
      </c>
      <c r="JA245" s="4">
        <f t="shared" si="1314"/>
        <v>0.81355282711708377</v>
      </c>
      <c r="JB245" s="4">
        <f t="shared" si="1314"/>
        <v>0.73357625523945458</v>
      </c>
      <c r="JC245" s="4">
        <f t="shared" si="1314"/>
        <v>0.5996957563980686</v>
      </c>
      <c r="JD245" s="4">
        <f t="shared" si="1314"/>
        <v>0.47579649929472168</v>
      </c>
      <c r="JE245" s="4">
        <f t="shared" si="1314"/>
        <v>0.20915008460828199</v>
      </c>
      <c r="JF245" s="4">
        <f t="shared" si="1314"/>
        <v>0.79758121531833504</v>
      </c>
      <c r="JG245" s="4">
        <f t="shared" si="1314"/>
        <v>0.67165318784257921</v>
      </c>
      <c r="JH245" s="4">
        <f t="shared" si="1314"/>
        <v>0.5634688412877088</v>
      </c>
      <c r="JI245" s="4">
        <f t="shared" si="1314"/>
        <v>0.41255972013763942</v>
      </c>
      <c r="JJ245" s="4">
        <f t="shared" si="1314"/>
        <v>0.29849372498883364</v>
      </c>
      <c r="JK245" s="4">
        <f t="shared" si="1314"/>
        <v>0.11030324718268718</v>
      </c>
      <c r="JL245" s="4">
        <f t="shared" si="1314"/>
        <v>0.87901858095375174</v>
      </c>
      <c r="JM245" s="4">
        <f t="shared" si="1314"/>
        <v>0.79044268275081486</v>
      </c>
      <c r="JN245" s="4">
        <f t="shared" si="1314"/>
        <v>0.70415783050000746</v>
      </c>
      <c r="JO245" s="4">
        <f t="shared" si="1314"/>
        <v>0.56427502725654455</v>
      </c>
      <c r="JP245" s="4">
        <f t="shared" si="1314"/>
        <v>0.43965636559454874</v>
      </c>
      <c r="JQ245" s="4">
        <f t="shared" si="1314"/>
        <v>0.18607427814567007</v>
      </c>
      <c r="JR245" s="4">
        <f t="shared" si="1314"/>
        <v>0.77304365909375228</v>
      </c>
      <c r="JS245" s="4">
        <f t="shared" si="1314"/>
        <v>0.63876424780883356</v>
      </c>
      <c r="JT245" s="4">
        <f t="shared" si="1314"/>
        <v>0.52736892021761672</v>
      </c>
      <c r="JU245" s="4">
        <f t="shared" si="1314"/>
        <v>0.37776143707772569</v>
      </c>
      <c r="JV245" s="4">
        <f t="shared" si="1314"/>
        <v>0.26891232399278409</v>
      </c>
      <c r="JW245" s="4">
        <f t="shared" si="1314"/>
        <v>9.6798482340251638E-2</v>
      </c>
      <c r="JX245" s="4">
        <f t="shared" si="1314"/>
        <v>0.87981176422737173</v>
      </c>
      <c r="JY245" s="4">
        <f t="shared" si="1314"/>
        <v>0.79167896331956022</v>
      </c>
      <c r="JZ245" s="4">
        <f t="shared" si="1314"/>
        <v>0.70571363023272149</v>
      </c>
      <c r="KA245" s="4">
        <f t="shared" si="1314"/>
        <v>0.56611317672645001</v>
      </c>
      <c r="KB245" s="4">
        <f t="shared" ref="KB245:KJ245" si="1315">IF(BN1=1,HF245,0)</f>
        <v>0.44149989536819445</v>
      </c>
      <c r="KC245" s="4">
        <f t="shared" si="1315"/>
        <v>0.18720975518600269</v>
      </c>
      <c r="KD245" s="4">
        <f t="shared" si="1315"/>
        <v>0.77435328293677275</v>
      </c>
      <c r="KE245" s="4">
        <f t="shared" si="1315"/>
        <v>0.64048836618506344</v>
      </c>
      <c r="KF245" s="4">
        <f t="shared" si="1315"/>
        <v>0.52923286994673102</v>
      </c>
      <c r="KG245" s="4">
        <f t="shared" si="1315"/>
        <v>0.37952121591194371</v>
      </c>
      <c r="KH245" s="4">
        <f t="shared" si="1315"/>
        <v>0.27038537494262543</v>
      </c>
      <c r="KI245" s="4">
        <f t="shared" si="1315"/>
        <v>9.745440288166303E-2</v>
      </c>
      <c r="KJ245" s="4">
        <f t="shared" si="1315"/>
        <v>0</v>
      </c>
    </row>
    <row r="246" spans="1:296" x14ac:dyDescent="0.2">
      <c r="A246" s="4" t="str">
        <f>'Respondent Data'!A246</f>
        <v>2076</v>
      </c>
      <c r="B246" s="4">
        <f>SUMPRODUCT('Respondent Data'!I246:Z246,'Product Coding'!A100:R100)</f>
        <v>0.43389925565255805</v>
      </c>
      <c r="C246" s="4">
        <f>SUMPRODUCT('Respondent Data'!I246:Z246,'Product Coding'!A101:R101)</f>
        <v>-0.77114388900697317</v>
      </c>
      <c r="D246" s="4">
        <f>SUMPRODUCT('Respondent Data'!I246:Z246,'Product Coding'!A102:R102)</f>
        <v>-1.0743440351978832</v>
      </c>
      <c r="E246" s="4">
        <f>SUMPRODUCT('Respondent Data'!I246:Z246,'Product Coding'!A103:R103)</f>
        <v>-0.83320810896199882</v>
      </c>
      <c r="F246" s="4">
        <f>SUMPRODUCT('Respondent Data'!I246:Z246,'Product Coding'!A104:R104)</f>
        <v>-1.2224780671414401</v>
      </c>
      <c r="G246" s="4">
        <f>SUMPRODUCT('Respondent Data'!I246:Z246,'Product Coding'!A105:R105)</f>
        <v>-1.2398535846391732</v>
      </c>
      <c r="H246" s="4">
        <f>SUMPRODUCT('Respondent Data'!I246:Z246,'Product Coding'!A106:R106)</f>
        <v>-0.28802273675018797</v>
      </c>
      <c r="I246" s="4">
        <f>SUMPRODUCT('Respondent Data'!I246:Z246,'Product Coding'!A107:R107)</f>
        <v>-1.4930658814097191</v>
      </c>
      <c r="J246" s="4">
        <f>SUMPRODUCT('Respondent Data'!I246:Z246,'Product Coding'!A108:R108)</f>
        <v>-1.796266027600629</v>
      </c>
      <c r="K246" s="4">
        <f>SUMPRODUCT('Respondent Data'!I246:Z246,'Product Coding'!A109:R109)</f>
        <v>-1.5551301013647447</v>
      </c>
      <c r="L246" s="4">
        <f>SUMPRODUCT('Respondent Data'!I246:Z246,'Product Coding'!A110:R110)</f>
        <v>-1.9444000595441859</v>
      </c>
      <c r="M246" s="4">
        <f>SUMPRODUCT('Respondent Data'!I246:Z246,'Product Coding'!A111:R111)</f>
        <v>-1.961775577041919</v>
      </c>
      <c r="N246" s="4">
        <f>SUMPRODUCT('Respondent Data'!I246:Z246,'Product Coding'!A112:R112)</f>
        <v>0.68880334788308994</v>
      </c>
      <c r="O246" s="4">
        <f>SUMPRODUCT('Respondent Data'!I246:Z246,'Product Coding'!A113:R113)</f>
        <v>-0.51623979677644105</v>
      </c>
      <c r="P246" s="4">
        <f>SUMPRODUCT('Respondent Data'!I246:Z246,'Product Coding'!A114:R114)</f>
        <v>-0.81943994296735101</v>
      </c>
      <c r="Q246" s="4">
        <f>SUMPRODUCT('Respondent Data'!I246:Z246,'Product Coding'!A115:R115)</f>
        <v>-0.5783040167314667</v>
      </c>
      <c r="R246" s="4">
        <f>SUMPRODUCT('Respondent Data'!I246:Z246,'Product Coding'!A116:R116)</f>
        <v>-0.96757397491090813</v>
      </c>
      <c r="S246" s="4">
        <f>SUMPRODUCT('Respondent Data'!I246:Z246,'Product Coding'!A117:R117)</f>
        <v>-0.98494949240864116</v>
      </c>
      <c r="T246" s="4">
        <f>SUMPRODUCT('Respondent Data'!I246:Z246,'Product Coding'!A118:R118)</f>
        <v>-3.3118644519656015E-2</v>
      </c>
      <c r="U246" s="4">
        <f>SUMPRODUCT('Respondent Data'!I246:Z246,'Product Coding'!A119:R119)</f>
        <v>-1.2381617891791872</v>
      </c>
      <c r="V246" s="4">
        <f>SUMPRODUCT('Respondent Data'!I246:Z246,'Product Coding'!A120:R120)</f>
        <v>-1.5413619353700971</v>
      </c>
      <c r="W246" s="4">
        <f>SUMPRODUCT('Respondent Data'!I246:Z246,'Product Coding'!A121:R121)</f>
        <v>-1.3002260091342128</v>
      </c>
      <c r="X246" s="4">
        <f>SUMPRODUCT('Respondent Data'!I246:Z246,'Product Coding'!A122:R122)</f>
        <v>-1.689495967313654</v>
      </c>
      <c r="Y246" s="4">
        <f>SUMPRODUCT('Respondent Data'!I246:Z246,'Product Coding'!A123:R123)</f>
        <v>-1.7068714848113871</v>
      </c>
      <c r="Z246" s="4">
        <f>SUMPRODUCT('Respondent Data'!I246:Z246,'Product Coding'!A124:R124)</f>
        <v>0.49577955548696806</v>
      </c>
      <c r="AA246" s="4">
        <f>SUMPRODUCT('Respondent Data'!I246:Z246,'Product Coding'!A125:R125)</f>
        <v>-0.70926358917256305</v>
      </c>
      <c r="AB246" s="4">
        <f>SUMPRODUCT('Respondent Data'!I246:Z246,'Product Coding'!A126:R126)</f>
        <v>-1.0124637353634731</v>
      </c>
      <c r="AC246" s="4">
        <f>SUMPRODUCT('Respondent Data'!I246:Z246,'Product Coding'!A127:R127)</f>
        <v>-0.77132780912758869</v>
      </c>
      <c r="AD246" s="4">
        <f>SUMPRODUCT('Respondent Data'!I246:Z246,'Product Coding'!A128:R128)</f>
        <v>-1.16059776730703</v>
      </c>
      <c r="AE246" s="4">
        <f>SUMPRODUCT('Respondent Data'!I246:Z246,'Product Coding'!A129:R129)</f>
        <v>-1.177973284804763</v>
      </c>
      <c r="AF246" s="4">
        <f>SUMPRODUCT('Respondent Data'!I246:Z246,'Product Coding'!A130:R130)</f>
        <v>-0.22614243691577796</v>
      </c>
      <c r="AG246" s="4">
        <f>SUMPRODUCT('Respondent Data'!I246:Z246,'Product Coding'!A131:R131)</f>
        <v>-1.431185581575309</v>
      </c>
      <c r="AH246" s="4">
        <f>SUMPRODUCT('Respondent Data'!I246:Z246,'Product Coding'!A132:R132)</f>
        <v>-1.7343857277662189</v>
      </c>
      <c r="AI246" s="4">
        <f>SUMPRODUCT('Respondent Data'!I246:Z246,'Product Coding'!A133:R133)</f>
        <v>-1.4932498015303346</v>
      </c>
      <c r="AJ246" s="4">
        <f>SUMPRODUCT('Respondent Data'!I246:Z246,'Product Coding'!A134:R134)</f>
        <v>-1.8825197597097758</v>
      </c>
      <c r="AK246" s="4">
        <f>SUMPRODUCT('Respondent Data'!I246:Z246,'Product Coding'!A135:R135)</f>
        <v>-1.8998952772075088</v>
      </c>
      <c r="AL246" s="4">
        <f>SUMPRODUCT('Respondent Data'!I246:Z246,'Product Coding'!A136:R136)</f>
        <v>0.81032041187403203</v>
      </c>
      <c r="AM246" s="4">
        <f>SUMPRODUCT('Respondent Data'!I246:Z246,'Product Coding'!A137:R137)</f>
        <v>-0.39472273278549908</v>
      </c>
      <c r="AN246" s="4">
        <f>SUMPRODUCT('Respondent Data'!I246:Z246,'Product Coding'!A138:R138)</f>
        <v>-0.69792287897640903</v>
      </c>
      <c r="AO246" s="4">
        <f>SUMPRODUCT('Respondent Data'!I246:Z246,'Product Coding'!A139:R139)</f>
        <v>-0.45678695274052472</v>
      </c>
      <c r="AP246" s="4">
        <f>SUMPRODUCT('Respondent Data'!I246:Z246,'Product Coding'!A140:R140)</f>
        <v>-0.84605691091996593</v>
      </c>
      <c r="AQ246" s="4">
        <f>SUMPRODUCT('Respondent Data'!I246:Z246,'Product Coding'!A141:R141)</f>
        <v>-0.86343242841769896</v>
      </c>
      <c r="AR246" s="4">
        <f>SUMPRODUCT('Respondent Data'!I246:Z246,'Product Coding'!A142:R142)</f>
        <v>8.8398419471286016E-2</v>
      </c>
      <c r="AS246" s="4">
        <f>SUMPRODUCT('Respondent Data'!I246:Z246,'Product Coding'!A143:R143)</f>
        <v>-1.116644725188245</v>
      </c>
      <c r="AT246" s="4">
        <f>SUMPRODUCT('Respondent Data'!I246:Z246,'Product Coding'!A144:R144)</f>
        <v>-1.4198448713791549</v>
      </c>
      <c r="AU246" s="4">
        <f>SUMPRODUCT('Respondent Data'!I246:Z246,'Product Coding'!A145:R145)</f>
        <v>-1.1787089451432706</v>
      </c>
      <c r="AV246" s="4">
        <f>SUMPRODUCT('Respondent Data'!I246:Z246,'Product Coding'!A146:R146)</f>
        <v>-1.5679789033227118</v>
      </c>
      <c r="AW246" s="4">
        <f>SUMPRODUCT('Respondent Data'!I246:Z246,'Product Coding'!A147:R147)</f>
        <v>-1.5853544208204449</v>
      </c>
      <c r="AX246" s="4">
        <f>SUMPRODUCT('Respondent Data'!I246:Z246,'Product Coding'!A148:R148)</f>
        <v>1.7017233107769378</v>
      </c>
      <c r="AY246" s="4">
        <f>SUMPRODUCT('Respondent Data'!I246:Z246,'Product Coding'!A149:R149)</f>
        <v>0.49668016611740695</v>
      </c>
      <c r="AZ246" s="4">
        <f>SUMPRODUCT('Respondent Data'!I246:Z246,'Product Coding'!A150:R150)</f>
        <v>0.19348001992649699</v>
      </c>
      <c r="BA246" s="4">
        <f>SUMPRODUCT('Respondent Data'!I246:Z246,'Product Coding'!A151:R151)</f>
        <v>0.43461594616238131</v>
      </c>
      <c r="BB246" s="4">
        <f>SUMPRODUCT('Respondent Data'!I246:Z246,'Product Coding'!A152:R152)</f>
        <v>4.5345987982939984E-2</v>
      </c>
      <c r="BC246" s="4">
        <f>SUMPRODUCT('Respondent Data'!I246:Z246,'Product Coding'!A153:R153)</f>
        <v>2.7970470485206955E-2</v>
      </c>
      <c r="BD246" s="4">
        <f>SUMPRODUCT('Respondent Data'!I246:Z246,'Product Coding'!A154:R154)</f>
        <v>0.97980131837419193</v>
      </c>
      <c r="BE246" s="4">
        <f>SUMPRODUCT('Respondent Data'!I246:Z246,'Product Coding'!A155:R155)</f>
        <v>-0.22524182628533906</v>
      </c>
      <c r="BF246" s="4">
        <f>SUMPRODUCT('Respondent Data'!I246:Z246,'Product Coding'!A156:R156)</f>
        <v>-0.52844197247624902</v>
      </c>
      <c r="BG246" s="4">
        <f>SUMPRODUCT('Respondent Data'!I246:Z246,'Product Coding'!A157:R157)</f>
        <v>-0.28730604624036471</v>
      </c>
      <c r="BH246" s="4">
        <f>SUMPRODUCT('Respondent Data'!I246:Z246,'Product Coding'!A158:R158)</f>
        <v>-0.67657600441980603</v>
      </c>
      <c r="BI246" s="4">
        <f>SUMPRODUCT('Respondent Data'!I246:Z246,'Product Coding'!A159:R159)</f>
        <v>-0.69395152191753906</v>
      </c>
      <c r="BJ246" s="4">
        <f>SUMPRODUCT('Respondent Data'!I246:Z246,'Product Coding'!A160:R160)</f>
        <v>2.18658076130435</v>
      </c>
      <c r="BK246" s="4">
        <f>SUMPRODUCT('Respondent Data'!I246:Z246,'Product Coding'!A161:R161)</f>
        <v>0.98153761664481887</v>
      </c>
      <c r="BL246" s="4">
        <f>SUMPRODUCT('Respondent Data'!I246:Z246,'Product Coding'!A162:R162)</f>
        <v>0.67833747045390891</v>
      </c>
      <c r="BM246" s="4">
        <f>SUMPRODUCT('Respondent Data'!I246:Z246,'Product Coding'!A163:R163)</f>
        <v>0.91947339668979322</v>
      </c>
      <c r="BN246" s="4">
        <f>SUMPRODUCT('Respondent Data'!I246:Z246,'Product Coding'!A164:R164)</f>
        <v>0.5302034385103519</v>
      </c>
      <c r="BO246" s="4">
        <f>SUMPRODUCT('Respondent Data'!I246:Z246,'Product Coding'!A165:R165)</f>
        <v>0.51282792101261887</v>
      </c>
      <c r="BP246" s="4">
        <f>SUMPRODUCT('Respondent Data'!I246:Z246,'Product Coding'!A166:R166)</f>
        <v>1.4646587689016042</v>
      </c>
      <c r="BQ246" s="4">
        <f>SUMPRODUCT('Respondent Data'!I246:Z246,'Product Coding'!A167:R167)</f>
        <v>0.25961562424207285</v>
      </c>
      <c r="BR246" s="4">
        <f>SUMPRODUCT('Respondent Data'!I246:Z246,'Product Coding'!A168:R168)</f>
        <v>-4.3584521948837107E-2</v>
      </c>
      <c r="BS246" s="4">
        <f>SUMPRODUCT('Respondent Data'!I246:Z246,'Product Coding'!A169:R169)</f>
        <v>0.19755140428704721</v>
      </c>
      <c r="BT246" s="4">
        <f>SUMPRODUCT('Respondent Data'!I246:Z246,'Product Coding'!A170:R170)</f>
        <v>-0.19171855389239412</v>
      </c>
      <c r="BU246" s="4">
        <f>SUMPRODUCT('Respondent Data'!I246:Z246,'Product Coding'!A171:R171)</f>
        <v>-0.20909407139012715</v>
      </c>
      <c r="BV246" s="4">
        <f>SUMPRODUCT('Respondent Data'!I246:Z246,'Product Coding'!A172:R172)</f>
        <v>1.23668963253459</v>
      </c>
      <c r="BX246" s="4">
        <f t="shared" si="1014"/>
        <v>0.64797753227080745</v>
      </c>
      <c r="BY246" s="4">
        <f t="shared" si="1015"/>
        <v>2.1622382002068785</v>
      </c>
      <c r="BZ246" s="4">
        <f t="shared" si="1016"/>
        <v>2.9280715585557493</v>
      </c>
      <c r="CA246" s="4">
        <f t="shared" si="1017"/>
        <v>2.3006877706736453</v>
      </c>
      <c r="CB246" s="4">
        <f t="shared" si="1018"/>
        <v>3.3955918208915068</v>
      </c>
      <c r="CC246" s="4">
        <f t="shared" si="1019"/>
        <v>3.4551075469083306</v>
      </c>
      <c r="CD246" s="4">
        <f t="shared" si="1020"/>
        <v>1.3337876297747717</v>
      </c>
      <c r="CE246" s="4">
        <f t="shared" si="1021"/>
        <v>4.4507200025218046</v>
      </c>
      <c r="CF246" s="4">
        <f t="shared" si="1022"/>
        <v>6.0271003690677505</v>
      </c>
      <c r="CG246" s="4">
        <f t="shared" si="1023"/>
        <v>4.7357026064541712</v>
      </c>
      <c r="CH246" s="4">
        <f t="shared" si="1024"/>
        <v>6.9894373507022944</v>
      </c>
      <c r="CI246" s="4">
        <f t="shared" si="1025"/>
        <v>7.1119436648643246</v>
      </c>
      <c r="CJ246" s="4">
        <f t="shared" si="1026"/>
        <v>0.50217664039670495</v>
      </c>
      <c r="CK246" s="4">
        <f t="shared" si="1027"/>
        <v>1.6757147602202849</v>
      </c>
      <c r="CL246" s="4">
        <f t="shared" si="1028"/>
        <v>2.2692285841511945</v>
      </c>
      <c r="CM246" s="4">
        <f t="shared" si="1029"/>
        <v>1.7830119066471315</v>
      </c>
      <c r="CN246" s="4">
        <f t="shared" si="1030"/>
        <v>2.6315524965782031</v>
      </c>
      <c r="CO246" s="4">
        <f t="shared" si="1031"/>
        <v>2.6776766380081694</v>
      </c>
      <c r="CP246" s="4">
        <f t="shared" si="1032"/>
        <v>1.0336731716232601</v>
      </c>
      <c r="CQ246" s="4">
        <f t="shared" si="1033"/>
        <v>3.4492671534153234</v>
      </c>
      <c r="CR246" s="4">
        <f t="shared" si="1034"/>
        <v>4.6709474695293229</v>
      </c>
      <c r="CS246" s="4">
        <f t="shared" si="1035"/>
        <v>3.6701260559033964</v>
      </c>
      <c r="CT246" s="4">
        <f t="shared" si="1036"/>
        <v>5.4167497980038419</v>
      </c>
      <c r="CU246" s="4">
        <f t="shared" si="1037"/>
        <v>5.5116910671211183</v>
      </c>
      <c r="CV246" s="4">
        <f t="shared" si="1038"/>
        <v>0.60909589812288967</v>
      </c>
      <c r="CW246" s="4">
        <f t="shared" si="1039"/>
        <v>2.0324939568432665</v>
      </c>
      <c r="CX246" s="4">
        <f t="shared" si="1040"/>
        <v>2.7523737890671796</v>
      </c>
      <c r="CY246" s="4">
        <f t="shared" si="1041"/>
        <v>2.1626359158902972</v>
      </c>
      <c r="CZ246" s="4">
        <f t="shared" si="1042"/>
        <v>3.191840683976487</v>
      </c>
      <c r="DA246" s="4">
        <f t="shared" si="1043"/>
        <v>3.2477851925208094</v>
      </c>
      <c r="DB246" s="4">
        <f t="shared" si="1044"/>
        <v>1.2537542334466911</v>
      </c>
      <c r="DC246" s="4">
        <f t="shared" si="1045"/>
        <v>4.1836563186523605</v>
      </c>
      <c r="DD246" s="4">
        <f t="shared" si="1046"/>
        <v>5.665446608170166</v>
      </c>
      <c r="DE246" s="4">
        <f t="shared" si="1047"/>
        <v>4.451538654762496</v>
      </c>
      <c r="DF246" s="4">
        <f t="shared" si="1048"/>
        <v>6.5700389419065051</v>
      </c>
      <c r="DG246" s="4">
        <f t="shared" si="1049"/>
        <v>6.685194313403338</v>
      </c>
      <c r="DH246" s="4">
        <f t="shared" si="1050"/>
        <v>0.44471555124922851</v>
      </c>
      <c r="DI246" s="4">
        <f t="shared" si="1051"/>
        <v>1.4839726769033572</v>
      </c>
      <c r="DJ246" s="4">
        <f t="shared" si="1052"/>
        <v>2.009574240478603</v>
      </c>
      <c r="DK246" s="4">
        <f t="shared" si="1053"/>
        <v>1.5789924483984821</v>
      </c>
      <c r="DL246" s="4">
        <f t="shared" si="1054"/>
        <v>2.33043958044835</v>
      </c>
      <c r="DM246" s="4">
        <f t="shared" si="1055"/>
        <v>2.3712860104330682</v>
      </c>
      <c r="DN246" s="4">
        <f t="shared" si="1056"/>
        <v>0.91539609243240472</v>
      </c>
      <c r="DO246" s="4">
        <f t="shared" si="1057"/>
        <v>3.0545880077679093</v>
      </c>
      <c r="DP246" s="4">
        <f t="shared" si="1058"/>
        <v>4.136478704240325</v>
      </c>
      <c r="DQ246" s="4">
        <f t="shared" si="1059"/>
        <v>3.2501753383348837</v>
      </c>
      <c r="DR246" s="4">
        <f t="shared" si="1060"/>
        <v>4.796943303646013</v>
      </c>
      <c r="DS246" s="4">
        <f t="shared" si="1061"/>
        <v>4.8810210074564422</v>
      </c>
      <c r="DT246" s="4">
        <f t="shared" si="1062"/>
        <v>0.18236897467797503</v>
      </c>
      <c r="DU246" s="4">
        <f t="shared" si="1063"/>
        <v>0.60854758682663579</v>
      </c>
      <c r="DV246" s="4">
        <f t="shared" si="1064"/>
        <v>0.82408630133549643</v>
      </c>
      <c r="DW246" s="4">
        <f t="shared" si="1065"/>
        <v>0.64751329929840407</v>
      </c>
      <c r="DX246" s="4">
        <f t="shared" si="1066"/>
        <v>0.95566677540618861</v>
      </c>
      <c r="DY246" s="4">
        <f t="shared" si="1067"/>
        <v>0.97241708138187066</v>
      </c>
      <c r="DZ246" s="4">
        <f t="shared" si="1068"/>
        <v>0.37538567367878178</v>
      </c>
      <c r="EA246" s="4">
        <f t="shared" si="1069"/>
        <v>1.252625597363205</v>
      </c>
      <c r="EB246" s="4">
        <f t="shared" si="1070"/>
        <v>1.6962873862866634</v>
      </c>
      <c r="EC246" s="4">
        <f t="shared" si="1071"/>
        <v>1.3328320593034386</v>
      </c>
      <c r="ED246" s="4">
        <f t="shared" si="1072"/>
        <v>1.9671307410251466</v>
      </c>
      <c r="EE246" s="4">
        <f t="shared" si="1073"/>
        <v>2.0016093298537023</v>
      </c>
      <c r="EF246" s="4">
        <f t="shared" si="1074"/>
        <v>0.11230007366134381</v>
      </c>
      <c r="EG246" s="4">
        <f t="shared" si="1075"/>
        <v>0.37473445769894848</v>
      </c>
      <c r="EH246" s="4">
        <f t="shared" si="1076"/>
        <v>0.50745995861793614</v>
      </c>
      <c r="EI246" s="4">
        <f t="shared" si="1077"/>
        <v>0.39872895779729661</v>
      </c>
      <c r="EJ246" s="4">
        <f t="shared" si="1078"/>
        <v>0.58848523693967603</v>
      </c>
      <c r="EK246" s="4">
        <f t="shared" si="1079"/>
        <v>0.59879982360794404</v>
      </c>
      <c r="EL246" s="4">
        <f t="shared" si="1080"/>
        <v>0.23115685592891358</v>
      </c>
      <c r="EM246" s="4">
        <f t="shared" si="1081"/>
        <v>0.77134801630796068</v>
      </c>
      <c r="EN246" s="4">
        <f t="shared" si="1082"/>
        <v>1.0445482778371231</v>
      </c>
      <c r="EO246" s="4">
        <f t="shared" si="1083"/>
        <v>0.82073795009416972</v>
      </c>
      <c r="EP246" s="4">
        <f t="shared" si="1084"/>
        <v>1.2113295449990671</v>
      </c>
      <c r="EQ246" s="4">
        <f t="shared" si="1085"/>
        <v>1.2325609417979084</v>
      </c>
      <c r="ER246" s="4">
        <f t="shared" si="1086"/>
        <v>0.29034377340343798</v>
      </c>
      <c r="ET246" s="4">
        <f t="shared" si="1087"/>
        <v>0.60680438926983671</v>
      </c>
      <c r="EU246" s="4">
        <f t="shared" si="1088"/>
        <v>0.31623171206222811</v>
      </c>
      <c r="EV246" s="4">
        <f t="shared" si="1089"/>
        <v>0.25457784693914137</v>
      </c>
      <c r="EW246" s="4">
        <f t="shared" si="1090"/>
        <v>0.30296716002189678</v>
      </c>
      <c r="EX246" s="4">
        <f t="shared" si="1091"/>
        <v>0.22750065082184576</v>
      </c>
      <c r="EY246" s="4">
        <f t="shared" si="1092"/>
        <v>0.22446147247196327</v>
      </c>
      <c r="EZ246" s="4">
        <f t="shared" si="1093"/>
        <v>0.42848800261080633</v>
      </c>
      <c r="FA246" s="4">
        <f t="shared" si="1094"/>
        <v>0.18346200126540066</v>
      </c>
      <c r="FB246" s="4">
        <f t="shared" si="1095"/>
        <v>0.14230620703837546</v>
      </c>
      <c r="FC246" s="4">
        <f t="shared" si="1096"/>
        <v>0.17434655675396027</v>
      </c>
      <c r="FD246" s="4">
        <f t="shared" si="1097"/>
        <v>0.12516525959266669</v>
      </c>
      <c r="FE246" s="4">
        <f t="shared" si="1098"/>
        <v>0.1232750178396025</v>
      </c>
      <c r="FF246" s="4">
        <f t="shared" si="1099"/>
        <v>0.66570067268248379</v>
      </c>
      <c r="FG246" s="4">
        <f t="shared" si="1100"/>
        <v>0.37373191450260285</v>
      </c>
      <c r="FH246" s="4">
        <f t="shared" si="1101"/>
        <v>0.30588255738612868</v>
      </c>
      <c r="FI246" s="4">
        <f t="shared" si="1102"/>
        <v>0.35932293268725624</v>
      </c>
      <c r="FJ246" s="4">
        <f t="shared" si="1103"/>
        <v>0.27536432447066117</v>
      </c>
      <c r="FK246" s="4">
        <f t="shared" si="1104"/>
        <v>0.2719108008749786</v>
      </c>
      <c r="FL246" s="4">
        <f t="shared" si="1105"/>
        <v>0.4917210955788972</v>
      </c>
      <c r="FM246" s="4">
        <f t="shared" si="1106"/>
        <v>0.22475611500028383</v>
      </c>
      <c r="FN246" s="4">
        <f t="shared" si="1107"/>
        <v>0.17633737666820568</v>
      </c>
      <c r="FO246" s="4">
        <f t="shared" si="1108"/>
        <v>0.21412698244749165</v>
      </c>
      <c r="FP246" s="4">
        <f t="shared" si="1109"/>
        <v>0.15584213682619907</v>
      </c>
      <c r="FQ246" s="4">
        <f t="shared" si="1110"/>
        <v>0.15356993900543101</v>
      </c>
      <c r="FR246" s="4">
        <f t="shared" si="1111"/>
        <v>0.62146699967762153</v>
      </c>
      <c r="FS246" s="4">
        <f t="shared" si="1112"/>
        <v>0.32976158047845522</v>
      </c>
      <c r="FT246" s="4">
        <f t="shared" si="1113"/>
        <v>0.26649797067487641</v>
      </c>
      <c r="FU246" s="4">
        <f t="shared" si="1114"/>
        <v>0.31619194450288002</v>
      </c>
      <c r="FV246" s="4">
        <f t="shared" si="1115"/>
        <v>0.23855868469012864</v>
      </c>
      <c r="FW246" s="4">
        <f t="shared" si="1116"/>
        <v>0.23541680068020557</v>
      </c>
      <c r="FX246" s="4">
        <f t="shared" si="1117"/>
        <v>0.44370410276309896</v>
      </c>
      <c r="FY246" s="4">
        <f t="shared" si="1118"/>
        <v>0.19291402410335309</v>
      </c>
      <c r="FZ246" s="4">
        <f t="shared" si="1119"/>
        <v>0.15002745634092257</v>
      </c>
      <c r="GA246" s="4">
        <f t="shared" si="1120"/>
        <v>0.18343445095567545</v>
      </c>
      <c r="GB246" s="4">
        <f t="shared" si="1121"/>
        <v>0.13209971674837265</v>
      </c>
      <c r="GC246" s="4">
        <f t="shared" si="1122"/>
        <v>0.13012032737493096</v>
      </c>
      <c r="GD246" s="4">
        <f t="shared" si="1123"/>
        <v>0.69217777792681179</v>
      </c>
      <c r="GE246" s="4">
        <f t="shared" si="1124"/>
        <v>0.40258091777670008</v>
      </c>
      <c r="GF246" s="4">
        <f t="shared" si="1125"/>
        <v>0.3322729130752306</v>
      </c>
      <c r="GG246" s="4">
        <f t="shared" si="1126"/>
        <v>0.38774832420350275</v>
      </c>
      <c r="GH246" s="4">
        <f t="shared" si="1127"/>
        <v>0.30026066404885149</v>
      </c>
      <c r="GI246" s="4">
        <f t="shared" si="1128"/>
        <v>0.29662271219508374</v>
      </c>
      <c r="GJ246" s="4">
        <f t="shared" si="1129"/>
        <v>0.52208522506176647</v>
      </c>
      <c r="GK246" s="4">
        <f t="shared" si="1130"/>
        <v>0.24663418282798844</v>
      </c>
      <c r="GL246" s="4">
        <f t="shared" si="1131"/>
        <v>0.19468590401717592</v>
      </c>
      <c r="GM246" s="4">
        <f t="shared" si="1132"/>
        <v>0.23528441073487003</v>
      </c>
      <c r="GN246" s="4">
        <f t="shared" si="1133"/>
        <v>0.1725047059492622</v>
      </c>
      <c r="GO246" s="4">
        <f t="shared" si="1134"/>
        <v>0.17003850160237785</v>
      </c>
      <c r="GP246" s="4">
        <f t="shared" si="1135"/>
        <v>0.84575967520828743</v>
      </c>
      <c r="GQ246" s="4">
        <f t="shared" si="1136"/>
        <v>0.62167884132841433</v>
      </c>
      <c r="GR246" s="4">
        <f t="shared" si="1137"/>
        <v>0.54821967538918226</v>
      </c>
      <c r="GS246" s="4">
        <f t="shared" si="1138"/>
        <v>0.60697537338596985</v>
      </c>
      <c r="GT246" s="4">
        <f t="shared" si="1139"/>
        <v>0.51133455483094858</v>
      </c>
      <c r="GU246" s="4">
        <f t="shared" si="1140"/>
        <v>0.5069921617690526</v>
      </c>
      <c r="GV246" s="4">
        <f t="shared" si="1141"/>
        <v>0.72706879178497807</v>
      </c>
      <c r="GW246" s="4">
        <f t="shared" si="1142"/>
        <v>0.44392641243646652</v>
      </c>
      <c r="GX246" s="4">
        <f t="shared" si="1143"/>
        <v>0.37088034646677764</v>
      </c>
      <c r="GY246" s="4">
        <f t="shared" si="1144"/>
        <v>0.4286635190955797</v>
      </c>
      <c r="GZ246" s="4">
        <f t="shared" si="1145"/>
        <v>0.33702593086764321</v>
      </c>
      <c r="HA246" s="4">
        <f t="shared" si="1146"/>
        <v>0.33315461477751329</v>
      </c>
      <c r="HB246" s="4">
        <f t="shared" si="1147"/>
        <v>0.89903796977043515</v>
      </c>
      <c r="HC246" s="4">
        <f t="shared" si="1148"/>
        <v>0.72741320652849228</v>
      </c>
      <c r="HD246" s="4">
        <f t="shared" si="1149"/>
        <v>0.66336753708325125</v>
      </c>
      <c r="HE246" s="4">
        <f t="shared" si="1150"/>
        <v>0.7149347944971336</v>
      </c>
      <c r="HF246" s="4">
        <f t="shared" si="1151"/>
        <v>0.62953055952006676</v>
      </c>
      <c r="HG246" s="4">
        <f t="shared" si="1152"/>
        <v>0.62546917083299536</v>
      </c>
      <c r="HH246" s="4">
        <f t="shared" si="1153"/>
        <v>0.812244187395192</v>
      </c>
      <c r="HI246" s="4">
        <f t="shared" si="1154"/>
        <v>0.56454180138147581</v>
      </c>
      <c r="HJ246" s="4">
        <f t="shared" si="1155"/>
        <v>0.48910559405223497</v>
      </c>
      <c r="HK246" s="4">
        <f t="shared" si="1156"/>
        <v>0.54922785563308507</v>
      </c>
      <c r="HL246" s="4">
        <f t="shared" si="1157"/>
        <v>0.452216632415329</v>
      </c>
      <c r="HM246" s="4">
        <f t="shared" si="1158"/>
        <v>0.4479161044511904</v>
      </c>
      <c r="HN246" s="4">
        <f t="shared" si="1159"/>
        <v>0.774987271308621</v>
      </c>
      <c r="HP246" s="4">
        <f t="shared" ref="HP246:IU246" si="1316">IF(B1=1,ET246,0)</f>
        <v>0.60680438926983671</v>
      </c>
      <c r="HQ246" s="4">
        <f t="shared" si="1316"/>
        <v>0.31623171206222811</v>
      </c>
      <c r="HR246" s="4">
        <f t="shared" si="1316"/>
        <v>0.25457784693914137</v>
      </c>
      <c r="HS246" s="4">
        <f t="shared" si="1316"/>
        <v>0.30296716002189678</v>
      </c>
      <c r="HT246" s="4">
        <f t="shared" si="1316"/>
        <v>0.22750065082184576</v>
      </c>
      <c r="HU246" s="4">
        <f t="shared" si="1316"/>
        <v>0.22446147247196327</v>
      </c>
      <c r="HV246" s="4">
        <f t="shared" si="1316"/>
        <v>0.42848800261080633</v>
      </c>
      <c r="HW246" s="4">
        <f t="shared" si="1316"/>
        <v>0.18346200126540066</v>
      </c>
      <c r="HX246" s="4">
        <f t="shared" si="1316"/>
        <v>0.14230620703837546</v>
      </c>
      <c r="HY246" s="4">
        <f t="shared" si="1316"/>
        <v>0.17434655675396027</v>
      </c>
      <c r="HZ246" s="4">
        <f t="shared" si="1316"/>
        <v>0.12516525959266669</v>
      </c>
      <c r="IA246" s="4">
        <f t="shared" si="1316"/>
        <v>0.1232750178396025</v>
      </c>
      <c r="IB246" s="4">
        <f t="shared" si="1316"/>
        <v>0.66570067268248379</v>
      </c>
      <c r="IC246" s="4">
        <f t="shared" si="1316"/>
        <v>0.37373191450260285</v>
      </c>
      <c r="ID246" s="4">
        <f t="shared" si="1316"/>
        <v>0.30588255738612868</v>
      </c>
      <c r="IE246" s="4">
        <f t="shared" si="1316"/>
        <v>0.35932293268725624</v>
      </c>
      <c r="IF246" s="4">
        <f t="shared" si="1316"/>
        <v>0.27536432447066117</v>
      </c>
      <c r="IG246" s="4">
        <f t="shared" si="1316"/>
        <v>0.2719108008749786</v>
      </c>
      <c r="IH246" s="4">
        <f t="shared" si="1316"/>
        <v>0.4917210955788972</v>
      </c>
      <c r="II246" s="4">
        <f t="shared" si="1316"/>
        <v>0.22475611500028383</v>
      </c>
      <c r="IJ246" s="4">
        <f t="shared" si="1316"/>
        <v>0.17633737666820568</v>
      </c>
      <c r="IK246" s="4">
        <f t="shared" si="1316"/>
        <v>0.21412698244749165</v>
      </c>
      <c r="IL246" s="4">
        <f t="shared" si="1316"/>
        <v>0.15584213682619907</v>
      </c>
      <c r="IM246" s="4">
        <f t="shared" si="1316"/>
        <v>0.15356993900543101</v>
      </c>
      <c r="IN246" s="4">
        <f t="shared" si="1316"/>
        <v>0.62146699967762153</v>
      </c>
      <c r="IO246" s="4">
        <f t="shared" si="1316"/>
        <v>0.32976158047845522</v>
      </c>
      <c r="IP246" s="4">
        <f t="shared" si="1316"/>
        <v>0.26649797067487641</v>
      </c>
      <c r="IQ246" s="4">
        <f t="shared" si="1316"/>
        <v>0.31619194450288002</v>
      </c>
      <c r="IR246" s="4">
        <f t="shared" si="1316"/>
        <v>0.23855868469012864</v>
      </c>
      <c r="IS246" s="4">
        <f t="shared" si="1316"/>
        <v>0.23541680068020557</v>
      </c>
      <c r="IT246" s="4">
        <f t="shared" si="1316"/>
        <v>0.44370410276309896</v>
      </c>
      <c r="IU246" s="4">
        <f t="shared" si="1316"/>
        <v>0.19291402410335309</v>
      </c>
      <c r="IV246" s="4">
        <f t="shared" ref="IV246:KA246" si="1317">IF(AH1=1,FZ246,0)</f>
        <v>0.15002745634092257</v>
      </c>
      <c r="IW246" s="4">
        <f t="shared" si="1317"/>
        <v>0.18343445095567545</v>
      </c>
      <c r="IX246" s="4">
        <f t="shared" si="1317"/>
        <v>0.13209971674837265</v>
      </c>
      <c r="IY246" s="4">
        <f t="shared" si="1317"/>
        <v>0.13012032737493096</v>
      </c>
      <c r="IZ246" s="4">
        <f t="shared" si="1317"/>
        <v>0.69217777792681179</v>
      </c>
      <c r="JA246" s="4">
        <f t="shared" si="1317"/>
        <v>0.40258091777670008</v>
      </c>
      <c r="JB246" s="4">
        <f t="shared" si="1317"/>
        <v>0.3322729130752306</v>
      </c>
      <c r="JC246" s="4">
        <f t="shared" si="1317"/>
        <v>0.38774832420350275</v>
      </c>
      <c r="JD246" s="4">
        <f t="shared" si="1317"/>
        <v>0.30026066404885149</v>
      </c>
      <c r="JE246" s="4">
        <f t="shared" si="1317"/>
        <v>0.29662271219508374</v>
      </c>
      <c r="JF246" s="4">
        <f t="shared" si="1317"/>
        <v>0.52208522506176647</v>
      </c>
      <c r="JG246" s="4">
        <f t="shared" si="1317"/>
        <v>0.24663418282798844</v>
      </c>
      <c r="JH246" s="4">
        <f t="shared" si="1317"/>
        <v>0.19468590401717592</v>
      </c>
      <c r="JI246" s="4">
        <f t="shared" si="1317"/>
        <v>0.23528441073487003</v>
      </c>
      <c r="JJ246" s="4">
        <f t="shared" si="1317"/>
        <v>0.1725047059492622</v>
      </c>
      <c r="JK246" s="4">
        <f t="shared" si="1317"/>
        <v>0.17003850160237785</v>
      </c>
      <c r="JL246" s="4">
        <f t="shared" si="1317"/>
        <v>0.84575967520828743</v>
      </c>
      <c r="JM246" s="4">
        <f t="shared" si="1317"/>
        <v>0.62167884132841433</v>
      </c>
      <c r="JN246" s="4">
        <f t="shared" si="1317"/>
        <v>0.54821967538918226</v>
      </c>
      <c r="JO246" s="4">
        <f t="shared" si="1317"/>
        <v>0.60697537338596985</v>
      </c>
      <c r="JP246" s="4">
        <f t="shared" si="1317"/>
        <v>0.51133455483094858</v>
      </c>
      <c r="JQ246" s="4">
        <f t="shared" si="1317"/>
        <v>0.5069921617690526</v>
      </c>
      <c r="JR246" s="4">
        <f t="shared" si="1317"/>
        <v>0.72706879178497807</v>
      </c>
      <c r="JS246" s="4">
        <f t="shared" si="1317"/>
        <v>0.44392641243646652</v>
      </c>
      <c r="JT246" s="4">
        <f t="shared" si="1317"/>
        <v>0.37088034646677764</v>
      </c>
      <c r="JU246" s="4">
        <f t="shared" si="1317"/>
        <v>0.4286635190955797</v>
      </c>
      <c r="JV246" s="4">
        <f t="shared" si="1317"/>
        <v>0.33702593086764321</v>
      </c>
      <c r="JW246" s="4">
        <f t="shared" si="1317"/>
        <v>0.33315461477751329</v>
      </c>
      <c r="JX246" s="4">
        <f t="shared" si="1317"/>
        <v>0.89903796977043515</v>
      </c>
      <c r="JY246" s="4">
        <f t="shared" si="1317"/>
        <v>0.72741320652849228</v>
      </c>
      <c r="JZ246" s="4">
        <f t="shared" si="1317"/>
        <v>0.66336753708325125</v>
      </c>
      <c r="KA246" s="4">
        <f t="shared" si="1317"/>
        <v>0.7149347944971336</v>
      </c>
      <c r="KB246" s="4">
        <f t="shared" ref="KB246:KJ246" si="1318">IF(BN1=1,HF246,0)</f>
        <v>0.62953055952006676</v>
      </c>
      <c r="KC246" s="4">
        <f t="shared" si="1318"/>
        <v>0.62546917083299536</v>
      </c>
      <c r="KD246" s="4">
        <f t="shared" si="1318"/>
        <v>0.812244187395192</v>
      </c>
      <c r="KE246" s="4">
        <f t="shared" si="1318"/>
        <v>0.56454180138147581</v>
      </c>
      <c r="KF246" s="4">
        <f t="shared" si="1318"/>
        <v>0.48910559405223497</v>
      </c>
      <c r="KG246" s="4">
        <f t="shared" si="1318"/>
        <v>0.54922785563308507</v>
      </c>
      <c r="KH246" s="4">
        <f t="shared" si="1318"/>
        <v>0.452216632415329</v>
      </c>
      <c r="KI246" s="4">
        <f t="shared" si="1318"/>
        <v>0.4479161044511904</v>
      </c>
      <c r="KJ246" s="4">
        <f t="shared" si="1318"/>
        <v>0</v>
      </c>
    </row>
    <row r="247" spans="1:296" x14ac:dyDescent="0.2">
      <c r="A247" s="4" t="str">
        <f>'Respondent Data'!A247</f>
        <v>2079</v>
      </c>
      <c r="B247" s="4">
        <f>SUMPRODUCT('Respondent Data'!I247:Z247,'Product Coding'!A100:R100)</f>
        <v>0.70309990390668609</v>
      </c>
      <c r="C247" s="4">
        <f>SUMPRODUCT('Respondent Data'!I247:Z247,'Product Coding'!A101:R101)</f>
        <v>0.3025496749978458</v>
      </c>
      <c r="D247" s="4">
        <f>SUMPRODUCT('Respondent Data'!I247:Z247,'Product Coding'!A102:R102)</f>
        <v>7.6229457761866071E-2</v>
      </c>
      <c r="E247" s="4">
        <f>SUMPRODUCT('Respondent Data'!I247:Z247,'Product Coding'!A103:R103)</f>
        <v>-1.5095056881060429</v>
      </c>
      <c r="F247" s="4">
        <f>SUMPRODUCT('Respondent Data'!I247:Z247,'Product Coding'!A104:R104)</f>
        <v>-2.4854241609495737</v>
      </c>
      <c r="G247" s="4">
        <f>SUMPRODUCT('Respondent Data'!I247:Z247,'Product Coding'!A105:R105)</f>
        <v>-3.1196811112386635</v>
      </c>
      <c r="H247" s="4">
        <f>SUMPRODUCT('Respondent Data'!I247:Z247,'Product Coding'!A106:R106)</f>
        <v>-1.8902910502360137</v>
      </c>
      <c r="I247" s="4">
        <f>SUMPRODUCT('Respondent Data'!I247:Z247,'Product Coding'!A107:R107)</f>
        <v>-2.2908412791448542</v>
      </c>
      <c r="J247" s="4">
        <f>SUMPRODUCT('Respondent Data'!I247:Z247,'Product Coding'!A108:R108)</f>
        <v>-2.517161496380834</v>
      </c>
      <c r="K247" s="4">
        <f>SUMPRODUCT('Respondent Data'!I247:Z247,'Product Coding'!A109:R109)</f>
        <v>-4.1028966422487425</v>
      </c>
      <c r="L247" s="4">
        <f>SUMPRODUCT('Respondent Data'!I247:Z247,'Product Coding'!A110:R110)</f>
        <v>-5.078815115092274</v>
      </c>
      <c r="M247" s="4">
        <f>SUMPRODUCT('Respondent Data'!I247:Z247,'Product Coding'!A111:R111)</f>
        <v>-5.7130720653813638</v>
      </c>
      <c r="N247" s="4">
        <f>SUMPRODUCT('Respondent Data'!I247:Z247,'Product Coding'!A112:R112)</f>
        <v>-2.2461312957303434</v>
      </c>
      <c r="O247" s="4">
        <f>SUMPRODUCT('Respondent Data'!I247:Z247,'Product Coding'!A113:R113)</f>
        <v>-2.6466815246391837</v>
      </c>
      <c r="P247" s="4">
        <f>SUMPRODUCT('Respondent Data'!I247:Z247,'Product Coding'!A114:R114)</f>
        <v>-2.8730017418751634</v>
      </c>
      <c r="Q247" s="4">
        <f>SUMPRODUCT('Respondent Data'!I247:Z247,'Product Coding'!A115:R115)</f>
        <v>-4.4587368877430729</v>
      </c>
      <c r="R247" s="4">
        <f>SUMPRODUCT('Respondent Data'!I247:Z247,'Product Coding'!A116:R116)</f>
        <v>-5.4346553605866035</v>
      </c>
      <c r="S247" s="4">
        <f>SUMPRODUCT('Respondent Data'!I247:Z247,'Product Coding'!A117:R117)</f>
        <v>-6.0689123108756933</v>
      </c>
      <c r="T247" s="4">
        <f>SUMPRODUCT('Respondent Data'!I247:Z247,'Product Coding'!A118:R118)</f>
        <v>-4.8395222498730437</v>
      </c>
      <c r="U247" s="4">
        <f>SUMPRODUCT('Respondent Data'!I247:Z247,'Product Coding'!A119:R119)</f>
        <v>-5.240072478781884</v>
      </c>
      <c r="V247" s="4">
        <f>SUMPRODUCT('Respondent Data'!I247:Z247,'Product Coding'!A120:R120)</f>
        <v>-5.4663926960178637</v>
      </c>
      <c r="W247" s="4">
        <f>SUMPRODUCT('Respondent Data'!I247:Z247,'Product Coding'!A121:R121)</f>
        <v>-7.0521278418857731</v>
      </c>
      <c r="X247" s="4">
        <f>SUMPRODUCT('Respondent Data'!I247:Z247,'Product Coding'!A122:R122)</f>
        <v>-8.0280463147293037</v>
      </c>
      <c r="Y247" s="4">
        <f>SUMPRODUCT('Respondent Data'!I247:Z247,'Product Coding'!A123:R123)</f>
        <v>-8.6623032650183927</v>
      </c>
      <c r="Z247" s="4">
        <f>SUMPRODUCT('Respondent Data'!I247:Z247,'Product Coding'!A124:R124)</f>
        <v>0.946284558904946</v>
      </c>
      <c r="AA247" s="4">
        <f>SUMPRODUCT('Respondent Data'!I247:Z247,'Product Coding'!A125:R125)</f>
        <v>0.54573432999610572</v>
      </c>
      <c r="AB247" s="4">
        <f>SUMPRODUCT('Respondent Data'!I247:Z247,'Product Coding'!A126:R126)</f>
        <v>0.31941411276012599</v>
      </c>
      <c r="AC247" s="4">
        <f>SUMPRODUCT('Respondent Data'!I247:Z247,'Product Coding'!A127:R127)</f>
        <v>-1.266321033107783</v>
      </c>
      <c r="AD247" s="4">
        <f>SUMPRODUCT('Respondent Data'!I247:Z247,'Product Coding'!A128:R128)</f>
        <v>-2.2422395059513143</v>
      </c>
      <c r="AE247" s="4">
        <f>SUMPRODUCT('Respondent Data'!I247:Z247,'Product Coding'!A129:R129)</f>
        <v>-2.8764964562404041</v>
      </c>
      <c r="AF247" s="4">
        <f>SUMPRODUCT('Respondent Data'!I247:Z247,'Product Coding'!A130:R130)</f>
        <v>-1.6471063952377538</v>
      </c>
      <c r="AG247" s="4">
        <f>SUMPRODUCT('Respondent Data'!I247:Z247,'Product Coding'!A131:R131)</f>
        <v>-2.0476566241465939</v>
      </c>
      <c r="AH247" s="4">
        <f>SUMPRODUCT('Respondent Data'!I247:Z247,'Product Coding'!A132:R132)</f>
        <v>-2.2739768413825736</v>
      </c>
      <c r="AI247" s="4">
        <f>SUMPRODUCT('Respondent Data'!I247:Z247,'Product Coding'!A133:R133)</f>
        <v>-3.859711987250483</v>
      </c>
      <c r="AJ247" s="4">
        <f>SUMPRODUCT('Respondent Data'!I247:Z247,'Product Coding'!A134:R134)</f>
        <v>-4.8356304600940136</v>
      </c>
      <c r="AK247" s="4">
        <f>SUMPRODUCT('Respondent Data'!I247:Z247,'Product Coding'!A135:R135)</f>
        <v>-5.4698874103831043</v>
      </c>
      <c r="AL247" s="4">
        <f>SUMPRODUCT('Respondent Data'!I247:Z247,'Product Coding'!A136:R136)</f>
        <v>4.5088925862289768</v>
      </c>
      <c r="AM247" s="4">
        <f>SUMPRODUCT('Respondent Data'!I247:Z247,'Product Coding'!A137:R137)</f>
        <v>4.1083423573201365</v>
      </c>
      <c r="AN247" s="4">
        <f>SUMPRODUCT('Respondent Data'!I247:Z247,'Product Coding'!A138:R138)</f>
        <v>3.8820221400841568</v>
      </c>
      <c r="AO247" s="4">
        <f>SUMPRODUCT('Respondent Data'!I247:Z247,'Product Coding'!A139:R139)</f>
        <v>2.2962869942162478</v>
      </c>
      <c r="AP247" s="4">
        <f>SUMPRODUCT('Respondent Data'!I247:Z247,'Product Coding'!A140:R140)</f>
        <v>1.3203685213727168</v>
      </c>
      <c r="AQ247" s="4">
        <f>SUMPRODUCT('Respondent Data'!I247:Z247,'Product Coding'!A141:R141)</f>
        <v>0.68611157108362719</v>
      </c>
      <c r="AR247" s="4">
        <f>SUMPRODUCT('Respondent Data'!I247:Z247,'Product Coding'!A142:R142)</f>
        <v>1.9155016320862772</v>
      </c>
      <c r="AS247" s="4">
        <f>SUMPRODUCT('Respondent Data'!I247:Z247,'Product Coding'!A143:R143)</f>
        <v>1.5149514031774369</v>
      </c>
      <c r="AT247" s="4">
        <f>SUMPRODUCT('Respondent Data'!I247:Z247,'Product Coding'!A144:R144)</f>
        <v>1.2886311859414572</v>
      </c>
      <c r="AU247" s="4">
        <f>SUMPRODUCT('Respondent Data'!I247:Z247,'Product Coding'!A145:R145)</f>
        <v>-0.29710395992645189</v>
      </c>
      <c r="AV247" s="4">
        <f>SUMPRODUCT('Respondent Data'!I247:Z247,'Product Coding'!A146:R146)</f>
        <v>-1.2730224327699831</v>
      </c>
      <c r="AW247" s="4">
        <f>SUMPRODUCT('Respondent Data'!I247:Z247,'Product Coding'!A147:R147)</f>
        <v>-1.9072793830590726</v>
      </c>
      <c r="AX247" s="4">
        <f>SUMPRODUCT('Respondent Data'!I247:Z247,'Product Coding'!A148:R148)</f>
        <v>8.442779300836655</v>
      </c>
      <c r="AY247" s="4">
        <f>SUMPRODUCT('Respondent Data'!I247:Z247,'Product Coding'!A149:R149)</f>
        <v>8.0422290719278156</v>
      </c>
      <c r="AZ247" s="4">
        <f>SUMPRODUCT('Respondent Data'!I247:Z247,'Product Coding'!A150:R150)</f>
        <v>7.8159088546918358</v>
      </c>
      <c r="BA247" s="4">
        <f>SUMPRODUCT('Respondent Data'!I247:Z247,'Product Coding'!A151:R151)</f>
        <v>6.2301737088239264</v>
      </c>
      <c r="BB247" s="4">
        <f>SUMPRODUCT('Respondent Data'!I247:Z247,'Product Coding'!A152:R152)</f>
        <v>5.2542552359803958</v>
      </c>
      <c r="BC247" s="4">
        <f>SUMPRODUCT('Respondent Data'!I247:Z247,'Product Coding'!A153:R153)</f>
        <v>4.619998285691306</v>
      </c>
      <c r="BD247" s="4">
        <f>SUMPRODUCT('Respondent Data'!I247:Z247,'Product Coding'!A154:R154)</f>
        <v>5.8493883466939556</v>
      </c>
      <c r="BE247" s="4">
        <f>SUMPRODUCT('Respondent Data'!I247:Z247,'Product Coding'!A155:R155)</f>
        <v>5.4488381177851153</v>
      </c>
      <c r="BF247" s="4">
        <f>SUMPRODUCT('Respondent Data'!I247:Z247,'Product Coding'!A156:R156)</f>
        <v>5.2225179005491356</v>
      </c>
      <c r="BG247" s="4">
        <f>SUMPRODUCT('Respondent Data'!I247:Z247,'Product Coding'!A157:R157)</f>
        <v>3.6367827546812261</v>
      </c>
      <c r="BH247" s="4">
        <f>SUMPRODUCT('Respondent Data'!I247:Z247,'Product Coding'!A158:R158)</f>
        <v>2.6608642818376955</v>
      </c>
      <c r="BI247" s="4">
        <f>SUMPRODUCT('Respondent Data'!I247:Z247,'Product Coding'!A159:R159)</f>
        <v>2.0266073315486057</v>
      </c>
      <c r="BJ247" s="4">
        <f>SUMPRODUCT('Respondent Data'!I247:Z247,'Product Coding'!A160:R160)</f>
        <v>9.4346395142901951</v>
      </c>
      <c r="BK247" s="4">
        <f>SUMPRODUCT('Respondent Data'!I247:Z247,'Product Coding'!A161:R161)</f>
        <v>9.0340892853813557</v>
      </c>
      <c r="BL247" s="4">
        <f>SUMPRODUCT('Respondent Data'!I247:Z247,'Product Coding'!A162:R162)</f>
        <v>8.807769068145376</v>
      </c>
      <c r="BM247" s="4">
        <f>SUMPRODUCT('Respondent Data'!I247:Z247,'Product Coding'!A163:R163)</f>
        <v>7.2220339222774665</v>
      </c>
      <c r="BN247" s="4">
        <f>SUMPRODUCT('Respondent Data'!I247:Z247,'Product Coding'!A164:R164)</f>
        <v>6.2461154494339359</v>
      </c>
      <c r="BO247" s="4">
        <f>SUMPRODUCT('Respondent Data'!I247:Z247,'Product Coding'!A165:R165)</f>
        <v>5.6118584991448461</v>
      </c>
      <c r="BP247" s="4">
        <f>SUMPRODUCT('Respondent Data'!I247:Z247,'Product Coding'!A166:R166)</f>
        <v>6.8412485601474957</v>
      </c>
      <c r="BQ247" s="4">
        <f>SUMPRODUCT('Respondent Data'!I247:Z247,'Product Coding'!A167:R167)</f>
        <v>6.4406983312386554</v>
      </c>
      <c r="BR247" s="4">
        <f>SUMPRODUCT('Respondent Data'!I247:Z247,'Product Coding'!A168:R168)</f>
        <v>6.2143781140026757</v>
      </c>
      <c r="BS247" s="4">
        <f>SUMPRODUCT('Respondent Data'!I247:Z247,'Product Coding'!A169:R169)</f>
        <v>4.6286429681347663</v>
      </c>
      <c r="BT247" s="4">
        <f>SUMPRODUCT('Respondent Data'!I247:Z247,'Product Coding'!A170:R170)</f>
        <v>3.6527244952912357</v>
      </c>
      <c r="BU247" s="4">
        <f>SUMPRODUCT('Respondent Data'!I247:Z247,'Product Coding'!A171:R171)</f>
        <v>3.0184675450021459</v>
      </c>
      <c r="BV247" s="4">
        <f>SUMPRODUCT('Respondent Data'!I247:Z247,'Product Coding'!A172:R172)</f>
        <v>0.660430552175444</v>
      </c>
      <c r="BX247" s="4">
        <f t="shared" si="1014"/>
        <v>0.49504832054915315</v>
      </c>
      <c r="BY247" s="4">
        <f t="shared" si="1015"/>
        <v>0.73893178091260814</v>
      </c>
      <c r="BZ247" s="4">
        <f t="shared" si="1016"/>
        <v>0.9266035657839351</v>
      </c>
      <c r="CA247" s="4">
        <f t="shared" si="1017"/>
        <v>4.5244937303910842</v>
      </c>
      <c r="CB247" s="4">
        <f t="shared" si="1018"/>
        <v>12.006211741122929</v>
      </c>
      <c r="CC247" s="4">
        <f t="shared" si="1019"/>
        <v>22.639159118555494</v>
      </c>
      <c r="CD247" s="4">
        <f t="shared" si="1020"/>
        <v>6.621295530251313</v>
      </c>
      <c r="CE247" s="4">
        <f t="shared" si="1021"/>
        <v>9.8832487557777764</v>
      </c>
      <c r="CF247" s="4">
        <f t="shared" si="1022"/>
        <v>12.39336806886698</v>
      </c>
      <c r="CG247" s="4">
        <f t="shared" si="1023"/>
        <v>60.515325212004335</v>
      </c>
      <c r="CH247" s="4">
        <f t="shared" si="1024"/>
        <v>160.58366999116996</v>
      </c>
      <c r="CI247" s="4">
        <f t="shared" si="1025"/>
        <v>302.79986186814313</v>
      </c>
      <c r="CJ247" s="4">
        <f t="shared" si="1026"/>
        <v>9.451101501614426</v>
      </c>
      <c r="CK247" s="4">
        <f t="shared" si="1027"/>
        <v>14.10714666484837</v>
      </c>
      <c r="CL247" s="4">
        <f t="shared" si="1028"/>
        <v>17.690039514258508</v>
      </c>
      <c r="CM247" s="4">
        <f t="shared" si="1029"/>
        <v>86.378334627838598</v>
      </c>
      <c r="CN247" s="4">
        <f t="shared" si="1030"/>
        <v>229.2138385387394</v>
      </c>
      <c r="CO247" s="4">
        <f t="shared" si="1031"/>
        <v>432.21031535531347</v>
      </c>
      <c r="CP247" s="4">
        <f t="shared" si="1032"/>
        <v>126.40894541198168</v>
      </c>
      <c r="CQ247" s="4">
        <f t="shared" si="1033"/>
        <v>188.68377748043665</v>
      </c>
      <c r="CR247" s="4">
        <f t="shared" si="1034"/>
        <v>236.60514479838366</v>
      </c>
      <c r="CS247" s="4">
        <f t="shared" si="1035"/>
        <v>1155.3144556624607</v>
      </c>
      <c r="CT247" s="4">
        <f t="shared" si="1036"/>
        <v>3065.7463152379505</v>
      </c>
      <c r="CU247" s="4">
        <f t="shared" si="1037"/>
        <v>5780.8341335570703</v>
      </c>
      <c r="CV247" s="4">
        <f t="shared" si="1038"/>
        <v>0.38818060963895823</v>
      </c>
      <c r="CW247" s="4">
        <f t="shared" si="1039"/>
        <v>0.57941614442418299</v>
      </c>
      <c r="CX247" s="4">
        <f t="shared" si="1040"/>
        <v>0.72657460318346245</v>
      </c>
      <c r="CY247" s="4">
        <f t="shared" si="1041"/>
        <v>3.5477763718551412</v>
      </c>
      <c r="CZ247" s="4">
        <f t="shared" si="1042"/>
        <v>9.414391281953197</v>
      </c>
      <c r="DA247" s="4">
        <f t="shared" si="1043"/>
        <v>17.75196929989724</v>
      </c>
      <c r="DB247" s="4">
        <f t="shared" si="1044"/>
        <v>5.1919346634314341</v>
      </c>
      <c r="DC247" s="4">
        <f t="shared" si="1045"/>
        <v>7.7497193061386582</v>
      </c>
      <c r="DD247" s="4">
        <f t="shared" si="1046"/>
        <v>9.7179708985097175</v>
      </c>
      <c r="DE247" s="4">
        <f t="shared" si="1047"/>
        <v>47.451682710967354</v>
      </c>
      <c r="DF247" s="4">
        <f t="shared" si="1048"/>
        <v>125.91794442628422</v>
      </c>
      <c r="DG247" s="4">
        <f t="shared" si="1049"/>
        <v>237.43345871405214</v>
      </c>
      <c r="DH247" s="4">
        <f t="shared" si="1050"/>
        <v>1.1010646768620534E-2</v>
      </c>
      <c r="DI247" s="4">
        <f t="shared" si="1051"/>
        <v>1.6434995308561184E-2</v>
      </c>
      <c r="DJ247" s="4">
        <f t="shared" si="1052"/>
        <v>2.0609108513030796E-2</v>
      </c>
      <c r="DK247" s="4">
        <f t="shared" si="1053"/>
        <v>0.10063179735043278</v>
      </c>
      <c r="DL247" s="4">
        <f t="shared" si="1054"/>
        <v>0.26703687503499657</v>
      </c>
      <c r="DM247" s="4">
        <f t="shared" si="1055"/>
        <v>0.50353020876122545</v>
      </c>
      <c r="DN247" s="4">
        <f t="shared" si="1056"/>
        <v>0.14726793973034905</v>
      </c>
      <c r="DO247" s="4">
        <f t="shared" si="1057"/>
        <v>0.219818867086678</v>
      </c>
      <c r="DP247" s="4">
        <f t="shared" si="1058"/>
        <v>0.27564783560607214</v>
      </c>
      <c r="DQ247" s="4">
        <f t="shared" si="1059"/>
        <v>1.3459552175804594</v>
      </c>
      <c r="DR247" s="4">
        <f t="shared" si="1060"/>
        <v>3.5716312805992936</v>
      </c>
      <c r="DS247" s="4">
        <f t="shared" si="1061"/>
        <v>6.7347412004525316</v>
      </c>
      <c r="DT247" s="4">
        <f t="shared" si="1062"/>
        <v>2.1545051558663752E-4</v>
      </c>
      <c r="DU247" s="4">
        <f t="shared" si="1063"/>
        <v>3.2159130042976552E-4</v>
      </c>
      <c r="DV247" s="4">
        <f t="shared" si="1064"/>
        <v>4.0326814112026372E-4</v>
      </c>
      <c r="DW247" s="4">
        <f t="shared" si="1065"/>
        <v>1.9691098151791019E-3</v>
      </c>
      <c r="DX247" s="4">
        <f t="shared" si="1066"/>
        <v>5.2252364112614687E-3</v>
      </c>
      <c r="DY247" s="4">
        <f t="shared" si="1067"/>
        <v>9.8528129519356838E-3</v>
      </c>
      <c r="DZ247" s="4">
        <f t="shared" si="1068"/>
        <v>2.8816611967528139E-3</v>
      </c>
      <c r="EA247" s="4">
        <f t="shared" si="1069"/>
        <v>4.3012993918275337E-3</v>
      </c>
      <c r="EB247" s="4">
        <f t="shared" si="1070"/>
        <v>5.3937311358422044E-3</v>
      </c>
      <c r="EC247" s="4">
        <f t="shared" si="1071"/>
        <v>2.6336940206879943E-2</v>
      </c>
      <c r="ED247" s="4">
        <f t="shared" si="1072"/>
        <v>6.988779288456709E-2</v>
      </c>
      <c r="EE247" s="4">
        <f t="shared" si="1073"/>
        <v>0.13178185573215478</v>
      </c>
      <c r="EF247" s="4">
        <f t="shared" si="1074"/>
        <v>7.9907606115068555E-5</v>
      </c>
      <c r="EG247" s="4">
        <f t="shared" si="1075"/>
        <v>1.1927375014538219E-4</v>
      </c>
      <c r="EH247" s="4">
        <f t="shared" si="1076"/>
        <v>1.4956655681074867E-4</v>
      </c>
      <c r="EI247" s="4">
        <f t="shared" si="1077"/>
        <v>7.3031550228699438E-4</v>
      </c>
      <c r="EJ247" s="4">
        <f t="shared" si="1078"/>
        <v>1.9379676668320391E-3</v>
      </c>
      <c r="EK247" s="4">
        <f t="shared" si="1079"/>
        <v>3.6542715822470398E-3</v>
      </c>
      <c r="EL247" s="4">
        <f t="shared" si="1080"/>
        <v>1.0687681449274857E-3</v>
      </c>
      <c r="EM247" s="4">
        <f t="shared" si="1081"/>
        <v>1.5952922491240284E-3</v>
      </c>
      <c r="EN247" s="4">
        <f t="shared" si="1082"/>
        <v>2.0004600217359203E-3</v>
      </c>
      <c r="EO247" s="4">
        <f t="shared" si="1083"/>
        <v>9.7680056072142404E-3</v>
      </c>
      <c r="EP247" s="4">
        <f t="shared" si="1084"/>
        <v>2.5920412447682437E-2</v>
      </c>
      <c r="EQ247" s="4">
        <f t="shared" si="1085"/>
        <v>4.8876061365113389E-2</v>
      </c>
      <c r="ER247" s="4">
        <f t="shared" si="1086"/>
        <v>0.51662885092408162</v>
      </c>
      <c r="ET247" s="4">
        <f t="shared" si="1087"/>
        <v>0.66887470207831501</v>
      </c>
      <c r="EU247" s="4">
        <f t="shared" si="1088"/>
        <v>0.57506568743898068</v>
      </c>
      <c r="EV247" s="4">
        <f t="shared" si="1089"/>
        <v>0.51904814138195576</v>
      </c>
      <c r="EW247" s="4">
        <f t="shared" si="1090"/>
        <v>0.18101206170238682</v>
      </c>
      <c r="EX247" s="4">
        <f t="shared" si="1091"/>
        <v>7.6886338612972796E-2</v>
      </c>
      <c r="EY247" s="4">
        <f t="shared" si="1092"/>
        <v>4.230268915170729E-2</v>
      </c>
      <c r="EZ247" s="4">
        <f t="shared" si="1093"/>
        <v>0.13121128763878612</v>
      </c>
      <c r="FA247" s="4">
        <f t="shared" si="1094"/>
        <v>9.1884328148716887E-2</v>
      </c>
      <c r="FB247" s="4">
        <f t="shared" si="1095"/>
        <v>7.4663818306054786E-2</v>
      </c>
      <c r="FC247" s="4">
        <f t="shared" si="1096"/>
        <v>1.6256111734005044E-2</v>
      </c>
      <c r="FD247" s="4">
        <f t="shared" si="1097"/>
        <v>6.1887441970754032E-3</v>
      </c>
      <c r="FE247" s="4">
        <f t="shared" si="1098"/>
        <v>3.2916407329836952E-3</v>
      </c>
      <c r="FF247" s="4">
        <f t="shared" si="1099"/>
        <v>9.5683694187213258E-2</v>
      </c>
      <c r="FG247" s="4">
        <f t="shared" si="1100"/>
        <v>6.6193836743957832E-2</v>
      </c>
      <c r="FH247" s="4">
        <f t="shared" si="1101"/>
        <v>5.3504434767893697E-2</v>
      </c>
      <c r="FI247" s="4">
        <f t="shared" si="1102"/>
        <v>1.1444484542526421E-2</v>
      </c>
      <c r="FJ247" s="4">
        <f t="shared" si="1103"/>
        <v>4.3437875253173556E-3</v>
      </c>
      <c r="FK247" s="4">
        <f t="shared" si="1104"/>
        <v>2.3083476190538378E-3</v>
      </c>
      <c r="FL247" s="4">
        <f t="shared" si="1105"/>
        <v>7.8487424628346306E-3</v>
      </c>
      <c r="FM247" s="4">
        <f t="shared" si="1106"/>
        <v>5.2719321245230715E-3</v>
      </c>
      <c r="FN247" s="4">
        <f t="shared" si="1107"/>
        <v>4.2086630777651525E-3</v>
      </c>
      <c r="FO247" s="4">
        <f t="shared" si="1108"/>
        <v>8.6481665528179619E-4</v>
      </c>
      <c r="FP247" s="4">
        <f t="shared" si="1109"/>
        <v>3.2607848749380806E-4</v>
      </c>
      <c r="FQ247" s="4">
        <f t="shared" si="1110"/>
        <v>1.7295549766744781E-4</v>
      </c>
      <c r="FR247" s="4">
        <f t="shared" si="1111"/>
        <v>0.72036735930210316</v>
      </c>
      <c r="FS247" s="4">
        <f t="shared" si="1112"/>
        <v>0.63314535787816439</v>
      </c>
      <c r="FT247" s="4">
        <f t="shared" si="1113"/>
        <v>0.57918146030655004</v>
      </c>
      <c r="FU247" s="4">
        <f t="shared" si="1114"/>
        <v>0.21988768097497224</v>
      </c>
      <c r="FV247" s="4">
        <f t="shared" si="1115"/>
        <v>9.6020974527130709E-2</v>
      </c>
      <c r="FW247" s="4">
        <f t="shared" si="1116"/>
        <v>5.3327732357447914E-2</v>
      </c>
      <c r="FX247" s="4">
        <f t="shared" si="1117"/>
        <v>0.16150041212576716</v>
      </c>
      <c r="FY247" s="4">
        <f t="shared" si="1118"/>
        <v>0.11428938060886325</v>
      </c>
      <c r="FZ247" s="4">
        <f t="shared" si="1119"/>
        <v>9.3301242321813471E-2</v>
      </c>
      <c r="GA247" s="4">
        <f t="shared" si="1120"/>
        <v>2.0639118066659912E-2</v>
      </c>
      <c r="GB247" s="4">
        <f t="shared" si="1121"/>
        <v>7.8791064929420954E-3</v>
      </c>
      <c r="GC247" s="4">
        <f t="shared" si="1122"/>
        <v>4.1940422514244423E-3</v>
      </c>
      <c r="GD247" s="4">
        <f t="shared" si="1123"/>
        <v>0.98910926724282011</v>
      </c>
      <c r="GE247" s="4">
        <f t="shared" si="1124"/>
        <v>0.983830746300139</v>
      </c>
      <c r="GF247" s="4">
        <f t="shared" si="1125"/>
        <v>0.97980705018098735</v>
      </c>
      <c r="GG247" s="4">
        <f t="shared" si="1126"/>
        <v>0.90856906224889633</v>
      </c>
      <c r="GH247" s="4">
        <f t="shared" si="1127"/>
        <v>0.78924301234119898</v>
      </c>
      <c r="GI247" s="4">
        <f t="shared" si="1128"/>
        <v>0.66510136888031712</v>
      </c>
      <c r="GJ247" s="4">
        <f t="shared" si="1129"/>
        <v>0.87163596695209433</v>
      </c>
      <c r="GK247" s="4">
        <f t="shared" si="1130"/>
        <v>0.8197938456127698</v>
      </c>
      <c r="GL247" s="4">
        <f t="shared" si="1131"/>
        <v>0.78391541308490575</v>
      </c>
      <c r="GM247" s="4">
        <f t="shared" si="1132"/>
        <v>0.42626559642147255</v>
      </c>
      <c r="GN247" s="4">
        <f t="shared" si="1133"/>
        <v>0.21874030047955015</v>
      </c>
      <c r="GO247" s="4">
        <f t="shared" si="1134"/>
        <v>0.1292868079337281</v>
      </c>
      <c r="GP247" s="4">
        <f t="shared" si="1135"/>
        <v>0.99978459589333912</v>
      </c>
      <c r="GQ247" s="4">
        <f t="shared" si="1136"/>
        <v>0.9996785120872862</v>
      </c>
      <c r="GR247" s="4">
        <f t="shared" si="1137"/>
        <v>0.99959689441851818</v>
      </c>
      <c r="GS247" s="4">
        <f t="shared" si="1138"/>
        <v>0.99803475995827629</v>
      </c>
      <c r="GT247" s="4">
        <f t="shared" si="1139"/>
        <v>0.99480192476074714</v>
      </c>
      <c r="GU247" s="4">
        <f t="shared" si="1140"/>
        <v>0.99024331781268737</v>
      </c>
      <c r="GV247" s="4">
        <f t="shared" si="1141"/>
        <v>0.9971266189140261</v>
      </c>
      <c r="GW247" s="4">
        <f t="shared" si="1142"/>
        <v>0.99571712254635913</v>
      </c>
      <c r="GX247" s="4">
        <f t="shared" si="1143"/>
        <v>0.99463520512531067</v>
      </c>
      <c r="GY247" s="4">
        <f t="shared" si="1144"/>
        <v>0.97433889478676339</v>
      </c>
      <c r="GZ247" s="4">
        <f t="shared" si="1145"/>
        <v>0.93467745557116799</v>
      </c>
      <c r="HA247" s="4">
        <f t="shared" si="1146"/>
        <v>0.88356249478226123</v>
      </c>
      <c r="HB247" s="4">
        <f t="shared" si="1147"/>
        <v>0.99992009877860022</v>
      </c>
      <c r="HC247" s="4">
        <f t="shared" si="1148"/>
        <v>0.99988074047438547</v>
      </c>
      <c r="HD247" s="4">
        <f t="shared" si="1149"/>
        <v>0.99985045580999887</v>
      </c>
      <c r="HE247" s="4">
        <f t="shared" si="1150"/>
        <v>0.99927021746920841</v>
      </c>
      <c r="HF247" s="4">
        <f t="shared" si="1151"/>
        <v>0.99806578078746244</v>
      </c>
      <c r="HG247" s="4">
        <f t="shared" si="1152"/>
        <v>0.99635903349817256</v>
      </c>
      <c r="HH247" s="4">
        <f t="shared" si="1153"/>
        <v>0.99893237290090664</v>
      </c>
      <c r="HI247" s="4">
        <f t="shared" si="1154"/>
        <v>0.99840724865475183</v>
      </c>
      <c r="HJ247" s="4">
        <f t="shared" si="1155"/>
        <v>0.99800353382902396</v>
      </c>
      <c r="HK247" s="4">
        <f t="shared" si="1156"/>
        <v>0.9903264853382433</v>
      </c>
      <c r="HL247" s="4">
        <f t="shared" si="1157"/>
        <v>0.97473448024507048</v>
      </c>
      <c r="HM247" s="4">
        <f t="shared" si="1158"/>
        <v>0.95340149025662657</v>
      </c>
      <c r="HN247" s="4">
        <f t="shared" si="1159"/>
        <v>0.65935709939231357</v>
      </c>
      <c r="HP247" s="4">
        <f t="shared" ref="HP247:IU247" si="1319">IF(B1=1,ET247,0)</f>
        <v>0.66887470207831501</v>
      </c>
      <c r="HQ247" s="4">
        <f t="shared" si="1319"/>
        <v>0.57506568743898068</v>
      </c>
      <c r="HR247" s="4">
        <f t="shared" si="1319"/>
        <v>0.51904814138195576</v>
      </c>
      <c r="HS247" s="4">
        <f t="shared" si="1319"/>
        <v>0.18101206170238682</v>
      </c>
      <c r="HT247" s="4">
        <f t="shared" si="1319"/>
        <v>7.6886338612972796E-2</v>
      </c>
      <c r="HU247" s="4">
        <f t="shared" si="1319"/>
        <v>4.230268915170729E-2</v>
      </c>
      <c r="HV247" s="4">
        <f t="shared" si="1319"/>
        <v>0.13121128763878612</v>
      </c>
      <c r="HW247" s="4">
        <f t="shared" si="1319"/>
        <v>9.1884328148716887E-2</v>
      </c>
      <c r="HX247" s="4">
        <f t="shared" si="1319"/>
        <v>7.4663818306054786E-2</v>
      </c>
      <c r="HY247" s="4">
        <f t="shared" si="1319"/>
        <v>1.6256111734005044E-2</v>
      </c>
      <c r="HZ247" s="4">
        <f t="shared" si="1319"/>
        <v>6.1887441970754032E-3</v>
      </c>
      <c r="IA247" s="4">
        <f t="shared" si="1319"/>
        <v>3.2916407329836952E-3</v>
      </c>
      <c r="IB247" s="4">
        <f t="shared" si="1319"/>
        <v>9.5683694187213258E-2</v>
      </c>
      <c r="IC247" s="4">
        <f t="shared" si="1319"/>
        <v>6.6193836743957832E-2</v>
      </c>
      <c r="ID247" s="4">
        <f t="shared" si="1319"/>
        <v>5.3504434767893697E-2</v>
      </c>
      <c r="IE247" s="4">
        <f t="shared" si="1319"/>
        <v>1.1444484542526421E-2</v>
      </c>
      <c r="IF247" s="4">
        <f t="shared" si="1319"/>
        <v>4.3437875253173556E-3</v>
      </c>
      <c r="IG247" s="4">
        <f t="shared" si="1319"/>
        <v>2.3083476190538378E-3</v>
      </c>
      <c r="IH247" s="4">
        <f t="shared" si="1319"/>
        <v>7.8487424628346306E-3</v>
      </c>
      <c r="II247" s="4">
        <f t="shared" si="1319"/>
        <v>5.2719321245230715E-3</v>
      </c>
      <c r="IJ247" s="4">
        <f t="shared" si="1319"/>
        <v>4.2086630777651525E-3</v>
      </c>
      <c r="IK247" s="4">
        <f t="shared" si="1319"/>
        <v>8.6481665528179619E-4</v>
      </c>
      <c r="IL247" s="4">
        <f t="shared" si="1319"/>
        <v>3.2607848749380806E-4</v>
      </c>
      <c r="IM247" s="4">
        <f t="shared" si="1319"/>
        <v>1.7295549766744781E-4</v>
      </c>
      <c r="IN247" s="4">
        <f t="shared" si="1319"/>
        <v>0.72036735930210316</v>
      </c>
      <c r="IO247" s="4">
        <f t="shared" si="1319"/>
        <v>0.63314535787816439</v>
      </c>
      <c r="IP247" s="4">
        <f t="shared" si="1319"/>
        <v>0.57918146030655004</v>
      </c>
      <c r="IQ247" s="4">
        <f t="shared" si="1319"/>
        <v>0.21988768097497224</v>
      </c>
      <c r="IR247" s="4">
        <f t="shared" si="1319"/>
        <v>9.6020974527130709E-2</v>
      </c>
      <c r="IS247" s="4">
        <f t="shared" si="1319"/>
        <v>5.3327732357447914E-2</v>
      </c>
      <c r="IT247" s="4">
        <f t="shared" si="1319"/>
        <v>0.16150041212576716</v>
      </c>
      <c r="IU247" s="4">
        <f t="shared" si="1319"/>
        <v>0.11428938060886325</v>
      </c>
      <c r="IV247" s="4">
        <f t="shared" ref="IV247:KA247" si="1320">IF(AH1=1,FZ247,0)</f>
        <v>9.3301242321813471E-2</v>
      </c>
      <c r="IW247" s="4">
        <f t="shared" si="1320"/>
        <v>2.0639118066659912E-2</v>
      </c>
      <c r="IX247" s="4">
        <f t="shared" si="1320"/>
        <v>7.8791064929420954E-3</v>
      </c>
      <c r="IY247" s="4">
        <f t="shared" si="1320"/>
        <v>4.1940422514244423E-3</v>
      </c>
      <c r="IZ247" s="4">
        <f t="shared" si="1320"/>
        <v>0.98910926724282011</v>
      </c>
      <c r="JA247" s="4">
        <f t="shared" si="1320"/>
        <v>0.983830746300139</v>
      </c>
      <c r="JB247" s="4">
        <f t="shared" si="1320"/>
        <v>0.97980705018098735</v>
      </c>
      <c r="JC247" s="4">
        <f t="shared" si="1320"/>
        <v>0.90856906224889633</v>
      </c>
      <c r="JD247" s="4">
        <f t="shared" si="1320"/>
        <v>0.78924301234119898</v>
      </c>
      <c r="JE247" s="4">
        <f t="shared" si="1320"/>
        <v>0.66510136888031712</v>
      </c>
      <c r="JF247" s="4">
        <f t="shared" si="1320"/>
        <v>0.87163596695209433</v>
      </c>
      <c r="JG247" s="4">
        <f t="shared" si="1320"/>
        <v>0.8197938456127698</v>
      </c>
      <c r="JH247" s="4">
        <f t="shared" si="1320"/>
        <v>0.78391541308490575</v>
      </c>
      <c r="JI247" s="4">
        <f t="shared" si="1320"/>
        <v>0.42626559642147255</v>
      </c>
      <c r="JJ247" s="4">
        <f t="shared" si="1320"/>
        <v>0.21874030047955015</v>
      </c>
      <c r="JK247" s="4">
        <f t="shared" si="1320"/>
        <v>0.1292868079337281</v>
      </c>
      <c r="JL247" s="4">
        <f t="shared" si="1320"/>
        <v>0.99978459589333912</v>
      </c>
      <c r="JM247" s="4">
        <f t="shared" si="1320"/>
        <v>0.9996785120872862</v>
      </c>
      <c r="JN247" s="4">
        <f t="shared" si="1320"/>
        <v>0.99959689441851818</v>
      </c>
      <c r="JO247" s="4">
        <f t="shared" si="1320"/>
        <v>0.99803475995827629</v>
      </c>
      <c r="JP247" s="4">
        <f t="shared" si="1320"/>
        <v>0.99480192476074714</v>
      </c>
      <c r="JQ247" s="4">
        <f t="shared" si="1320"/>
        <v>0.99024331781268737</v>
      </c>
      <c r="JR247" s="4">
        <f t="shared" si="1320"/>
        <v>0.9971266189140261</v>
      </c>
      <c r="JS247" s="4">
        <f t="shared" si="1320"/>
        <v>0.99571712254635913</v>
      </c>
      <c r="JT247" s="4">
        <f t="shared" si="1320"/>
        <v>0.99463520512531067</v>
      </c>
      <c r="JU247" s="4">
        <f t="shared" si="1320"/>
        <v>0.97433889478676339</v>
      </c>
      <c r="JV247" s="4">
        <f t="shared" si="1320"/>
        <v>0.93467745557116799</v>
      </c>
      <c r="JW247" s="4">
        <f t="shared" si="1320"/>
        <v>0.88356249478226123</v>
      </c>
      <c r="JX247" s="4">
        <f t="shared" si="1320"/>
        <v>0.99992009877860022</v>
      </c>
      <c r="JY247" s="4">
        <f t="shared" si="1320"/>
        <v>0.99988074047438547</v>
      </c>
      <c r="JZ247" s="4">
        <f t="shared" si="1320"/>
        <v>0.99985045580999887</v>
      </c>
      <c r="KA247" s="4">
        <f t="shared" si="1320"/>
        <v>0.99927021746920841</v>
      </c>
      <c r="KB247" s="4">
        <f t="shared" ref="KB247:KJ247" si="1321">IF(BN1=1,HF247,0)</f>
        <v>0.99806578078746244</v>
      </c>
      <c r="KC247" s="4">
        <f t="shared" si="1321"/>
        <v>0.99635903349817256</v>
      </c>
      <c r="KD247" s="4">
        <f t="shared" si="1321"/>
        <v>0.99893237290090664</v>
      </c>
      <c r="KE247" s="4">
        <f t="shared" si="1321"/>
        <v>0.99840724865475183</v>
      </c>
      <c r="KF247" s="4">
        <f t="shared" si="1321"/>
        <v>0.99800353382902396</v>
      </c>
      <c r="KG247" s="4">
        <f t="shared" si="1321"/>
        <v>0.9903264853382433</v>
      </c>
      <c r="KH247" s="4">
        <f t="shared" si="1321"/>
        <v>0.97473448024507048</v>
      </c>
      <c r="KI247" s="4">
        <f t="shared" si="1321"/>
        <v>0.95340149025662657</v>
      </c>
      <c r="KJ247" s="4">
        <f t="shared" si="1321"/>
        <v>0</v>
      </c>
    </row>
    <row r="248" spans="1:296" x14ac:dyDescent="0.2">
      <c r="A248" s="4" t="str">
        <f>'Respondent Data'!A248</f>
        <v>2107</v>
      </c>
      <c r="B248" s="4">
        <f>SUMPRODUCT('Respondent Data'!I248:Z248,'Product Coding'!A100:R100)</f>
        <v>3.324441036095013</v>
      </c>
      <c r="C248" s="4">
        <f>SUMPRODUCT('Respondent Data'!I248:Z248,'Product Coding'!A101:R101)</f>
        <v>3.3181365757658026</v>
      </c>
      <c r="D248" s="4">
        <f>SUMPRODUCT('Respondent Data'!I248:Z248,'Product Coding'!A102:R102)</f>
        <v>2.8924964454449227</v>
      </c>
      <c r="E248" s="4">
        <f>SUMPRODUCT('Respondent Data'!I248:Z248,'Product Coding'!A103:R103)</f>
        <v>0.17149645510025247</v>
      </c>
      <c r="F248" s="4">
        <f>SUMPRODUCT('Respondent Data'!I248:Z248,'Product Coding'!A104:R104)</f>
        <v>-0.36058371499540753</v>
      </c>
      <c r="G248" s="4">
        <f>SUMPRODUCT('Respondent Data'!I248:Z248,'Product Coding'!A105:R105)</f>
        <v>-1.0078207556461876</v>
      </c>
      <c r="H248" s="4">
        <f>SUMPRODUCT('Respondent Data'!I248:Z248,'Product Coding'!A106:R106)</f>
        <v>1.7253132532256807</v>
      </c>
      <c r="I248" s="4">
        <f>SUMPRODUCT('Respondent Data'!I248:Z248,'Product Coding'!A107:R107)</f>
        <v>1.7190087928964704</v>
      </c>
      <c r="J248" s="4">
        <f>SUMPRODUCT('Respondent Data'!I248:Z248,'Product Coding'!A108:R108)</f>
        <v>1.2933686625755905</v>
      </c>
      <c r="K248" s="4">
        <f>SUMPRODUCT('Respondent Data'!I248:Z248,'Product Coding'!A109:R109)</f>
        <v>-1.4276313277690795</v>
      </c>
      <c r="L248" s="4">
        <f>SUMPRODUCT('Respondent Data'!I248:Z248,'Product Coding'!A110:R110)</f>
        <v>-1.9597114978647396</v>
      </c>
      <c r="M248" s="4">
        <f>SUMPRODUCT('Respondent Data'!I248:Z248,'Product Coding'!A111:R111)</f>
        <v>-2.6069485385155193</v>
      </c>
      <c r="N248" s="4">
        <f>SUMPRODUCT('Respondent Data'!I248:Z248,'Product Coding'!A112:R112)</f>
        <v>-1.1529550612595627</v>
      </c>
      <c r="O248" s="4">
        <f>SUMPRODUCT('Respondent Data'!I248:Z248,'Product Coding'!A113:R113)</f>
        <v>-1.1592595215887731</v>
      </c>
      <c r="P248" s="4">
        <f>SUMPRODUCT('Respondent Data'!I248:Z248,'Product Coding'!A114:R114)</f>
        <v>-1.584899651909653</v>
      </c>
      <c r="Q248" s="4">
        <f>SUMPRODUCT('Respondent Data'!I248:Z248,'Product Coding'!A115:R115)</f>
        <v>-4.3058996422543236</v>
      </c>
      <c r="R248" s="4">
        <f>SUMPRODUCT('Respondent Data'!I248:Z248,'Product Coding'!A116:R116)</f>
        <v>-4.8379798123499835</v>
      </c>
      <c r="S248" s="4">
        <f>SUMPRODUCT('Respondent Data'!I248:Z248,'Product Coding'!A117:R117)</f>
        <v>-5.4852168530007628</v>
      </c>
      <c r="T248" s="4">
        <f>SUMPRODUCT('Respondent Data'!I248:Z248,'Product Coding'!A118:R118)</f>
        <v>-2.7520828441288949</v>
      </c>
      <c r="U248" s="4">
        <f>SUMPRODUCT('Respondent Data'!I248:Z248,'Product Coding'!A119:R119)</f>
        <v>-2.7583873044581053</v>
      </c>
      <c r="V248" s="4">
        <f>SUMPRODUCT('Respondent Data'!I248:Z248,'Product Coding'!A120:R120)</f>
        <v>-3.1840274347789852</v>
      </c>
      <c r="W248" s="4">
        <f>SUMPRODUCT('Respondent Data'!I248:Z248,'Product Coding'!A121:R121)</f>
        <v>-5.905027425123655</v>
      </c>
      <c r="X248" s="4">
        <f>SUMPRODUCT('Respondent Data'!I248:Z248,'Product Coding'!A122:R122)</f>
        <v>-6.4371075952193149</v>
      </c>
      <c r="Y248" s="4">
        <f>SUMPRODUCT('Respondent Data'!I248:Z248,'Product Coding'!A123:R123)</f>
        <v>-7.0843446358700941</v>
      </c>
      <c r="Z248" s="4">
        <f>SUMPRODUCT('Respondent Data'!I248:Z248,'Product Coding'!A124:R124)</f>
        <v>1.2932232325099471</v>
      </c>
      <c r="AA248" s="4">
        <f>SUMPRODUCT('Respondent Data'!I248:Z248,'Product Coding'!A125:R125)</f>
        <v>1.2869187721807367</v>
      </c>
      <c r="AB248" s="4">
        <f>SUMPRODUCT('Respondent Data'!I248:Z248,'Product Coding'!A126:R126)</f>
        <v>0.86127864185985692</v>
      </c>
      <c r="AC248" s="4">
        <f>SUMPRODUCT('Respondent Data'!I248:Z248,'Product Coding'!A127:R127)</f>
        <v>-1.859721348484813</v>
      </c>
      <c r="AD248" s="4">
        <f>SUMPRODUCT('Respondent Data'!I248:Z248,'Product Coding'!A128:R128)</f>
        <v>-2.3918015185804729</v>
      </c>
      <c r="AE248" s="4">
        <f>SUMPRODUCT('Respondent Data'!I248:Z248,'Product Coding'!A129:R129)</f>
        <v>-3.0390385592312525</v>
      </c>
      <c r="AF248" s="4">
        <f>SUMPRODUCT('Respondent Data'!I248:Z248,'Product Coding'!A130:R130)</f>
        <v>-0.3059045503593848</v>
      </c>
      <c r="AG248" s="4">
        <f>SUMPRODUCT('Respondent Data'!I248:Z248,'Product Coding'!A131:R131)</f>
        <v>-0.31220901068859519</v>
      </c>
      <c r="AH248" s="4">
        <f>SUMPRODUCT('Respondent Data'!I248:Z248,'Product Coding'!A132:R132)</f>
        <v>-0.73784914100947507</v>
      </c>
      <c r="AI248" s="4">
        <f>SUMPRODUCT('Respondent Data'!I248:Z248,'Product Coding'!A133:R133)</f>
        <v>-3.4588491313541452</v>
      </c>
      <c r="AJ248" s="4">
        <f>SUMPRODUCT('Respondent Data'!I248:Z248,'Product Coding'!A134:R134)</f>
        <v>-3.9909293014498051</v>
      </c>
      <c r="AK248" s="4">
        <f>SUMPRODUCT('Respondent Data'!I248:Z248,'Product Coding'!A135:R135)</f>
        <v>-4.6381663421005843</v>
      </c>
      <c r="AL248" s="4">
        <f>SUMPRODUCT('Respondent Data'!I248:Z248,'Product Coding'!A136:R136)</f>
        <v>3.4748935735591693</v>
      </c>
      <c r="AM248" s="4">
        <f>SUMPRODUCT('Respondent Data'!I248:Z248,'Product Coding'!A137:R137)</f>
        <v>3.4685891132299589</v>
      </c>
      <c r="AN248" s="4">
        <f>SUMPRODUCT('Respondent Data'!I248:Z248,'Product Coding'!A138:R138)</f>
        <v>3.042948982909079</v>
      </c>
      <c r="AO248" s="4">
        <f>SUMPRODUCT('Respondent Data'!I248:Z248,'Product Coding'!A139:R139)</f>
        <v>0.32194899256440895</v>
      </c>
      <c r="AP248" s="4">
        <f>SUMPRODUCT('Respondent Data'!I248:Z248,'Product Coding'!A140:R140)</f>
        <v>-0.21013117753125099</v>
      </c>
      <c r="AQ248" s="4">
        <f>SUMPRODUCT('Respondent Data'!I248:Z248,'Product Coding'!A141:R141)</f>
        <v>-0.85736821818203091</v>
      </c>
      <c r="AR248" s="4">
        <f>SUMPRODUCT('Respondent Data'!I248:Z248,'Product Coding'!A142:R142)</f>
        <v>1.8757657906898371</v>
      </c>
      <c r="AS248" s="4">
        <f>SUMPRODUCT('Respondent Data'!I248:Z248,'Product Coding'!A143:R143)</f>
        <v>1.8694613303606267</v>
      </c>
      <c r="AT248" s="4">
        <f>SUMPRODUCT('Respondent Data'!I248:Z248,'Product Coding'!A144:R144)</f>
        <v>1.4438212000397468</v>
      </c>
      <c r="AU248" s="4">
        <f>SUMPRODUCT('Respondent Data'!I248:Z248,'Product Coding'!A145:R145)</f>
        <v>-1.277178790304923</v>
      </c>
      <c r="AV248" s="4">
        <f>SUMPRODUCT('Respondent Data'!I248:Z248,'Product Coding'!A146:R146)</f>
        <v>-1.8092589604005829</v>
      </c>
      <c r="AW248" s="4">
        <f>SUMPRODUCT('Respondent Data'!I248:Z248,'Product Coding'!A147:R147)</f>
        <v>-2.456496001051363</v>
      </c>
      <c r="AX248" s="4">
        <f>SUMPRODUCT('Respondent Data'!I248:Z248,'Product Coding'!A148:R148)</f>
        <v>5.6311122408838168</v>
      </c>
      <c r="AY248" s="4">
        <f>SUMPRODUCT('Respondent Data'!I248:Z248,'Product Coding'!A149:R149)</f>
        <v>5.6248077805546064</v>
      </c>
      <c r="AZ248" s="4">
        <f>SUMPRODUCT('Respondent Data'!I248:Z248,'Product Coding'!A150:R150)</f>
        <v>5.1991676502337265</v>
      </c>
      <c r="BA248" s="4">
        <f>SUMPRODUCT('Respondent Data'!I248:Z248,'Product Coding'!A151:R151)</f>
        <v>2.4781676598890567</v>
      </c>
      <c r="BB248" s="4">
        <f>SUMPRODUCT('Respondent Data'!I248:Z248,'Product Coding'!A152:R152)</f>
        <v>1.9460874897933969</v>
      </c>
      <c r="BC248" s="4">
        <f>SUMPRODUCT('Respondent Data'!I248:Z248,'Product Coding'!A153:R153)</f>
        <v>1.2988504491426172</v>
      </c>
      <c r="BD248" s="4">
        <f>SUMPRODUCT('Respondent Data'!I248:Z248,'Product Coding'!A154:R154)</f>
        <v>4.0319844580144855</v>
      </c>
      <c r="BE248" s="4">
        <f>SUMPRODUCT('Respondent Data'!I248:Z248,'Product Coding'!A155:R155)</f>
        <v>4.0256799976852751</v>
      </c>
      <c r="BF248" s="4">
        <f>SUMPRODUCT('Respondent Data'!I248:Z248,'Product Coding'!A156:R156)</f>
        <v>3.6000398673643947</v>
      </c>
      <c r="BG248" s="4">
        <f>SUMPRODUCT('Respondent Data'!I248:Z248,'Product Coding'!A157:R157)</f>
        <v>0.87903987701972486</v>
      </c>
      <c r="BH248" s="4">
        <f>SUMPRODUCT('Respondent Data'!I248:Z248,'Product Coding'!A158:R158)</f>
        <v>0.34695970692406497</v>
      </c>
      <c r="BI248" s="4">
        <f>SUMPRODUCT('Respondent Data'!I248:Z248,'Product Coding'!A159:R159)</f>
        <v>-0.30027733372671495</v>
      </c>
      <c r="BJ248" s="4">
        <f>SUMPRODUCT('Respondent Data'!I248:Z248,'Product Coding'!A160:R160)</f>
        <v>7.1019600076773965</v>
      </c>
      <c r="BK248" s="4">
        <f>SUMPRODUCT('Respondent Data'!I248:Z248,'Product Coding'!A161:R161)</f>
        <v>7.095655547348187</v>
      </c>
      <c r="BL248" s="4">
        <f>SUMPRODUCT('Respondent Data'!I248:Z248,'Product Coding'!A162:R162)</f>
        <v>6.6700154170273063</v>
      </c>
      <c r="BM248" s="4">
        <f>SUMPRODUCT('Respondent Data'!I248:Z248,'Product Coding'!A163:R163)</f>
        <v>3.9490154266826374</v>
      </c>
      <c r="BN248" s="4">
        <f>SUMPRODUCT('Respondent Data'!I248:Z248,'Product Coding'!A164:R164)</f>
        <v>3.4169352565869775</v>
      </c>
      <c r="BO248" s="4">
        <f>SUMPRODUCT('Respondent Data'!I248:Z248,'Product Coding'!A165:R165)</f>
        <v>2.7696982159361974</v>
      </c>
      <c r="BP248" s="4">
        <f>SUMPRODUCT('Respondent Data'!I248:Z248,'Product Coding'!A166:R166)</f>
        <v>5.5028322248080652</v>
      </c>
      <c r="BQ248" s="4">
        <f>SUMPRODUCT('Respondent Data'!I248:Z248,'Product Coding'!A167:R167)</f>
        <v>5.4965277644788557</v>
      </c>
      <c r="BR248" s="4">
        <f>SUMPRODUCT('Respondent Data'!I248:Z248,'Product Coding'!A168:R168)</f>
        <v>5.0708876341579749</v>
      </c>
      <c r="BS248" s="4">
        <f>SUMPRODUCT('Respondent Data'!I248:Z248,'Product Coding'!A169:R169)</f>
        <v>2.3498876438133052</v>
      </c>
      <c r="BT248" s="4">
        <f>SUMPRODUCT('Respondent Data'!I248:Z248,'Product Coding'!A170:R170)</f>
        <v>1.8178074737176453</v>
      </c>
      <c r="BU248" s="4">
        <f>SUMPRODUCT('Respondent Data'!I248:Z248,'Product Coding'!A171:R171)</f>
        <v>1.1705704330668651</v>
      </c>
      <c r="BV248" s="4">
        <f>SUMPRODUCT('Respondent Data'!I248:Z248,'Product Coding'!A172:R172)</f>
        <v>9.6361413807247995</v>
      </c>
      <c r="BX248" s="4">
        <f t="shared" si="1014"/>
        <v>3.5992631713670016E-2</v>
      </c>
      <c r="BY248" s="4">
        <f t="shared" si="1015"/>
        <v>3.6220262623517963E-2</v>
      </c>
      <c r="BZ248" s="4">
        <f t="shared" si="1016"/>
        <v>5.5437642666783457E-2</v>
      </c>
      <c r="CA248" s="4">
        <f t="shared" si="1017"/>
        <v>0.84240325424981455</v>
      </c>
      <c r="CB248" s="4">
        <f t="shared" si="1018"/>
        <v>1.4341663146647856</v>
      </c>
      <c r="CC248" s="4">
        <f t="shared" si="1019"/>
        <v>2.739624194348846</v>
      </c>
      <c r="CD248" s="4">
        <f t="shared" si="1020"/>
        <v>0.17811724723063396</v>
      </c>
      <c r="CE248" s="4">
        <f t="shared" si="1021"/>
        <v>0.17924372754386211</v>
      </c>
      <c r="CF248" s="4">
        <f t="shared" si="1022"/>
        <v>0.27434504882322092</v>
      </c>
      <c r="CG248" s="4">
        <f t="shared" si="1023"/>
        <v>4.1688129364576874</v>
      </c>
      <c r="CH248" s="4">
        <f t="shared" si="1024"/>
        <v>7.0972791895618688</v>
      </c>
      <c r="CI248" s="4">
        <f t="shared" si="1025"/>
        <v>13.557617120798829</v>
      </c>
      <c r="CJ248" s="4">
        <f t="shared" si="1026"/>
        <v>3.1675393660816109</v>
      </c>
      <c r="CK248" s="4">
        <f t="shared" si="1027"/>
        <v>3.1875720737095588</v>
      </c>
      <c r="CL248" s="4">
        <f t="shared" si="1028"/>
        <v>4.8788017755064255</v>
      </c>
      <c r="CM248" s="4">
        <f t="shared" si="1029"/>
        <v>74.135881231994119</v>
      </c>
      <c r="CN248" s="4">
        <f t="shared" si="1030"/>
        <v>126.21411780466022</v>
      </c>
      <c r="CO248" s="4">
        <f t="shared" si="1031"/>
        <v>241.10122185296404</v>
      </c>
      <c r="CP248" s="4">
        <f t="shared" si="1032"/>
        <v>15.675247002481427</v>
      </c>
      <c r="CQ248" s="4">
        <f t="shared" si="1033"/>
        <v>15.774383146947098</v>
      </c>
      <c r="CR248" s="4">
        <f t="shared" si="1034"/>
        <v>24.143795567665805</v>
      </c>
      <c r="CS248" s="4">
        <f t="shared" si="1035"/>
        <v>366.87728730446742</v>
      </c>
      <c r="CT248" s="4">
        <f t="shared" si="1036"/>
        <v>624.59759552594039</v>
      </c>
      <c r="CU248" s="4">
        <f t="shared" si="1037"/>
        <v>1193.1410373663236</v>
      </c>
      <c r="CV248" s="4">
        <f t="shared" si="1038"/>
        <v>0.27438494974300659</v>
      </c>
      <c r="CW248" s="4">
        <f t="shared" si="1039"/>
        <v>0.27612026313313198</v>
      </c>
      <c r="CX248" s="4">
        <f t="shared" si="1040"/>
        <v>0.42262135533753964</v>
      </c>
      <c r="CY248" s="4">
        <f t="shared" si="1041"/>
        <v>6.4219470368123241</v>
      </c>
      <c r="CZ248" s="4">
        <f t="shared" si="1042"/>
        <v>10.933172525502025</v>
      </c>
      <c r="DA248" s="4">
        <f t="shared" si="1043"/>
        <v>20.885153740942812</v>
      </c>
      <c r="DB248" s="4">
        <f t="shared" si="1044"/>
        <v>1.3578526938106137</v>
      </c>
      <c r="DC248" s="4">
        <f t="shared" si="1045"/>
        <v>1.3664402638052302</v>
      </c>
      <c r="DD248" s="4">
        <f t="shared" si="1046"/>
        <v>2.0914322973780273</v>
      </c>
      <c r="DE248" s="4">
        <f t="shared" si="1047"/>
        <v>31.780380416681218</v>
      </c>
      <c r="DF248" s="4">
        <f t="shared" si="1048"/>
        <v>54.105145998546156</v>
      </c>
      <c r="DG248" s="4">
        <f t="shared" si="1049"/>
        <v>103.35465663969353</v>
      </c>
      <c r="DH248" s="4">
        <f t="shared" si="1050"/>
        <v>3.0965129156304453E-2</v>
      </c>
      <c r="DI248" s="4">
        <f t="shared" si="1051"/>
        <v>3.1160964253317703E-2</v>
      </c>
      <c r="DJ248" s="4">
        <f t="shared" si="1052"/>
        <v>4.7694033016375016E-2</v>
      </c>
      <c r="DK248" s="4">
        <f t="shared" si="1053"/>
        <v>0.72473515626892993</v>
      </c>
      <c r="DL248" s="4">
        <f t="shared" si="1054"/>
        <v>1.2338399014137562</v>
      </c>
      <c r="DM248" s="4">
        <f t="shared" si="1055"/>
        <v>2.3569495471354762</v>
      </c>
      <c r="DN248" s="4">
        <f t="shared" si="1056"/>
        <v>0.15323757399399143</v>
      </c>
      <c r="DO248" s="4">
        <f t="shared" si="1057"/>
        <v>0.15420670591712046</v>
      </c>
      <c r="DP248" s="4">
        <f t="shared" si="1058"/>
        <v>0.23602413787867679</v>
      </c>
      <c r="DQ248" s="4">
        <f t="shared" si="1059"/>
        <v>3.5865071504859558</v>
      </c>
      <c r="DR248" s="4">
        <f t="shared" si="1060"/>
        <v>6.1059210260434202</v>
      </c>
      <c r="DS248" s="4">
        <f t="shared" si="1061"/>
        <v>11.663869664685146</v>
      </c>
      <c r="DT248" s="4">
        <f t="shared" si="1062"/>
        <v>3.5845861859925172E-3</v>
      </c>
      <c r="DU248" s="4">
        <f t="shared" si="1063"/>
        <v>3.6072564542139977E-3</v>
      </c>
      <c r="DV248" s="4">
        <f t="shared" si="1064"/>
        <v>5.521158043352163E-3</v>
      </c>
      <c r="DW248" s="4">
        <f t="shared" si="1065"/>
        <v>8.3896812332068388E-2</v>
      </c>
      <c r="DX248" s="4">
        <f t="shared" si="1066"/>
        <v>0.14283181071226508</v>
      </c>
      <c r="DY248" s="4">
        <f t="shared" si="1067"/>
        <v>0.27284526233028816</v>
      </c>
      <c r="DZ248" s="4">
        <f t="shared" si="1068"/>
        <v>1.7739092517301262E-2</v>
      </c>
      <c r="EA248" s="4">
        <f t="shared" si="1069"/>
        <v>1.7851281195298278E-2</v>
      </c>
      <c r="EB248" s="4">
        <f t="shared" si="1070"/>
        <v>2.73226331442071E-2</v>
      </c>
      <c r="EC248" s="4">
        <f t="shared" si="1071"/>
        <v>0.41518134552905128</v>
      </c>
      <c r="ED248" s="4">
        <f t="shared" si="1072"/>
        <v>0.70683380819228048</v>
      </c>
      <c r="EE248" s="4">
        <f t="shared" si="1073"/>
        <v>1.3502332208659638</v>
      </c>
      <c r="EF248" s="4">
        <f t="shared" si="1074"/>
        <v>8.2348929512065009E-4</v>
      </c>
      <c r="EG248" s="4">
        <f t="shared" si="1075"/>
        <v>8.2869735045235115E-4</v>
      </c>
      <c r="EH248" s="4">
        <f t="shared" si="1076"/>
        <v>1.268379196219798E-3</v>
      </c>
      <c r="EI248" s="4">
        <f t="shared" si="1077"/>
        <v>1.9273668776658232E-2</v>
      </c>
      <c r="EJ248" s="4">
        <f t="shared" si="1078"/>
        <v>3.2812843943848952E-2</v>
      </c>
      <c r="EK248" s="4">
        <f t="shared" si="1079"/>
        <v>6.268091799030516E-2</v>
      </c>
      <c r="EL248" s="4">
        <f t="shared" si="1080"/>
        <v>4.0752131585609216E-3</v>
      </c>
      <c r="EM248" s="4">
        <f t="shared" si="1081"/>
        <v>4.1009863358736293E-3</v>
      </c>
      <c r="EN248" s="4">
        <f t="shared" si="1082"/>
        <v>6.2768461242990944E-3</v>
      </c>
      <c r="EO248" s="4">
        <f t="shared" si="1083"/>
        <v>9.5379878132932971E-2</v>
      </c>
      <c r="EP248" s="4">
        <f t="shared" si="1084"/>
        <v>0.1623813863787848</v>
      </c>
      <c r="EQ248" s="4">
        <f t="shared" si="1085"/>
        <v>0.31018994818547746</v>
      </c>
      <c r="ER248" s="4">
        <f t="shared" si="1086"/>
        <v>6.5324631949064381E-5</v>
      </c>
      <c r="ET248" s="4">
        <f t="shared" si="1087"/>
        <v>0.96525783040161839</v>
      </c>
      <c r="EU248" s="4">
        <f t="shared" si="1088"/>
        <v>0.96504578811090325</v>
      </c>
      <c r="EV248" s="4">
        <f t="shared" si="1089"/>
        <v>0.94747426050987837</v>
      </c>
      <c r="EW248" s="4">
        <f t="shared" si="1090"/>
        <v>0.54276934091021112</v>
      </c>
      <c r="EX248" s="4">
        <f t="shared" si="1091"/>
        <v>0.41081827234870438</v>
      </c>
      <c r="EY248" s="4">
        <f t="shared" si="1092"/>
        <v>0.26740654890166654</v>
      </c>
      <c r="EZ248" s="4">
        <f t="shared" si="1093"/>
        <v>0.8488119517396685</v>
      </c>
      <c r="FA248" s="4">
        <f t="shared" si="1094"/>
        <v>0.848001118549774</v>
      </c>
      <c r="FB248" s="4">
        <f t="shared" si="1095"/>
        <v>0.78471682447657198</v>
      </c>
      <c r="FC248" s="4">
        <f t="shared" si="1096"/>
        <v>0.19346801911645969</v>
      </c>
      <c r="FD248" s="4">
        <f t="shared" si="1097"/>
        <v>0.12349827350514123</v>
      </c>
      <c r="FE248" s="4">
        <f t="shared" si="1098"/>
        <v>6.8692560856767906E-2</v>
      </c>
      <c r="FF248" s="4">
        <f t="shared" si="1099"/>
        <v>0.23994974303991193</v>
      </c>
      <c r="FG248" s="4">
        <f t="shared" si="1100"/>
        <v>0.238801859979487</v>
      </c>
      <c r="FH248" s="4">
        <f t="shared" si="1101"/>
        <v>0.17010269068204051</v>
      </c>
      <c r="FI248" s="4">
        <f t="shared" si="1102"/>
        <v>1.3309220356547614E-2</v>
      </c>
      <c r="FJ248" s="4">
        <f t="shared" si="1103"/>
        <v>7.8607627616890732E-3</v>
      </c>
      <c r="FK248" s="4">
        <f t="shared" si="1104"/>
        <v>4.1305037304079882E-3</v>
      </c>
      <c r="FL248" s="4">
        <f t="shared" si="1105"/>
        <v>5.9969126685271344E-2</v>
      </c>
      <c r="FM248" s="4">
        <f t="shared" si="1106"/>
        <v>5.9614710790840485E-2</v>
      </c>
      <c r="FN248" s="4">
        <f t="shared" si="1107"/>
        <v>3.9771242862234019E-2</v>
      </c>
      <c r="FO248" s="4">
        <f t="shared" si="1108"/>
        <v>2.7182977435961327E-3</v>
      </c>
      <c r="FP248" s="4">
        <f t="shared" si="1109"/>
        <v>1.5984716168215116E-3</v>
      </c>
      <c r="FQ248" s="4">
        <f t="shared" si="1110"/>
        <v>8.3742202027115541E-4</v>
      </c>
      <c r="FR248" s="4">
        <f t="shared" si="1111"/>
        <v>0.78469225503774243</v>
      </c>
      <c r="FS248" s="4">
        <f t="shared" si="1112"/>
        <v>0.78362520280400449</v>
      </c>
      <c r="FT248" s="4">
        <f t="shared" si="1113"/>
        <v>0.70292773003026787</v>
      </c>
      <c r="FU248" s="4">
        <f t="shared" si="1114"/>
        <v>0.13473553436046792</v>
      </c>
      <c r="FV248" s="4">
        <f t="shared" si="1115"/>
        <v>8.3800011930015253E-2</v>
      </c>
      <c r="FW248" s="4">
        <f t="shared" si="1116"/>
        <v>4.5693076312696722E-2</v>
      </c>
      <c r="FX248" s="4">
        <f t="shared" si="1117"/>
        <v>0.42411470514040583</v>
      </c>
      <c r="FY248" s="4">
        <f t="shared" si="1118"/>
        <v>0.42257563619713034</v>
      </c>
      <c r="FZ248" s="4">
        <f t="shared" si="1119"/>
        <v>0.32347465634235034</v>
      </c>
      <c r="GA248" s="4">
        <f t="shared" si="1120"/>
        <v>3.0506052318145821E-2</v>
      </c>
      <c r="GB248" s="4">
        <f t="shared" si="1121"/>
        <v>1.8147125497614745E-2</v>
      </c>
      <c r="GC248" s="4">
        <f t="shared" si="1122"/>
        <v>9.5827060545339241E-3</v>
      </c>
      <c r="GD248" s="4">
        <f t="shared" si="1123"/>
        <v>0.96996491124617867</v>
      </c>
      <c r="GE248" s="4">
        <f t="shared" si="1124"/>
        <v>0.96978069832590885</v>
      </c>
      <c r="GF248" s="4">
        <f t="shared" si="1125"/>
        <v>0.95447713596395978</v>
      </c>
      <c r="GG248" s="4">
        <f t="shared" si="1126"/>
        <v>0.57979916299918843</v>
      </c>
      <c r="GH248" s="4">
        <f t="shared" si="1127"/>
        <v>0.44765965518259315</v>
      </c>
      <c r="GI248" s="4">
        <f t="shared" si="1128"/>
        <v>0.29788949341026333</v>
      </c>
      <c r="GJ248" s="4">
        <f t="shared" si="1129"/>
        <v>0.86712401897964009</v>
      </c>
      <c r="GK248" s="4">
        <f t="shared" si="1130"/>
        <v>0.86639593659734515</v>
      </c>
      <c r="GL248" s="4">
        <f t="shared" si="1131"/>
        <v>0.80904568879718441</v>
      </c>
      <c r="GM248" s="4">
        <f t="shared" si="1132"/>
        <v>0.21803083854214569</v>
      </c>
      <c r="GN248" s="4">
        <f t="shared" si="1133"/>
        <v>0.140727710923745</v>
      </c>
      <c r="GO248" s="4">
        <f t="shared" si="1134"/>
        <v>7.8964805109186381E-2</v>
      </c>
      <c r="GP248" s="4">
        <f t="shared" si="1135"/>
        <v>0.99642821717737295</v>
      </c>
      <c r="GQ248" s="4">
        <f t="shared" si="1136"/>
        <v>0.99640570907492376</v>
      </c>
      <c r="GR248" s="4">
        <f t="shared" si="1137"/>
        <v>0.99450915776442173</v>
      </c>
      <c r="GS248" s="4">
        <f t="shared" si="1138"/>
        <v>0.9225970485589311</v>
      </c>
      <c r="GT248" s="4">
        <f t="shared" si="1139"/>
        <v>0.87501939535333229</v>
      </c>
      <c r="GU248" s="4">
        <f t="shared" si="1140"/>
        <v>0.78564145194619261</v>
      </c>
      <c r="GV248" s="4">
        <f t="shared" si="1141"/>
        <v>0.98257009812463325</v>
      </c>
      <c r="GW248" s="4">
        <f t="shared" si="1142"/>
        <v>0.98246179817710222</v>
      </c>
      <c r="GX248" s="4">
        <f t="shared" si="1143"/>
        <v>0.97340403855351276</v>
      </c>
      <c r="GY248" s="4">
        <f t="shared" si="1144"/>
        <v>0.70662322052172055</v>
      </c>
      <c r="GZ248" s="4">
        <f t="shared" si="1145"/>
        <v>0.58588012213040641</v>
      </c>
      <c r="HA248" s="4">
        <f t="shared" si="1146"/>
        <v>0.42548968805382698</v>
      </c>
      <c r="HB248" s="4">
        <f t="shared" si="1147"/>
        <v>0.99917718828152136</v>
      </c>
      <c r="HC248" s="4">
        <f t="shared" si="1148"/>
        <v>0.99917198882021852</v>
      </c>
      <c r="HD248" s="4">
        <f t="shared" si="1149"/>
        <v>0.9987332275516001</v>
      </c>
      <c r="HE248" s="4">
        <f t="shared" si="1150"/>
        <v>0.98109078124249927</v>
      </c>
      <c r="HF248" s="4">
        <f t="shared" si="1151"/>
        <v>0.96822963217754798</v>
      </c>
      <c r="HG248" s="4">
        <f t="shared" si="1152"/>
        <v>0.94101623833723813</v>
      </c>
      <c r="HH248" s="4">
        <f t="shared" si="1153"/>
        <v>0.99594132679987057</v>
      </c>
      <c r="HI248" s="4">
        <f t="shared" si="1154"/>
        <v>0.99591576306399343</v>
      </c>
      <c r="HJ248" s="4">
        <f t="shared" si="1155"/>
        <v>0.99376230691536382</v>
      </c>
      <c r="HK248" s="4">
        <f t="shared" si="1156"/>
        <v>0.91292529647750398</v>
      </c>
      <c r="HL248" s="4">
        <f t="shared" si="1157"/>
        <v>0.86030283323388523</v>
      </c>
      <c r="HM248" s="4">
        <f t="shared" si="1158"/>
        <v>0.76324810870739079</v>
      </c>
      <c r="HN248" s="4">
        <f t="shared" si="1159"/>
        <v>0.99993467963507976</v>
      </c>
      <c r="HP248" s="4">
        <f t="shared" ref="HP248:IU248" si="1322">IF(B1=1,ET248,0)</f>
        <v>0.96525783040161839</v>
      </c>
      <c r="HQ248" s="4">
        <f t="shared" si="1322"/>
        <v>0.96504578811090325</v>
      </c>
      <c r="HR248" s="4">
        <f t="shared" si="1322"/>
        <v>0.94747426050987837</v>
      </c>
      <c r="HS248" s="4">
        <f t="shared" si="1322"/>
        <v>0.54276934091021112</v>
      </c>
      <c r="HT248" s="4">
        <f t="shared" si="1322"/>
        <v>0.41081827234870438</v>
      </c>
      <c r="HU248" s="4">
        <f t="shared" si="1322"/>
        <v>0.26740654890166654</v>
      </c>
      <c r="HV248" s="4">
        <f t="shared" si="1322"/>
        <v>0.8488119517396685</v>
      </c>
      <c r="HW248" s="4">
        <f t="shared" si="1322"/>
        <v>0.848001118549774</v>
      </c>
      <c r="HX248" s="4">
        <f t="shared" si="1322"/>
        <v>0.78471682447657198</v>
      </c>
      <c r="HY248" s="4">
        <f t="shared" si="1322"/>
        <v>0.19346801911645969</v>
      </c>
      <c r="HZ248" s="4">
        <f t="shared" si="1322"/>
        <v>0.12349827350514123</v>
      </c>
      <c r="IA248" s="4">
        <f t="shared" si="1322"/>
        <v>6.8692560856767906E-2</v>
      </c>
      <c r="IB248" s="4">
        <f t="shared" si="1322"/>
        <v>0.23994974303991193</v>
      </c>
      <c r="IC248" s="4">
        <f t="shared" si="1322"/>
        <v>0.238801859979487</v>
      </c>
      <c r="ID248" s="4">
        <f t="shared" si="1322"/>
        <v>0.17010269068204051</v>
      </c>
      <c r="IE248" s="4">
        <f t="shared" si="1322"/>
        <v>1.3309220356547614E-2</v>
      </c>
      <c r="IF248" s="4">
        <f t="shared" si="1322"/>
        <v>7.8607627616890732E-3</v>
      </c>
      <c r="IG248" s="4">
        <f t="shared" si="1322"/>
        <v>4.1305037304079882E-3</v>
      </c>
      <c r="IH248" s="4">
        <f t="shared" si="1322"/>
        <v>5.9969126685271344E-2</v>
      </c>
      <c r="II248" s="4">
        <f t="shared" si="1322"/>
        <v>5.9614710790840485E-2</v>
      </c>
      <c r="IJ248" s="4">
        <f t="shared" si="1322"/>
        <v>3.9771242862234019E-2</v>
      </c>
      <c r="IK248" s="4">
        <f t="shared" si="1322"/>
        <v>2.7182977435961327E-3</v>
      </c>
      <c r="IL248" s="4">
        <f t="shared" si="1322"/>
        <v>1.5984716168215116E-3</v>
      </c>
      <c r="IM248" s="4">
        <f t="shared" si="1322"/>
        <v>8.3742202027115541E-4</v>
      </c>
      <c r="IN248" s="4">
        <f t="shared" si="1322"/>
        <v>0.78469225503774243</v>
      </c>
      <c r="IO248" s="4">
        <f t="shared" si="1322"/>
        <v>0.78362520280400449</v>
      </c>
      <c r="IP248" s="4">
        <f t="shared" si="1322"/>
        <v>0.70292773003026787</v>
      </c>
      <c r="IQ248" s="4">
        <f t="shared" si="1322"/>
        <v>0.13473553436046792</v>
      </c>
      <c r="IR248" s="4">
        <f t="shared" si="1322"/>
        <v>8.3800011930015253E-2</v>
      </c>
      <c r="IS248" s="4">
        <f t="shared" si="1322"/>
        <v>4.5693076312696722E-2</v>
      </c>
      <c r="IT248" s="4">
        <f t="shared" si="1322"/>
        <v>0.42411470514040583</v>
      </c>
      <c r="IU248" s="4">
        <f t="shared" si="1322"/>
        <v>0.42257563619713034</v>
      </c>
      <c r="IV248" s="4">
        <f t="shared" ref="IV248:KA248" si="1323">IF(AH1=1,FZ248,0)</f>
        <v>0.32347465634235034</v>
      </c>
      <c r="IW248" s="4">
        <f t="shared" si="1323"/>
        <v>3.0506052318145821E-2</v>
      </c>
      <c r="IX248" s="4">
        <f t="shared" si="1323"/>
        <v>1.8147125497614745E-2</v>
      </c>
      <c r="IY248" s="4">
        <f t="shared" si="1323"/>
        <v>9.5827060545339241E-3</v>
      </c>
      <c r="IZ248" s="4">
        <f t="shared" si="1323"/>
        <v>0.96996491124617867</v>
      </c>
      <c r="JA248" s="4">
        <f t="shared" si="1323"/>
        <v>0.96978069832590885</v>
      </c>
      <c r="JB248" s="4">
        <f t="shared" si="1323"/>
        <v>0.95447713596395978</v>
      </c>
      <c r="JC248" s="4">
        <f t="shared" si="1323"/>
        <v>0.57979916299918843</v>
      </c>
      <c r="JD248" s="4">
        <f t="shared" si="1323"/>
        <v>0.44765965518259315</v>
      </c>
      <c r="JE248" s="4">
        <f t="shared" si="1323"/>
        <v>0.29788949341026333</v>
      </c>
      <c r="JF248" s="4">
        <f t="shared" si="1323"/>
        <v>0.86712401897964009</v>
      </c>
      <c r="JG248" s="4">
        <f t="shared" si="1323"/>
        <v>0.86639593659734515</v>
      </c>
      <c r="JH248" s="4">
        <f t="shared" si="1323"/>
        <v>0.80904568879718441</v>
      </c>
      <c r="JI248" s="4">
        <f t="shared" si="1323"/>
        <v>0.21803083854214569</v>
      </c>
      <c r="JJ248" s="4">
        <f t="shared" si="1323"/>
        <v>0.140727710923745</v>
      </c>
      <c r="JK248" s="4">
        <f t="shared" si="1323"/>
        <v>7.8964805109186381E-2</v>
      </c>
      <c r="JL248" s="4">
        <f t="shared" si="1323"/>
        <v>0.99642821717737295</v>
      </c>
      <c r="JM248" s="4">
        <f t="shared" si="1323"/>
        <v>0.99640570907492376</v>
      </c>
      <c r="JN248" s="4">
        <f t="shared" si="1323"/>
        <v>0.99450915776442173</v>
      </c>
      <c r="JO248" s="4">
        <f t="shared" si="1323"/>
        <v>0.9225970485589311</v>
      </c>
      <c r="JP248" s="4">
        <f t="shared" si="1323"/>
        <v>0.87501939535333229</v>
      </c>
      <c r="JQ248" s="4">
        <f t="shared" si="1323"/>
        <v>0.78564145194619261</v>
      </c>
      <c r="JR248" s="4">
        <f t="shared" si="1323"/>
        <v>0.98257009812463325</v>
      </c>
      <c r="JS248" s="4">
        <f t="shared" si="1323"/>
        <v>0.98246179817710222</v>
      </c>
      <c r="JT248" s="4">
        <f t="shared" si="1323"/>
        <v>0.97340403855351276</v>
      </c>
      <c r="JU248" s="4">
        <f t="shared" si="1323"/>
        <v>0.70662322052172055</v>
      </c>
      <c r="JV248" s="4">
        <f t="shared" si="1323"/>
        <v>0.58588012213040641</v>
      </c>
      <c r="JW248" s="4">
        <f t="shared" si="1323"/>
        <v>0.42548968805382698</v>
      </c>
      <c r="JX248" s="4">
        <f t="shared" si="1323"/>
        <v>0.99917718828152136</v>
      </c>
      <c r="JY248" s="4">
        <f t="shared" si="1323"/>
        <v>0.99917198882021852</v>
      </c>
      <c r="JZ248" s="4">
        <f t="shared" si="1323"/>
        <v>0.9987332275516001</v>
      </c>
      <c r="KA248" s="4">
        <f t="shared" si="1323"/>
        <v>0.98109078124249927</v>
      </c>
      <c r="KB248" s="4">
        <f t="shared" ref="KB248:KJ248" si="1324">IF(BN1=1,HF248,0)</f>
        <v>0.96822963217754798</v>
      </c>
      <c r="KC248" s="4">
        <f t="shared" si="1324"/>
        <v>0.94101623833723813</v>
      </c>
      <c r="KD248" s="4">
        <f t="shared" si="1324"/>
        <v>0.99594132679987057</v>
      </c>
      <c r="KE248" s="4">
        <f t="shared" si="1324"/>
        <v>0.99591576306399343</v>
      </c>
      <c r="KF248" s="4">
        <f t="shared" si="1324"/>
        <v>0.99376230691536382</v>
      </c>
      <c r="KG248" s="4">
        <f t="shared" si="1324"/>
        <v>0.91292529647750398</v>
      </c>
      <c r="KH248" s="4">
        <f t="shared" si="1324"/>
        <v>0.86030283323388523</v>
      </c>
      <c r="KI248" s="4">
        <f t="shared" si="1324"/>
        <v>0.76324810870739079</v>
      </c>
      <c r="KJ248" s="4">
        <f t="shared" si="1324"/>
        <v>0</v>
      </c>
    </row>
    <row r="249" spans="1:296" x14ac:dyDescent="0.2">
      <c r="A249" s="4" t="str">
        <f>'Respondent Data'!A249</f>
        <v>2115</v>
      </c>
      <c r="B249" s="4">
        <f>SUMPRODUCT('Respondent Data'!I249:Z249,'Product Coding'!A100:R100)</f>
        <v>3.9962525454292219</v>
      </c>
      <c r="C249" s="4">
        <f>SUMPRODUCT('Respondent Data'!I249:Z249,'Product Coding'!A101:R101)</f>
        <v>4.1720644525207717</v>
      </c>
      <c r="D249" s="4">
        <f>SUMPRODUCT('Respondent Data'!I249:Z249,'Product Coding'!A102:R102)</f>
        <v>3.2113451217002362</v>
      </c>
      <c r="E249" s="4">
        <f>SUMPRODUCT('Respondent Data'!I249:Z249,'Product Coding'!A103:R103)</f>
        <v>3.0988986898164299</v>
      </c>
      <c r="F249" s="4">
        <f>SUMPRODUCT('Respondent Data'!I249:Z249,'Product Coding'!A104:R104)</f>
        <v>1.8604069583982819</v>
      </c>
      <c r="G249" s="4">
        <f>SUMPRODUCT('Respondent Data'!I249:Z249,'Product Coding'!A105:R105)</f>
        <v>1.5441024534234922</v>
      </c>
      <c r="H249" s="4">
        <f>SUMPRODUCT('Respondent Data'!I249:Z249,'Product Coding'!A106:R106)</f>
        <v>2.2444909741923595</v>
      </c>
      <c r="I249" s="4">
        <f>SUMPRODUCT('Respondent Data'!I249:Z249,'Product Coding'!A107:R107)</f>
        <v>2.4203028812839094</v>
      </c>
      <c r="J249" s="4">
        <f>SUMPRODUCT('Respondent Data'!I249:Z249,'Product Coding'!A108:R108)</f>
        <v>1.4595835504633741</v>
      </c>
      <c r="K249" s="4">
        <f>SUMPRODUCT('Respondent Data'!I249:Z249,'Product Coding'!A109:R109)</f>
        <v>1.3471371185795682</v>
      </c>
      <c r="L249" s="4">
        <f>SUMPRODUCT('Respondent Data'!I249:Z249,'Product Coding'!A110:R110)</f>
        <v>0.10864538716142003</v>
      </c>
      <c r="M249" s="4">
        <f>SUMPRODUCT('Respondent Data'!I249:Z249,'Product Coding'!A111:R111)</f>
        <v>-0.20765911781336988</v>
      </c>
      <c r="N249" s="4">
        <f>SUMPRODUCT('Respondent Data'!I249:Z249,'Product Coding'!A112:R112)</f>
        <v>3.0265909873404713</v>
      </c>
      <c r="O249" s="4">
        <f>SUMPRODUCT('Respondent Data'!I249:Z249,'Product Coding'!A113:R113)</f>
        <v>3.2024028944320211</v>
      </c>
      <c r="P249" s="4">
        <f>SUMPRODUCT('Respondent Data'!I249:Z249,'Product Coding'!A114:R114)</f>
        <v>2.2416835636114851</v>
      </c>
      <c r="Q249" s="4">
        <f>SUMPRODUCT('Respondent Data'!I249:Z249,'Product Coding'!A115:R115)</f>
        <v>2.1292371317276793</v>
      </c>
      <c r="R249" s="4">
        <f>SUMPRODUCT('Respondent Data'!I249:Z249,'Product Coding'!A116:R116)</f>
        <v>0.89074540030953098</v>
      </c>
      <c r="S249" s="4">
        <f>SUMPRODUCT('Respondent Data'!I249:Z249,'Product Coding'!A117:R117)</f>
        <v>0.57444089533474108</v>
      </c>
      <c r="T249" s="4">
        <f>SUMPRODUCT('Respondent Data'!I249:Z249,'Product Coding'!A118:R118)</f>
        <v>1.2748294161036091</v>
      </c>
      <c r="U249" s="4">
        <f>SUMPRODUCT('Respondent Data'!I249:Z249,'Product Coding'!A119:R119)</f>
        <v>1.4506413231951589</v>
      </c>
      <c r="V249" s="4">
        <f>SUMPRODUCT('Respondent Data'!I249:Z249,'Product Coding'!A120:R120)</f>
        <v>0.48992199237462319</v>
      </c>
      <c r="W249" s="4">
        <f>SUMPRODUCT('Respondent Data'!I249:Z249,'Product Coding'!A121:R121)</f>
        <v>0.37747556049081732</v>
      </c>
      <c r="X249" s="4">
        <f>SUMPRODUCT('Respondent Data'!I249:Z249,'Product Coding'!A122:R122)</f>
        <v>-0.86101617092733096</v>
      </c>
      <c r="Y249" s="4">
        <f>SUMPRODUCT('Respondent Data'!I249:Z249,'Product Coding'!A123:R123)</f>
        <v>-1.1773206759021209</v>
      </c>
      <c r="Z249" s="4">
        <f>SUMPRODUCT('Respondent Data'!I249:Z249,'Product Coding'!A124:R124)</f>
        <v>4.0354376482447272</v>
      </c>
      <c r="AA249" s="4">
        <f>SUMPRODUCT('Respondent Data'!I249:Z249,'Product Coding'!A125:R125)</f>
        <v>4.211249555336277</v>
      </c>
      <c r="AB249" s="4">
        <f>SUMPRODUCT('Respondent Data'!I249:Z249,'Product Coding'!A126:R126)</f>
        <v>3.2505302245157415</v>
      </c>
      <c r="AC249" s="4">
        <f>SUMPRODUCT('Respondent Data'!I249:Z249,'Product Coding'!A127:R127)</f>
        <v>3.1380837926319352</v>
      </c>
      <c r="AD249" s="4">
        <f>SUMPRODUCT('Respondent Data'!I249:Z249,'Product Coding'!A128:R128)</f>
        <v>1.8995920612137869</v>
      </c>
      <c r="AE249" s="4">
        <f>SUMPRODUCT('Respondent Data'!I249:Z249,'Product Coding'!A129:R129)</f>
        <v>1.583287556238997</v>
      </c>
      <c r="AF249" s="4">
        <f>SUMPRODUCT('Respondent Data'!I249:Z249,'Product Coding'!A130:R130)</f>
        <v>2.2836760770078648</v>
      </c>
      <c r="AG249" s="4">
        <f>SUMPRODUCT('Respondent Data'!I249:Z249,'Product Coding'!A131:R131)</f>
        <v>2.4594879840994146</v>
      </c>
      <c r="AH249" s="4">
        <f>SUMPRODUCT('Respondent Data'!I249:Z249,'Product Coding'!A132:R132)</f>
        <v>1.4987686532788793</v>
      </c>
      <c r="AI249" s="4">
        <f>SUMPRODUCT('Respondent Data'!I249:Z249,'Product Coding'!A133:R133)</f>
        <v>1.3863222213950734</v>
      </c>
      <c r="AJ249" s="4">
        <f>SUMPRODUCT('Respondent Data'!I249:Z249,'Product Coding'!A134:R134)</f>
        <v>0.14783048997692494</v>
      </c>
      <c r="AK249" s="4">
        <f>SUMPRODUCT('Respondent Data'!I249:Z249,'Product Coding'!A135:R135)</f>
        <v>-0.16847401499786485</v>
      </c>
      <c r="AL249" s="4">
        <f>SUMPRODUCT('Respondent Data'!I249:Z249,'Product Coding'!A136:R136)</f>
        <v>5.5590335987219097</v>
      </c>
      <c r="AM249" s="4">
        <f>SUMPRODUCT('Respondent Data'!I249:Z249,'Product Coding'!A137:R137)</f>
        <v>5.7348455058134595</v>
      </c>
      <c r="AN249" s="4">
        <f>SUMPRODUCT('Respondent Data'!I249:Z249,'Product Coding'!A138:R138)</f>
        <v>4.774126174992924</v>
      </c>
      <c r="AO249" s="4">
        <f>SUMPRODUCT('Respondent Data'!I249:Z249,'Product Coding'!A139:R139)</f>
        <v>4.6616797431091186</v>
      </c>
      <c r="AP249" s="4">
        <f>SUMPRODUCT('Respondent Data'!I249:Z249,'Product Coding'!A140:R140)</f>
        <v>3.4231880116909696</v>
      </c>
      <c r="AQ249" s="4">
        <f>SUMPRODUCT('Respondent Data'!I249:Z249,'Product Coding'!A141:R141)</f>
        <v>3.10688350671618</v>
      </c>
      <c r="AR249" s="4">
        <f>SUMPRODUCT('Respondent Data'!I249:Z249,'Product Coding'!A142:R142)</f>
        <v>3.8072720274850473</v>
      </c>
      <c r="AS249" s="4">
        <f>SUMPRODUCT('Respondent Data'!I249:Z249,'Product Coding'!A143:R143)</f>
        <v>3.9830839345765972</v>
      </c>
      <c r="AT249" s="4">
        <f>SUMPRODUCT('Respondent Data'!I249:Z249,'Product Coding'!A144:R144)</f>
        <v>3.0223646037560625</v>
      </c>
      <c r="AU249" s="4">
        <f>SUMPRODUCT('Respondent Data'!I249:Z249,'Product Coding'!A145:R145)</f>
        <v>2.9099181718722562</v>
      </c>
      <c r="AV249" s="4">
        <f>SUMPRODUCT('Respondent Data'!I249:Z249,'Product Coding'!A146:R146)</f>
        <v>1.6714264404541079</v>
      </c>
      <c r="AW249" s="4">
        <f>SUMPRODUCT('Respondent Data'!I249:Z249,'Product Coding'!A147:R147)</f>
        <v>1.3551219354793183</v>
      </c>
      <c r="AX249" s="4">
        <f>SUMPRODUCT('Respondent Data'!I249:Z249,'Product Coding'!A148:R148)</f>
        <v>5.9855979171357507</v>
      </c>
      <c r="AY249" s="4">
        <f>SUMPRODUCT('Respondent Data'!I249:Z249,'Product Coding'!A149:R149)</f>
        <v>6.1614098242273005</v>
      </c>
      <c r="AZ249" s="4">
        <f>SUMPRODUCT('Respondent Data'!I249:Z249,'Product Coding'!A150:R150)</f>
        <v>5.2006904934067659</v>
      </c>
      <c r="BA249" s="4">
        <f>SUMPRODUCT('Respondent Data'!I249:Z249,'Product Coding'!A151:R151)</f>
        <v>5.0882440615229596</v>
      </c>
      <c r="BB249" s="4">
        <f>SUMPRODUCT('Respondent Data'!I249:Z249,'Product Coding'!A152:R152)</f>
        <v>3.8497523301048115</v>
      </c>
      <c r="BC249" s="4">
        <f>SUMPRODUCT('Respondent Data'!I249:Z249,'Product Coding'!A153:R153)</f>
        <v>3.533447825130021</v>
      </c>
      <c r="BD249" s="4">
        <f>SUMPRODUCT('Respondent Data'!I249:Z249,'Product Coding'!A154:R154)</f>
        <v>4.2338363458988884</v>
      </c>
      <c r="BE249" s="4">
        <f>SUMPRODUCT('Respondent Data'!I249:Z249,'Product Coding'!A155:R155)</f>
        <v>4.4096482529904382</v>
      </c>
      <c r="BF249" s="4">
        <f>SUMPRODUCT('Respondent Data'!I249:Z249,'Product Coding'!A156:R156)</f>
        <v>3.4489289221699035</v>
      </c>
      <c r="BG249" s="4">
        <f>SUMPRODUCT('Respondent Data'!I249:Z249,'Product Coding'!A157:R157)</f>
        <v>3.3364824902860972</v>
      </c>
      <c r="BH249" s="4">
        <f>SUMPRODUCT('Respondent Data'!I249:Z249,'Product Coding'!A158:R158)</f>
        <v>2.0979907588679492</v>
      </c>
      <c r="BI249" s="4">
        <f>SUMPRODUCT('Respondent Data'!I249:Z249,'Product Coding'!A159:R159)</f>
        <v>1.7816862538931593</v>
      </c>
      <c r="BJ249" s="4">
        <f>SUMPRODUCT('Respondent Data'!I249:Z249,'Product Coding'!A160:R160)</f>
        <v>5.6342191149862959</v>
      </c>
      <c r="BK249" s="4">
        <f>SUMPRODUCT('Respondent Data'!I249:Z249,'Product Coding'!A161:R161)</f>
        <v>5.8100310220778457</v>
      </c>
      <c r="BL249" s="4">
        <f>SUMPRODUCT('Respondent Data'!I249:Z249,'Product Coding'!A162:R162)</f>
        <v>4.8493116912573102</v>
      </c>
      <c r="BM249" s="4">
        <f>SUMPRODUCT('Respondent Data'!I249:Z249,'Product Coding'!A163:R163)</f>
        <v>4.7368652593735048</v>
      </c>
      <c r="BN249" s="4">
        <f>SUMPRODUCT('Respondent Data'!I249:Z249,'Product Coding'!A164:R164)</f>
        <v>3.4983735279553558</v>
      </c>
      <c r="BO249" s="4">
        <f>SUMPRODUCT('Respondent Data'!I249:Z249,'Product Coding'!A165:R165)</f>
        <v>3.1820690229805662</v>
      </c>
      <c r="BP249" s="4">
        <f>SUMPRODUCT('Respondent Data'!I249:Z249,'Product Coding'!A166:R166)</f>
        <v>3.8824575437494335</v>
      </c>
      <c r="BQ249" s="4">
        <f>SUMPRODUCT('Respondent Data'!I249:Z249,'Product Coding'!A167:R167)</f>
        <v>4.0582694508409833</v>
      </c>
      <c r="BR249" s="4">
        <f>SUMPRODUCT('Respondent Data'!I249:Z249,'Product Coding'!A168:R168)</f>
        <v>3.0975501200204478</v>
      </c>
      <c r="BS249" s="4">
        <f>SUMPRODUCT('Respondent Data'!I249:Z249,'Product Coding'!A169:R169)</f>
        <v>2.9851036881366424</v>
      </c>
      <c r="BT249" s="4">
        <f>SUMPRODUCT('Respondent Data'!I249:Z249,'Product Coding'!A170:R170)</f>
        <v>1.7466119567184941</v>
      </c>
      <c r="BU249" s="4">
        <f>SUMPRODUCT('Respondent Data'!I249:Z249,'Product Coding'!A171:R171)</f>
        <v>1.430307451743704</v>
      </c>
      <c r="BV249" s="4">
        <f>SUMPRODUCT('Respondent Data'!I249:Z249,'Product Coding'!A172:R172)</f>
        <v>-3.62640000001957</v>
      </c>
      <c r="BX249" s="4">
        <f t="shared" si="1014"/>
        <v>1.8384404681270734E-2</v>
      </c>
      <c r="BY249" s="4">
        <f t="shared" si="1015"/>
        <v>1.5420392572386822E-2</v>
      </c>
      <c r="BZ249" s="4">
        <f t="shared" si="1016"/>
        <v>4.0302365209073723E-2</v>
      </c>
      <c r="CA249" s="4">
        <f t="shared" si="1017"/>
        <v>4.5098842868678581E-2</v>
      </c>
      <c r="CB249" s="4">
        <f t="shared" si="1018"/>
        <v>0.15560929097280998</v>
      </c>
      <c r="CC249" s="4">
        <f t="shared" si="1019"/>
        <v>0.21350341450931154</v>
      </c>
      <c r="CD249" s="4">
        <f t="shared" si="1020"/>
        <v>0.10598147395096225</v>
      </c>
      <c r="CE249" s="4">
        <f t="shared" si="1021"/>
        <v>8.8894688844015593E-2</v>
      </c>
      <c r="CF249" s="4">
        <f t="shared" si="1022"/>
        <v>0.23233300955994729</v>
      </c>
      <c r="CG249" s="4">
        <f t="shared" si="1023"/>
        <v>0.25998349816432703</v>
      </c>
      <c r="CH249" s="4">
        <f t="shared" si="1024"/>
        <v>0.89704846600573462</v>
      </c>
      <c r="CI249" s="4">
        <f t="shared" si="1025"/>
        <v>1.2307935424371912</v>
      </c>
      <c r="CJ249" s="4">
        <f t="shared" si="1026"/>
        <v>4.8480627814276867E-2</v>
      </c>
      <c r="CK249" s="4">
        <f t="shared" si="1027"/>
        <v>4.0664374289668397E-2</v>
      </c>
      <c r="CL249" s="4">
        <f t="shared" si="1028"/>
        <v>0.10627942550278502</v>
      </c>
      <c r="CM249" s="4">
        <f t="shared" si="1029"/>
        <v>0.11892798564200421</v>
      </c>
      <c r="CN249" s="4">
        <f t="shared" si="1030"/>
        <v>0.41034976388339989</v>
      </c>
      <c r="CO249" s="4">
        <f t="shared" si="1031"/>
        <v>0.5630195676908788</v>
      </c>
      <c r="CP249" s="4">
        <f t="shared" si="1032"/>
        <v>0.27947863871053208</v>
      </c>
      <c r="CQ249" s="4">
        <f t="shared" si="1033"/>
        <v>0.23441990095568241</v>
      </c>
      <c r="CR249" s="4">
        <f t="shared" si="1034"/>
        <v>0.61267418557869191</v>
      </c>
      <c r="CS249" s="4">
        <f t="shared" si="1035"/>
        <v>0.6855899568615933</v>
      </c>
      <c r="CT249" s="4">
        <f t="shared" si="1036"/>
        <v>2.3655632894165617</v>
      </c>
      <c r="CU249" s="4">
        <f t="shared" si="1037"/>
        <v>3.2456663504531003</v>
      </c>
      <c r="CV249" s="4">
        <f t="shared" si="1038"/>
        <v>1.7677941699796133E-2</v>
      </c>
      <c r="CW249" s="4">
        <f t="shared" si="1039"/>
        <v>1.4827828564954182E-2</v>
      </c>
      <c r="CX249" s="4">
        <f t="shared" si="1040"/>
        <v>3.8753654245640319E-2</v>
      </c>
      <c r="CY249" s="4">
        <f t="shared" si="1041"/>
        <v>4.3365816232982322E-2</v>
      </c>
      <c r="CZ249" s="4">
        <f t="shared" si="1042"/>
        <v>0.14962964651046887</v>
      </c>
      <c r="DA249" s="4">
        <f t="shared" si="1043"/>
        <v>0.20529905535903045</v>
      </c>
      <c r="DB249" s="4">
        <f t="shared" si="1044"/>
        <v>0.10190889235985172</v>
      </c>
      <c r="DC249" s="4">
        <f t="shared" si="1045"/>
        <v>8.5478706221419232E-2</v>
      </c>
      <c r="DD249" s="4">
        <f t="shared" si="1046"/>
        <v>0.22340507996558298</v>
      </c>
      <c r="DE249" s="4">
        <f t="shared" si="1047"/>
        <v>0.24999303502822776</v>
      </c>
      <c r="DF249" s="4">
        <f t="shared" si="1048"/>
        <v>0.86257731805133608</v>
      </c>
      <c r="DG249" s="4">
        <f t="shared" si="1049"/>
        <v>1.1834974732609247</v>
      </c>
      <c r="DH249" s="4">
        <f t="shared" si="1050"/>
        <v>3.8524976578659925E-3</v>
      </c>
      <c r="DI249" s="4">
        <f t="shared" si="1051"/>
        <v>3.2313815594483615E-3</v>
      </c>
      <c r="DJ249" s="4">
        <f t="shared" si="1052"/>
        <v>8.4454607188120534E-3</v>
      </c>
      <c r="DK249" s="4">
        <f t="shared" si="1053"/>
        <v>9.4505745242353598E-3</v>
      </c>
      <c r="DL249" s="4">
        <f t="shared" si="1054"/>
        <v>3.260831337256561E-2</v>
      </c>
      <c r="DM249" s="4">
        <f t="shared" si="1055"/>
        <v>4.4740170737291557E-2</v>
      </c>
      <c r="DN249" s="4">
        <f t="shared" si="1056"/>
        <v>2.2208681067014374E-2</v>
      </c>
      <c r="DO249" s="4">
        <f t="shared" si="1057"/>
        <v>1.8628102813532329E-2</v>
      </c>
      <c r="DP249" s="4">
        <f t="shared" si="1058"/>
        <v>4.8685959142669766E-2</v>
      </c>
      <c r="DQ249" s="4">
        <f t="shared" si="1059"/>
        <v>5.4480187698557968E-2</v>
      </c>
      <c r="DR249" s="4">
        <f t="shared" si="1060"/>
        <v>0.18797873383412178</v>
      </c>
      <c r="DS249" s="4">
        <f t="shared" si="1061"/>
        <v>0.25791584344237378</v>
      </c>
      <c r="DT249" s="4">
        <f t="shared" si="1062"/>
        <v>2.5147096808689198E-3</v>
      </c>
      <c r="DU249" s="4">
        <f t="shared" si="1063"/>
        <v>2.1092774640717928E-3</v>
      </c>
      <c r="DV249" s="4">
        <f t="shared" si="1064"/>
        <v>5.512756584194551E-3</v>
      </c>
      <c r="DW249" s="4">
        <f t="shared" si="1065"/>
        <v>6.1688424903630452E-3</v>
      </c>
      <c r="DX249" s="4">
        <f t="shared" si="1066"/>
        <v>2.1285007441177912E-2</v>
      </c>
      <c r="DY249" s="4">
        <f t="shared" si="1067"/>
        <v>2.9204051622737939E-2</v>
      </c>
      <c r="DZ249" s="4">
        <f t="shared" si="1068"/>
        <v>1.4496669495572734E-2</v>
      </c>
      <c r="EA249" s="4">
        <f t="shared" si="1069"/>
        <v>1.2159454629586895E-2</v>
      </c>
      <c r="EB249" s="4">
        <f t="shared" si="1070"/>
        <v>3.1779656641317308E-2</v>
      </c>
      <c r="EC249" s="4">
        <f t="shared" si="1071"/>
        <v>3.5561827050404692E-2</v>
      </c>
      <c r="ED249" s="4">
        <f t="shared" si="1072"/>
        <v>0.12270272009250136</v>
      </c>
      <c r="EE249" s="4">
        <f t="shared" si="1073"/>
        <v>0.16835402015877637</v>
      </c>
      <c r="EF249" s="4">
        <f t="shared" si="1074"/>
        <v>3.5734666105081657E-3</v>
      </c>
      <c r="EG249" s="4">
        <f t="shared" si="1075"/>
        <v>2.997337087259092E-3</v>
      </c>
      <c r="EH249" s="4">
        <f t="shared" si="1076"/>
        <v>7.8337677447805343E-3</v>
      </c>
      <c r="EI249" s="4">
        <f t="shared" si="1077"/>
        <v>8.7660825551756586E-3</v>
      </c>
      <c r="EJ249" s="4">
        <f t="shared" si="1078"/>
        <v>3.0246538586189944E-2</v>
      </c>
      <c r="EK249" s="4">
        <f t="shared" si="1079"/>
        <v>4.1499702394811211E-2</v>
      </c>
      <c r="EL249" s="4">
        <f t="shared" si="1080"/>
        <v>2.0600137184862449E-2</v>
      </c>
      <c r="EM249" s="4">
        <f t="shared" si="1081"/>
        <v>1.7278895234460516E-2</v>
      </c>
      <c r="EN249" s="4">
        <f t="shared" si="1082"/>
        <v>4.5159702833736819E-2</v>
      </c>
      <c r="EO249" s="4">
        <f t="shared" si="1083"/>
        <v>5.053426347385636E-2</v>
      </c>
      <c r="EP249" s="4">
        <f t="shared" si="1084"/>
        <v>0.17436369558078571</v>
      </c>
      <c r="EQ249" s="4">
        <f t="shared" si="1085"/>
        <v>0.23923535760769407</v>
      </c>
      <c r="ER249" s="4">
        <f t="shared" si="1086"/>
        <v>37.577294564155835</v>
      </c>
      <c r="ET249" s="4">
        <f t="shared" si="1087"/>
        <v>0.98194748014918343</v>
      </c>
      <c r="EU249" s="4">
        <f t="shared" si="1088"/>
        <v>0.98481378482726545</v>
      </c>
      <c r="EV249" s="4">
        <f t="shared" si="1089"/>
        <v>0.96125898915843189</v>
      </c>
      <c r="EW249" s="4">
        <f t="shared" si="1090"/>
        <v>0.95684729422827863</v>
      </c>
      <c r="EX249" s="4">
        <f t="shared" si="1091"/>
        <v>0.86534437531060726</v>
      </c>
      <c r="EY249" s="4">
        <f t="shared" si="1092"/>
        <v>0.82406031004400337</v>
      </c>
      <c r="EZ249" s="4">
        <f t="shared" si="1093"/>
        <v>0.90417427737522715</v>
      </c>
      <c r="FA249" s="4">
        <f t="shared" si="1094"/>
        <v>0.91836245529089011</v>
      </c>
      <c r="FB249" s="4">
        <f t="shared" si="1095"/>
        <v>0.81146897165165544</v>
      </c>
      <c r="FC249" s="4">
        <f t="shared" si="1096"/>
        <v>0.79366118798928909</v>
      </c>
      <c r="FD249" s="4">
        <f t="shared" si="1097"/>
        <v>0.52713466098497508</v>
      </c>
      <c r="FE249" s="4">
        <f t="shared" si="1098"/>
        <v>0.44827097666217819</v>
      </c>
      <c r="FF249" s="4">
        <f t="shared" si="1099"/>
        <v>0.95376106479397493</v>
      </c>
      <c r="FG249" s="4">
        <f t="shared" si="1100"/>
        <v>0.96092460230761245</v>
      </c>
      <c r="FH249" s="4">
        <f t="shared" si="1101"/>
        <v>0.90393075831227465</v>
      </c>
      <c r="FI249" s="4">
        <f t="shared" si="1102"/>
        <v>0.89371256491205975</v>
      </c>
      <c r="FJ249" s="4">
        <f t="shared" si="1103"/>
        <v>0.70904397306842426</v>
      </c>
      <c r="FK249" s="4">
        <f t="shared" si="1104"/>
        <v>0.63978725581621876</v>
      </c>
      <c r="FL249" s="4">
        <f t="shared" si="1105"/>
        <v>0.78156834334319736</v>
      </c>
      <c r="FM249" s="4">
        <f t="shared" si="1106"/>
        <v>0.81009711462509992</v>
      </c>
      <c r="FN249" s="4">
        <f t="shared" si="1107"/>
        <v>0.62008805556787661</v>
      </c>
      <c r="FO249" s="4">
        <f t="shared" si="1108"/>
        <v>0.59326409482286191</v>
      </c>
      <c r="FP249" s="4">
        <f t="shared" si="1109"/>
        <v>0.2971270821572799</v>
      </c>
      <c r="FQ249" s="4">
        <f t="shared" si="1110"/>
        <v>0.23553428777870861</v>
      </c>
      <c r="FR249" s="4">
        <f t="shared" si="1111"/>
        <v>0.9826291393618406</v>
      </c>
      <c r="FS249" s="4">
        <f t="shared" si="1112"/>
        <v>0.98538882345597301</v>
      </c>
      <c r="FT249" s="4">
        <f t="shared" si="1113"/>
        <v>0.96269216085330267</v>
      </c>
      <c r="FU249" s="4">
        <f t="shared" si="1114"/>
        <v>0.95843661392937674</v>
      </c>
      <c r="FV249" s="4">
        <f t="shared" si="1115"/>
        <v>0.86984534805217695</v>
      </c>
      <c r="FW249" s="4">
        <f t="shared" si="1116"/>
        <v>0.82966961232880365</v>
      </c>
      <c r="FX249" s="4">
        <f t="shared" si="1117"/>
        <v>0.90751604505014638</v>
      </c>
      <c r="FY249" s="4">
        <f t="shared" si="1118"/>
        <v>0.9212525259763289</v>
      </c>
      <c r="FZ249" s="4">
        <f t="shared" si="1119"/>
        <v>0.81739075337837586</v>
      </c>
      <c r="GA249" s="4">
        <f t="shared" si="1120"/>
        <v>0.80000445760677186</v>
      </c>
      <c r="GB249" s="4">
        <f t="shared" si="1121"/>
        <v>0.53689046371842386</v>
      </c>
      <c r="GC249" s="4">
        <f t="shared" si="1122"/>
        <v>0.45798083682073559</v>
      </c>
      <c r="GD249" s="4">
        <f t="shared" si="1123"/>
        <v>0.99616228712200805</v>
      </c>
      <c r="GE249" s="4">
        <f t="shared" si="1124"/>
        <v>0.99677902663448836</v>
      </c>
      <c r="GF249" s="4">
        <f t="shared" si="1125"/>
        <v>0.99162526775340709</v>
      </c>
      <c r="GG249" s="4">
        <f t="shared" si="1126"/>
        <v>0.9906379026742449</v>
      </c>
      <c r="GH249" s="4">
        <f t="shared" si="1127"/>
        <v>0.96842141114856539</v>
      </c>
      <c r="GI249" s="4">
        <f t="shared" si="1128"/>
        <v>0.95717579165572075</v>
      </c>
      <c r="GJ249" s="4">
        <f t="shared" si="1129"/>
        <v>0.97827382854562317</v>
      </c>
      <c r="GK249" s="4">
        <f t="shared" si="1130"/>
        <v>0.98171255754472131</v>
      </c>
      <c r="GL249" s="4">
        <f t="shared" si="1131"/>
        <v>0.9535743196347628</v>
      </c>
      <c r="GM249" s="4">
        <f t="shared" si="1132"/>
        <v>0.94833455541970602</v>
      </c>
      <c r="GN249" s="4">
        <f t="shared" si="1133"/>
        <v>0.84176591004501156</v>
      </c>
      <c r="GO249" s="4">
        <f t="shared" si="1134"/>
        <v>0.7949657405247641</v>
      </c>
      <c r="GP249" s="4">
        <f t="shared" si="1135"/>
        <v>0.99749159822136735</v>
      </c>
      <c r="GQ249" s="4">
        <f t="shared" si="1136"/>
        <v>0.99789516222281704</v>
      </c>
      <c r="GR249" s="4">
        <f t="shared" si="1137"/>
        <v>0.99451746728413282</v>
      </c>
      <c r="GS249" s="4">
        <f t="shared" si="1138"/>
        <v>0.99386897881364078</v>
      </c>
      <c r="GT249" s="4">
        <f t="shared" si="1139"/>
        <v>0.97915860187303905</v>
      </c>
      <c r="GU249" s="4">
        <f t="shared" si="1140"/>
        <v>0.97162462431362173</v>
      </c>
      <c r="GV249" s="4">
        <f t="shared" si="1141"/>
        <v>0.98571048093949798</v>
      </c>
      <c r="GW249" s="4">
        <f t="shared" si="1142"/>
        <v>0.98798662150121708</v>
      </c>
      <c r="GX249" s="4">
        <f t="shared" si="1143"/>
        <v>0.96919918275500072</v>
      </c>
      <c r="GY249" s="4">
        <f t="shared" si="1144"/>
        <v>0.96565938785934613</v>
      </c>
      <c r="GZ249" s="4">
        <f t="shared" si="1145"/>
        <v>0.8907077377683813</v>
      </c>
      <c r="HA249" s="4">
        <f t="shared" si="1146"/>
        <v>0.85590495923838439</v>
      </c>
      <c r="HB249" s="4">
        <f t="shared" si="1147"/>
        <v>0.9964392575836255</v>
      </c>
      <c r="HC249" s="4">
        <f t="shared" si="1148"/>
        <v>0.99701162009466193</v>
      </c>
      <c r="HD249" s="4">
        <f t="shared" si="1149"/>
        <v>0.99222712316703765</v>
      </c>
      <c r="HE249" s="4">
        <f t="shared" si="1150"/>
        <v>0.99131009387927538</v>
      </c>
      <c r="HF249" s="4">
        <f t="shared" si="1151"/>
        <v>0.97064145575514649</v>
      </c>
      <c r="HG249" s="4">
        <f t="shared" si="1152"/>
        <v>0.96015389894074166</v>
      </c>
      <c r="HH249" s="4">
        <f t="shared" si="1153"/>
        <v>0.97981566292781008</v>
      </c>
      <c r="HI249" s="4">
        <f t="shared" si="1154"/>
        <v>0.983014593819448</v>
      </c>
      <c r="HJ249" s="4">
        <f t="shared" si="1155"/>
        <v>0.95679157672143744</v>
      </c>
      <c r="HK249" s="4">
        <f t="shared" si="1156"/>
        <v>0.95189660610711346</v>
      </c>
      <c r="HL249" s="4">
        <f t="shared" si="1157"/>
        <v>0.85152496093252139</v>
      </c>
      <c r="HM249" s="4">
        <f t="shared" si="1158"/>
        <v>0.8069492157893795</v>
      </c>
      <c r="HN249" s="4">
        <f t="shared" si="1159"/>
        <v>2.5921983677133022E-2</v>
      </c>
      <c r="HP249" s="4">
        <f t="shared" ref="HP249:IU249" si="1325">IF(B1=1,ET249,0)</f>
        <v>0.98194748014918343</v>
      </c>
      <c r="HQ249" s="4">
        <f t="shared" si="1325"/>
        <v>0.98481378482726545</v>
      </c>
      <c r="HR249" s="4">
        <f t="shared" si="1325"/>
        <v>0.96125898915843189</v>
      </c>
      <c r="HS249" s="4">
        <f t="shared" si="1325"/>
        <v>0.95684729422827863</v>
      </c>
      <c r="HT249" s="4">
        <f t="shared" si="1325"/>
        <v>0.86534437531060726</v>
      </c>
      <c r="HU249" s="4">
        <f t="shared" si="1325"/>
        <v>0.82406031004400337</v>
      </c>
      <c r="HV249" s="4">
        <f t="shared" si="1325"/>
        <v>0.90417427737522715</v>
      </c>
      <c r="HW249" s="4">
        <f t="shared" si="1325"/>
        <v>0.91836245529089011</v>
      </c>
      <c r="HX249" s="4">
        <f t="shared" si="1325"/>
        <v>0.81146897165165544</v>
      </c>
      <c r="HY249" s="4">
        <f t="shared" si="1325"/>
        <v>0.79366118798928909</v>
      </c>
      <c r="HZ249" s="4">
        <f t="shared" si="1325"/>
        <v>0.52713466098497508</v>
      </c>
      <c r="IA249" s="4">
        <f t="shared" si="1325"/>
        <v>0.44827097666217819</v>
      </c>
      <c r="IB249" s="4">
        <f t="shared" si="1325"/>
        <v>0.95376106479397493</v>
      </c>
      <c r="IC249" s="4">
        <f t="shared" si="1325"/>
        <v>0.96092460230761245</v>
      </c>
      <c r="ID249" s="4">
        <f t="shared" si="1325"/>
        <v>0.90393075831227465</v>
      </c>
      <c r="IE249" s="4">
        <f t="shared" si="1325"/>
        <v>0.89371256491205975</v>
      </c>
      <c r="IF249" s="4">
        <f t="shared" si="1325"/>
        <v>0.70904397306842426</v>
      </c>
      <c r="IG249" s="4">
        <f t="shared" si="1325"/>
        <v>0.63978725581621876</v>
      </c>
      <c r="IH249" s="4">
        <f t="shared" si="1325"/>
        <v>0.78156834334319736</v>
      </c>
      <c r="II249" s="4">
        <f t="shared" si="1325"/>
        <v>0.81009711462509992</v>
      </c>
      <c r="IJ249" s="4">
        <f t="shared" si="1325"/>
        <v>0.62008805556787661</v>
      </c>
      <c r="IK249" s="4">
        <f t="shared" si="1325"/>
        <v>0.59326409482286191</v>
      </c>
      <c r="IL249" s="4">
        <f t="shared" si="1325"/>
        <v>0.2971270821572799</v>
      </c>
      <c r="IM249" s="4">
        <f t="shared" si="1325"/>
        <v>0.23553428777870861</v>
      </c>
      <c r="IN249" s="4">
        <f t="shared" si="1325"/>
        <v>0.9826291393618406</v>
      </c>
      <c r="IO249" s="4">
        <f t="shared" si="1325"/>
        <v>0.98538882345597301</v>
      </c>
      <c r="IP249" s="4">
        <f t="shared" si="1325"/>
        <v>0.96269216085330267</v>
      </c>
      <c r="IQ249" s="4">
        <f t="shared" si="1325"/>
        <v>0.95843661392937674</v>
      </c>
      <c r="IR249" s="4">
        <f t="shared" si="1325"/>
        <v>0.86984534805217695</v>
      </c>
      <c r="IS249" s="4">
        <f t="shared" si="1325"/>
        <v>0.82966961232880365</v>
      </c>
      <c r="IT249" s="4">
        <f t="shared" si="1325"/>
        <v>0.90751604505014638</v>
      </c>
      <c r="IU249" s="4">
        <f t="shared" si="1325"/>
        <v>0.9212525259763289</v>
      </c>
      <c r="IV249" s="4">
        <f t="shared" ref="IV249:KA249" si="1326">IF(AH1=1,FZ249,0)</f>
        <v>0.81739075337837586</v>
      </c>
      <c r="IW249" s="4">
        <f t="shared" si="1326"/>
        <v>0.80000445760677186</v>
      </c>
      <c r="IX249" s="4">
        <f t="shared" si="1326"/>
        <v>0.53689046371842386</v>
      </c>
      <c r="IY249" s="4">
        <f t="shared" si="1326"/>
        <v>0.45798083682073559</v>
      </c>
      <c r="IZ249" s="4">
        <f t="shared" si="1326"/>
        <v>0.99616228712200805</v>
      </c>
      <c r="JA249" s="4">
        <f t="shared" si="1326"/>
        <v>0.99677902663448836</v>
      </c>
      <c r="JB249" s="4">
        <f t="shared" si="1326"/>
        <v>0.99162526775340709</v>
      </c>
      <c r="JC249" s="4">
        <f t="shared" si="1326"/>
        <v>0.9906379026742449</v>
      </c>
      <c r="JD249" s="4">
        <f t="shared" si="1326"/>
        <v>0.96842141114856539</v>
      </c>
      <c r="JE249" s="4">
        <f t="shared" si="1326"/>
        <v>0.95717579165572075</v>
      </c>
      <c r="JF249" s="4">
        <f t="shared" si="1326"/>
        <v>0.97827382854562317</v>
      </c>
      <c r="JG249" s="4">
        <f t="shared" si="1326"/>
        <v>0.98171255754472131</v>
      </c>
      <c r="JH249" s="4">
        <f t="shared" si="1326"/>
        <v>0.9535743196347628</v>
      </c>
      <c r="JI249" s="4">
        <f t="shared" si="1326"/>
        <v>0.94833455541970602</v>
      </c>
      <c r="JJ249" s="4">
        <f t="shared" si="1326"/>
        <v>0.84176591004501156</v>
      </c>
      <c r="JK249" s="4">
        <f t="shared" si="1326"/>
        <v>0.7949657405247641</v>
      </c>
      <c r="JL249" s="4">
        <f t="shared" si="1326"/>
        <v>0.99749159822136735</v>
      </c>
      <c r="JM249" s="4">
        <f t="shared" si="1326"/>
        <v>0.99789516222281704</v>
      </c>
      <c r="JN249" s="4">
        <f t="shared" si="1326"/>
        <v>0.99451746728413282</v>
      </c>
      <c r="JO249" s="4">
        <f t="shared" si="1326"/>
        <v>0.99386897881364078</v>
      </c>
      <c r="JP249" s="4">
        <f t="shared" si="1326"/>
        <v>0.97915860187303905</v>
      </c>
      <c r="JQ249" s="4">
        <f t="shared" si="1326"/>
        <v>0.97162462431362173</v>
      </c>
      <c r="JR249" s="4">
        <f t="shared" si="1326"/>
        <v>0.98571048093949798</v>
      </c>
      <c r="JS249" s="4">
        <f t="shared" si="1326"/>
        <v>0.98798662150121708</v>
      </c>
      <c r="JT249" s="4">
        <f t="shared" si="1326"/>
        <v>0.96919918275500072</v>
      </c>
      <c r="JU249" s="4">
        <f t="shared" si="1326"/>
        <v>0.96565938785934613</v>
      </c>
      <c r="JV249" s="4">
        <f t="shared" si="1326"/>
        <v>0.8907077377683813</v>
      </c>
      <c r="JW249" s="4">
        <f t="shared" si="1326"/>
        <v>0.85590495923838439</v>
      </c>
      <c r="JX249" s="4">
        <f t="shared" si="1326"/>
        <v>0.9964392575836255</v>
      </c>
      <c r="JY249" s="4">
        <f t="shared" si="1326"/>
        <v>0.99701162009466193</v>
      </c>
      <c r="JZ249" s="4">
        <f t="shared" si="1326"/>
        <v>0.99222712316703765</v>
      </c>
      <c r="KA249" s="4">
        <f t="shared" si="1326"/>
        <v>0.99131009387927538</v>
      </c>
      <c r="KB249" s="4">
        <f t="shared" ref="KB249:KJ249" si="1327">IF(BN1=1,HF249,0)</f>
        <v>0.97064145575514649</v>
      </c>
      <c r="KC249" s="4">
        <f t="shared" si="1327"/>
        <v>0.96015389894074166</v>
      </c>
      <c r="KD249" s="4">
        <f t="shared" si="1327"/>
        <v>0.97981566292781008</v>
      </c>
      <c r="KE249" s="4">
        <f t="shared" si="1327"/>
        <v>0.983014593819448</v>
      </c>
      <c r="KF249" s="4">
        <f t="shared" si="1327"/>
        <v>0.95679157672143744</v>
      </c>
      <c r="KG249" s="4">
        <f t="shared" si="1327"/>
        <v>0.95189660610711346</v>
      </c>
      <c r="KH249" s="4">
        <f t="shared" si="1327"/>
        <v>0.85152496093252139</v>
      </c>
      <c r="KI249" s="4">
        <f t="shared" si="1327"/>
        <v>0.8069492157893795</v>
      </c>
      <c r="KJ249" s="4">
        <f t="shared" si="1327"/>
        <v>0</v>
      </c>
    </row>
    <row r="250" spans="1:296" x14ac:dyDescent="0.2">
      <c r="A250" s="4" t="str">
        <f>'Respondent Data'!A250</f>
        <v>2121</v>
      </c>
      <c r="B250" s="4">
        <f>SUMPRODUCT('Respondent Data'!I250:Z250,'Product Coding'!A100:R100)</f>
        <v>-3.2876220391063082E-2</v>
      </c>
      <c r="C250" s="4">
        <f>SUMPRODUCT('Respondent Data'!I250:Z250,'Product Coding'!A101:R101)</f>
        <v>0.23795949990592091</v>
      </c>
      <c r="D250" s="4">
        <f>SUMPRODUCT('Respondent Data'!I250:Z250,'Product Coding'!A102:R102)</f>
        <v>-0.98372832549007128</v>
      </c>
      <c r="E250" s="4">
        <f>SUMPRODUCT('Respondent Data'!I250:Z250,'Product Coding'!A103:R103)</f>
        <v>-1.203276878983242</v>
      </c>
      <c r="F250" s="4">
        <f>SUMPRODUCT('Respondent Data'!I250:Z250,'Product Coding'!A104:R104)</f>
        <v>-1.3904942403214271</v>
      </c>
      <c r="G250" s="4">
        <f>SUMPRODUCT('Respondent Data'!I250:Z250,'Product Coding'!A105:R105)</f>
        <v>-2.4414264201625788</v>
      </c>
      <c r="H250" s="4">
        <f>SUMPRODUCT('Respondent Data'!I250:Z250,'Product Coding'!A106:R106)</f>
        <v>-1.311890267141115</v>
      </c>
      <c r="I250" s="4">
        <f>SUMPRODUCT('Respondent Data'!I250:Z250,'Product Coding'!A107:R107)</f>
        <v>-1.041054546844131</v>
      </c>
      <c r="J250" s="4">
        <f>SUMPRODUCT('Respondent Data'!I250:Z250,'Product Coding'!A108:R108)</f>
        <v>-2.2627423722401234</v>
      </c>
      <c r="K250" s="4">
        <f>SUMPRODUCT('Respondent Data'!I250:Z250,'Product Coding'!A109:R109)</f>
        <v>-2.4822909257332939</v>
      </c>
      <c r="L250" s="4">
        <f>SUMPRODUCT('Respondent Data'!I250:Z250,'Product Coding'!A110:R110)</f>
        <v>-2.669508287071479</v>
      </c>
      <c r="M250" s="4">
        <f>SUMPRODUCT('Respondent Data'!I250:Z250,'Product Coding'!A111:R111)</f>
        <v>-3.7204404669126308</v>
      </c>
      <c r="N250" s="4">
        <f>SUMPRODUCT('Respondent Data'!I250:Z250,'Product Coding'!A112:R112)</f>
        <v>-1.911106571559873</v>
      </c>
      <c r="O250" s="4">
        <f>SUMPRODUCT('Respondent Data'!I250:Z250,'Product Coding'!A113:R113)</f>
        <v>-1.6402708512628892</v>
      </c>
      <c r="P250" s="4">
        <f>SUMPRODUCT('Respondent Data'!I250:Z250,'Product Coding'!A114:R114)</f>
        <v>-2.8619586766588814</v>
      </c>
      <c r="Q250" s="4">
        <f>SUMPRODUCT('Respondent Data'!I250:Z250,'Product Coding'!A115:R115)</f>
        <v>-3.0815072301520519</v>
      </c>
      <c r="R250" s="4">
        <f>SUMPRODUCT('Respondent Data'!I250:Z250,'Product Coding'!A116:R116)</f>
        <v>-3.268724591490237</v>
      </c>
      <c r="S250" s="4">
        <f>SUMPRODUCT('Respondent Data'!I250:Z250,'Product Coding'!A117:R117)</f>
        <v>-4.3196567713313883</v>
      </c>
      <c r="T250" s="4">
        <f>SUMPRODUCT('Respondent Data'!I250:Z250,'Product Coding'!A118:R118)</f>
        <v>-3.1901206183099249</v>
      </c>
      <c r="U250" s="4">
        <f>SUMPRODUCT('Respondent Data'!I250:Z250,'Product Coding'!A119:R119)</f>
        <v>-2.9192848980129411</v>
      </c>
      <c r="V250" s="4">
        <f>SUMPRODUCT('Respondent Data'!I250:Z250,'Product Coding'!A120:R120)</f>
        <v>-4.1409727234089333</v>
      </c>
      <c r="W250" s="4">
        <f>SUMPRODUCT('Respondent Data'!I250:Z250,'Product Coding'!A121:R121)</f>
        <v>-4.3605212769021033</v>
      </c>
      <c r="X250" s="4">
        <f>SUMPRODUCT('Respondent Data'!I250:Z250,'Product Coding'!A122:R122)</f>
        <v>-4.5477386382402889</v>
      </c>
      <c r="Y250" s="4">
        <f>SUMPRODUCT('Respondent Data'!I250:Z250,'Product Coding'!A123:R123)</f>
        <v>-5.5986708180814411</v>
      </c>
      <c r="Z250" s="4">
        <f>SUMPRODUCT('Respondent Data'!I250:Z250,'Product Coding'!A124:R124)</f>
        <v>-0.60370194624839302</v>
      </c>
      <c r="AA250" s="4">
        <f>SUMPRODUCT('Respondent Data'!I250:Z250,'Product Coding'!A125:R125)</f>
        <v>-0.33286622595140902</v>
      </c>
      <c r="AB250" s="4">
        <f>SUMPRODUCT('Respondent Data'!I250:Z250,'Product Coding'!A126:R126)</f>
        <v>-1.5545540513474014</v>
      </c>
      <c r="AC250" s="4">
        <f>SUMPRODUCT('Respondent Data'!I250:Z250,'Product Coding'!A127:R127)</f>
        <v>-1.7741026048405719</v>
      </c>
      <c r="AD250" s="4">
        <f>SUMPRODUCT('Respondent Data'!I250:Z250,'Product Coding'!A128:R128)</f>
        <v>-1.961319966178757</v>
      </c>
      <c r="AE250" s="4">
        <f>SUMPRODUCT('Respondent Data'!I250:Z250,'Product Coding'!A129:R129)</f>
        <v>-3.0122521460199088</v>
      </c>
      <c r="AF250" s="4">
        <f>SUMPRODUCT('Respondent Data'!I250:Z250,'Product Coding'!A130:R130)</f>
        <v>-1.8827159929984449</v>
      </c>
      <c r="AG250" s="4">
        <f>SUMPRODUCT('Respondent Data'!I250:Z250,'Product Coding'!A131:R131)</f>
        <v>-1.6118802727014609</v>
      </c>
      <c r="AH250" s="4">
        <f>SUMPRODUCT('Respondent Data'!I250:Z250,'Product Coding'!A132:R132)</f>
        <v>-2.8335680980974534</v>
      </c>
      <c r="AI250" s="4">
        <f>SUMPRODUCT('Respondent Data'!I250:Z250,'Product Coding'!A133:R133)</f>
        <v>-3.0531166515906238</v>
      </c>
      <c r="AJ250" s="4">
        <f>SUMPRODUCT('Respondent Data'!I250:Z250,'Product Coding'!A134:R134)</f>
        <v>-3.240334012928809</v>
      </c>
      <c r="AK250" s="4">
        <f>SUMPRODUCT('Respondent Data'!I250:Z250,'Product Coding'!A135:R135)</f>
        <v>-4.2912661927699602</v>
      </c>
      <c r="AL250" s="4">
        <f>SUMPRODUCT('Respondent Data'!I250:Z250,'Product Coding'!A136:R136)</f>
        <v>1.9360652133055369</v>
      </c>
      <c r="AM250" s="4">
        <f>SUMPRODUCT('Respondent Data'!I250:Z250,'Product Coding'!A137:R137)</f>
        <v>2.2069009336025207</v>
      </c>
      <c r="AN250" s="4">
        <f>SUMPRODUCT('Respondent Data'!I250:Z250,'Product Coding'!A138:R138)</f>
        <v>0.98521310820652852</v>
      </c>
      <c r="AO250" s="4">
        <f>SUMPRODUCT('Respondent Data'!I250:Z250,'Product Coding'!A139:R139)</f>
        <v>0.76566455471335793</v>
      </c>
      <c r="AP250" s="4">
        <f>SUMPRODUCT('Respondent Data'!I250:Z250,'Product Coding'!A140:R140)</f>
        <v>0.57844719337517292</v>
      </c>
      <c r="AQ250" s="4">
        <f>SUMPRODUCT('Respondent Data'!I250:Z250,'Product Coding'!A141:R141)</f>
        <v>-0.47248498646597903</v>
      </c>
      <c r="AR250" s="4">
        <f>SUMPRODUCT('Respondent Data'!I250:Z250,'Product Coding'!A142:R142)</f>
        <v>0.65705116655548501</v>
      </c>
      <c r="AS250" s="4">
        <f>SUMPRODUCT('Respondent Data'!I250:Z250,'Product Coding'!A143:R143)</f>
        <v>0.92788688685246901</v>
      </c>
      <c r="AT250" s="4">
        <f>SUMPRODUCT('Respondent Data'!I250:Z250,'Product Coding'!A144:R144)</f>
        <v>-0.29380093854352335</v>
      </c>
      <c r="AU250" s="4">
        <f>SUMPRODUCT('Respondent Data'!I250:Z250,'Product Coding'!A145:R145)</f>
        <v>-0.513349492036694</v>
      </c>
      <c r="AV250" s="4">
        <f>SUMPRODUCT('Respondent Data'!I250:Z250,'Product Coding'!A146:R146)</f>
        <v>-0.70056685337487901</v>
      </c>
      <c r="AW250" s="4">
        <f>SUMPRODUCT('Respondent Data'!I250:Z250,'Product Coding'!A147:R147)</f>
        <v>-1.751499033216031</v>
      </c>
      <c r="AX250" s="4">
        <f>SUMPRODUCT('Respondent Data'!I250:Z250,'Product Coding'!A148:R148)</f>
        <v>5.0004580058303567</v>
      </c>
      <c r="AY250" s="4">
        <f>SUMPRODUCT('Respondent Data'!I250:Z250,'Product Coding'!A149:R149)</f>
        <v>5.2712937261273414</v>
      </c>
      <c r="AZ250" s="4">
        <f>SUMPRODUCT('Respondent Data'!I250:Z250,'Product Coding'!A150:R150)</f>
        <v>4.0496059007313487</v>
      </c>
      <c r="BA250" s="4">
        <f>SUMPRODUCT('Respondent Data'!I250:Z250,'Product Coding'!A151:R151)</f>
        <v>3.8300573472381783</v>
      </c>
      <c r="BB250" s="4">
        <f>SUMPRODUCT('Respondent Data'!I250:Z250,'Product Coding'!A152:R152)</f>
        <v>3.6428399858999931</v>
      </c>
      <c r="BC250" s="4">
        <f>SUMPRODUCT('Respondent Data'!I250:Z250,'Product Coding'!A153:R153)</f>
        <v>2.591907806058841</v>
      </c>
      <c r="BD250" s="4">
        <f>SUMPRODUCT('Respondent Data'!I250:Z250,'Product Coding'!A154:R154)</f>
        <v>3.7214439590803052</v>
      </c>
      <c r="BE250" s="4">
        <f>SUMPRODUCT('Respondent Data'!I250:Z250,'Product Coding'!A155:R155)</f>
        <v>3.992279679377289</v>
      </c>
      <c r="BF250" s="4">
        <f>SUMPRODUCT('Respondent Data'!I250:Z250,'Product Coding'!A156:R156)</f>
        <v>2.7705918539812968</v>
      </c>
      <c r="BG250" s="4">
        <f>SUMPRODUCT('Respondent Data'!I250:Z250,'Product Coding'!A157:R157)</f>
        <v>2.5510433004881263</v>
      </c>
      <c r="BH250" s="4">
        <f>SUMPRODUCT('Respondent Data'!I250:Z250,'Product Coding'!A158:R158)</f>
        <v>2.3638259391499412</v>
      </c>
      <c r="BI250" s="4">
        <f>SUMPRODUCT('Respondent Data'!I250:Z250,'Product Coding'!A159:R159)</f>
        <v>1.3128937593087893</v>
      </c>
      <c r="BJ250" s="4">
        <f>SUMPRODUCT('Respondent Data'!I250:Z250,'Product Coding'!A160:R160)</f>
        <v>7.0184922942393566</v>
      </c>
      <c r="BK250" s="4">
        <f>SUMPRODUCT('Respondent Data'!I250:Z250,'Product Coding'!A161:R161)</f>
        <v>7.2893280145363413</v>
      </c>
      <c r="BL250" s="4">
        <f>SUMPRODUCT('Respondent Data'!I250:Z250,'Product Coding'!A162:R162)</f>
        <v>6.0676401891403486</v>
      </c>
      <c r="BM250" s="4">
        <f>SUMPRODUCT('Respondent Data'!I250:Z250,'Product Coding'!A163:R163)</f>
        <v>5.8480916356471777</v>
      </c>
      <c r="BN250" s="4">
        <f>SUMPRODUCT('Respondent Data'!I250:Z250,'Product Coding'!A164:R164)</f>
        <v>5.660874274308993</v>
      </c>
      <c r="BO250" s="4">
        <f>SUMPRODUCT('Respondent Data'!I250:Z250,'Product Coding'!A165:R165)</f>
        <v>4.6099420944678418</v>
      </c>
      <c r="BP250" s="4">
        <f>SUMPRODUCT('Respondent Data'!I250:Z250,'Product Coding'!A166:R166)</f>
        <v>5.7394782474893056</v>
      </c>
      <c r="BQ250" s="4">
        <f>SUMPRODUCT('Respondent Data'!I250:Z250,'Product Coding'!A167:R167)</f>
        <v>6.0103139677862885</v>
      </c>
      <c r="BR250" s="4">
        <f>SUMPRODUCT('Respondent Data'!I250:Z250,'Product Coding'!A168:R168)</f>
        <v>4.7886261423902976</v>
      </c>
      <c r="BS250" s="4">
        <f>SUMPRODUCT('Respondent Data'!I250:Z250,'Product Coding'!A169:R169)</f>
        <v>4.5690775888971267</v>
      </c>
      <c r="BT250" s="4">
        <f>SUMPRODUCT('Respondent Data'!I250:Z250,'Product Coding'!A170:R170)</f>
        <v>4.381860227558942</v>
      </c>
      <c r="BU250" s="4">
        <f>SUMPRODUCT('Respondent Data'!I250:Z250,'Product Coding'!A171:R171)</f>
        <v>3.3309280477177894</v>
      </c>
      <c r="BV250" s="4">
        <f>SUMPRODUCT('Respondent Data'!I250:Z250,'Product Coding'!A172:R172)</f>
        <v>-3.40839572304154</v>
      </c>
      <c r="BX250" s="4">
        <f t="shared" si="1014"/>
        <v>1.0334226146771313</v>
      </c>
      <c r="BY250" s="4">
        <f t="shared" si="1015"/>
        <v>0.7882346140233496</v>
      </c>
      <c r="BZ250" s="4">
        <f t="shared" si="1016"/>
        <v>2.6744087436075779</v>
      </c>
      <c r="CA250" s="4">
        <f t="shared" si="1017"/>
        <v>3.3310143891906097</v>
      </c>
      <c r="CB250" s="4">
        <f t="shared" si="1018"/>
        <v>4.0168348442163984</v>
      </c>
      <c r="CC250" s="4">
        <f t="shared" si="1019"/>
        <v>11.489417796939732</v>
      </c>
      <c r="CD250" s="4">
        <f t="shared" si="1020"/>
        <v>3.7131859960545497</v>
      </c>
      <c r="CE250" s="4">
        <f t="shared" si="1021"/>
        <v>2.8322021299208693</v>
      </c>
      <c r="CF250" s="4">
        <f t="shared" si="1022"/>
        <v>9.6094056327498514</v>
      </c>
      <c r="CG250" s="4">
        <f t="shared" si="1023"/>
        <v>11.968652327647268</v>
      </c>
      <c r="CH250" s="4">
        <f t="shared" si="1024"/>
        <v>14.432870618636708</v>
      </c>
      <c r="CI250" s="4">
        <f t="shared" si="1025"/>
        <v>41.282573712348437</v>
      </c>
      <c r="CJ250" s="4">
        <f t="shared" si="1026"/>
        <v>6.7605657106432302</v>
      </c>
      <c r="CK250" s="4">
        <f t="shared" si="1027"/>
        <v>5.1565659855172168</v>
      </c>
      <c r="CL250" s="4">
        <f t="shared" si="1028"/>
        <v>17.495761938523739</v>
      </c>
      <c r="CM250" s="4">
        <f t="shared" si="1029"/>
        <v>21.791222043516964</v>
      </c>
      <c r="CN250" s="4">
        <f t="shared" si="1030"/>
        <v>26.277803027961227</v>
      </c>
      <c r="CO250" s="4">
        <f t="shared" si="1031"/>
        <v>75.16282582756574</v>
      </c>
      <c r="CP250" s="4">
        <f t="shared" si="1032"/>
        <v>24.291357248854034</v>
      </c>
      <c r="CQ250" s="4">
        <f t="shared" si="1033"/>
        <v>18.52803328784892</v>
      </c>
      <c r="CR250" s="4">
        <f t="shared" si="1034"/>
        <v>62.863940945135361</v>
      </c>
      <c r="CS250" s="4">
        <f t="shared" si="1035"/>
        <v>78.297938693921779</v>
      </c>
      <c r="CT250" s="4">
        <f t="shared" si="1036"/>
        <v>94.418651986815973</v>
      </c>
      <c r="CU250" s="4">
        <f t="shared" si="1037"/>
        <v>270.06720031378535</v>
      </c>
      <c r="CV250" s="4">
        <f t="shared" si="1038"/>
        <v>1.8288766871968622</v>
      </c>
      <c r="CW250" s="4">
        <f t="shared" si="1039"/>
        <v>1.3949606764501763</v>
      </c>
      <c r="CX250" s="4">
        <f t="shared" si="1040"/>
        <v>4.7329753904674137</v>
      </c>
      <c r="CY250" s="4">
        <f t="shared" si="1041"/>
        <v>5.8949886276790151</v>
      </c>
      <c r="CZ250" s="4">
        <f t="shared" si="1042"/>
        <v>7.1087041241134346</v>
      </c>
      <c r="DA250" s="4">
        <f t="shared" si="1043"/>
        <v>20.333141601369682</v>
      </c>
      <c r="DB250" s="4">
        <f t="shared" si="1044"/>
        <v>6.5713283287609334</v>
      </c>
      <c r="DC250" s="4">
        <f t="shared" si="1045"/>
        <v>5.0122267262942257</v>
      </c>
      <c r="DD250" s="4">
        <f t="shared" si="1046"/>
        <v>17.006031888556194</v>
      </c>
      <c r="DE250" s="4">
        <f t="shared" si="1047"/>
        <v>21.181256253074466</v>
      </c>
      <c r="DF250" s="4">
        <f t="shared" si="1048"/>
        <v>25.542251765024538</v>
      </c>
      <c r="DG250" s="4">
        <f t="shared" si="1049"/>
        <v>73.058916630722749</v>
      </c>
      <c r="DH250" s="4">
        <f t="shared" si="1050"/>
        <v>0.14427050807928313</v>
      </c>
      <c r="DI250" s="4">
        <f t="shared" si="1051"/>
        <v>0.11004114544789127</v>
      </c>
      <c r="DJ250" s="4">
        <f t="shared" si="1052"/>
        <v>0.37335965245205005</v>
      </c>
      <c r="DK250" s="4">
        <f t="shared" si="1053"/>
        <v>0.4650247938478434</v>
      </c>
      <c r="DL250" s="4">
        <f t="shared" si="1054"/>
        <v>0.56076845582358625</v>
      </c>
      <c r="DM250" s="4">
        <f t="shared" si="1055"/>
        <v>1.603975101335988</v>
      </c>
      <c r="DN250" s="4">
        <f t="shared" si="1056"/>
        <v>0.51837769237422471</v>
      </c>
      <c r="DO250" s="4">
        <f t="shared" si="1057"/>
        <v>0.39538832851511596</v>
      </c>
      <c r="DP250" s="4">
        <f t="shared" si="1058"/>
        <v>1.341516832791471</v>
      </c>
      <c r="DQ250" s="4">
        <f t="shared" si="1059"/>
        <v>1.6708784265123136</v>
      </c>
      <c r="DR250" s="4">
        <f t="shared" si="1060"/>
        <v>2.0148945335822956</v>
      </c>
      <c r="DS250" s="4">
        <f t="shared" si="1061"/>
        <v>5.7632354853795569</v>
      </c>
      <c r="DT250" s="4">
        <f t="shared" si="1062"/>
        <v>6.7348616866747214E-3</v>
      </c>
      <c r="DU250" s="4">
        <f t="shared" si="1063"/>
        <v>5.1369604522882003E-3</v>
      </c>
      <c r="DV250" s="4">
        <f t="shared" si="1064"/>
        <v>1.7429242137746239E-2</v>
      </c>
      <c r="DW250" s="4">
        <f t="shared" si="1065"/>
        <v>2.1708370679047875E-2</v>
      </c>
      <c r="DX250" s="4">
        <f t="shared" si="1066"/>
        <v>2.6177893448233718E-2</v>
      </c>
      <c r="DY250" s="4">
        <f t="shared" si="1067"/>
        <v>7.4877052837655916E-2</v>
      </c>
      <c r="DZ250" s="4">
        <f t="shared" si="1068"/>
        <v>2.4199000239740247E-2</v>
      </c>
      <c r="EA250" s="4">
        <f t="shared" si="1069"/>
        <v>1.845758873748082E-2</v>
      </c>
      <c r="EB250" s="4">
        <f t="shared" si="1070"/>
        <v>6.2624928957977985E-2</v>
      </c>
      <c r="EC250" s="4">
        <f t="shared" si="1071"/>
        <v>7.8000245841132104E-2</v>
      </c>
      <c r="ED250" s="4">
        <f t="shared" si="1072"/>
        <v>9.40596673400248E-2</v>
      </c>
      <c r="EE250" s="4">
        <f t="shared" si="1073"/>
        <v>0.2690403907112921</v>
      </c>
      <c r="EF250" s="4">
        <f t="shared" si="1074"/>
        <v>8.9517413511585361E-4</v>
      </c>
      <c r="EG250" s="4">
        <f t="shared" si="1075"/>
        <v>6.8278672138133987E-4</v>
      </c>
      <c r="EH250" s="4">
        <f t="shared" si="1076"/>
        <v>2.31663358243148E-3</v>
      </c>
      <c r="EI250" s="4">
        <f t="shared" si="1077"/>
        <v>2.8854003024055873E-3</v>
      </c>
      <c r="EJ250" s="4">
        <f t="shared" si="1078"/>
        <v>3.479473553709729E-3</v>
      </c>
      <c r="EK250" s="4">
        <f t="shared" si="1079"/>
        <v>9.9523945898682773E-3</v>
      </c>
      <c r="EL250" s="4">
        <f t="shared" si="1080"/>
        <v>3.2164460263731679E-3</v>
      </c>
      <c r="EM250" s="4">
        <f t="shared" si="1081"/>
        <v>2.4533177967247144E-3</v>
      </c>
      <c r="EN250" s="4">
        <f t="shared" si="1082"/>
        <v>8.3238853631645848E-3</v>
      </c>
      <c r="EO250" s="4">
        <f t="shared" si="1083"/>
        <v>1.0367518422510357E-2</v>
      </c>
      <c r="EP250" s="4">
        <f t="shared" si="1084"/>
        <v>1.2502080262017145E-2</v>
      </c>
      <c r="EQ250" s="4">
        <f t="shared" si="1085"/>
        <v>3.5759902767227257E-2</v>
      </c>
      <c r="ER250" s="4">
        <f t="shared" si="1086"/>
        <v>30.216729351472281</v>
      </c>
      <c r="ET250" s="4">
        <f t="shared" si="1087"/>
        <v>0.4917816851165398</v>
      </c>
      <c r="EU250" s="4">
        <f t="shared" si="1088"/>
        <v>0.55921073899251938</v>
      </c>
      <c r="EV250" s="4">
        <f t="shared" si="1089"/>
        <v>0.27215262911066018</v>
      </c>
      <c r="EW250" s="4">
        <f t="shared" si="1090"/>
        <v>0.23089279095812063</v>
      </c>
      <c r="EX250" s="4">
        <f t="shared" si="1091"/>
        <v>0.19932886591888485</v>
      </c>
      <c r="EY250" s="4">
        <f t="shared" si="1092"/>
        <v>8.0067783483472613E-2</v>
      </c>
      <c r="EZ250" s="4">
        <f t="shared" si="1093"/>
        <v>0.21217070593800222</v>
      </c>
      <c r="FA250" s="4">
        <f t="shared" si="1094"/>
        <v>0.2609465696478408</v>
      </c>
      <c r="FB250" s="4">
        <f t="shared" si="1095"/>
        <v>9.4255987056723556E-2</v>
      </c>
      <c r="FC250" s="4">
        <f t="shared" si="1096"/>
        <v>7.7109014470851875E-2</v>
      </c>
      <c r="FD250" s="4">
        <f t="shared" si="1097"/>
        <v>6.4796759119615882E-2</v>
      </c>
      <c r="FE250" s="4">
        <f t="shared" si="1098"/>
        <v>2.3650405171716272E-2</v>
      </c>
      <c r="FF250" s="4">
        <f t="shared" si="1099"/>
        <v>0.1288565856260388</v>
      </c>
      <c r="FG250" s="4">
        <f t="shared" si="1100"/>
        <v>0.16242821117363357</v>
      </c>
      <c r="FH250" s="4">
        <f t="shared" si="1101"/>
        <v>5.4066439832206027E-2</v>
      </c>
      <c r="FI250" s="4">
        <f t="shared" si="1102"/>
        <v>4.3876541507542957E-2</v>
      </c>
      <c r="FJ250" s="4">
        <f t="shared" si="1103"/>
        <v>3.6659843865539533E-2</v>
      </c>
      <c r="FK250" s="4">
        <f t="shared" si="1104"/>
        <v>1.3129764936296105E-2</v>
      </c>
      <c r="FL250" s="4">
        <f t="shared" si="1105"/>
        <v>3.9539198713636078E-2</v>
      </c>
      <c r="FM250" s="4">
        <f t="shared" si="1106"/>
        <v>5.1208433806912743E-2</v>
      </c>
      <c r="FN250" s="4">
        <f t="shared" si="1107"/>
        <v>1.5658288311068781E-2</v>
      </c>
      <c r="FO250" s="4">
        <f t="shared" si="1108"/>
        <v>1.2610668278022345E-2</v>
      </c>
      <c r="FP250" s="4">
        <f t="shared" si="1109"/>
        <v>1.0480131286471855E-2</v>
      </c>
      <c r="FQ250" s="4">
        <f t="shared" si="1110"/>
        <v>3.6891221027199436E-3</v>
      </c>
      <c r="FR250" s="4">
        <f t="shared" si="1111"/>
        <v>0.35349720421744552</v>
      </c>
      <c r="FS250" s="4">
        <f t="shared" si="1112"/>
        <v>0.4175433900995007</v>
      </c>
      <c r="FT250" s="4">
        <f t="shared" si="1113"/>
        <v>0.17442949461509363</v>
      </c>
      <c r="FU250" s="4">
        <f t="shared" si="1114"/>
        <v>0.14503287155335295</v>
      </c>
      <c r="FV250" s="4">
        <f t="shared" si="1115"/>
        <v>0.1233242679340375</v>
      </c>
      <c r="FW250" s="4">
        <f t="shared" si="1116"/>
        <v>4.6875421289839257E-2</v>
      </c>
      <c r="FX250" s="4">
        <f t="shared" si="1117"/>
        <v>0.13207722034736438</v>
      </c>
      <c r="FY250" s="4">
        <f t="shared" si="1118"/>
        <v>0.16632772606970081</v>
      </c>
      <c r="FZ250" s="4">
        <f t="shared" si="1119"/>
        <v>5.5536944852105592E-2</v>
      </c>
      <c r="GA250" s="4">
        <f t="shared" si="1120"/>
        <v>4.5083109296904386E-2</v>
      </c>
      <c r="GB250" s="4">
        <f t="shared" si="1121"/>
        <v>3.7675778560646758E-2</v>
      </c>
      <c r="GC250" s="4">
        <f t="shared" si="1122"/>
        <v>1.3502763009432924E-2</v>
      </c>
      <c r="GD250" s="4">
        <f t="shared" si="1123"/>
        <v>0.87391922883562856</v>
      </c>
      <c r="GE250" s="4">
        <f t="shared" si="1124"/>
        <v>0.90086750757018941</v>
      </c>
      <c r="GF250" s="4">
        <f t="shared" si="1125"/>
        <v>0.72814138540808371</v>
      </c>
      <c r="GG250" s="4">
        <f t="shared" si="1126"/>
        <v>0.68258230454484681</v>
      </c>
      <c r="GH250" s="4">
        <f t="shared" si="1127"/>
        <v>0.64071002733862914</v>
      </c>
      <c r="GI250" s="4">
        <f t="shared" si="1128"/>
        <v>0.3840282495354671</v>
      </c>
      <c r="GJ250" s="4">
        <f t="shared" si="1129"/>
        <v>0.65859766316530977</v>
      </c>
      <c r="GK250" s="4">
        <f t="shared" si="1130"/>
        <v>0.71664638406724868</v>
      </c>
      <c r="GL250" s="4">
        <f t="shared" si="1131"/>
        <v>0.42707359007444612</v>
      </c>
      <c r="GM250" s="4">
        <f t="shared" si="1132"/>
        <v>0.37440865524748723</v>
      </c>
      <c r="GN250" s="4">
        <f t="shared" si="1133"/>
        <v>0.33168656112550665</v>
      </c>
      <c r="GO250" s="4">
        <f t="shared" si="1134"/>
        <v>0.14785822586863237</v>
      </c>
      <c r="GP250" s="4">
        <f t="shared" si="1135"/>
        <v>0.99331019323658742</v>
      </c>
      <c r="GQ250" s="4">
        <f t="shared" si="1136"/>
        <v>0.99488929304721152</v>
      </c>
      <c r="GR250" s="4">
        <f t="shared" si="1137"/>
        <v>0.98286933241556418</v>
      </c>
      <c r="GS250" s="4">
        <f t="shared" si="1138"/>
        <v>0.97875286989709187</v>
      </c>
      <c r="GT250" s="4">
        <f t="shared" si="1139"/>
        <v>0.97448990704694582</v>
      </c>
      <c r="GU250" s="4">
        <f t="shared" si="1140"/>
        <v>0.93033896049787101</v>
      </c>
      <c r="GV250" s="4">
        <f t="shared" si="1141"/>
        <v>0.97637275545662916</v>
      </c>
      <c r="GW250" s="4">
        <f t="shared" si="1142"/>
        <v>0.98187691962670587</v>
      </c>
      <c r="GX250" s="4">
        <f t="shared" si="1143"/>
        <v>0.94106581988492533</v>
      </c>
      <c r="GY250" s="4">
        <f t="shared" si="1144"/>
        <v>0.92764357323474367</v>
      </c>
      <c r="GZ250" s="4">
        <f t="shared" si="1145"/>
        <v>0.91402693093630727</v>
      </c>
      <c r="HA250" s="4">
        <f t="shared" si="1146"/>
        <v>0.78799698364171367</v>
      </c>
      <c r="HB250" s="4">
        <f t="shared" si="1147"/>
        <v>0.99910562648492207</v>
      </c>
      <c r="HC250" s="4">
        <f t="shared" si="1148"/>
        <v>0.999317679158229</v>
      </c>
      <c r="HD250" s="4">
        <f t="shared" si="1149"/>
        <v>0.99768872080457116</v>
      </c>
      <c r="HE250" s="4">
        <f t="shared" si="1150"/>
        <v>0.99712290127911363</v>
      </c>
      <c r="HF250" s="4">
        <f t="shared" si="1151"/>
        <v>0.99653259120349758</v>
      </c>
      <c r="HG250" s="4">
        <f t="shared" si="1152"/>
        <v>0.99014567949620058</v>
      </c>
      <c r="HH250" s="4">
        <f t="shared" si="1153"/>
        <v>0.99679386632953115</v>
      </c>
      <c r="HI250" s="4">
        <f t="shared" si="1154"/>
        <v>0.9975526862416727</v>
      </c>
      <c r="HJ250" s="4">
        <f t="shared" si="1155"/>
        <v>0.99174482972783429</v>
      </c>
      <c r="HK250" s="4">
        <f t="shared" si="1156"/>
        <v>0.98973886409304102</v>
      </c>
      <c r="HL250" s="4">
        <f t="shared" si="1157"/>
        <v>0.9876522917772359</v>
      </c>
      <c r="HM250" s="4">
        <f t="shared" si="1158"/>
        <v>0.96547471796148121</v>
      </c>
      <c r="HN250" s="4">
        <f t="shared" si="1159"/>
        <v>3.2034105454831603E-2</v>
      </c>
      <c r="HP250" s="4">
        <f t="shared" ref="HP250:IU250" si="1328">IF(B1=1,ET250,0)</f>
        <v>0.4917816851165398</v>
      </c>
      <c r="HQ250" s="4">
        <f t="shared" si="1328"/>
        <v>0.55921073899251938</v>
      </c>
      <c r="HR250" s="4">
        <f t="shared" si="1328"/>
        <v>0.27215262911066018</v>
      </c>
      <c r="HS250" s="4">
        <f t="shared" si="1328"/>
        <v>0.23089279095812063</v>
      </c>
      <c r="HT250" s="4">
        <f t="shared" si="1328"/>
        <v>0.19932886591888485</v>
      </c>
      <c r="HU250" s="4">
        <f t="shared" si="1328"/>
        <v>8.0067783483472613E-2</v>
      </c>
      <c r="HV250" s="4">
        <f t="shared" si="1328"/>
        <v>0.21217070593800222</v>
      </c>
      <c r="HW250" s="4">
        <f t="shared" si="1328"/>
        <v>0.2609465696478408</v>
      </c>
      <c r="HX250" s="4">
        <f t="shared" si="1328"/>
        <v>9.4255987056723556E-2</v>
      </c>
      <c r="HY250" s="4">
        <f t="shared" si="1328"/>
        <v>7.7109014470851875E-2</v>
      </c>
      <c r="HZ250" s="4">
        <f t="shared" si="1328"/>
        <v>6.4796759119615882E-2</v>
      </c>
      <c r="IA250" s="4">
        <f t="shared" si="1328"/>
        <v>2.3650405171716272E-2</v>
      </c>
      <c r="IB250" s="4">
        <f t="shared" si="1328"/>
        <v>0.1288565856260388</v>
      </c>
      <c r="IC250" s="4">
        <f t="shared" si="1328"/>
        <v>0.16242821117363357</v>
      </c>
      <c r="ID250" s="4">
        <f t="shared" si="1328"/>
        <v>5.4066439832206027E-2</v>
      </c>
      <c r="IE250" s="4">
        <f t="shared" si="1328"/>
        <v>4.3876541507542957E-2</v>
      </c>
      <c r="IF250" s="4">
        <f t="shared" si="1328"/>
        <v>3.6659843865539533E-2</v>
      </c>
      <c r="IG250" s="4">
        <f t="shared" si="1328"/>
        <v>1.3129764936296105E-2</v>
      </c>
      <c r="IH250" s="4">
        <f t="shared" si="1328"/>
        <v>3.9539198713636078E-2</v>
      </c>
      <c r="II250" s="4">
        <f t="shared" si="1328"/>
        <v>5.1208433806912743E-2</v>
      </c>
      <c r="IJ250" s="4">
        <f t="shared" si="1328"/>
        <v>1.5658288311068781E-2</v>
      </c>
      <c r="IK250" s="4">
        <f t="shared" si="1328"/>
        <v>1.2610668278022345E-2</v>
      </c>
      <c r="IL250" s="4">
        <f t="shared" si="1328"/>
        <v>1.0480131286471855E-2</v>
      </c>
      <c r="IM250" s="4">
        <f t="shared" si="1328"/>
        <v>3.6891221027199436E-3</v>
      </c>
      <c r="IN250" s="4">
        <f t="shared" si="1328"/>
        <v>0.35349720421744552</v>
      </c>
      <c r="IO250" s="4">
        <f t="shared" si="1328"/>
        <v>0.4175433900995007</v>
      </c>
      <c r="IP250" s="4">
        <f t="shared" si="1328"/>
        <v>0.17442949461509363</v>
      </c>
      <c r="IQ250" s="4">
        <f t="shared" si="1328"/>
        <v>0.14503287155335295</v>
      </c>
      <c r="IR250" s="4">
        <f t="shared" si="1328"/>
        <v>0.1233242679340375</v>
      </c>
      <c r="IS250" s="4">
        <f t="shared" si="1328"/>
        <v>4.6875421289839257E-2</v>
      </c>
      <c r="IT250" s="4">
        <f t="shared" si="1328"/>
        <v>0.13207722034736438</v>
      </c>
      <c r="IU250" s="4">
        <f t="shared" si="1328"/>
        <v>0.16632772606970081</v>
      </c>
      <c r="IV250" s="4">
        <f t="shared" ref="IV250:KA250" si="1329">IF(AH1=1,FZ250,0)</f>
        <v>5.5536944852105592E-2</v>
      </c>
      <c r="IW250" s="4">
        <f t="shared" si="1329"/>
        <v>4.5083109296904386E-2</v>
      </c>
      <c r="IX250" s="4">
        <f t="shared" si="1329"/>
        <v>3.7675778560646758E-2</v>
      </c>
      <c r="IY250" s="4">
        <f t="shared" si="1329"/>
        <v>1.3502763009432924E-2</v>
      </c>
      <c r="IZ250" s="4">
        <f t="shared" si="1329"/>
        <v>0.87391922883562856</v>
      </c>
      <c r="JA250" s="4">
        <f t="shared" si="1329"/>
        <v>0.90086750757018941</v>
      </c>
      <c r="JB250" s="4">
        <f t="shared" si="1329"/>
        <v>0.72814138540808371</v>
      </c>
      <c r="JC250" s="4">
        <f t="shared" si="1329"/>
        <v>0.68258230454484681</v>
      </c>
      <c r="JD250" s="4">
        <f t="shared" si="1329"/>
        <v>0.64071002733862914</v>
      </c>
      <c r="JE250" s="4">
        <f t="shared" si="1329"/>
        <v>0.3840282495354671</v>
      </c>
      <c r="JF250" s="4">
        <f t="shared" si="1329"/>
        <v>0.65859766316530977</v>
      </c>
      <c r="JG250" s="4">
        <f t="shared" si="1329"/>
        <v>0.71664638406724868</v>
      </c>
      <c r="JH250" s="4">
        <f t="shared" si="1329"/>
        <v>0.42707359007444612</v>
      </c>
      <c r="JI250" s="4">
        <f t="shared" si="1329"/>
        <v>0.37440865524748723</v>
      </c>
      <c r="JJ250" s="4">
        <f t="shared" si="1329"/>
        <v>0.33168656112550665</v>
      </c>
      <c r="JK250" s="4">
        <f t="shared" si="1329"/>
        <v>0.14785822586863237</v>
      </c>
      <c r="JL250" s="4">
        <f t="shared" si="1329"/>
        <v>0.99331019323658742</v>
      </c>
      <c r="JM250" s="4">
        <f t="shared" si="1329"/>
        <v>0.99488929304721152</v>
      </c>
      <c r="JN250" s="4">
        <f t="shared" si="1329"/>
        <v>0.98286933241556418</v>
      </c>
      <c r="JO250" s="4">
        <f t="shared" si="1329"/>
        <v>0.97875286989709187</v>
      </c>
      <c r="JP250" s="4">
        <f t="shared" si="1329"/>
        <v>0.97448990704694582</v>
      </c>
      <c r="JQ250" s="4">
        <f t="shared" si="1329"/>
        <v>0.93033896049787101</v>
      </c>
      <c r="JR250" s="4">
        <f t="shared" si="1329"/>
        <v>0.97637275545662916</v>
      </c>
      <c r="JS250" s="4">
        <f t="shared" si="1329"/>
        <v>0.98187691962670587</v>
      </c>
      <c r="JT250" s="4">
        <f t="shared" si="1329"/>
        <v>0.94106581988492533</v>
      </c>
      <c r="JU250" s="4">
        <f t="shared" si="1329"/>
        <v>0.92764357323474367</v>
      </c>
      <c r="JV250" s="4">
        <f t="shared" si="1329"/>
        <v>0.91402693093630727</v>
      </c>
      <c r="JW250" s="4">
        <f t="shared" si="1329"/>
        <v>0.78799698364171367</v>
      </c>
      <c r="JX250" s="4">
        <f t="shared" si="1329"/>
        <v>0.99910562648492207</v>
      </c>
      <c r="JY250" s="4">
        <f t="shared" si="1329"/>
        <v>0.999317679158229</v>
      </c>
      <c r="JZ250" s="4">
        <f t="shared" si="1329"/>
        <v>0.99768872080457116</v>
      </c>
      <c r="KA250" s="4">
        <f t="shared" si="1329"/>
        <v>0.99712290127911363</v>
      </c>
      <c r="KB250" s="4">
        <f t="shared" ref="KB250:KJ250" si="1330">IF(BN1=1,HF250,0)</f>
        <v>0.99653259120349758</v>
      </c>
      <c r="KC250" s="4">
        <f t="shared" si="1330"/>
        <v>0.99014567949620058</v>
      </c>
      <c r="KD250" s="4">
        <f t="shared" si="1330"/>
        <v>0.99679386632953115</v>
      </c>
      <c r="KE250" s="4">
        <f t="shared" si="1330"/>
        <v>0.9975526862416727</v>
      </c>
      <c r="KF250" s="4">
        <f t="shared" si="1330"/>
        <v>0.99174482972783429</v>
      </c>
      <c r="KG250" s="4">
        <f t="shared" si="1330"/>
        <v>0.98973886409304102</v>
      </c>
      <c r="KH250" s="4">
        <f t="shared" si="1330"/>
        <v>0.9876522917772359</v>
      </c>
      <c r="KI250" s="4">
        <f t="shared" si="1330"/>
        <v>0.96547471796148121</v>
      </c>
      <c r="KJ250" s="4">
        <f t="shared" si="1330"/>
        <v>0</v>
      </c>
    </row>
    <row r="251" spans="1:296" x14ac:dyDescent="0.2">
      <c r="A251" s="4" t="str">
        <f>'Respondent Data'!A251</f>
        <v>2130</v>
      </c>
      <c r="B251" s="4">
        <f>SUMPRODUCT('Respondent Data'!I251:Z251,'Product Coding'!A100:R100)</f>
        <v>1.6953671196415163</v>
      </c>
      <c r="C251" s="4">
        <f>SUMPRODUCT('Respondent Data'!I251:Z251,'Product Coding'!A101:R101)</f>
        <v>1.5884549505471361</v>
      </c>
      <c r="D251" s="4">
        <f>SUMPRODUCT('Respondent Data'!I251:Z251,'Product Coding'!A102:R102)</f>
        <v>1.5101501547431162</v>
      </c>
      <c r="E251" s="4">
        <f>SUMPRODUCT('Respondent Data'!I251:Z251,'Product Coding'!A103:R103)</f>
        <v>0.27110694785984824</v>
      </c>
      <c r="F251" s="4">
        <f>SUMPRODUCT('Respondent Data'!I251:Z251,'Product Coding'!A104:R104)</f>
        <v>-0.89205327383566391</v>
      </c>
      <c r="G251" s="4">
        <f>SUMPRODUCT('Respondent Data'!I251:Z251,'Product Coding'!A105:R105)</f>
        <v>-1.239322953151224</v>
      </c>
      <c r="H251" s="4">
        <f>SUMPRODUCT('Respondent Data'!I251:Z251,'Product Coding'!A106:R106)</f>
        <v>-2.0981295264737638</v>
      </c>
      <c r="I251" s="4">
        <f>SUMPRODUCT('Respondent Data'!I251:Z251,'Product Coding'!A107:R107)</f>
        <v>-2.205041695568144</v>
      </c>
      <c r="J251" s="4">
        <f>SUMPRODUCT('Respondent Data'!I251:Z251,'Product Coding'!A108:R108)</f>
        <v>-2.2833464913721642</v>
      </c>
      <c r="K251" s="4">
        <f>SUMPRODUCT('Respondent Data'!I251:Z251,'Product Coding'!A109:R109)</f>
        <v>-3.5223896982554317</v>
      </c>
      <c r="L251" s="4">
        <f>SUMPRODUCT('Respondent Data'!I251:Z251,'Product Coding'!A110:R110)</f>
        <v>-4.6855499199509438</v>
      </c>
      <c r="M251" s="4">
        <f>SUMPRODUCT('Respondent Data'!I251:Z251,'Product Coding'!A111:R111)</f>
        <v>-5.0328195992665039</v>
      </c>
      <c r="N251" s="4">
        <f>SUMPRODUCT('Respondent Data'!I251:Z251,'Product Coding'!A112:R112)</f>
        <v>0.68814687537413644</v>
      </c>
      <c r="O251" s="4">
        <f>SUMPRODUCT('Respondent Data'!I251:Z251,'Product Coding'!A113:R113)</f>
        <v>0.58123470627975626</v>
      </c>
      <c r="P251" s="4">
        <f>SUMPRODUCT('Respondent Data'!I251:Z251,'Product Coding'!A114:R114)</f>
        <v>0.50292991047573632</v>
      </c>
      <c r="Q251" s="4">
        <f>SUMPRODUCT('Respondent Data'!I251:Z251,'Product Coding'!A115:R115)</f>
        <v>-0.73611329640753165</v>
      </c>
      <c r="R251" s="4">
        <f>SUMPRODUCT('Respondent Data'!I251:Z251,'Product Coding'!A116:R116)</f>
        <v>-1.8992735181030438</v>
      </c>
      <c r="S251" s="4">
        <f>SUMPRODUCT('Respondent Data'!I251:Z251,'Product Coding'!A117:R117)</f>
        <v>-2.2465431974186041</v>
      </c>
      <c r="T251" s="4">
        <f>SUMPRODUCT('Respondent Data'!I251:Z251,'Product Coding'!A118:R118)</f>
        <v>-3.1053497707411437</v>
      </c>
      <c r="U251" s="4">
        <f>SUMPRODUCT('Respondent Data'!I251:Z251,'Product Coding'!A119:R119)</f>
        <v>-3.2122619398355239</v>
      </c>
      <c r="V251" s="4">
        <f>SUMPRODUCT('Respondent Data'!I251:Z251,'Product Coding'!A120:R120)</f>
        <v>-3.290566735639544</v>
      </c>
      <c r="W251" s="4">
        <f>SUMPRODUCT('Respondent Data'!I251:Z251,'Product Coding'!A121:R121)</f>
        <v>-4.5296099425228116</v>
      </c>
      <c r="X251" s="4">
        <f>SUMPRODUCT('Respondent Data'!I251:Z251,'Product Coding'!A122:R122)</f>
        <v>-5.6927701642183237</v>
      </c>
      <c r="Y251" s="4">
        <f>SUMPRODUCT('Respondent Data'!I251:Z251,'Product Coding'!A123:R123)</f>
        <v>-6.0400398435338838</v>
      </c>
      <c r="Z251" s="4">
        <f>SUMPRODUCT('Respondent Data'!I251:Z251,'Product Coding'!A124:R124)</f>
        <v>1.9480739871025263</v>
      </c>
      <c r="AA251" s="4">
        <f>SUMPRODUCT('Respondent Data'!I251:Z251,'Product Coding'!A125:R125)</f>
        <v>1.8411618180081462</v>
      </c>
      <c r="AB251" s="4">
        <f>SUMPRODUCT('Respondent Data'!I251:Z251,'Product Coding'!A126:R126)</f>
        <v>1.7628570222041262</v>
      </c>
      <c r="AC251" s="4">
        <f>SUMPRODUCT('Respondent Data'!I251:Z251,'Product Coding'!A127:R127)</f>
        <v>0.52381381532085824</v>
      </c>
      <c r="AD251" s="4">
        <f>SUMPRODUCT('Respondent Data'!I251:Z251,'Product Coding'!A128:R128)</f>
        <v>-0.63934640637465345</v>
      </c>
      <c r="AE251" s="4">
        <f>SUMPRODUCT('Respondent Data'!I251:Z251,'Product Coding'!A129:R129)</f>
        <v>-0.98661608569021353</v>
      </c>
      <c r="AF251" s="4">
        <f>SUMPRODUCT('Respondent Data'!I251:Z251,'Product Coding'!A130:R130)</f>
        <v>-1.8454226590127538</v>
      </c>
      <c r="AG251" s="4">
        <f>SUMPRODUCT('Respondent Data'!I251:Z251,'Product Coding'!A131:R131)</f>
        <v>-1.952334828107134</v>
      </c>
      <c r="AH251" s="4">
        <f>SUMPRODUCT('Respondent Data'!I251:Z251,'Product Coding'!A132:R132)</f>
        <v>-2.0306396239111537</v>
      </c>
      <c r="AI251" s="4">
        <f>SUMPRODUCT('Respondent Data'!I251:Z251,'Product Coding'!A133:R133)</f>
        <v>-3.2696828307944221</v>
      </c>
      <c r="AJ251" s="4">
        <f>SUMPRODUCT('Respondent Data'!I251:Z251,'Product Coding'!A134:R134)</f>
        <v>-4.4328430524899334</v>
      </c>
      <c r="AK251" s="4">
        <f>SUMPRODUCT('Respondent Data'!I251:Z251,'Product Coding'!A135:R135)</f>
        <v>-4.7801127318054935</v>
      </c>
      <c r="AL251" s="4">
        <f>SUMPRODUCT('Respondent Data'!I251:Z251,'Product Coding'!A136:R136)</f>
        <v>4.1862549194485359</v>
      </c>
      <c r="AM251" s="4">
        <f>SUMPRODUCT('Respondent Data'!I251:Z251,'Product Coding'!A137:R137)</f>
        <v>4.0793427503541562</v>
      </c>
      <c r="AN251" s="4">
        <f>SUMPRODUCT('Respondent Data'!I251:Z251,'Product Coding'!A138:R138)</f>
        <v>4.001037954550136</v>
      </c>
      <c r="AO251" s="4">
        <f>SUMPRODUCT('Respondent Data'!I251:Z251,'Product Coding'!A139:R139)</f>
        <v>2.7619947476668685</v>
      </c>
      <c r="AP251" s="4">
        <f>SUMPRODUCT('Respondent Data'!I251:Z251,'Product Coding'!A140:R140)</f>
        <v>1.5988345259713563</v>
      </c>
      <c r="AQ251" s="4">
        <f>SUMPRODUCT('Respondent Data'!I251:Z251,'Product Coding'!A141:R141)</f>
        <v>1.2515648466557963</v>
      </c>
      <c r="AR251" s="4">
        <f>SUMPRODUCT('Respondent Data'!I251:Z251,'Product Coding'!A142:R142)</f>
        <v>0.39275827333325597</v>
      </c>
      <c r="AS251" s="4">
        <f>SUMPRODUCT('Respondent Data'!I251:Z251,'Product Coding'!A143:R143)</f>
        <v>0.28584610423887624</v>
      </c>
      <c r="AT251" s="4">
        <f>SUMPRODUCT('Respondent Data'!I251:Z251,'Product Coding'!A144:R144)</f>
        <v>0.20754130843485608</v>
      </c>
      <c r="AU251" s="4">
        <f>SUMPRODUCT('Respondent Data'!I251:Z251,'Product Coding'!A145:R145)</f>
        <v>-1.0315018984484119</v>
      </c>
      <c r="AV251" s="4">
        <f>SUMPRODUCT('Respondent Data'!I251:Z251,'Product Coding'!A146:R146)</f>
        <v>-2.1946621201439238</v>
      </c>
      <c r="AW251" s="4">
        <f>SUMPRODUCT('Respondent Data'!I251:Z251,'Product Coding'!A147:R147)</f>
        <v>-2.5419317994594839</v>
      </c>
      <c r="AX251" s="4">
        <f>SUMPRODUCT('Respondent Data'!I251:Z251,'Product Coding'!A148:R148)</f>
        <v>5.0975944573796559</v>
      </c>
      <c r="AY251" s="4">
        <f>SUMPRODUCT('Respondent Data'!I251:Z251,'Product Coding'!A149:R149)</f>
        <v>4.9906822882852762</v>
      </c>
      <c r="AZ251" s="4">
        <f>SUMPRODUCT('Respondent Data'!I251:Z251,'Product Coding'!A150:R150)</f>
        <v>4.912377492481256</v>
      </c>
      <c r="BA251" s="4">
        <f>SUMPRODUCT('Respondent Data'!I251:Z251,'Product Coding'!A151:R151)</f>
        <v>3.6733342855979885</v>
      </c>
      <c r="BB251" s="4">
        <f>SUMPRODUCT('Respondent Data'!I251:Z251,'Product Coding'!A152:R152)</f>
        <v>2.5101740639024763</v>
      </c>
      <c r="BC251" s="4">
        <f>SUMPRODUCT('Respondent Data'!I251:Z251,'Product Coding'!A153:R153)</f>
        <v>2.1629043845869163</v>
      </c>
      <c r="BD251" s="4">
        <f>SUMPRODUCT('Respondent Data'!I251:Z251,'Product Coding'!A154:R154)</f>
        <v>1.304097811264376</v>
      </c>
      <c r="BE251" s="4">
        <f>SUMPRODUCT('Respondent Data'!I251:Z251,'Product Coding'!A155:R155)</f>
        <v>1.1971856421699962</v>
      </c>
      <c r="BF251" s="4">
        <f>SUMPRODUCT('Respondent Data'!I251:Z251,'Product Coding'!A156:R156)</f>
        <v>1.1188808463659761</v>
      </c>
      <c r="BG251" s="4">
        <f>SUMPRODUCT('Respondent Data'!I251:Z251,'Product Coding'!A157:R157)</f>
        <v>-0.1201623605172919</v>
      </c>
      <c r="BH251" s="4">
        <f>SUMPRODUCT('Respondent Data'!I251:Z251,'Product Coding'!A158:R158)</f>
        <v>-1.2833225822128038</v>
      </c>
      <c r="BI251" s="4">
        <f>SUMPRODUCT('Respondent Data'!I251:Z251,'Product Coding'!A159:R159)</f>
        <v>-1.6305922615283639</v>
      </c>
      <c r="BJ251" s="4">
        <f>SUMPRODUCT('Respondent Data'!I251:Z251,'Product Coding'!A160:R160)</f>
        <v>4.8415165499209962</v>
      </c>
      <c r="BK251" s="4">
        <f>SUMPRODUCT('Respondent Data'!I251:Z251,'Product Coding'!A161:R161)</f>
        <v>4.7346043808266156</v>
      </c>
      <c r="BL251" s="4">
        <f>SUMPRODUCT('Respondent Data'!I251:Z251,'Product Coding'!A162:R162)</f>
        <v>4.6562995850225963</v>
      </c>
      <c r="BM251" s="4">
        <f>SUMPRODUCT('Respondent Data'!I251:Z251,'Product Coding'!A163:R163)</f>
        <v>3.4172563781393279</v>
      </c>
      <c r="BN251" s="4">
        <f>SUMPRODUCT('Respondent Data'!I251:Z251,'Product Coding'!A164:R164)</f>
        <v>2.2540961564438162</v>
      </c>
      <c r="BO251" s="4">
        <f>SUMPRODUCT('Respondent Data'!I251:Z251,'Product Coding'!A165:R165)</f>
        <v>1.9068264771282561</v>
      </c>
      <c r="BP251" s="4">
        <f>SUMPRODUCT('Respondent Data'!I251:Z251,'Product Coding'!A166:R166)</f>
        <v>1.0480199038057163</v>
      </c>
      <c r="BQ251" s="4">
        <f>SUMPRODUCT('Respondent Data'!I251:Z251,'Product Coding'!A167:R167)</f>
        <v>0.94110773471133569</v>
      </c>
      <c r="BR251" s="4">
        <f>SUMPRODUCT('Respondent Data'!I251:Z251,'Product Coding'!A168:R168)</f>
        <v>0.86280293890731596</v>
      </c>
      <c r="BS251" s="4">
        <f>SUMPRODUCT('Respondent Data'!I251:Z251,'Product Coding'!A169:R169)</f>
        <v>-0.376240267975952</v>
      </c>
      <c r="BT251" s="4">
        <f>SUMPRODUCT('Respondent Data'!I251:Z251,'Product Coding'!A170:R170)</f>
        <v>-1.5394004896714639</v>
      </c>
      <c r="BU251" s="4">
        <f>SUMPRODUCT('Respondent Data'!I251:Z251,'Product Coding'!A171:R171)</f>
        <v>-1.886670168987024</v>
      </c>
      <c r="BV251" s="4">
        <f>SUMPRODUCT('Respondent Data'!I251:Z251,'Product Coding'!A172:R172)</f>
        <v>-3.4779339777164902</v>
      </c>
      <c r="BX251" s="4">
        <f t="shared" si="1014"/>
        <v>0.18353183851552177</v>
      </c>
      <c r="BY251" s="4">
        <f t="shared" si="1015"/>
        <v>0.20424093041780128</v>
      </c>
      <c r="BZ251" s="4">
        <f t="shared" si="1016"/>
        <v>0.22087680976862881</v>
      </c>
      <c r="CA251" s="4">
        <f t="shared" si="1017"/>
        <v>0.762534940564079</v>
      </c>
      <c r="CB251" s="4">
        <f t="shared" si="1018"/>
        <v>2.4401347759766598</v>
      </c>
      <c r="CC251" s="4">
        <f t="shared" si="1019"/>
        <v>3.4532746443905928</v>
      </c>
      <c r="CD251" s="4">
        <f t="shared" si="1020"/>
        <v>8.1509095844045998</v>
      </c>
      <c r="CE251" s="4">
        <f t="shared" si="1021"/>
        <v>9.0706297650332601</v>
      </c>
      <c r="CF251" s="4">
        <f t="shared" si="1022"/>
        <v>9.8094527918302763</v>
      </c>
      <c r="CG251" s="4">
        <f t="shared" si="1023"/>
        <v>33.865259596151724</v>
      </c>
      <c r="CH251" s="4">
        <f t="shared" si="1024"/>
        <v>108.36985066798114</v>
      </c>
      <c r="CI251" s="4">
        <f t="shared" si="1025"/>
        <v>153.36483099723415</v>
      </c>
      <c r="CJ251" s="4">
        <f t="shared" si="1026"/>
        <v>0.50250641378750349</v>
      </c>
      <c r="CK251" s="4">
        <f t="shared" si="1027"/>
        <v>0.55920748314299951</v>
      </c>
      <c r="CL251" s="4">
        <f t="shared" si="1028"/>
        <v>0.60475617998166231</v>
      </c>
      <c r="CM251" s="4">
        <f t="shared" si="1029"/>
        <v>2.0878050449983152</v>
      </c>
      <c r="CN251" s="4">
        <f t="shared" si="1030"/>
        <v>6.6810390249019544</v>
      </c>
      <c r="CO251" s="4">
        <f t="shared" si="1031"/>
        <v>9.4549952281400778</v>
      </c>
      <c r="CP251" s="4">
        <f t="shared" si="1032"/>
        <v>22.317023452140411</v>
      </c>
      <c r="CQ251" s="4">
        <f t="shared" si="1033"/>
        <v>24.835198464137665</v>
      </c>
      <c r="CR251" s="4">
        <f t="shared" si="1034"/>
        <v>26.85808077503436</v>
      </c>
      <c r="CS251" s="4">
        <f t="shared" si="1035"/>
        <v>92.722386967239061</v>
      </c>
      <c r="CT251" s="4">
        <f t="shared" si="1036"/>
        <v>296.71443092555825</v>
      </c>
      <c r="CU251" s="4">
        <f t="shared" si="1037"/>
        <v>419.90976524233389</v>
      </c>
      <c r="CV251" s="4">
        <f t="shared" si="1038"/>
        <v>0.14254835733752313</v>
      </c>
      <c r="CW251" s="4">
        <f t="shared" si="1039"/>
        <v>0.15863301630731863</v>
      </c>
      <c r="CX251" s="4">
        <f t="shared" si="1040"/>
        <v>0.17155402932340699</v>
      </c>
      <c r="CY251" s="4">
        <f t="shared" si="1041"/>
        <v>0.59225747461077394</v>
      </c>
      <c r="CZ251" s="4">
        <f t="shared" si="1042"/>
        <v>1.8952417564771478</v>
      </c>
      <c r="DA251" s="4">
        <f t="shared" si="1043"/>
        <v>2.6821429566378292</v>
      </c>
      <c r="DB251" s="4">
        <f t="shared" si="1044"/>
        <v>6.3307749841196319</v>
      </c>
      <c r="DC251" s="4">
        <f t="shared" si="1045"/>
        <v>7.0451175309998426</v>
      </c>
      <c r="DD251" s="4">
        <f t="shared" si="1046"/>
        <v>7.6189580683415095</v>
      </c>
      <c r="DE251" s="4">
        <f t="shared" si="1047"/>
        <v>26.302995519940552</v>
      </c>
      <c r="DF251" s="4">
        <f t="shared" si="1048"/>
        <v>84.170377862405147</v>
      </c>
      <c r="DG251" s="4">
        <f t="shared" si="1049"/>
        <v>119.11777765008139</v>
      </c>
      <c r="DH251" s="4">
        <f t="shared" si="1050"/>
        <v>1.520311528075579E-2</v>
      </c>
      <c r="DI251" s="4">
        <f t="shared" si="1051"/>
        <v>1.6918581731136785E-2</v>
      </c>
      <c r="DJ251" s="4">
        <f t="shared" si="1052"/>
        <v>1.8296637950771865E-2</v>
      </c>
      <c r="DK251" s="4">
        <f t="shared" si="1053"/>
        <v>6.3165643088240006E-2</v>
      </c>
      <c r="DL251" s="4">
        <f t="shared" si="1054"/>
        <v>0.20213196031715713</v>
      </c>
      <c r="DM251" s="4">
        <f t="shared" si="1055"/>
        <v>0.28605681139265104</v>
      </c>
      <c r="DN251" s="4">
        <f t="shared" si="1056"/>
        <v>0.67519193975839886</v>
      </c>
      <c r="DO251" s="4">
        <f t="shared" si="1057"/>
        <v>0.75137824097584371</v>
      </c>
      <c r="DP251" s="4">
        <f t="shared" si="1058"/>
        <v>0.81257967468524339</v>
      </c>
      <c r="DQ251" s="4">
        <f t="shared" si="1059"/>
        <v>2.8052759118929269</v>
      </c>
      <c r="DR251" s="4">
        <f t="shared" si="1060"/>
        <v>8.9769674078880204</v>
      </c>
      <c r="DS251" s="4">
        <f t="shared" si="1061"/>
        <v>12.704189226913819</v>
      </c>
      <c r="DT251" s="4">
        <f t="shared" si="1062"/>
        <v>6.111430203201821E-3</v>
      </c>
      <c r="DU251" s="4">
        <f t="shared" si="1063"/>
        <v>6.8010226507910655E-3</v>
      </c>
      <c r="DV251" s="4">
        <f t="shared" si="1064"/>
        <v>7.3549811156754605E-3</v>
      </c>
      <c r="DW251" s="4">
        <f t="shared" si="1065"/>
        <v>2.5391665579407852E-2</v>
      </c>
      <c r="DX251" s="4">
        <f t="shared" si="1066"/>
        <v>8.1254094605093002E-2</v>
      </c>
      <c r="DY251" s="4">
        <f t="shared" si="1067"/>
        <v>0.11499065847310642</v>
      </c>
      <c r="DZ251" s="4">
        <f t="shared" si="1068"/>
        <v>0.27141729424502326</v>
      </c>
      <c r="EA251" s="4">
        <f t="shared" si="1069"/>
        <v>0.30204307414158782</v>
      </c>
      <c r="EB251" s="4">
        <f t="shared" si="1070"/>
        <v>0.32664515625066232</v>
      </c>
      <c r="EC251" s="4">
        <f t="shared" si="1071"/>
        <v>1.1276799274131843</v>
      </c>
      <c r="ED251" s="4">
        <f t="shared" si="1072"/>
        <v>3.6086097313995942</v>
      </c>
      <c r="EE251" s="4">
        <f t="shared" si="1073"/>
        <v>5.1068984425074078</v>
      </c>
      <c r="EF251" s="4">
        <f t="shared" si="1074"/>
        <v>7.8950716976117167E-3</v>
      </c>
      <c r="EG251" s="4">
        <f t="shared" si="1075"/>
        <v>8.7859240242890851E-3</v>
      </c>
      <c r="EH251" s="4">
        <f t="shared" si="1076"/>
        <v>9.5015571334539153E-3</v>
      </c>
      <c r="EI251" s="4">
        <f t="shared" si="1077"/>
        <v>3.2802308724098263E-2</v>
      </c>
      <c r="EJ251" s="4">
        <f t="shared" si="1078"/>
        <v>0.10496837586325457</v>
      </c>
      <c r="EK251" s="4">
        <f t="shared" si="1079"/>
        <v>0.14855106955571937</v>
      </c>
      <c r="EL251" s="4">
        <f t="shared" si="1080"/>
        <v>0.35063134598405066</v>
      </c>
      <c r="EM251" s="4">
        <f t="shared" si="1081"/>
        <v>0.39019536292266804</v>
      </c>
      <c r="EN251" s="4">
        <f t="shared" si="1082"/>
        <v>0.42197764558048384</v>
      </c>
      <c r="EO251" s="4">
        <f t="shared" si="1083"/>
        <v>1.4567971134187654</v>
      </c>
      <c r="EP251" s="4">
        <f t="shared" si="1084"/>
        <v>4.661794639031128</v>
      </c>
      <c r="EQ251" s="4">
        <f t="shared" si="1085"/>
        <v>6.597363958258744</v>
      </c>
      <c r="ER251" s="4">
        <f t="shared" si="1086"/>
        <v>32.392728795373472</v>
      </c>
      <c r="ET251" s="4">
        <f t="shared" si="1087"/>
        <v>0.84492868502319141</v>
      </c>
      <c r="EU251" s="4">
        <f t="shared" si="1088"/>
        <v>0.83039861438114249</v>
      </c>
      <c r="EV251" s="4">
        <f t="shared" si="1089"/>
        <v>0.81908345870662602</v>
      </c>
      <c r="EW251" s="4">
        <f t="shared" si="1090"/>
        <v>0.5673646388422583</v>
      </c>
      <c r="EX251" s="4">
        <f t="shared" si="1091"/>
        <v>0.29068628560231291</v>
      </c>
      <c r="EY251" s="4">
        <f t="shared" si="1092"/>
        <v>0.22455385752136667</v>
      </c>
      <c r="EZ251" s="4">
        <f t="shared" si="1093"/>
        <v>0.10927875428954581</v>
      </c>
      <c r="FA251" s="4">
        <f t="shared" si="1094"/>
        <v>9.9298655926380125E-2</v>
      </c>
      <c r="FB251" s="4">
        <f t="shared" si="1095"/>
        <v>9.2511621009695733E-2</v>
      </c>
      <c r="FC251" s="4">
        <f t="shared" si="1096"/>
        <v>2.8681845813945284E-2</v>
      </c>
      <c r="FD251" s="4">
        <f t="shared" si="1097"/>
        <v>9.1432876052445558E-3</v>
      </c>
      <c r="FE251" s="4">
        <f t="shared" si="1098"/>
        <v>6.4781595233820944E-3</v>
      </c>
      <c r="FF251" s="4">
        <f t="shared" si="1099"/>
        <v>0.66555456324423257</v>
      </c>
      <c r="FG251" s="4">
        <f t="shared" si="1100"/>
        <v>0.64135146272145427</v>
      </c>
      <c r="FH251" s="4">
        <f t="shared" si="1101"/>
        <v>0.62314762359190734</v>
      </c>
      <c r="FI251" s="4">
        <f t="shared" si="1102"/>
        <v>0.32385464283757776</v>
      </c>
      <c r="FJ251" s="4">
        <f t="shared" si="1103"/>
        <v>0.13019071986979844</v>
      </c>
      <c r="FK251" s="4">
        <f t="shared" si="1104"/>
        <v>9.5648058959267257E-2</v>
      </c>
      <c r="FL251" s="4">
        <f t="shared" si="1105"/>
        <v>4.2887120736167718E-2</v>
      </c>
      <c r="FM251" s="4">
        <f t="shared" si="1106"/>
        <v>3.8706882836147712E-2</v>
      </c>
      <c r="FN251" s="4">
        <f t="shared" si="1107"/>
        <v>3.5896227312836725E-2</v>
      </c>
      <c r="FO251" s="4">
        <f t="shared" si="1108"/>
        <v>1.0669809341812357E-2</v>
      </c>
      <c r="FP251" s="4">
        <f t="shared" si="1109"/>
        <v>3.3589235056262494E-3</v>
      </c>
      <c r="FQ251" s="4">
        <f t="shared" si="1110"/>
        <v>2.3758061289556008E-3</v>
      </c>
      <c r="FR251" s="4">
        <f t="shared" si="1111"/>
        <v>0.87523647780676594</v>
      </c>
      <c r="FS251" s="4">
        <f t="shared" si="1112"/>
        <v>0.86308605565815977</v>
      </c>
      <c r="FT251" s="4">
        <f t="shared" si="1113"/>
        <v>0.85356712108063637</v>
      </c>
      <c r="FU251" s="4">
        <f t="shared" si="1114"/>
        <v>0.62803913057117178</v>
      </c>
      <c r="FV251" s="4">
        <f t="shared" si="1115"/>
        <v>0.34539430006590294</v>
      </c>
      <c r="FW251" s="4">
        <f t="shared" si="1116"/>
        <v>0.27158098199237263</v>
      </c>
      <c r="FX251" s="4">
        <f t="shared" si="1117"/>
        <v>0.13641122557523053</v>
      </c>
      <c r="FY251" s="4">
        <f t="shared" si="1118"/>
        <v>0.12429899204663584</v>
      </c>
      <c r="FZ251" s="4">
        <f t="shared" si="1119"/>
        <v>0.11602330491351648</v>
      </c>
      <c r="GA251" s="4">
        <f t="shared" si="1120"/>
        <v>3.6626017803418565E-2</v>
      </c>
      <c r="GB251" s="4">
        <f t="shared" si="1121"/>
        <v>1.1741171344989507E-2</v>
      </c>
      <c r="GC251" s="4">
        <f t="shared" si="1122"/>
        <v>8.3251623495160659E-3</v>
      </c>
      <c r="GD251" s="4">
        <f t="shared" si="1123"/>
        <v>0.98502455808899758</v>
      </c>
      <c r="GE251" s="4">
        <f t="shared" si="1124"/>
        <v>0.98336289449806724</v>
      </c>
      <c r="GF251" s="4">
        <f t="shared" si="1125"/>
        <v>0.98203211395493539</v>
      </c>
      <c r="GG251" s="4">
        <f t="shared" si="1126"/>
        <v>0.94058720435626664</v>
      </c>
      <c r="GH251" s="4">
        <f t="shared" si="1127"/>
        <v>0.83185543102620041</v>
      </c>
      <c r="GI251" s="4">
        <f t="shared" si="1128"/>
        <v>0.77757062607297678</v>
      </c>
      <c r="GJ251" s="4">
        <f t="shared" si="1129"/>
        <v>0.59694652073375121</v>
      </c>
      <c r="GK251" s="4">
        <f t="shared" si="1130"/>
        <v>0.57097888771463434</v>
      </c>
      <c r="GL251" s="4">
        <f t="shared" si="1131"/>
        <v>0.55169988606081621</v>
      </c>
      <c r="GM251" s="4">
        <f t="shared" si="1132"/>
        <v>0.26279303344985355</v>
      </c>
      <c r="GN251" s="4">
        <f t="shared" si="1133"/>
        <v>0.10023085764611969</v>
      </c>
      <c r="GO251" s="4">
        <f t="shared" si="1134"/>
        <v>7.2970387626878949E-2</v>
      </c>
      <c r="GP251" s="4">
        <f t="shared" si="1135"/>
        <v>0.99392569250309815</v>
      </c>
      <c r="GQ251" s="4">
        <f t="shared" si="1136"/>
        <v>0.99324491880939414</v>
      </c>
      <c r="GR251" s="4">
        <f t="shared" si="1137"/>
        <v>0.99269871966332113</v>
      </c>
      <c r="GS251" s="4">
        <f t="shared" si="1138"/>
        <v>0.97523710555511489</v>
      </c>
      <c r="GT251" s="4">
        <f t="shared" si="1139"/>
        <v>0.92485198899083054</v>
      </c>
      <c r="GU251" s="4">
        <f t="shared" si="1140"/>
        <v>0.89686850055714618</v>
      </c>
      <c r="GV251" s="4">
        <f t="shared" si="1141"/>
        <v>0.7865238301590094</v>
      </c>
      <c r="GW251" s="4">
        <f t="shared" si="1142"/>
        <v>0.76802374657173378</v>
      </c>
      <c r="GX251" s="4">
        <f t="shared" si="1143"/>
        <v>0.75378106593791805</v>
      </c>
      <c r="GY251" s="4">
        <f t="shared" si="1144"/>
        <v>0.46999550407743512</v>
      </c>
      <c r="GZ251" s="4">
        <f t="shared" si="1145"/>
        <v>0.21698517737068371</v>
      </c>
      <c r="HA251" s="4">
        <f t="shared" si="1146"/>
        <v>0.16374924348494879</v>
      </c>
      <c r="HB251" s="4">
        <f t="shared" si="1147"/>
        <v>0.9921667721975127</v>
      </c>
      <c r="HC251" s="4">
        <f t="shared" si="1148"/>
        <v>0.99129059613635373</v>
      </c>
      <c r="HD251" s="4">
        <f t="shared" si="1149"/>
        <v>0.99058787273153459</v>
      </c>
      <c r="HE251" s="4">
        <f t="shared" si="1150"/>
        <v>0.96823950871622122</v>
      </c>
      <c r="HF251" s="4">
        <f t="shared" si="1151"/>
        <v>0.90500327597045649</v>
      </c>
      <c r="HG251" s="4">
        <f t="shared" si="1152"/>
        <v>0.87066219910170684</v>
      </c>
      <c r="HH251" s="4">
        <f t="shared" si="1153"/>
        <v>0.74039448512237382</v>
      </c>
      <c r="HI251" s="4">
        <f t="shared" si="1154"/>
        <v>0.71932336034962496</v>
      </c>
      <c r="HJ251" s="4">
        <f t="shared" si="1155"/>
        <v>0.70324593576277861</v>
      </c>
      <c r="HK251" s="4">
        <f t="shared" si="1156"/>
        <v>0.40703401780232729</v>
      </c>
      <c r="HL251" s="4">
        <f t="shared" si="1157"/>
        <v>0.17662244283927694</v>
      </c>
      <c r="HM251" s="4">
        <f t="shared" si="1158"/>
        <v>0.13162460104506987</v>
      </c>
      <c r="HN251" s="4">
        <f t="shared" si="1159"/>
        <v>2.9946639165905752E-2</v>
      </c>
      <c r="HP251" s="4">
        <f t="shared" ref="HP251:IU251" si="1331">IF(B1=1,ET251,0)</f>
        <v>0.84492868502319141</v>
      </c>
      <c r="HQ251" s="4">
        <f t="shared" si="1331"/>
        <v>0.83039861438114249</v>
      </c>
      <c r="HR251" s="4">
        <f t="shared" si="1331"/>
        <v>0.81908345870662602</v>
      </c>
      <c r="HS251" s="4">
        <f t="shared" si="1331"/>
        <v>0.5673646388422583</v>
      </c>
      <c r="HT251" s="4">
        <f t="shared" si="1331"/>
        <v>0.29068628560231291</v>
      </c>
      <c r="HU251" s="4">
        <f t="shared" si="1331"/>
        <v>0.22455385752136667</v>
      </c>
      <c r="HV251" s="4">
        <f t="shared" si="1331"/>
        <v>0.10927875428954581</v>
      </c>
      <c r="HW251" s="4">
        <f t="shared" si="1331"/>
        <v>9.9298655926380125E-2</v>
      </c>
      <c r="HX251" s="4">
        <f t="shared" si="1331"/>
        <v>9.2511621009695733E-2</v>
      </c>
      <c r="HY251" s="4">
        <f t="shared" si="1331"/>
        <v>2.8681845813945284E-2</v>
      </c>
      <c r="HZ251" s="4">
        <f t="shared" si="1331"/>
        <v>9.1432876052445558E-3</v>
      </c>
      <c r="IA251" s="4">
        <f t="shared" si="1331"/>
        <v>6.4781595233820944E-3</v>
      </c>
      <c r="IB251" s="4">
        <f t="shared" si="1331"/>
        <v>0.66555456324423257</v>
      </c>
      <c r="IC251" s="4">
        <f t="shared" si="1331"/>
        <v>0.64135146272145427</v>
      </c>
      <c r="ID251" s="4">
        <f t="shared" si="1331"/>
        <v>0.62314762359190734</v>
      </c>
      <c r="IE251" s="4">
        <f t="shared" si="1331"/>
        <v>0.32385464283757776</v>
      </c>
      <c r="IF251" s="4">
        <f t="shared" si="1331"/>
        <v>0.13019071986979844</v>
      </c>
      <c r="IG251" s="4">
        <f t="shared" si="1331"/>
        <v>9.5648058959267257E-2</v>
      </c>
      <c r="IH251" s="4">
        <f t="shared" si="1331"/>
        <v>4.2887120736167718E-2</v>
      </c>
      <c r="II251" s="4">
        <f t="shared" si="1331"/>
        <v>3.8706882836147712E-2</v>
      </c>
      <c r="IJ251" s="4">
        <f t="shared" si="1331"/>
        <v>3.5896227312836725E-2</v>
      </c>
      <c r="IK251" s="4">
        <f t="shared" si="1331"/>
        <v>1.0669809341812357E-2</v>
      </c>
      <c r="IL251" s="4">
        <f t="shared" si="1331"/>
        <v>3.3589235056262494E-3</v>
      </c>
      <c r="IM251" s="4">
        <f t="shared" si="1331"/>
        <v>2.3758061289556008E-3</v>
      </c>
      <c r="IN251" s="4">
        <f t="shared" si="1331"/>
        <v>0.87523647780676594</v>
      </c>
      <c r="IO251" s="4">
        <f t="shared" si="1331"/>
        <v>0.86308605565815977</v>
      </c>
      <c r="IP251" s="4">
        <f t="shared" si="1331"/>
        <v>0.85356712108063637</v>
      </c>
      <c r="IQ251" s="4">
        <f t="shared" si="1331"/>
        <v>0.62803913057117178</v>
      </c>
      <c r="IR251" s="4">
        <f t="shared" si="1331"/>
        <v>0.34539430006590294</v>
      </c>
      <c r="IS251" s="4">
        <f t="shared" si="1331"/>
        <v>0.27158098199237263</v>
      </c>
      <c r="IT251" s="4">
        <f t="shared" si="1331"/>
        <v>0.13641122557523053</v>
      </c>
      <c r="IU251" s="4">
        <f t="shared" si="1331"/>
        <v>0.12429899204663584</v>
      </c>
      <c r="IV251" s="4">
        <f t="shared" ref="IV251:KA251" si="1332">IF(AH1=1,FZ251,0)</f>
        <v>0.11602330491351648</v>
      </c>
      <c r="IW251" s="4">
        <f t="shared" si="1332"/>
        <v>3.6626017803418565E-2</v>
      </c>
      <c r="IX251" s="4">
        <f t="shared" si="1332"/>
        <v>1.1741171344989507E-2</v>
      </c>
      <c r="IY251" s="4">
        <f t="shared" si="1332"/>
        <v>8.3251623495160659E-3</v>
      </c>
      <c r="IZ251" s="4">
        <f t="shared" si="1332"/>
        <v>0.98502455808899758</v>
      </c>
      <c r="JA251" s="4">
        <f t="shared" si="1332"/>
        <v>0.98336289449806724</v>
      </c>
      <c r="JB251" s="4">
        <f t="shared" si="1332"/>
        <v>0.98203211395493539</v>
      </c>
      <c r="JC251" s="4">
        <f t="shared" si="1332"/>
        <v>0.94058720435626664</v>
      </c>
      <c r="JD251" s="4">
        <f t="shared" si="1332"/>
        <v>0.83185543102620041</v>
      </c>
      <c r="JE251" s="4">
        <f t="shared" si="1332"/>
        <v>0.77757062607297678</v>
      </c>
      <c r="JF251" s="4">
        <f t="shared" si="1332"/>
        <v>0.59694652073375121</v>
      </c>
      <c r="JG251" s="4">
        <f t="shared" si="1332"/>
        <v>0.57097888771463434</v>
      </c>
      <c r="JH251" s="4">
        <f t="shared" si="1332"/>
        <v>0.55169988606081621</v>
      </c>
      <c r="JI251" s="4">
        <f t="shared" si="1332"/>
        <v>0.26279303344985355</v>
      </c>
      <c r="JJ251" s="4">
        <f t="shared" si="1332"/>
        <v>0.10023085764611969</v>
      </c>
      <c r="JK251" s="4">
        <f t="shared" si="1332"/>
        <v>7.2970387626878949E-2</v>
      </c>
      <c r="JL251" s="4">
        <f t="shared" si="1332"/>
        <v>0.99392569250309815</v>
      </c>
      <c r="JM251" s="4">
        <f t="shared" si="1332"/>
        <v>0.99324491880939414</v>
      </c>
      <c r="JN251" s="4">
        <f t="shared" si="1332"/>
        <v>0.99269871966332113</v>
      </c>
      <c r="JO251" s="4">
        <f t="shared" si="1332"/>
        <v>0.97523710555511489</v>
      </c>
      <c r="JP251" s="4">
        <f t="shared" si="1332"/>
        <v>0.92485198899083054</v>
      </c>
      <c r="JQ251" s="4">
        <f t="shared" si="1332"/>
        <v>0.89686850055714618</v>
      </c>
      <c r="JR251" s="4">
        <f t="shared" si="1332"/>
        <v>0.7865238301590094</v>
      </c>
      <c r="JS251" s="4">
        <f t="shared" si="1332"/>
        <v>0.76802374657173378</v>
      </c>
      <c r="JT251" s="4">
        <f t="shared" si="1332"/>
        <v>0.75378106593791805</v>
      </c>
      <c r="JU251" s="4">
        <f t="shared" si="1332"/>
        <v>0.46999550407743512</v>
      </c>
      <c r="JV251" s="4">
        <f t="shared" si="1332"/>
        <v>0.21698517737068371</v>
      </c>
      <c r="JW251" s="4">
        <f t="shared" si="1332"/>
        <v>0.16374924348494879</v>
      </c>
      <c r="JX251" s="4">
        <f t="shared" si="1332"/>
        <v>0.9921667721975127</v>
      </c>
      <c r="JY251" s="4">
        <f t="shared" si="1332"/>
        <v>0.99129059613635373</v>
      </c>
      <c r="JZ251" s="4">
        <f t="shared" si="1332"/>
        <v>0.99058787273153459</v>
      </c>
      <c r="KA251" s="4">
        <f t="shared" si="1332"/>
        <v>0.96823950871622122</v>
      </c>
      <c r="KB251" s="4">
        <f t="shared" ref="KB251:KJ251" si="1333">IF(BN1=1,HF251,0)</f>
        <v>0.90500327597045649</v>
      </c>
      <c r="KC251" s="4">
        <f t="shared" si="1333"/>
        <v>0.87066219910170684</v>
      </c>
      <c r="KD251" s="4">
        <f t="shared" si="1333"/>
        <v>0.74039448512237382</v>
      </c>
      <c r="KE251" s="4">
        <f t="shared" si="1333"/>
        <v>0.71932336034962496</v>
      </c>
      <c r="KF251" s="4">
        <f t="shared" si="1333"/>
        <v>0.70324593576277861</v>
      </c>
      <c r="KG251" s="4">
        <f t="shared" si="1333"/>
        <v>0.40703401780232729</v>
      </c>
      <c r="KH251" s="4">
        <f t="shared" si="1333"/>
        <v>0.17662244283927694</v>
      </c>
      <c r="KI251" s="4">
        <f t="shared" si="1333"/>
        <v>0.13162460104506987</v>
      </c>
      <c r="KJ251" s="4">
        <f t="shared" si="1333"/>
        <v>0</v>
      </c>
    </row>
    <row r="252" spans="1:296" x14ac:dyDescent="0.2">
      <c r="A252" s="4" t="str">
        <f>'Respondent Data'!A252</f>
        <v>2134</v>
      </c>
      <c r="B252" s="4">
        <f>SUMPRODUCT('Respondent Data'!I252:Z252,'Product Coding'!A100:R100)</f>
        <v>0.19419076605748997</v>
      </c>
      <c r="C252" s="4">
        <f>SUMPRODUCT('Respondent Data'!I252:Z252,'Product Coding'!A101:R101)</f>
        <v>0.44374806945765899</v>
      </c>
      <c r="D252" s="4">
        <f>SUMPRODUCT('Respondent Data'!I252:Z252,'Product Coding'!A102:R102)</f>
        <v>-0.47737277106600295</v>
      </c>
      <c r="E252" s="4">
        <f>SUMPRODUCT('Respondent Data'!I252:Z252,'Product Coding'!A103:R103)</f>
        <v>-0.98566252942266686</v>
      </c>
      <c r="F252" s="4">
        <f>SUMPRODUCT('Respondent Data'!I252:Z252,'Product Coding'!A104:R104)</f>
        <v>-1.449404098539951</v>
      </c>
      <c r="G252" s="4">
        <f>SUMPRODUCT('Respondent Data'!I252:Z252,'Product Coding'!A105:R105)</f>
        <v>-2.2583772645642206</v>
      </c>
      <c r="H252" s="4">
        <f>SUMPRODUCT('Respondent Data'!I252:Z252,'Product Coding'!A106:R106)</f>
        <v>-1.752688013249976</v>
      </c>
      <c r="I252" s="4">
        <f>SUMPRODUCT('Respondent Data'!I252:Z252,'Product Coding'!A107:R107)</f>
        <v>-1.503130709849807</v>
      </c>
      <c r="J252" s="4">
        <f>SUMPRODUCT('Respondent Data'!I252:Z252,'Product Coding'!A108:R108)</f>
        <v>-2.424251550373469</v>
      </c>
      <c r="K252" s="4">
        <f>SUMPRODUCT('Respondent Data'!I252:Z252,'Product Coding'!A109:R109)</f>
        <v>-2.9325413087301326</v>
      </c>
      <c r="L252" s="4">
        <f>SUMPRODUCT('Respondent Data'!I252:Z252,'Product Coding'!A110:R110)</f>
        <v>-3.3962828778474172</v>
      </c>
      <c r="M252" s="4">
        <f>SUMPRODUCT('Respondent Data'!I252:Z252,'Product Coding'!A111:R111)</f>
        <v>-4.2052560438716871</v>
      </c>
      <c r="N252" s="4">
        <f>SUMPRODUCT('Respondent Data'!I252:Z252,'Product Coding'!A112:R112)</f>
        <v>-2.7931166062303099</v>
      </c>
      <c r="O252" s="4">
        <f>SUMPRODUCT('Respondent Data'!I252:Z252,'Product Coding'!A113:R113)</f>
        <v>-2.5435593028301406</v>
      </c>
      <c r="P252" s="4">
        <f>SUMPRODUCT('Respondent Data'!I252:Z252,'Product Coding'!A114:R114)</f>
        <v>-3.464680143353803</v>
      </c>
      <c r="Q252" s="4">
        <f>SUMPRODUCT('Respondent Data'!I252:Z252,'Product Coding'!A115:R115)</f>
        <v>-3.9729699017104672</v>
      </c>
      <c r="R252" s="4">
        <f>SUMPRODUCT('Respondent Data'!I252:Z252,'Product Coding'!A116:R116)</f>
        <v>-4.4367114708277509</v>
      </c>
      <c r="S252" s="4">
        <f>SUMPRODUCT('Respondent Data'!I252:Z252,'Product Coding'!A117:R117)</f>
        <v>-5.2456846368520207</v>
      </c>
      <c r="T252" s="4">
        <f>SUMPRODUCT('Respondent Data'!I252:Z252,'Product Coding'!A118:R118)</f>
        <v>-4.7399953855377763</v>
      </c>
      <c r="U252" s="4">
        <f>SUMPRODUCT('Respondent Data'!I252:Z252,'Product Coding'!A119:R119)</f>
        <v>-4.4904380821376071</v>
      </c>
      <c r="V252" s="4">
        <f>SUMPRODUCT('Respondent Data'!I252:Z252,'Product Coding'!A120:R120)</f>
        <v>-5.4115589226612695</v>
      </c>
      <c r="W252" s="4">
        <f>SUMPRODUCT('Respondent Data'!I252:Z252,'Product Coding'!A121:R121)</f>
        <v>-5.9198486810179336</v>
      </c>
      <c r="X252" s="4">
        <f>SUMPRODUCT('Respondent Data'!I252:Z252,'Product Coding'!A122:R122)</f>
        <v>-6.3835902501352173</v>
      </c>
      <c r="Y252" s="4">
        <f>SUMPRODUCT('Respondent Data'!I252:Z252,'Product Coding'!A123:R123)</f>
        <v>-7.1925634161594871</v>
      </c>
      <c r="Z252" s="4">
        <f>SUMPRODUCT('Respondent Data'!I252:Z252,'Product Coding'!A124:R124)</f>
        <v>-0.32685277319030992</v>
      </c>
      <c r="AA252" s="4">
        <f>SUMPRODUCT('Respondent Data'!I252:Z252,'Product Coding'!A125:R125)</f>
        <v>-7.7295469790140903E-2</v>
      </c>
      <c r="AB252" s="4">
        <f>SUMPRODUCT('Respondent Data'!I252:Z252,'Product Coding'!A126:R126)</f>
        <v>-0.99841631031380285</v>
      </c>
      <c r="AC252" s="4">
        <f>SUMPRODUCT('Respondent Data'!I252:Z252,'Product Coding'!A127:R127)</f>
        <v>-1.5067060686704667</v>
      </c>
      <c r="AD252" s="4">
        <f>SUMPRODUCT('Respondent Data'!I252:Z252,'Product Coding'!A128:R128)</f>
        <v>-1.9704476377877509</v>
      </c>
      <c r="AE252" s="4">
        <f>SUMPRODUCT('Respondent Data'!I252:Z252,'Product Coding'!A129:R129)</f>
        <v>-2.7794208038120205</v>
      </c>
      <c r="AF252" s="4">
        <f>SUMPRODUCT('Respondent Data'!I252:Z252,'Product Coding'!A130:R130)</f>
        <v>-2.2737315524977761</v>
      </c>
      <c r="AG252" s="4">
        <f>SUMPRODUCT('Respondent Data'!I252:Z252,'Product Coding'!A131:R131)</f>
        <v>-2.0241742490976069</v>
      </c>
      <c r="AH252" s="4">
        <f>SUMPRODUCT('Respondent Data'!I252:Z252,'Product Coding'!A132:R132)</f>
        <v>-2.9452950896212688</v>
      </c>
      <c r="AI252" s="4">
        <f>SUMPRODUCT('Respondent Data'!I252:Z252,'Product Coding'!A133:R133)</f>
        <v>-3.4535848479779325</v>
      </c>
      <c r="AJ252" s="4">
        <f>SUMPRODUCT('Respondent Data'!I252:Z252,'Product Coding'!A134:R134)</f>
        <v>-3.9173264170952171</v>
      </c>
      <c r="AK252" s="4">
        <f>SUMPRODUCT('Respondent Data'!I252:Z252,'Product Coding'!A135:R135)</f>
        <v>-4.7262995831194869</v>
      </c>
      <c r="AL252" s="4">
        <f>SUMPRODUCT('Respondent Data'!I252:Z252,'Product Coding'!A136:R136)</f>
        <v>2.5969407539300535</v>
      </c>
      <c r="AM252" s="4">
        <f>SUMPRODUCT('Respondent Data'!I252:Z252,'Product Coding'!A137:R137)</f>
        <v>2.8464980573302228</v>
      </c>
      <c r="AN252" s="4">
        <f>SUMPRODUCT('Respondent Data'!I252:Z252,'Product Coding'!A138:R138)</f>
        <v>1.9253772168065608</v>
      </c>
      <c r="AO252" s="4">
        <f>SUMPRODUCT('Respondent Data'!I252:Z252,'Product Coding'!A139:R139)</f>
        <v>1.4170874584498969</v>
      </c>
      <c r="AP252" s="4">
        <f>SUMPRODUCT('Respondent Data'!I252:Z252,'Product Coding'!A140:R140)</f>
        <v>0.95334588933261299</v>
      </c>
      <c r="AQ252" s="4">
        <f>SUMPRODUCT('Respondent Data'!I252:Z252,'Product Coding'!A141:R141)</f>
        <v>0.14437272330834305</v>
      </c>
      <c r="AR252" s="4">
        <f>SUMPRODUCT('Respondent Data'!I252:Z252,'Product Coding'!A142:R142)</f>
        <v>0.65006197462258775</v>
      </c>
      <c r="AS252" s="4">
        <f>SUMPRODUCT('Respondent Data'!I252:Z252,'Product Coding'!A143:R143)</f>
        <v>0.89961927802275699</v>
      </c>
      <c r="AT252" s="4">
        <f>SUMPRODUCT('Respondent Data'!I252:Z252,'Product Coding'!A144:R144)</f>
        <v>-2.1501562500905069E-2</v>
      </c>
      <c r="AU252" s="4">
        <f>SUMPRODUCT('Respondent Data'!I252:Z252,'Product Coding'!A145:R145)</f>
        <v>-0.52979132085756908</v>
      </c>
      <c r="AV252" s="4">
        <f>SUMPRODUCT('Respondent Data'!I252:Z252,'Product Coding'!A146:R146)</f>
        <v>-0.99353288997485301</v>
      </c>
      <c r="AW252" s="4">
        <f>SUMPRODUCT('Respondent Data'!I252:Z252,'Product Coding'!A147:R147)</f>
        <v>-1.8025060559991228</v>
      </c>
      <c r="AX252" s="4">
        <f>SUMPRODUCT('Respondent Data'!I252:Z252,'Product Coding'!A148:R148)</f>
        <v>6.2469125595800099</v>
      </c>
      <c r="AY252" s="4">
        <f>SUMPRODUCT('Respondent Data'!I252:Z252,'Product Coding'!A149:R149)</f>
        <v>6.4964698629801791</v>
      </c>
      <c r="AZ252" s="4">
        <f>SUMPRODUCT('Respondent Data'!I252:Z252,'Product Coding'!A150:R150)</f>
        <v>5.5753490224565168</v>
      </c>
      <c r="BA252" s="4">
        <f>SUMPRODUCT('Respondent Data'!I252:Z252,'Product Coding'!A151:R151)</f>
        <v>5.0670592640998526</v>
      </c>
      <c r="BB252" s="4">
        <f>SUMPRODUCT('Respondent Data'!I252:Z252,'Product Coding'!A152:R152)</f>
        <v>4.6033176949825689</v>
      </c>
      <c r="BC252" s="4">
        <f>SUMPRODUCT('Respondent Data'!I252:Z252,'Product Coding'!A153:R153)</f>
        <v>3.7943445289582991</v>
      </c>
      <c r="BD252" s="4">
        <f>SUMPRODUCT('Respondent Data'!I252:Z252,'Product Coding'!A154:R154)</f>
        <v>4.3000337802725435</v>
      </c>
      <c r="BE252" s="4">
        <f>SUMPRODUCT('Respondent Data'!I252:Z252,'Product Coding'!A155:R155)</f>
        <v>4.5495910836727127</v>
      </c>
      <c r="BF252" s="4">
        <f>SUMPRODUCT('Respondent Data'!I252:Z252,'Product Coding'!A156:R156)</f>
        <v>3.6284702431490503</v>
      </c>
      <c r="BG252" s="4">
        <f>SUMPRODUCT('Respondent Data'!I252:Z252,'Product Coding'!A157:R157)</f>
        <v>3.1201804847923862</v>
      </c>
      <c r="BH252" s="4">
        <f>SUMPRODUCT('Respondent Data'!I252:Z252,'Product Coding'!A158:R158)</f>
        <v>2.6564389156751025</v>
      </c>
      <c r="BI252" s="4">
        <f>SUMPRODUCT('Respondent Data'!I252:Z252,'Product Coding'!A159:R159)</f>
        <v>1.8474657496508329</v>
      </c>
      <c r="BJ252" s="4">
        <f>SUMPRODUCT('Respondent Data'!I252:Z252,'Product Coding'!A160:R160)</f>
        <v>7.7520613762407597</v>
      </c>
      <c r="BK252" s="4">
        <f>SUMPRODUCT('Respondent Data'!I252:Z252,'Product Coding'!A161:R161)</f>
        <v>8.001618679640929</v>
      </c>
      <c r="BL252" s="4">
        <f>SUMPRODUCT('Respondent Data'!I252:Z252,'Product Coding'!A162:R162)</f>
        <v>7.0804978391172666</v>
      </c>
      <c r="BM252" s="4">
        <f>SUMPRODUCT('Respondent Data'!I252:Z252,'Product Coding'!A163:R163)</f>
        <v>6.5722080807606025</v>
      </c>
      <c r="BN252" s="4">
        <f>SUMPRODUCT('Respondent Data'!I252:Z252,'Product Coding'!A164:R164)</f>
        <v>6.1084665116433188</v>
      </c>
      <c r="BO252" s="4">
        <f>SUMPRODUCT('Respondent Data'!I252:Z252,'Product Coding'!A165:R165)</f>
        <v>5.2994933456190489</v>
      </c>
      <c r="BP252" s="4">
        <f>SUMPRODUCT('Respondent Data'!I252:Z252,'Product Coding'!A166:R166)</f>
        <v>5.8051825969332933</v>
      </c>
      <c r="BQ252" s="4">
        <f>SUMPRODUCT('Respondent Data'!I252:Z252,'Product Coding'!A167:R167)</f>
        <v>6.0547399003334625</v>
      </c>
      <c r="BR252" s="4">
        <f>SUMPRODUCT('Respondent Data'!I252:Z252,'Product Coding'!A168:R168)</f>
        <v>5.1336190598098002</v>
      </c>
      <c r="BS252" s="4">
        <f>SUMPRODUCT('Respondent Data'!I252:Z252,'Product Coding'!A169:R169)</f>
        <v>4.625329301453136</v>
      </c>
      <c r="BT252" s="4">
        <f>SUMPRODUCT('Respondent Data'!I252:Z252,'Product Coding'!A170:R170)</f>
        <v>4.1615877323358523</v>
      </c>
      <c r="BU252" s="4">
        <f>SUMPRODUCT('Respondent Data'!I252:Z252,'Product Coding'!A171:R171)</f>
        <v>3.3526145663115825</v>
      </c>
      <c r="BV252" s="4">
        <f>SUMPRODUCT('Respondent Data'!I252:Z252,'Product Coding'!A172:R172)</f>
        <v>1.2655407295907499</v>
      </c>
      <c r="BX252" s="4">
        <f t="shared" si="1014"/>
        <v>0.82350079328365711</v>
      </c>
      <c r="BY252" s="4">
        <f t="shared" si="1015"/>
        <v>0.64162704591697528</v>
      </c>
      <c r="BZ252" s="4">
        <f t="shared" si="1016"/>
        <v>1.6118341772237761</v>
      </c>
      <c r="CA252" s="4">
        <f t="shared" si="1017"/>
        <v>2.6795866014190426</v>
      </c>
      <c r="CB252" s="4">
        <f t="shared" si="1018"/>
        <v>4.2605748757674373</v>
      </c>
      <c r="CC252" s="4">
        <f t="shared" si="1019"/>
        <v>9.5675509589991012</v>
      </c>
      <c r="CD252" s="4">
        <f t="shared" si="1020"/>
        <v>5.7700919325842808</v>
      </c>
      <c r="CE252" s="4">
        <f t="shared" si="1021"/>
        <v>4.4957419246810293</v>
      </c>
      <c r="CF252" s="4">
        <f t="shared" si="1022"/>
        <v>11.293773434725731</v>
      </c>
      <c r="CG252" s="4">
        <f t="shared" si="1023"/>
        <v>18.77528371266936</v>
      </c>
      <c r="CH252" s="4">
        <f t="shared" si="1024"/>
        <v>29.852926578018458</v>
      </c>
      <c r="CI252" s="4">
        <f t="shared" si="1025"/>
        <v>67.037760076685203</v>
      </c>
      <c r="CJ252" s="4">
        <f t="shared" si="1026"/>
        <v>16.331840482427342</v>
      </c>
      <c r="CK252" s="4">
        <f t="shared" si="1027"/>
        <v>12.724882172053498</v>
      </c>
      <c r="CL252" s="4">
        <f t="shared" si="1028"/>
        <v>31.966233525504073</v>
      </c>
      <c r="CM252" s="4">
        <f t="shared" si="1029"/>
        <v>53.142123590099928</v>
      </c>
      <c r="CN252" s="4">
        <f t="shared" si="1030"/>
        <v>84.496614699074627</v>
      </c>
      <c r="CO252" s="4">
        <f t="shared" si="1031"/>
        <v>189.74567765357986</v>
      </c>
      <c r="CP252" s="4">
        <f t="shared" si="1032"/>
        <v>114.43367362907627</v>
      </c>
      <c r="CQ252" s="4">
        <f t="shared" si="1033"/>
        <v>89.16049694533865</v>
      </c>
      <c r="CR252" s="4">
        <f t="shared" si="1034"/>
        <v>223.98048391081835</v>
      </c>
      <c r="CS252" s="4">
        <f t="shared" si="1035"/>
        <v>372.35536517815024</v>
      </c>
      <c r="CT252" s="4">
        <f t="shared" si="1036"/>
        <v>592.04950229826204</v>
      </c>
      <c r="CU252" s="4">
        <f t="shared" si="1037"/>
        <v>1329.5069206989033</v>
      </c>
      <c r="CV252" s="4">
        <f t="shared" si="1038"/>
        <v>1.3865973178523754</v>
      </c>
      <c r="CW252" s="4">
        <f t="shared" si="1039"/>
        <v>1.0803612433480301</v>
      </c>
      <c r="CX252" s="4">
        <f t="shared" si="1040"/>
        <v>2.7139803205890032</v>
      </c>
      <c r="CY252" s="4">
        <f t="shared" si="1041"/>
        <v>4.5118445844665871</v>
      </c>
      <c r="CZ252" s="4">
        <f t="shared" si="1042"/>
        <v>7.1738870726423487</v>
      </c>
      <c r="DA252" s="4">
        <f t="shared" si="1043"/>
        <v>16.109687575728234</v>
      </c>
      <c r="DB252" s="4">
        <f t="shared" si="1044"/>
        <v>9.7155874805904396</v>
      </c>
      <c r="DC252" s="4">
        <f t="shared" si="1045"/>
        <v>7.5698575464176239</v>
      </c>
      <c r="DD252" s="4">
        <f t="shared" si="1046"/>
        <v>19.016273063417689</v>
      </c>
      <c r="DE252" s="4">
        <f t="shared" si="1047"/>
        <v>31.613519076401577</v>
      </c>
      <c r="DF252" s="4">
        <f t="shared" si="1048"/>
        <v>50.265874982425203</v>
      </c>
      <c r="DG252" s="4">
        <f t="shared" si="1049"/>
        <v>112.87709626424655</v>
      </c>
      <c r="DH252" s="4">
        <f t="shared" si="1050"/>
        <v>7.4501147283993319E-2</v>
      </c>
      <c r="DI252" s="4">
        <f t="shared" si="1051"/>
        <v>5.8047243474589581E-2</v>
      </c>
      <c r="DJ252" s="4">
        <f t="shared" si="1052"/>
        <v>0.14582074044628104</v>
      </c>
      <c r="DK252" s="4">
        <f t="shared" si="1053"/>
        <v>0.2424190452282555</v>
      </c>
      <c r="DL252" s="4">
        <f t="shared" si="1054"/>
        <v>0.38544919315541676</v>
      </c>
      <c r="DM252" s="4">
        <f t="shared" si="1055"/>
        <v>0.86556507165133945</v>
      </c>
      <c r="DN252" s="4">
        <f t="shared" si="1056"/>
        <v>0.52201342417355778</v>
      </c>
      <c r="DO252" s="4">
        <f t="shared" si="1057"/>
        <v>0.40672447921506072</v>
      </c>
      <c r="DP252" s="4">
        <f t="shared" si="1058"/>
        <v>1.0217343867970388</v>
      </c>
      <c r="DQ252" s="4">
        <f t="shared" si="1059"/>
        <v>1.6985778138704564</v>
      </c>
      <c r="DR252" s="4">
        <f t="shared" si="1060"/>
        <v>2.700759122500445</v>
      </c>
      <c r="DS252" s="4">
        <f t="shared" si="1061"/>
        <v>6.0648272324636325</v>
      </c>
      <c r="DT252" s="4">
        <f t="shared" si="1062"/>
        <v>1.9364235086558798E-3</v>
      </c>
      <c r="DU252" s="4">
        <f t="shared" si="1063"/>
        <v>1.5087559181926459E-3</v>
      </c>
      <c r="DV252" s="4">
        <f t="shared" si="1064"/>
        <v>3.7901525029327139E-3</v>
      </c>
      <c r="DW252" s="4">
        <f t="shared" si="1065"/>
        <v>6.3009222708542657E-3</v>
      </c>
      <c r="DX252" s="4">
        <f t="shared" si="1066"/>
        <v>1.0018542079270155E-2</v>
      </c>
      <c r="DY252" s="4">
        <f t="shared" si="1067"/>
        <v>2.2497647541290657E-2</v>
      </c>
      <c r="DZ252" s="4">
        <f t="shared" si="1068"/>
        <v>1.3568100670320977E-2</v>
      </c>
      <c r="EA252" s="4">
        <f t="shared" si="1069"/>
        <v>1.0571526369864092E-2</v>
      </c>
      <c r="EB252" s="4">
        <f t="shared" si="1070"/>
        <v>2.6556778765485855E-2</v>
      </c>
      <c r="EC252" s="4">
        <f t="shared" si="1071"/>
        <v>4.4149199441479596E-2</v>
      </c>
      <c r="ED252" s="4">
        <f t="shared" si="1072"/>
        <v>7.0197757305548572E-2</v>
      </c>
      <c r="EE252" s="4">
        <f t="shared" si="1073"/>
        <v>0.15763615000600395</v>
      </c>
      <c r="EF252" s="4">
        <f t="shared" si="1074"/>
        <v>4.2985553267925664E-4</v>
      </c>
      <c r="EG252" s="4">
        <f t="shared" si="1075"/>
        <v>3.349200606162097E-4</v>
      </c>
      <c r="EH252" s="4">
        <f t="shared" si="1076"/>
        <v>8.4135418507423545E-4</v>
      </c>
      <c r="EI252" s="4">
        <f t="shared" si="1077"/>
        <v>1.3987055450430262E-3</v>
      </c>
      <c r="EJ252" s="4">
        <f t="shared" si="1078"/>
        <v>2.2239586138589522E-3</v>
      </c>
      <c r="EK252" s="4">
        <f t="shared" si="1079"/>
        <v>4.9941235606070318E-3</v>
      </c>
      <c r="EL252" s="4">
        <f t="shared" si="1080"/>
        <v>3.0119047383053953E-3</v>
      </c>
      <c r="EM252" s="4">
        <f t="shared" si="1081"/>
        <v>2.3467124204172673E-3</v>
      </c>
      <c r="EN252" s="4">
        <f t="shared" si="1082"/>
        <v>5.8951867871129765E-3</v>
      </c>
      <c r="EO252" s="4">
        <f t="shared" si="1083"/>
        <v>9.800427209465612E-3</v>
      </c>
      <c r="EP252" s="4">
        <f t="shared" si="1084"/>
        <v>1.5582796957681491E-2</v>
      </c>
      <c r="EQ252" s="4">
        <f t="shared" si="1085"/>
        <v>3.4992743543674751E-2</v>
      </c>
      <c r="ER252" s="4">
        <f t="shared" si="1086"/>
        <v>0.28208672225575243</v>
      </c>
      <c r="ET252" s="4">
        <f t="shared" si="1087"/>
        <v>0.54839570329950693</v>
      </c>
      <c r="EU252" s="4">
        <f t="shared" si="1088"/>
        <v>0.60915175739043881</v>
      </c>
      <c r="EV252" s="4">
        <f t="shared" si="1089"/>
        <v>0.38287269870361385</v>
      </c>
      <c r="EW252" s="4">
        <f t="shared" si="1090"/>
        <v>0.27176966010647696</v>
      </c>
      <c r="EX252" s="4">
        <f t="shared" si="1091"/>
        <v>0.19009329277042469</v>
      </c>
      <c r="EY252" s="4">
        <f t="shared" si="1092"/>
        <v>9.4629304734832748E-2</v>
      </c>
      <c r="EZ252" s="4">
        <f t="shared" si="1093"/>
        <v>0.14770848165104308</v>
      </c>
      <c r="FA252" s="4">
        <f t="shared" si="1094"/>
        <v>0.18195905370102319</v>
      </c>
      <c r="FB252" s="4">
        <f t="shared" si="1095"/>
        <v>8.1341990342472067E-2</v>
      </c>
      <c r="FC252" s="4">
        <f t="shared" si="1096"/>
        <v>5.0568174622917475E-2</v>
      </c>
      <c r="FD252" s="4">
        <f t="shared" si="1097"/>
        <v>3.2411836117759475E-2</v>
      </c>
      <c r="FE252" s="4">
        <f t="shared" si="1098"/>
        <v>1.4697720778475105E-2</v>
      </c>
      <c r="FF252" s="4">
        <f t="shared" si="1099"/>
        <v>5.7697276928777096E-2</v>
      </c>
      <c r="FG252" s="4">
        <f t="shared" si="1100"/>
        <v>7.2860370490917037E-2</v>
      </c>
      <c r="FH252" s="4">
        <f t="shared" si="1101"/>
        <v>3.0334068926204678E-2</v>
      </c>
      <c r="FI252" s="4">
        <f t="shared" si="1102"/>
        <v>1.8469907231028031E-2</v>
      </c>
      <c r="FJ252" s="4">
        <f t="shared" si="1103"/>
        <v>1.169636954070912E-2</v>
      </c>
      <c r="FK252" s="4">
        <f t="shared" si="1104"/>
        <v>5.2425827536503149E-3</v>
      </c>
      <c r="FL252" s="4">
        <f t="shared" si="1105"/>
        <v>8.6629834134301763E-3</v>
      </c>
      <c r="FM252" s="4">
        <f t="shared" si="1106"/>
        <v>1.1091331945588844E-2</v>
      </c>
      <c r="FN252" s="4">
        <f t="shared" si="1107"/>
        <v>4.4448299808813518E-3</v>
      </c>
      <c r="FO252" s="4">
        <f t="shared" si="1108"/>
        <v>2.678413365033177E-3</v>
      </c>
      <c r="FP252" s="4">
        <f t="shared" si="1109"/>
        <v>1.686199880658648E-3</v>
      </c>
      <c r="FQ252" s="4">
        <f t="shared" si="1110"/>
        <v>7.5159323446037326E-4</v>
      </c>
      <c r="FR252" s="4">
        <f t="shared" si="1111"/>
        <v>0.41900658838411364</v>
      </c>
      <c r="FS252" s="4">
        <f t="shared" si="1112"/>
        <v>0.48068574782264722</v>
      </c>
      <c r="FT252" s="4">
        <f t="shared" si="1113"/>
        <v>0.26925290757636788</v>
      </c>
      <c r="FU252" s="4">
        <f t="shared" si="1114"/>
        <v>0.18142746673558027</v>
      </c>
      <c r="FV252" s="4">
        <f t="shared" si="1115"/>
        <v>0.12234081424331851</v>
      </c>
      <c r="FW252" s="4">
        <f t="shared" si="1116"/>
        <v>5.8446420811248352E-2</v>
      </c>
      <c r="FX252" s="4">
        <f t="shared" si="1117"/>
        <v>9.3321994880013706E-2</v>
      </c>
      <c r="FY252" s="4">
        <f t="shared" si="1118"/>
        <v>0.11668805398264999</v>
      </c>
      <c r="FZ252" s="4">
        <f t="shared" si="1119"/>
        <v>4.9959350416118598E-2</v>
      </c>
      <c r="GA252" s="4">
        <f t="shared" si="1120"/>
        <v>3.0662131175030971E-2</v>
      </c>
      <c r="GB252" s="4">
        <f t="shared" si="1121"/>
        <v>1.9506152978815181E-2</v>
      </c>
      <c r="GC252" s="4">
        <f t="shared" si="1122"/>
        <v>8.7813970746105623E-3</v>
      </c>
      <c r="GD252" s="4">
        <f t="shared" si="1123"/>
        <v>0.93066443207407523</v>
      </c>
      <c r="GE252" s="4">
        <f t="shared" si="1124"/>
        <v>0.94513738036501616</v>
      </c>
      <c r="GF252" s="4">
        <f t="shared" si="1125"/>
        <v>0.87273686424153407</v>
      </c>
      <c r="GG252" s="4">
        <f t="shared" si="1126"/>
        <v>0.80488141568715355</v>
      </c>
      <c r="GH252" s="4">
        <f t="shared" si="1127"/>
        <v>0.72178756531840726</v>
      </c>
      <c r="GI252" s="4">
        <f t="shared" si="1128"/>
        <v>0.5360306189238585</v>
      </c>
      <c r="GJ252" s="4">
        <f t="shared" si="1129"/>
        <v>0.65702442837716268</v>
      </c>
      <c r="GK252" s="4">
        <f t="shared" si="1130"/>
        <v>0.71087125785853311</v>
      </c>
      <c r="GL252" s="4">
        <f t="shared" si="1131"/>
        <v>0.49462481645982392</v>
      </c>
      <c r="GM252" s="4">
        <f t="shared" si="1132"/>
        <v>0.37056556044450023</v>
      </c>
      <c r="GN252" s="4">
        <f t="shared" si="1133"/>
        <v>0.27021483076811081</v>
      </c>
      <c r="GO252" s="4">
        <f t="shared" si="1134"/>
        <v>0.14154627807526468</v>
      </c>
      <c r="GP252" s="4">
        <f t="shared" si="1135"/>
        <v>0.99806731898030543</v>
      </c>
      <c r="GQ252" s="4">
        <f t="shared" si="1136"/>
        <v>0.99849351699695399</v>
      </c>
      <c r="GR252" s="4">
        <f t="shared" si="1137"/>
        <v>0.9962241585121332</v>
      </c>
      <c r="GS252" s="4">
        <f t="shared" si="1138"/>
        <v>0.99373853076012741</v>
      </c>
      <c r="GT252" s="4">
        <f t="shared" si="1139"/>
        <v>0.99008083350762488</v>
      </c>
      <c r="GU252" s="4">
        <f t="shared" si="1140"/>
        <v>0.97799736009624205</v>
      </c>
      <c r="GV252" s="4">
        <f t="shared" si="1141"/>
        <v>0.98661352832498594</v>
      </c>
      <c r="GW252" s="4">
        <f t="shared" si="1142"/>
        <v>0.98953906171506867</v>
      </c>
      <c r="GX252" s="4">
        <f t="shared" si="1143"/>
        <v>0.97413023876046834</v>
      </c>
      <c r="GY252" s="4">
        <f t="shared" si="1144"/>
        <v>0.95771753743134103</v>
      </c>
      <c r="GZ252" s="4">
        <f t="shared" si="1145"/>
        <v>0.93440674228071041</v>
      </c>
      <c r="HA252" s="4">
        <f t="shared" si="1146"/>
        <v>0.86382927830546208</v>
      </c>
      <c r="HB252" s="4">
        <f t="shared" si="1147"/>
        <v>0.99957032916370703</v>
      </c>
      <c r="HC252" s="4">
        <f t="shared" si="1148"/>
        <v>0.99966519207327487</v>
      </c>
      <c r="HD252" s="4">
        <f t="shared" si="1149"/>
        <v>0.999159353096716</v>
      </c>
      <c r="HE252" s="4">
        <f t="shared" si="1150"/>
        <v>0.99860324809958512</v>
      </c>
      <c r="HF252" s="4">
        <f t="shared" si="1151"/>
        <v>0.99778097640278429</v>
      </c>
      <c r="HG252" s="4">
        <f t="shared" si="1152"/>
        <v>0.99503069376872244</v>
      </c>
      <c r="HH252" s="4">
        <f t="shared" si="1153"/>
        <v>0.9969971395911883</v>
      </c>
      <c r="HI252" s="4">
        <f t="shared" si="1154"/>
        <v>0.99765878174553935</v>
      </c>
      <c r="HJ252" s="4">
        <f t="shared" si="1155"/>
        <v>0.99413936276408432</v>
      </c>
      <c r="HK252" s="4">
        <f t="shared" si="1156"/>
        <v>0.9902946889846852</v>
      </c>
      <c r="HL252" s="4">
        <f t="shared" si="1157"/>
        <v>0.98465630079166189</v>
      </c>
      <c r="HM252" s="4">
        <f t="shared" si="1158"/>
        <v>0.96619034890634659</v>
      </c>
      <c r="HN252" s="4">
        <f t="shared" si="1159"/>
        <v>0.77997843877562489</v>
      </c>
      <c r="HP252" s="4">
        <f t="shared" ref="HP252:IU252" si="1334">IF(B1=1,ET252,0)</f>
        <v>0.54839570329950693</v>
      </c>
      <c r="HQ252" s="4">
        <f t="shared" si="1334"/>
        <v>0.60915175739043881</v>
      </c>
      <c r="HR252" s="4">
        <f t="shared" si="1334"/>
        <v>0.38287269870361385</v>
      </c>
      <c r="HS252" s="4">
        <f t="shared" si="1334"/>
        <v>0.27176966010647696</v>
      </c>
      <c r="HT252" s="4">
        <f t="shared" si="1334"/>
        <v>0.19009329277042469</v>
      </c>
      <c r="HU252" s="4">
        <f t="shared" si="1334"/>
        <v>9.4629304734832748E-2</v>
      </c>
      <c r="HV252" s="4">
        <f t="shared" si="1334"/>
        <v>0.14770848165104308</v>
      </c>
      <c r="HW252" s="4">
        <f t="shared" si="1334"/>
        <v>0.18195905370102319</v>
      </c>
      <c r="HX252" s="4">
        <f t="shared" si="1334"/>
        <v>8.1341990342472067E-2</v>
      </c>
      <c r="HY252" s="4">
        <f t="shared" si="1334"/>
        <v>5.0568174622917475E-2</v>
      </c>
      <c r="HZ252" s="4">
        <f t="shared" si="1334"/>
        <v>3.2411836117759475E-2</v>
      </c>
      <c r="IA252" s="4">
        <f t="shared" si="1334"/>
        <v>1.4697720778475105E-2</v>
      </c>
      <c r="IB252" s="4">
        <f t="shared" si="1334"/>
        <v>5.7697276928777096E-2</v>
      </c>
      <c r="IC252" s="4">
        <f t="shared" si="1334"/>
        <v>7.2860370490917037E-2</v>
      </c>
      <c r="ID252" s="4">
        <f t="shared" si="1334"/>
        <v>3.0334068926204678E-2</v>
      </c>
      <c r="IE252" s="4">
        <f t="shared" si="1334"/>
        <v>1.8469907231028031E-2</v>
      </c>
      <c r="IF252" s="4">
        <f t="shared" si="1334"/>
        <v>1.169636954070912E-2</v>
      </c>
      <c r="IG252" s="4">
        <f t="shared" si="1334"/>
        <v>5.2425827536503149E-3</v>
      </c>
      <c r="IH252" s="4">
        <f t="shared" si="1334"/>
        <v>8.6629834134301763E-3</v>
      </c>
      <c r="II252" s="4">
        <f t="shared" si="1334"/>
        <v>1.1091331945588844E-2</v>
      </c>
      <c r="IJ252" s="4">
        <f t="shared" si="1334"/>
        <v>4.4448299808813518E-3</v>
      </c>
      <c r="IK252" s="4">
        <f t="shared" si="1334"/>
        <v>2.678413365033177E-3</v>
      </c>
      <c r="IL252" s="4">
        <f t="shared" si="1334"/>
        <v>1.686199880658648E-3</v>
      </c>
      <c r="IM252" s="4">
        <f t="shared" si="1334"/>
        <v>7.5159323446037326E-4</v>
      </c>
      <c r="IN252" s="4">
        <f t="shared" si="1334"/>
        <v>0.41900658838411364</v>
      </c>
      <c r="IO252" s="4">
        <f t="shared" si="1334"/>
        <v>0.48068574782264722</v>
      </c>
      <c r="IP252" s="4">
        <f t="shared" si="1334"/>
        <v>0.26925290757636788</v>
      </c>
      <c r="IQ252" s="4">
        <f t="shared" si="1334"/>
        <v>0.18142746673558027</v>
      </c>
      <c r="IR252" s="4">
        <f t="shared" si="1334"/>
        <v>0.12234081424331851</v>
      </c>
      <c r="IS252" s="4">
        <f t="shared" si="1334"/>
        <v>5.8446420811248352E-2</v>
      </c>
      <c r="IT252" s="4">
        <f t="shared" si="1334"/>
        <v>9.3321994880013706E-2</v>
      </c>
      <c r="IU252" s="4">
        <f t="shared" si="1334"/>
        <v>0.11668805398264999</v>
      </c>
      <c r="IV252" s="4">
        <f t="shared" ref="IV252:KA252" si="1335">IF(AH1=1,FZ252,0)</f>
        <v>4.9959350416118598E-2</v>
      </c>
      <c r="IW252" s="4">
        <f t="shared" si="1335"/>
        <v>3.0662131175030971E-2</v>
      </c>
      <c r="IX252" s="4">
        <f t="shared" si="1335"/>
        <v>1.9506152978815181E-2</v>
      </c>
      <c r="IY252" s="4">
        <f t="shared" si="1335"/>
        <v>8.7813970746105623E-3</v>
      </c>
      <c r="IZ252" s="4">
        <f t="shared" si="1335"/>
        <v>0.93066443207407523</v>
      </c>
      <c r="JA252" s="4">
        <f t="shared" si="1335"/>
        <v>0.94513738036501616</v>
      </c>
      <c r="JB252" s="4">
        <f t="shared" si="1335"/>
        <v>0.87273686424153407</v>
      </c>
      <c r="JC252" s="4">
        <f t="shared" si="1335"/>
        <v>0.80488141568715355</v>
      </c>
      <c r="JD252" s="4">
        <f t="shared" si="1335"/>
        <v>0.72178756531840726</v>
      </c>
      <c r="JE252" s="4">
        <f t="shared" si="1335"/>
        <v>0.5360306189238585</v>
      </c>
      <c r="JF252" s="4">
        <f t="shared" si="1335"/>
        <v>0.65702442837716268</v>
      </c>
      <c r="JG252" s="4">
        <f t="shared" si="1335"/>
        <v>0.71087125785853311</v>
      </c>
      <c r="JH252" s="4">
        <f t="shared" si="1335"/>
        <v>0.49462481645982392</v>
      </c>
      <c r="JI252" s="4">
        <f t="shared" si="1335"/>
        <v>0.37056556044450023</v>
      </c>
      <c r="JJ252" s="4">
        <f t="shared" si="1335"/>
        <v>0.27021483076811081</v>
      </c>
      <c r="JK252" s="4">
        <f t="shared" si="1335"/>
        <v>0.14154627807526468</v>
      </c>
      <c r="JL252" s="4">
        <f t="shared" si="1335"/>
        <v>0.99806731898030543</v>
      </c>
      <c r="JM252" s="4">
        <f t="shared" si="1335"/>
        <v>0.99849351699695399</v>
      </c>
      <c r="JN252" s="4">
        <f t="shared" si="1335"/>
        <v>0.9962241585121332</v>
      </c>
      <c r="JO252" s="4">
        <f t="shared" si="1335"/>
        <v>0.99373853076012741</v>
      </c>
      <c r="JP252" s="4">
        <f t="shared" si="1335"/>
        <v>0.99008083350762488</v>
      </c>
      <c r="JQ252" s="4">
        <f t="shared" si="1335"/>
        <v>0.97799736009624205</v>
      </c>
      <c r="JR252" s="4">
        <f t="shared" si="1335"/>
        <v>0.98661352832498594</v>
      </c>
      <c r="JS252" s="4">
        <f t="shared" si="1335"/>
        <v>0.98953906171506867</v>
      </c>
      <c r="JT252" s="4">
        <f t="shared" si="1335"/>
        <v>0.97413023876046834</v>
      </c>
      <c r="JU252" s="4">
        <f t="shared" si="1335"/>
        <v>0.95771753743134103</v>
      </c>
      <c r="JV252" s="4">
        <f t="shared" si="1335"/>
        <v>0.93440674228071041</v>
      </c>
      <c r="JW252" s="4">
        <f t="shared" si="1335"/>
        <v>0.86382927830546208</v>
      </c>
      <c r="JX252" s="4">
        <f t="shared" si="1335"/>
        <v>0.99957032916370703</v>
      </c>
      <c r="JY252" s="4">
        <f t="shared" si="1335"/>
        <v>0.99966519207327487</v>
      </c>
      <c r="JZ252" s="4">
        <f t="shared" si="1335"/>
        <v>0.999159353096716</v>
      </c>
      <c r="KA252" s="4">
        <f t="shared" si="1335"/>
        <v>0.99860324809958512</v>
      </c>
      <c r="KB252" s="4">
        <f t="shared" ref="KB252:KJ252" si="1336">IF(BN1=1,HF252,0)</f>
        <v>0.99778097640278429</v>
      </c>
      <c r="KC252" s="4">
        <f t="shared" si="1336"/>
        <v>0.99503069376872244</v>
      </c>
      <c r="KD252" s="4">
        <f t="shared" si="1336"/>
        <v>0.9969971395911883</v>
      </c>
      <c r="KE252" s="4">
        <f t="shared" si="1336"/>
        <v>0.99765878174553935</v>
      </c>
      <c r="KF252" s="4">
        <f t="shared" si="1336"/>
        <v>0.99413936276408432</v>
      </c>
      <c r="KG252" s="4">
        <f t="shared" si="1336"/>
        <v>0.9902946889846852</v>
      </c>
      <c r="KH252" s="4">
        <f t="shared" si="1336"/>
        <v>0.98465630079166189</v>
      </c>
      <c r="KI252" s="4">
        <f t="shared" si="1336"/>
        <v>0.96619034890634659</v>
      </c>
      <c r="KJ252" s="4">
        <f t="shared" si="1336"/>
        <v>0</v>
      </c>
    </row>
    <row r="253" spans="1:296" x14ac:dyDescent="0.2">
      <c r="A253" s="4" t="str">
        <f>'Respondent Data'!A253</f>
        <v>2156</v>
      </c>
      <c r="B253" s="4">
        <f>SUMPRODUCT('Respondent Data'!I253:Z253,'Product Coding'!A100:R100)</f>
        <v>2.3375333236390019</v>
      </c>
      <c r="C253" s="4">
        <f>SUMPRODUCT('Respondent Data'!I253:Z253,'Product Coding'!A101:R101)</f>
        <v>2.1771176721243322</v>
      </c>
      <c r="D253" s="4">
        <f>SUMPRODUCT('Respondent Data'!I253:Z253,'Product Coding'!A102:R102)</f>
        <v>0.67159583610209017</v>
      </c>
      <c r="E253" s="4">
        <f>SUMPRODUCT('Respondent Data'!I253:Z253,'Product Coding'!A103:R103)</f>
        <v>-1.8020626546252181</v>
      </c>
      <c r="F253" s="4">
        <f>SUMPRODUCT('Respondent Data'!I253:Z253,'Product Coding'!A104:R104)</f>
        <v>-2.2743406471757281</v>
      </c>
      <c r="G253" s="4">
        <f>SUMPRODUCT('Respondent Data'!I253:Z253,'Product Coding'!A105:R105)</f>
        <v>-2.9936827308109479</v>
      </c>
      <c r="H253" s="4">
        <f>SUMPRODUCT('Respondent Data'!I253:Z253,'Product Coding'!A106:R106)</f>
        <v>1.6138809284865741</v>
      </c>
      <c r="I253" s="4">
        <f>SUMPRODUCT('Respondent Data'!I253:Z253,'Product Coding'!A107:R107)</f>
        <v>1.4534652769719043</v>
      </c>
      <c r="J253" s="4">
        <f>SUMPRODUCT('Respondent Data'!I253:Z253,'Product Coding'!A108:R108)</f>
        <v>-5.2056559050337847E-2</v>
      </c>
      <c r="K253" s="4">
        <f>SUMPRODUCT('Respondent Data'!I253:Z253,'Product Coding'!A109:R109)</f>
        <v>-2.5257150497776459</v>
      </c>
      <c r="L253" s="4">
        <f>SUMPRODUCT('Respondent Data'!I253:Z253,'Product Coding'!A110:R110)</f>
        <v>-2.9979930423281558</v>
      </c>
      <c r="M253" s="4">
        <f>SUMPRODUCT('Respondent Data'!I253:Z253,'Product Coding'!A111:R111)</f>
        <v>-3.7173351259633756</v>
      </c>
      <c r="N253" s="4">
        <f>SUMPRODUCT('Respondent Data'!I253:Z253,'Product Coding'!A112:R112)</f>
        <v>-0.24441462547796783</v>
      </c>
      <c r="O253" s="4">
        <f>SUMPRODUCT('Respondent Data'!I253:Z253,'Product Coding'!A113:R113)</f>
        <v>-0.40483027699263757</v>
      </c>
      <c r="P253" s="4">
        <f>SUMPRODUCT('Respondent Data'!I253:Z253,'Product Coding'!A114:R114)</f>
        <v>-1.9103521130148795</v>
      </c>
      <c r="Q253" s="4">
        <f>SUMPRODUCT('Respondent Data'!I253:Z253,'Product Coding'!A115:R115)</f>
        <v>-4.3840106037421878</v>
      </c>
      <c r="R253" s="4">
        <f>SUMPRODUCT('Respondent Data'!I253:Z253,'Product Coding'!A116:R116)</f>
        <v>-4.856288596292698</v>
      </c>
      <c r="S253" s="4">
        <f>SUMPRODUCT('Respondent Data'!I253:Z253,'Product Coding'!A117:R117)</f>
        <v>-5.5756306799279178</v>
      </c>
      <c r="T253" s="4">
        <f>SUMPRODUCT('Respondent Data'!I253:Z253,'Product Coding'!A118:R118)</f>
        <v>-0.96806702063039585</v>
      </c>
      <c r="U253" s="4">
        <f>SUMPRODUCT('Respondent Data'!I253:Z253,'Product Coding'!A119:R119)</f>
        <v>-1.1284826721450656</v>
      </c>
      <c r="V253" s="4">
        <f>SUMPRODUCT('Respondent Data'!I253:Z253,'Product Coding'!A120:R120)</f>
        <v>-2.6340045081673074</v>
      </c>
      <c r="W253" s="4">
        <f>SUMPRODUCT('Respondent Data'!I253:Z253,'Product Coding'!A121:R121)</f>
        <v>-5.1076629988946154</v>
      </c>
      <c r="X253" s="4">
        <f>SUMPRODUCT('Respondent Data'!I253:Z253,'Product Coding'!A122:R122)</f>
        <v>-5.5799409914451257</v>
      </c>
      <c r="Y253" s="4">
        <f>SUMPRODUCT('Respondent Data'!I253:Z253,'Product Coding'!A123:R123)</f>
        <v>-6.2992830750803455</v>
      </c>
      <c r="Z253" s="4">
        <f>SUMPRODUCT('Respondent Data'!I253:Z253,'Product Coding'!A124:R124)</f>
        <v>1.4125305024888719</v>
      </c>
      <c r="AA253" s="4">
        <f>SUMPRODUCT('Respondent Data'!I253:Z253,'Product Coding'!A125:R125)</f>
        <v>1.2521148509742022</v>
      </c>
      <c r="AB253" s="4">
        <f>SUMPRODUCT('Respondent Data'!I253:Z253,'Product Coding'!A126:R126)</f>
        <v>-0.2534069850480401</v>
      </c>
      <c r="AC253" s="4">
        <f>SUMPRODUCT('Respondent Data'!I253:Z253,'Product Coding'!A127:R127)</f>
        <v>-2.7270654757753485</v>
      </c>
      <c r="AD253" s="4">
        <f>SUMPRODUCT('Respondent Data'!I253:Z253,'Product Coding'!A128:R128)</f>
        <v>-3.1993434683258584</v>
      </c>
      <c r="AE253" s="4">
        <f>SUMPRODUCT('Respondent Data'!I253:Z253,'Product Coding'!A129:R129)</f>
        <v>-3.9186855519610777</v>
      </c>
      <c r="AF253" s="4">
        <f>SUMPRODUCT('Respondent Data'!I253:Z253,'Product Coding'!A130:R130)</f>
        <v>0.68887810733644383</v>
      </c>
      <c r="AG253" s="4">
        <f>SUMPRODUCT('Respondent Data'!I253:Z253,'Product Coding'!A131:R131)</f>
        <v>0.52846245582177409</v>
      </c>
      <c r="AH253" s="4">
        <f>SUMPRODUCT('Respondent Data'!I253:Z253,'Product Coding'!A132:R132)</f>
        <v>-0.97705938020046812</v>
      </c>
      <c r="AI253" s="4">
        <f>SUMPRODUCT('Respondent Data'!I253:Z253,'Product Coding'!A133:R133)</f>
        <v>-3.4507178709277762</v>
      </c>
      <c r="AJ253" s="4">
        <f>SUMPRODUCT('Respondent Data'!I253:Z253,'Product Coding'!A134:R134)</f>
        <v>-3.922995863478286</v>
      </c>
      <c r="AK253" s="4">
        <f>SUMPRODUCT('Respondent Data'!I253:Z253,'Product Coding'!A135:R135)</f>
        <v>-4.6423379471135053</v>
      </c>
      <c r="AL253" s="4">
        <f>SUMPRODUCT('Respondent Data'!I253:Z253,'Product Coding'!A136:R136)</f>
        <v>4.1679413675050538</v>
      </c>
      <c r="AM253" s="4">
        <f>SUMPRODUCT('Respondent Data'!I253:Z253,'Product Coding'!A137:R137)</f>
        <v>4.0075257159903845</v>
      </c>
      <c r="AN253" s="4">
        <f>SUMPRODUCT('Respondent Data'!I253:Z253,'Product Coding'!A138:R138)</f>
        <v>2.5020038799681421</v>
      </c>
      <c r="AO253" s="4">
        <f>SUMPRODUCT('Respondent Data'!I253:Z253,'Product Coding'!A139:R139)</f>
        <v>2.8345389240833907E-2</v>
      </c>
      <c r="AP253" s="4">
        <f>SUMPRODUCT('Respondent Data'!I253:Z253,'Product Coding'!A140:R140)</f>
        <v>-0.44393260330967604</v>
      </c>
      <c r="AQ253" s="4">
        <f>SUMPRODUCT('Respondent Data'!I253:Z253,'Product Coding'!A141:R141)</f>
        <v>-1.1632746869448958</v>
      </c>
      <c r="AR253" s="4">
        <f>SUMPRODUCT('Respondent Data'!I253:Z253,'Product Coding'!A142:R142)</f>
        <v>3.4442889723526262</v>
      </c>
      <c r="AS253" s="4">
        <f>SUMPRODUCT('Respondent Data'!I253:Z253,'Product Coding'!A143:R143)</f>
        <v>3.2838733208379565</v>
      </c>
      <c r="AT253" s="4">
        <f>SUMPRODUCT('Respondent Data'!I253:Z253,'Product Coding'!A144:R144)</f>
        <v>1.7783514848157143</v>
      </c>
      <c r="AU253" s="4">
        <f>SUMPRODUCT('Respondent Data'!I253:Z253,'Product Coding'!A145:R145)</f>
        <v>-0.695307005911594</v>
      </c>
      <c r="AV253" s="4">
        <f>SUMPRODUCT('Respondent Data'!I253:Z253,'Product Coding'!A146:R146)</f>
        <v>-1.1675849984621041</v>
      </c>
      <c r="AW253" s="4">
        <f>SUMPRODUCT('Respondent Data'!I253:Z253,'Product Coding'!A147:R147)</f>
        <v>-1.8869270820973238</v>
      </c>
      <c r="AX253" s="4">
        <f>SUMPRODUCT('Respondent Data'!I253:Z253,'Product Coding'!A148:R148)</f>
        <v>5.7527452768416918</v>
      </c>
      <c r="AY253" s="4">
        <f>SUMPRODUCT('Respondent Data'!I253:Z253,'Product Coding'!A149:R149)</f>
        <v>5.5923296253270216</v>
      </c>
      <c r="AZ253" s="4">
        <f>SUMPRODUCT('Respondent Data'!I253:Z253,'Product Coding'!A150:R150)</f>
        <v>4.0868077893047801</v>
      </c>
      <c r="BA253" s="4">
        <f>SUMPRODUCT('Respondent Data'!I253:Z253,'Product Coding'!A151:R151)</f>
        <v>1.6131492985774718</v>
      </c>
      <c r="BB253" s="4">
        <f>SUMPRODUCT('Respondent Data'!I253:Z253,'Product Coding'!A152:R152)</f>
        <v>1.140871306026962</v>
      </c>
      <c r="BC253" s="4">
        <f>SUMPRODUCT('Respondent Data'!I253:Z253,'Product Coding'!A153:R153)</f>
        <v>0.42152922239174212</v>
      </c>
      <c r="BD253" s="4">
        <f>SUMPRODUCT('Respondent Data'!I253:Z253,'Product Coding'!A154:R154)</f>
        <v>5.0290928816892642</v>
      </c>
      <c r="BE253" s="4">
        <f>SUMPRODUCT('Respondent Data'!I253:Z253,'Product Coding'!A155:R155)</f>
        <v>4.868677230174594</v>
      </c>
      <c r="BF253" s="4">
        <f>SUMPRODUCT('Respondent Data'!I253:Z253,'Product Coding'!A156:R156)</f>
        <v>3.3631553941523524</v>
      </c>
      <c r="BG253" s="4">
        <f>SUMPRODUCT('Respondent Data'!I253:Z253,'Product Coding'!A157:R157)</f>
        <v>0.88949690342504373</v>
      </c>
      <c r="BH253" s="4">
        <f>SUMPRODUCT('Respondent Data'!I253:Z253,'Product Coding'!A158:R158)</f>
        <v>0.41721891087453394</v>
      </c>
      <c r="BI253" s="4">
        <f>SUMPRODUCT('Respondent Data'!I253:Z253,'Product Coding'!A159:R159)</f>
        <v>-0.30212317276068584</v>
      </c>
      <c r="BJ253" s="4">
        <f>SUMPRODUCT('Respondent Data'!I253:Z253,'Product Coding'!A160:R160)</f>
        <v>7.948830252952142</v>
      </c>
      <c r="BK253" s="4">
        <f>SUMPRODUCT('Respondent Data'!I253:Z253,'Product Coding'!A161:R161)</f>
        <v>7.7884146014374718</v>
      </c>
      <c r="BL253" s="4">
        <f>SUMPRODUCT('Respondent Data'!I253:Z253,'Product Coding'!A162:R162)</f>
        <v>6.2828927654152302</v>
      </c>
      <c r="BM253" s="4">
        <f>SUMPRODUCT('Respondent Data'!I253:Z253,'Product Coding'!A163:R163)</f>
        <v>3.8092342746879218</v>
      </c>
      <c r="BN253" s="4">
        <f>SUMPRODUCT('Respondent Data'!I253:Z253,'Product Coding'!A164:R164)</f>
        <v>3.3369562821374119</v>
      </c>
      <c r="BO253" s="4">
        <f>SUMPRODUCT('Respondent Data'!I253:Z253,'Product Coding'!A165:R165)</f>
        <v>2.6176141985021921</v>
      </c>
      <c r="BP253" s="4">
        <f>SUMPRODUCT('Respondent Data'!I253:Z253,'Product Coding'!A166:R166)</f>
        <v>7.2251778577997143</v>
      </c>
      <c r="BQ253" s="4">
        <f>SUMPRODUCT('Respondent Data'!I253:Z253,'Product Coding'!A167:R167)</f>
        <v>7.0647622062850441</v>
      </c>
      <c r="BR253" s="4">
        <f>SUMPRODUCT('Respondent Data'!I253:Z253,'Product Coding'!A168:R168)</f>
        <v>5.5592403702628026</v>
      </c>
      <c r="BS253" s="4">
        <f>SUMPRODUCT('Respondent Data'!I253:Z253,'Product Coding'!A169:R169)</f>
        <v>3.0855818795354941</v>
      </c>
      <c r="BT253" s="4">
        <f>SUMPRODUCT('Respondent Data'!I253:Z253,'Product Coding'!A170:R170)</f>
        <v>2.6133038869849843</v>
      </c>
      <c r="BU253" s="4">
        <f>SUMPRODUCT('Respondent Data'!I253:Z253,'Product Coding'!A171:R171)</f>
        <v>1.8939618033497643</v>
      </c>
      <c r="BV253" s="4">
        <f>SUMPRODUCT('Respondent Data'!I253:Z253,'Product Coding'!A172:R172)</f>
        <v>4.2830761534376798</v>
      </c>
      <c r="BX253" s="4">
        <f t="shared" si="1014"/>
        <v>9.6565540632115837E-2</v>
      </c>
      <c r="BY253" s="4">
        <f t="shared" si="1015"/>
        <v>0.11336782341079853</v>
      </c>
      <c r="BZ253" s="4">
        <f t="shared" si="1016"/>
        <v>0.51089262600018548</v>
      </c>
      <c r="CA253" s="4">
        <f t="shared" si="1017"/>
        <v>6.062138675835163</v>
      </c>
      <c r="CB253" s="4">
        <f t="shared" si="1018"/>
        <v>9.7215069958076423</v>
      </c>
      <c r="CC253" s="4">
        <f t="shared" si="1019"/>
        <v>19.95905112271052</v>
      </c>
      <c r="CD253" s="4">
        <f t="shared" si="1020"/>
        <v>0.19911336790835144</v>
      </c>
      <c r="CE253" s="4">
        <f t="shared" si="1021"/>
        <v>0.23375884382773268</v>
      </c>
      <c r="CF253" s="4">
        <f t="shared" si="1022"/>
        <v>1.0534353221298776</v>
      </c>
      <c r="CG253" s="4">
        <f t="shared" si="1023"/>
        <v>12.499830069522446</v>
      </c>
      <c r="CH253" s="4">
        <f t="shared" si="1024"/>
        <v>20.04526652477611</v>
      </c>
      <c r="CI253" s="4">
        <f t="shared" si="1025"/>
        <v>41.154576086701262</v>
      </c>
      <c r="CJ253" s="4">
        <f t="shared" si="1026"/>
        <v>1.2768736450936127</v>
      </c>
      <c r="CK253" s="4">
        <f t="shared" si="1027"/>
        <v>1.499048055520668</v>
      </c>
      <c r="CL253" s="4">
        <f t="shared" si="1028"/>
        <v>6.7554670676730728</v>
      </c>
      <c r="CM253" s="4">
        <f t="shared" si="1029"/>
        <v>80.158875074968932</v>
      </c>
      <c r="CN253" s="4">
        <f t="shared" si="1030"/>
        <v>128.54622873008171</v>
      </c>
      <c r="CO253" s="4">
        <f t="shared" si="1031"/>
        <v>263.91594965284406</v>
      </c>
      <c r="CP253" s="4">
        <f t="shared" si="1032"/>
        <v>2.6328502921822414</v>
      </c>
      <c r="CQ253" s="4">
        <f t="shared" si="1033"/>
        <v>3.0909629360260293</v>
      </c>
      <c r="CR253" s="4">
        <f t="shared" si="1034"/>
        <v>13.929438916132211</v>
      </c>
      <c r="CS253" s="4">
        <f t="shared" si="1035"/>
        <v>165.28363512950338</v>
      </c>
      <c r="CT253" s="4">
        <f t="shared" si="1036"/>
        <v>265.05596475531308</v>
      </c>
      <c r="CU253" s="4">
        <f t="shared" si="1037"/>
        <v>544.18163286947754</v>
      </c>
      <c r="CV253" s="4">
        <f t="shared" si="1038"/>
        <v>0.24352625898762614</v>
      </c>
      <c r="CW253" s="4">
        <f t="shared" si="1039"/>
        <v>0.2858995221699166</v>
      </c>
      <c r="CX253" s="4">
        <f t="shared" si="1040"/>
        <v>1.2884075327468454</v>
      </c>
      <c r="CY253" s="4">
        <f t="shared" si="1041"/>
        <v>15.287958246042832</v>
      </c>
      <c r="CZ253" s="4">
        <f t="shared" si="1042"/>
        <v>24.516429100006572</v>
      </c>
      <c r="DA253" s="4">
        <f t="shared" si="1043"/>
        <v>50.334239533475412</v>
      </c>
      <c r="DB253" s="4">
        <f t="shared" si="1044"/>
        <v>0.50213909934887335</v>
      </c>
      <c r="DC253" s="4">
        <f t="shared" si="1045"/>
        <v>0.58951067192293916</v>
      </c>
      <c r="DD253" s="4">
        <f t="shared" si="1046"/>
        <v>2.6566325979683278</v>
      </c>
      <c r="DE253" s="4">
        <f t="shared" si="1047"/>
        <v>31.523013643227639</v>
      </c>
      <c r="DF253" s="4">
        <f t="shared" si="1048"/>
        <v>50.55166403288495</v>
      </c>
      <c r="DG253" s="4">
        <f t="shared" si="1049"/>
        <v>103.78671199902936</v>
      </c>
      <c r="DH253" s="4">
        <f t="shared" si="1050"/>
        <v>1.5484103414291217E-2</v>
      </c>
      <c r="DI253" s="4">
        <f t="shared" si="1051"/>
        <v>1.8178317959544426E-2</v>
      </c>
      <c r="DJ253" s="4">
        <f t="shared" si="1052"/>
        <v>8.192067483703111E-2</v>
      </c>
      <c r="DK253" s="4">
        <f t="shared" si="1053"/>
        <v>0.97205257231468123</v>
      </c>
      <c r="DL253" s="4">
        <f t="shared" si="1054"/>
        <v>1.5588254224072355</v>
      </c>
      <c r="DM253" s="4">
        <f t="shared" si="1055"/>
        <v>3.2003964313993745</v>
      </c>
      <c r="DN253" s="4">
        <f t="shared" si="1056"/>
        <v>3.192745527730572E-2</v>
      </c>
      <c r="DO253" s="4">
        <f t="shared" si="1057"/>
        <v>3.7482792393024419E-2</v>
      </c>
      <c r="DP253" s="4">
        <f t="shared" si="1058"/>
        <v>0.16891637908669577</v>
      </c>
      <c r="DQ253" s="4">
        <f t="shared" si="1059"/>
        <v>2.0043243189090783</v>
      </c>
      <c r="DR253" s="4">
        <f t="shared" si="1060"/>
        <v>3.2142209094973557</v>
      </c>
      <c r="DS253" s="4">
        <f t="shared" si="1061"/>
        <v>6.5990591252990347</v>
      </c>
      <c r="DT253" s="4">
        <f t="shared" si="1062"/>
        <v>3.1740551647143683E-3</v>
      </c>
      <c r="DU253" s="4">
        <f t="shared" si="1063"/>
        <v>3.7263367765974819E-3</v>
      </c>
      <c r="DV253" s="4">
        <f t="shared" si="1064"/>
        <v>1.6792754097946422E-2</v>
      </c>
      <c r="DW253" s="4">
        <f t="shared" si="1065"/>
        <v>0.19925909850754719</v>
      </c>
      <c r="DX253" s="4">
        <f t="shared" si="1066"/>
        <v>0.31954048293898119</v>
      </c>
      <c r="DY253" s="4">
        <f t="shared" si="1067"/>
        <v>0.65604281697324296</v>
      </c>
      <c r="DZ253" s="4">
        <f t="shared" si="1068"/>
        <v>6.5447447364363944E-3</v>
      </c>
      <c r="EA253" s="4">
        <f t="shared" si="1069"/>
        <v>7.683522100038984E-3</v>
      </c>
      <c r="EB253" s="4">
        <f t="shared" si="1070"/>
        <v>3.4625828251064993E-2</v>
      </c>
      <c r="EC253" s="4">
        <f t="shared" si="1071"/>
        <v>0.41086240423350873</v>
      </c>
      <c r="ED253" s="4">
        <f t="shared" si="1072"/>
        <v>0.65887666888783802</v>
      </c>
      <c r="EE253" s="4">
        <f t="shared" si="1073"/>
        <v>1.3527278356704049</v>
      </c>
      <c r="EF253" s="4">
        <f t="shared" si="1074"/>
        <v>3.5307493152358357E-4</v>
      </c>
      <c r="EG253" s="4">
        <f t="shared" si="1075"/>
        <v>4.1450952612834122E-4</v>
      </c>
      <c r="EH253" s="4">
        <f t="shared" si="1076"/>
        <v>1.8679891166158628E-3</v>
      </c>
      <c r="EI253" s="4">
        <f t="shared" si="1077"/>
        <v>2.2165144873067855E-2</v>
      </c>
      <c r="EJ253" s="4">
        <f t="shared" si="1078"/>
        <v>3.5544982137336728E-2</v>
      </c>
      <c r="EK253" s="4">
        <f t="shared" si="1079"/>
        <v>7.2976763370214179E-2</v>
      </c>
      <c r="EL253" s="4">
        <f t="shared" si="1080"/>
        <v>7.280230429972883E-4</v>
      </c>
      <c r="EM253" s="4">
        <f t="shared" si="1081"/>
        <v>8.5469813804428128E-4</v>
      </c>
      <c r="EN253" s="4">
        <f t="shared" si="1082"/>
        <v>3.8517011533390614E-3</v>
      </c>
      <c r="EO253" s="4">
        <f t="shared" si="1083"/>
        <v>4.570343226955708E-2</v>
      </c>
      <c r="EP253" s="4">
        <f t="shared" si="1084"/>
        <v>7.3291994838720675E-2</v>
      </c>
      <c r="EQ253" s="4">
        <f t="shared" si="1085"/>
        <v>0.15047447607683714</v>
      </c>
      <c r="ER253" s="4">
        <f t="shared" si="1086"/>
        <v>1.3800145361427488E-2</v>
      </c>
      <c r="ET253" s="4">
        <f t="shared" si="1087"/>
        <v>0.91193819516118435</v>
      </c>
      <c r="EU253" s="4">
        <f t="shared" si="1088"/>
        <v>0.89817576812710775</v>
      </c>
      <c r="EV253" s="4">
        <f t="shared" si="1089"/>
        <v>0.66186040145507807</v>
      </c>
      <c r="EW253" s="4">
        <f t="shared" si="1090"/>
        <v>0.14160016475203821</v>
      </c>
      <c r="EX253" s="4">
        <f t="shared" si="1091"/>
        <v>9.3270470316441825E-2</v>
      </c>
      <c r="EY253" s="4">
        <f t="shared" si="1092"/>
        <v>4.7712083631325931E-2</v>
      </c>
      <c r="EZ253" s="4">
        <f t="shared" si="1093"/>
        <v>0.83394950532853229</v>
      </c>
      <c r="FA253" s="4">
        <f t="shared" si="1094"/>
        <v>0.81053117066014568</v>
      </c>
      <c r="FB253" s="4">
        <f t="shared" si="1095"/>
        <v>0.48698879834343817</v>
      </c>
      <c r="FC253" s="4">
        <f t="shared" si="1096"/>
        <v>7.4075006488979814E-2</v>
      </c>
      <c r="FD253" s="4">
        <f t="shared" si="1097"/>
        <v>4.7516623218942032E-2</v>
      </c>
      <c r="FE253" s="4">
        <f t="shared" si="1098"/>
        <v>2.3722216965087108E-2</v>
      </c>
      <c r="FF253" s="4">
        <f t="shared" si="1099"/>
        <v>0.43919872416059591</v>
      </c>
      <c r="FG253" s="4">
        <f t="shared" si="1100"/>
        <v>0.40015236913547603</v>
      </c>
      <c r="FH253" s="4">
        <f t="shared" si="1101"/>
        <v>0.12894129925047015</v>
      </c>
      <c r="FI253" s="4">
        <f t="shared" si="1102"/>
        <v>1.2321511345201241E-2</v>
      </c>
      <c r="FJ253" s="4">
        <f t="shared" si="1103"/>
        <v>7.719252114112618E-3</v>
      </c>
      <c r="FK253" s="4">
        <f t="shared" si="1104"/>
        <v>3.7747821575501135E-3</v>
      </c>
      <c r="FL253" s="4">
        <f t="shared" si="1105"/>
        <v>0.27526595361002426</v>
      </c>
      <c r="FM253" s="4">
        <f t="shared" si="1106"/>
        <v>0.24444122707486621</v>
      </c>
      <c r="FN253" s="4">
        <f t="shared" si="1107"/>
        <v>6.6981753675915856E-2</v>
      </c>
      <c r="FO253" s="4">
        <f t="shared" si="1108"/>
        <v>6.013820898377582E-3</v>
      </c>
      <c r="FP253" s="4">
        <f t="shared" si="1109"/>
        <v>3.7586077084183476E-3</v>
      </c>
      <c r="FQ253" s="4">
        <f t="shared" si="1110"/>
        <v>1.8342510820415164E-3</v>
      </c>
      <c r="FR253" s="4">
        <f t="shared" si="1111"/>
        <v>0.80416476352828725</v>
      </c>
      <c r="FS253" s="4">
        <f t="shared" si="1112"/>
        <v>0.77766573729845567</v>
      </c>
      <c r="FT253" s="4">
        <f t="shared" si="1113"/>
        <v>0.43698510238675431</v>
      </c>
      <c r="FU253" s="4">
        <f t="shared" si="1114"/>
        <v>6.1395049329952107E-2</v>
      </c>
      <c r="FV253" s="4">
        <f t="shared" si="1115"/>
        <v>3.9190436721404029E-2</v>
      </c>
      <c r="FW253" s="4">
        <f t="shared" si="1116"/>
        <v>1.948017559211904E-2</v>
      </c>
      <c r="FX253" s="4">
        <f t="shared" si="1117"/>
        <v>0.66571730969087106</v>
      </c>
      <c r="FY253" s="4">
        <f t="shared" si="1118"/>
        <v>0.62912443286098352</v>
      </c>
      <c r="FZ253" s="4">
        <f t="shared" si="1119"/>
        <v>0.27347565641558108</v>
      </c>
      <c r="GA253" s="4">
        <f t="shared" si="1120"/>
        <v>3.074745812211141E-2</v>
      </c>
      <c r="GB253" s="4">
        <f t="shared" si="1121"/>
        <v>1.9398015927518792E-2</v>
      </c>
      <c r="GC253" s="4">
        <f t="shared" si="1122"/>
        <v>9.5431947517282817E-3</v>
      </c>
      <c r="GD253" s="4">
        <f t="shared" si="1123"/>
        <v>0.98475199822209913</v>
      </c>
      <c r="GE253" s="4">
        <f t="shared" si="1124"/>
        <v>0.98214623348494168</v>
      </c>
      <c r="GF253" s="4">
        <f t="shared" si="1125"/>
        <v>0.92428218006891238</v>
      </c>
      <c r="GG253" s="4">
        <f t="shared" si="1126"/>
        <v>0.50708587288129847</v>
      </c>
      <c r="GH253" s="4">
        <f t="shared" si="1127"/>
        <v>0.39080430858750886</v>
      </c>
      <c r="GI253" s="4">
        <f t="shared" si="1128"/>
        <v>0.23807276678093145</v>
      </c>
      <c r="GJ253" s="4">
        <f t="shared" si="1129"/>
        <v>0.96906036842606735</v>
      </c>
      <c r="GK253" s="4">
        <f t="shared" si="1130"/>
        <v>0.96387140811601535</v>
      </c>
      <c r="GL253" s="4">
        <f t="shared" si="1131"/>
        <v>0.85549318829917131</v>
      </c>
      <c r="GM253" s="4">
        <f t="shared" si="1132"/>
        <v>0.33285354504040932</v>
      </c>
      <c r="GN253" s="4">
        <f t="shared" si="1133"/>
        <v>0.23729178452566535</v>
      </c>
      <c r="GO253" s="4">
        <f t="shared" si="1134"/>
        <v>0.13159523876722679</v>
      </c>
      <c r="GP253" s="4">
        <f t="shared" si="1135"/>
        <v>0.99683598758523195</v>
      </c>
      <c r="GQ253" s="4">
        <f t="shared" si="1136"/>
        <v>0.99628749725889998</v>
      </c>
      <c r="GR253" s="4">
        <f t="shared" si="1137"/>
        <v>0.98348458520158888</v>
      </c>
      <c r="GS253" s="4">
        <f t="shared" si="1138"/>
        <v>0.83384816612563473</v>
      </c>
      <c r="GT253" s="4">
        <f t="shared" si="1139"/>
        <v>0.7578395759201898</v>
      </c>
      <c r="GU253" s="4">
        <f t="shared" si="1140"/>
        <v>0.60384912138183999</v>
      </c>
      <c r="GV253" s="4">
        <f t="shared" si="1141"/>
        <v>0.9934978104344977</v>
      </c>
      <c r="GW253" s="4">
        <f t="shared" si="1142"/>
        <v>0.99237506426221356</v>
      </c>
      <c r="GX253" s="4">
        <f t="shared" si="1143"/>
        <v>0.96653299453233577</v>
      </c>
      <c r="GY253" s="4">
        <f t="shared" si="1144"/>
        <v>0.7087863401840937</v>
      </c>
      <c r="GZ253" s="4">
        <f t="shared" si="1145"/>
        <v>0.60281756851184776</v>
      </c>
      <c r="HA253" s="4">
        <f t="shared" si="1146"/>
        <v>0.42503853817628345</v>
      </c>
      <c r="HB253" s="4">
        <f t="shared" si="1147"/>
        <v>0.99964704968638429</v>
      </c>
      <c r="HC253" s="4">
        <f t="shared" si="1148"/>
        <v>0.99958566222082823</v>
      </c>
      <c r="HD253" s="4">
        <f t="shared" si="1149"/>
        <v>0.99813549376074695</v>
      </c>
      <c r="HE253" s="4">
        <f t="shared" si="1150"/>
        <v>0.97831549531478079</v>
      </c>
      <c r="HF253" s="4">
        <f t="shared" si="1151"/>
        <v>0.9656750959635062</v>
      </c>
      <c r="HG253" s="4">
        <f t="shared" si="1152"/>
        <v>0.93198663208605337</v>
      </c>
      <c r="HH253" s="4">
        <f t="shared" si="1153"/>
        <v>0.99927250658896949</v>
      </c>
      <c r="HI253" s="4">
        <f t="shared" si="1154"/>
        <v>0.99914603174703154</v>
      </c>
      <c r="HJ253" s="4">
        <f t="shared" si="1155"/>
        <v>0.9961630775253818</v>
      </c>
      <c r="HK253" s="4">
        <f t="shared" si="1156"/>
        <v>0.95629407835989977</v>
      </c>
      <c r="HL253" s="4">
        <f t="shared" si="1157"/>
        <v>0.93171290274112772</v>
      </c>
      <c r="HM253" s="4">
        <f t="shared" si="1158"/>
        <v>0.8692065932744889</v>
      </c>
      <c r="HN253" s="4">
        <f t="shared" si="1159"/>
        <v>0.98638770627073868</v>
      </c>
      <c r="HP253" s="4">
        <f t="shared" ref="HP253:IU253" si="1337">IF(B1=1,ET253,0)</f>
        <v>0.91193819516118435</v>
      </c>
      <c r="HQ253" s="4">
        <f t="shared" si="1337"/>
        <v>0.89817576812710775</v>
      </c>
      <c r="HR253" s="4">
        <f t="shared" si="1337"/>
        <v>0.66186040145507807</v>
      </c>
      <c r="HS253" s="4">
        <f t="shared" si="1337"/>
        <v>0.14160016475203821</v>
      </c>
      <c r="HT253" s="4">
        <f t="shared" si="1337"/>
        <v>9.3270470316441825E-2</v>
      </c>
      <c r="HU253" s="4">
        <f t="shared" si="1337"/>
        <v>4.7712083631325931E-2</v>
      </c>
      <c r="HV253" s="4">
        <f t="shared" si="1337"/>
        <v>0.83394950532853229</v>
      </c>
      <c r="HW253" s="4">
        <f t="shared" si="1337"/>
        <v>0.81053117066014568</v>
      </c>
      <c r="HX253" s="4">
        <f t="shared" si="1337"/>
        <v>0.48698879834343817</v>
      </c>
      <c r="HY253" s="4">
        <f t="shared" si="1337"/>
        <v>7.4075006488979814E-2</v>
      </c>
      <c r="HZ253" s="4">
        <f t="shared" si="1337"/>
        <v>4.7516623218942032E-2</v>
      </c>
      <c r="IA253" s="4">
        <f t="shared" si="1337"/>
        <v>2.3722216965087108E-2</v>
      </c>
      <c r="IB253" s="4">
        <f t="shared" si="1337"/>
        <v>0.43919872416059591</v>
      </c>
      <c r="IC253" s="4">
        <f t="shared" si="1337"/>
        <v>0.40015236913547603</v>
      </c>
      <c r="ID253" s="4">
        <f t="shared" si="1337"/>
        <v>0.12894129925047015</v>
      </c>
      <c r="IE253" s="4">
        <f t="shared" si="1337"/>
        <v>1.2321511345201241E-2</v>
      </c>
      <c r="IF253" s="4">
        <f t="shared" si="1337"/>
        <v>7.719252114112618E-3</v>
      </c>
      <c r="IG253" s="4">
        <f t="shared" si="1337"/>
        <v>3.7747821575501135E-3</v>
      </c>
      <c r="IH253" s="4">
        <f t="shared" si="1337"/>
        <v>0.27526595361002426</v>
      </c>
      <c r="II253" s="4">
        <f t="shared" si="1337"/>
        <v>0.24444122707486621</v>
      </c>
      <c r="IJ253" s="4">
        <f t="shared" si="1337"/>
        <v>6.6981753675915856E-2</v>
      </c>
      <c r="IK253" s="4">
        <f t="shared" si="1337"/>
        <v>6.013820898377582E-3</v>
      </c>
      <c r="IL253" s="4">
        <f t="shared" si="1337"/>
        <v>3.7586077084183476E-3</v>
      </c>
      <c r="IM253" s="4">
        <f t="shared" si="1337"/>
        <v>1.8342510820415164E-3</v>
      </c>
      <c r="IN253" s="4">
        <f t="shared" si="1337"/>
        <v>0.80416476352828725</v>
      </c>
      <c r="IO253" s="4">
        <f t="shared" si="1337"/>
        <v>0.77766573729845567</v>
      </c>
      <c r="IP253" s="4">
        <f t="shared" si="1337"/>
        <v>0.43698510238675431</v>
      </c>
      <c r="IQ253" s="4">
        <f t="shared" si="1337"/>
        <v>6.1395049329952107E-2</v>
      </c>
      <c r="IR253" s="4">
        <f t="shared" si="1337"/>
        <v>3.9190436721404029E-2</v>
      </c>
      <c r="IS253" s="4">
        <f t="shared" si="1337"/>
        <v>1.948017559211904E-2</v>
      </c>
      <c r="IT253" s="4">
        <f t="shared" si="1337"/>
        <v>0.66571730969087106</v>
      </c>
      <c r="IU253" s="4">
        <f t="shared" si="1337"/>
        <v>0.62912443286098352</v>
      </c>
      <c r="IV253" s="4">
        <f t="shared" ref="IV253:KA253" si="1338">IF(AH1=1,FZ253,0)</f>
        <v>0.27347565641558108</v>
      </c>
      <c r="IW253" s="4">
        <f t="shared" si="1338"/>
        <v>3.074745812211141E-2</v>
      </c>
      <c r="IX253" s="4">
        <f t="shared" si="1338"/>
        <v>1.9398015927518792E-2</v>
      </c>
      <c r="IY253" s="4">
        <f t="shared" si="1338"/>
        <v>9.5431947517282817E-3</v>
      </c>
      <c r="IZ253" s="4">
        <f t="shared" si="1338"/>
        <v>0.98475199822209913</v>
      </c>
      <c r="JA253" s="4">
        <f t="shared" si="1338"/>
        <v>0.98214623348494168</v>
      </c>
      <c r="JB253" s="4">
        <f t="shared" si="1338"/>
        <v>0.92428218006891238</v>
      </c>
      <c r="JC253" s="4">
        <f t="shared" si="1338"/>
        <v>0.50708587288129847</v>
      </c>
      <c r="JD253" s="4">
        <f t="shared" si="1338"/>
        <v>0.39080430858750886</v>
      </c>
      <c r="JE253" s="4">
        <f t="shared" si="1338"/>
        <v>0.23807276678093145</v>
      </c>
      <c r="JF253" s="4">
        <f t="shared" si="1338"/>
        <v>0.96906036842606735</v>
      </c>
      <c r="JG253" s="4">
        <f t="shared" si="1338"/>
        <v>0.96387140811601535</v>
      </c>
      <c r="JH253" s="4">
        <f t="shared" si="1338"/>
        <v>0.85549318829917131</v>
      </c>
      <c r="JI253" s="4">
        <f t="shared" si="1338"/>
        <v>0.33285354504040932</v>
      </c>
      <c r="JJ253" s="4">
        <f t="shared" si="1338"/>
        <v>0.23729178452566535</v>
      </c>
      <c r="JK253" s="4">
        <f t="shared" si="1338"/>
        <v>0.13159523876722679</v>
      </c>
      <c r="JL253" s="4">
        <f t="shared" si="1338"/>
        <v>0.99683598758523195</v>
      </c>
      <c r="JM253" s="4">
        <f t="shared" si="1338"/>
        <v>0.99628749725889998</v>
      </c>
      <c r="JN253" s="4">
        <f t="shared" si="1338"/>
        <v>0.98348458520158888</v>
      </c>
      <c r="JO253" s="4">
        <f t="shared" si="1338"/>
        <v>0.83384816612563473</v>
      </c>
      <c r="JP253" s="4">
        <f t="shared" si="1338"/>
        <v>0.7578395759201898</v>
      </c>
      <c r="JQ253" s="4">
        <f t="shared" si="1338"/>
        <v>0.60384912138183999</v>
      </c>
      <c r="JR253" s="4">
        <f t="shared" si="1338"/>
        <v>0.9934978104344977</v>
      </c>
      <c r="JS253" s="4">
        <f t="shared" si="1338"/>
        <v>0.99237506426221356</v>
      </c>
      <c r="JT253" s="4">
        <f t="shared" si="1338"/>
        <v>0.96653299453233577</v>
      </c>
      <c r="JU253" s="4">
        <f t="shared" si="1338"/>
        <v>0.7087863401840937</v>
      </c>
      <c r="JV253" s="4">
        <f t="shared" si="1338"/>
        <v>0.60281756851184776</v>
      </c>
      <c r="JW253" s="4">
        <f t="shared" si="1338"/>
        <v>0.42503853817628345</v>
      </c>
      <c r="JX253" s="4">
        <f t="shared" si="1338"/>
        <v>0.99964704968638429</v>
      </c>
      <c r="JY253" s="4">
        <f t="shared" si="1338"/>
        <v>0.99958566222082823</v>
      </c>
      <c r="JZ253" s="4">
        <f t="shared" si="1338"/>
        <v>0.99813549376074695</v>
      </c>
      <c r="KA253" s="4">
        <f t="shared" si="1338"/>
        <v>0.97831549531478079</v>
      </c>
      <c r="KB253" s="4">
        <f t="shared" ref="KB253:KJ253" si="1339">IF(BN1=1,HF253,0)</f>
        <v>0.9656750959635062</v>
      </c>
      <c r="KC253" s="4">
        <f t="shared" si="1339"/>
        <v>0.93198663208605337</v>
      </c>
      <c r="KD253" s="4">
        <f t="shared" si="1339"/>
        <v>0.99927250658896949</v>
      </c>
      <c r="KE253" s="4">
        <f t="shared" si="1339"/>
        <v>0.99914603174703154</v>
      </c>
      <c r="KF253" s="4">
        <f t="shared" si="1339"/>
        <v>0.9961630775253818</v>
      </c>
      <c r="KG253" s="4">
        <f t="shared" si="1339"/>
        <v>0.95629407835989977</v>
      </c>
      <c r="KH253" s="4">
        <f t="shared" si="1339"/>
        <v>0.93171290274112772</v>
      </c>
      <c r="KI253" s="4">
        <f t="shared" si="1339"/>
        <v>0.8692065932744889</v>
      </c>
      <c r="KJ253" s="4">
        <f t="shared" si="1339"/>
        <v>0</v>
      </c>
    </row>
    <row r="254" spans="1:296" x14ac:dyDescent="0.2">
      <c r="A254" s="4" t="str">
        <f>'Respondent Data'!A254</f>
        <v>2170</v>
      </c>
      <c r="B254" s="4">
        <f>SUMPRODUCT('Respondent Data'!I254:Z254,'Product Coding'!A100:R100)</f>
        <v>1.3851639274150167</v>
      </c>
      <c r="C254" s="4">
        <f>SUMPRODUCT('Respondent Data'!I254:Z254,'Product Coding'!A101:R101)</f>
        <v>0.66784465075142174</v>
      </c>
      <c r="D254" s="4">
        <f>SUMPRODUCT('Respondent Data'!I254:Z254,'Product Coding'!A102:R102)</f>
        <v>0.71471155397632691</v>
      </c>
      <c r="E254" s="4">
        <f>SUMPRODUCT('Respondent Data'!I254:Z254,'Product Coding'!A103:R103)</f>
        <v>-0.50490954578067404</v>
      </c>
      <c r="F254" s="4">
        <f>SUMPRODUCT('Respondent Data'!I254:Z254,'Product Coding'!A104:R104)</f>
        <v>-1.9329665218388432</v>
      </c>
      <c r="G254" s="4">
        <f>SUMPRODUCT('Respondent Data'!I254:Z254,'Product Coding'!A105:R105)</f>
        <v>-2.3204058330468933</v>
      </c>
      <c r="H254" s="4">
        <f>SUMPRODUCT('Respondent Data'!I254:Z254,'Product Coding'!A106:R106)</f>
        <v>-0.1311818059487373</v>
      </c>
      <c r="I254" s="4">
        <f>SUMPRODUCT('Respondent Data'!I254:Z254,'Product Coding'!A107:R107)</f>
        <v>-0.84850108261233226</v>
      </c>
      <c r="J254" s="4">
        <f>SUMPRODUCT('Respondent Data'!I254:Z254,'Product Coding'!A108:R108)</f>
        <v>-0.80163417938742709</v>
      </c>
      <c r="K254" s="4">
        <f>SUMPRODUCT('Respondent Data'!I254:Z254,'Product Coding'!A109:R109)</f>
        <v>-2.021255279144428</v>
      </c>
      <c r="L254" s="4">
        <f>SUMPRODUCT('Respondent Data'!I254:Z254,'Product Coding'!A110:R110)</f>
        <v>-3.4493122552025972</v>
      </c>
      <c r="M254" s="4">
        <f>SUMPRODUCT('Respondent Data'!I254:Z254,'Product Coding'!A111:R111)</f>
        <v>-3.8367515664106473</v>
      </c>
      <c r="N254" s="4">
        <f>SUMPRODUCT('Respondent Data'!I254:Z254,'Product Coding'!A112:R112)</f>
        <v>4.4444051058416534E-2</v>
      </c>
      <c r="O254" s="4">
        <f>SUMPRODUCT('Respondent Data'!I254:Z254,'Product Coding'!A113:R113)</f>
        <v>-0.67287522560517843</v>
      </c>
      <c r="P254" s="4">
        <f>SUMPRODUCT('Respondent Data'!I254:Z254,'Product Coding'!A114:R114)</f>
        <v>-0.62600832238027326</v>
      </c>
      <c r="Q254" s="4">
        <f>SUMPRODUCT('Respondent Data'!I254:Z254,'Product Coding'!A115:R115)</f>
        <v>-1.8456294221372742</v>
      </c>
      <c r="R254" s="4">
        <f>SUMPRODUCT('Respondent Data'!I254:Z254,'Product Coding'!A116:R116)</f>
        <v>-3.2736863981954429</v>
      </c>
      <c r="S254" s="4">
        <f>SUMPRODUCT('Respondent Data'!I254:Z254,'Product Coding'!A117:R117)</f>
        <v>-3.661125709403493</v>
      </c>
      <c r="T254" s="4">
        <f>SUMPRODUCT('Respondent Data'!I254:Z254,'Product Coding'!A118:R118)</f>
        <v>-1.4719016823053375</v>
      </c>
      <c r="U254" s="4">
        <f>SUMPRODUCT('Respondent Data'!I254:Z254,'Product Coding'!A119:R119)</f>
        <v>-2.1892209589689324</v>
      </c>
      <c r="V254" s="4">
        <f>SUMPRODUCT('Respondent Data'!I254:Z254,'Product Coding'!A120:R120)</f>
        <v>-2.1423540557440273</v>
      </c>
      <c r="W254" s="4">
        <f>SUMPRODUCT('Respondent Data'!I254:Z254,'Product Coding'!A121:R121)</f>
        <v>-3.3619751555010282</v>
      </c>
      <c r="X254" s="4">
        <f>SUMPRODUCT('Respondent Data'!I254:Z254,'Product Coding'!A122:R122)</f>
        <v>-4.7900321315591974</v>
      </c>
      <c r="Y254" s="4">
        <f>SUMPRODUCT('Respondent Data'!I254:Z254,'Product Coding'!A123:R123)</f>
        <v>-5.1774714427672475</v>
      </c>
      <c r="Z254" s="4">
        <f>SUMPRODUCT('Respondent Data'!I254:Z254,'Product Coding'!A124:R124)</f>
        <v>2.4673167166289565</v>
      </c>
      <c r="AA254" s="4">
        <f>SUMPRODUCT('Respondent Data'!I254:Z254,'Product Coding'!A125:R125)</f>
        <v>1.7499974399653617</v>
      </c>
      <c r="AB254" s="4">
        <f>SUMPRODUCT('Respondent Data'!I254:Z254,'Product Coding'!A126:R126)</f>
        <v>1.7968643431902669</v>
      </c>
      <c r="AC254" s="4">
        <f>SUMPRODUCT('Respondent Data'!I254:Z254,'Product Coding'!A127:R127)</f>
        <v>0.57724324343326594</v>
      </c>
      <c r="AD254" s="4">
        <f>SUMPRODUCT('Respondent Data'!I254:Z254,'Product Coding'!A128:R128)</f>
        <v>-0.85081373262490301</v>
      </c>
      <c r="AE254" s="4">
        <f>SUMPRODUCT('Respondent Data'!I254:Z254,'Product Coding'!A129:R129)</f>
        <v>-1.2382530438329531</v>
      </c>
      <c r="AF254" s="4">
        <f>SUMPRODUCT('Respondent Data'!I254:Z254,'Product Coding'!A130:R130)</f>
        <v>0.95097098326520269</v>
      </c>
      <c r="AG254" s="4">
        <f>SUMPRODUCT('Respondent Data'!I254:Z254,'Product Coding'!A131:R131)</f>
        <v>0.23365170660160772</v>
      </c>
      <c r="AH254" s="4">
        <f>SUMPRODUCT('Respondent Data'!I254:Z254,'Product Coding'!A132:R132)</f>
        <v>0.28051860982651289</v>
      </c>
      <c r="AI254" s="4">
        <f>SUMPRODUCT('Respondent Data'!I254:Z254,'Product Coding'!A133:R133)</f>
        <v>-0.93910248993048806</v>
      </c>
      <c r="AJ254" s="4">
        <f>SUMPRODUCT('Respondent Data'!I254:Z254,'Product Coding'!A134:R134)</f>
        <v>-2.367159465988657</v>
      </c>
      <c r="AK254" s="4">
        <f>SUMPRODUCT('Respondent Data'!I254:Z254,'Product Coding'!A135:R135)</f>
        <v>-2.7545987771967071</v>
      </c>
      <c r="AL254" s="4">
        <f>SUMPRODUCT('Respondent Data'!I254:Z254,'Product Coding'!A136:R136)</f>
        <v>5.1285191925664773</v>
      </c>
      <c r="AM254" s="4">
        <f>SUMPRODUCT('Respondent Data'!I254:Z254,'Product Coding'!A137:R137)</f>
        <v>4.4111999159028823</v>
      </c>
      <c r="AN254" s="4">
        <f>SUMPRODUCT('Respondent Data'!I254:Z254,'Product Coding'!A138:R138)</f>
        <v>4.4580668191277866</v>
      </c>
      <c r="AO254" s="4">
        <f>SUMPRODUCT('Respondent Data'!I254:Z254,'Product Coding'!A139:R139)</f>
        <v>3.2384457193707861</v>
      </c>
      <c r="AP254" s="4">
        <f>SUMPRODUCT('Respondent Data'!I254:Z254,'Product Coding'!A140:R140)</f>
        <v>1.8103887433126171</v>
      </c>
      <c r="AQ254" s="4">
        <f>SUMPRODUCT('Respondent Data'!I254:Z254,'Product Coding'!A141:R141)</f>
        <v>1.422949432104567</v>
      </c>
      <c r="AR254" s="4">
        <f>SUMPRODUCT('Respondent Data'!I254:Z254,'Product Coding'!A142:R142)</f>
        <v>3.6121734592027228</v>
      </c>
      <c r="AS254" s="4">
        <f>SUMPRODUCT('Respondent Data'!I254:Z254,'Product Coding'!A143:R143)</f>
        <v>2.8948541825391279</v>
      </c>
      <c r="AT254" s="4">
        <f>SUMPRODUCT('Respondent Data'!I254:Z254,'Product Coding'!A144:R144)</f>
        <v>2.941721085764033</v>
      </c>
      <c r="AU254" s="4">
        <f>SUMPRODUCT('Respondent Data'!I254:Z254,'Product Coding'!A145:R145)</f>
        <v>1.7220999860070321</v>
      </c>
      <c r="AV254" s="4">
        <f>SUMPRODUCT('Respondent Data'!I254:Z254,'Product Coding'!A146:R146)</f>
        <v>0.29404300994886312</v>
      </c>
      <c r="AW254" s="4">
        <f>SUMPRODUCT('Respondent Data'!I254:Z254,'Product Coding'!A147:R147)</f>
        <v>-9.3396301259186965E-2</v>
      </c>
      <c r="AX254" s="4">
        <f>SUMPRODUCT('Respondent Data'!I254:Z254,'Product Coding'!A148:R148)</f>
        <v>6.5574737969246559</v>
      </c>
      <c r="AY254" s="4">
        <f>SUMPRODUCT('Respondent Data'!I254:Z254,'Product Coding'!A149:R149)</f>
        <v>5.840154520261061</v>
      </c>
      <c r="AZ254" s="4">
        <f>SUMPRODUCT('Respondent Data'!I254:Z254,'Product Coding'!A150:R150)</f>
        <v>5.887021423485967</v>
      </c>
      <c r="BA254" s="4">
        <f>SUMPRODUCT('Respondent Data'!I254:Z254,'Product Coding'!A151:R151)</f>
        <v>4.6674003237289661</v>
      </c>
      <c r="BB254" s="4">
        <f>SUMPRODUCT('Respondent Data'!I254:Z254,'Product Coding'!A152:R152)</f>
        <v>3.2393433476707973</v>
      </c>
      <c r="BC254" s="4">
        <f>SUMPRODUCT('Respondent Data'!I254:Z254,'Product Coding'!A153:R153)</f>
        <v>2.8519040364627473</v>
      </c>
      <c r="BD254" s="4">
        <f>SUMPRODUCT('Respondent Data'!I254:Z254,'Product Coding'!A154:R154)</f>
        <v>5.0411280635609028</v>
      </c>
      <c r="BE254" s="4">
        <f>SUMPRODUCT('Respondent Data'!I254:Z254,'Product Coding'!A155:R155)</f>
        <v>4.3238087868973079</v>
      </c>
      <c r="BF254" s="4">
        <f>SUMPRODUCT('Respondent Data'!I254:Z254,'Product Coding'!A156:R156)</f>
        <v>4.3706756901222139</v>
      </c>
      <c r="BG254" s="4">
        <f>SUMPRODUCT('Respondent Data'!I254:Z254,'Product Coding'!A157:R157)</f>
        <v>3.1510545903652121</v>
      </c>
      <c r="BH254" s="4">
        <f>SUMPRODUCT('Respondent Data'!I254:Z254,'Product Coding'!A158:R158)</f>
        <v>1.7229976143070433</v>
      </c>
      <c r="BI254" s="4">
        <f>SUMPRODUCT('Respondent Data'!I254:Z254,'Product Coding'!A159:R159)</f>
        <v>1.3355583030989933</v>
      </c>
      <c r="BJ254" s="4">
        <f>SUMPRODUCT('Respondent Data'!I254:Z254,'Product Coding'!A160:R160)</f>
        <v>8.2174842576427061</v>
      </c>
      <c r="BK254" s="4">
        <f>SUMPRODUCT('Respondent Data'!I254:Z254,'Product Coding'!A161:R161)</f>
        <v>7.5001649809791111</v>
      </c>
      <c r="BL254" s="4">
        <f>SUMPRODUCT('Respondent Data'!I254:Z254,'Product Coding'!A162:R162)</f>
        <v>7.5470318842040172</v>
      </c>
      <c r="BM254" s="4">
        <f>SUMPRODUCT('Respondent Data'!I254:Z254,'Product Coding'!A163:R163)</f>
        <v>6.3274107844470162</v>
      </c>
      <c r="BN254" s="4">
        <f>SUMPRODUCT('Respondent Data'!I254:Z254,'Product Coding'!A164:R164)</f>
        <v>4.899353808388847</v>
      </c>
      <c r="BO254" s="4">
        <f>SUMPRODUCT('Respondent Data'!I254:Z254,'Product Coding'!A165:R165)</f>
        <v>4.511914497180797</v>
      </c>
      <c r="BP254" s="4">
        <f>SUMPRODUCT('Respondent Data'!I254:Z254,'Product Coding'!A166:R166)</f>
        <v>6.701138524278953</v>
      </c>
      <c r="BQ254" s="4">
        <f>SUMPRODUCT('Respondent Data'!I254:Z254,'Product Coding'!A167:R167)</f>
        <v>5.983819247615358</v>
      </c>
      <c r="BR254" s="4">
        <f>SUMPRODUCT('Respondent Data'!I254:Z254,'Product Coding'!A168:R168)</f>
        <v>6.0306861508402623</v>
      </c>
      <c r="BS254" s="4">
        <f>SUMPRODUCT('Respondent Data'!I254:Z254,'Product Coding'!A169:R169)</f>
        <v>4.8110650510832613</v>
      </c>
      <c r="BT254" s="4">
        <f>SUMPRODUCT('Respondent Data'!I254:Z254,'Product Coding'!A170:R170)</f>
        <v>3.3830080750250926</v>
      </c>
      <c r="BU254" s="4">
        <f>SUMPRODUCT('Respondent Data'!I254:Z254,'Product Coding'!A171:R171)</f>
        <v>2.9955687638170425</v>
      </c>
      <c r="BV254" s="4">
        <f>SUMPRODUCT('Respondent Data'!I254:Z254,'Product Coding'!A172:R172)</f>
        <v>-3.6704824132151899</v>
      </c>
      <c r="BX254" s="4">
        <f t="shared" si="1014"/>
        <v>0.25028276822147061</v>
      </c>
      <c r="BY254" s="4">
        <f t="shared" si="1015"/>
        <v>0.51281267791843299</v>
      </c>
      <c r="BZ254" s="4">
        <f t="shared" si="1016"/>
        <v>0.48933323766841125</v>
      </c>
      <c r="CA254" s="4">
        <f t="shared" si="1017"/>
        <v>1.6568356459076581</v>
      </c>
      <c r="CB254" s="4">
        <f t="shared" si="1018"/>
        <v>6.9099784688830637</v>
      </c>
      <c r="CC254" s="4">
        <f t="shared" si="1019"/>
        <v>10.179804769063661</v>
      </c>
      <c r="CD254" s="4">
        <f t="shared" si="1020"/>
        <v>1.1401750530770507</v>
      </c>
      <c r="CE254" s="4">
        <f t="shared" si="1021"/>
        <v>2.336142541570609</v>
      </c>
      <c r="CF254" s="4">
        <f t="shared" si="1022"/>
        <v>2.2291808349236728</v>
      </c>
      <c r="CG254" s="4">
        <f t="shared" si="1023"/>
        <v>7.5477935773872353</v>
      </c>
      <c r="CH254" s="4">
        <f t="shared" si="1024"/>
        <v>31.478735525844954</v>
      </c>
      <c r="CI254" s="4">
        <f t="shared" si="1025"/>
        <v>46.374584736135603</v>
      </c>
      <c r="CJ254" s="4">
        <f t="shared" si="1026"/>
        <v>0.95652911538814456</v>
      </c>
      <c r="CK254" s="4">
        <f t="shared" si="1027"/>
        <v>1.9598642793302172</v>
      </c>
      <c r="CL254" s="4">
        <f t="shared" si="1028"/>
        <v>1.8701307016981814</v>
      </c>
      <c r="CM254" s="4">
        <f t="shared" si="1029"/>
        <v>6.3320840902687587</v>
      </c>
      <c r="CN254" s="4">
        <f t="shared" si="1030"/>
        <v>26.408512416416659</v>
      </c>
      <c r="CO254" s="4">
        <f t="shared" si="1031"/>
        <v>38.905114082644857</v>
      </c>
      <c r="CP254" s="4">
        <f t="shared" si="1032"/>
        <v>4.3575138738371351</v>
      </c>
      <c r="CQ254" s="4">
        <f t="shared" si="1033"/>
        <v>8.9282549277695384</v>
      </c>
      <c r="CR254" s="4">
        <f t="shared" si="1034"/>
        <v>8.5194693474979228</v>
      </c>
      <c r="CS254" s="4">
        <f t="shared" si="1035"/>
        <v>28.846110201729772</v>
      </c>
      <c r="CT254" s="4">
        <f t="shared" si="1036"/>
        <v>120.30523419586666</v>
      </c>
      <c r="CU254" s="4">
        <f t="shared" si="1037"/>
        <v>177.23409737459909</v>
      </c>
      <c r="CV254" s="4">
        <f t="shared" si="1038"/>
        <v>8.4812128925607508E-2</v>
      </c>
      <c r="CW254" s="4">
        <f t="shared" si="1039"/>
        <v>0.17377438831832903</v>
      </c>
      <c r="CX254" s="4">
        <f t="shared" si="1040"/>
        <v>0.16581802229386566</v>
      </c>
      <c r="CY254" s="4">
        <f t="shared" si="1041"/>
        <v>0.56144399955221491</v>
      </c>
      <c r="CZ254" s="4">
        <f t="shared" si="1042"/>
        <v>2.3415514737215042</v>
      </c>
      <c r="DA254" s="4">
        <f t="shared" si="1043"/>
        <v>3.4495819294573251</v>
      </c>
      <c r="DB254" s="4">
        <f t="shared" si="1044"/>
        <v>0.3863656866451291</v>
      </c>
      <c r="DC254" s="4">
        <f t="shared" si="1045"/>
        <v>0.79163748999674799</v>
      </c>
      <c r="DD254" s="4">
        <f t="shared" si="1046"/>
        <v>0.75539188619946374</v>
      </c>
      <c r="DE254" s="4">
        <f t="shared" si="1047"/>
        <v>2.557684839983815</v>
      </c>
      <c r="DF254" s="4">
        <f t="shared" si="1048"/>
        <v>10.667049093330407</v>
      </c>
      <c r="DG254" s="4">
        <f t="shared" si="1049"/>
        <v>15.714734527917196</v>
      </c>
      <c r="DH254" s="4">
        <f t="shared" si="1050"/>
        <v>5.9253282505045603E-3</v>
      </c>
      <c r="DI254" s="4">
        <f t="shared" si="1051"/>
        <v>1.2140601885137377E-2</v>
      </c>
      <c r="DJ254" s="4">
        <f t="shared" si="1052"/>
        <v>1.1584737046306854E-2</v>
      </c>
      <c r="DK254" s="4">
        <f t="shared" si="1053"/>
        <v>3.9224814112861654E-2</v>
      </c>
      <c r="DL254" s="4">
        <f t="shared" si="1054"/>
        <v>0.16359052971565577</v>
      </c>
      <c r="DM254" s="4">
        <f t="shared" si="1055"/>
        <v>0.24100214813582008</v>
      </c>
      <c r="DN254" s="4">
        <f t="shared" si="1056"/>
        <v>2.6993114630008436E-2</v>
      </c>
      <c r="DO254" s="4">
        <f t="shared" si="1057"/>
        <v>5.5307089246052148E-2</v>
      </c>
      <c r="DP254" s="4">
        <f t="shared" si="1058"/>
        <v>5.2774820538058438E-2</v>
      </c>
      <c r="DQ254" s="4">
        <f t="shared" si="1059"/>
        <v>0.17869050606590217</v>
      </c>
      <c r="DR254" s="4">
        <f t="shared" si="1060"/>
        <v>0.74524443782881988</v>
      </c>
      <c r="DS254" s="4">
        <f t="shared" si="1061"/>
        <v>1.0978967469278191</v>
      </c>
      <c r="DT254" s="4">
        <f t="shared" si="1062"/>
        <v>1.4194670468697006E-3</v>
      </c>
      <c r="DU254" s="4">
        <f t="shared" si="1063"/>
        <v>2.9083931854153758E-3</v>
      </c>
      <c r="DV254" s="4">
        <f t="shared" si="1064"/>
        <v>2.7752306351100306E-3</v>
      </c>
      <c r="DW254" s="4">
        <f t="shared" si="1065"/>
        <v>9.3966660915461384E-3</v>
      </c>
      <c r="DX254" s="4">
        <f t="shared" si="1066"/>
        <v>3.9189620607357582E-2</v>
      </c>
      <c r="DY254" s="4">
        <f t="shared" si="1067"/>
        <v>5.7734287965308204E-2</v>
      </c>
      <c r="DZ254" s="4">
        <f t="shared" si="1068"/>
        <v>6.4664496361717377E-3</v>
      </c>
      <c r="EA254" s="4">
        <f t="shared" si="1069"/>
        <v>1.3249323467669058E-2</v>
      </c>
      <c r="EB254" s="4">
        <f t="shared" si="1070"/>
        <v>1.2642695137076511E-2</v>
      </c>
      <c r="EC254" s="4">
        <f t="shared" si="1071"/>
        <v>4.2806959247771545E-2</v>
      </c>
      <c r="ED254" s="4">
        <f t="shared" si="1072"/>
        <v>0.17853018037791649</v>
      </c>
      <c r="EE254" s="4">
        <f t="shared" si="1073"/>
        <v>0.26301129443702548</v>
      </c>
      <c r="EF254" s="4">
        <f t="shared" si="1074"/>
        <v>2.6989319328815669E-4</v>
      </c>
      <c r="EG254" s="4">
        <f t="shared" si="1075"/>
        <v>5.5299312927362685E-4</v>
      </c>
      <c r="EH254" s="4">
        <f t="shared" si="1076"/>
        <v>5.2767400262848153E-4</v>
      </c>
      <c r="EI254" s="4">
        <f t="shared" si="1077"/>
        <v>1.7866538172215348E-3</v>
      </c>
      <c r="EJ254" s="4">
        <f t="shared" si="1078"/>
        <v>7.4513965454824707E-3</v>
      </c>
      <c r="EK254" s="4">
        <f t="shared" si="1079"/>
        <v>1.0977423798275314E-2</v>
      </c>
      <c r="EL254" s="4">
        <f t="shared" si="1080"/>
        <v>1.2295112770614629E-3</v>
      </c>
      <c r="EM254" s="4">
        <f t="shared" si="1081"/>
        <v>2.5191864985402257E-3</v>
      </c>
      <c r="EN254" s="4">
        <f t="shared" si="1082"/>
        <v>2.4038440130322056E-3</v>
      </c>
      <c r="EO254" s="4">
        <f t="shared" si="1083"/>
        <v>8.1391864304389116E-3</v>
      </c>
      <c r="EP254" s="4">
        <f t="shared" si="1084"/>
        <v>3.3945191321464729E-2</v>
      </c>
      <c r="EQ254" s="4">
        <f t="shared" si="1085"/>
        <v>5.0008176155269708E-2</v>
      </c>
      <c r="ER254" s="4">
        <f t="shared" si="1086"/>
        <v>39.270846066548479</v>
      </c>
      <c r="ET254" s="4">
        <f t="shared" si="1087"/>
        <v>0.79981906926742796</v>
      </c>
      <c r="EU254" s="4">
        <f t="shared" si="1088"/>
        <v>0.66102037257908108</v>
      </c>
      <c r="EV254" s="4">
        <f t="shared" si="1089"/>
        <v>0.67144140391677909</v>
      </c>
      <c r="EW254" s="4">
        <f t="shared" si="1090"/>
        <v>0.37638760287649209</v>
      </c>
      <c r="EX254" s="4">
        <f t="shared" si="1091"/>
        <v>0.126422594439907</v>
      </c>
      <c r="EY254" s="4">
        <f t="shared" si="1092"/>
        <v>8.9447000252380324E-2</v>
      </c>
      <c r="EZ254" s="4">
        <f t="shared" si="1093"/>
        <v>0.4672514982184488</v>
      </c>
      <c r="FA254" s="4">
        <f t="shared" si="1094"/>
        <v>0.29974738415379998</v>
      </c>
      <c r="FB254" s="4">
        <f t="shared" si="1095"/>
        <v>0.30967606062347908</v>
      </c>
      <c r="FC254" s="4">
        <f t="shared" si="1096"/>
        <v>0.11698925470608584</v>
      </c>
      <c r="FD254" s="4">
        <f t="shared" si="1097"/>
        <v>3.0789375996619388E-2</v>
      </c>
      <c r="FE254" s="4">
        <f t="shared" si="1098"/>
        <v>2.1108364444136996E-2</v>
      </c>
      <c r="FF254" s="4">
        <f t="shared" si="1099"/>
        <v>0.51110918418488027</v>
      </c>
      <c r="FG254" s="4">
        <f t="shared" si="1100"/>
        <v>0.3378533289459773</v>
      </c>
      <c r="FH254" s="4">
        <f t="shared" si="1101"/>
        <v>0.34841618864545998</v>
      </c>
      <c r="FI254" s="4">
        <f t="shared" si="1102"/>
        <v>0.13638687004793271</v>
      </c>
      <c r="FJ254" s="4">
        <f t="shared" si="1103"/>
        <v>3.6485015487416166E-2</v>
      </c>
      <c r="FK254" s="4">
        <f t="shared" si="1104"/>
        <v>2.5059444709992953E-2</v>
      </c>
      <c r="FL254" s="4">
        <f t="shared" si="1105"/>
        <v>0.18665373969135135</v>
      </c>
      <c r="FM254" s="4">
        <f t="shared" si="1106"/>
        <v>0.10072263527429971</v>
      </c>
      <c r="FN254" s="4">
        <f t="shared" si="1107"/>
        <v>0.10504787226011057</v>
      </c>
      <c r="FO254" s="4">
        <f t="shared" si="1108"/>
        <v>3.3505203634276053E-2</v>
      </c>
      <c r="FP254" s="4">
        <f t="shared" si="1109"/>
        <v>8.243667362162959E-3</v>
      </c>
      <c r="FQ254" s="4">
        <f t="shared" si="1110"/>
        <v>5.6105987279093678E-3</v>
      </c>
      <c r="FR254" s="4">
        <f t="shared" si="1111"/>
        <v>0.9218186018904444</v>
      </c>
      <c r="FS254" s="4">
        <f t="shared" si="1112"/>
        <v>0.85195247907283433</v>
      </c>
      <c r="FT254" s="4">
        <f t="shared" si="1113"/>
        <v>0.8577668048332262</v>
      </c>
      <c r="FU254" s="4">
        <f t="shared" si="1114"/>
        <v>0.64043283030757192</v>
      </c>
      <c r="FV254" s="4">
        <f t="shared" si="1115"/>
        <v>0.29926218640178376</v>
      </c>
      <c r="FW254" s="4">
        <f t="shared" si="1116"/>
        <v>0.22474021511543688</v>
      </c>
      <c r="FX254" s="4">
        <f t="shared" si="1117"/>
        <v>0.72131040866995444</v>
      </c>
      <c r="FY254" s="4">
        <f t="shared" si="1118"/>
        <v>0.55814862414037514</v>
      </c>
      <c r="FZ254" s="4">
        <f t="shared" si="1119"/>
        <v>0.56967336345906461</v>
      </c>
      <c r="GA254" s="4">
        <f t="shared" si="1120"/>
        <v>0.28108167108038418</v>
      </c>
      <c r="GB254" s="4">
        <f t="shared" si="1121"/>
        <v>8.5711476141097295E-2</v>
      </c>
      <c r="GC254" s="4">
        <f t="shared" si="1122"/>
        <v>5.9827453336443084E-2</v>
      </c>
      <c r="GD254" s="4">
        <f t="shared" si="1123"/>
        <v>0.99410957445438841</v>
      </c>
      <c r="GE254" s="4">
        <f t="shared" si="1124"/>
        <v>0.98800502433898496</v>
      </c>
      <c r="GF254" s="4">
        <f t="shared" si="1125"/>
        <v>0.98854793214839043</v>
      </c>
      <c r="GG254" s="4">
        <f t="shared" si="1126"/>
        <v>0.96225569907475106</v>
      </c>
      <c r="GH254" s="4">
        <f t="shared" si="1127"/>
        <v>0.85940885084752972</v>
      </c>
      <c r="GI254" s="4">
        <f t="shared" si="1128"/>
        <v>0.80580037794628878</v>
      </c>
      <c r="GJ254" s="4">
        <f t="shared" si="1129"/>
        <v>0.97371636260703354</v>
      </c>
      <c r="GK254" s="4">
        <f t="shared" si="1130"/>
        <v>0.94759147379028275</v>
      </c>
      <c r="GL254" s="4">
        <f t="shared" si="1131"/>
        <v>0.94987074205376032</v>
      </c>
      <c r="GM254" s="4">
        <f t="shared" si="1132"/>
        <v>0.84839913009708146</v>
      </c>
      <c r="GN254" s="4">
        <f t="shared" si="1133"/>
        <v>0.57298563933202107</v>
      </c>
      <c r="GO254" s="4">
        <f t="shared" si="1134"/>
        <v>0.47666788247057912</v>
      </c>
      <c r="GP254" s="4">
        <f t="shared" si="1135"/>
        <v>0.99858254498381616</v>
      </c>
      <c r="GQ254" s="4">
        <f t="shared" si="1136"/>
        <v>0.99710004103547489</v>
      </c>
      <c r="GR254" s="4">
        <f t="shared" si="1137"/>
        <v>0.99723244995456017</v>
      </c>
      <c r="GS254" s="4">
        <f t="shared" si="1138"/>
        <v>0.99069080926536979</v>
      </c>
      <c r="GT254" s="4">
        <f t="shared" si="1139"/>
        <v>0.9622882871131323</v>
      </c>
      <c r="GU254" s="4">
        <f t="shared" si="1140"/>
        <v>0.94541702143704942</v>
      </c>
      <c r="GV254" s="4">
        <f t="shared" si="1141"/>
        <v>0.99357509667758004</v>
      </c>
      <c r="GW254" s="4">
        <f t="shared" si="1142"/>
        <v>0.98692392567080567</v>
      </c>
      <c r="GX254" s="4">
        <f t="shared" si="1143"/>
        <v>0.98751514705256904</v>
      </c>
      <c r="GY254" s="4">
        <f t="shared" si="1144"/>
        <v>0.95895025549249269</v>
      </c>
      <c r="GZ254" s="4">
        <f t="shared" si="1145"/>
        <v>0.84851454519334613</v>
      </c>
      <c r="HA254" s="4">
        <f t="shared" si="1146"/>
        <v>0.79175855703312603</v>
      </c>
      <c r="HB254" s="4">
        <f t="shared" si="1147"/>
        <v>0.99973017962939337</v>
      </c>
      <c r="HC254" s="4">
        <f t="shared" si="1148"/>
        <v>0.9994473125031148</v>
      </c>
      <c r="HD254" s="4">
        <f t="shared" si="1149"/>
        <v>0.99947260429037654</v>
      </c>
      <c r="HE254" s="4">
        <f t="shared" si="1150"/>
        <v>0.99821653262157806</v>
      </c>
      <c r="HF254" s="4">
        <f t="shared" si="1151"/>
        <v>0.99260371609882803</v>
      </c>
      <c r="HG254" s="4">
        <f t="shared" si="1152"/>
        <v>0.98914177157682426</v>
      </c>
      <c r="HH254" s="4">
        <f t="shared" si="1153"/>
        <v>0.99877199856455168</v>
      </c>
      <c r="HI254" s="4">
        <f t="shared" si="1154"/>
        <v>0.99748714385473358</v>
      </c>
      <c r="HJ254" s="4">
        <f t="shared" si="1155"/>
        <v>0.99760192059578634</v>
      </c>
      <c r="HK254" s="4">
        <f t="shared" si="1156"/>
        <v>0.99192652508701928</v>
      </c>
      <c r="HL254" s="4">
        <f t="shared" si="1157"/>
        <v>0.96716925461195857</v>
      </c>
      <c r="HM254" s="4">
        <f t="shared" si="1158"/>
        <v>0.9523735364248489</v>
      </c>
      <c r="HN254" s="4">
        <f t="shared" si="1159"/>
        <v>2.4831859711799388E-2</v>
      </c>
      <c r="HP254" s="4">
        <f t="shared" ref="HP254:IU254" si="1340">IF(B1=1,ET254,0)</f>
        <v>0.79981906926742796</v>
      </c>
      <c r="HQ254" s="4">
        <f t="shared" si="1340"/>
        <v>0.66102037257908108</v>
      </c>
      <c r="HR254" s="4">
        <f t="shared" si="1340"/>
        <v>0.67144140391677909</v>
      </c>
      <c r="HS254" s="4">
        <f t="shared" si="1340"/>
        <v>0.37638760287649209</v>
      </c>
      <c r="HT254" s="4">
        <f t="shared" si="1340"/>
        <v>0.126422594439907</v>
      </c>
      <c r="HU254" s="4">
        <f t="shared" si="1340"/>
        <v>8.9447000252380324E-2</v>
      </c>
      <c r="HV254" s="4">
        <f t="shared" si="1340"/>
        <v>0.4672514982184488</v>
      </c>
      <c r="HW254" s="4">
        <f t="shared" si="1340"/>
        <v>0.29974738415379998</v>
      </c>
      <c r="HX254" s="4">
        <f t="shared" si="1340"/>
        <v>0.30967606062347908</v>
      </c>
      <c r="HY254" s="4">
        <f t="shared" si="1340"/>
        <v>0.11698925470608584</v>
      </c>
      <c r="HZ254" s="4">
        <f t="shared" si="1340"/>
        <v>3.0789375996619388E-2</v>
      </c>
      <c r="IA254" s="4">
        <f t="shared" si="1340"/>
        <v>2.1108364444136996E-2</v>
      </c>
      <c r="IB254" s="4">
        <f t="shared" si="1340"/>
        <v>0.51110918418488027</v>
      </c>
      <c r="IC254" s="4">
        <f t="shared" si="1340"/>
        <v>0.3378533289459773</v>
      </c>
      <c r="ID254" s="4">
        <f t="shared" si="1340"/>
        <v>0.34841618864545998</v>
      </c>
      <c r="IE254" s="4">
        <f t="shared" si="1340"/>
        <v>0.13638687004793271</v>
      </c>
      <c r="IF254" s="4">
        <f t="shared" si="1340"/>
        <v>3.6485015487416166E-2</v>
      </c>
      <c r="IG254" s="4">
        <f t="shared" si="1340"/>
        <v>2.5059444709992953E-2</v>
      </c>
      <c r="IH254" s="4">
        <f t="shared" si="1340"/>
        <v>0.18665373969135135</v>
      </c>
      <c r="II254" s="4">
        <f t="shared" si="1340"/>
        <v>0.10072263527429971</v>
      </c>
      <c r="IJ254" s="4">
        <f t="shared" si="1340"/>
        <v>0.10504787226011057</v>
      </c>
      <c r="IK254" s="4">
        <f t="shared" si="1340"/>
        <v>3.3505203634276053E-2</v>
      </c>
      <c r="IL254" s="4">
        <f t="shared" si="1340"/>
        <v>8.243667362162959E-3</v>
      </c>
      <c r="IM254" s="4">
        <f t="shared" si="1340"/>
        <v>5.6105987279093678E-3</v>
      </c>
      <c r="IN254" s="4">
        <f t="shared" si="1340"/>
        <v>0.9218186018904444</v>
      </c>
      <c r="IO254" s="4">
        <f t="shared" si="1340"/>
        <v>0.85195247907283433</v>
      </c>
      <c r="IP254" s="4">
        <f t="shared" si="1340"/>
        <v>0.8577668048332262</v>
      </c>
      <c r="IQ254" s="4">
        <f t="shared" si="1340"/>
        <v>0.64043283030757192</v>
      </c>
      <c r="IR254" s="4">
        <f t="shared" si="1340"/>
        <v>0.29926218640178376</v>
      </c>
      <c r="IS254" s="4">
        <f t="shared" si="1340"/>
        <v>0.22474021511543688</v>
      </c>
      <c r="IT254" s="4">
        <f t="shared" si="1340"/>
        <v>0.72131040866995444</v>
      </c>
      <c r="IU254" s="4">
        <f t="shared" si="1340"/>
        <v>0.55814862414037514</v>
      </c>
      <c r="IV254" s="4">
        <f t="shared" ref="IV254:KA254" si="1341">IF(AH1=1,FZ254,0)</f>
        <v>0.56967336345906461</v>
      </c>
      <c r="IW254" s="4">
        <f t="shared" si="1341"/>
        <v>0.28108167108038418</v>
      </c>
      <c r="IX254" s="4">
        <f t="shared" si="1341"/>
        <v>8.5711476141097295E-2</v>
      </c>
      <c r="IY254" s="4">
        <f t="shared" si="1341"/>
        <v>5.9827453336443084E-2</v>
      </c>
      <c r="IZ254" s="4">
        <f t="shared" si="1341"/>
        <v>0.99410957445438841</v>
      </c>
      <c r="JA254" s="4">
        <f t="shared" si="1341"/>
        <v>0.98800502433898496</v>
      </c>
      <c r="JB254" s="4">
        <f t="shared" si="1341"/>
        <v>0.98854793214839043</v>
      </c>
      <c r="JC254" s="4">
        <f t="shared" si="1341"/>
        <v>0.96225569907475106</v>
      </c>
      <c r="JD254" s="4">
        <f t="shared" si="1341"/>
        <v>0.85940885084752972</v>
      </c>
      <c r="JE254" s="4">
        <f t="shared" si="1341"/>
        <v>0.80580037794628878</v>
      </c>
      <c r="JF254" s="4">
        <f t="shared" si="1341"/>
        <v>0.97371636260703354</v>
      </c>
      <c r="JG254" s="4">
        <f t="shared" si="1341"/>
        <v>0.94759147379028275</v>
      </c>
      <c r="JH254" s="4">
        <f t="shared" si="1341"/>
        <v>0.94987074205376032</v>
      </c>
      <c r="JI254" s="4">
        <f t="shared" si="1341"/>
        <v>0.84839913009708146</v>
      </c>
      <c r="JJ254" s="4">
        <f t="shared" si="1341"/>
        <v>0.57298563933202107</v>
      </c>
      <c r="JK254" s="4">
        <f t="shared" si="1341"/>
        <v>0.47666788247057912</v>
      </c>
      <c r="JL254" s="4">
        <f t="shared" si="1341"/>
        <v>0.99858254498381616</v>
      </c>
      <c r="JM254" s="4">
        <f t="shared" si="1341"/>
        <v>0.99710004103547489</v>
      </c>
      <c r="JN254" s="4">
        <f t="shared" si="1341"/>
        <v>0.99723244995456017</v>
      </c>
      <c r="JO254" s="4">
        <f t="shared" si="1341"/>
        <v>0.99069080926536979</v>
      </c>
      <c r="JP254" s="4">
        <f t="shared" si="1341"/>
        <v>0.9622882871131323</v>
      </c>
      <c r="JQ254" s="4">
        <f t="shared" si="1341"/>
        <v>0.94541702143704942</v>
      </c>
      <c r="JR254" s="4">
        <f t="shared" si="1341"/>
        <v>0.99357509667758004</v>
      </c>
      <c r="JS254" s="4">
        <f t="shared" si="1341"/>
        <v>0.98692392567080567</v>
      </c>
      <c r="JT254" s="4">
        <f t="shared" si="1341"/>
        <v>0.98751514705256904</v>
      </c>
      <c r="JU254" s="4">
        <f t="shared" si="1341"/>
        <v>0.95895025549249269</v>
      </c>
      <c r="JV254" s="4">
        <f t="shared" si="1341"/>
        <v>0.84851454519334613</v>
      </c>
      <c r="JW254" s="4">
        <f t="shared" si="1341"/>
        <v>0.79175855703312603</v>
      </c>
      <c r="JX254" s="4">
        <f t="shared" si="1341"/>
        <v>0.99973017962939337</v>
      </c>
      <c r="JY254" s="4">
        <f t="shared" si="1341"/>
        <v>0.9994473125031148</v>
      </c>
      <c r="JZ254" s="4">
        <f t="shared" si="1341"/>
        <v>0.99947260429037654</v>
      </c>
      <c r="KA254" s="4">
        <f t="shared" si="1341"/>
        <v>0.99821653262157806</v>
      </c>
      <c r="KB254" s="4">
        <f t="shared" ref="KB254:KJ254" si="1342">IF(BN1=1,HF254,0)</f>
        <v>0.99260371609882803</v>
      </c>
      <c r="KC254" s="4">
        <f t="shared" si="1342"/>
        <v>0.98914177157682426</v>
      </c>
      <c r="KD254" s="4">
        <f t="shared" si="1342"/>
        <v>0.99877199856455168</v>
      </c>
      <c r="KE254" s="4">
        <f t="shared" si="1342"/>
        <v>0.99748714385473358</v>
      </c>
      <c r="KF254" s="4">
        <f t="shared" si="1342"/>
        <v>0.99760192059578634</v>
      </c>
      <c r="KG254" s="4">
        <f t="shared" si="1342"/>
        <v>0.99192652508701928</v>
      </c>
      <c r="KH254" s="4">
        <f t="shared" si="1342"/>
        <v>0.96716925461195857</v>
      </c>
      <c r="KI254" s="4">
        <f t="shared" si="1342"/>
        <v>0.9523735364248489</v>
      </c>
      <c r="KJ254" s="4">
        <f t="shared" si="1342"/>
        <v>0</v>
      </c>
    </row>
    <row r="255" spans="1:296" x14ac:dyDescent="0.2">
      <c r="A255" s="4" t="str">
        <f>'Respondent Data'!A255</f>
        <v>2175</v>
      </c>
      <c r="B255" s="4">
        <f>SUMPRODUCT('Respondent Data'!I255:Z255,'Product Coding'!A100:R100)</f>
        <v>-0.10136643363925318</v>
      </c>
      <c r="C255" s="4">
        <f>SUMPRODUCT('Respondent Data'!I255:Z255,'Product Coding'!A101:R101)</f>
        <v>0.21132291846747392</v>
      </c>
      <c r="D255" s="4">
        <f>SUMPRODUCT('Respondent Data'!I255:Z255,'Product Coding'!A102:R102)</f>
        <v>-8.4487736002440028E-2</v>
      </c>
      <c r="E255" s="4">
        <f>SUMPRODUCT('Respondent Data'!I255:Z255,'Product Coding'!A103:R103)</f>
        <v>-0.47853465284429203</v>
      </c>
      <c r="F255" s="4">
        <f>SUMPRODUCT('Respondent Data'!I255:Z255,'Product Coding'!A104:R104)</f>
        <v>-1.8842236872294</v>
      </c>
      <c r="G255" s="4">
        <f>SUMPRODUCT('Respondent Data'!I255:Z255,'Product Coding'!A105:R105)</f>
        <v>-1.9866855661959801</v>
      </c>
      <c r="H255" s="4">
        <f>SUMPRODUCT('Respondent Data'!I255:Z255,'Product Coding'!A106:R106)</f>
        <v>0.36552196993231484</v>
      </c>
      <c r="I255" s="4">
        <f>SUMPRODUCT('Respondent Data'!I255:Z255,'Product Coding'!A107:R107)</f>
        <v>0.678211322039042</v>
      </c>
      <c r="J255" s="4">
        <f>SUMPRODUCT('Respondent Data'!I255:Z255,'Product Coding'!A108:R108)</f>
        <v>0.38240066756912799</v>
      </c>
      <c r="K255" s="4">
        <f>SUMPRODUCT('Respondent Data'!I255:Z255,'Product Coding'!A109:R109)</f>
        <v>-1.1646249272724007E-2</v>
      </c>
      <c r="L255" s="4">
        <f>SUMPRODUCT('Respondent Data'!I255:Z255,'Product Coding'!A110:R110)</f>
        <v>-1.4173352836578319</v>
      </c>
      <c r="M255" s="4">
        <f>SUMPRODUCT('Respondent Data'!I255:Z255,'Product Coding'!A111:R111)</f>
        <v>-1.519797162624412</v>
      </c>
      <c r="N255" s="4">
        <f>SUMPRODUCT('Respondent Data'!I255:Z255,'Product Coding'!A112:R112)</f>
        <v>0.41191267938234671</v>
      </c>
      <c r="O255" s="4">
        <f>SUMPRODUCT('Respondent Data'!I255:Z255,'Product Coding'!A113:R113)</f>
        <v>0.72460203148907376</v>
      </c>
      <c r="P255" s="4">
        <f>SUMPRODUCT('Respondent Data'!I255:Z255,'Product Coding'!A114:R114)</f>
        <v>0.42879137701915987</v>
      </c>
      <c r="Q255" s="4">
        <f>SUMPRODUCT('Respondent Data'!I255:Z255,'Product Coding'!A115:R115)</f>
        <v>3.4744460177307923E-2</v>
      </c>
      <c r="R255" s="4">
        <f>SUMPRODUCT('Respondent Data'!I255:Z255,'Product Coding'!A116:R116)</f>
        <v>-1.3709445742078001</v>
      </c>
      <c r="S255" s="4">
        <f>SUMPRODUCT('Respondent Data'!I255:Z255,'Product Coding'!A117:R117)</f>
        <v>-1.4734064531743802</v>
      </c>
      <c r="T255" s="4">
        <f>SUMPRODUCT('Respondent Data'!I255:Z255,'Product Coding'!A118:R118)</f>
        <v>0.87880108295391479</v>
      </c>
      <c r="U255" s="4">
        <f>SUMPRODUCT('Respondent Data'!I255:Z255,'Product Coding'!A119:R119)</f>
        <v>1.1914904350606419</v>
      </c>
      <c r="V255" s="4">
        <f>SUMPRODUCT('Respondent Data'!I255:Z255,'Product Coding'!A120:R120)</f>
        <v>0.89567978059072795</v>
      </c>
      <c r="W255" s="4">
        <f>SUMPRODUCT('Respondent Data'!I255:Z255,'Product Coding'!A121:R121)</f>
        <v>0.50163286374887595</v>
      </c>
      <c r="X255" s="4">
        <f>SUMPRODUCT('Respondent Data'!I255:Z255,'Product Coding'!A122:R122)</f>
        <v>-0.904056170636232</v>
      </c>
      <c r="Y255" s="4">
        <f>SUMPRODUCT('Respondent Data'!I255:Z255,'Product Coding'!A123:R123)</f>
        <v>-1.0065180496028121</v>
      </c>
      <c r="Z255" s="4">
        <f>SUMPRODUCT('Respondent Data'!I255:Z255,'Product Coding'!A124:R124)</f>
        <v>1.0533517647952608</v>
      </c>
      <c r="AA255" s="4">
        <f>SUMPRODUCT('Respondent Data'!I255:Z255,'Product Coding'!A125:R125)</f>
        <v>1.3660411169019879</v>
      </c>
      <c r="AB255" s="4">
        <f>SUMPRODUCT('Respondent Data'!I255:Z255,'Product Coding'!A126:R126)</f>
        <v>1.070230462432074</v>
      </c>
      <c r="AC255" s="4">
        <f>SUMPRODUCT('Respondent Data'!I255:Z255,'Product Coding'!A127:R127)</f>
        <v>0.67618354559022187</v>
      </c>
      <c r="AD255" s="4">
        <f>SUMPRODUCT('Respondent Data'!I255:Z255,'Product Coding'!A128:R128)</f>
        <v>-0.72950548879488597</v>
      </c>
      <c r="AE255" s="4">
        <f>SUMPRODUCT('Respondent Data'!I255:Z255,'Product Coding'!A129:R129)</f>
        <v>-0.83196736776146607</v>
      </c>
      <c r="AF255" s="4">
        <f>SUMPRODUCT('Respondent Data'!I255:Z255,'Product Coding'!A130:R130)</f>
        <v>1.520240168366829</v>
      </c>
      <c r="AG255" s="4">
        <f>SUMPRODUCT('Respondent Data'!I255:Z255,'Product Coding'!A131:R131)</f>
        <v>1.8329295204735561</v>
      </c>
      <c r="AH255" s="4">
        <f>SUMPRODUCT('Respondent Data'!I255:Z255,'Product Coding'!A132:R132)</f>
        <v>1.5371188660036421</v>
      </c>
      <c r="AI255" s="4">
        <f>SUMPRODUCT('Respondent Data'!I255:Z255,'Product Coding'!A133:R133)</f>
        <v>1.14307194916179</v>
      </c>
      <c r="AJ255" s="4">
        <f>SUMPRODUCT('Respondent Data'!I255:Z255,'Product Coding'!A134:R134)</f>
        <v>-0.262617085223318</v>
      </c>
      <c r="AK255" s="4">
        <f>SUMPRODUCT('Respondent Data'!I255:Z255,'Product Coding'!A135:R135)</f>
        <v>-0.3650789641898981</v>
      </c>
      <c r="AL255" s="4">
        <f>SUMPRODUCT('Respondent Data'!I255:Z255,'Product Coding'!A136:R136)</f>
        <v>1.4925037890710637</v>
      </c>
      <c r="AM255" s="4">
        <f>SUMPRODUCT('Respondent Data'!I255:Z255,'Product Coding'!A137:R137)</f>
        <v>1.8051931411777908</v>
      </c>
      <c r="AN255" s="4">
        <f>SUMPRODUCT('Respondent Data'!I255:Z255,'Product Coding'!A138:R138)</f>
        <v>1.5093824867078769</v>
      </c>
      <c r="AO255" s="4">
        <f>SUMPRODUCT('Respondent Data'!I255:Z255,'Product Coding'!A139:R139)</f>
        <v>1.115335569866025</v>
      </c>
      <c r="AP255" s="4">
        <f>SUMPRODUCT('Respondent Data'!I255:Z255,'Product Coding'!A140:R140)</f>
        <v>-0.290353464519083</v>
      </c>
      <c r="AQ255" s="4">
        <f>SUMPRODUCT('Respondent Data'!I255:Z255,'Product Coding'!A141:R141)</f>
        <v>-0.3928153434856631</v>
      </c>
      <c r="AR255" s="4">
        <f>SUMPRODUCT('Respondent Data'!I255:Z255,'Product Coding'!A142:R142)</f>
        <v>1.9593921926426319</v>
      </c>
      <c r="AS255" s="4">
        <f>SUMPRODUCT('Respondent Data'!I255:Z255,'Product Coding'!A143:R143)</f>
        <v>2.272081544749359</v>
      </c>
      <c r="AT255" s="4">
        <f>SUMPRODUCT('Respondent Data'!I255:Z255,'Product Coding'!A144:R144)</f>
        <v>1.976270890279445</v>
      </c>
      <c r="AU255" s="4">
        <f>SUMPRODUCT('Respondent Data'!I255:Z255,'Product Coding'!A145:R145)</f>
        <v>1.5822239734375931</v>
      </c>
      <c r="AV255" s="4">
        <f>SUMPRODUCT('Respondent Data'!I255:Z255,'Product Coding'!A146:R146)</f>
        <v>0.17653493905248502</v>
      </c>
      <c r="AW255" s="4">
        <f>SUMPRODUCT('Respondent Data'!I255:Z255,'Product Coding'!A147:R147)</f>
        <v>7.4073060085904918E-2</v>
      </c>
      <c r="AX255" s="4">
        <f>SUMPRODUCT('Respondent Data'!I255:Z255,'Product Coding'!A148:R148)</f>
        <v>1.3546420863445807</v>
      </c>
      <c r="AY255" s="4">
        <f>SUMPRODUCT('Respondent Data'!I255:Z255,'Product Coding'!A149:R149)</f>
        <v>1.6673314384513078</v>
      </c>
      <c r="AZ255" s="4">
        <f>SUMPRODUCT('Respondent Data'!I255:Z255,'Product Coding'!A150:R150)</f>
        <v>1.3715207839813939</v>
      </c>
      <c r="BA255" s="4">
        <f>SUMPRODUCT('Respondent Data'!I255:Z255,'Product Coding'!A151:R151)</f>
        <v>0.97747386713954176</v>
      </c>
      <c r="BB255" s="4">
        <f>SUMPRODUCT('Respondent Data'!I255:Z255,'Product Coding'!A152:R152)</f>
        <v>-0.42821516724556602</v>
      </c>
      <c r="BC255" s="4">
        <f>SUMPRODUCT('Respondent Data'!I255:Z255,'Product Coding'!A153:R153)</f>
        <v>-0.53067704621214618</v>
      </c>
      <c r="BD255" s="4">
        <f>SUMPRODUCT('Respondent Data'!I255:Z255,'Product Coding'!A154:R154)</f>
        <v>1.8215304899161489</v>
      </c>
      <c r="BE255" s="4">
        <f>SUMPRODUCT('Respondent Data'!I255:Z255,'Product Coding'!A155:R155)</f>
        <v>2.1342198420228757</v>
      </c>
      <c r="BF255" s="4">
        <f>SUMPRODUCT('Respondent Data'!I255:Z255,'Product Coding'!A156:R156)</f>
        <v>1.838409187552962</v>
      </c>
      <c r="BG255" s="4">
        <f>SUMPRODUCT('Respondent Data'!I255:Z255,'Product Coding'!A157:R157)</f>
        <v>1.4443622707111099</v>
      </c>
      <c r="BH255" s="4">
        <f>SUMPRODUCT('Respondent Data'!I255:Z255,'Product Coding'!A158:R158)</f>
        <v>3.8673236326002003E-2</v>
      </c>
      <c r="BI255" s="4">
        <f>SUMPRODUCT('Respondent Data'!I255:Z255,'Product Coding'!A159:R159)</f>
        <v>-6.3788642640578097E-2</v>
      </c>
      <c r="BJ255" s="4">
        <f>SUMPRODUCT('Respondent Data'!I255:Z255,'Product Coding'!A160:R160)</f>
        <v>1.2402182171892426</v>
      </c>
      <c r="BK255" s="4">
        <f>SUMPRODUCT('Respondent Data'!I255:Z255,'Product Coding'!A161:R161)</f>
        <v>1.5529075692959697</v>
      </c>
      <c r="BL255" s="4">
        <f>SUMPRODUCT('Respondent Data'!I255:Z255,'Product Coding'!A162:R162)</f>
        <v>1.257096914826056</v>
      </c>
      <c r="BM255" s="4">
        <f>SUMPRODUCT('Respondent Data'!I255:Z255,'Product Coding'!A163:R163)</f>
        <v>0.8630499979842039</v>
      </c>
      <c r="BN255" s="4">
        <f>SUMPRODUCT('Respondent Data'!I255:Z255,'Product Coding'!A164:R164)</f>
        <v>-0.54263903640090394</v>
      </c>
      <c r="BO255" s="4">
        <f>SUMPRODUCT('Respondent Data'!I255:Z255,'Product Coding'!A165:R165)</f>
        <v>-0.64510091536748404</v>
      </c>
      <c r="BP255" s="4">
        <f>SUMPRODUCT('Respondent Data'!I255:Z255,'Product Coding'!A166:R166)</f>
        <v>1.7071066207608108</v>
      </c>
      <c r="BQ255" s="4">
        <f>SUMPRODUCT('Respondent Data'!I255:Z255,'Product Coding'!A167:R167)</f>
        <v>2.0197959728675379</v>
      </c>
      <c r="BR255" s="4">
        <f>SUMPRODUCT('Respondent Data'!I255:Z255,'Product Coding'!A168:R168)</f>
        <v>1.7239853183976241</v>
      </c>
      <c r="BS255" s="4">
        <f>SUMPRODUCT('Respondent Data'!I255:Z255,'Product Coding'!A169:R169)</f>
        <v>1.329938401555772</v>
      </c>
      <c r="BT255" s="4">
        <f>SUMPRODUCT('Respondent Data'!I255:Z255,'Product Coding'!A170:R170)</f>
        <v>-7.5750632829335973E-2</v>
      </c>
      <c r="BU255" s="4">
        <f>SUMPRODUCT('Respondent Data'!I255:Z255,'Product Coding'!A171:R171)</f>
        <v>-0.17821251179591607</v>
      </c>
      <c r="BV255" s="4">
        <f>SUMPRODUCT('Respondent Data'!I255:Z255,'Product Coding'!A172:R172)</f>
        <v>6.5701012357375799</v>
      </c>
      <c r="BX255" s="4">
        <f t="shared" si="1014"/>
        <v>1.1066820930202388</v>
      </c>
      <c r="BY255" s="4">
        <f t="shared" si="1015"/>
        <v>0.80951261809619124</v>
      </c>
      <c r="BZ255" s="4">
        <f t="shared" si="1016"/>
        <v>1.088159498964731</v>
      </c>
      <c r="CA255" s="4">
        <f t="shared" si="1017"/>
        <v>1.6137080263687011</v>
      </c>
      <c r="CB255" s="4">
        <f t="shared" si="1018"/>
        <v>6.5812433551077403</v>
      </c>
      <c r="CC255" s="4">
        <f t="shared" si="1019"/>
        <v>7.2913270478498404</v>
      </c>
      <c r="CD255" s="4">
        <f t="shared" si="1020"/>
        <v>0.69383439565049998</v>
      </c>
      <c r="CE255" s="4">
        <f t="shared" si="1021"/>
        <v>0.50752397792520632</v>
      </c>
      <c r="CF255" s="4">
        <f t="shared" si="1022"/>
        <v>0.68222165434616611</v>
      </c>
      <c r="CG255" s="4">
        <f t="shared" si="1023"/>
        <v>1.0117143308755181</v>
      </c>
      <c r="CH255" s="4">
        <f t="shared" si="1024"/>
        <v>4.1261108630195755</v>
      </c>
      <c r="CI255" s="4">
        <f t="shared" si="1025"/>
        <v>4.5712978710341527</v>
      </c>
      <c r="CJ255" s="4">
        <f t="shared" si="1026"/>
        <v>0.66238211314214235</v>
      </c>
      <c r="CK255" s="4">
        <f t="shared" si="1027"/>
        <v>0.48451735324136785</v>
      </c>
      <c r="CL255" s="4">
        <f t="shared" si="1028"/>
        <v>0.65129579027784268</v>
      </c>
      <c r="CM255" s="4">
        <f t="shared" si="1029"/>
        <v>0.96585219842442016</v>
      </c>
      <c r="CN255" s="4">
        <f t="shared" si="1030"/>
        <v>3.9390696823891109</v>
      </c>
      <c r="CO255" s="4">
        <f t="shared" si="1031"/>
        <v>4.364075869687821</v>
      </c>
      <c r="CP255" s="4">
        <f t="shared" si="1032"/>
        <v>0.41528050020890206</v>
      </c>
      <c r="CQ255" s="4">
        <f t="shared" si="1033"/>
        <v>0.30376817975878856</v>
      </c>
      <c r="CR255" s="4">
        <f t="shared" si="1034"/>
        <v>0.40832992951380265</v>
      </c>
      <c r="CS255" s="4">
        <f t="shared" si="1035"/>
        <v>0.60554108592525935</v>
      </c>
      <c r="CT255" s="4">
        <f t="shared" si="1036"/>
        <v>2.4695999417925649</v>
      </c>
      <c r="CU255" s="4">
        <f t="shared" si="1037"/>
        <v>2.7360575929752615</v>
      </c>
      <c r="CV255" s="4">
        <f t="shared" si="1038"/>
        <v>0.34876680354644418</v>
      </c>
      <c r="CW255" s="4">
        <f t="shared" si="1039"/>
        <v>0.25511493320851886</v>
      </c>
      <c r="CX255" s="4">
        <f t="shared" si="1040"/>
        <v>0.34292947594995465</v>
      </c>
      <c r="CY255" s="4">
        <f t="shared" si="1041"/>
        <v>0.50855416723866742</v>
      </c>
      <c r="CZ255" s="4">
        <f t="shared" si="1042"/>
        <v>2.0740547107417835</v>
      </c>
      <c r="DA255" s="4">
        <f t="shared" si="1043"/>
        <v>2.2978349827187587</v>
      </c>
      <c r="DB255" s="4">
        <f t="shared" si="1044"/>
        <v>0.21865936558275759</v>
      </c>
      <c r="DC255" s="4">
        <f t="shared" si="1045"/>
        <v>0.15994432061431507</v>
      </c>
      <c r="DD255" s="4">
        <f t="shared" si="1046"/>
        <v>0.21499965274320934</v>
      </c>
      <c r="DE255" s="4">
        <f t="shared" si="1047"/>
        <v>0.31883806154179023</v>
      </c>
      <c r="DF255" s="4">
        <f t="shared" si="1048"/>
        <v>1.300328708532994</v>
      </c>
      <c r="DG255" s="4">
        <f t="shared" si="1049"/>
        <v>1.4406277616620753</v>
      </c>
      <c r="DH255" s="4">
        <f t="shared" si="1050"/>
        <v>0.22480907578441964</v>
      </c>
      <c r="DI255" s="4">
        <f t="shared" si="1051"/>
        <v>0.16444269285443522</v>
      </c>
      <c r="DJ255" s="4">
        <f t="shared" si="1052"/>
        <v>0.22104643493479262</v>
      </c>
      <c r="DK255" s="4">
        <f t="shared" si="1053"/>
        <v>0.32780525887411571</v>
      </c>
      <c r="DL255" s="4">
        <f t="shared" si="1054"/>
        <v>1.3368999512193851</v>
      </c>
      <c r="DM255" s="4">
        <f t="shared" si="1055"/>
        <v>1.4811448610283848</v>
      </c>
      <c r="DN255" s="4">
        <f t="shared" si="1056"/>
        <v>0.14094406172954829</v>
      </c>
      <c r="DO255" s="4">
        <f t="shared" si="1057"/>
        <v>0.10309735481887053</v>
      </c>
      <c r="DP255" s="4">
        <f t="shared" si="1058"/>
        <v>0.13858507385361171</v>
      </c>
      <c r="DQ255" s="4">
        <f t="shared" si="1059"/>
        <v>0.20551752406263821</v>
      </c>
      <c r="DR255" s="4">
        <f t="shared" si="1060"/>
        <v>0.83816949379565087</v>
      </c>
      <c r="DS255" s="4">
        <f t="shared" si="1061"/>
        <v>0.9286038474860181</v>
      </c>
      <c r="DT255" s="4">
        <f t="shared" si="1062"/>
        <v>0.25803963383466572</v>
      </c>
      <c r="DU255" s="4">
        <f t="shared" si="1063"/>
        <v>0.18875008539083926</v>
      </c>
      <c r="DV255" s="4">
        <f t="shared" si="1064"/>
        <v>0.2537208114574937</v>
      </c>
      <c r="DW255" s="4">
        <f t="shared" si="1065"/>
        <v>0.37626038305530418</v>
      </c>
      <c r="DX255" s="4">
        <f t="shared" si="1066"/>
        <v>1.5345162230774176</v>
      </c>
      <c r="DY255" s="4">
        <f t="shared" si="1067"/>
        <v>1.7000829537788134</v>
      </c>
      <c r="DZ255" s="4">
        <f t="shared" si="1068"/>
        <v>0.1617779618236557</v>
      </c>
      <c r="EA255" s="4">
        <f t="shared" si="1069"/>
        <v>0.11833687583100548</v>
      </c>
      <c r="EB255" s="4">
        <f t="shared" si="1070"/>
        <v>0.15907027591016165</v>
      </c>
      <c r="EC255" s="4">
        <f t="shared" si="1071"/>
        <v>0.23589646668262149</v>
      </c>
      <c r="ED255" s="4">
        <f t="shared" si="1072"/>
        <v>0.96206502569237551</v>
      </c>
      <c r="EE255" s="4">
        <f t="shared" si="1073"/>
        <v>1.0658670960977301</v>
      </c>
      <c r="EF255" s="4">
        <f t="shared" si="1074"/>
        <v>0.28932107621795583</v>
      </c>
      <c r="EG255" s="4">
        <f t="shared" si="1075"/>
        <v>0.21163174443387506</v>
      </c>
      <c r="EH255" s="4">
        <f t="shared" si="1076"/>
        <v>0.28447869476054671</v>
      </c>
      <c r="EI255" s="4">
        <f t="shared" si="1077"/>
        <v>0.4218734050502142</v>
      </c>
      <c r="EJ255" s="4">
        <f t="shared" si="1078"/>
        <v>1.7205414475945802</v>
      </c>
      <c r="EK255" s="4">
        <f t="shared" si="1079"/>
        <v>1.9061793823589295</v>
      </c>
      <c r="EL255" s="4">
        <f t="shared" si="1080"/>
        <v>0.18138986374921537</v>
      </c>
      <c r="EM255" s="4">
        <f t="shared" si="1081"/>
        <v>0.13268253315548445</v>
      </c>
      <c r="EN255" s="4">
        <f t="shared" si="1082"/>
        <v>0.1783539324431965</v>
      </c>
      <c r="EO255" s="4">
        <f t="shared" si="1083"/>
        <v>0.26449355318942608</v>
      </c>
      <c r="EP255" s="4">
        <f t="shared" si="1084"/>
        <v>1.0786935498572223</v>
      </c>
      <c r="EQ255" s="4">
        <f t="shared" si="1085"/>
        <v>1.1950792626914442</v>
      </c>
      <c r="ER255" s="4">
        <f t="shared" si="1086"/>
        <v>1.40165550732476E-3</v>
      </c>
      <c r="ET255" s="4">
        <f t="shared" si="1087"/>
        <v>0.47468006839435029</v>
      </c>
      <c r="EU255" s="4">
        <f t="shared" si="1088"/>
        <v>0.55263499684910256</v>
      </c>
      <c r="EV255" s="4">
        <f t="shared" si="1089"/>
        <v>0.4788906213801104</v>
      </c>
      <c r="EW255" s="4">
        <f t="shared" si="1090"/>
        <v>0.38259820527441563</v>
      </c>
      <c r="EX255" s="4">
        <f t="shared" si="1091"/>
        <v>0.13190448494523871</v>
      </c>
      <c r="EY255" s="4">
        <f t="shared" si="1092"/>
        <v>0.12060795506303497</v>
      </c>
      <c r="EZ255" s="4">
        <f t="shared" si="1093"/>
        <v>0.59037648696226885</v>
      </c>
      <c r="FA255" s="4">
        <f t="shared" si="1094"/>
        <v>0.66333936616802103</v>
      </c>
      <c r="FB255" s="4">
        <f t="shared" si="1095"/>
        <v>0.59445198402743948</v>
      </c>
      <c r="FC255" s="4">
        <f t="shared" si="1096"/>
        <v>0.49708847059054856</v>
      </c>
      <c r="FD255" s="4">
        <f t="shared" si="1097"/>
        <v>0.19507966696821344</v>
      </c>
      <c r="FE255" s="4">
        <f t="shared" si="1098"/>
        <v>0.17949139018380622</v>
      </c>
      <c r="FF255" s="4">
        <f t="shared" si="1099"/>
        <v>0.60154641468672654</v>
      </c>
      <c r="FG255" s="4">
        <f t="shared" si="1100"/>
        <v>0.67361960964386913</v>
      </c>
      <c r="FH255" s="4">
        <f t="shared" si="1101"/>
        <v>0.60558502352370358</v>
      </c>
      <c r="FI255" s="4">
        <f t="shared" si="1102"/>
        <v>0.50868524134290172</v>
      </c>
      <c r="FJ255" s="4">
        <f t="shared" si="1103"/>
        <v>0.2024672791245746</v>
      </c>
      <c r="FK255" s="4">
        <f t="shared" si="1104"/>
        <v>0.1864254019319451</v>
      </c>
      <c r="FL255" s="4">
        <f t="shared" si="1105"/>
        <v>0.70657371443497974</v>
      </c>
      <c r="FM255" s="4">
        <f t="shared" si="1106"/>
        <v>0.76700752137163752</v>
      </c>
      <c r="FN255" s="4">
        <f t="shared" si="1107"/>
        <v>0.71006088775321974</v>
      </c>
      <c r="FO255" s="4">
        <f t="shared" si="1108"/>
        <v>0.62284298344424405</v>
      </c>
      <c r="FP255" s="4">
        <f t="shared" si="1109"/>
        <v>0.28821766681358402</v>
      </c>
      <c r="FQ255" s="4">
        <f t="shared" si="1110"/>
        <v>0.26766182670209748</v>
      </c>
      <c r="FR255" s="4">
        <f t="shared" si="1111"/>
        <v>0.7414180104155903</v>
      </c>
      <c r="FS255" s="4">
        <f t="shared" si="1112"/>
        <v>0.79673978337875839</v>
      </c>
      <c r="FT255" s="4">
        <f t="shared" si="1113"/>
        <v>0.74464074093885313</v>
      </c>
      <c r="FU255" s="4">
        <f t="shared" si="1114"/>
        <v>0.66288637273824225</v>
      </c>
      <c r="FV255" s="4">
        <f t="shared" si="1115"/>
        <v>0.32530325387692771</v>
      </c>
      <c r="FW255" s="4">
        <f t="shared" si="1116"/>
        <v>0.30322924137810947</v>
      </c>
      <c r="FX255" s="4">
        <f t="shared" si="1117"/>
        <v>0.82057384388278543</v>
      </c>
      <c r="FY255" s="4">
        <f t="shared" si="1118"/>
        <v>0.86211034635730854</v>
      </c>
      <c r="FZ255" s="4">
        <f t="shared" si="1119"/>
        <v>0.82304550272274879</v>
      </c>
      <c r="GA255" s="4">
        <f t="shared" si="1120"/>
        <v>0.75824320601647488</v>
      </c>
      <c r="GB255" s="4">
        <f t="shared" si="1121"/>
        <v>0.43472047985600176</v>
      </c>
      <c r="GC255" s="4">
        <f t="shared" si="1122"/>
        <v>0.40973065033030553</v>
      </c>
      <c r="GD255" s="4">
        <f t="shared" si="1123"/>
        <v>0.81645378024289839</v>
      </c>
      <c r="GE255" s="4">
        <f t="shared" si="1124"/>
        <v>0.85877991775504936</v>
      </c>
      <c r="GF255" s="4">
        <f t="shared" si="1125"/>
        <v>0.81896967337970472</v>
      </c>
      <c r="GG255" s="4">
        <f t="shared" si="1126"/>
        <v>0.7531224878924857</v>
      </c>
      <c r="GH255" s="4">
        <f t="shared" si="1127"/>
        <v>0.42791733530492143</v>
      </c>
      <c r="GI255" s="4">
        <f t="shared" si="1128"/>
        <v>0.40303974818524702</v>
      </c>
      <c r="GJ255" s="4">
        <f t="shared" si="1129"/>
        <v>0.8764671586827032</v>
      </c>
      <c r="GK255" s="4">
        <f t="shared" si="1130"/>
        <v>0.90653829930015639</v>
      </c>
      <c r="GL255" s="4">
        <f t="shared" si="1131"/>
        <v>0.87828307516401749</v>
      </c>
      <c r="GM255" s="4">
        <f t="shared" si="1132"/>
        <v>0.82951925628585099</v>
      </c>
      <c r="GN255" s="4">
        <f t="shared" si="1133"/>
        <v>0.54401947338114731</v>
      </c>
      <c r="GO255" s="4">
        <f t="shared" si="1134"/>
        <v>0.51850980246851852</v>
      </c>
      <c r="GP255" s="4">
        <f t="shared" si="1135"/>
        <v>0.79488751634308374</v>
      </c>
      <c r="GQ255" s="4">
        <f t="shared" si="1136"/>
        <v>0.84121970823768089</v>
      </c>
      <c r="GR255" s="4">
        <f t="shared" si="1137"/>
        <v>0.79762574798249186</v>
      </c>
      <c r="GS255" s="4">
        <f t="shared" si="1138"/>
        <v>0.72660668890286262</v>
      </c>
      <c r="GT255" s="4">
        <f t="shared" si="1139"/>
        <v>0.39455261358942761</v>
      </c>
      <c r="GU255" s="4">
        <f t="shared" si="1140"/>
        <v>0.37035899160078861</v>
      </c>
      <c r="GV255" s="4">
        <f t="shared" si="1141"/>
        <v>0.86074967236449296</v>
      </c>
      <c r="GW255" s="4">
        <f t="shared" si="1142"/>
        <v>0.89418494696146666</v>
      </c>
      <c r="GX255" s="4">
        <f t="shared" si="1143"/>
        <v>0.86276045618955122</v>
      </c>
      <c r="GY255" s="4">
        <f t="shared" si="1144"/>
        <v>0.80912926524030604</v>
      </c>
      <c r="GZ255" s="4">
        <f t="shared" si="1145"/>
        <v>0.50966710425263251</v>
      </c>
      <c r="HA255" s="4">
        <f t="shared" si="1146"/>
        <v>0.48405824454483348</v>
      </c>
      <c r="HB255" s="4">
        <f t="shared" si="1147"/>
        <v>0.77560199584525602</v>
      </c>
      <c r="HC255" s="4">
        <f t="shared" si="1148"/>
        <v>0.825333278526176</v>
      </c>
      <c r="HD255" s="4">
        <f t="shared" si="1149"/>
        <v>0.77852595304153382</v>
      </c>
      <c r="HE255" s="4">
        <f t="shared" si="1150"/>
        <v>0.7032974922016243</v>
      </c>
      <c r="HF255" s="4">
        <f t="shared" si="1151"/>
        <v>0.36757388897131843</v>
      </c>
      <c r="HG255" s="4">
        <f t="shared" si="1152"/>
        <v>0.34409438249758201</v>
      </c>
      <c r="HH255" s="4">
        <f t="shared" si="1153"/>
        <v>0.84646062293647661</v>
      </c>
      <c r="HI255" s="4">
        <f t="shared" si="1154"/>
        <v>0.88285991063546232</v>
      </c>
      <c r="HJ255" s="4">
        <f t="shared" si="1155"/>
        <v>0.84864145862067286</v>
      </c>
      <c r="HK255" s="4">
        <f t="shared" si="1156"/>
        <v>0.79083044549946868</v>
      </c>
      <c r="HL255" s="4">
        <f t="shared" si="1157"/>
        <v>0.48107139220626643</v>
      </c>
      <c r="HM255" s="4">
        <f t="shared" si="1158"/>
        <v>0.45556441491496474</v>
      </c>
      <c r="HN255" s="4">
        <f t="shared" si="1159"/>
        <v>0.99860030638094488</v>
      </c>
      <c r="HP255" s="4">
        <f t="shared" ref="HP255:IU255" si="1343">IF(B1=1,ET255,0)</f>
        <v>0.47468006839435029</v>
      </c>
      <c r="HQ255" s="4">
        <f t="shared" si="1343"/>
        <v>0.55263499684910256</v>
      </c>
      <c r="HR255" s="4">
        <f t="shared" si="1343"/>
        <v>0.4788906213801104</v>
      </c>
      <c r="HS255" s="4">
        <f t="shared" si="1343"/>
        <v>0.38259820527441563</v>
      </c>
      <c r="HT255" s="4">
        <f t="shared" si="1343"/>
        <v>0.13190448494523871</v>
      </c>
      <c r="HU255" s="4">
        <f t="shared" si="1343"/>
        <v>0.12060795506303497</v>
      </c>
      <c r="HV255" s="4">
        <f t="shared" si="1343"/>
        <v>0.59037648696226885</v>
      </c>
      <c r="HW255" s="4">
        <f t="shared" si="1343"/>
        <v>0.66333936616802103</v>
      </c>
      <c r="HX255" s="4">
        <f t="shared" si="1343"/>
        <v>0.59445198402743948</v>
      </c>
      <c r="HY255" s="4">
        <f t="shared" si="1343"/>
        <v>0.49708847059054856</v>
      </c>
      <c r="HZ255" s="4">
        <f t="shared" si="1343"/>
        <v>0.19507966696821344</v>
      </c>
      <c r="IA255" s="4">
        <f t="shared" si="1343"/>
        <v>0.17949139018380622</v>
      </c>
      <c r="IB255" s="4">
        <f t="shared" si="1343"/>
        <v>0.60154641468672654</v>
      </c>
      <c r="IC255" s="4">
        <f t="shared" si="1343"/>
        <v>0.67361960964386913</v>
      </c>
      <c r="ID255" s="4">
        <f t="shared" si="1343"/>
        <v>0.60558502352370358</v>
      </c>
      <c r="IE255" s="4">
        <f t="shared" si="1343"/>
        <v>0.50868524134290172</v>
      </c>
      <c r="IF255" s="4">
        <f t="shared" si="1343"/>
        <v>0.2024672791245746</v>
      </c>
      <c r="IG255" s="4">
        <f t="shared" si="1343"/>
        <v>0.1864254019319451</v>
      </c>
      <c r="IH255" s="4">
        <f t="shared" si="1343"/>
        <v>0.70657371443497974</v>
      </c>
      <c r="II255" s="4">
        <f t="shared" si="1343"/>
        <v>0.76700752137163752</v>
      </c>
      <c r="IJ255" s="4">
        <f t="shared" si="1343"/>
        <v>0.71006088775321974</v>
      </c>
      <c r="IK255" s="4">
        <f t="shared" si="1343"/>
        <v>0.62284298344424405</v>
      </c>
      <c r="IL255" s="4">
        <f t="shared" si="1343"/>
        <v>0.28821766681358402</v>
      </c>
      <c r="IM255" s="4">
        <f t="shared" si="1343"/>
        <v>0.26766182670209748</v>
      </c>
      <c r="IN255" s="4">
        <f t="shared" si="1343"/>
        <v>0.7414180104155903</v>
      </c>
      <c r="IO255" s="4">
        <f t="shared" si="1343"/>
        <v>0.79673978337875839</v>
      </c>
      <c r="IP255" s="4">
        <f t="shared" si="1343"/>
        <v>0.74464074093885313</v>
      </c>
      <c r="IQ255" s="4">
        <f t="shared" si="1343"/>
        <v>0.66288637273824225</v>
      </c>
      <c r="IR255" s="4">
        <f t="shared" si="1343"/>
        <v>0.32530325387692771</v>
      </c>
      <c r="IS255" s="4">
        <f t="shared" si="1343"/>
        <v>0.30322924137810947</v>
      </c>
      <c r="IT255" s="4">
        <f t="shared" si="1343"/>
        <v>0.82057384388278543</v>
      </c>
      <c r="IU255" s="4">
        <f t="shared" si="1343"/>
        <v>0.86211034635730854</v>
      </c>
      <c r="IV255" s="4">
        <f t="shared" ref="IV255:KA255" si="1344">IF(AH1=1,FZ255,0)</f>
        <v>0.82304550272274879</v>
      </c>
      <c r="IW255" s="4">
        <f t="shared" si="1344"/>
        <v>0.75824320601647488</v>
      </c>
      <c r="IX255" s="4">
        <f t="shared" si="1344"/>
        <v>0.43472047985600176</v>
      </c>
      <c r="IY255" s="4">
        <f t="shared" si="1344"/>
        <v>0.40973065033030553</v>
      </c>
      <c r="IZ255" s="4">
        <f t="shared" si="1344"/>
        <v>0.81645378024289839</v>
      </c>
      <c r="JA255" s="4">
        <f t="shared" si="1344"/>
        <v>0.85877991775504936</v>
      </c>
      <c r="JB255" s="4">
        <f t="shared" si="1344"/>
        <v>0.81896967337970472</v>
      </c>
      <c r="JC255" s="4">
        <f t="shared" si="1344"/>
        <v>0.7531224878924857</v>
      </c>
      <c r="JD255" s="4">
        <f t="shared" si="1344"/>
        <v>0.42791733530492143</v>
      </c>
      <c r="JE255" s="4">
        <f t="shared" si="1344"/>
        <v>0.40303974818524702</v>
      </c>
      <c r="JF255" s="4">
        <f t="shared" si="1344"/>
        <v>0.8764671586827032</v>
      </c>
      <c r="JG255" s="4">
        <f t="shared" si="1344"/>
        <v>0.90653829930015639</v>
      </c>
      <c r="JH255" s="4">
        <f t="shared" si="1344"/>
        <v>0.87828307516401749</v>
      </c>
      <c r="JI255" s="4">
        <f t="shared" si="1344"/>
        <v>0.82951925628585099</v>
      </c>
      <c r="JJ255" s="4">
        <f t="shared" si="1344"/>
        <v>0.54401947338114731</v>
      </c>
      <c r="JK255" s="4">
        <f t="shared" si="1344"/>
        <v>0.51850980246851852</v>
      </c>
      <c r="JL255" s="4">
        <f t="shared" si="1344"/>
        <v>0.79488751634308374</v>
      </c>
      <c r="JM255" s="4">
        <f t="shared" si="1344"/>
        <v>0.84121970823768089</v>
      </c>
      <c r="JN255" s="4">
        <f t="shared" si="1344"/>
        <v>0.79762574798249186</v>
      </c>
      <c r="JO255" s="4">
        <f t="shared" si="1344"/>
        <v>0.72660668890286262</v>
      </c>
      <c r="JP255" s="4">
        <f t="shared" si="1344"/>
        <v>0.39455261358942761</v>
      </c>
      <c r="JQ255" s="4">
        <f t="shared" si="1344"/>
        <v>0.37035899160078861</v>
      </c>
      <c r="JR255" s="4">
        <f t="shared" si="1344"/>
        <v>0.86074967236449296</v>
      </c>
      <c r="JS255" s="4">
        <f t="shared" si="1344"/>
        <v>0.89418494696146666</v>
      </c>
      <c r="JT255" s="4">
        <f t="shared" si="1344"/>
        <v>0.86276045618955122</v>
      </c>
      <c r="JU255" s="4">
        <f t="shared" si="1344"/>
        <v>0.80912926524030604</v>
      </c>
      <c r="JV255" s="4">
        <f t="shared" si="1344"/>
        <v>0.50966710425263251</v>
      </c>
      <c r="JW255" s="4">
        <f t="shared" si="1344"/>
        <v>0.48405824454483348</v>
      </c>
      <c r="JX255" s="4">
        <f t="shared" si="1344"/>
        <v>0.77560199584525602</v>
      </c>
      <c r="JY255" s="4">
        <f t="shared" si="1344"/>
        <v>0.825333278526176</v>
      </c>
      <c r="JZ255" s="4">
        <f t="shared" si="1344"/>
        <v>0.77852595304153382</v>
      </c>
      <c r="KA255" s="4">
        <f t="shared" si="1344"/>
        <v>0.7032974922016243</v>
      </c>
      <c r="KB255" s="4">
        <f t="shared" ref="KB255:KJ255" si="1345">IF(BN1=1,HF255,0)</f>
        <v>0.36757388897131843</v>
      </c>
      <c r="KC255" s="4">
        <f t="shared" si="1345"/>
        <v>0.34409438249758201</v>
      </c>
      <c r="KD255" s="4">
        <f t="shared" si="1345"/>
        <v>0.84646062293647661</v>
      </c>
      <c r="KE255" s="4">
        <f t="shared" si="1345"/>
        <v>0.88285991063546232</v>
      </c>
      <c r="KF255" s="4">
        <f t="shared" si="1345"/>
        <v>0.84864145862067286</v>
      </c>
      <c r="KG255" s="4">
        <f t="shared" si="1345"/>
        <v>0.79083044549946868</v>
      </c>
      <c r="KH255" s="4">
        <f t="shared" si="1345"/>
        <v>0.48107139220626643</v>
      </c>
      <c r="KI255" s="4">
        <f t="shared" si="1345"/>
        <v>0.45556441491496474</v>
      </c>
      <c r="KJ255" s="4">
        <f t="shared" si="1345"/>
        <v>0</v>
      </c>
    </row>
    <row r="256" spans="1:296" x14ac:dyDescent="0.2">
      <c r="A256" s="4" t="str">
        <f>'Respondent Data'!A256</f>
        <v>2182</v>
      </c>
      <c r="B256" s="4">
        <f>SUMPRODUCT('Respondent Data'!I256:Z256,'Product Coding'!A100:R100)</f>
        <v>-0.93510309839990091</v>
      </c>
      <c r="C256" s="4">
        <f>SUMPRODUCT('Respondent Data'!I256:Z256,'Product Coding'!A101:R101)</f>
        <v>-1.024027111996759</v>
      </c>
      <c r="D256" s="4">
        <f>SUMPRODUCT('Respondent Data'!I256:Z256,'Product Coding'!A102:R102)</f>
        <v>-0.97850497034342188</v>
      </c>
      <c r="E256" s="4">
        <f>SUMPRODUCT('Respondent Data'!I256:Z256,'Product Coding'!A103:R103)</f>
        <v>-1.5629541258080617</v>
      </c>
      <c r="F256" s="4">
        <f>SUMPRODUCT('Respondent Data'!I256:Z256,'Product Coding'!A104:R104)</f>
        <v>-1.744391071597116</v>
      </c>
      <c r="G256" s="4">
        <f>SUMPRODUCT('Respondent Data'!I256:Z256,'Product Coding'!A105:R105)</f>
        <v>-2.441645342207869</v>
      </c>
      <c r="H256" s="4">
        <f>SUMPRODUCT('Respondent Data'!I256:Z256,'Product Coding'!A106:R106)</f>
        <v>-2.4173663839462169</v>
      </c>
      <c r="I256" s="4">
        <f>SUMPRODUCT('Respondent Data'!I256:Z256,'Product Coding'!A107:R107)</f>
        <v>-2.5062903975430748</v>
      </c>
      <c r="J256" s="4">
        <f>SUMPRODUCT('Respondent Data'!I256:Z256,'Product Coding'!A108:R108)</f>
        <v>-2.4607682558897377</v>
      </c>
      <c r="K256" s="4">
        <f>SUMPRODUCT('Respondent Data'!I256:Z256,'Product Coding'!A109:R109)</f>
        <v>-3.0452174113543777</v>
      </c>
      <c r="L256" s="4">
        <f>SUMPRODUCT('Respondent Data'!I256:Z256,'Product Coding'!A110:R110)</f>
        <v>-3.2266543571434321</v>
      </c>
      <c r="M256" s="4">
        <f>SUMPRODUCT('Respondent Data'!I256:Z256,'Product Coding'!A111:R111)</f>
        <v>-3.923908627754185</v>
      </c>
      <c r="N256" s="4">
        <f>SUMPRODUCT('Respondent Data'!I256:Z256,'Product Coding'!A112:R112)</f>
        <v>-3.8224018107116708</v>
      </c>
      <c r="O256" s="4">
        <f>SUMPRODUCT('Respondent Data'!I256:Z256,'Product Coding'!A113:R113)</f>
        <v>-3.9113258243085292</v>
      </c>
      <c r="P256" s="4">
        <f>SUMPRODUCT('Respondent Data'!I256:Z256,'Product Coding'!A114:R114)</f>
        <v>-3.865803682655192</v>
      </c>
      <c r="Q256" s="4">
        <f>SUMPRODUCT('Respondent Data'!I256:Z256,'Product Coding'!A115:R115)</f>
        <v>-4.4502528381198321</v>
      </c>
      <c r="R256" s="4">
        <f>SUMPRODUCT('Respondent Data'!I256:Z256,'Product Coding'!A116:R116)</f>
        <v>-4.631689783908886</v>
      </c>
      <c r="S256" s="4">
        <f>SUMPRODUCT('Respondent Data'!I256:Z256,'Product Coding'!A117:R117)</f>
        <v>-5.3289440545196385</v>
      </c>
      <c r="T256" s="4">
        <f>SUMPRODUCT('Respondent Data'!I256:Z256,'Product Coding'!A118:R118)</f>
        <v>-5.3046650962579864</v>
      </c>
      <c r="U256" s="4">
        <f>SUMPRODUCT('Respondent Data'!I256:Z256,'Product Coding'!A119:R119)</f>
        <v>-5.3935891098548456</v>
      </c>
      <c r="V256" s="4">
        <f>SUMPRODUCT('Respondent Data'!I256:Z256,'Product Coding'!A120:R120)</f>
        <v>-5.3480669682015076</v>
      </c>
      <c r="W256" s="4">
        <f>SUMPRODUCT('Respondent Data'!I256:Z256,'Product Coding'!A121:R121)</f>
        <v>-5.9325161236661472</v>
      </c>
      <c r="X256" s="4">
        <f>SUMPRODUCT('Respondent Data'!I256:Z256,'Product Coding'!A122:R122)</f>
        <v>-6.1139530694552011</v>
      </c>
      <c r="Y256" s="4">
        <f>SUMPRODUCT('Respondent Data'!I256:Z256,'Product Coding'!A123:R123)</f>
        <v>-6.8112073400659554</v>
      </c>
      <c r="Z256" s="4">
        <f>SUMPRODUCT('Respondent Data'!I256:Z256,'Product Coding'!A124:R124)</f>
        <v>-1.2378312764197812</v>
      </c>
      <c r="AA256" s="4">
        <f>SUMPRODUCT('Respondent Data'!I256:Z256,'Product Coding'!A125:R125)</f>
        <v>-1.3267552900166391</v>
      </c>
      <c r="AB256" s="4">
        <f>SUMPRODUCT('Respondent Data'!I256:Z256,'Product Coding'!A126:R126)</f>
        <v>-1.2812331483633019</v>
      </c>
      <c r="AC256" s="4">
        <f>SUMPRODUCT('Respondent Data'!I256:Z256,'Product Coding'!A127:R127)</f>
        <v>-1.8656823038279424</v>
      </c>
      <c r="AD256" s="4">
        <f>SUMPRODUCT('Respondent Data'!I256:Z256,'Product Coding'!A128:R128)</f>
        <v>-2.0471192496169963</v>
      </c>
      <c r="AE256" s="4">
        <f>SUMPRODUCT('Respondent Data'!I256:Z256,'Product Coding'!A129:R129)</f>
        <v>-2.7443735202277493</v>
      </c>
      <c r="AF256" s="4">
        <f>SUMPRODUCT('Respondent Data'!I256:Z256,'Product Coding'!A130:R130)</f>
        <v>-2.7200945619660972</v>
      </c>
      <c r="AG256" s="4">
        <f>SUMPRODUCT('Respondent Data'!I256:Z256,'Product Coding'!A131:R131)</f>
        <v>-2.8090185755629551</v>
      </c>
      <c r="AH256" s="4">
        <f>SUMPRODUCT('Respondent Data'!I256:Z256,'Product Coding'!A132:R132)</f>
        <v>-2.763496433909618</v>
      </c>
      <c r="AI256" s="4">
        <f>SUMPRODUCT('Respondent Data'!I256:Z256,'Product Coding'!A133:R133)</f>
        <v>-3.3479455893742585</v>
      </c>
      <c r="AJ256" s="4">
        <f>SUMPRODUCT('Respondent Data'!I256:Z256,'Product Coding'!A134:R134)</f>
        <v>-3.5293825351633124</v>
      </c>
      <c r="AK256" s="4">
        <f>SUMPRODUCT('Respondent Data'!I256:Z256,'Product Coding'!A135:R135)</f>
        <v>-4.2266368057740653</v>
      </c>
      <c r="AL256" s="4">
        <f>SUMPRODUCT('Respondent Data'!I256:Z256,'Product Coding'!A136:R136)</f>
        <v>1.872695692663594</v>
      </c>
      <c r="AM256" s="4">
        <f>SUMPRODUCT('Respondent Data'!I256:Z256,'Product Coding'!A137:R137)</f>
        <v>1.7837716790667359</v>
      </c>
      <c r="AN256" s="4">
        <f>SUMPRODUCT('Respondent Data'!I256:Z256,'Product Coding'!A138:R138)</f>
        <v>1.8292938207200731</v>
      </c>
      <c r="AO256" s="4">
        <f>SUMPRODUCT('Respondent Data'!I256:Z256,'Product Coding'!A139:R139)</f>
        <v>1.244844665255433</v>
      </c>
      <c r="AP256" s="4">
        <f>SUMPRODUCT('Respondent Data'!I256:Z256,'Product Coding'!A140:R140)</f>
        <v>1.0634077194663791</v>
      </c>
      <c r="AQ256" s="4">
        <f>SUMPRODUCT('Respondent Data'!I256:Z256,'Product Coding'!A141:R141)</f>
        <v>0.36615344885562595</v>
      </c>
      <c r="AR256" s="4">
        <f>SUMPRODUCT('Respondent Data'!I256:Z256,'Product Coding'!A142:R142)</f>
        <v>0.390432407117278</v>
      </c>
      <c r="AS256" s="4">
        <f>SUMPRODUCT('Respondent Data'!I256:Z256,'Product Coding'!A143:R143)</f>
        <v>0.30150839352041992</v>
      </c>
      <c r="AT256" s="4">
        <f>SUMPRODUCT('Respondent Data'!I256:Z256,'Product Coding'!A144:R144)</f>
        <v>0.34703053517375704</v>
      </c>
      <c r="AU256" s="4">
        <f>SUMPRODUCT('Respondent Data'!I256:Z256,'Product Coding'!A145:R145)</f>
        <v>-0.23741862029088301</v>
      </c>
      <c r="AV256" s="4">
        <f>SUMPRODUCT('Respondent Data'!I256:Z256,'Product Coding'!A146:R146)</f>
        <v>-0.41885556607993701</v>
      </c>
      <c r="AW256" s="4">
        <f>SUMPRODUCT('Respondent Data'!I256:Z256,'Product Coding'!A147:R147)</f>
        <v>-1.1161098366906901</v>
      </c>
      <c r="AX256" s="4">
        <f>SUMPRODUCT('Respondent Data'!I256:Z256,'Product Coding'!A148:R148)</f>
        <v>5.7686527320995395</v>
      </c>
      <c r="AY256" s="4">
        <f>SUMPRODUCT('Respondent Data'!I256:Z256,'Product Coding'!A149:R149)</f>
        <v>5.6797287185026804</v>
      </c>
      <c r="AZ256" s="4">
        <f>SUMPRODUCT('Respondent Data'!I256:Z256,'Product Coding'!A150:R150)</f>
        <v>5.7252508601560184</v>
      </c>
      <c r="BA256" s="4">
        <f>SUMPRODUCT('Respondent Data'!I256:Z256,'Product Coding'!A151:R151)</f>
        <v>5.1408017046913788</v>
      </c>
      <c r="BB256" s="4">
        <f>SUMPRODUCT('Respondent Data'!I256:Z256,'Product Coding'!A152:R152)</f>
        <v>4.9593647589023249</v>
      </c>
      <c r="BC256" s="4">
        <f>SUMPRODUCT('Respondent Data'!I256:Z256,'Product Coding'!A153:R153)</f>
        <v>4.2621104882915706</v>
      </c>
      <c r="BD256" s="4">
        <f>SUMPRODUCT('Respondent Data'!I256:Z256,'Product Coding'!A154:R154)</f>
        <v>4.2863894465532226</v>
      </c>
      <c r="BE256" s="4">
        <f>SUMPRODUCT('Respondent Data'!I256:Z256,'Product Coding'!A155:R155)</f>
        <v>4.1974654329563652</v>
      </c>
      <c r="BF256" s="4">
        <f>SUMPRODUCT('Respondent Data'!I256:Z256,'Product Coding'!A156:R156)</f>
        <v>4.2429875746097014</v>
      </c>
      <c r="BG256" s="4">
        <f>SUMPRODUCT('Respondent Data'!I256:Z256,'Product Coding'!A157:R157)</f>
        <v>3.6585384191450623</v>
      </c>
      <c r="BH256" s="4">
        <f>SUMPRODUCT('Respondent Data'!I256:Z256,'Product Coding'!A158:R158)</f>
        <v>3.4771014733560084</v>
      </c>
      <c r="BI256" s="4">
        <f>SUMPRODUCT('Respondent Data'!I256:Z256,'Product Coding'!A159:R159)</f>
        <v>2.779847202745255</v>
      </c>
      <c r="BJ256" s="4">
        <f>SUMPRODUCT('Respondent Data'!I256:Z256,'Product Coding'!A160:R160)</f>
        <v>8.3512205502506287</v>
      </c>
      <c r="BK256" s="4">
        <f>SUMPRODUCT('Respondent Data'!I256:Z256,'Product Coding'!A161:R161)</f>
        <v>8.2622965366537713</v>
      </c>
      <c r="BL256" s="4">
        <f>SUMPRODUCT('Respondent Data'!I256:Z256,'Product Coding'!A162:R162)</f>
        <v>8.3078186783071075</v>
      </c>
      <c r="BM256" s="4">
        <f>SUMPRODUCT('Respondent Data'!I256:Z256,'Product Coding'!A163:R163)</f>
        <v>7.7233695228424679</v>
      </c>
      <c r="BN256" s="4">
        <f>SUMPRODUCT('Respondent Data'!I256:Z256,'Product Coding'!A164:R164)</f>
        <v>7.541932577053414</v>
      </c>
      <c r="BO256" s="4">
        <f>SUMPRODUCT('Respondent Data'!I256:Z256,'Product Coding'!A165:R165)</f>
        <v>6.8446783064426615</v>
      </c>
      <c r="BP256" s="4">
        <f>SUMPRODUCT('Respondent Data'!I256:Z256,'Product Coding'!A166:R166)</f>
        <v>6.8689572647043136</v>
      </c>
      <c r="BQ256" s="4">
        <f>SUMPRODUCT('Respondent Data'!I256:Z256,'Product Coding'!A167:R167)</f>
        <v>6.7800332511074544</v>
      </c>
      <c r="BR256" s="4">
        <f>SUMPRODUCT('Respondent Data'!I256:Z256,'Product Coding'!A168:R168)</f>
        <v>6.8255553927607924</v>
      </c>
      <c r="BS256" s="4">
        <f>SUMPRODUCT('Respondent Data'!I256:Z256,'Product Coding'!A169:R169)</f>
        <v>6.2411062372961528</v>
      </c>
      <c r="BT256" s="4">
        <f>SUMPRODUCT('Respondent Data'!I256:Z256,'Product Coding'!A170:R170)</f>
        <v>6.0596692915070989</v>
      </c>
      <c r="BU256" s="4">
        <f>SUMPRODUCT('Respondent Data'!I256:Z256,'Product Coding'!A171:R171)</f>
        <v>5.3624150208963446</v>
      </c>
      <c r="BV256" s="4">
        <f>SUMPRODUCT('Respondent Data'!I256:Z256,'Product Coding'!A172:R172)</f>
        <v>-2.0855609468877301</v>
      </c>
      <c r="BX256" s="4">
        <f t="shared" si="1014"/>
        <v>2.5474760849086944</v>
      </c>
      <c r="BY256" s="4">
        <f t="shared" si="1015"/>
        <v>2.7843852474090824</v>
      </c>
      <c r="BZ256" s="4">
        <f t="shared" si="1016"/>
        <v>2.6604757770270151</v>
      </c>
      <c r="CA256" s="4">
        <f t="shared" si="1017"/>
        <v>4.7729001870381333</v>
      </c>
      <c r="CB256" s="4">
        <f t="shared" si="1018"/>
        <v>5.7224158727297496</v>
      </c>
      <c r="CC256" s="4">
        <f t="shared" si="1019"/>
        <v>11.491933359128993</v>
      </c>
      <c r="CD256" s="4">
        <f t="shared" si="1020"/>
        <v>11.216281005303159</v>
      </c>
      <c r="CE256" s="4">
        <f t="shared" si="1021"/>
        <v>12.25936822212805</v>
      </c>
      <c r="CF256" s="4">
        <f t="shared" si="1022"/>
        <v>11.713807285459485</v>
      </c>
      <c r="CG256" s="4">
        <f t="shared" si="1023"/>
        <v>21.014599518802729</v>
      </c>
      <c r="CH256" s="4">
        <f t="shared" si="1024"/>
        <v>25.195221591273334</v>
      </c>
      <c r="CI256" s="4">
        <f t="shared" si="1025"/>
        <v>50.597826850581846</v>
      </c>
      <c r="CJ256" s="4">
        <f t="shared" si="1026"/>
        <v>45.713872640641675</v>
      </c>
      <c r="CK256" s="4">
        <f t="shared" si="1027"/>
        <v>49.965153092733544</v>
      </c>
      <c r="CL256" s="4">
        <f t="shared" si="1028"/>
        <v>47.74162613537716</v>
      </c>
      <c r="CM256" s="4">
        <f t="shared" si="1029"/>
        <v>85.648596494901483</v>
      </c>
      <c r="CN256" s="4">
        <f t="shared" si="1030"/>
        <v>102.68743716670852</v>
      </c>
      <c r="CO256" s="4">
        <f t="shared" si="1031"/>
        <v>206.22010196134701</v>
      </c>
      <c r="CP256" s="4">
        <f t="shared" si="1032"/>
        <v>201.27358384856211</v>
      </c>
      <c r="CQ256" s="4">
        <f t="shared" si="1033"/>
        <v>219.9915441330545</v>
      </c>
      <c r="CR256" s="4">
        <f t="shared" si="1034"/>
        <v>210.20157855719697</v>
      </c>
      <c r="CS256" s="4">
        <f t="shared" si="1035"/>
        <v>377.10215679260006</v>
      </c>
      <c r="CT256" s="4">
        <f t="shared" si="1036"/>
        <v>452.12245869522843</v>
      </c>
      <c r="CU256" s="4">
        <f t="shared" si="1037"/>
        <v>907.96636963272681</v>
      </c>
      <c r="CV256" s="4">
        <f t="shared" si="1038"/>
        <v>3.448127314986468</v>
      </c>
      <c r="CW256" s="4">
        <f t="shared" si="1039"/>
        <v>3.7687948805143434</v>
      </c>
      <c r="CX256" s="4">
        <f t="shared" si="1040"/>
        <v>3.6010776517085521</v>
      </c>
      <c r="CY256" s="4">
        <f t="shared" si="1041"/>
        <v>6.4603422988444192</v>
      </c>
      <c r="CZ256" s="4">
        <f t="shared" si="1042"/>
        <v>7.7455559231201931</v>
      </c>
      <c r="DA256" s="4">
        <f t="shared" si="1043"/>
        <v>15.554866070131183</v>
      </c>
      <c r="DB256" s="4">
        <f t="shared" si="1044"/>
        <v>15.181757793944467</v>
      </c>
      <c r="DC256" s="4">
        <f t="shared" si="1045"/>
        <v>16.593624835819377</v>
      </c>
      <c r="DD256" s="4">
        <f t="shared" si="1046"/>
        <v>15.855182744503765</v>
      </c>
      <c r="DE256" s="4">
        <f t="shared" si="1047"/>
        <v>28.444237433099328</v>
      </c>
      <c r="DF256" s="4">
        <f t="shared" si="1048"/>
        <v>34.102903768425442</v>
      </c>
      <c r="DG256" s="4">
        <f t="shared" si="1049"/>
        <v>68.486510972957845</v>
      </c>
      <c r="DH256" s="4">
        <f t="shared" si="1050"/>
        <v>0.1537087512775907</v>
      </c>
      <c r="DI256" s="4">
        <f t="shared" si="1051"/>
        <v>0.16800329627837712</v>
      </c>
      <c r="DJ256" s="4">
        <f t="shared" si="1052"/>
        <v>0.16052688852062663</v>
      </c>
      <c r="DK256" s="4">
        <f t="shared" si="1053"/>
        <v>0.28798563883221123</v>
      </c>
      <c r="DL256" s="4">
        <f t="shared" si="1054"/>
        <v>0.34527719545594082</v>
      </c>
      <c r="DM256" s="4">
        <f t="shared" si="1055"/>
        <v>0.69339639216291882</v>
      </c>
      <c r="DN256" s="4">
        <f t="shared" si="1056"/>
        <v>0.67676417357437169</v>
      </c>
      <c r="DO256" s="4">
        <f t="shared" si="1057"/>
        <v>0.73970161762795084</v>
      </c>
      <c r="DP256" s="4">
        <f t="shared" si="1058"/>
        <v>0.70678374616374684</v>
      </c>
      <c r="DQ256" s="4">
        <f t="shared" si="1059"/>
        <v>1.2679718054152409</v>
      </c>
      <c r="DR256" s="4">
        <f t="shared" si="1060"/>
        <v>1.520220767487841</v>
      </c>
      <c r="DS256" s="4">
        <f t="shared" si="1061"/>
        <v>3.052954580667413</v>
      </c>
      <c r="DT256" s="4">
        <f t="shared" si="1062"/>
        <v>3.1239634959769904E-3</v>
      </c>
      <c r="DU256" s="4">
        <f t="shared" si="1063"/>
        <v>3.4144846042606153E-3</v>
      </c>
      <c r="DV256" s="4">
        <f t="shared" si="1064"/>
        <v>3.2625347333383519E-3</v>
      </c>
      <c r="DW256" s="4">
        <f t="shared" si="1065"/>
        <v>5.852995457966503E-3</v>
      </c>
      <c r="DX256" s="4">
        <f t="shared" si="1066"/>
        <v>7.0173841478271496E-3</v>
      </c>
      <c r="DY256" s="4">
        <f t="shared" si="1067"/>
        <v>1.4092528885666053E-2</v>
      </c>
      <c r="DZ256" s="4">
        <f t="shared" si="1068"/>
        <v>1.3754497099604005E-2</v>
      </c>
      <c r="EA256" s="4">
        <f t="shared" si="1069"/>
        <v>1.5033632322024737E-2</v>
      </c>
      <c r="EB256" s="4">
        <f t="shared" si="1070"/>
        <v>1.4364612321766454E-2</v>
      </c>
      <c r="EC256" s="4">
        <f t="shared" si="1071"/>
        <v>2.5770150372841808E-2</v>
      </c>
      <c r="ED256" s="4">
        <f t="shared" si="1072"/>
        <v>3.0896836673153794E-2</v>
      </c>
      <c r="EE256" s="4">
        <f t="shared" si="1073"/>
        <v>6.2047987415217484E-2</v>
      </c>
      <c r="EF256" s="4">
        <f t="shared" si="1074"/>
        <v>2.3610816061222562E-4</v>
      </c>
      <c r="EG256" s="4">
        <f t="shared" si="1075"/>
        <v>2.5806565294022676E-4</v>
      </c>
      <c r="EH256" s="4">
        <f t="shared" si="1076"/>
        <v>2.4658133035613741E-4</v>
      </c>
      <c r="EI256" s="4">
        <f t="shared" si="1077"/>
        <v>4.4236752235800157E-4</v>
      </c>
      <c r="EJ256" s="4">
        <f t="shared" si="1078"/>
        <v>5.3037164665545831E-4</v>
      </c>
      <c r="EK256" s="4">
        <f t="shared" si="1079"/>
        <v>1.0651088202068321E-3</v>
      </c>
      <c r="EL256" s="4">
        <f t="shared" si="1080"/>
        <v>1.0395604860670906E-3</v>
      </c>
      <c r="EM256" s="4">
        <f t="shared" si="1081"/>
        <v>1.1362371165491707E-3</v>
      </c>
      <c r="EN256" s="4">
        <f t="shared" si="1082"/>
        <v>1.0856727991756803E-3</v>
      </c>
      <c r="EO256" s="4">
        <f t="shared" si="1083"/>
        <v>1.9476997125823482E-3</v>
      </c>
      <c r="EP256" s="4">
        <f t="shared" si="1084"/>
        <v>2.3351730213970528E-3</v>
      </c>
      <c r="EQ256" s="4">
        <f t="shared" si="1085"/>
        <v>4.6895670186811369E-3</v>
      </c>
      <c r="ER256" s="4">
        <f t="shared" si="1086"/>
        <v>8.0491053361503511</v>
      </c>
      <c r="ET256" s="4">
        <f t="shared" si="1087"/>
        <v>0.2818905543166581</v>
      </c>
      <c r="EU256" s="4">
        <f t="shared" si="1088"/>
        <v>0.26424371056953933</v>
      </c>
      <c r="EV256" s="4">
        <f t="shared" si="1089"/>
        <v>0.27318853092156925</v>
      </c>
      <c r="EW256" s="4">
        <f t="shared" si="1090"/>
        <v>0.17322315778909456</v>
      </c>
      <c r="EX256" s="4">
        <f t="shared" si="1091"/>
        <v>0.14875604528672715</v>
      </c>
      <c r="EY256" s="4">
        <f t="shared" si="1092"/>
        <v>8.0051659839284126E-2</v>
      </c>
      <c r="EZ256" s="4">
        <f t="shared" si="1093"/>
        <v>8.1857972943311805E-2</v>
      </c>
      <c r="FA256" s="4">
        <f t="shared" si="1094"/>
        <v>7.5418374635010027E-2</v>
      </c>
      <c r="FB256" s="4">
        <f t="shared" si="1095"/>
        <v>7.8654645107266885E-2</v>
      </c>
      <c r="FC256" s="4">
        <f t="shared" si="1096"/>
        <v>4.5424401163686727E-2</v>
      </c>
      <c r="FD256" s="4">
        <f t="shared" si="1097"/>
        <v>3.8174901346631082E-2</v>
      </c>
      <c r="FE256" s="4">
        <f t="shared" si="1098"/>
        <v>1.9380661183577026E-2</v>
      </c>
      <c r="FF256" s="4">
        <f t="shared" si="1099"/>
        <v>2.140691712058972E-2</v>
      </c>
      <c r="FG256" s="4">
        <f t="shared" si="1100"/>
        <v>1.9621249801417294E-2</v>
      </c>
      <c r="FH256" s="4">
        <f t="shared" si="1101"/>
        <v>2.0516344637795947E-2</v>
      </c>
      <c r="FI256" s="4">
        <f t="shared" si="1102"/>
        <v>1.1540867832277483E-2</v>
      </c>
      <c r="FJ256" s="4">
        <f t="shared" si="1103"/>
        <v>9.6443699191079563E-3</v>
      </c>
      <c r="FK256" s="4">
        <f t="shared" si="1104"/>
        <v>4.8257866420050848E-3</v>
      </c>
      <c r="FL256" s="4">
        <f t="shared" si="1105"/>
        <v>4.9437992889307704E-3</v>
      </c>
      <c r="FM256" s="4">
        <f t="shared" si="1106"/>
        <v>4.5250600149565924E-3</v>
      </c>
      <c r="FN256" s="4">
        <f t="shared" si="1107"/>
        <v>4.7348130957704133E-3</v>
      </c>
      <c r="FO256" s="4">
        <f t="shared" si="1108"/>
        <v>2.6447878755384326E-3</v>
      </c>
      <c r="FP256" s="4">
        <f t="shared" si="1109"/>
        <v>2.2069089289449744E-3</v>
      </c>
      <c r="FQ256" s="4">
        <f t="shared" si="1110"/>
        <v>1.1001507133911411E-3</v>
      </c>
      <c r="FR256" s="4">
        <f t="shared" si="1111"/>
        <v>0.22481370904803835</v>
      </c>
      <c r="FS256" s="4">
        <f t="shared" si="1112"/>
        <v>0.20969658478834466</v>
      </c>
      <c r="FT256" s="4">
        <f t="shared" si="1113"/>
        <v>0.21734038755652443</v>
      </c>
      <c r="FU256" s="4">
        <f t="shared" si="1114"/>
        <v>0.13404210690907528</v>
      </c>
      <c r="FV256" s="4">
        <f t="shared" si="1115"/>
        <v>0.11434378886725194</v>
      </c>
      <c r="FW256" s="4">
        <f t="shared" si="1116"/>
        <v>6.0405200245276035E-2</v>
      </c>
      <c r="FX256" s="4">
        <f t="shared" si="1117"/>
        <v>6.1797983428859608E-2</v>
      </c>
      <c r="FY256" s="4">
        <f t="shared" si="1118"/>
        <v>5.6838770255238744E-2</v>
      </c>
      <c r="FZ256" s="4">
        <f t="shared" si="1119"/>
        <v>5.9328932540116529E-2</v>
      </c>
      <c r="GA256" s="4">
        <f t="shared" si="1120"/>
        <v>3.3962502926832942E-2</v>
      </c>
      <c r="GB256" s="4">
        <f t="shared" si="1121"/>
        <v>2.8487671749238181E-2</v>
      </c>
      <c r="GC256" s="4">
        <f t="shared" si="1122"/>
        <v>1.4391282365424439E-2</v>
      </c>
      <c r="GD256" s="4">
        <f t="shared" si="1123"/>
        <v>0.86676988355390627</v>
      </c>
      <c r="GE256" s="4">
        <f t="shared" si="1124"/>
        <v>0.85616196733888683</v>
      </c>
      <c r="GF256" s="4">
        <f t="shared" si="1125"/>
        <v>0.86167757928878574</v>
      </c>
      <c r="GG256" s="4">
        <f t="shared" si="1126"/>
        <v>0.77640617243735599</v>
      </c>
      <c r="GH256" s="4">
        <f t="shared" si="1127"/>
        <v>0.74334122616348997</v>
      </c>
      <c r="GI256" s="4">
        <f t="shared" si="1128"/>
        <v>0.59052919011049343</v>
      </c>
      <c r="GJ256" s="4">
        <f t="shared" si="1129"/>
        <v>0.59638678817206114</v>
      </c>
      <c r="GK256" s="4">
        <f t="shared" si="1130"/>
        <v>0.57481121467454888</v>
      </c>
      <c r="GL256" s="4">
        <f t="shared" si="1131"/>
        <v>0.58589730670194762</v>
      </c>
      <c r="GM256" s="4">
        <f t="shared" si="1132"/>
        <v>0.44092258890180996</v>
      </c>
      <c r="GN256" s="4">
        <f t="shared" si="1133"/>
        <v>0.39679063552706184</v>
      </c>
      <c r="GO256" s="4">
        <f t="shared" si="1134"/>
        <v>0.24673358166163484</v>
      </c>
      <c r="GP256" s="4">
        <f t="shared" si="1135"/>
        <v>0.99688576525966965</v>
      </c>
      <c r="GQ256" s="4">
        <f t="shared" si="1136"/>
        <v>0.99659713442784592</v>
      </c>
      <c r="GR256" s="4">
        <f t="shared" si="1137"/>
        <v>0.99674807478562377</v>
      </c>
      <c r="GS256" s="4">
        <f t="shared" si="1138"/>
        <v>0.99418106275529694</v>
      </c>
      <c r="GT256" s="4">
        <f t="shared" si="1139"/>
        <v>0.9930315163786716</v>
      </c>
      <c r="GU256" s="4">
        <f t="shared" si="1140"/>
        <v>0.98610331061096401</v>
      </c>
      <c r="GV256" s="4">
        <f t="shared" si="1141"/>
        <v>0.98643212223575216</v>
      </c>
      <c r="GW256" s="4">
        <f t="shared" si="1142"/>
        <v>0.98518903035002559</v>
      </c>
      <c r="GX256" s="4">
        <f t="shared" si="1143"/>
        <v>0.98583880771541565</v>
      </c>
      <c r="GY256" s="4">
        <f t="shared" si="1144"/>
        <v>0.97487726625358029</v>
      </c>
      <c r="GZ256" s="4">
        <f t="shared" si="1145"/>
        <v>0.97002916725124311</v>
      </c>
      <c r="HA256" s="4">
        <f t="shared" si="1146"/>
        <v>0.94157703969080697</v>
      </c>
      <c r="HB256" s="4">
        <f t="shared" si="1147"/>
        <v>0.99976394757329212</v>
      </c>
      <c r="HC256" s="4">
        <f t="shared" si="1148"/>
        <v>0.99974200092775878</v>
      </c>
      <c r="HD256" s="4">
        <f t="shared" si="1149"/>
        <v>0.99975347945700743</v>
      </c>
      <c r="HE256" s="4">
        <f t="shared" si="1150"/>
        <v>0.99955782808013871</v>
      </c>
      <c r="HF256" s="4">
        <f t="shared" si="1151"/>
        <v>0.99946990949831693</v>
      </c>
      <c r="HG256" s="4">
        <f t="shared" si="1152"/>
        <v>0.99893602442955765</v>
      </c>
      <c r="HH256" s="4">
        <f t="shared" si="1153"/>
        <v>0.99896151907766528</v>
      </c>
      <c r="HI256" s="4">
        <f t="shared" si="1154"/>
        <v>0.99886505245297919</v>
      </c>
      <c r="HJ256" s="4">
        <f t="shared" si="1155"/>
        <v>0.99891550460797229</v>
      </c>
      <c r="HK256" s="4">
        <f t="shared" si="1156"/>
        <v>0.99805608644728572</v>
      </c>
      <c r="HL256" s="4">
        <f t="shared" si="1157"/>
        <v>0.9976702673075335</v>
      </c>
      <c r="HM256" s="4">
        <f t="shared" si="1158"/>
        <v>0.99533232236839397</v>
      </c>
      <c r="HN256" s="4">
        <f t="shared" si="1159"/>
        <v>0.11050816217213111</v>
      </c>
      <c r="HP256" s="4">
        <f t="shared" ref="HP256:IU256" si="1346">IF(B1=1,ET256,0)</f>
        <v>0.2818905543166581</v>
      </c>
      <c r="HQ256" s="4">
        <f t="shared" si="1346"/>
        <v>0.26424371056953933</v>
      </c>
      <c r="HR256" s="4">
        <f t="shared" si="1346"/>
        <v>0.27318853092156925</v>
      </c>
      <c r="HS256" s="4">
        <f t="shared" si="1346"/>
        <v>0.17322315778909456</v>
      </c>
      <c r="HT256" s="4">
        <f t="shared" si="1346"/>
        <v>0.14875604528672715</v>
      </c>
      <c r="HU256" s="4">
        <f t="shared" si="1346"/>
        <v>8.0051659839284126E-2</v>
      </c>
      <c r="HV256" s="4">
        <f t="shared" si="1346"/>
        <v>8.1857972943311805E-2</v>
      </c>
      <c r="HW256" s="4">
        <f t="shared" si="1346"/>
        <v>7.5418374635010027E-2</v>
      </c>
      <c r="HX256" s="4">
        <f t="shared" si="1346"/>
        <v>7.8654645107266885E-2</v>
      </c>
      <c r="HY256" s="4">
        <f t="shared" si="1346"/>
        <v>4.5424401163686727E-2</v>
      </c>
      <c r="HZ256" s="4">
        <f t="shared" si="1346"/>
        <v>3.8174901346631082E-2</v>
      </c>
      <c r="IA256" s="4">
        <f t="shared" si="1346"/>
        <v>1.9380661183577026E-2</v>
      </c>
      <c r="IB256" s="4">
        <f t="shared" si="1346"/>
        <v>2.140691712058972E-2</v>
      </c>
      <c r="IC256" s="4">
        <f t="shared" si="1346"/>
        <v>1.9621249801417294E-2</v>
      </c>
      <c r="ID256" s="4">
        <f t="shared" si="1346"/>
        <v>2.0516344637795947E-2</v>
      </c>
      <c r="IE256" s="4">
        <f t="shared" si="1346"/>
        <v>1.1540867832277483E-2</v>
      </c>
      <c r="IF256" s="4">
        <f t="shared" si="1346"/>
        <v>9.6443699191079563E-3</v>
      </c>
      <c r="IG256" s="4">
        <f t="shared" si="1346"/>
        <v>4.8257866420050848E-3</v>
      </c>
      <c r="IH256" s="4">
        <f t="shared" si="1346"/>
        <v>4.9437992889307704E-3</v>
      </c>
      <c r="II256" s="4">
        <f t="shared" si="1346"/>
        <v>4.5250600149565924E-3</v>
      </c>
      <c r="IJ256" s="4">
        <f t="shared" si="1346"/>
        <v>4.7348130957704133E-3</v>
      </c>
      <c r="IK256" s="4">
        <f t="shared" si="1346"/>
        <v>2.6447878755384326E-3</v>
      </c>
      <c r="IL256" s="4">
        <f t="shared" si="1346"/>
        <v>2.2069089289449744E-3</v>
      </c>
      <c r="IM256" s="4">
        <f t="shared" si="1346"/>
        <v>1.1001507133911411E-3</v>
      </c>
      <c r="IN256" s="4">
        <f t="shared" si="1346"/>
        <v>0.22481370904803835</v>
      </c>
      <c r="IO256" s="4">
        <f t="shared" si="1346"/>
        <v>0.20969658478834466</v>
      </c>
      <c r="IP256" s="4">
        <f t="shared" si="1346"/>
        <v>0.21734038755652443</v>
      </c>
      <c r="IQ256" s="4">
        <f t="shared" si="1346"/>
        <v>0.13404210690907528</v>
      </c>
      <c r="IR256" s="4">
        <f t="shared" si="1346"/>
        <v>0.11434378886725194</v>
      </c>
      <c r="IS256" s="4">
        <f t="shared" si="1346"/>
        <v>6.0405200245276035E-2</v>
      </c>
      <c r="IT256" s="4">
        <f t="shared" si="1346"/>
        <v>6.1797983428859608E-2</v>
      </c>
      <c r="IU256" s="4">
        <f t="shared" si="1346"/>
        <v>5.6838770255238744E-2</v>
      </c>
      <c r="IV256" s="4">
        <f t="shared" ref="IV256:KA256" si="1347">IF(AH1=1,FZ256,0)</f>
        <v>5.9328932540116529E-2</v>
      </c>
      <c r="IW256" s="4">
        <f t="shared" si="1347"/>
        <v>3.3962502926832942E-2</v>
      </c>
      <c r="IX256" s="4">
        <f t="shared" si="1347"/>
        <v>2.8487671749238181E-2</v>
      </c>
      <c r="IY256" s="4">
        <f t="shared" si="1347"/>
        <v>1.4391282365424439E-2</v>
      </c>
      <c r="IZ256" s="4">
        <f t="shared" si="1347"/>
        <v>0.86676988355390627</v>
      </c>
      <c r="JA256" s="4">
        <f t="shared" si="1347"/>
        <v>0.85616196733888683</v>
      </c>
      <c r="JB256" s="4">
        <f t="shared" si="1347"/>
        <v>0.86167757928878574</v>
      </c>
      <c r="JC256" s="4">
        <f t="shared" si="1347"/>
        <v>0.77640617243735599</v>
      </c>
      <c r="JD256" s="4">
        <f t="shared" si="1347"/>
        <v>0.74334122616348997</v>
      </c>
      <c r="JE256" s="4">
        <f t="shared" si="1347"/>
        <v>0.59052919011049343</v>
      </c>
      <c r="JF256" s="4">
        <f t="shared" si="1347"/>
        <v>0.59638678817206114</v>
      </c>
      <c r="JG256" s="4">
        <f t="shared" si="1347"/>
        <v>0.57481121467454888</v>
      </c>
      <c r="JH256" s="4">
        <f t="shared" si="1347"/>
        <v>0.58589730670194762</v>
      </c>
      <c r="JI256" s="4">
        <f t="shared" si="1347"/>
        <v>0.44092258890180996</v>
      </c>
      <c r="JJ256" s="4">
        <f t="shared" si="1347"/>
        <v>0.39679063552706184</v>
      </c>
      <c r="JK256" s="4">
        <f t="shared" si="1347"/>
        <v>0.24673358166163484</v>
      </c>
      <c r="JL256" s="4">
        <f t="shared" si="1347"/>
        <v>0.99688576525966965</v>
      </c>
      <c r="JM256" s="4">
        <f t="shared" si="1347"/>
        <v>0.99659713442784592</v>
      </c>
      <c r="JN256" s="4">
        <f t="shared" si="1347"/>
        <v>0.99674807478562377</v>
      </c>
      <c r="JO256" s="4">
        <f t="shared" si="1347"/>
        <v>0.99418106275529694</v>
      </c>
      <c r="JP256" s="4">
        <f t="shared" si="1347"/>
        <v>0.9930315163786716</v>
      </c>
      <c r="JQ256" s="4">
        <f t="shared" si="1347"/>
        <v>0.98610331061096401</v>
      </c>
      <c r="JR256" s="4">
        <f t="shared" si="1347"/>
        <v>0.98643212223575216</v>
      </c>
      <c r="JS256" s="4">
        <f t="shared" si="1347"/>
        <v>0.98518903035002559</v>
      </c>
      <c r="JT256" s="4">
        <f t="shared" si="1347"/>
        <v>0.98583880771541565</v>
      </c>
      <c r="JU256" s="4">
        <f t="shared" si="1347"/>
        <v>0.97487726625358029</v>
      </c>
      <c r="JV256" s="4">
        <f t="shared" si="1347"/>
        <v>0.97002916725124311</v>
      </c>
      <c r="JW256" s="4">
        <f t="shared" si="1347"/>
        <v>0.94157703969080697</v>
      </c>
      <c r="JX256" s="4">
        <f t="shared" si="1347"/>
        <v>0.99976394757329212</v>
      </c>
      <c r="JY256" s="4">
        <f t="shared" si="1347"/>
        <v>0.99974200092775878</v>
      </c>
      <c r="JZ256" s="4">
        <f t="shared" si="1347"/>
        <v>0.99975347945700743</v>
      </c>
      <c r="KA256" s="4">
        <f t="shared" si="1347"/>
        <v>0.99955782808013871</v>
      </c>
      <c r="KB256" s="4">
        <f t="shared" ref="KB256:KJ256" si="1348">IF(BN1=1,HF256,0)</f>
        <v>0.99946990949831693</v>
      </c>
      <c r="KC256" s="4">
        <f t="shared" si="1348"/>
        <v>0.99893602442955765</v>
      </c>
      <c r="KD256" s="4">
        <f t="shared" si="1348"/>
        <v>0.99896151907766528</v>
      </c>
      <c r="KE256" s="4">
        <f t="shared" si="1348"/>
        <v>0.99886505245297919</v>
      </c>
      <c r="KF256" s="4">
        <f t="shared" si="1348"/>
        <v>0.99891550460797229</v>
      </c>
      <c r="KG256" s="4">
        <f t="shared" si="1348"/>
        <v>0.99805608644728572</v>
      </c>
      <c r="KH256" s="4">
        <f t="shared" si="1348"/>
        <v>0.9976702673075335</v>
      </c>
      <c r="KI256" s="4">
        <f t="shared" si="1348"/>
        <v>0.99533232236839397</v>
      </c>
      <c r="KJ256" s="4">
        <f t="shared" si="1348"/>
        <v>0</v>
      </c>
    </row>
    <row r="257" spans="1:296" x14ac:dyDescent="0.2">
      <c r="A257" s="4" t="str">
        <f>'Respondent Data'!A257</f>
        <v>2187</v>
      </c>
      <c r="B257" s="4">
        <f>SUMPRODUCT('Respondent Data'!I257:Z257,'Product Coding'!A100:R100)</f>
        <v>0.38884356555656507</v>
      </c>
      <c r="C257" s="4">
        <f>SUMPRODUCT('Respondent Data'!I257:Z257,'Product Coding'!A101:R101)</f>
        <v>-0.20508498210375969</v>
      </c>
      <c r="D257" s="4">
        <f>SUMPRODUCT('Respondent Data'!I257:Z257,'Product Coding'!A102:R102)</f>
        <v>6.874536812098786E-2</v>
      </c>
      <c r="E257" s="4">
        <f>SUMPRODUCT('Respondent Data'!I257:Z257,'Product Coding'!A103:R103)</f>
        <v>-0.24583867011296412</v>
      </c>
      <c r="F257" s="4">
        <f>SUMPRODUCT('Respondent Data'!I257:Z257,'Product Coding'!A104:R104)</f>
        <v>-5.7024490695463559E-2</v>
      </c>
      <c r="G257" s="4">
        <f>SUMPRODUCT('Respondent Data'!I257:Z257,'Product Coding'!A105:R105)</f>
        <v>-0.65130966450371808</v>
      </c>
      <c r="H257" s="4">
        <f>SUMPRODUCT('Respondent Data'!I257:Z257,'Product Coding'!A106:R106)</f>
        <v>-0.88066973160692485</v>
      </c>
      <c r="I257" s="4">
        <f>SUMPRODUCT('Respondent Data'!I257:Z257,'Product Coding'!A107:R107)</f>
        <v>-1.4745982792672496</v>
      </c>
      <c r="J257" s="4">
        <f>SUMPRODUCT('Respondent Data'!I257:Z257,'Product Coding'!A108:R108)</f>
        <v>-1.200767929042502</v>
      </c>
      <c r="K257" s="4">
        <f>SUMPRODUCT('Respondent Data'!I257:Z257,'Product Coding'!A109:R109)</f>
        <v>-1.5153519672764539</v>
      </c>
      <c r="L257" s="4">
        <f>SUMPRODUCT('Respondent Data'!I257:Z257,'Product Coding'!A110:R110)</f>
        <v>-1.3265377878589535</v>
      </c>
      <c r="M257" s="4">
        <f>SUMPRODUCT('Respondent Data'!I257:Z257,'Product Coding'!A111:R111)</f>
        <v>-1.9208229616672079</v>
      </c>
      <c r="N257" s="4">
        <f>SUMPRODUCT('Respondent Data'!I257:Z257,'Product Coding'!A112:R112)</f>
        <v>1.3652694140661272</v>
      </c>
      <c r="O257" s="4">
        <f>SUMPRODUCT('Respondent Data'!I257:Z257,'Product Coding'!A113:R113)</f>
        <v>0.77134086640580235</v>
      </c>
      <c r="P257" s="4">
        <f>SUMPRODUCT('Respondent Data'!I257:Z257,'Product Coding'!A114:R114)</f>
        <v>1.0451712166305498</v>
      </c>
      <c r="Q257" s="4">
        <f>SUMPRODUCT('Respondent Data'!I257:Z257,'Product Coding'!A115:R115)</f>
        <v>0.73058717839659792</v>
      </c>
      <c r="R257" s="4">
        <f>SUMPRODUCT('Respondent Data'!I257:Z257,'Product Coding'!A116:R116)</f>
        <v>0.91940135781409849</v>
      </c>
      <c r="S257" s="4">
        <f>SUMPRODUCT('Respondent Data'!I257:Z257,'Product Coding'!A117:R117)</f>
        <v>0.32511618400584397</v>
      </c>
      <c r="T257" s="4">
        <f>SUMPRODUCT('Respondent Data'!I257:Z257,'Product Coding'!A118:R118)</f>
        <v>9.5756116902637189E-2</v>
      </c>
      <c r="U257" s="4">
        <f>SUMPRODUCT('Respondent Data'!I257:Z257,'Product Coding'!A119:R119)</f>
        <v>-0.49817243075768758</v>
      </c>
      <c r="V257" s="4">
        <f>SUMPRODUCT('Respondent Data'!I257:Z257,'Product Coding'!A120:R120)</f>
        <v>-0.22434208053294002</v>
      </c>
      <c r="W257" s="4">
        <f>SUMPRODUCT('Respondent Data'!I257:Z257,'Product Coding'!A121:R121)</f>
        <v>-0.538926118766892</v>
      </c>
      <c r="X257" s="4">
        <f>SUMPRODUCT('Respondent Data'!I257:Z257,'Product Coding'!A122:R122)</f>
        <v>-0.35011193934939144</v>
      </c>
      <c r="Y257" s="4">
        <f>SUMPRODUCT('Respondent Data'!I257:Z257,'Product Coding'!A123:R123)</f>
        <v>-0.94439711315764596</v>
      </c>
      <c r="Z257" s="4">
        <f>SUMPRODUCT('Respondent Data'!I257:Z257,'Product Coding'!A124:R124)</f>
        <v>1.4131488440501783</v>
      </c>
      <c r="AA257" s="4">
        <f>SUMPRODUCT('Respondent Data'!I257:Z257,'Product Coding'!A125:R125)</f>
        <v>0.81922029638985339</v>
      </c>
      <c r="AB257" s="4">
        <f>SUMPRODUCT('Respondent Data'!I257:Z257,'Product Coding'!A126:R126)</f>
        <v>1.0930506466146008</v>
      </c>
      <c r="AC257" s="4">
        <f>SUMPRODUCT('Respondent Data'!I257:Z257,'Product Coding'!A127:R127)</f>
        <v>0.77846660838064896</v>
      </c>
      <c r="AD257" s="4">
        <f>SUMPRODUCT('Respondent Data'!I257:Z257,'Product Coding'!A128:R128)</f>
        <v>0.96728078779814952</v>
      </c>
      <c r="AE257" s="4">
        <f>SUMPRODUCT('Respondent Data'!I257:Z257,'Product Coding'!A129:R129)</f>
        <v>0.372995613989895</v>
      </c>
      <c r="AF257" s="4">
        <f>SUMPRODUCT('Respondent Data'!I257:Z257,'Product Coding'!A130:R130)</f>
        <v>0.14363554688668823</v>
      </c>
      <c r="AG257" s="4">
        <f>SUMPRODUCT('Respondent Data'!I257:Z257,'Product Coding'!A131:R131)</f>
        <v>-0.45029300077363654</v>
      </c>
      <c r="AH257" s="4">
        <f>SUMPRODUCT('Respondent Data'!I257:Z257,'Product Coding'!A132:R132)</f>
        <v>-0.17646265054888899</v>
      </c>
      <c r="AI257" s="4">
        <f>SUMPRODUCT('Respondent Data'!I257:Z257,'Product Coding'!A133:R133)</f>
        <v>-0.49104668878284097</v>
      </c>
      <c r="AJ257" s="4">
        <f>SUMPRODUCT('Respondent Data'!I257:Z257,'Product Coding'!A134:R134)</f>
        <v>-0.30223250936534041</v>
      </c>
      <c r="AK257" s="4">
        <f>SUMPRODUCT('Respondent Data'!I257:Z257,'Product Coding'!A135:R135)</f>
        <v>-0.89651768317359493</v>
      </c>
      <c r="AL257" s="4">
        <f>SUMPRODUCT('Respondent Data'!I257:Z257,'Product Coding'!A136:R136)</f>
        <v>2.5872264473162652</v>
      </c>
      <c r="AM257" s="4">
        <f>SUMPRODUCT('Respondent Data'!I257:Z257,'Product Coding'!A137:R137)</f>
        <v>1.9932978996559405</v>
      </c>
      <c r="AN257" s="4">
        <f>SUMPRODUCT('Respondent Data'!I257:Z257,'Product Coding'!A138:R138)</f>
        <v>2.2671282498806882</v>
      </c>
      <c r="AO257" s="4">
        <f>SUMPRODUCT('Respondent Data'!I257:Z257,'Product Coding'!A139:R139)</f>
        <v>1.9525442116467362</v>
      </c>
      <c r="AP257" s="4">
        <f>SUMPRODUCT('Respondent Data'!I257:Z257,'Product Coding'!A140:R140)</f>
        <v>2.1413583910642364</v>
      </c>
      <c r="AQ257" s="4">
        <f>SUMPRODUCT('Respondent Data'!I257:Z257,'Product Coding'!A141:R141)</f>
        <v>1.547073217255982</v>
      </c>
      <c r="AR257" s="4">
        <f>SUMPRODUCT('Respondent Data'!I257:Z257,'Product Coding'!A142:R142)</f>
        <v>1.317713150152775</v>
      </c>
      <c r="AS257" s="4">
        <f>SUMPRODUCT('Respondent Data'!I257:Z257,'Product Coding'!A143:R143)</f>
        <v>0.72378460249245047</v>
      </c>
      <c r="AT257" s="4">
        <f>SUMPRODUCT('Respondent Data'!I257:Z257,'Product Coding'!A144:R144)</f>
        <v>0.99761495271719813</v>
      </c>
      <c r="AU257" s="4">
        <f>SUMPRODUCT('Respondent Data'!I257:Z257,'Product Coding'!A145:R145)</f>
        <v>0.68303091448324615</v>
      </c>
      <c r="AV257" s="4">
        <f>SUMPRODUCT('Respondent Data'!I257:Z257,'Product Coding'!A146:R146)</f>
        <v>0.8718450939007466</v>
      </c>
      <c r="AW257" s="4">
        <f>SUMPRODUCT('Respondent Data'!I257:Z257,'Product Coding'!A147:R147)</f>
        <v>0.27755992009249209</v>
      </c>
      <c r="AX257" s="4">
        <f>SUMPRODUCT('Respondent Data'!I257:Z257,'Product Coding'!A148:R148)</f>
        <v>2.7390934154429512</v>
      </c>
      <c r="AY257" s="4">
        <f>SUMPRODUCT('Respondent Data'!I257:Z257,'Product Coding'!A149:R149)</f>
        <v>2.1451648677826265</v>
      </c>
      <c r="AZ257" s="4">
        <f>SUMPRODUCT('Respondent Data'!I257:Z257,'Product Coding'!A150:R150)</f>
        <v>2.4189952180073742</v>
      </c>
      <c r="BA257" s="4">
        <f>SUMPRODUCT('Respondent Data'!I257:Z257,'Product Coding'!A151:R151)</f>
        <v>2.1044111797734222</v>
      </c>
      <c r="BB257" s="4">
        <f>SUMPRODUCT('Respondent Data'!I257:Z257,'Product Coding'!A152:R152)</f>
        <v>2.2932253591909224</v>
      </c>
      <c r="BC257" s="4">
        <f>SUMPRODUCT('Respondent Data'!I257:Z257,'Product Coding'!A153:R153)</f>
        <v>1.6989401853826682</v>
      </c>
      <c r="BD257" s="4">
        <f>SUMPRODUCT('Respondent Data'!I257:Z257,'Product Coding'!A154:R154)</f>
        <v>1.469580118279461</v>
      </c>
      <c r="BE257" s="4">
        <f>SUMPRODUCT('Respondent Data'!I257:Z257,'Product Coding'!A155:R155)</f>
        <v>0.87565157061913645</v>
      </c>
      <c r="BF257" s="4">
        <f>SUMPRODUCT('Respondent Data'!I257:Z257,'Product Coding'!A156:R156)</f>
        <v>1.149481920843884</v>
      </c>
      <c r="BG257" s="4">
        <f>SUMPRODUCT('Respondent Data'!I257:Z257,'Product Coding'!A157:R157)</f>
        <v>0.83489788260993214</v>
      </c>
      <c r="BH257" s="4">
        <f>SUMPRODUCT('Respondent Data'!I257:Z257,'Product Coding'!A158:R158)</f>
        <v>1.0237120620274327</v>
      </c>
      <c r="BI257" s="4">
        <f>SUMPRODUCT('Respondent Data'!I257:Z257,'Product Coding'!A159:R159)</f>
        <v>0.42942688821917818</v>
      </c>
      <c r="BJ257" s="4">
        <f>SUMPRODUCT('Respondent Data'!I257:Z257,'Product Coding'!A160:R160)</f>
        <v>3.4641438728975453</v>
      </c>
      <c r="BK257" s="4">
        <f>SUMPRODUCT('Respondent Data'!I257:Z257,'Product Coding'!A161:R161)</f>
        <v>2.8702153252372207</v>
      </c>
      <c r="BL257" s="4">
        <f>SUMPRODUCT('Respondent Data'!I257:Z257,'Product Coding'!A162:R162)</f>
        <v>3.1440456754619683</v>
      </c>
      <c r="BM257" s="4">
        <f>SUMPRODUCT('Respondent Data'!I257:Z257,'Product Coding'!A163:R163)</f>
        <v>2.8294616372280164</v>
      </c>
      <c r="BN257" s="4">
        <f>SUMPRODUCT('Respondent Data'!I257:Z257,'Product Coding'!A164:R164)</f>
        <v>3.0182758166455166</v>
      </c>
      <c r="BO257" s="4">
        <f>SUMPRODUCT('Respondent Data'!I257:Z257,'Product Coding'!A165:R165)</f>
        <v>2.423990642837262</v>
      </c>
      <c r="BP257" s="4">
        <f>SUMPRODUCT('Respondent Data'!I257:Z257,'Product Coding'!A166:R166)</f>
        <v>2.1946305757340552</v>
      </c>
      <c r="BQ257" s="4">
        <f>SUMPRODUCT('Respondent Data'!I257:Z257,'Product Coding'!A167:R167)</f>
        <v>1.6007020280737305</v>
      </c>
      <c r="BR257" s="4">
        <f>SUMPRODUCT('Respondent Data'!I257:Z257,'Product Coding'!A168:R168)</f>
        <v>1.8745323782984782</v>
      </c>
      <c r="BS257" s="4">
        <f>SUMPRODUCT('Respondent Data'!I257:Z257,'Product Coding'!A169:R169)</f>
        <v>1.5599483400645262</v>
      </c>
      <c r="BT257" s="4">
        <f>SUMPRODUCT('Respondent Data'!I257:Z257,'Product Coding'!A170:R170)</f>
        <v>1.7487625194820264</v>
      </c>
      <c r="BU257" s="4">
        <f>SUMPRODUCT('Respondent Data'!I257:Z257,'Product Coding'!A171:R171)</f>
        <v>1.1544773456737722</v>
      </c>
      <c r="BV257" s="4">
        <f>SUMPRODUCT('Respondent Data'!I257:Z257,'Product Coding'!A172:R172)</f>
        <v>-0.73712530207791505</v>
      </c>
      <c r="BX257" s="4">
        <f t="shared" si="1014"/>
        <v>0.6778402992903968</v>
      </c>
      <c r="BY257" s="4">
        <f t="shared" si="1015"/>
        <v>1.2276293870583088</v>
      </c>
      <c r="BZ257" s="4">
        <f t="shared" si="1016"/>
        <v>0.93356436506428553</v>
      </c>
      <c r="CA257" s="4">
        <f t="shared" si="1017"/>
        <v>1.2786932654602856</v>
      </c>
      <c r="CB257" s="4">
        <f t="shared" si="1018"/>
        <v>1.0586817379300435</v>
      </c>
      <c r="CC257" s="4">
        <f t="shared" si="1019"/>
        <v>1.9180511883485158</v>
      </c>
      <c r="CD257" s="4">
        <f t="shared" si="1020"/>
        <v>2.4125149029654396</v>
      </c>
      <c r="CE257" s="4">
        <f t="shared" si="1021"/>
        <v>4.3692801898868412</v>
      </c>
      <c r="CF257" s="4">
        <f t="shared" si="1022"/>
        <v>3.3226675161580577</v>
      </c>
      <c r="CG257" s="4">
        <f t="shared" si="1023"/>
        <v>4.5510226560355038</v>
      </c>
      <c r="CH257" s="4">
        <f t="shared" si="1024"/>
        <v>3.7679752486350395</v>
      </c>
      <c r="CI257" s="4">
        <f t="shared" si="1025"/>
        <v>6.8265741670796576</v>
      </c>
      <c r="CJ257" s="4">
        <f t="shared" si="1026"/>
        <v>0.25531188210918487</v>
      </c>
      <c r="CK257" s="4">
        <f t="shared" si="1027"/>
        <v>0.46239264568736493</v>
      </c>
      <c r="CL257" s="4">
        <f t="shared" si="1028"/>
        <v>0.35163160904441337</v>
      </c>
      <c r="CM257" s="4">
        <f t="shared" si="1029"/>
        <v>0.48162610660175942</v>
      </c>
      <c r="CN257" s="4">
        <f t="shared" si="1030"/>
        <v>0.39875768281776991</v>
      </c>
      <c r="CO257" s="4">
        <f t="shared" si="1031"/>
        <v>0.72244341239620369</v>
      </c>
      <c r="CP257" s="4">
        <f t="shared" si="1032"/>
        <v>0.90868560210623395</v>
      </c>
      <c r="CQ257" s="4">
        <f t="shared" si="1033"/>
        <v>1.6457108701123082</v>
      </c>
      <c r="CR257" s="4">
        <f t="shared" si="1034"/>
        <v>1.2514990596773783</v>
      </c>
      <c r="CS257" s="4">
        <f t="shared" si="1035"/>
        <v>1.7141650637330699</v>
      </c>
      <c r="CT257" s="4">
        <f t="shared" si="1036"/>
        <v>1.4192264069824758</v>
      </c>
      <c r="CU257" s="4">
        <f t="shared" si="1037"/>
        <v>2.5712627307341052</v>
      </c>
      <c r="CV257" s="4">
        <f t="shared" si="1038"/>
        <v>0.24337572312651073</v>
      </c>
      <c r="CW257" s="4">
        <f t="shared" si="1039"/>
        <v>0.44077519456934999</v>
      </c>
      <c r="CX257" s="4">
        <f t="shared" si="1040"/>
        <v>0.33519237889885861</v>
      </c>
      <c r="CY257" s="4">
        <f t="shared" si="1041"/>
        <v>0.4591094664394873</v>
      </c>
      <c r="CZ257" s="4">
        <f t="shared" si="1042"/>
        <v>0.38011524808909491</v>
      </c>
      <c r="DA257" s="4">
        <f t="shared" si="1043"/>
        <v>0.68866825334324999</v>
      </c>
      <c r="DB257" s="4">
        <f t="shared" si="1044"/>
        <v>0.86620338105798456</v>
      </c>
      <c r="DC257" s="4">
        <f t="shared" si="1045"/>
        <v>1.5687717694997683</v>
      </c>
      <c r="DD257" s="4">
        <f t="shared" si="1046"/>
        <v>1.1929898684107219</v>
      </c>
      <c r="DE257" s="4">
        <f t="shared" si="1047"/>
        <v>1.6340256414929657</v>
      </c>
      <c r="DF257" s="4">
        <f t="shared" si="1048"/>
        <v>1.3528757464248613</v>
      </c>
      <c r="DG257" s="4">
        <f t="shared" si="1049"/>
        <v>2.4510528897869377</v>
      </c>
      <c r="DH257" s="4">
        <f t="shared" si="1050"/>
        <v>7.5228400935167028E-2</v>
      </c>
      <c r="DI257" s="4">
        <f t="shared" si="1051"/>
        <v>0.13624536019191533</v>
      </c>
      <c r="DJ257" s="4">
        <f t="shared" si="1052"/>
        <v>0.10360929326179365</v>
      </c>
      <c r="DK257" s="4">
        <f t="shared" si="1053"/>
        <v>0.14191255631724159</v>
      </c>
      <c r="DL257" s="4">
        <f t="shared" si="1054"/>
        <v>0.11749513023512424</v>
      </c>
      <c r="DM257" s="4">
        <f t="shared" si="1055"/>
        <v>0.21287008748566447</v>
      </c>
      <c r="DN257" s="4">
        <f t="shared" si="1056"/>
        <v>0.26774689933948131</v>
      </c>
      <c r="DO257" s="4">
        <f t="shared" si="1057"/>
        <v>0.48491357369425558</v>
      </c>
      <c r="DP257" s="4">
        <f t="shared" si="1058"/>
        <v>0.36875789819735671</v>
      </c>
      <c r="DQ257" s="4">
        <f t="shared" si="1059"/>
        <v>0.50508380424072863</v>
      </c>
      <c r="DR257" s="4">
        <f t="shared" si="1060"/>
        <v>0.41817925699437436</v>
      </c>
      <c r="DS257" s="4">
        <f t="shared" si="1061"/>
        <v>0.75763016597322297</v>
      </c>
      <c r="DT257" s="4">
        <f t="shared" si="1062"/>
        <v>6.462891191556637E-2</v>
      </c>
      <c r="DU257" s="4">
        <f t="shared" si="1063"/>
        <v>0.11704873788739077</v>
      </c>
      <c r="DV257" s="4">
        <f t="shared" si="1064"/>
        <v>8.9011009201450317E-2</v>
      </c>
      <c r="DW257" s="4">
        <f t="shared" si="1065"/>
        <v>0.12191744059326913</v>
      </c>
      <c r="DX257" s="4">
        <f t="shared" si="1066"/>
        <v>0.10094036730912448</v>
      </c>
      <c r="DY257" s="4">
        <f t="shared" si="1067"/>
        <v>0.18287723735383379</v>
      </c>
      <c r="DZ257" s="4">
        <f t="shared" si="1068"/>
        <v>0.23002204696588413</v>
      </c>
      <c r="EA257" s="4">
        <f t="shared" si="1069"/>
        <v>0.41659049310322765</v>
      </c>
      <c r="EB257" s="4">
        <f t="shared" si="1070"/>
        <v>0.31680085479027398</v>
      </c>
      <c r="EC257" s="4">
        <f t="shared" si="1071"/>
        <v>0.43391878982494203</v>
      </c>
      <c r="ED257" s="4">
        <f t="shared" si="1072"/>
        <v>0.35925887070892581</v>
      </c>
      <c r="EE257" s="4">
        <f t="shared" si="1073"/>
        <v>0.65088201600161577</v>
      </c>
      <c r="EF257" s="4">
        <f t="shared" si="1074"/>
        <v>3.1299790557955294E-2</v>
      </c>
      <c r="EG257" s="4">
        <f t="shared" si="1075"/>
        <v>5.6686719184358282E-2</v>
      </c>
      <c r="EH257" s="4">
        <f t="shared" si="1076"/>
        <v>4.3108043486750867E-2</v>
      </c>
      <c r="EI257" s="4">
        <f t="shared" si="1077"/>
        <v>5.9044632546446596E-2</v>
      </c>
      <c r="EJ257" s="4">
        <f t="shared" si="1078"/>
        <v>4.8885433190431059E-2</v>
      </c>
      <c r="EK257" s="4">
        <f t="shared" si="1079"/>
        <v>8.856747015129314E-2</v>
      </c>
      <c r="EL257" s="4">
        <f t="shared" si="1080"/>
        <v>0.11139970765947925</v>
      </c>
      <c r="EM257" s="4">
        <f t="shared" si="1081"/>
        <v>0.20175483071107925</v>
      </c>
      <c r="EN257" s="4">
        <f t="shared" si="1082"/>
        <v>0.15342669572514475</v>
      </c>
      <c r="EO257" s="4">
        <f t="shared" si="1083"/>
        <v>0.21014692709704871</v>
      </c>
      <c r="EP257" s="4">
        <f t="shared" si="1084"/>
        <v>0.17398911842995987</v>
      </c>
      <c r="EQ257" s="4">
        <f t="shared" si="1085"/>
        <v>0.31522224612733135</v>
      </c>
      <c r="ER257" s="4">
        <f t="shared" si="1086"/>
        <v>2.0899189850217366</v>
      </c>
      <c r="ET257" s="4">
        <f t="shared" si="1087"/>
        <v>0.59600428027800179</v>
      </c>
      <c r="EU257" s="4">
        <f t="shared" si="1088"/>
        <v>0.44890770691463533</v>
      </c>
      <c r="EV257" s="4">
        <f t="shared" si="1089"/>
        <v>0.51717957677956727</v>
      </c>
      <c r="EW257" s="4">
        <f t="shared" si="1090"/>
        <v>0.43884800782873457</v>
      </c>
      <c r="EX257" s="4">
        <f t="shared" si="1091"/>
        <v>0.48574773923310594</v>
      </c>
      <c r="EY257" s="4">
        <f t="shared" si="1092"/>
        <v>0.34269446814123727</v>
      </c>
      <c r="EZ257" s="4">
        <f t="shared" si="1093"/>
        <v>0.29303901328929305</v>
      </c>
      <c r="FA257" s="4">
        <f t="shared" si="1094"/>
        <v>0.18624470406359539</v>
      </c>
      <c r="FB257" s="4">
        <f t="shared" si="1095"/>
        <v>0.23133863436454852</v>
      </c>
      <c r="FC257" s="4">
        <f t="shared" si="1096"/>
        <v>0.1801469858734448</v>
      </c>
      <c r="FD257" s="4">
        <f t="shared" si="1097"/>
        <v>0.20973263237603357</v>
      </c>
      <c r="FE257" s="4">
        <f t="shared" si="1098"/>
        <v>0.1277698235079949</v>
      </c>
      <c r="FF257" s="4">
        <f t="shared" si="1099"/>
        <v>0.79661478095769489</v>
      </c>
      <c r="FG257" s="4">
        <f t="shared" si="1100"/>
        <v>0.68381087866451384</v>
      </c>
      <c r="FH257" s="4">
        <f t="shared" si="1101"/>
        <v>0.73984656270874538</v>
      </c>
      <c r="FI257" s="4">
        <f t="shared" si="1102"/>
        <v>0.67493411161172678</v>
      </c>
      <c r="FJ257" s="4">
        <f t="shared" si="1103"/>
        <v>0.71492011252836851</v>
      </c>
      <c r="FK257" s="4">
        <f t="shared" si="1104"/>
        <v>0.58057059686438972</v>
      </c>
      <c r="FL257" s="4">
        <f t="shared" si="1105"/>
        <v>0.52392075410245686</v>
      </c>
      <c r="FM257" s="4">
        <f t="shared" si="1106"/>
        <v>0.37797025037643317</v>
      </c>
      <c r="FN257" s="4">
        <f t="shared" si="1107"/>
        <v>0.44414853104282082</v>
      </c>
      <c r="FO257" s="4">
        <f t="shared" si="1108"/>
        <v>0.36843742975034738</v>
      </c>
      <c r="FP257" s="4">
        <f t="shared" si="1109"/>
        <v>0.41335527634526342</v>
      </c>
      <c r="FQ257" s="4">
        <f t="shared" si="1110"/>
        <v>0.28001300251422301</v>
      </c>
      <c r="FR257" s="4">
        <f t="shared" si="1111"/>
        <v>0.80426212399053909</v>
      </c>
      <c r="FS257" s="4">
        <f t="shared" si="1112"/>
        <v>0.69407080561162882</v>
      </c>
      <c r="FT257" s="4">
        <f t="shared" si="1113"/>
        <v>0.74895574286059519</v>
      </c>
      <c r="FU257" s="4">
        <f t="shared" si="1114"/>
        <v>0.68534953888017447</v>
      </c>
      <c r="FV257" s="4">
        <f t="shared" si="1115"/>
        <v>0.72457716946798334</v>
      </c>
      <c r="FW257" s="4">
        <f t="shared" si="1116"/>
        <v>0.59218262558094847</v>
      </c>
      <c r="FX257" s="4">
        <f t="shared" si="1117"/>
        <v>0.5358472769635011</v>
      </c>
      <c r="FY257" s="4">
        <f t="shared" si="1118"/>
        <v>0.3892911047503203</v>
      </c>
      <c r="FZ257" s="4">
        <f t="shared" si="1119"/>
        <v>0.45599845872735761</v>
      </c>
      <c r="GA257" s="4">
        <f t="shared" si="1120"/>
        <v>0.37964702554421603</v>
      </c>
      <c r="GB257" s="4">
        <f t="shared" si="1121"/>
        <v>0.42501181863065912</v>
      </c>
      <c r="GC257" s="4">
        <f t="shared" si="1122"/>
        <v>0.28976663990268153</v>
      </c>
      <c r="GD257" s="4">
        <f t="shared" si="1123"/>
        <v>0.93003495734512043</v>
      </c>
      <c r="GE257" s="4">
        <f t="shared" si="1124"/>
        <v>0.8800916026016572</v>
      </c>
      <c r="GF257" s="4">
        <f t="shared" si="1125"/>
        <v>0.90611777746491318</v>
      </c>
      <c r="GG257" s="4">
        <f t="shared" si="1126"/>
        <v>0.87572379729764871</v>
      </c>
      <c r="GH257" s="4">
        <f t="shared" si="1127"/>
        <v>0.89485848568270465</v>
      </c>
      <c r="GI257" s="4">
        <f t="shared" si="1128"/>
        <v>0.82449061141663249</v>
      </c>
      <c r="GJ257" s="4">
        <f t="shared" si="1129"/>
        <v>0.78880098268906651</v>
      </c>
      <c r="GK257" s="4">
        <f t="shared" si="1130"/>
        <v>0.67343986728610816</v>
      </c>
      <c r="GL257" s="4">
        <f t="shared" si="1131"/>
        <v>0.73058939153300384</v>
      </c>
      <c r="GM257" s="4">
        <f t="shared" si="1132"/>
        <v>0.66441483004627189</v>
      </c>
      <c r="GN257" s="4">
        <f t="shared" si="1133"/>
        <v>0.70512947856772024</v>
      </c>
      <c r="GO257" s="4">
        <f t="shared" si="1134"/>
        <v>0.56894790460442901</v>
      </c>
      <c r="GP257" s="4">
        <f t="shared" si="1135"/>
        <v>0.93929442344442748</v>
      </c>
      <c r="GQ257" s="4">
        <f t="shared" si="1136"/>
        <v>0.89521608689271859</v>
      </c>
      <c r="GR257" s="4">
        <f t="shared" si="1137"/>
        <v>0.9182643623899448</v>
      </c>
      <c r="GS257" s="4">
        <f t="shared" si="1138"/>
        <v>0.89133118339902162</v>
      </c>
      <c r="GT257" s="4">
        <f t="shared" si="1139"/>
        <v>0.90831440983871004</v>
      </c>
      <c r="GU257" s="4">
        <f t="shared" si="1140"/>
        <v>0.84539626634210918</v>
      </c>
      <c r="GV257" s="4">
        <f t="shared" si="1141"/>
        <v>0.81299355769005666</v>
      </c>
      <c r="GW257" s="4">
        <f t="shared" si="1142"/>
        <v>0.70592030997565758</v>
      </c>
      <c r="GX257" s="4">
        <f t="shared" si="1143"/>
        <v>0.75941627495318531</v>
      </c>
      <c r="GY257" s="4">
        <f t="shared" si="1144"/>
        <v>0.69738956424588283</v>
      </c>
      <c r="GZ257" s="4">
        <f t="shared" si="1145"/>
        <v>0.73569503318999618</v>
      </c>
      <c r="HA257" s="4">
        <f t="shared" si="1146"/>
        <v>0.60573680632972704</v>
      </c>
      <c r="HB257" s="4">
        <f t="shared" si="1147"/>
        <v>0.96965015328760862</v>
      </c>
      <c r="HC257" s="4">
        <f t="shared" si="1148"/>
        <v>0.94635428064420646</v>
      </c>
      <c r="HD257" s="4">
        <f t="shared" si="1149"/>
        <v>0.95867346268114717</v>
      </c>
      <c r="HE257" s="4">
        <f t="shared" si="1150"/>
        <v>0.94424726708214812</v>
      </c>
      <c r="HF257" s="4">
        <f t="shared" si="1151"/>
        <v>0.9533929715834315</v>
      </c>
      <c r="HG257" s="4">
        <f t="shared" si="1152"/>
        <v>0.91863851108927252</v>
      </c>
      <c r="HH257" s="4">
        <f t="shared" si="1153"/>
        <v>0.89976629749698389</v>
      </c>
      <c r="HI257" s="4">
        <f t="shared" si="1154"/>
        <v>0.83211648037087504</v>
      </c>
      <c r="HJ257" s="4">
        <f t="shared" si="1155"/>
        <v>0.8669818408974076</v>
      </c>
      <c r="HK257" s="4">
        <f t="shared" si="1156"/>
        <v>0.82634593999163564</v>
      </c>
      <c r="HL257" s="4">
        <f t="shared" si="1157"/>
        <v>0.85179665152037776</v>
      </c>
      <c r="HM257" s="4">
        <f t="shared" si="1158"/>
        <v>0.7603277719370225</v>
      </c>
      <c r="HN257" s="4">
        <f t="shared" si="1159"/>
        <v>0.323633080623622</v>
      </c>
      <c r="HP257" s="4">
        <f t="shared" ref="HP257:IU257" si="1349">IF(B1=1,ET257,0)</f>
        <v>0.59600428027800179</v>
      </c>
      <c r="HQ257" s="4">
        <f t="shared" si="1349"/>
        <v>0.44890770691463533</v>
      </c>
      <c r="HR257" s="4">
        <f t="shared" si="1349"/>
        <v>0.51717957677956727</v>
      </c>
      <c r="HS257" s="4">
        <f t="shared" si="1349"/>
        <v>0.43884800782873457</v>
      </c>
      <c r="HT257" s="4">
        <f t="shared" si="1349"/>
        <v>0.48574773923310594</v>
      </c>
      <c r="HU257" s="4">
        <f t="shared" si="1349"/>
        <v>0.34269446814123727</v>
      </c>
      <c r="HV257" s="4">
        <f t="shared" si="1349"/>
        <v>0.29303901328929305</v>
      </c>
      <c r="HW257" s="4">
        <f t="shared" si="1349"/>
        <v>0.18624470406359539</v>
      </c>
      <c r="HX257" s="4">
        <f t="shared" si="1349"/>
        <v>0.23133863436454852</v>
      </c>
      <c r="HY257" s="4">
        <f t="shared" si="1349"/>
        <v>0.1801469858734448</v>
      </c>
      <c r="HZ257" s="4">
        <f t="shared" si="1349"/>
        <v>0.20973263237603357</v>
      </c>
      <c r="IA257" s="4">
        <f t="shared" si="1349"/>
        <v>0.1277698235079949</v>
      </c>
      <c r="IB257" s="4">
        <f t="shared" si="1349"/>
        <v>0.79661478095769489</v>
      </c>
      <c r="IC257" s="4">
        <f t="shared" si="1349"/>
        <v>0.68381087866451384</v>
      </c>
      <c r="ID257" s="4">
        <f t="shared" si="1349"/>
        <v>0.73984656270874538</v>
      </c>
      <c r="IE257" s="4">
        <f t="shared" si="1349"/>
        <v>0.67493411161172678</v>
      </c>
      <c r="IF257" s="4">
        <f t="shared" si="1349"/>
        <v>0.71492011252836851</v>
      </c>
      <c r="IG257" s="4">
        <f t="shared" si="1349"/>
        <v>0.58057059686438972</v>
      </c>
      <c r="IH257" s="4">
        <f t="shared" si="1349"/>
        <v>0.52392075410245686</v>
      </c>
      <c r="II257" s="4">
        <f t="shared" si="1349"/>
        <v>0.37797025037643317</v>
      </c>
      <c r="IJ257" s="4">
        <f t="shared" si="1349"/>
        <v>0.44414853104282082</v>
      </c>
      <c r="IK257" s="4">
        <f t="shared" si="1349"/>
        <v>0.36843742975034738</v>
      </c>
      <c r="IL257" s="4">
        <f t="shared" si="1349"/>
        <v>0.41335527634526342</v>
      </c>
      <c r="IM257" s="4">
        <f t="shared" si="1349"/>
        <v>0.28001300251422301</v>
      </c>
      <c r="IN257" s="4">
        <f t="shared" si="1349"/>
        <v>0.80426212399053909</v>
      </c>
      <c r="IO257" s="4">
        <f t="shared" si="1349"/>
        <v>0.69407080561162882</v>
      </c>
      <c r="IP257" s="4">
        <f t="shared" si="1349"/>
        <v>0.74895574286059519</v>
      </c>
      <c r="IQ257" s="4">
        <f t="shared" si="1349"/>
        <v>0.68534953888017447</v>
      </c>
      <c r="IR257" s="4">
        <f t="shared" si="1349"/>
        <v>0.72457716946798334</v>
      </c>
      <c r="IS257" s="4">
        <f t="shared" si="1349"/>
        <v>0.59218262558094847</v>
      </c>
      <c r="IT257" s="4">
        <f t="shared" si="1349"/>
        <v>0.5358472769635011</v>
      </c>
      <c r="IU257" s="4">
        <f t="shared" si="1349"/>
        <v>0.3892911047503203</v>
      </c>
      <c r="IV257" s="4">
        <f t="shared" ref="IV257:KA257" si="1350">IF(AH1=1,FZ257,0)</f>
        <v>0.45599845872735761</v>
      </c>
      <c r="IW257" s="4">
        <f t="shared" si="1350"/>
        <v>0.37964702554421603</v>
      </c>
      <c r="IX257" s="4">
        <f t="shared" si="1350"/>
        <v>0.42501181863065912</v>
      </c>
      <c r="IY257" s="4">
        <f t="shared" si="1350"/>
        <v>0.28976663990268153</v>
      </c>
      <c r="IZ257" s="4">
        <f t="shared" si="1350"/>
        <v>0.93003495734512043</v>
      </c>
      <c r="JA257" s="4">
        <f t="shared" si="1350"/>
        <v>0.8800916026016572</v>
      </c>
      <c r="JB257" s="4">
        <f t="shared" si="1350"/>
        <v>0.90611777746491318</v>
      </c>
      <c r="JC257" s="4">
        <f t="shared" si="1350"/>
        <v>0.87572379729764871</v>
      </c>
      <c r="JD257" s="4">
        <f t="shared" si="1350"/>
        <v>0.89485848568270465</v>
      </c>
      <c r="JE257" s="4">
        <f t="shared" si="1350"/>
        <v>0.82449061141663249</v>
      </c>
      <c r="JF257" s="4">
        <f t="shared" si="1350"/>
        <v>0.78880098268906651</v>
      </c>
      <c r="JG257" s="4">
        <f t="shared" si="1350"/>
        <v>0.67343986728610816</v>
      </c>
      <c r="JH257" s="4">
        <f t="shared" si="1350"/>
        <v>0.73058939153300384</v>
      </c>
      <c r="JI257" s="4">
        <f t="shared" si="1350"/>
        <v>0.66441483004627189</v>
      </c>
      <c r="JJ257" s="4">
        <f t="shared" si="1350"/>
        <v>0.70512947856772024</v>
      </c>
      <c r="JK257" s="4">
        <f t="shared" si="1350"/>
        <v>0.56894790460442901</v>
      </c>
      <c r="JL257" s="4">
        <f t="shared" si="1350"/>
        <v>0.93929442344442748</v>
      </c>
      <c r="JM257" s="4">
        <f t="shared" si="1350"/>
        <v>0.89521608689271859</v>
      </c>
      <c r="JN257" s="4">
        <f t="shared" si="1350"/>
        <v>0.9182643623899448</v>
      </c>
      <c r="JO257" s="4">
        <f t="shared" si="1350"/>
        <v>0.89133118339902162</v>
      </c>
      <c r="JP257" s="4">
        <f t="shared" si="1350"/>
        <v>0.90831440983871004</v>
      </c>
      <c r="JQ257" s="4">
        <f t="shared" si="1350"/>
        <v>0.84539626634210918</v>
      </c>
      <c r="JR257" s="4">
        <f t="shared" si="1350"/>
        <v>0.81299355769005666</v>
      </c>
      <c r="JS257" s="4">
        <f t="shared" si="1350"/>
        <v>0.70592030997565758</v>
      </c>
      <c r="JT257" s="4">
        <f t="shared" si="1350"/>
        <v>0.75941627495318531</v>
      </c>
      <c r="JU257" s="4">
        <f t="shared" si="1350"/>
        <v>0.69738956424588283</v>
      </c>
      <c r="JV257" s="4">
        <f t="shared" si="1350"/>
        <v>0.73569503318999618</v>
      </c>
      <c r="JW257" s="4">
        <f t="shared" si="1350"/>
        <v>0.60573680632972704</v>
      </c>
      <c r="JX257" s="4">
        <f t="shared" si="1350"/>
        <v>0.96965015328760862</v>
      </c>
      <c r="JY257" s="4">
        <f t="shared" si="1350"/>
        <v>0.94635428064420646</v>
      </c>
      <c r="JZ257" s="4">
        <f t="shared" si="1350"/>
        <v>0.95867346268114717</v>
      </c>
      <c r="KA257" s="4">
        <f t="shared" si="1350"/>
        <v>0.94424726708214812</v>
      </c>
      <c r="KB257" s="4">
        <f t="shared" ref="KB257:KJ257" si="1351">IF(BN1=1,HF257,0)</f>
        <v>0.9533929715834315</v>
      </c>
      <c r="KC257" s="4">
        <f t="shared" si="1351"/>
        <v>0.91863851108927252</v>
      </c>
      <c r="KD257" s="4">
        <f t="shared" si="1351"/>
        <v>0.89976629749698389</v>
      </c>
      <c r="KE257" s="4">
        <f t="shared" si="1351"/>
        <v>0.83211648037087504</v>
      </c>
      <c r="KF257" s="4">
        <f t="shared" si="1351"/>
        <v>0.8669818408974076</v>
      </c>
      <c r="KG257" s="4">
        <f t="shared" si="1351"/>
        <v>0.82634593999163564</v>
      </c>
      <c r="KH257" s="4">
        <f t="shared" si="1351"/>
        <v>0.85179665152037776</v>
      </c>
      <c r="KI257" s="4">
        <f t="shared" si="1351"/>
        <v>0.7603277719370225</v>
      </c>
      <c r="KJ257" s="4">
        <f t="shared" si="1351"/>
        <v>0</v>
      </c>
    </row>
    <row r="258" spans="1:296" x14ac:dyDescent="0.2">
      <c r="A258" s="4" t="str">
        <f>'Respondent Data'!A258</f>
        <v>2188</v>
      </c>
      <c r="B258" s="4">
        <f>SUMPRODUCT('Respondent Data'!I258:Z258,'Product Coding'!A100:R100)</f>
        <v>2.2349530558699873</v>
      </c>
      <c r="C258" s="4">
        <f>SUMPRODUCT('Respondent Data'!I258:Z258,'Product Coding'!A101:R101)</f>
        <v>1.2565691258902874</v>
      </c>
      <c r="D258" s="4">
        <f>SUMPRODUCT('Respondent Data'!I258:Z258,'Product Coding'!A102:R102)</f>
        <v>0.56119420766201733</v>
      </c>
      <c r="E258" s="4">
        <f>SUMPRODUCT('Respondent Data'!I258:Z258,'Product Coding'!A103:R103)</f>
        <v>-1.4044813092215476</v>
      </c>
      <c r="F258" s="4">
        <f>SUMPRODUCT('Respondent Data'!I258:Z258,'Product Coding'!A104:R104)</f>
        <v>-2.8950502697396328</v>
      </c>
      <c r="G258" s="4">
        <f>SUMPRODUCT('Respondent Data'!I258:Z258,'Product Coding'!A105:R105)</f>
        <v>-4.0365593741134029</v>
      </c>
      <c r="H258" s="4">
        <f>SUMPRODUCT('Respondent Data'!I258:Z258,'Product Coding'!A106:R106)</f>
        <v>1.3765364357121974</v>
      </c>
      <c r="I258" s="4">
        <f>SUMPRODUCT('Respondent Data'!I258:Z258,'Product Coding'!A107:R107)</f>
        <v>0.39815250573249733</v>
      </c>
      <c r="J258" s="4">
        <f>SUMPRODUCT('Respondent Data'!I258:Z258,'Product Coding'!A108:R108)</f>
        <v>-0.29722241249577269</v>
      </c>
      <c r="K258" s="4">
        <f>SUMPRODUCT('Respondent Data'!I258:Z258,'Product Coding'!A109:R109)</f>
        <v>-2.2628979293793376</v>
      </c>
      <c r="L258" s="4">
        <f>SUMPRODUCT('Respondent Data'!I258:Z258,'Product Coding'!A110:R110)</f>
        <v>-3.7534668898974228</v>
      </c>
      <c r="M258" s="4">
        <f>SUMPRODUCT('Respondent Data'!I258:Z258,'Product Coding'!A111:R111)</f>
        <v>-4.894975994271193</v>
      </c>
      <c r="N258" s="4">
        <f>SUMPRODUCT('Respondent Data'!I258:Z258,'Product Coding'!A112:R112)</f>
        <v>-1.9728048552469528</v>
      </c>
      <c r="O258" s="4">
        <f>SUMPRODUCT('Respondent Data'!I258:Z258,'Product Coding'!A113:R113)</f>
        <v>-2.9511887852266527</v>
      </c>
      <c r="P258" s="4">
        <f>SUMPRODUCT('Respondent Data'!I258:Z258,'Product Coding'!A114:R114)</f>
        <v>-3.6465637034549232</v>
      </c>
      <c r="Q258" s="4">
        <f>SUMPRODUCT('Respondent Data'!I258:Z258,'Product Coding'!A115:R115)</f>
        <v>-5.6122392203384877</v>
      </c>
      <c r="R258" s="4">
        <f>SUMPRODUCT('Respondent Data'!I258:Z258,'Product Coding'!A116:R116)</f>
        <v>-7.1028081808565728</v>
      </c>
      <c r="S258" s="4">
        <f>SUMPRODUCT('Respondent Data'!I258:Z258,'Product Coding'!A117:R117)</f>
        <v>-8.244317285230343</v>
      </c>
      <c r="T258" s="4">
        <f>SUMPRODUCT('Respondent Data'!I258:Z258,'Product Coding'!A118:R118)</f>
        <v>-2.8312214754047429</v>
      </c>
      <c r="U258" s="4">
        <f>SUMPRODUCT('Respondent Data'!I258:Z258,'Product Coding'!A119:R119)</f>
        <v>-3.8096054053844428</v>
      </c>
      <c r="V258" s="4">
        <f>SUMPRODUCT('Respondent Data'!I258:Z258,'Product Coding'!A120:R120)</f>
        <v>-4.5049803236127133</v>
      </c>
      <c r="W258" s="4">
        <f>SUMPRODUCT('Respondent Data'!I258:Z258,'Product Coding'!A121:R121)</f>
        <v>-6.4706558404962777</v>
      </c>
      <c r="X258" s="4">
        <f>SUMPRODUCT('Respondent Data'!I258:Z258,'Product Coding'!A122:R122)</f>
        <v>-7.9612248010143629</v>
      </c>
      <c r="Y258" s="4">
        <f>SUMPRODUCT('Respondent Data'!I258:Z258,'Product Coding'!A123:R123)</f>
        <v>-9.1027339053881331</v>
      </c>
      <c r="Z258" s="4">
        <f>SUMPRODUCT('Respondent Data'!I258:Z258,'Product Coding'!A124:R124)</f>
        <v>1.1128063613202475</v>
      </c>
      <c r="AA258" s="4">
        <f>SUMPRODUCT('Respondent Data'!I258:Z258,'Product Coding'!A125:R125)</f>
        <v>0.13442243134054727</v>
      </c>
      <c r="AB258" s="4">
        <f>SUMPRODUCT('Respondent Data'!I258:Z258,'Product Coding'!A126:R126)</f>
        <v>-0.5609524868877227</v>
      </c>
      <c r="AC258" s="4">
        <f>SUMPRODUCT('Respondent Data'!I258:Z258,'Product Coding'!A127:R127)</f>
        <v>-2.5266280037712878</v>
      </c>
      <c r="AD258" s="4">
        <f>SUMPRODUCT('Respondent Data'!I258:Z258,'Product Coding'!A128:R128)</f>
        <v>-4.0171969642893721</v>
      </c>
      <c r="AE258" s="4">
        <f>SUMPRODUCT('Respondent Data'!I258:Z258,'Product Coding'!A129:R129)</f>
        <v>-5.1587060686631432</v>
      </c>
      <c r="AF258" s="4">
        <f>SUMPRODUCT('Respondent Data'!I258:Z258,'Product Coding'!A130:R130)</f>
        <v>0.25438974116245744</v>
      </c>
      <c r="AG258" s="4">
        <f>SUMPRODUCT('Respondent Data'!I258:Z258,'Product Coding'!A131:R131)</f>
        <v>-0.72399418881724276</v>
      </c>
      <c r="AH258" s="4">
        <f>SUMPRODUCT('Respondent Data'!I258:Z258,'Product Coding'!A132:R132)</f>
        <v>-1.4193691070455128</v>
      </c>
      <c r="AI258" s="4">
        <f>SUMPRODUCT('Respondent Data'!I258:Z258,'Product Coding'!A133:R133)</f>
        <v>-3.3850446239290779</v>
      </c>
      <c r="AJ258" s="4">
        <f>SUMPRODUCT('Respondent Data'!I258:Z258,'Product Coding'!A134:R134)</f>
        <v>-4.8756135844471622</v>
      </c>
      <c r="AK258" s="4">
        <f>SUMPRODUCT('Respondent Data'!I258:Z258,'Product Coding'!A135:R135)</f>
        <v>-6.0171226888209333</v>
      </c>
      <c r="AL258" s="4">
        <f>SUMPRODUCT('Respondent Data'!I258:Z258,'Product Coding'!A136:R136)</f>
        <v>4.3057519419738277</v>
      </c>
      <c r="AM258" s="4">
        <f>SUMPRODUCT('Respondent Data'!I258:Z258,'Product Coding'!A137:R137)</f>
        <v>3.3273680119941274</v>
      </c>
      <c r="AN258" s="4">
        <f>SUMPRODUCT('Respondent Data'!I258:Z258,'Product Coding'!A138:R138)</f>
        <v>2.6319930937658573</v>
      </c>
      <c r="AO258" s="4">
        <f>SUMPRODUCT('Respondent Data'!I258:Z258,'Product Coding'!A139:R139)</f>
        <v>0.66631757688229243</v>
      </c>
      <c r="AP258" s="4">
        <f>SUMPRODUCT('Respondent Data'!I258:Z258,'Product Coding'!A140:R140)</f>
        <v>-0.82425138363579253</v>
      </c>
      <c r="AQ258" s="4">
        <f>SUMPRODUCT('Respondent Data'!I258:Z258,'Product Coding'!A141:R141)</f>
        <v>-1.9657604880095629</v>
      </c>
      <c r="AR258" s="4">
        <f>SUMPRODUCT('Respondent Data'!I258:Z258,'Product Coding'!A142:R142)</f>
        <v>3.4473353218160376</v>
      </c>
      <c r="AS258" s="4">
        <f>SUMPRODUCT('Respondent Data'!I258:Z258,'Product Coding'!A143:R143)</f>
        <v>2.4689513918363373</v>
      </c>
      <c r="AT258" s="4">
        <f>SUMPRODUCT('Respondent Data'!I258:Z258,'Product Coding'!A144:R144)</f>
        <v>1.7735764736080672</v>
      </c>
      <c r="AU258" s="4">
        <f>SUMPRODUCT('Respondent Data'!I258:Z258,'Product Coding'!A145:R145)</f>
        <v>-0.19209904327549759</v>
      </c>
      <c r="AV258" s="4">
        <f>SUMPRODUCT('Respondent Data'!I258:Z258,'Product Coding'!A146:R146)</f>
        <v>-1.6826680037935826</v>
      </c>
      <c r="AW258" s="4">
        <f>SUMPRODUCT('Respondent Data'!I258:Z258,'Product Coding'!A147:R147)</f>
        <v>-2.824177108167353</v>
      </c>
      <c r="AX258" s="4">
        <f>SUMPRODUCT('Respondent Data'!I258:Z258,'Product Coding'!A148:R148)</f>
        <v>6.7752580906058775</v>
      </c>
      <c r="AY258" s="4">
        <f>SUMPRODUCT('Respondent Data'!I258:Z258,'Product Coding'!A149:R149)</f>
        <v>5.7968741606261771</v>
      </c>
      <c r="AZ258" s="4">
        <f>SUMPRODUCT('Respondent Data'!I258:Z258,'Product Coding'!A150:R150)</f>
        <v>5.1014992423979075</v>
      </c>
      <c r="BA258" s="4">
        <f>SUMPRODUCT('Respondent Data'!I258:Z258,'Product Coding'!A151:R151)</f>
        <v>3.1358237255143422</v>
      </c>
      <c r="BB258" s="4">
        <f>SUMPRODUCT('Respondent Data'!I258:Z258,'Product Coding'!A152:R152)</f>
        <v>1.6452547649962574</v>
      </c>
      <c r="BC258" s="4">
        <f>SUMPRODUCT('Respondent Data'!I258:Z258,'Product Coding'!A153:R153)</f>
        <v>0.50374566062248727</v>
      </c>
      <c r="BD258" s="4">
        <f>SUMPRODUCT('Respondent Data'!I258:Z258,'Product Coding'!A154:R154)</f>
        <v>5.9168414704480874</v>
      </c>
      <c r="BE258" s="4">
        <f>SUMPRODUCT('Respondent Data'!I258:Z258,'Product Coding'!A155:R155)</f>
        <v>4.938457540468387</v>
      </c>
      <c r="BF258" s="4">
        <f>SUMPRODUCT('Respondent Data'!I258:Z258,'Product Coding'!A156:R156)</f>
        <v>4.2430826222401175</v>
      </c>
      <c r="BG258" s="4">
        <f>SUMPRODUCT('Respondent Data'!I258:Z258,'Product Coding'!A157:R157)</f>
        <v>2.2774071053565521</v>
      </c>
      <c r="BH258" s="4">
        <f>SUMPRODUCT('Respondent Data'!I258:Z258,'Product Coding'!A158:R158)</f>
        <v>0.78683814483846737</v>
      </c>
      <c r="BI258" s="4">
        <f>SUMPRODUCT('Respondent Data'!I258:Z258,'Product Coding'!A159:R159)</f>
        <v>-0.35467095953530275</v>
      </c>
      <c r="BJ258" s="4">
        <f>SUMPRODUCT('Respondent Data'!I258:Z258,'Product Coding'!A160:R160)</f>
        <v>7.3672380981849379</v>
      </c>
      <c r="BK258" s="4">
        <f>SUMPRODUCT('Respondent Data'!I258:Z258,'Product Coding'!A161:R161)</f>
        <v>6.3888541682052375</v>
      </c>
      <c r="BL258" s="4">
        <f>SUMPRODUCT('Respondent Data'!I258:Z258,'Product Coding'!A162:R162)</f>
        <v>5.6934792499769671</v>
      </c>
      <c r="BM258" s="4">
        <f>SUMPRODUCT('Respondent Data'!I258:Z258,'Product Coding'!A163:R163)</f>
        <v>3.7278037330934026</v>
      </c>
      <c r="BN258" s="4">
        <f>SUMPRODUCT('Respondent Data'!I258:Z258,'Product Coding'!A164:R164)</f>
        <v>2.2372347725753174</v>
      </c>
      <c r="BO258" s="4">
        <f>SUMPRODUCT('Respondent Data'!I258:Z258,'Product Coding'!A165:R165)</f>
        <v>1.0957256682015473</v>
      </c>
      <c r="BP258" s="4">
        <f>SUMPRODUCT('Respondent Data'!I258:Z258,'Product Coding'!A166:R166)</f>
        <v>6.5088214780271478</v>
      </c>
      <c r="BQ258" s="4">
        <f>SUMPRODUCT('Respondent Data'!I258:Z258,'Product Coding'!A167:R167)</f>
        <v>5.5304375480474475</v>
      </c>
      <c r="BR258" s="4">
        <f>SUMPRODUCT('Respondent Data'!I258:Z258,'Product Coding'!A168:R168)</f>
        <v>4.835062629819177</v>
      </c>
      <c r="BS258" s="4">
        <f>SUMPRODUCT('Respondent Data'!I258:Z258,'Product Coding'!A169:R169)</f>
        <v>2.8693871129356125</v>
      </c>
      <c r="BT258" s="4">
        <f>SUMPRODUCT('Respondent Data'!I258:Z258,'Product Coding'!A170:R170)</f>
        <v>1.3788181524175274</v>
      </c>
      <c r="BU258" s="4">
        <f>SUMPRODUCT('Respondent Data'!I258:Z258,'Product Coding'!A171:R171)</f>
        <v>0.23730904804375724</v>
      </c>
      <c r="BV258" s="4">
        <f>SUMPRODUCT('Respondent Data'!I258:Z258,'Product Coding'!A172:R172)</f>
        <v>5.8355740485927399</v>
      </c>
      <c r="BX258" s="4">
        <f t="shared" ref="BX258:BX267" si="1352">EXP(-1*B258)</f>
        <v>0.1069971526234625</v>
      </c>
      <c r="BY258" s="4">
        <f t="shared" ref="BY258:BY267" si="1353">EXP(-1*C258)</f>
        <v>0.28462887909743262</v>
      </c>
      <c r="BZ258" s="4">
        <f t="shared" ref="BZ258:BZ267" si="1354">EXP(-1*D258)</f>
        <v>0.57052732875580903</v>
      </c>
      <c r="CA258" s="4">
        <f t="shared" ref="CA258:CA267" si="1355">EXP(-1*E258)</f>
        <v>4.0734133512748265</v>
      </c>
      <c r="CB258" s="4">
        <f t="shared" ref="CB258:CB267" si="1356">EXP(-1*F258)</f>
        <v>18.084410517016156</v>
      </c>
      <c r="CC258" s="4">
        <f t="shared" ref="CC258:CC267" si="1357">EXP(-1*G258)</f>
        <v>56.631160586415326</v>
      </c>
      <c r="CD258" s="4">
        <f t="shared" ref="CD258:CD267" si="1358">EXP(-1*H258)</f>
        <v>0.25245142229847461</v>
      </c>
      <c r="CE258" s="4">
        <f t="shared" ref="CE258:CE267" si="1359">EXP(-1*I258)</f>
        <v>0.67155960316285068</v>
      </c>
      <c r="CF258" s="4">
        <f t="shared" ref="CF258:CF267" si="1360">EXP(-1*J258)</f>
        <v>1.3461146588771018</v>
      </c>
      <c r="CG258" s="4">
        <f t="shared" ref="CG258:CG267" si="1361">EXP(-1*K258)</f>
        <v>9.6109005606699718</v>
      </c>
      <c r="CH258" s="4">
        <f t="shared" ref="CH258:CH267" si="1362">EXP(-1*L258)</f>
        <v>42.668753742602931</v>
      </c>
      <c r="CI258" s="4">
        <f t="shared" ref="CI258:CI267" si="1363">EXP(-1*M258)</f>
        <v>133.6167990074054</v>
      </c>
      <c r="CJ258" s="4">
        <f t="shared" ref="CJ258:CJ267" si="1364">EXP(-1*N258)</f>
        <v>7.1908174309289716</v>
      </c>
      <c r="CK258" s="4">
        <f t="shared" ref="CK258:CK267" si="1365">EXP(-1*O258)</f>
        <v>19.128680109481593</v>
      </c>
      <c r="CL258" s="4">
        <f t="shared" ref="CL258:CL267" si="1366">EXP(-1*P258)</f>
        <v>38.342682584050394</v>
      </c>
      <c r="CM258" s="4">
        <f t="shared" ref="CM258:CM267" si="1367">EXP(-1*Q258)</f>
        <v>273.7565534365707</v>
      </c>
      <c r="CN258" s="4">
        <f t="shared" ref="CN258:CN267" si="1368">EXP(-1*R258)</f>
        <v>1215.3752804195583</v>
      </c>
      <c r="CO258" s="4">
        <f t="shared" ref="CO258:CO267" si="1369">EXP(-1*S258)</f>
        <v>3805.9362019811015</v>
      </c>
      <c r="CP258" s="4">
        <f t="shared" ref="CP258:CP267" si="1370">EXP(-1*T258)</f>
        <v>16.96617193464094</v>
      </c>
      <c r="CQ258" s="4">
        <f t="shared" ref="CQ258:CQ267" si="1371">EXP(-1*U258)</f>
        <v>45.132626260862253</v>
      </c>
      <c r="CR258" s="4">
        <f t="shared" ref="CR258:CR267" si="1372">EXP(-1*V258)</f>
        <v>90.466563976207183</v>
      </c>
      <c r="CS258" s="4">
        <f t="shared" ref="CS258:CS267" si="1373">EXP(-1*W258)</f>
        <v>645.90720018315756</v>
      </c>
      <c r="CT258" s="4">
        <f t="shared" ref="CT258:CT267" si="1374">EXP(-1*X258)</f>
        <v>2867.5830210928834</v>
      </c>
      <c r="CU258" s="4">
        <f t="shared" ref="CU258:CU267" si="1375">EXP(-1*Y258)</f>
        <v>8979.8091239737805</v>
      </c>
      <c r="CV258" s="4">
        <f t="shared" ref="CV258:CV267" si="1376">EXP(-1*Z258)</f>
        <v>0.32863539608875458</v>
      </c>
      <c r="CW258" s="4">
        <f t="shared" ref="CW258:CW267" si="1377">EXP(-1*AA258)</f>
        <v>0.87422068837345523</v>
      </c>
      <c r="CX258" s="4">
        <f t="shared" ref="CX258:CX267" si="1378">EXP(-1*AB258)</f>
        <v>1.7523407872819425</v>
      </c>
      <c r="CY258" s="4">
        <f t="shared" ref="CY258:CY267" si="1379">EXP(-1*AC258)</f>
        <v>12.511247050100279</v>
      </c>
      <c r="CZ258" s="4">
        <f t="shared" ref="CZ258:CZ267" si="1380">EXP(-1*AD258)</f>
        <v>55.545192255779824</v>
      </c>
      <c r="DA258" s="4">
        <f t="shared" ref="DA258:DA267" si="1381">EXP(-1*AE258)</f>
        <v>173.93924449351587</v>
      </c>
      <c r="DB258" s="4">
        <f t="shared" ref="DB258:DB267" si="1382">EXP(-1*AF258)</f>
        <v>0.77538954192726894</v>
      </c>
      <c r="DC258" s="4">
        <f t="shared" ref="DC258:DC267" si="1383">EXP(-1*AG258)</f>
        <v>2.0626554143856279</v>
      </c>
      <c r="DD258" s="4">
        <f t="shared" ref="DD258:DD267" si="1384">EXP(-1*AH258)</f>
        <v>4.1345111832812389</v>
      </c>
      <c r="DE258" s="4">
        <f t="shared" ref="DE258:DE267" si="1385">EXP(-1*AI258)</f>
        <v>29.519309954354934</v>
      </c>
      <c r="DF258" s="4">
        <f t="shared" ref="DF258:DF267" si="1386">EXP(-1*AJ258)</f>
        <v>131.05454157421167</v>
      </c>
      <c r="DG258" s="4">
        <f t="shared" ref="DG258:DG267" si="1387">EXP(-1*AK258)</f>
        <v>410.3960581123099</v>
      </c>
      <c r="DH258" s="4">
        <f t="shared" ref="DH258:DH267" si="1388">EXP(-1*AL258)</f>
        <v>1.3490737475136334E-2</v>
      </c>
      <c r="DI258" s="4">
        <f t="shared" ref="DI258:DI267" si="1389">EXP(-1*AM258)</f>
        <v>3.5887436175603193E-2</v>
      </c>
      <c r="DJ258" s="4">
        <f t="shared" ref="DJ258:DJ267" si="1390">EXP(-1*AN258)</f>
        <v>7.1934946173022263E-2</v>
      </c>
      <c r="DK258" s="4">
        <f t="shared" ref="DK258:DK267" si="1391">EXP(-1*AO258)</f>
        <v>0.51359637899105881</v>
      </c>
      <c r="DL258" s="4">
        <f t="shared" ref="DL258:DL267" si="1392">EXP(-1*AP258)</f>
        <v>2.2801731513008598</v>
      </c>
      <c r="DM258" s="4">
        <f t="shared" ref="DM258:DM267" si="1393">EXP(-1*AQ258)</f>
        <v>7.1403406693655045</v>
      </c>
      <c r="DN258" s="4">
        <f t="shared" ref="DN258:DN267" si="1394">EXP(-1*AR258)</f>
        <v>3.1830341088036403E-2</v>
      </c>
      <c r="DO258" s="4">
        <f t="shared" ref="DO258:DO267" si="1395">EXP(-1*AS258)</f>
        <v>8.467360189536581E-2</v>
      </c>
      <c r="DP258" s="4">
        <f t="shared" ref="DP258:DP267" si="1396">EXP(-1*AT258)</f>
        <v>0.16972488546729342</v>
      </c>
      <c r="DQ258" s="4">
        <f t="shared" ref="DQ258:DQ267" si="1397">EXP(-1*AU258)</f>
        <v>1.2117905307249044</v>
      </c>
      <c r="DR258" s="4">
        <f t="shared" ref="DR258:DR267" si="1398">EXP(-1*AV258)</f>
        <v>5.37989040847122</v>
      </c>
      <c r="DS258" s="4">
        <f t="shared" ref="DS258:DS267" si="1399">EXP(-1*AW258)</f>
        <v>16.84707595930632</v>
      </c>
      <c r="DT258" s="4">
        <f t="shared" ref="DT258:DT267" si="1400">EXP(-1*AX258)</f>
        <v>1.1416758061218717E-3</v>
      </c>
      <c r="DU258" s="4">
        <f t="shared" ref="DU258:DU267" si="1401">EXP(-1*AY258)</f>
        <v>3.0370332015533458E-3</v>
      </c>
      <c r="DV258" s="4">
        <f t="shared" ref="DV258:DV267" si="1402">EXP(-1*AZ258)</f>
        <v>6.0876129130656483E-3</v>
      </c>
      <c r="DW258" s="4">
        <f t="shared" ref="DW258:DW267" si="1403">EXP(-1*BA258)</f>
        <v>4.3463936725962111E-2</v>
      </c>
      <c r="DX258" s="4">
        <f t="shared" ref="DX258:DX267" si="1404">EXP(-1*BB258)</f>
        <v>0.19296339621215183</v>
      </c>
      <c r="DY258" s="4">
        <f t="shared" ref="DY258:DY267" si="1405">EXP(-1*BC258)</f>
        <v>0.60426305120137713</v>
      </c>
      <c r="DZ258" s="4">
        <f t="shared" ref="DZ258:DZ267" si="1406">EXP(-1*BD258)</f>
        <v>2.6936948693719099E-3</v>
      </c>
      <c r="EA258" s="4">
        <f t="shared" ref="EA258:EA267" si="1407">EXP(-1*BE258)</f>
        <v>7.1656425661901987E-3</v>
      </c>
      <c r="EB258" s="4">
        <f t="shared" ref="EB258:EB267" si="1408">EXP(-1*BF258)</f>
        <v>1.4363247064286698E-2</v>
      </c>
      <c r="EC258" s="4">
        <f t="shared" ref="EC258:EC267" si="1409">EXP(-1*BG258)</f>
        <v>0.10254976301821669</v>
      </c>
      <c r="ED258" s="4">
        <f t="shared" ref="ED258:ED267" si="1410">EXP(-1*BH258)</f>
        <v>0.45528205780141268</v>
      </c>
      <c r="EE258" s="4">
        <f t="shared" ref="EE258:EE267" si="1411">EXP(-1*BI258)</f>
        <v>1.4257114603323837</v>
      </c>
      <c r="EF258" s="4">
        <f t="shared" ref="EF258:EF267" si="1412">EXP(-1*BJ258)</f>
        <v>6.3161021772712941E-4</v>
      </c>
      <c r="EG258" s="4">
        <f t="shared" ref="EG258:EG267" si="1413">EXP(-1*BK258)</f>
        <v>1.6801803028423494E-3</v>
      </c>
      <c r="EH258" s="4">
        <f t="shared" ref="EH258:EH267" si="1414">EXP(-1*BL258)</f>
        <v>3.3678549522047382E-3</v>
      </c>
      <c r="EI258" s="4">
        <f t="shared" ref="EI258:EI267" si="1415">EXP(-1*BM258)</f>
        <v>2.4045588416220346E-2</v>
      </c>
      <c r="EJ258" s="4">
        <f t="shared" ref="EJ258:EJ267" si="1416">EXP(-1*BN258)</f>
        <v>0.10675329374713351</v>
      </c>
      <c r="EK258" s="4">
        <f t="shared" ref="EK258:EK267" si="1417">EXP(-1*BO258)</f>
        <v>0.33429693025571589</v>
      </c>
      <c r="EL258" s="4">
        <f t="shared" ref="EL258:EL267" si="1418">EXP(-1*BP258)</f>
        <v>1.4902349632105859E-3</v>
      </c>
      <c r="EM258" s="4">
        <f t="shared" ref="EM258:EM267" si="1419">EXP(-1*BQ258)</f>
        <v>3.9642541578944939E-3</v>
      </c>
      <c r="EN258" s="4">
        <f t="shared" ref="EN258:EN267" si="1420">EXP(-1*BR258)</f>
        <v>7.9461906408957103E-3</v>
      </c>
      <c r="EO258" s="4">
        <f t="shared" ref="EO258:EO267" si="1421">EXP(-1*BS258)</f>
        <v>5.6733687269612809E-2</v>
      </c>
      <c r="EP258" s="4">
        <f t="shared" ref="EP258:EP267" si="1422">EXP(-1*BT258)</f>
        <v>0.25187605633162496</v>
      </c>
      <c r="EQ258" s="4">
        <f t="shared" ref="EQ258:EQ267" si="1423">EXP(-1*BU258)</f>
        <v>0.78874748947817763</v>
      </c>
      <c r="ER258" s="4">
        <f t="shared" ref="ER258:ER267" si="1424">EXP(-1*BV258)</f>
        <v>2.9217455547310006E-3</v>
      </c>
      <c r="ET258" s="4">
        <f t="shared" ref="ET258:ET267" si="1425">1/(1+BX258)</f>
        <v>0.90334469030034004</v>
      </c>
      <c r="EU258" s="4">
        <f t="shared" ref="EU258:EU267" si="1426">1/(1+BY258)</f>
        <v>0.77843493655738916</v>
      </c>
      <c r="EV258" s="4">
        <f t="shared" ref="EV258:EV267" si="1427">1/(1+BZ258)</f>
        <v>0.63672881183940444</v>
      </c>
      <c r="EW258" s="4">
        <f t="shared" ref="EW258:EW267" si="1428">1/(1+CA258)</f>
        <v>0.19710595821030907</v>
      </c>
      <c r="EX258" s="4">
        <f t="shared" ref="EX258:EX267" si="1429">1/(1+CB258)</f>
        <v>5.2398789006785094E-2</v>
      </c>
      <c r="EY258" s="4">
        <f t="shared" ref="EY258:EY267" si="1430">1/(1+CC258)</f>
        <v>1.7351724133692313E-2</v>
      </c>
      <c r="EZ258" s="4">
        <f t="shared" ref="EZ258:EZ267" si="1431">1/(1+CD258)</f>
        <v>0.79843416055595939</v>
      </c>
      <c r="FA258" s="4">
        <f t="shared" ref="FA258:FA267" si="1432">1/(1+CE258)</f>
        <v>0.59824369894309759</v>
      </c>
      <c r="FB258" s="4">
        <f t="shared" ref="FB258:FB267" si="1433">1/(1+CF258)</f>
        <v>0.42623662753065117</v>
      </c>
      <c r="FC258" s="4">
        <f t="shared" ref="FC258:FC267" si="1434">1/(1+CG258)</f>
        <v>9.424270770254585E-2</v>
      </c>
      <c r="FD258" s="4">
        <f t="shared" ref="FD258:FD267" si="1435">1/(1+CH258)</f>
        <v>2.2899668854630191E-2</v>
      </c>
      <c r="FE258" s="4">
        <f t="shared" ref="FE258:FE267" si="1436">1/(1+CI258)</f>
        <v>7.4284933780440661E-3</v>
      </c>
      <c r="FF258" s="4">
        <f t="shared" ref="FF258:FF267" si="1437">1/(1+CJ258)</f>
        <v>0.12208793669651892</v>
      </c>
      <c r="FG258" s="4">
        <f t="shared" ref="FG258:FG267" si="1438">1/(1+CK258)</f>
        <v>4.9680356315511771E-2</v>
      </c>
      <c r="FH258" s="4">
        <f t="shared" ref="FH258:FH267" si="1439">1/(1+CL258)</f>
        <v>2.5417687211939179E-2</v>
      </c>
      <c r="FI258" s="4">
        <f t="shared" ref="FI258:FI267" si="1440">1/(1+CM258)</f>
        <v>3.6395856167662126E-3</v>
      </c>
      <c r="FJ258" s="4">
        <f t="shared" ref="FJ258:FJ267" si="1441">1/(1+CN258)</f>
        <v>8.2211470102802066E-4</v>
      </c>
      <c r="FK258" s="4">
        <f t="shared" ref="FK258:FK267" si="1442">1/(1+CO258)</f>
        <v>2.6267842352588084E-4</v>
      </c>
      <c r="FL258" s="4">
        <f t="shared" ref="FL258:FL267" si="1443">1/(1+CP258)</f>
        <v>5.5660159751219997E-2</v>
      </c>
      <c r="FM258" s="4">
        <f t="shared" ref="FM258:FM267" si="1444">1/(1+CQ258)</f>
        <v>2.1676632809616882E-2</v>
      </c>
      <c r="FN258" s="4">
        <f t="shared" ref="FN258:FN267" si="1445">1/(1+CR258)</f>
        <v>1.093295688094423E-2</v>
      </c>
      <c r="FO258" s="4">
        <f t="shared" ref="FO258:FO267" si="1446">1/(1+CS258)</f>
        <v>1.5458167720453135E-3</v>
      </c>
      <c r="FP258" s="4">
        <f t="shared" ref="FP258:FP267" si="1447">1/(1+CT258)</f>
        <v>3.4860416890392673E-4</v>
      </c>
      <c r="FQ258" s="4">
        <f t="shared" ref="FQ258:FQ267" si="1448">1/(1+CU258)</f>
        <v>1.1134854178456532E-4</v>
      </c>
      <c r="FR258" s="4">
        <f t="shared" ref="FR258:FR267" si="1449">1/(1+CV258)</f>
        <v>0.75265193366352157</v>
      </c>
      <c r="FS258" s="4">
        <f t="shared" ref="FS258:FS267" si="1450">1/(1+CW258)</f>
        <v>0.53355509636800091</v>
      </c>
      <c r="FT258" s="4">
        <f t="shared" ref="FT258:FT267" si="1451">1/(1+CX258)</f>
        <v>0.36332710128804357</v>
      </c>
      <c r="FU258" s="4">
        <f t="shared" ref="FU258:FU267" si="1452">1/(1+CY258)</f>
        <v>7.4012413235577557E-2</v>
      </c>
      <c r="FV258" s="4">
        <f t="shared" ref="FV258:FV267" si="1453">1/(1+CZ258)</f>
        <v>1.7684969492658926E-2</v>
      </c>
      <c r="FW258" s="4">
        <f t="shared" ref="FW258:FW267" si="1454">1/(1+DA258)</f>
        <v>5.7162702565407789E-3</v>
      </c>
      <c r="FX258" s="4">
        <f t="shared" ref="FX258:FX267" si="1455">1/(1+DB258)</f>
        <v>0.56325666924592388</v>
      </c>
      <c r="FY258" s="4">
        <f t="shared" ref="FY258:FY267" si="1456">1/(1+DC258)</f>
        <v>0.32651404245573645</v>
      </c>
      <c r="FZ258" s="4">
        <f t="shared" ref="FZ258:FZ267" si="1457">1/(1+DD258)</f>
        <v>0.19476050675596041</v>
      </c>
      <c r="GA258" s="4">
        <f t="shared" ref="GA258:GA267" si="1458">1/(1+DE258)</f>
        <v>3.2766140567909711E-2</v>
      </c>
      <c r="GB258" s="4">
        <f t="shared" ref="GB258:GB267" si="1459">1/(1+DF258)</f>
        <v>7.5726286129888425E-3</v>
      </c>
      <c r="GC258" s="4">
        <f t="shared" ref="GC258:GC267" si="1460">1/(1+DG258)</f>
        <v>2.4307476464127979E-3</v>
      </c>
      <c r="GD258" s="4">
        <f t="shared" ref="GD258:GD267" si="1461">1/(1+DH258)</f>
        <v>0.98668883989137868</v>
      </c>
      <c r="GE258" s="4">
        <f t="shared" ref="GE258:GE267" si="1462">1/(1+DI258)</f>
        <v>0.96535585342351848</v>
      </c>
      <c r="GF258" s="4">
        <f t="shared" ref="GF258:GF267" si="1463">1/(1+DJ258)</f>
        <v>0.93289243304377611</v>
      </c>
      <c r="GG258" s="4">
        <f t="shared" ref="GG258:GG267" si="1464">1/(1+DK258)</f>
        <v>0.6606781133201346</v>
      </c>
      <c r="GH258" s="4">
        <f t="shared" ref="GH258:GH267" si="1465">1/(1+DL258)</f>
        <v>0.30486195510850311</v>
      </c>
      <c r="GI258" s="4">
        <f t="shared" ref="GI258:GI267" si="1466">1/(1+DM258)</f>
        <v>0.12284498163121037</v>
      </c>
      <c r="GJ258" s="4">
        <f t="shared" ref="GJ258:GJ267" si="1467">1/(1+DN258)</f>
        <v>0.96915157480785818</v>
      </c>
      <c r="GK258" s="4">
        <f t="shared" ref="GK258:GK267" si="1468">1/(1+DO258)</f>
        <v>0.92193633020347632</v>
      </c>
      <c r="GL258" s="4">
        <f t="shared" ref="GL258:GL267" si="1469">1/(1+DP258)</f>
        <v>0.85490187686355834</v>
      </c>
      <c r="GM258" s="4">
        <f t="shared" ref="GM258:GM267" si="1470">1/(1+DQ258)</f>
        <v>0.45212238053675652</v>
      </c>
      <c r="GN258" s="4">
        <f t="shared" ref="GN258:GN267" si="1471">1/(1+DR258)</f>
        <v>0.15674250433396156</v>
      </c>
      <c r="GO258" s="4">
        <f t="shared" ref="GO258:GO267" si="1472">1/(1+DS258)</f>
        <v>5.6031587599006775E-2</v>
      </c>
      <c r="GP258" s="4">
        <f t="shared" ref="GP258:GP267" si="1473">1/(1+DT258)</f>
        <v>0.99885962613113422</v>
      </c>
      <c r="GQ258" s="4">
        <f t="shared" ref="GQ258:GQ267" si="1474">1/(1+DU258)</f>
        <v>0.99697216244164044</v>
      </c>
      <c r="GR258" s="4">
        <f t="shared" ref="GR258:GR267" si="1475">1/(1+DV258)</f>
        <v>0.99394922188194001</v>
      </c>
      <c r="GS258" s="4">
        <f t="shared" ref="GS258:GS267" si="1476">1/(1+DW258)</f>
        <v>0.95834648884719742</v>
      </c>
      <c r="GT258" s="4">
        <f t="shared" ref="GT258:GT267" si="1477">1/(1+DX258)</f>
        <v>0.83824868656922658</v>
      </c>
      <c r="GU258" s="4">
        <f t="shared" ref="GU258:GU267" si="1478">1/(1+DY258)</f>
        <v>0.62333917074954426</v>
      </c>
      <c r="GV258" s="4">
        <f t="shared" ref="GV258:GV267" si="1479">1/(1+DZ258)</f>
        <v>0.99731354162975683</v>
      </c>
      <c r="GW258" s="4">
        <f t="shared" ref="GW258:GW267" si="1480">1/(1+EA258)</f>
        <v>0.99288533855470629</v>
      </c>
      <c r="GX258" s="4">
        <f t="shared" ref="GX258:GX267" si="1481">1/(1+EB258)</f>
        <v>0.98584013458112174</v>
      </c>
      <c r="GY258" s="4">
        <f t="shared" ref="GY258:GY267" si="1482">1/(1+EC258)</f>
        <v>0.90698854014762298</v>
      </c>
      <c r="GZ258" s="4">
        <f t="shared" ref="GZ258:GZ267" si="1483">1/(1+ED258)</f>
        <v>0.68715201609148102</v>
      </c>
      <c r="HA258" s="4">
        <f t="shared" ref="HA258:HA267" si="1484">1/(1+EE258)</f>
        <v>0.41225018570962879</v>
      </c>
      <c r="HB258" s="4">
        <f t="shared" ref="HB258:HB267" si="1485">1/(1+EF258)</f>
        <v>0.99936878846192989</v>
      </c>
      <c r="HC258" s="4">
        <f t="shared" ref="HC258:HC267" si="1486">1/(1+EG258)</f>
        <v>0.99832263796780485</v>
      </c>
      <c r="HD258" s="4">
        <f t="shared" ref="HD258:HD267" si="1487">1/(1+EH258)</f>
        <v>0.99664344942327743</v>
      </c>
      <c r="HE258" s="4">
        <f t="shared" ref="HE258:HE267" si="1488">1/(1+EI258)</f>
        <v>0.97651902543381008</v>
      </c>
      <c r="HF258" s="4">
        <f t="shared" ref="HF258:HF267" si="1489">1/(1+EJ258)</f>
        <v>0.90354373070289307</v>
      </c>
      <c r="HG258" s="4">
        <f t="shared" ref="HG258:HG267" si="1490">1/(1+EK258)</f>
        <v>0.7494583681672351</v>
      </c>
      <c r="HH258" s="4">
        <f t="shared" ref="HH258:HH267" si="1491">1/(1+EL258)</f>
        <v>0.99851198253244533</v>
      </c>
      <c r="HI258" s="4">
        <f t="shared" ref="HI258:HI267" si="1492">1/(1+EM258)</f>
        <v>0.99605139909964258</v>
      </c>
      <c r="HJ258" s="4">
        <f t="shared" ref="HJ258:HJ267" si="1493">1/(1+EN258)</f>
        <v>0.99211645352234212</v>
      </c>
      <c r="HK258" s="4">
        <f t="shared" ref="HK258:HK267" si="1494">1/(1+EO258)</f>
        <v>0.94631221853426373</v>
      </c>
      <c r="HL258" s="4">
        <f t="shared" ref="HL258:HL267" si="1495">1/(1+EP258)</f>
        <v>0.79880112327597519</v>
      </c>
      <c r="HM258" s="4">
        <f t="shared" ref="HM258:HM267" si="1496">1/(1+EQ258)</f>
        <v>0.55905040028412567</v>
      </c>
      <c r="HN258" s="4">
        <f t="shared" ref="HN258:HN267" si="1497">1/(1+ER258)</f>
        <v>0.9970867661732522</v>
      </c>
      <c r="HP258" s="4">
        <f t="shared" ref="HP258:IU258" si="1498">IF(B1=1,ET258,0)</f>
        <v>0.90334469030034004</v>
      </c>
      <c r="HQ258" s="4">
        <f t="shared" si="1498"/>
        <v>0.77843493655738916</v>
      </c>
      <c r="HR258" s="4">
        <f t="shared" si="1498"/>
        <v>0.63672881183940444</v>
      </c>
      <c r="HS258" s="4">
        <f t="shared" si="1498"/>
        <v>0.19710595821030907</v>
      </c>
      <c r="HT258" s="4">
        <f t="shared" si="1498"/>
        <v>5.2398789006785094E-2</v>
      </c>
      <c r="HU258" s="4">
        <f t="shared" si="1498"/>
        <v>1.7351724133692313E-2</v>
      </c>
      <c r="HV258" s="4">
        <f t="shared" si="1498"/>
        <v>0.79843416055595939</v>
      </c>
      <c r="HW258" s="4">
        <f t="shared" si="1498"/>
        <v>0.59824369894309759</v>
      </c>
      <c r="HX258" s="4">
        <f t="shared" si="1498"/>
        <v>0.42623662753065117</v>
      </c>
      <c r="HY258" s="4">
        <f t="shared" si="1498"/>
        <v>9.424270770254585E-2</v>
      </c>
      <c r="HZ258" s="4">
        <f t="shared" si="1498"/>
        <v>2.2899668854630191E-2</v>
      </c>
      <c r="IA258" s="4">
        <f t="shared" si="1498"/>
        <v>7.4284933780440661E-3</v>
      </c>
      <c r="IB258" s="4">
        <f t="shared" si="1498"/>
        <v>0.12208793669651892</v>
      </c>
      <c r="IC258" s="4">
        <f t="shared" si="1498"/>
        <v>4.9680356315511771E-2</v>
      </c>
      <c r="ID258" s="4">
        <f t="shared" si="1498"/>
        <v>2.5417687211939179E-2</v>
      </c>
      <c r="IE258" s="4">
        <f t="shared" si="1498"/>
        <v>3.6395856167662126E-3</v>
      </c>
      <c r="IF258" s="4">
        <f t="shared" si="1498"/>
        <v>8.2211470102802066E-4</v>
      </c>
      <c r="IG258" s="4">
        <f t="shared" si="1498"/>
        <v>2.6267842352588084E-4</v>
      </c>
      <c r="IH258" s="4">
        <f t="shared" si="1498"/>
        <v>5.5660159751219997E-2</v>
      </c>
      <c r="II258" s="4">
        <f t="shared" si="1498"/>
        <v>2.1676632809616882E-2</v>
      </c>
      <c r="IJ258" s="4">
        <f t="shared" si="1498"/>
        <v>1.093295688094423E-2</v>
      </c>
      <c r="IK258" s="4">
        <f t="shared" si="1498"/>
        <v>1.5458167720453135E-3</v>
      </c>
      <c r="IL258" s="4">
        <f t="shared" si="1498"/>
        <v>3.4860416890392673E-4</v>
      </c>
      <c r="IM258" s="4">
        <f t="shared" si="1498"/>
        <v>1.1134854178456532E-4</v>
      </c>
      <c r="IN258" s="4">
        <f t="shared" si="1498"/>
        <v>0.75265193366352157</v>
      </c>
      <c r="IO258" s="4">
        <f t="shared" si="1498"/>
        <v>0.53355509636800091</v>
      </c>
      <c r="IP258" s="4">
        <f t="shared" si="1498"/>
        <v>0.36332710128804357</v>
      </c>
      <c r="IQ258" s="4">
        <f t="shared" si="1498"/>
        <v>7.4012413235577557E-2</v>
      </c>
      <c r="IR258" s="4">
        <f t="shared" si="1498"/>
        <v>1.7684969492658926E-2</v>
      </c>
      <c r="IS258" s="4">
        <f t="shared" si="1498"/>
        <v>5.7162702565407789E-3</v>
      </c>
      <c r="IT258" s="4">
        <f t="shared" si="1498"/>
        <v>0.56325666924592388</v>
      </c>
      <c r="IU258" s="4">
        <f t="shared" si="1498"/>
        <v>0.32651404245573645</v>
      </c>
      <c r="IV258" s="4">
        <f t="shared" ref="IV258:KA258" si="1499">IF(AH1=1,FZ258,0)</f>
        <v>0.19476050675596041</v>
      </c>
      <c r="IW258" s="4">
        <f t="shared" si="1499"/>
        <v>3.2766140567909711E-2</v>
      </c>
      <c r="IX258" s="4">
        <f t="shared" si="1499"/>
        <v>7.5726286129888425E-3</v>
      </c>
      <c r="IY258" s="4">
        <f t="shared" si="1499"/>
        <v>2.4307476464127979E-3</v>
      </c>
      <c r="IZ258" s="4">
        <f t="shared" si="1499"/>
        <v>0.98668883989137868</v>
      </c>
      <c r="JA258" s="4">
        <f t="shared" si="1499"/>
        <v>0.96535585342351848</v>
      </c>
      <c r="JB258" s="4">
        <f t="shared" si="1499"/>
        <v>0.93289243304377611</v>
      </c>
      <c r="JC258" s="4">
        <f t="shared" si="1499"/>
        <v>0.6606781133201346</v>
      </c>
      <c r="JD258" s="4">
        <f t="shared" si="1499"/>
        <v>0.30486195510850311</v>
      </c>
      <c r="JE258" s="4">
        <f t="shared" si="1499"/>
        <v>0.12284498163121037</v>
      </c>
      <c r="JF258" s="4">
        <f t="shared" si="1499"/>
        <v>0.96915157480785818</v>
      </c>
      <c r="JG258" s="4">
        <f t="shared" si="1499"/>
        <v>0.92193633020347632</v>
      </c>
      <c r="JH258" s="4">
        <f t="shared" si="1499"/>
        <v>0.85490187686355834</v>
      </c>
      <c r="JI258" s="4">
        <f t="shared" si="1499"/>
        <v>0.45212238053675652</v>
      </c>
      <c r="JJ258" s="4">
        <f t="shared" si="1499"/>
        <v>0.15674250433396156</v>
      </c>
      <c r="JK258" s="4">
        <f t="shared" si="1499"/>
        <v>5.6031587599006775E-2</v>
      </c>
      <c r="JL258" s="4">
        <f t="shared" si="1499"/>
        <v>0.99885962613113422</v>
      </c>
      <c r="JM258" s="4">
        <f t="shared" si="1499"/>
        <v>0.99697216244164044</v>
      </c>
      <c r="JN258" s="4">
        <f t="shared" si="1499"/>
        <v>0.99394922188194001</v>
      </c>
      <c r="JO258" s="4">
        <f t="shared" si="1499"/>
        <v>0.95834648884719742</v>
      </c>
      <c r="JP258" s="4">
        <f t="shared" si="1499"/>
        <v>0.83824868656922658</v>
      </c>
      <c r="JQ258" s="4">
        <f t="shared" si="1499"/>
        <v>0.62333917074954426</v>
      </c>
      <c r="JR258" s="4">
        <f t="shared" si="1499"/>
        <v>0.99731354162975683</v>
      </c>
      <c r="JS258" s="4">
        <f t="shared" si="1499"/>
        <v>0.99288533855470629</v>
      </c>
      <c r="JT258" s="4">
        <f t="shared" si="1499"/>
        <v>0.98584013458112174</v>
      </c>
      <c r="JU258" s="4">
        <f t="shared" si="1499"/>
        <v>0.90698854014762298</v>
      </c>
      <c r="JV258" s="4">
        <f t="shared" si="1499"/>
        <v>0.68715201609148102</v>
      </c>
      <c r="JW258" s="4">
        <f t="shared" si="1499"/>
        <v>0.41225018570962879</v>
      </c>
      <c r="JX258" s="4">
        <f t="shared" si="1499"/>
        <v>0.99936878846192989</v>
      </c>
      <c r="JY258" s="4">
        <f t="shared" si="1499"/>
        <v>0.99832263796780485</v>
      </c>
      <c r="JZ258" s="4">
        <f t="shared" si="1499"/>
        <v>0.99664344942327743</v>
      </c>
      <c r="KA258" s="4">
        <f t="shared" si="1499"/>
        <v>0.97651902543381008</v>
      </c>
      <c r="KB258" s="4">
        <f t="shared" ref="KB258:KJ258" si="1500">IF(BN1=1,HF258,0)</f>
        <v>0.90354373070289307</v>
      </c>
      <c r="KC258" s="4">
        <f t="shared" si="1500"/>
        <v>0.7494583681672351</v>
      </c>
      <c r="KD258" s="4">
        <f t="shared" si="1500"/>
        <v>0.99851198253244533</v>
      </c>
      <c r="KE258" s="4">
        <f t="shared" si="1500"/>
        <v>0.99605139909964258</v>
      </c>
      <c r="KF258" s="4">
        <f t="shared" si="1500"/>
        <v>0.99211645352234212</v>
      </c>
      <c r="KG258" s="4">
        <f t="shared" si="1500"/>
        <v>0.94631221853426373</v>
      </c>
      <c r="KH258" s="4">
        <f t="shared" si="1500"/>
        <v>0.79880112327597519</v>
      </c>
      <c r="KI258" s="4">
        <f t="shared" si="1500"/>
        <v>0.55905040028412567</v>
      </c>
      <c r="KJ258" s="4">
        <f t="shared" si="1500"/>
        <v>0</v>
      </c>
    </row>
    <row r="259" spans="1:296" x14ac:dyDescent="0.2">
      <c r="A259" s="4" t="str">
        <f>'Respondent Data'!A259</f>
        <v>2194</v>
      </c>
      <c r="B259" s="4">
        <f>SUMPRODUCT('Respondent Data'!I259:Z259,'Product Coding'!A100:R100)</f>
        <v>0.98375679729221188</v>
      </c>
      <c r="C259" s="4">
        <f>SUMPRODUCT('Respondent Data'!I259:Z259,'Product Coding'!A101:R101)</f>
        <v>0.1739593135210219</v>
      </c>
      <c r="D259" s="4">
        <f>SUMPRODUCT('Respondent Data'!I259:Z259,'Product Coding'!A102:R102)</f>
        <v>-0.95386217767758263</v>
      </c>
      <c r="E259" s="4">
        <f>SUMPRODUCT('Respondent Data'!I259:Z259,'Product Coding'!A103:R103)</f>
        <v>-1.2741062235367453</v>
      </c>
      <c r="F259" s="4">
        <f>SUMPRODUCT('Respondent Data'!I259:Z259,'Product Coding'!A104:R104)</f>
        <v>-2.5371325231243382</v>
      </c>
      <c r="G259" s="4">
        <f>SUMPRODUCT('Respondent Data'!I259:Z259,'Product Coding'!A105:R105)</f>
        <v>-2.5148165534127882</v>
      </c>
      <c r="H259" s="4">
        <f>SUMPRODUCT('Respondent Data'!I259:Z259,'Product Coding'!A106:R106)</f>
        <v>-0.59354198507371203</v>
      </c>
      <c r="I259" s="4">
        <f>SUMPRODUCT('Respondent Data'!I259:Z259,'Product Coding'!A107:R107)</f>
        <v>-1.4033394688449019</v>
      </c>
      <c r="J259" s="4">
        <f>SUMPRODUCT('Respondent Data'!I259:Z259,'Product Coding'!A108:R108)</f>
        <v>-2.5311609600435068</v>
      </c>
      <c r="K259" s="4">
        <f>SUMPRODUCT('Respondent Data'!I259:Z259,'Product Coding'!A109:R109)</f>
        <v>-2.8514050059026692</v>
      </c>
      <c r="L259" s="4">
        <f>SUMPRODUCT('Respondent Data'!I259:Z259,'Product Coding'!A110:R110)</f>
        <v>-4.1144313054902621</v>
      </c>
      <c r="M259" s="4">
        <f>SUMPRODUCT('Respondent Data'!I259:Z259,'Product Coding'!A111:R111)</f>
        <v>-4.0921153357787121</v>
      </c>
      <c r="N259" s="4">
        <f>SUMPRODUCT('Respondent Data'!I259:Z259,'Product Coding'!A112:R112)</f>
        <v>-1.9000869180822733</v>
      </c>
      <c r="O259" s="4">
        <f>SUMPRODUCT('Respondent Data'!I259:Z259,'Product Coding'!A113:R113)</f>
        <v>-2.7098844018534631</v>
      </c>
      <c r="P259" s="4">
        <f>SUMPRODUCT('Respondent Data'!I259:Z259,'Product Coding'!A114:R114)</f>
        <v>-3.8377058930520676</v>
      </c>
      <c r="Q259" s="4">
        <f>SUMPRODUCT('Respondent Data'!I259:Z259,'Product Coding'!A115:R115)</f>
        <v>-4.15794993891123</v>
      </c>
      <c r="R259" s="4">
        <f>SUMPRODUCT('Respondent Data'!I259:Z259,'Product Coding'!A116:R116)</f>
        <v>-5.4209762384988229</v>
      </c>
      <c r="S259" s="4">
        <f>SUMPRODUCT('Respondent Data'!I259:Z259,'Product Coding'!A117:R117)</f>
        <v>-5.3986602687872738</v>
      </c>
      <c r="T259" s="4">
        <f>SUMPRODUCT('Respondent Data'!I259:Z259,'Product Coding'!A118:R118)</f>
        <v>-3.4773857004481972</v>
      </c>
      <c r="U259" s="4">
        <f>SUMPRODUCT('Respondent Data'!I259:Z259,'Product Coding'!A119:R119)</f>
        <v>-4.287183184219387</v>
      </c>
      <c r="V259" s="4">
        <f>SUMPRODUCT('Respondent Data'!I259:Z259,'Product Coding'!A120:R120)</f>
        <v>-5.4150046754179915</v>
      </c>
      <c r="W259" s="4">
        <f>SUMPRODUCT('Respondent Data'!I259:Z259,'Product Coding'!A121:R121)</f>
        <v>-5.7352487212771539</v>
      </c>
      <c r="X259" s="4">
        <f>SUMPRODUCT('Respondent Data'!I259:Z259,'Product Coding'!A122:R122)</f>
        <v>-6.9982750208647468</v>
      </c>
      <c r="Y259" s="4">
        <f>SUMPRODUCT('Respondent Data'!I259:Z259,'Product Coding'!A123:R123)</f>
        <v>-6.9759590511531977</v>
      </c>
      <c r="Z259" s="4">
        <f>SUMPRODUCT('Respondent Data'!I259:Z259,'Product Coding'!A124:R124)</f>
        <v>-0.23638685522776326</v>
      </c>
      <c r="AA259" s="4">
        <f>SUMPRODUCT('Respondent Data'!I259:Z259,'Product Coding'!A125:R125)</f>
        <v>-1.0461843389989531</v>
      </c>
      <c r="AB259" s="4">
        <f>SUMPRODUCT('Respondent Data'!I259:Z259,'Product Coding'!A126:R126)</f>
        <v>-2.174005830197558</v>
      </c>
      <c r="AC259" s="4">
        <f>SUMPRODUCT('Respondent Data'!I259:Z259,'Product Coding'!A127:R127)</f>
        <v>-2.4942498760567204</v>
      </c>
      <c r="AD259" s="4">
        <f>SUMPRODUCT('Respondent Data'!I259:Z259,'Product Coding'!A128:R128)</f>
        <v>-3.7572761756443134</v>
      </c>
      <c r="AE259" s="4">
        <f>SUMPRODUCT('Respondent Data'!I259:Z259,'Product Coding'!A129:R129)</f>
        <v>-3.7349602059327633</v>
      </c>
      <c r="AF259" s="4">
        <f>SUMPRODUCT('Respondent Data'!I259:Z259,'Product Coding'!A130:R130)</f>
        <v>-1.8136856375936872</v>
      </c>
      <c r="AG259" s="4">
        <f>SUMPRODUCT('Respondent Data'!I259:Z259,'Product Coding'!A131:R131)</f>
        <v>-2.623483121364877</v>
      </c>
      <c r="AH259" s="4">
        <f>SUMPRODUCT('Respondent Data'!I259:Z259,'Product Coding'!A132:R132)</f>
        <v>-3.7513046125634819</v>
      </c>
      <c r="AI259" s="4">
        <f>SUMPRODUCT('Respondent Data'!I259:Z259,'Product Coding'!A133:R133)</f>
        <v>-4.0715486584226444</v>
      </c>
      <c r="AJ259" s="4">
        <f>SUMPRODUCT('Respondent Data'!I259:Z259,'Product Coding'!A134:R134)</f>
        <v>-5.3345749580102373</v>
      </c>
      <c r="AK259" s="4">
        <f>SUMPRODUCT('Respondent Data'!I259:Z259,'Product Coding'!A135:R135)</f>
        <v>-5.3122589882986873</v>
      </c>
      <c r="AL259" s="4">
        <f>SUMPRODUCT('Respondent Data'!I259:Z259,'Product Coding'!A136:R136)</f>
        <v>2.8623333939476412</v>
      </c>
      <c r="AM259" s="4">
        <f>SUMPRODUCT('Respondent Data'!I259:Z259,'Product Coding'!A137:R137)</f>
        <v>2.0525359101764509</v>
      </c>
      <c r="AN259" s="4">
        <f>SUMPRODUCT('Respondent Data'!I259:Z259,'Product Coding'!A138:R138)</f>
        <v>0.92471441897784645</v>
      </c>
      <c r="AO259" s="4">
        <f>SUMPRODUCT('Respondent Data'!I259:Z259,'Product Coding'!A139:R139)</f>
        <v>0.60447037311868401</v>
      </c>
      <c r="AP259" s="4">
        <f>SUMPRODUCT('Respondent Data'!I259:Z259,'Product Coding'!A140:R140)</f>
        <v>-0.65855592646890915</v>
      </c>
      <c r="AQ259" s="4">
        <f>SUMPRODUCT('Respondent Data'!I259:Z259,'Product Coding'!A141:R141)</f>
        <v>-0.63623995675735912</v>
      </c>
      <c r="AR259" s="4">
        <f>SUMPRODUCT('Respondent Data'!I259:Z259,'Product Coding'!A142:R142)</f>
        <v>1.2850346115817173</v>
      </c>
      <c r="AS259" s="4">
        <f>SUMPRODUCT('Respondent Data'!I259:Z259,'Product Coding'!A143:R143)</f>
        <v>0.47523712781052696</v>
      </c>
      <c r="AT259" s="4">
        <f>SUMPRODUCT('Respondent Data'!I259:Z259,'Product Coding'!A144:R144)</f>
        <v>-0.65258436338807746</v>
      </c>
      <c r="AU259" s="4">
        <f>SUMPRODUCT('Respondent Data'!I259:Z259,'Product Coding'!A145:R145)</f>
        <v>-0.9728284092472399</v>
      </c>
      <c r="AV259" s="4">
        <f>SUMPRODUCT('Respondent Data'!I259:Z259,'Product Coding'!A146:R146)</f>
        <v>-2.2358547088348333</v>
      </c>
      <c r="AW259" s="4">
        <f>SUMPRODUCT('Respondent Data'!I259:Z259,'Product Coding'!A147:R147)</f>
        <v>-2.2135387391232832</v>
      </c>
      <c r="AX259" s="4">
        <f>SUMPRODUCT('Respondent Data'!I259:Z259,'Product Coding'!A148:R148)</f>
        <v>4.6044523179023376</v>
      </c>
      <c r="AY259" s="4">
        <f>SUMPRODUCT('Respondent Data'!I259:Z259,'Product Coding'!A149:R149)</f>
        <v>3.7946548341311472</v>
      </c>
      <c r="AZ259" s="4">
        <f>SUMPRODUCT('Respondent Data'!I259:Z259,'Product Coding'!A150:R150)</f>
        <v>2.6668333429325424</v>
      </c>
      <c r="BA259" s="4">
        <f>SUMPRODUCT('Respondent Data'!I259:Z259,'Product Coding'!A151:R151)</f>
        <v>2.3465892970733799</v>
      </c>
      <c r="BB259" s="4">
        <f>SUMPRODUCT('Respondent Data'!I259:Z259,'Product Coding'!A152:R152)</f>
        <v>1.083562997485787</v>
      </c>
      <c r="BC259" s="4">
        <f>SUMPRODUCT('Respondent Data'!I259:Z259,'Product Coding'!A153:R153)</f>
        <v>1.105878967197337</v>
      </c>
      <c r="BD259" s="4">
        <f>SUMPRODUCT('Respondent Data'!I259:Z259,'Product Coding'!A154:R154)</f>
        <v>3.0271535355364132</v>
      </c>
      <c r="BE259" s="4">
        <f>SUMPRODUCT('Respondent Data'!I259:Z259,'Product Coding'!A155:R155)</f>
        <v>2.2173560517652233</v>
      </c>
      <c r="BF259" s="4">
        <f>SUMPRODUCT('Respondent Data'!I259:Z259,'Product Coding'!A156:R156)</f>
        <v>1.0895345605666187</v>
      </c>
      <c r="BG259" s="4">
        <f>SUMPRODUCT('Respondent Data'!I259:Z259,'Product Coding'!A157:R157)</f>
        <v>0.76929051470745624</v>
      </c>
      <c r="BH259" s="4">
        <f>SUMPRODUCT('Respondent Data'!I259:Z259,'Product Coding'!A158:R158)</f>
        <v>-0.49373578488013692</v>
      </c>
      <c r="BI259" s="4">
        <f>SUMPRODUCT('Respondent Data'!I259:Z259,'Product Coding'!A159:R159)</f>
        <v>-0.47141981516858689</v>
      </c>
      <c r="BJ259" s="4">
        <f>SUMPRODUCT('Respondent Data'!I259:Z259,'Product Coding'!A160:R160)</f>
        <v>5.4160469135418774</v>
      </c>
      <c r="BK259" s="4">
        <f>SUMPRODUCT('Respondent Data'!I259:Z259,'Product Coding'!A161:R161)</f>
        <v>4.6062494297706866</v>
      </c>
      <c r="BL259" s="4">
        <f>SUMPRODUCT('Respondent Data'!I259:Z259,'Product Coding'!A162:R162)</f>
        <v>3.4784279385720822</v>
      </c>
      <c r="BM259" s="4">
        <f>SUMPRODUCT('Respondent Data'!I259:Z259,'Product Coding'!A163:R163)</f>
        <v>3.1581838927129198</v>
      </c>
      <c r="BN259" s="4">
        <f>SUMPRODUCT('Respondent Data'!I259:Z259,'Product Coding'!A164:R164)</f>
        <v>1.8951575931253268</v>
      </c>
      <c r="BO259" s="4">
        <f>SUMPRODUCT('Respondent Data'!I259:Z259,'Product Coding'!A165:R165)</f>
        <v>1.9174735628368769</v>
      </c>
      <c r="BP259" s="4">
        <f>SUMPRODUCT('Respondent Data'!I259:Z259,'Product Coding'!A166:R166)</f>
        <v>3.8387481311759535</v>
      </c>
      <c r="BQ259" s="4">
        <f>SUMPRODUCT('Respondent Data'!I259:Z259,'Product Coding'!A167:R167)</f>
        <v>3.0289506474047632</v>
      </c>
      <c r="BR259" s="4">
        <f>SUMPRODUCT('Respondent Data'!I259:Z259,'Product Coding'!A168:R168)</f>
        <v>1.9011291562061583</v>
      </c>
      <c r="BS259" s="4">
        <f>SUMPRODUCT('Respondent Data'!I259:Z259,'Product Coding'!A169:R169)</f>
        <v>1.5808851103469959</v>
      </c>
      <c r="BT259" s="4">
        <f>SUMPRODUCT('Respondent Data'!I259:Z259,'Product Coding'!A170:R170)</f>
        <v>0.31785881075940292</v>
      </c>
      <c r="BU259" s="4">
        <f>SUMPRODUCT('Respondent Data'!I259:Z259,'Product Coding'!A171:R171)</f>
        <v>0.34017478047095295</v>
      </c>
      <c r="BV259" s="4">
        <f>SUMPRODUCT('Respondent Data'!I259:Z259,'Product Coding'!A172:R172)</f>
        <v>3.6234395012576499</v>
      </c>
      <c r="BX259" s="4">
        <f t="shared" si="1352"/>
        <v>0.37390377629946359</v>
      </c>
      <c r="BY259" s="4">
        <f t="shared" si="1353"/>
        <v>0.84033108707601223</v>
      </c>
      <c r="BZ259" s="4">
        <f t="shared" si="1354"/>
        <v>2.5957154390548145</v>
      </c>
      <c r="CA259" s="4">
        <f t="shared" si="1355"/>
        <v>3.5755042799848704</v>
      </c>
      <c r="CB259" s="4">
        <f t="shared" si="1356"/>
        <v>12.643364386556774</v>
      </c>
      <c r="CC259" s="4">
        <f t="shared" si="1357"/>
        <v>12.364340375008137</v>
      </c>
      <c r="CD259" s="4">
        <f t="shared" si="1358"/>
        <v>1.8103894449217679</v>
      </c>
      <c r="CE259" s="4">
        <f t="shared" si="1359"/>
        <v>4.0687648178861942</v>
      </c>
      <c r="CF259" s="4">
        <f t="shared" si="1360"/>
        <v>12.568088718958604</v>
      </c>
      <c r="CG259" s="4">
        <f t="shared" si="1361"/>
        <v>17.31208834749204</v>
      </c>
      <c r="CH259" s="4">
        <f t="shared" si="1362"/>
        <v>61.217390367808925</v>
      </c>
      <c r="CI259" s="4">
        <f t="shared" si="1363"/>
        <v>59.866395386194171</v>
      </c>
      <c r="CJ259" s="4">
        <f t="shared" si="1364"/>
        <v>6.6864755926583461</v>
      </c>
      <c r="CK259" s="4">
        <f t="shared" si="1365"/>
        <v>15.027538258895811</v>
      </c>
      <c r="CL259" s="4">
        <f t="shared" si="1366"/>
        <v>46.4188623621327</v>
      </c>
      <c r="CM259" s="4">
        <f t="shared" si="1367"/>
        <v>63.940306610908586</v>
      </c>
      <c r="CN259" s="4">
        <f t="shared" si="1368"/>
        <v>226.09974206863572</v>
      </c>
      <c r="CO259" s="4">
        <f t="shared" si="1369"/>
        <v>221.10998972793922</v>
      </c>
      <c r="CP259" s="4">
        <f t="shared" si="1370"/>
        <v>32.374973466383409</v>
      </c>
      <c r="CQ259" s="4">
        <f t="shared" si="1371"/>
        <v>72.761224602539656</v>
      </c>
      <c r="CR259" s="4">
        <f t="shared" si="1372"/>
        <v>224.75359649316792</v>
      </c>
      <c r="CS259" s="4">
        <f t="shared" si="1373"/>
        <v>309.58996279497194</v>
      </c>
      <c r="CT259" s="4">
        <f t="shared" si="1374"/>
        <v>1094.7431197184717</v>
      </c>
      <c r="CU259" s="4">
        <f t="shared" si="1375"/>
        <v>1070.5834413654622</v>
      </c>
      <c r="CV259" s="4">
        <f t="shared" si="1376"/>
        <v>1.26666423107615</v>
      </c>
      <c r="CW259" s="4">
        <f t="shared" si="1377"/>
        <v>2.8467680663594543</v>
      </c>
      <c r="CX259" s="4">
        <f t="shared" si="1378"/>
        <v>8.793438604026143</v>
      </c>
      <c r="CY259" s="4">
        <f t="shared" si="1379"/>
        <v>12.112644125554974</v>
      </c>
      <c r="CZ259" s="4">
        <f t="shared" si="1380"/>
        <v>42.83160118737878</v>
      </c>
      <c r="DA259" s="4">
        <f t="shared" si="1381"/>
        <v>41.88635870136288</v>
      </c>
      <c r="DB259" s="4">
        <f t="shared" si="1382"/>
        <v>6.1330098799633301</v>
      </c>
      <c r="DC259" s="4">
        <f t="shared" si="1383"/>
        <v>13.783650196006059</v>
      </c>
      <c r="DD259" s="4">
        <f t="shared" si="1384"/>
        <v>42.576591739331334</v>
      </c>
      <c r="DE259" s="4">
        <f t="shared" si="1385"/>
        <v>58.647717581315689</v>
      </c>
      <c r="DF259" s="4">
        <f t="shared" si="1386"/>
        <v>207.38458291639469</v>
      </c>
      <c r="DG259" s="4">
        <f t="shared" si="1387"/>
        <v>202.80785187475837</v>
      </c>
      <c r="DH259" s="4">
        <f t="shared" si="1388"/>
        <v>5.713528547207368E-2</v>
      </c>
      <c r="DI259" s="4">
        <f t="shared" si="1389"/>
        <v>0.12840885702286192</v>
      </c>
      <c r="DJ259" s="4">
        <f t="shared" si="1390"/>
        <v>0.39664467709436901</v>
      </c>
      <c r="DK259" s="4">
        <f t="shared" si="1391"/>
        <v>0.54636371893698332</v>
      </c>
      <c r="DL259" s="4">
        <f t="shared" si="1392"/>
        <v>1.9320003683910574</v>
      </c>
      <c r="DM259" s="4">
        <f t="shared" si="1393"/>
        <v>1.8893634185555297</v>
      </c>
      <c r="DN259" s="4">
        <f t="shared" si="1394"/>
        <v>0.27664100848339734</v>
      </c>
      <c r="DO259" s="4">
        <f t="shared" si="1395"/>
        <v>0.62173760770597275</v>
      </c>
      <c r="DP259" s="4">
        <f t="shared" si="1396"/>
        <v>1.9204976850004571</v>
      </c>
      <c r="DQ259" s="4">
        <f t="shared" si="1397"/>
        <v>2.6454162074563059</v>
      </c>
      <c r="DR259" s="4">
        <f t="shared" si="1398"/>
        <v>9.3544737877127346</v>
      </c>
      <c r="DS259" s="4">
        <f t="shared" si="1399"/>
        <v>9.1480316792380751</v>
      </c>
      <c r="DT259" s="4">
        <f t="shared" si="1400"/>
        <v>1.0007181258147162E-2</v>
      </c>
      <c r="DU259" s="4">
        <f t="shared" si="1401"/>
        <v>2.2490667487911023E-2</v>
      </c>
      <c r="DV259" s="4">
        <f t="shared" si="1402"/>
        <v>6.9471870945717037E-2</v>
      </c>
      <c r="DW259" s="4">
        <f t="shared" si="1403"/>
        <v>9.5694993437114698E-2</v>
      </c>
      <c r="DX259" s="4">
        <f t="shared" si="1404"/>
        <v>0.33838770065735174</v>
      </c>
      <c r="DY259" s="4">
        <f t="shared" si="1405"/>
        <v>0.33091988664761512</v>
      </c>
      <c r="DZ259" s="4">
        <f t="shared" si="1406"/>
        <v>4.8453362794224762E-2</v>
      </c>
      <c r="EA259" s="4">
        <f t="shared" si="1407"/>
        <v>0.10889664563523613</v>
      </c>
      <c r="EB259" s="4">
        <f t="shared" si="1408"/>
        <v>0.33637301854464785</v>
      </c>
      <c r="EC259" s="4">
        <f t="shared" si="1409"/>
        <v>0.46334168583431551</v>
      </c>
      <c r="ED259" s="4">
        <f t="shared" si="1410"/>
        <v>1.6384256067816965</v>
      </c>
      <c r="EE259" s="4">
        <f t="shared" si="1411"/>
        <v>1.6022675027002922</v>
      </c>
      <c r="EF259" s="4">
        <f t="shared" si="1412"/>
        <v>4.4446821781914964E-3</v>
      </c>
      <c r="EG259" s="4">
        <f t="shared" si="1413"/>
        <v>9.9892133839152106E-3</v>
      </c>
      <c r="EH259" s="4">
        <f t="shared" si="1414"/>
        <v>3.0855880263651696E-2</v>
      </c>
      <c r="EI259" s="4">
        <f t="shared" si="1415"/>
        <v>4.2502860785680108E-2</v>
      </c>
      <c r="EJ259" s="4">
        <f t="shared" si="1416"/>
        <v>0.15029464777671089</v>
      </c>
      <c r="EK259" s="4">
        <f t="shared" si="1417"/>
        <v>0.14697782368979806</v>
      </c>
      <c r="EL259" s="4">
        <f t="shared" si="1418"/>
        <v>2.1520525363683849E-2</v>
      </c>
      <c r="EM259" s="4">
        <f t="shared" si="1419"/>
        <v>4.8366364876794882E-2</v>
      </c>
      <c r="EN259" s="4">
        <f t="shared" si="1420"/>
        <v>0.14939982820164169</v>
      </c>
      <c r="EO259" s="4">
        <f t="shared" si="1421"/>
        <v>0.20579286817297912</v>
      </c>
      <c r="EP259" s="4">
        <f t="shared" si="1422"/>
        <v>0.72770552535225252</v>
      </c>
      <c r="EQ259" s="4">
        <f t="shared" si="1423"/>
        <v>0.71164593008140931</v>
      </c>
      <c r="ER259" s="4">
        <f t="shared" si="1424"/>
        <v>2.6690715683477206E-2</v>
      </c>
      <c r="ET259" s="4">
        <f t="shared" si="1425"/>
        <v>0.72785301070606745</v>
      </c>
      <c r="EU259" s="4">
        <f t="shared" si="1426"/>
        <v>0.54338048573033559</v>
      </c>
      <c r="EV259" s="4">
        <f t="shared" si="1427"/>
        <v>0.27810877054911343</v>
      </c>
      <c r="EW259" s="4">
        <f t="shared" si="1428"/>
        <v>0.21855514470271825</v>
      </c>
      <c r="EX259" s="4">
        <f t="shared" si="1429"/>
        <v>7.32957041728894E-2</v>
      </c>
      <c r="EY259" s="4">
        <f t="shared" si="1430"/>
        <v>7.4825990055599076E-2</v>
      </c>
      <c r="EZ259" s="4">
        <f t="shared" si="1431"/>
        <v>0.35582257178162607</v>
      </c>
      <c r="FA259" s="4">
        <f t="shared" si="1432"/>
        <v>0.1972867228858777</v>
      </c>
      <c r="FB259" s="4">
        <f t="shared" si="1433"/>
        <v>7.3702348260938647E-2</v>
      </c>
      <c r="FC259" s="4">
        <f t="shared" si="1434"/>
        <v>5.4608736099558873E-2</v>
      </c>
      <c r="FD259" s="4">
        <f t="shared" si="1435"/>
        <v>1.6072676691971908E-2</v>
      </c>
      <c r="FE259" s="4">
        <f t="shared" si="1436"/>
        <v>1.6429427004097271E-2</v>
      </c>
      <c r="FF259" s="4">
        <f t="shared" si="1437"/>
        <v>0.13009863726818299</v>
      </c>
      <c r="FG259" s="4">
        <f t="shared" si="1438"/>
        <v>6.2392613503509636E-2</v>
      </c>
      <c r="FH259" s="4">
        <f t="shared" si="1439"/>
        <v>2.108865439164501E-2</v>
      </c>
      <c r="FI259" s="4">
        <f t="shared" si="1440"/>
        <v>1.5398756984495381E-2</v>
      </c>
      <c r="FJ259" s="4">
        <f t="shared" si="1441"/>
        <v>4.4033515445287153E-3</v>
      </c>
      <c r="FK259" s="4">
        <f t="shared" si="1442"/>
        <v>4.5022738564118262E-3</v>
      </c>
      <c r="FL259" s="4">
        <f t="shared" si="1443"/>
        <v>2.9962570637164385E-2</v>
      </c>
      <c r="FM259" s="4">
        <f t="shared" si="1444"/>
        <v>1.3557258646239575E-2</v>
      </c>
      <c r="FN259" s="4">
        <f t="shared" si="1445"/>
        <v>4.429608278822098E-3</v>
      </c>
      <c r="FO259" s="4">
        <f t="shared" si="1446"/>
        <v>3.2196790617478022E-3</v>
      </c>
      <c r="FP259" s="4">
        <f t="shared" si="1447"/>
        <v>9.1262265945774696E-4</v>
      </c>
      <c r="FQ259" s="4">
        <f t="shared" si="1448"/>
        <v>9.3319844390815968E-4</v>
      </c>
      <c r="FR259" s="4">
        <f t="shared" si="1449"/>
        <v>0.44117694464399232</v>
      </c>
      <c r="FS259" s="4">
        <f t="shared" si="1450"/>
        <v>0.25995848534387744</v>
      </c>
      <c r="FT259" s="4">
        <f t="shared" si="1451"/>
        <v>0.10210918150739147</v>
      </c>
      <c r="FU259" s="4">
        <f t="shared" si="1452"/>
        <v>7.6262269487747308E-2</v>
      </c>
      <c r="FV259" s="4">
        <f t="shared" si="1453"/>
        <v>2.2814589768806983E-2</v>
      </c>
      <c r="FW259" s="4">
        <f t="shared" si="1454"/>
        <v>2.3317437765314898E-2</v>
      </c>
      <c r="FX259" s="4">
        <f t="shared" si="1455"/>
        <v>0.14019327280185134</v>
      </c>
      <c r="FY259" s="4">
        <f t="shared" si="1456"/>
        <v>6.7642293123937644E-2</v>
      </c>
      <c r="FZ259" s="4">
        <f t="shared" si="1457"/>
        <v>2.2948100346668936E-2</v>
      </c>
      <c r="GA259" s="4">
        <f t="shared" si="1458"/>
        <v>1.6765100837877564E-2</v>
      </c>
      <c r="GB259" s="4">
        <f t="shared" si="1459"/>
        <v>4.7988195000069024E-3</v>
      </c>
      <c r="GC259" s="4">
        <f t="shared" si="1460"/>
        <v>4.906582306821566E-3</v>
      </c>
      <c r="GD259" s="4">
        <f t="shared" si="1461"/>
        <v>0.94595272122946927</v>
      </c>
      <c r="GE259" s="4">
        <f t="shared" si="1462"/>
        <v>0.88620360765188477</v>
      </c>
      <c r="GF259" s="4">
        <f t="shared" si="1463"/>
        <v>0.71600172642367188</v>
      </c>
      <c r="GG259" s="4">
        <f t="shared" si="1464"/>
        <v>0.64667838992460969</v>
      </c>
      <c r="GH259" s="4">
        <f t="shared" si="1465"/>
        <v>0.34106407720158388</v>
      </c>
      <c r="GI259" s="4">
        <f t="shared" si="1466"/>
        <v>0.34609699616807871</v>
      </c>
      <c r="GJ259" s="4">
        <f t="shared" si="1467"/>
        <v>0.783305559945911</v>
      </c>
      <c r="GK259" s="4">
        <f t="shared" si="1468"/>
        <v>0.61662256289076811</v>
      </c>
      <c r="GL259" s="4">
        <f t="shared" si="1469"/>
        <v>0.34240739348500576</v>
      </c>
      <c r="GM259" s="4">
        <f t="shared" si="1470"/>
        <v>0.27431709936292265</v>
      </c>
      <c r="GN259" s="4">
        <f t="shared" si="1471"/>
        <v>9.6576612245294638E-2</v>
      </c>
      <c r="GO259" s="4">
        <f t="shared" si="1472"/>
        <v>9.8541276930176183E-2</v>
      </c>
      <c r="GP259" s="4">
        <f t="shared" si="1473"/>
        <v>0.99009197019205197</v>
      </c>
      <c r="GQ259" s="4">
        <f t="shared" si="1474"/>
        <v>0.97800403641515199</v>
      </c>
      <c r="GR259" s="4">
        <f t="shared" si="1475"/>
        <v>0.93504095541635512</v>
      </c>
      <c r="GS259" s="4">
        <f t="shared" si="1476"/>
        <v>0.91266274464125585</v>
      </c>
      <c r="GT259" s="4">
        <f t="shared" si="1477"/>
        <v>0.74716765516363315</v>
      </c>
      <c r="GU259" s="4">
        <f t="shared" si="1478"/>
        <v>0.75136002552253389</v>
      </c>
      <c r="GV259" s="4">
        <f t="shared" si="1479"/>
        <v>0.9537858673416888</v>
      </c>
      <c r="GW259" s="4">
        <f t="shared" si="1480"/>
        <v>0.90179729908655815</v>
      </c>
      <c r="GX259" s="4">
        <f t="shared" si="1481"/>
        <v>0.74829406619495464</v>
      </c>
      <c r="GY259" s="4">
        <f t="shared" si="1482"/>
        <v>0.68336739784041345</v>
      </c>
      <c r="GZ259" s="4">
        <f t="shared" si="1483"/>
        <v>0.3790139079266221</v>
      </c>
      <c r="HA259" s="4">
        <f t="shared" si="1484"/>
        <v>0.38428024750043221</v>
      </c>
      <c r="HB259" s="4">
        <f t="shared" si="1485"/>
        <v>0.99557498560443058</v>
      </c>
      <c r="HC259" s="4">
        <f t="shared" si="1486"/>
        <v>0.99010958409105487</v>
      </c>
      <c r="HD259" s="4">
        <f t="shared" si="1487"/>
        <v>0.97006770698561673</v>
      </c>
      <c r="HE259" s="4">
        <f t="shared" si="1488"/>
        <v>0.95922998162935691</v>
      </c>
      <c r="HF259" s="4">
        <f t="shared" si="1489"/>
        <v>0.86934247841003143</v>
      </c>
      <c r="HG259" s="4">
        <f t="shared" si="1490"/>
        <v>0.87185643815067482</v>
      </c>
      <c r="HH259" s="4">
        <f t="shared" si="1491"/>
        <v>0.97893285075596292</v>
      </c>
      <c r="HI259" s="4">
        <f t="shared" si="1492"/>
        <v>0.9538650165655792</v>
      </c>
      <c r="HJ259" s="4">
        <f t="shared" si="1493"/>
        <v>0.87001927046100769</v>
      </c>
      <c r="HK259" s="4">
        <f t="shared" si="1494"/>
        <v>0.82932983466323118</v>
      </c>
      <c r="HL259" s="4">
        <f t="shared" si="1495"/>
        <v>0.578802339476292</v>
      </c>
      <c r="HM259" s="4">
        <f t="shared" si="1496"/>
        <v>0.58423297857661372</v>
      </c>
      <c r="HN259" s="4">
        <f t="shared" si="1497"/>
        <v>0.97400315861850473</v>
      </c>
      <c r="HP259" s="4">
        <f t="shared" ref="HP259:IU259" si="1501">IF(B1=1,ET259,0)</f>
        <v>0.72785301070606745</v>
      </c>
      <c r="HQ259" s="4">
        <f t="shared" si="1501"/>
        <v>0.54338048573033559</v>
      </c>
      <c r="HR259" s="4">
        <f t="shared" si="1501"/>
        <v>0.27810877054911343</v>
      </c>
      <c r="HS259" s="4">
        <f t="shared" si="1501"/>
        <v>0.21855514470271825</v>
      </c>
      <c r="HT259" s="4">
        <f t="shared" si="1501"/>
        <v>7.32957041728894E-2</v>
      </c>
      <c r="HU259" s="4">
        <f t="shared" si="1501"/>
        <v>7.4825990055599076E-2</v>
      </c>
      <c r="HV259" s="4">
        <f t="shared" si="1501"/>
        <v>0.35582257178162607</v>
      </c>
      <c r="HW259" s="4">
        <f t="shared" si="1501"/>
        <v>0.1972867228858777</v>
      </c>
      <c r="HX259" s="4">
        <f t="shared" si="1501"/>
        <v>7.3702348260938647E-2</v>
      </c>
      <c r="HY259" s="4">
        <f t="shared" si="1501"/>
        <v>5.4608736099558873E-2</v>
      </c>
      <c r="HZ259" s="4">
        <f t="shared" si="1501"/>
        <v>1.6072676691971908E-2</v>
      </c>
      <c r="IA259" s="4">
        <f t="shared" si="1501"/>
        <v>1.6429427004097271E-2</v>
      </c>
      <c r="IB259" s="4">
        <f t="shared" si="1501"/>
        <v>0.13009863726818299</v>
      </c>
      <c r="IC259" s="4">
        <f t="shared" si="1501"/>
        <v>6.2392613503509636E-2</v>
      </c>
      <c r="ID259" s="4">
        <f t="shared" si="1501"/>
        <v>2.108865439164501E-2</v>
      </c>
      <c r="IE259" s="4">
        <f t="shared" si="1501"/>
        <v>1.5398756984495381E-2</v>
      </c>
      <c r="IF259" s="4">
        <f t="shared" si="1501"/>
        <v>4.4033515445287153E-3</v>
      </c>
      <c r="IG259" s="4">
        <f t="shared" si="1501"/>
        <v>4.5022738564118262E-3</v>
      </c>
      <c r="IH259" s="4">
        <f t="shared" si="1501"/>
        <v>2.9962570637164385E-2</v>
      </c>
      <c r="II259" s="4">
        <f t="shared" si="1501"/>
        <v>1.3557258646239575E-2</v>
      </c>
      <c r="IJ259" s="4">
        <f t="shared" si="1501"/>
        <v>4.429608278822098E-3</v>
      </c>
      <c r="IK259" s="4">
        <f t="shared" si="1501"/>
        <v>3.2196790617478022E-3</v>
      </c>
      <c r="IL259" s="4">
        <f t="shared" si="1501"/>
        <v>9.1262265945774696E-4</v>
      </c>
      <c r="IM259" s="4">
        <f t="shared" si="1501"/>
        <v>9.3319844390815968E-4</v>
      </c>
      <c r="IN259" s="4">
        <f t="shared" si="1501"/>
        <v>0.44117694464399232</v>
      </c>
      <c r="IO259" s="4">
        <f t="shared" si="1501"/>
        <v>0.25995848534387744</v>
      </c>
      <c r="IP259" s="4">
        <f t="shared" si="1501"/>
        <v>0.10210918150739147</v>
      </c>
      <c r="IQ259" s="4">
        <f t="shared" si="1501"/>
        <v>7.6262269487747308E-2</v>
      </c>
      <c r="IR259" s="4">
        <f t="shared" si="1501"/>
        <v>2.2814589768806983E-2</v>
      </c>
      <c r="IS259" s="4">
        <f t="shared" si="1501"/>
        <v>2.3317437765314898E-2</v>
      </c>
      <c r="IT259" s="4">
        <f t="shared" si="1501"/>
        <v>0.14019327280185134</v>
      </c>
      <c r="IU259" s="4">
        <f t="shared" si="1501"/>
        <v>6.7642293123937644E-2</v>
      </c>
      <c r="IV259" s="4">
        <f t="shared" ref="IV259:KA259" si="1502">IF(AH1=1,FZ259,0)</f>
        <v>2.2948100346668936E-2</v>
      </c>
      <c r="IW259" s="4">
        <f t="shared" si="1502"/>
        <v>1.6765100837877564E-2</v>
      </c>
      <c r="IX259" s="4">
        <f t="shared" si="1502"/>
        <v>4.7988195000069024E-3</v>
      </c>
      <c r="IY259" s="4">
        <f t="shared" si="1502"/>
        <v>4.906582306821566E-3</v>
      </c>
      <c r="IZ259" s="4">
        <f t="shared" si="1502"/>
        <v>0.94595272122946927</v>
      </c>
      <c r="JA259" s="4">
        <f t="shared" si="1502"/>
        <v>0.88620360765188477</v>
      </c>
      <c r="JB259" s="4">
        <f t="shared" si="1502"/>
        <v>0.71600172642367188</v>
      </c>
      <c r="JC259" s="4">
        <f t="shared" si="1502"/>
        <v>0.64667838992460969</v>
      </c>
      <c r="JD259" s="4">
        <f t="shared" si="1502"/>
        <v>0.34106407720158388</v>
      </c>
      <c r="JE259" s="4">
        <f t="shared" si="1502"/>
        <v>0.34609699616807871</v>
      </c>
      <c r="JF259" s="4">
        <f t="shared" si="1502"/>
        <v>0.783305559945911</v>
      </c>
      <c r="JG259" s="4">
        <f t="shared" si="1502"/>
        <v>0.61662256289076811</v>
      </c>
      <c r="JH259" s="4">
        <f t="shared" si="1502"/>
        <v>0.34240739348500576</v>
      </c>
      <c r="JI259" s="4">
        <f t="shared" si="1502"/>
        <v>0.27431709936292265</v>
      </c>
      <c r="JJ259" s="4">
        <f t="shared" si="1502"/>
        <v>9.6576612245294638E-2</v>
      </c>
      <c r="JK259" s="4">
        <f t="shared" si="1502"/>
        <v>9.8541276930176183E-2</v>
      </c>
      <c r="JL259" s="4">
        <f t="shared" si="1502"/>
        <v>0.99009197019205197</v>
      </c>
      <c r="JM259" s="4">
        <f t="shared" si="1502"/>
        <v>0.97800403641515199</v>
      </c>
      <c r="JN259" s="4">
        <f t="shared" si="1502"/>
        <v>0.93504095541635512</v>
      </c>
      <c r="JO259" s="4">
        <f t="shared" si="1502"/>
        <v>0.91266274464125585</v>
      </c>
      <c r="JP259" s="4">
        <f t="shared" si="1502"/>
        <v>0.74716765516363315</v>
      </c>
      <c r="JQ259" s="4">
        <f t="shared" si="1502"/>
        <v>0.75136002552253389</v>
      </c>
      <c r="JR259" s="4">
        <f t="shared" si="1502"/>
        <v>0.9537858673416888</v>
      </c>
      <c r="JS259" s="4">
        <f t="shared" si="1502"/>
        <v>0.90179729908655815</v>
      </c>
      <c r="JT259" s="4">
        <f t="shared" si="1502"/>
        <v>0.74829406619495464</v>
      </c>
      <c r="JU259" s="4">
        <f t="shared" si="1502"/>
        <v>0.68336739784041345</v>
      </c>
      <c r="JV259" s="4">
        <f t="shared" si="1502"/>
        <v>0.3790139079266221</v>
      </c>
      <c r="JW259" s="4">
        <f t="shared" si="1502"/>
        <v>0.38428024750043221</v>
      </c>
      <c r="JX259" s="4">
        <f t="shared" si="1502"/>
        <v>0.99557498560443058</v>
      </c>
      <c r="JY259" s="4">
        <f t="shared" si="1502"/>
        <v>0.99010958409105487</v>
      </c>
      <c r="JZ259" s="4">
        <f t="shared" si="1502"/>
        <v>0.97006770698561673</v>
      </c>
      <c r="KA259" s="4">
        <f t="shared" si="1502"/>
        <v>0.95922998162935691</v>
      </c>
      <c r="KB259" s="4">
        <f t="shared" ref="KB259:KJ259" si="1503">IF(BN1=1,HF259,0)</f>
        <v>0.86934247841003143</v>
      </c>
      <c r="KC259" s="4">
        <f t="shared" si="1503"/>
        <v>0.87185643815067482</v>
      </c>
      <c r="KD259" s="4">
        <f t="shared" si="1503"/>
        <v>0.97893285075596292</v>
      </c>
      <c r="KE259" s="4">
        <f t="shared" si="1503"/>
        <v>0.9538650165655792</v>
      </c>
      <c r="KF259" s="4">
        <f t="shared" si="1503"/>
        <v>0.87001927046100769</v>
      </c>
      <c r="KG259" s="4">
        <f t="shared" si="1503"/>
        <v>0.82932983466323118</v>
      </c>
      <c r="KH259" s="4">
        <f t="shared" si="1503"/>
        <v>0.578802339476292</v>
      </c>
      <c r="KI259" s="4">
        <f t="shared" si="1503"/>
        <v>0.58423297857661372</v>
      </c>
      <c r="KJ259" s="4">
        <f t="shared" si="1503"/>
        <v>0</v>
      </c>
    </row>
    <row r="260" spans="1:296" x14ac:dyDescent="0.2">
      <c r="A260" s="4" t="str">
        <f>'Respondent Data'!A260</f>
        <v>2198</v>
      </c>
      <c r="B260" s="4">
        <f>SUMPRODUCT('Respondent Data'!I260:Z260,'Product Coding'!A100:R100)</f>
        <v>-1.7494154182167401</v>
      </c>
      <c r="C260" s="4">
        <f>SUMPRODUCT('Respondent Data'!I260:Z260,'Product Coding'!A101:R101)</f>
        <v>-1.9797835033751712</v>
      </c>
      <c r="D260" s="4">
        <f>SUMPRODUCT('Respondent Data'!I260:Z260,'Product Coding'!A102:R102)</f>
        <v>-2.4195424698386816</v>
      </c>
      <c r="E260" s="4">
        <f>SUMPRODUCT('Respondent Data'!I260:Z260,'Product Coding'!A103:R103)</f>
        <v>-2.0826142158711409</v>
      </c>
      <c r="F260" s="4">
        <f>SUMPRODUCT('Respondent Data'!I260:Z260,'Product Coding'!A104:R104)</f>
        <v>-3.0803970282873769</v>
      </c>
      <c r="G260" s="4">
        <f>SUMPRODUCT('Respondent Data'!I260:Z260,'Product Coding'!A105:R105)</f>
        <v>-3.1269565003660751</v>
      </c>
      <c r="H260" s="4">
        <f>SUMPRODUCT('Respondent Data'!I260:Z260,'Product Coding'!A106:R106)</f>
        <v>8.0552669655255871E-2</v>
      </c>
      <c r="I260" s="4">
        <f>SUMPRODUCT('Respondent Data'!I260:Z260,'Product Coding'!A107:R107)</f>
        <v>-0.14981541550317523</v>
      </c>
      <c r="J260" s="4">
        <f>SUMPRODUCT('Respondent Data'!I260:Z260,'Product Coding'!A108:R108)</f>
        <v>-0.58957438196668566</v>
      </c>
      <c r="K260" s="4">
        <f>SUMPRODUCT('Respondent Data'!I260:Z260,'Product Coding'!A109:R109)</f>
        <v>-0.25264612799914499</v>
      </c>
      <c r="L260" s="4">
        <f>SUMPRODUCT('Respondent Data'!I260:Z260,'Product Coding'!A110:R110)</f>
        <v>-1.250428940415381</v>
      </c>
      <c r="M260" s="4">
        <f>SUMPRODUCT('Respondent Data'!I260:Z260,'Product Coding'!A111:R111)</f>
        <v>-1.2969884124940791</v>
      </c>
      <c r="N260" s="4">
        <f>SUMPRODUCT('Respondent Data'!I260:Z260,'Product Coding'!A112:R112)</f>
        <v>-8.2162793269912049E-2</v>
      </c>
      <c r="O260" s="4">
        <f>SUMPRODUCT('Respondent Data'!I260:Z260,'Product Coding'!A113:R113)</f>
        <v>-0.31253087842834304</v>
      </c>
      <c r="P260" s="4">
        <f>SUMPRODUCT('Respondent Data'!I260:Z260,'Product Coding'!A114:R114)</f>
        <v>-0.75228984489185358</v>
      </c>
      <c r="Q260" s="4">
        <f>SUMPRODUCT('Respondent Data'!I260:Z260,'Product Coding'!A115:R115)</f>
        <v>-0.41536159092431302</v>
      </c>
      <c r="R260" s="4">
        <f>SUMPRODUCT('Respondent Data'!I260:Z260,'Product Coding'!A116:R116)</f>
        <v>-1.4131444033405489</v>
      </c>
      <c r="S260" s="4">
        <f>SUMPRODUCT('Respondent Data'!I260:Z260,'Product Coding'!A117:R117)</f>
        <v>-1.4597038754192471</v>
      </c>
      <c r="T260" s="4">
        <f>SUMPRODUCT('Respondent Data'!I260:Z260,'Product Coding'!A118:R118)</f>
        <v>1.7478052946020839</v>
      </c>
      <c r="U260" s="4">
        <f>SUMPRODUCT('Respondent Data'!I260:Z260,'Product Coding'!A119:R119)</f>
        <v>1.5174372094436528</v>
      </c>
      <c r="V260" s="4">
        <f>SUMPRODUCT('Respondent Data'!I260:Z260,'Product Coding'!A120:R120)</f>
        <v>1.0776782429801424</v>
      </c>
      <c r="W260" s="4">
        <f>SUMPRODUCT('Respondent Data'!I260:Z260,'Product Coding'!A121:R121)</f>
        <v>1.414606496947683</v>
      </c>
      <c r="X260" s="4">
        <f>SUMPRODUCT('Respondent Data'!I260:Z260,'Product Coding'!A122:R122)</f>
        <v>0.41682368453144691</v>
      </c>
      <c r="Y260" s="4">
        <f>SUMPRODUCT('Respondent Data'!I260:Z260,'Product Coding'!A123:R123)</f>
        <v>0.37026421245274876</v>
      </c>
      <c r="Z260" s="4">
        <f>SUMPRODUCT('Respondent Data'!I260:Z260,'Product Coding'!A124:R124)</f>
        <v>-1.5200332576396489</v>
      </c>
      <c r="AA260" s="4">
        <f>SUMPRODUCT('Respondent Data'!I260:Z260,'Product Coding'!A125:R125)</f>
        <v>-1.75040134279808</v>
      </c>
      <c r="AB260" s="4">
        <f>SUMPRODUCT('Respondent Data'!I260:Z260,'Product Coding'!A126:R126)</f>
        <v>-2.1901603092615907</v>
      </c>
      <c r="AC260" s="4">
        <f>SUMPRODUCT('Respondent Data'!I260:Z260,'Product Coding'!A127:R127)</f>
        <v>-1.85323205529405</v>
      </c>
      <c r="AD260" s="4">
        <f>SUMPRODUCT('Respondent Data'!I260:Z260,'Product Coding'!A128:R128)</f>
        <v>-2.851014867710286</v>
      </c>
      <c r="AE260" s="4">
        <f>SUMPRODUCT('Respondent Data'!I260:Z260,'Product Coding'!A129:R129)</f>
        <v>-2.8975743397889842</v>
      </c>
      <c r="AF260" s="4">
        <f>SUMPRODUCT('Respondent Data'!I260:Z260,'Product Coding'!A130:R130)</f>
        <v>0.30993483023234691</v>
      </c>
      <c r="AG260" s="4">
        <f>SUMPRODUCT('Respondent Data'!I260:Z260,'Product Coding'!A131:R131)</f>
        <v>7.9566745073915923E-2</v>
      </c>
      <c r="AH260" s="4">
        <f>SUMPRODUCT('Respondent Data'!I260:Z260,'Product Coding'!A132:R132)</f>
        <v>-0.36019222138959472</v>
      </c>
      <c r="AI260" s="4">
        <f>SUMPRODUCT('Respondent Data'!I260:Z260,'Product Coding'!A133:R133)</f>
        <v>-2.3263967422054055E-2</v>
      </c>
      <c r="AJ260" s="4">
        <f>SUMPRODUCT('Respondent Data'!I260:Z260,'Product Coding'!A134:R134)</f>
        <v>-1.0210467798382901</v>
      </c>
      <c r="AK260" s="4">
        <f>SUMPRODUCT('Respondent Data'!I260:Z260,'Product Coding'!A135:R135)</f>
        <v>-1.0676062519169882</v>
      </c>
      <c r="AL260" s="4">
        <f>SUMPRODUCT('Respondent Data'!I260:Z260,'Product Coding'!A136:R136)</f>
        <v>-0.41857424451843606</v>
      </c>
      <c r="AM260" s="4">
        <f>SUMPRODUCT('Respondent Data'!I260:Z260,'Product Coding'!A137:R137)</f>
        <v>-0.64894232967686705</v>
      </c>
      <c r="AN260" s="4">
        <f>SUMPRODUCT('Respondent Data'!I260:Z260,'Product Coding'!A138:R138)</f>
        <v>-1.0887012961403775</v>
      </c>
      <c r="AO260" s="4">
        <f>SUMPRODUCT('Respondent Data'!I260:Z260,'Product Coding'!A139:R139)</f>
        <v>-0.75177304217283702</v>
      </c>
      <c r="AP260" s="4">
        <f>SUMPRODUCT('Respondent Data'!I260:Z260,'Product Coding'!A140:R140)</f>
        <v>-1.749555854589073</v>
      </c>
      <c r="AQ260" s="4">
        <f>SUMPRODUCT('Respondent Data'!I260:Z260,'Product Coding'!A141:R141)</f>
        <v>-1.7961153266677712</v>
      </c>
      <c r="AR260" s="4">
        <f>SUMPRODUCT('Respondent Data'!I260:Z260,'Product Coding'!A142:R142)</f>
        <v>1.4113938433535598</v>
      </c>
      <c r="AS260" s="4">
        <f>SUMPRODUCT('Respondent Data'!I260:Z260,'Product Coding'!A143:R143)</f>
        <v>1.1810257581951289</v>
      </c>
      <c r="AT260" s="4">
        <f>SUMPRODUCT('Respondent Data'!I260:Z260,'Product Coding'!A144:R144)</f>
        <v>0.74126679173161836</v>
      </c>
      <c r="AU260" s="4">
        <f>SUMPRODUCT('Respondent Data'!I260:Z260,'Product Coding'!A145:R145)</f>
        <v>1.0781950456991589</v>
      </c>
      <c r="AV260" s="4">
        <f>SUMPRODUCT('Respondent Data'!I260:Z260,'Product Coding'!A146:R146)</f>
        <v>8.0412233282922907E-2</v>
      </c>
      <c r="AW260" s="4">
        <f>SUMPRODUCT('Respondent Data'!I260:Z260,'Product Coding'!A147:R147)</f>
        <v>3.3852761204224757E-2</v>
      </c>
      <c r="AX260" s="4">
        <f>SUMPRODUCT('Respondent Data'!I260:Z260,'Product Coding'!A148:R148)</f>
        <v>-0.18105411423722906</v>
      </c>
      <c r="AY260" s="4">
        <f>SUMPRODUCT('Respondent Data'!I260:Z260,'Product Coding'!A149:R149)</f>
        <v>-0.41142219939566005</v>
      </c>
      <c r="AZ260" s="4">
        <f>SUMPRODUCT('Respondent Data'!I260:Z260,'Product Coding'!A150:R150)</f>
        <v>-0.85118116585917059</v>
      </c>
      <c r="BA260" s="4">
        <f>SUMPRODUCT('Respondent Data'!I260:Z260,'Product Coding'!A151:R151)</f>
        <v>-0.51425291189163003</v>
      </c>
      <c r="BB260" s="4">
        <f>SUMPRODUCT('Respondent Data'!I260:Z260,'Product Coding'!A152:R152)</f>
        <v>-1.5120357243078661</v>
      </c>
      <c r="BC260" s="4">
        <f>SUMPRODUCT('Respondent Data'!I260:Z260,'Product Coding'!A153:R153)</f>
        <v>-1.5585951963865643</v>
      </c>
      <c r="BD260" s="4">
        <f>SUMPRODUCT('Respondent Data'!I260:Z260,'Product Coding'!A154:R154)</f>
        <v>1.6489139736347669</v>
      </c>
      <c r="BE260" s="4">
        <f>SUMPRODUCT('Respondent Data'!I260:Z260,'Product Coding'!A155:R155)</f>
        <v>1.418545888476336</v>
      </c>
      <c r="BF260" s="4">
        <f>SUMPRODUCT('Respondent Data'!I260:Z260,'Product Coding'!A156:R156)</f>
        <v>0.97878692201282536</v>
      </c>
      <c r="BG260" s="4">
        <f>SUMPRODUCT('Respondent Data'!I260:Z260,'Product Coding'!A157:R157)</f>
        <v>1.3157151759803658</v>
      </c>
      <c r="BH260" s="4">
        <f>SUMPRODUCT('Respondent Data'!I260:Z260,'Product Coding'!A158:R158)</f>
        <v>0.31793236356412991</v>
      </c>
      <c r="BI260" s="4">
        <f>SUMPRODUCT('Respondent Data'!I260:Z260,'Product Coding'!A159:R159)</f>
        <v>0.27137289148543176</v>
      </c>
      <c r="BJ260" s="4">
        <f>SUMPRODUCT('Respondent Data'!I260:Z260,'Product Coding'!A160:R160)</f>
        <v>-1.1693698450408481</v>
      </c>
      <c r="BK260" s="4">
        <f>SUMPRODUCT('Respondent Data'!I260:Z260,'Product Coding'!A161:R161)</f>
        <v>-1.3997379301992789</v>
      </c>
      <c r="BL260" s="4">
        <f>SUMPRODUCT('Respondent Data'!I260:Z260,'Product Coding'!A162:R162)</f>
        <v>-1.8394968966627896</v>
      </c>
      <c r="BM260" s="4">
        <f>SUMPRODUCT('Respondent Data'!I260:Z260,'Product Coding'!A163:R163)</f>
        <v>-1.5025686426952491</v>
      </c>
      <c r="BN260" s="4">
        <f>SUMPRODUCT('Respondent Data'!I260:Z260,'Product Coding'!A164:R164)</f>
        <v>-2.5003514551114852</v>
      </c>
      <c r="BO260" s="4">
        <f>SUMPRODUCT('Respondent Data'!I260:Z260,'Product Coding'!A165:R165)</f>
        <v>-2.5469109271901833</v>
      </c>
      <c r="BP260" s="4">
        <f>SUMPRODUCT('Respondent Data'!I260:Z260,'Product Coding'!A166:R166)</f>
        <v>0.66059824283114787</v>
      </c>
      <c r="BQ260" s="4">
        <f>SUMPRODUCT('Respondent Data'!I260:Z260,'Product Coding'!A167:R167)</f>
        <v>0.43023015767271688</v>
      </c>
      <c r="BR260" s="4">
        <f>SUMPRODUCT('Respondent Data'!I260:Z260,'Product Coding'!A168:R168)</f>
        <v>-9.5288087907936525E-3</v>
      </c>
      <c r="BS260" s="4">
        <f>SUMPRODUCT('Respondent Data'!I260:Z260,'Product Coding'!A169:R169)</f>
        <v>0.32739944517674691</v>
      </c>
      <c r="BT260" s="4">
        <f>SUMPRODUCT('Respondent Data'!I260:Z260,'Product Coding'!A170:R170)</f>
        <v>-0.67038336723948921</v>
      </c>
      <c r="BU260" s="4">
        <f>SUMPRODUCT('Respondent Data'!I260:Z260,'Product Coding'!A171:R171)</f>
        <v>-0.71694283931818736</v>
      </c>
      <c r="BV260" s="4">
        <f>SUMPRODUCT('Respondent Data'!I260:Z260,'Product Coding'!A172:R172)</f>
        <v>0.18983074138008499</v>
      </c>
      <c r="BX260" s="4">
        <f t="shared" si="1352"/>
        <v>5.7512396231969154</v>
      </c>
      <c r="BY260" s="4">
        <f t="shared" si="1353"/>
        <v>7.2411751254745109</v>
      </c>
      <c r="BZ260" s="4">
        <f t="shared" si="1354"/>
        <v>11.240715171945356</v>
      </c>
      <c r="CA260" s="4">
        <f t="shared" si="1355"/>
        <v>8.0254216995912646</v>
      </c>
      <c r="CB260" s="4">
        <f t="shared" si="1356"/>
        <v>21.767042812567855</v>
      </c>
      <c r="CC260" s="4">
        <f t="shared" si="1357"/>
        <v>22.804468426261451</v>
      </c>
      <c r="CD260" s="4">
        <f t="shared" si="1358"/>
        <v>0.92260630894780726</v>
      </c>
      <c r="CE260" s="4">
        <f t="shared" si="1359"/>
        <v>1.1616198059306584</v>
      </c>
      <c r="CF260" s="4">
        <f t="shared" si="1360"/>
        <v>1.8032207687700859</v>
      </c>
      <c r="CG260" s="4">
        <f t="shared" si="1361"/>
        <v>1.2874276116309229</v>
      </c>
      <c r="CH260" s="4">
        <f t="shared" si="1362"/>
        <v>3.4918404277596431</v>
      </c>
      <c r="CI260" s="4">
        <f t="shared" si="1363"/>
        <v>3.6582628825635215</v>
      </c>
      <c r="CJ260" s="4">
        <f t="shared" si="1364"/>
        <v>1.0856325291141411</v>
      </c>
      <c r="CK260" s="4">
        <f t="shared" si="1365"/>
        <v>1.3668801476328507</v>
      </c>
      <c r="CL260" s="4">
        <f t="shared" si="1366"/>
        <v>2.1218531726534717</v>
      </c>
      <c r="CM260" s="4">
        <f t="shared" si="1367"/>
        <v>1.5149184224203316</v>
      </c>
      <c r="CN260" s="4">
        <f t="shared" si="1368"/>
        <v>4.1088550100800987</v>
      </c>
      <c r="CO260" s="4">
        <f t="shared" si="1369"/>
        <v>4.3046846166607962</v>
      </c>
      <c r="CP260" s="4">
        <f t="shared" si="1370"/>
        <v>0.17415574487972896</v>
      </c>
      <c r="CQ260" s="4">
        <f t="shared" si="1371"/>
        <v>0.21927311856301698</v>
      </c>
      <c r="CR260" s="4">
        <f t="shared" si="1372"/>
        <v>0.34038489995359161</v>
      </c>
      <c r="CS260" s="4">
        <f t="shared" si="1373"/>
        <v>0.2430212242294538</v>
      </c>
      <c r="CT260" s="4">
        <f t="shared" si="1374"/>
        <v>0.65913712577054828</v>
      </c>
      <c r="CU260" s="4">
        <f t="shared" si="1375"/>
        <v>0.69055185413300313</v>
      </c>
      <c r="CV260" s="4">
        <f t="shared" si="1376"/>
        <v>4.5723772590887233</v>
      </c>
      <c r="CW260" s="4">
        <f t="shared" si="1377"/>
        <v>5.7569127078718765</v>
      </c>
      <c r="CX260" s="4">
        <f t="shared" si="1378"/>
        <v>8.9366456269347427</v>
      </c>
      <c r="CY260" s="4">
        <f t="shared" si="1379"/>
        <v>6.380408064689651</v>
      </c>
      <c r="CZ260" s="4">
        <f t="shared" si="1380"/>
        <v>17.30533555798397</v>
      </c>
      <c r="DA260" s="4">
        <f t="shared" si="1381"/>
        <v>18.130114491714437</v>
      </c>
      <c r="DB260" s="4">
        <f t="shared" si="1382"/>
        <v>0.73349475634955685</v>
      </c>
      <c r="DC260" s="4">
        <f t="shared" si="1383"/>
        <v>0.92351637774257678</v>
      </c>
      <c r="DD260" s="4">
        <f t="shared" si="1384"/>
        <v>1.43360495761394</v>
      </c>
      <c r="DE260" s="4">
        <f t="shared" si="1385"/>
        <v>1.0235366842308651</v>
      </c>
      <c r="DF260" s="4">
        <f t="shared" si="1386"/>
        <v>2.7760992082225013</v>
      </c>
      <c r="DG260" s="4">
        <f t="shared" si="1387"/>
        <v>2.9084091618328136</v>
      </c>
      <c r="DH260" s="4">
        <f t="shared" si="1388"/>
        <v>1.5197931567585843</v>
      </c>
      <c r="DI260" s="4">
        <f t="shared" si="1389"/>
        <v>1.9135158893743494</v>
      </c>
      <c r="DJ260" s="4">
        <f t="shared" si="1390"/>
        <v>2.9704138785124692</v>
      </c>
      <c r="DK260" s="4">
        <f t="shared" si="1391"/>
        <v>2.120756876473314</v>
      </c>
      <c r="DL260" s="4">
        <f t="shared" si="1392"/>
        <v>5.7520473631427214</v>
      </c>
      <c r="DM260" s="4">
        <f t="shared" si="1393"/>
        <v>6.0261921478563147</v>
      </c>
      <c r="DN260" s="4">
        <f t="shared" si="1394"/>
        <v>0.24380322271144661</v>
      </c>
      <c r="DO260" s="4">
        <f t="shared" si="1395"/>
        <v>0.3069637065178154</v>
      </c>
      <c r="DP260" s="4">
        <f t="shared" si="1396"/>
        <v>0.47650989422318102</v>
      </c>
      <c r="DQ260" s="4">
        <f t="shared" si="1397"/>
        <v>0.34020903355981291</v>
      </c>
      <c r="DR260" s="4">
        <f t="shared" si="1398"/>
        <v>0.92273588552934693</v>
      </c>
      <c r="DS260" s="4">
        <f t="shared" si="1399"/>
        <v>0.96671383193967331</v>
      </c>
      <c r="DT260" s="4">
        <f t="shared" si="1400"/>
        <v>1.1984800323712324</v>
      </c>
      <c r="DU260" s="4">
        <f t="shared" si="1401"/>
        <v>1.5089623050622309</v>
      </c>
      <c r="DV260" s="4">
        <f t="shared" si="1402"/>
        <v>2.3424119956351914</v>
      </c>
      <c r="DW260" s="4">
        <f t="shared" si="1403"/>
        <v>1.6723886133216694</v>
      </c>
      <c r="DX260" s="4">
        <f t="shared" si="1404"/>
        <v>4.5359553563743296</v>
      </c>
      <c r="DY260" s="4">
        <f t="shared" si="1405"/>
        <v>4.7521407293619919</v>
      </c>
      <c r="DZ260" s="4">
        <f t="shared" si="1406"/>
        <v>0.19225859318291399</v>
      </c>
      <c r="EA260" s="4">
        <f t="shared" si="1407"/>
        <v>0.24206575170327821</v>
      </c>
      <c r="EB260" s="4">
        <f t="shared" si="1408"/>
        <v>0.37576665674151771</v>
      </c>
      <c r="EC260" s="4">
        <f t="shared" si="1409"/>
        <v>0.26828238549472422</v>
      </c>
      <c r="ED260" s="4">
        <f t="shared" si="1410"/>
        <v>0.72765200253824813</v>
      </c>
      <c r="EE260" s="4">
        <f t="shared" si="1411"/>
        <v>0.76233217622048866</v>
      </c>
      <c r="EF260" s="4">
        <f t="shared" si="1412"/>
        <v>3.2199629234736498</v>
      </c>
      <c r="EG260" s="4">
        <f t="shared" si="1413"/>
        <v>4.0541373606420592</v>
      </c>
      <c r="EH260" s="4">
        <f t="shared" si="1414"/>
        <v>6.2933712483487856</v>
      </c>
      <c r="EI260" s="4">
        <f t="shared" si="1415"/>
        <v>4.4932157258230054</v>
      </c>
      <c r="EJ260" s="4">
        <f t="shared" si="1416"/>
        <v>12.186776312959815</v>
      </c>
      <c r="EK260" s="4">
        <f t="shared" si="1417"/>
        <v>12.767602748791475</v>
      </c>
      <c r="EL260" s="4">
        <f t="shared" si="1418"/>
        <v>0.51654222435675057</v>
      </c>
      <c r="EM260" s="4">
        <f t="shared" si="1419"/>
        <v>0.65035939229223627</v>
      </c>
      <c r="EN260" s="4">
        <f t="shared" si="1420"/>
        <v>1.0095743524332244</v>
      </c>
      <c r="EO260" s="4">
        <f t="shared" si="1421"/>
        <v>0.72079576712254645</v>
      </c>
      <c r="EP260" s="4">
        <f t="shared" si="1422"/>
        <v>1.9549866548287715</v>
      </c>
      <c r="EQ260" s="4">
        <f t="shared" si="1423"/>
        <v>2.0481620690369668</v>
      </c>
      <c r="ER260" s="4">
        <f t="shared" si="1424"/>
        <v>0.82709911575132933</v>
      </c>
      <c r="ET260" s="4">
        <f t="shared" si="1425"/>
        <v>0.14812094605027068</v>
      </c>
      <c r="EU260" s="4">
        <f t="shared" si="1426"/>
        <v>0.12134191844909034</v>
      </c>
      <c r="EV260" s="4">
        <f t="shared" si="1427"/>
        <v>8.1694573066442414E-2</v>
      </c>
      <c r="EW260" s="4">
        <f t="shared" si="1428"/>
        <v>0.11079814697692043</v>
      </c>
      <c r="EX260" s="4">
        <f t="shared" si="1429"/>
        <v>4.3923139611613517E-2</v>
      </c>
      <c r="EY260" s="4">
        <f t="shared" si="1430"/>
        <v>4.2008919589936522E-2</v>
      </c>
      <c r="EZ260" s="4">
        <f t="shared" si="1431"/>
        <v>0.52012728520966633</v>
      </c>
      <c r="FA260" s="4">
        <f t="shared" si="1432"/>
        <v>0.46261604249571658</v>
      </c>
      <c r="FB260" s="4">
        <f t="shared" si="1433"/>
        <v>0.3567325168037872</v>
      </c>
      <c r="FC260" s="4">
        <f t="shared" si="1434"/>
        <v>0.43717230434540644</v>
      </c>
      <c r="FD260" s="4">
        <f t="shared" si="1435"/>
        <v>0.22262589601802965</v>
      </c>
      <c r="FE260" s="4">
        <f t="shared" si="1436"/>
        <v>0.21467229849631908</v>
      </c>
      <c r="FF260" s="4">
        <f t="shared" si="1437"/>
        <v>0.47947084927024197</v>
      </c>
      <c r="FG260" s="4">
        <f t="shared" si="1438"/>
        <v>0.4224971006665097</v>
      </c>
      <c r="FH260" s="4">
        <f t="shared" si="1439"/>
        <v>0.32032255993321851</v>
      </c>
      <c r="FI260" s="4">
        <f t="shared" si="1440"/>
        <v>0.39762721171592136</v>
      </c>
      <c r="FJ260" s="4">
        <f t="shared" si="1441"/>
        <v>0.19573857508716452</v>
      </c>
      <c r="FK260" s="4">
        <f t="shared" si="1442"/>
        <v>0.18851262087461895</v>
      </c>
      <c r="FL260" s="4">
        <f t="shared" si="1443"/>
        <v>0.85167577160083818</v>
      </c>
      <c r="FM260" s="4">
        <f t="shared" si="1444"/>
        <v>0.82016078659927905</v>
      </c>
      <c r="FN260" s="4">
        <f t="shared" si="1445"/>
        <v>0.74605436097841982</v>
      </c>
      <c r="FO260" s="4">
        <f t="shared" si="1446"/>
        <v>0.80449149258887176</v>
      </c>
      <c r="FP260" s="4">
        <f t="shared" si="1447"/>
        <v>0.6027229361982801</v>
      </c>
      <c r="FQ260" s="4">
        <f t="shared" si="1448"/>
        <v>0.59152281993316813</v>
      </c>
      <c r="FR260" s="4">
        <f t="shared" si="1449"/>
        <v>0.17945662210306534</v>
      </c>
      <c r="FS260" s="4">
        <f t="shared" si="1450"/>
        <v>0.14799658412561542</v>
      </c>
      <c r="FT260" s="4">
        <f t="shared" si="1451"/>
        <v>0.10063758309840019</v>
      </c>
      <c r="FU260" s="4">
        <f t="shared" si="1452"/>
        <v>0.13549386310823863</v>
      </c>
      <c r="FV260" s="4">
        <f t="shared" si="1453"/>
        <v>5.4628881116786994E-2</v>
      </c>
      <c r="FW260" s="4">
        <f t="shared" si="1454"/>
        <v>5.2273602462395936E-2</v>
      </c>
      <c r="FX260" s="4">
        <f t="shared" si="1455"/>
        <v>0.57686935385130833</v>
      </c>
      <c r="FY260" s="4">
        <f t="shared" si="1456"/>
        <v>0.51988119860647708</v>
      </c>
      <c r="FZ260" s="4">
        <f t="shared" si="1457"/>
        <v>0.41091303535988155</v>
      </c>
      <c r="GA260" s="4">
        <f t="shared" si="1458"/>
        <v>0.49418427043742696</v>
      </c>
      <c r="GB260" s="4">
        <f t="shared" si="1459"/>
        <v>0.26482355066903113</v>
      </c>
      <c r="GC260" s="4">
        <f t="shared" si="1460"/>
        <v>0.25585857534195805</v>
      </c>
      <c r="GD260" s="4">
        <f t="shared" si="1461"/>
        <v>0.39685797118616739</v>
      </c>
      <c r="GE260" s="4">
        <f t="shared" si="1462"/>
        <v>0.3432279204815803</v>
      </c>
      <c r="GF260" s="4">
        <f t="shared" si="1463"/>
        <v>0.25186291167576058</v>
      </c>
      <c r="GG260" s="4">
        <f t="shared" si="1464"/>
        <v>0.32043508660952591</v>
      </c>
      <c r="GH260" s="4">
        <f t="shared" si="1465"/>
        <v>0.14810322650559027</v>
      </c>
      <c r="GI260" s="4">
        <f t="shared" si="1466"/>
        <v>0.1423246018549463</v>
      </c>
      <c r="GJ260" s="4">
        <f t="shared" si="1467"/>
        <v>0.80398569624223659</v>
      </c>
      <c r="GK260" s="4">
        <f t="shared" si="1468"/>
        <v>0.76513218769045355</v>
      </c>
      <c r="GL260" s="4">
        <f t="shared" si="1469"/>
        <v>0.67727280657751265</v>
      </c>
      <c r="GM260" s="4">
        <f t="shared" si="1470"/>
        <v>0.74615226054986183</v>
      </c>
      <c r="GN260" s="4">
        <f t="shared" si="1471"/>
        <v>0.52009223290940487</v>
      </c>
      <c r="GO260" s="4">
        <f t="shared" si="1472"/>
        <v>0.50846238215233841</v>
      </c>
      <c r="GP260" s="4">
        <f t="shared" si="1473"/>
        <v>0.45485971456444019</v>
      </c>
      <c r="GQ260" s="4">
        <f t="shared" si="1474"/>
        <v>0.39857115349335492</v>
      </c>
      <c r="GR260" s="4">
        <f t="shared" si="1475"/>
        <v>0.29918513974515587</v>
      </c>
      <c r="GS260" s="4">
        <f t="shared" si="1476"/>
        <v>0.37419707411379849</v>
      </c>
      <c r="GT260" s="4">
        <f t="shared" si="1477"/>
        <v>0.18063729485256025</v>
      </c>
      <c r="GU260" s="4">
        <f t="shared" si="1478"/>
        <v>0.17384831961698485</v>
      </c>
      <c r="GV260" s="4">
        <f t="shared" si="1479"/>
        <v>0.83874421683164335</v>
      </c>
      <c r="GW260" s="4">
        <f t="shared" si="1480"/>
        <v>0.80511035637901862</v>
      </c>
      <c r="GX260" s="4">
        <f t="shared" si="1481"/>
        <v>0.72686744885101717</v>
      </c>
      <c r="GY260" s="4">
        <f t="shared" si="1482"/>
        <v>0.78846794013458266</v>
      </c>
      <c r="GZ260" s="4">
        <f t="shared" si="1483"/>
        <v>0.57882027082468601</v>
      </c>
      <c r="HA260" s="4">
        <f t="shared" si="1484"/>
        <v>0.56742991672807552</v>
      </c>
      <c r="HB260" s="4">
        <f t="shared" si="1485"/>
        <v>0.23696890663125847</v>
      </c>
      <c r="HC260" s="4">
        <f t="shared" si="1486"/>
        <v>0.19785770125427768</v>
      </c>
      <c r="HD260" s="4">
        <f t="shared" si="1487"/>
        <v>0.13711080458524572</v>
      </c>
      <c r="HE260" s="4">
        <f t="shared" si="1488"/>
        <v>0.18204273232873588</v>
      </c>
      <c r="HF260" s="4">
        <f t="shared" si="1489"/>
        <v>7.5833545384190015E-2</v>
      </c>
      <c r="HG260" s="4">
        <f t="shared" si="1490"/>
        <v>7.2634286320309494E-2</v>
      </c>
      <c r="HH260" s="4">
        <f t="shared" si="1491"/>
        <v>0.65939476259828855</v>
      </c>
      <c r="HI260" s="4">
        <f t="shared" si="1492"/>
        <v>0.6059286266193622</v>
      </c>
      <c r="HJ260" s="4">
        <f t="shared" si="1493"/>
        <v>0.4976178158271099</v>
      </c>
      <c r="HK260" s="4">
        <f t="shared" si="1494"/>
        <v>0.58112648758554564</v>
      </c>
      <c r="HL260" s="4">
        <f t="shared" si="1495"/>
        <v>0.33841100377421013</v>
      </c>
      <c r="HM260" s="4">
        <f t="shared" si="1496"/>
        <v>0.32806654546289887</v>
      </c>
      <c r="HN260" s="4">
        <f t="shared" si="1497"/>
        <v>0.54731568275582332</v>
      </c>
      <c r="HP260" s="4">
        <f t="shared" ref="HP260:IU260" si="1504">IF(B1=1,ET260,0)</f>
        <v>0.14812094605027068</v>
      </c>
      <c r="HQ260" s="4">
        <f t="shared" si="1504"/>
        <v>0.12134191844909034</v>
      </c>
      <c r="HR260" s="4">
        <f t="shared" si="1504"/>
        <v>8.1694573066442414E-2</v>
      </c>
      <c r="HS260" s="4">
        <f t="shared" si="1504"/>
        <v>0.11079814697692043</v>
      </c>
      <c r="HT260" s="4">
        <f t="shared" si="1504"/>
        <v>4.3923139611613517E-2</v>
      </c>
      <c r="HU260" s="4">
        <f t="shared" si="1504"/>
        <v>4.2008919589936522E-2</v>
      </c>
      <c r="HV260" s="4">
        <f t="shared" si="1504"/>
        <v>0.52012728520966633</v>
      </c>
      <c r="HW260" s="4">
        <f t="shared" si="1504"/>
        <v>0.46261604249571658</v>
      </c>
      <c r="HX260" s="4">
        <f t="shared" si="1504"/>
        <v>0.3567325168037872</v>
      </c>
      <c r="HY260" s="4">
        <f t="shared" si="1504"/>
        <v>0.43717230434540644</v>
      </c>
      <c r="HZ260" s="4">
        <f t="shared" si="1504"/>
        <v>0.22262589601802965</v>
      </c>
      <c r="IA260" s="4">
        <f t="shared" si="1504"/>
        <v>0.21467229849631908</v>
      </c>
      <c r="IB260" s="4">
        <f t="shared" si="1504"/>
        <v>0.47947084927024197</v>
      </c>
      <c r="IC260" s="4">
        <f t="shared" si="1504"/>
        <v>0.4224971006665097</v>
      </c>
      <c r="ID260" s="4">
        <f t="shared" si="1504"/>
        <v>0.32032255993321851</v>
      </c>
      <c r="IE260" s="4">
        <f t="shared" si="1504"/>
        <v>0.39762721171592136</v>
      </c>
      <c r="IF260" s="4">
        <f t="shared" si="1504"/>
        <v>0.19573857508716452</v>
      </c>
      <c r="IG260" s="4">
        <f t="shared" si="1504"/>
        <v>0.18851262087461895</v>
      </c>
      <c r="IH260" s="4">
        <f t="shared" si="1504"/>
        <v>0.85167577160083818</v>
      </c>
      <c r="II260" s="4">
        <f t="shared" si="1504"/>
        <v>0.82016078659927905</v>
      </c>
      <c r="IJ260" s="4">
        <f t="shared" si="1504"/>
        <v>0.74605436097841982</v>
      </c>
      <c r="IK260" s="4">
        <f t="shared" si="1504"/>
        <v>0.80449149258887176</v>
      </c>
      <c r="IL260" s="4">
        <f t="shared" si="1504"/>
        <v>0.6027229361982801</v>
      </c>
      <c r="IM260" s="4">
        <f t="shared" si="1504"/>
        <v>0.59152281993316813</v>
      </c>
      <c r="IN260" s="4">
        <f t="shared" si="1504"/>
        <v>0.17945662210306534</v>
      </c>
      <c r="IO260" s="4">
        <f t="shared" si="1504"/>
        <v>0.14799658412561542</v>
      </c>
      <c r="IP260" s="4">
        <f t="shared" si="1504"/>
        <v>0.10063758309840019</v>
      </c>
      <c r="IQ260" s="4">
        <f t="shared" si="1504"/>
        <v>0.13549386310823863</v>
      </c>
      <c r="IR260" s="4">
        <f t="shared" si="1504"/>
        <v>5.4628881116786994E-2</v>
      </c>
      <c r="IS260" s="4">
        <f t="shared" si="1504"/>
        <v>5.2273602462395936E-2</v>
      </c>
      <c r="IT260" s="4">
        <f t="shared" si="1504"/>
        <v>0.57686935385130833</v>
      </c>
      <c r="IU260" s="4">
        <f t="shared" si="1504"/>
        <v>0.51988119860647708</v>
      </c>
      <c r="IV260" s="4">
        <f t="shared" ref="IV260:KA260" si="1505">IF(AH1=1,FZ260,0)</f>
        <v>0.41091303535988155</v>
      </c>
      <c r="IW260" s="4">
        <f t="shared" si="1505"/>
        <v>0.49418427043742696</v>
      </c>
      <c r="IX260" s="4">
        <f t="shared" si="1505"/>
        <v>0.26482355066903113</v>
      </c>
      <c r="IY260" s="4">
        <f t="shared" si="1505"/>
        <v>0.25585857534195805</v>
      </c>
      <c r="IZ260" s="4">
        <f t="shared" si="1505"/>
        <v>0.39685797118616739</v>
      </c>
      <c r="JA260" s="4">
        <f t="shared" si="1505"/>
        <v>0.3432279204815803</v>
      </c>
      <c r="JB260" s="4">
        <f t="shared" si="1505"/>
        <v>0.25186291167576058</v>
      </c>
      <c r="JC260" s="4">
        <f t="shared" si="1505"/>
        <v>0.32043508660952591</v>
      </c>
      <c r="JD260" s="4">
        <f t="shared" si="1505"/>
        <v>0.14810322650559027</v>
      </c>
      <c r="JE260" s="4">
        <f t="shared" si="1505"/>
        <v>0.1423246018549463</v>
      </c>
      <c r="JF260" s="4">
        <f t="shared" si="1505"/>
        <v>0.80398569624223659</v>
      </c>
      <c r="JG260" s="4">
        <f t="shared" si="1505"/>
        <v>0.76513218769045355</v>
      </c>
      <c r="JH260" s="4">
        <f t="shared" si="1505"/>
        <v>0.67727280657751265</v>
      </c>
      <c r="JI260" s="4">
        <f t="shared" si="1505"/>
        <v>0.74615226054986183</v>
      </c>
      <c r="JJ260" s="4">
        <f t="shared" si="1505"/>
        <v>0.52009223290940487</v>
      </c>
      <c r="JK260" s="4">
        <f t="shared" si="1505"/>
        <v>0.50846238215233841</v>
      </c>
      <c r="JL260" s="4">
        <f t="shared" si="1505"/>
        <v>0.45485971456444019</v>
      </c>
      <c r="JM260" s="4">
        <f t="shared" si="1505"/>
        <v>0.39857115349335492</v>
      </c>
      <c r="JN260" s="4">
        <f t="shared" si="1505"/>
        <v>0.29918513974515587</v>
      </c>
      <c r="JO260" s="4">
        <f t="shared" si="1505"/>
        <v>0.37419707411379849</v>
      </c>
      <c r="JP260" s="4">
        <f t="shared" si="1505"/>
        <v>0.18063729485256025</v>
      </c>
      <c r="JQ260" s="4">
        <f t="shared" si="1505"/>
        <v>0.17384831961698485</v>
      </c>
      <c r="JR260" s="4">
        <f t="shared" si="1505"/>
        <v>0.83874421683164335</v>
      </c>
      <c r="JS260" s="4">
        <f t="shared" si="1505"/>
        <v>0.80511035637901862</v>
      </c>
      <c r="JT260" s="4">
        <f t="shared" si="1505"/>
        <v>0.72686744885101717</v>
      </c>
      <c r="JU260" s="4">
        <f t="shared" si="1505"/>
        <v>0.78846794013458266</v>
      </c>
      <c r="JV260" s="4">
        <f t="shared" si="1505"/>
        <v>0.57882027082468601</v>
      </c>
      <c r="JW260" s="4">
        <f t="shared" si="1505"/>
        <v>0.56742991672807552</v>
      </c>
      <c r="JX260" s="4">
        <f t="shared" si="1505"/>
        <v>0.23696890663125847</v>
      </c>
      <c r="JY260" s="4">
        <f t="shared" si="1505"/>
        <v>0.19785770125427768</v>
      </c>
      <c r="JZ260" s="4">
        <f t="shared" si="1505"/>
        <v>0.13711080458524572</v>
      </c>
      <c r="KA260" s="4">
        <f t="shared" si="1505"/>
        <v>0.18204273232873588</v>
      </c>
      <c r="KB260" s="4">
        <f t="shared" ref="KB260:KJ260" si="1506">IF(BN1=1,HF260,0)</f>
        <v>7.5833545384190015E-2</v>
      </c>
      <c r="KC260" s="4">
        <f t="shared" si="1506"/>
        <v>7.2634286320309494E-2</v>
      </c>
      <c r="KD260" s="4">
        <f t="shared" si="1506"/>
        <v>0.65939476259828855</v>
      </c>
      <c r="KE260" s="4">
        <f t="shared" si="1506"/>
        <v>0.6059286266193622</v>
      </c>
      <c r="KF260" s="4">
        <f t="shared" si="1506"/>
        <v>0.4976178158271099</v>
      </c>
      <c r="KG260" s="4">
        <f t="shared" si="1506"/>
        <v>0.58112648758554564</v>
      </c>
      <c r="KH260" s="4">
        <f t="shared" si="1506"/>
        <v>0.33841100377421013</v>
      </c>
      <c r="KI260" s="4">
        <f t="shared" si="1506"/>
        <v>0.32806654546289887</v>
      </c>
      <c r="KJ260" s="4">
        <f t="shared" si="1506"/>
        <v>0</v>
      </c>
    </row>
    <row r="261" spans="1:296" x14ac:dyDescent="0.2">
      <c r="A261" s="4" t="str">
        <f>'Respondent Data'!A261</f>
        <v>2206</v>
      </c>
      <c r="B261" s="4">
        <f>SUMPRODUCT('Respondent Data'!I261:Z261,'Product Coding'!A100:R100)</f>
        <v>3.6617419807251865</v>
      </c>
      <c r="C261" s="4">
        <f>SUMPRODUCT('Respondent Data'!I261:Z261,'Product Coding'!A101:R101)</f>
        <v>4.1026575282700461</v>
      </c>
      <c r="D261" s="4">
        <f>SUMPRODUCT('Respondent Data'!I261:Z261,'Product Coding'!A102:R102)</f>
        <v>2.578446888327349</v>
      </c>
      <c r="E261" s="4">
        <f>SUMPRODUCT('Respondent Data'!I261:Z261,'Product Coding'!A103:R103)</f>
        <v>2.190623896884996</v>
      </c>
      <c r="F261" s="4">
        <f>SUMPRODUCT('Respondent Data'!I261:Z261,'Product Coding'!A104:R104)</f>
        <v>0.78369934032140609</v>
      </c>
      <c r="G261" s="4">
        <f>SUMPRODUCT('Respondent Data'!I261:Z261,'Product Coding'!A105:R105)</f>
        <v>-0.17819509799211408</v>
      </c>
      <c r="H261" s="4">
        <f>SUMPRODUCT('Respondent Data'!I261:Z261,'Product Coding'!A106:R106)</f>
        <v>0.82346564994324645</v>
      </c>
      <c r="I261" s="4">
        <f>SUMPRODUCT('Respondent Data'!I261:Z261,'Product Coding'!A107:R107)</f>
        <v>1.2643811974881061</v>
      </c>
      <c r="J261" s="4">
        <f>SUMPRODUCT('Respondent Data'!I261:Z261,'Product Coding'!A108:R108)</f>
        <v>-0.25982944245459105</v>
      </c>
      <c r="K261" s="4">
        <f>SUMPRODUCT('Respondent Data'!I261:Z261,'Product Coding'!A109:R109)</f>
        <v>-0.64765243389694405</v>
      </c>
      <c r="L261" s="4">
        <f>SUMPRODUCT('Respondent Data'!I261:Z261,'Product Coding'!A110:R110)</f>
        <v>-2.054576990460534</v>
      </c>
      <c r="M261" s="4">
        <f>SUMPRODUCT('Respondent Data'!I261:Z261,'Product Coding'!A111:R111)</f>
        <v>-3.0164714287740542</v>
      </c>
      <c r="N261" s="4">
        <f>SUMPRODUCT('Respondent Data'!I261:Z261,'Product Coding'!A112:R112)</f>
        <v>1.3753231416609202</v>
      </c>
      <c r="O261" s="4">
        <f>SUMPRODUCT('Respondent Data'!I261:Z261,'Product Coding'!A113:R113)</f>
        <v>1.8162386892057798</v>
      </c>
      <c r="P261" s="4">
        <f>SUMPRODUCT('Respondent Data'!I261:Z261,'Product Coding'!A114:R114)</f>
        <v>0.2920280492630829</v>
      </c>
      <c r="Q261" s="4">
        <f>SUMPRODUCT('Respondent Data'!I261:Z261,'Product Coding'!A115:R115)</f>
        <v>-9.5794942179270093E-2</v>
      </c>
      <c r="R261" s="4">
        <f>SUMPRODUCT('Respondent Data'!I261:Z261,'Product Coding'!A116:R116)</f>
        <v>-1.5027194987428598</v>
      </c>
      <c r="S261" s="4">
        <f>SUMPRODUCT('Respondent Data'!I261:Z261,'Product Coding'!A117:R117)</f>
        <v>-2.4646139370563804</v>
      </c>
      <c r="T261" s="4">
        <f>SUMPRODUCT('Respondent Data'!I261:Z261,'Product Coding'!A118:R118)</f>
        <v>-1.4629531891210199</v>
      </c>
      <c r="U261" s="4">
        <f>SUMPRODUCT('Respondent Data'!I261:Z261,'Product Coding'!A119:R119)</f>
        <v>-1.0220376415761603</v>
      </c>
      <c r="V261" s="4">
        <f>SUMPRODUCT('Respondent Data'!I261:Z261,'Product Coding'!A120:R120)</f>
        <v>-2.5462482815188574</v>
      </c>
      <c r="W261" s="4">
        <f>SUMPRODUCT('Respondent Data'!I261:Z261,'Product Coding'!A121:R121)</f>
        <v>-2.9340712729612104</v>
      </c>
      <c r="X261" s="4">
        <f>SUMPRODUCT('Respondent Data'!I261:Z261,'Product Coding'!A122:R122)</f>
        <v>-4.3409958295248003</v>
      </c>
      <c r="Y261" s="4">
        <f>SUMPRODUCT('Respondent Data'!I261:Z261,'Product Coding'!A123:R123)</f>
        <v>-5.3028902678383201</v>
      </c>
      <c r="Z261" s="4">
        <f>SUMPRODUCT('Respondent Data'!I261:Z261,'Product Coding'!A124:R124)</f>
        <v>3.3409115544917496</v>
      </c>
      <c r="AA261" s="4">
        <f>SUMPRODUCT('Respondent Data'!I261:Z261,'Product Coding'!A125:R125)</f>
        <v>3.7818271020366088</v>
      </c>
      <c r="AB261" s="4">
        <f>SUMPRODUCT('Respondent Data'!I261:Z261,'Product Coding'!A126:R126)</f>
        <v>2.2576164620939121</v>
      </c>
      <c r="AC261" s="4">
        <f>SUMPRODUCT('Respondent Data'!I261:Z261,'Product Coding'!A127:R127)</f>
        <v>1.8697934706515591</v>
      </c>
      <c r="AD261" s="4">
        <f>SUMPRODUCT('Respondent Data'!I261:Z261,'Product Coding'!A128:R128)</f>
        <v>0.46286891408796915</v>
      </c>
      <c r="AE261" s="4">
        <f>SUMPRODUCT('Respondent Data'!I261:Z261,'Product Coding'!A129:R129)</f>
        <v>-0.49902552422555102</v>
      </c>
      <c r="AF261" s="4">
        <f>SUMPRODUCT('Respondent Data'!I261:Z261,'Product Coding'!A130:R130)</f>
        <v>0.50263522370980929</v>
      </c>
      <c r="AG261" s="4">
        <f>SUMPRODUCT('Respondent Data'!I261:Z261,'Product Coding'!A131:R131)</f>
        <v>0.94355077125466869</v>
      </c>
      <c r="AH261" s="4">
        <f>SUMPRODUCT('Respondent Data'!I261:Z261,'Product Coding'!A132:R132)</f>
        <v>-0.58065986868802799</v>
      </c>
      <c r="AI261" s="4">
        <f>SUMPRODUCT('Respondent Data'!I261:Z261,'Product Coding'!A133:R133)</f>
        <v>-0.96848286013038098</v>
      </c>
      <c r="AJ261" s="4">
        <f>SUMPRODUCT('Respondent Data'!I261:Z261,'Product Coding'!A134:R134)</f>
        <v>-2.3754074166939709</v>
      </c>
      <c r="AK261" s="4">
        <f>SUMPRODUCT('Respondent Data'!I261:Z261,'Product Coding'!A135:R135)</f>
        <v>-3.3373018550074911</v>
      </c>
      <c r="AL261" s="4">
        <f>SUMPRODUCT('Respondent Data'!I261:Z261,'Product Coding'!A136:R136)</f>
        <v>4.8008247371568693</v>
      </c>
      <c r="AM261" s="4">
        <f>SUMPRODUCT('Respondent Data'!I261:Z261,'Product Coding'!A137:R137)</f>
        <v>5.2417402847017289</v>
      </c>
      <c r="AN261" s="4">
        <f>SUMPRODUCT('Respondent Data'!I261:Z261,'Product Coding'!A138:R138)</f>
        <v>3.7175296447590322</v>
      </c>
      <c r="AO261" s="4">
        <f>SUMPRODUCT('Respondent Data'!I261:Z261,'Product Coding'!A139:R139)</f>
        <v>3.3297066533166793</v>
      </c>
      <c r="AP261" s="4">
        <f>SUMPRODUCT('Respondent Data'!I261:Z261,'Product Coding'!A140:R140)</f>
        <v>1.9227820967530893</v>
      </c>
      <c r="AQ261" s="4">
        <f>SUMPRODUCT('Respondent Data'!I261:Z261,'Product Coding'!A141:R141)</f>
        <v>0.96088765843956903</v>
      </c>
      <c r="AR261" s="4">
        <f>SUMPRODUCT('Respondent Data'!I261:Z261,'Product Coding'!A142:R142)</f>
        <v>1.9625484063749292</v>
      </c>
      <c r="AS261" s="4">
        <f>SUMPRODUCT('Respondent Data'!I261:Z261,'Product Coding'!A143:R143)</f>
        <v>2.4034639539197888</v>
      </c>
      <c r="AT261" s="4">
        <f>SUMPRODUCT('Respondent Data'!I261:Z261,'Product Coding'!A144:R144)</f>
        <v>0.87925331397709217</v>
      </c>
      <c r="AU261" s="4">
        <f>SUMPRODUCT('Respondent Data'!I261:Z261,'Product Coding'!A145:R145)</f>
        <v>0.49143032253473917</v>
      </c>
      <c r="AV261" s="4">
        <f>SUMPRODUCT('Respondent Data'!I261:Z261,'Product Coding'!A146:R146)</f>
        <v>-0.91549423402885088</v>
      </c>
      <c r="AW261" s="4">
        <f>SUMPRODUCT('Respondent Data'!I261:Z261,'Product Coding'!A147:R147)</f>
        <v>-1.8773886723423709</v>
      </c>
      <c r="AX261" s="4">
        <f>SUMPRODUCT('Respondent Data'!I261:Z261,'Product Coding'!A148:R148)</f>
        <v>5.6243419909116099</v>
      </c>
      <c r="AY261" s="4">
        <f>SUMPRODUCT('Respondent Data'!I261:Z261,'Product Coding'!A149:R149)</f>
        <v>6.0652575384564695</v>
      </c>
      <c r="AZ261" s="4">
        <f>SUMPRODUCT('Respondent Data'!I261:Z261,'Product Coding'!A150:R150)</f>
        <v>4.5410468985137733</v>
      </c>
      <c r="BA261" s="4">
        <f>SUMPRODUCT('Respondent Data'!I261:Z261,'Product Coding'!A151:R151)</f>
        <v>4.1532239070714194</v>
      </c>
      <c r="BB261" s="4">
        <f>SUMPRODUCT('Respondent Data'!I261:Z261,'Product Coding'!A152:R152)</f>
        <v>2.7462993505078304</v>
      </c>
      <c r="BC261" s="4">
        <f>SUMPRODUCT('Respondent Data'!I261:Z261,'Product Coding'!A153:R153)</f>
        <v>1.78440491219431</v>
      </c>
      <c r="BD261" s="4">
        <f>SUMPRODUCT('Respondent Data'!I261:Z261,'Product Coding'!A154:R154)</f>
        <v>2.7860656601296703</v>
      </c>
      <c r="BE261" s="4">
        <f>SUMPRODUCT('Respondent Data'!I261:Z261,'Product Coding'!A155:R155)</f>
        <v>3.2269812076745299</v>
      </c>
      <c r="BF261" s="4">
        <f>SUMPRODUCT('Respondent Data'!I261:Z261,'Product Coding'!A156:R156)</f>
        <v>1.7027705677318328</v>
      </c>
      <c r="BG261" s="4">
        <f>SUMPRODUCT('Respondent Data'!I261:Z261,'Product Coding'!A157:R157)</f>
        <v>1.3149475762894798</v>
      </c>
      <c r="BH261" s="4">
        <f>SUMPRODUCT('Respondent Data'!I261:Z261,'Product Coding'!A158:R158)</f>
        <v>-9.1976980274109943E-2</v>
      </c>
      <c r="BI261" s="4">
        <f>SUMPRODUCT('Respondent Data'!I261:Z261,'Product Coding'!A159:R159)</f>
        <v>-1.0538714185876301</v>
      </c>
      <c r="BJ261" s="4">
        <f>SUMPRODUCT('Respondent Data'!I261:Z261,'Product Coding'!A160:R160)</f>
        <v>5.987845027781221</v>
      </c>
      <c r="BK261" s="4">
        <f>SUMPRODUCT('Respondent Data'!I261:Z261,'Product Coding'!A161:R161)</f>
        <v>6.4287605753260806</v>
      </c>
      <c r="BL261" s="4">
        <f>SUMPRODUCT('Respondent Data'!I261:Z261,'Product Coding'!A162:R162)</f>
        <v>4.9045499353833826</v>
      </c>
      <c r="BM261" s="4">
        <f>SUMPRODUCT('Respondent Data'!I261:Z261,'Product Coding'!A163:R163)</f>
        <v>4.5167269439410305</v>
      </c>
      <c r="BN261" s="4">
        <f>SUMPRODUCT('Respondent Data'!I261:Z261,'Product Coding'!A164:R164)</f>
        <v>3.1098023873774401</v>
      </c>
      <c r="BO261" s="4">
        <f>SUMPRODUCT('Respondent Data'!I261:Z261,'Product Coding'!A165:R165)</f>
        <v>2.1479079490639199</v>
      </c>
      <c r="BP261" s="4">
        <f>SUMPRODUCT('Respondent Data'!I261:Z261,'Product Coding'!A166:R166)</f>
        <v>3.1495686969992804</v>
      </c>
      <c r="BQ261" s="4">
        <f>SUMPRODUCT('Respondent Data'!I261:Z261,'Product Coding'!A167:R167)</f>
        <v>3.5904842445441401</v>
      </c>
      <c r="BR261" s="4">
        <f>SUMPRODUCT('Respondent Data'!I261:Z261,'Product Coding'!A168:R168)</f>
        <v>2.0662736046014429</v>
      </c>
      <c r="BS261" s="4">
        <f>SUMPRODUCT('Respondent Data'!I261:Z261,'Product Coding'!A169:R169)</f>
        <v>1.6784506131590899</v>
      </c>
      <c r="BT261" s="4">
        <f>SUMPRODUCT('Respondent Data'!I261:Z261,'Product Coding'!A170:R170)</f>
        <v>0.2715260565955</v>
      </c>
      <c r="BU261" s="4">
        <f>SUMPRODUCT('Respondent Data'!I261:Z261,'Product Coding'!A171:R171)</f>
        <v>-0.69036838171802017</v>
      </c>
      <c r="BV261" s="4">
        <f>SUMPRODUCT('Respondent Data'!I261:Z261,'Product Coding'!A172:R172)</f>
        <v>3.4700597738992101</v>
      </c>
      <c r="BX261" s="4">
        <f t="shared" si="1352"/>
        <v>2.5687726205133751E-2</v>
      </c>
      <c r="BY261" s="4">
        <f t="shared" si="1353"/>
        <v>1.65286915184636E-2</v>
      </c>
      <c r="BZ261" s="4">
        <f t="shared" si="1354"/>
        <v>7.5891780949662077E-2</v>
      </c>
      <c r="CA261" s="4">
        <f t="shared" si="1355"/>
        <v>0.11184694588360591</v>
      </c>
      <c r="CB261" s="4">
        <f t="shared" si="1356"/>
        <v>0.45671334427009608</v>
      </c>
      <c r="CC261" s="4">
        <f t="shared" si="1357"/>
        <v>1.195058451996833</v>
      </c>
      <c r="CD261" s="4">
        <f t="shared" si="1358"/>
        <v>0.43890791446744781</v>
      </c>
      <c r="CE261" s="4">
        <f t="shared" si="1359"/>
        <v>0.28241400057412669</v>
      </c>
      <c r="CF261" s="4">
        <f t="shared" si="1360"/>
        <v>1.2967089043163185</v>
      </c>
      <c r="CG261" s="4">
        <f t="shared" si="1361"/>
        <v>1.9110492445032414</v>
      </c>
      <c r="CH261" s="4">
        <f t="shared" si="1362"/>
        <v>7.8035362041105838</v>
      </c>
      <c r="CI261" s="4">
        <f t="shared" si="1363"/>
        <v>20.419114118703117</v>
      </c>
      <c r="CJ261" s="4">
        <f t="shared" si="1364"/>
        <v>0.25275790599721265</v>
      </c>
      <c r="CK261" s="4">
        <f t="shared" si="1365"/>
        <v>0.16263632770446665</v>
      </c>
      <c r="CL261" s="4">
        <f t="shared" si="1366"/>
        <v>0.74674758995999102</v>
      </c>
      <c r="CM261" s="4">
        <f t="shared" si="1367"/>
        <v>1.1005333678803351</v>
      </c>
      <c r="CN261" s="4">
        <f t="shared" si="1368"/>
        <v>4.4938936057183207</v>
      </c>
      <c r="CO261" s="4">
        <f t="shared" si="1369"/>
        <v>11.75894158396248</v>
      </c>
      <c r="CP261" s="4">
        <f t="shared" si="1370"/>
        <v>4.318694636515735</v>
      </c>
      <c r="CQ261" s="4">
        <f t="shared" si="1371"/>
        <v>2.7788513019554815</v>
      </c>
      <c r="CR261" s="4">
        <f t="shared" si="1372"/>
        <v>12.759145154600347</v>
      </c>
      <c r="CS261" s="4">
        <f t="shared" si="1373"/>
        <v>18.804031210892433</v>
      </c>
      <c r="CT261" s="4">
        <f t="shared" si="1374"/>
        <v>76.783965017901764</v>
      </c>
      <c r="CU261" s="4">
        <f t="shared" si="1375"/>
        <v>200.91667459185473</v>
      </c>
      <c r="CV261" s="4">
        <f t="shared" si="1376"/>
        <v>3.5404669721984867E-2</v>
      </c>
      <c r="CW261" s="4">
        <f t="shared" si="1377"/>
        <v>2.2781030110435561E-2</v>
      </c>
      <c r="CX261" s="4">
        <f t="shared" si="1378"/>
        <v>0.10459950474709674</v>
      </c>
      <c r="CY261" s="4">
        <f t="shared" si="1379"/>
        <v>0.15415549616183571</v>
      </c>
      <c r="CZ261" s="4">
        <f t="shared" si="1380"/>
        <v>0.62947514242324631</v>
      </c>
      <c r="DA261" s="4">
        <f t="shared" si="1381"/>
        <v>1.6471154143241571</v>
      </c>
      <c r="DB261" s="4">
        <f t="shared" si="1382"/>
        <v>0.60493441988569607</v>
      </c>
      <c r="DC261" s="4">
        <f t="shared" si="1383"/>
        <v>0.38924326487071975</v>
      </c>
      <c r="DD261" s="4">
        <f t="shared" si="1384"/>
        <v>1.7872173705160799</v>
      </c>
      <c r="DE261" s="4">
        <f t="shared" si="1385"/>
        <v>2.6339453630023493</v>
      </c>
      <c r="DF261" s="4">
        <f t="shared" si="1386"/>
        <v>10.755394220718189</v>
      </c>
      <c r="DG261" s="4">
        <f t="shared" si="1387"/>
        <v>28.143090035104876</v>
      </c>
      <c r="DH261" s="4">
        <f t="shared" si="1388"/>
        <v>8.2229624689692648E-3</v>
      </c>
      <c r="DI261" s="4">
        <f t="shared" si="1389"/>
        <v>5.2910409014844569E-3</v>
      </c>
      <c r="DJ261" s="4">
        <f t="shared" si="1390"/>
        <v>2.4293908361869287E-2</v>
      </c>
      <c r="DK261" s="4">
        <f t="shared" si="1391"/>
        <v>3.580360639650234E-2</v>
      </c>
      <c r="DL261" s="4">
        <f t="shared" si="1392"/>
        <v>0.14619965422474354</v>
      </c>
      <c r="DM261" s="4">
        <f t="shared" si="1393"/>
        <v>0.38255315867663409</v>
      </c>
      <c r="DN261" s="4">
        <f t="shared" si="1394"/>
        <v>0.14049991342862042</v>
      </c>
      <c r="DO261" s="4">
        <f t="shared" si="1395"/>
        <v>9.0404254112938773E-2</v>
      </c>
      <c r="DP261" s="4">
        <f t="shared" si="1396"/>
        <v>0.41509273994209567</v>
      </c>
      <c r="DQ261" s="4">
        <f t="shared" si="1397"/>
        <v>0.61175076721121546</v>
      </c>
      <c r="DR261" s="4">
        <f t="shared" si="1398"/>
        <v>2.4980095481872597</v>
      </c>
      <c r="DS261" s="4">
        <f t="shared" si="1399"/>
        <v>6.536413838533508</v>
      </c>
      <c r="DT261" s="4">
        <f t="shared" si="1400"/>
        <v>3.6089370682859316E-3</v>
      </c>
      <c r="DU261" s="4">
        <f t="shared" si="1401"/>
        <v>2.3221598920392249E-3</v>
      </c>
      <c r="DV261" s="4">
        <f t="shared" si="1402"/>
        <v>1.0662238427032676E-2</v>
      </c>
      <c r="DW261" s="4">
        <f t="shared" si="1403"/>
        <v>1.5713675307441024E-2</v>
      </c>
      <c r="DX261" s="4">
        <f t="shared" si="1404"/>
        <v>6.4164874094141344E-2</v>
      </c>
      <c r="DY261" s="4">
        <f t="shared" si="1405"/>
        <v>0.16789694470185651</v>
      </c>
      <c r="DZ261" s="4">
        <f t="shared" si="1406"/>
        <v>6.1663341840239583E-2</v>
      </c>
      <c r="EA261" s="4">
        <f t="shared" si="1407"/>
        <v>3.9677095089529463E-2</v>
      </c>
      <c r="EB261" s="4">
        <f t="shared" si="1408"/>
        <v>0.18217808747230957</v>
      </c>
      <c r="EC261" s="4">
        <f t="shared" si="1409"/>
        <v>0.26848839802836333</v>
      </c>
      <c r="ED261" s="4">
        <f t="shared" si="1410"/>
        <v>1.096339584353621</v>
      </c>
      <c r="EE261" s="4">
        <f t="shared" si="1411"/>
        <v>2.8687357244496354</v>
      </c>
      <c r="EF261" s="4">
        <f t="shared" si="1412"/>
        <v>2.5090651942429208E-3</v>
      </c>
      <c r="EG261" s="4">
        <f t="shared" si="1413"/>
        <v>1.6144505848504022E-3</v>
      </c>
      <c r="EH261" s="4">
        <f t="shared" si="1414"/>
        <v>7.4127785616093138E-3</v>
      </c>
      <c r="EI261" s="4">
        <f t="shared" si="1415"/>
        <v>1.0924722443625327E-2</v>
      </c>
      <c r="EJ261" s="4">
        <f t="shared" si="1416"/>
        <v>4.4609769922935714E-2</v>
      </c>
      <c r="EK261" s="4">
        <f t="shared" si="1417"/>
        <v>0.11672810364943187</v>
      </c>
      <c r="EL261" s="4">
        <f t="shared" si="1418"/>
        <v>4.2870613104243366E-2</v>
      </c>
      <c r="EM261" s="4">
        <f t="shared" si="1419"/>
        <v>2.75849693175968E-2</v>
      </c>
      <c r="EN261" s="4">
        <f t="shared" si="1420"/>
        <v>0.12665687701991798</v>
      </c>
      <c r="EO261" s="4">
        <f t="shared" si="1421"/>
        <v>0.18666296524559786</v>
      </c>
      <c r="EP261" s="4">
        <f t="shared" si="1422"/>
        <v>0.76221542247033802</v>
      </c>
      <c r="EQ261" s="4">
        <f t="shared" si="1423"/>
        <v>1.9944501168917479</v>
      </c>
      <c r="ER261" s="4">
        <f t="shared" si="1424"/>
        <v>3.1115170730394624E-2</v>
      </c>
      <c r="ET261" s="4">
        <f t="shared" si="1425"/>
        <v>0.9749556072975798</v>
      </c>
      <c r="EU261" s="4">
        <f t="shared" si="1426"/>
        <v>0.98374006394863922</v>
      </c>
      <c r="EV261" s="4">
        <f t="shared" si="1427"/>
        <v>0.92946151063383509</v>
      </c>
      <c r="EW261" s="4">
        <f t="shared" si="1428"/>
        <v>0.8994043682921492</v>
      </c>
      <c r="EX261" s="4">
        <f t="shared" si="1429"/>
        <v>0.68647685828749105</v>
      </c>
      <c r="EY261" s="4">
        <f t="shared" si="1430"/>
        <v>0.45556873398533199</v>
      </c>
      <c r="EZ261" s="4">
        <f t="shared" si="1431"/>
        <v>0.69497150578263966</v>
      </c>
      <c r="FA261" s="4">
        <f t="shared" si="1432"/>
        <v>0.77977938446734663</v>
      </c>
      <c r="FB261" s="4">
        <f t="shared" si="1433"/>
        <v>0.43540563548155825</v>
      </c>
      <c r="FC261" s="4">
        <f t="shared" si="1434"/>
        <v>0.34351875080376593</v>
      </c>
      <c r="FD261" s="4">
        <f t="shared" si="1435"/>
        <v>0.11359071818584399</v>
      </c>
      <c r="FE261" s="4">
        <f t="shared" si="1436"/>
        <v>4.6687271679775148E-2</v>
      </c>
      <c r="FF261" s="4">
        <f t="shared" si="1437"/>
        <v>0.79823882588390938</v>
      </c>
      <c r="FG261" s="4">
        <f t="shared" si="1438"/>
        <v>0.86011418718905919</v>
      </c>
      <c r="FH261" s="4">
        <f t="shared" si="1439"/>
        <v>0.57249256031485629</v>
      </c>
      <c r="FI261" s="4">
        <f t="shared" si="1440"/>
        <v>0.47606956180329951</v>
      </c>
      <c r="FJ261" s="4">
        <f t="shared" si="1441"/>
        <v>0.18202027046158115</v>
      </c>
      <c r="FK261" s="4">
        <f t="shared" si="1442"/>
        <v>7.8376407119612745E-2</v>
      </c>
      <c r="FL261" s="4">
        <f t="shared" si="1443"/>
        <v>0.18801605813848674</v>
      </c>
      <c r="FM261" s="4">
        <f t="shared" si="1444"/>
        <v>0.26463068273750801</v>
      </c>
      <c r="FN261" s="4">
        <f t="shared" si="1445"/>
        <v>7.267893381193466E-2</v>
      </c>
      <c r="FO261" s="4">
        <f t="shared" si="1446"/>
        <v>5.0494769946130419E-2</v>
      </c>
      <c r="FP261" s="4">
        <f t="shared" si="1447"/>
        <v>1.2856120149825902E-2</v>
      </c>
      <c r="FQ261" s="4">
        <f t="shared" si="1448"/>
        <v>4.9525379814289979E-3</v>
      </c>
      <c r="FR261" s="4">
        <f t="shared" si="1449"/>
        <v>0.96580595900587218</v>
      </c>
      <c r="FS261" s="4">
        <f t="shared" si="1450"/>
        <v>0.97772638576609516</v>
      </c>
      <c r="FT261" s="4">
        <f t="shared" si="1451"/>
        <v>0.90530549371281388</v>
      </c>
      <c r="FU261" s="4">
        <f t="shared" si="1452"/>
        <v>0.86643437849190819</v>
      </c>
      <c r="FV261" s="4">
        <f t="shared" si="1453"/>
        <v>0.61369454124526679</v>
      </c>
      <c r="FW261" s="4">
        <f t="shared" si="1454"/>
        <v>0.37776970153578021</v>
      </c>
      <c r="FX261" s="4">
        <f t="shared" si="1455"/>
        <v>0.62307841841364475</v>
      </c>
      <c r="FY261" s="4">
        <f t="shared" si="1456"/>
        <v>0.71981633835241809</v>
      </c>
      <c r="FZ261" s="4">
        <f t="shared" si="1457"/>
        <v>0.35878077202670433</v>
      </c>
      <c r="GA261" s="4">
        <f t="shared" si="1458"/>
        <v>0.27518300362496495</v>
      </c>
      <c r="GB261" s="4">
        <f t="shared" si="1459"/>
        <v>8.5067330046452963E-2</v>
      </c>
      <c r="GC261" s="4">
        <f t="shared" si="1460"/>
        <v>3.4313451277658974E-2</v>
      </c>
      <c r="GD261" s="4">
        <f t="shared" si="1461"/>
        <v>0.9918441031646088</v>
      </c>
      <c r="GE261" s="4">
        <f t="shared" si="1462"/>
        <v>0.99473680686864607</v>
      </c>
      <c r="GF261" s="4">
        <f t="shared" si="1463"/>
        <v>0.97628228757044733</v>
      </c>
      <c r="GG261" s="4">
        <f t="shared" si="1464"/>
        <v>0.9654339817168035</v>
      </c>
      <c r="GH261" s="4">
        <f t="shared" si="1465"/>
        <v>0.87244835253101805</v>
      </c>
      <c r="GI261" s="4">
        <f t="shared" si="1466"/>
        <v>0.7232994939284576</v>
      </c>
      <c r="GJ261" s="4">
        <f t="shared" si="1467"/>
        <v>0.87680848391628241</v>
      </c>
      <c r="GK261" s="4">
        <f t="shared" si="1468"/>
        <v>0.91709106620600622</v>
      </c>
      <c r="GL261" s="4">
        <f t="shared" si="1469"/>
        <v>0.70666746551248583</v>
      </c>
      <c r="GM261" s="4">
        <f t="shared" si="1470"/>
        <v>0.6204433218482549</v>
      </c>
      <c r="GN261" s="4">
        <f t="shared" si="1471"/>
        <v>0.2858768640349254</v>
      </c>
      <c r="GO261" s="4">
        <f t="shared" si="1472"/>
        <v>0.13268910405198603</v>
      </c>
      <c r="GP261" s="4">
        <f t="shared" si="1473"/>
        <v>0.99640404052316611</v>
      </c>
      <c r="GQ261" s="4">
        <f t="shared" si="1474"/>
        <v>0.99768322004145904</v>
      </c>
      <c r="GR261" s="4">
        <f t="shared" si="1475"/>
        <v>0.98945024557004613</v>
      </c>
      <c r="GS261" s="4">
        <f t="shared" si="1476"/>
        <v>0.984529424295991</v>
      </c>
      <c r="GT261" s="4">
        <f t="shared" si="1477"/>
        <v>0.93970401048168306</v>
      </c>
      <c r="GU261" s="4">
        <f t="shared" si="1478"/>
        <v>0.85623993155944278</v>
      </c>
      <c r="GV261" s="4">
        <f t="shared" si="1479"/>
        <v>0.94191817743904105</v>
      </c>
      <c r="GW261" s="4">
        <f t="shared" si="1480"/>
        <v>0.96183709800193984</v>
      </c>
      <c r="GX261" s="4">
        <f t="shared" si="1481"/>
        <v>0.84589624067399505</v>
      </c>
      <c r="GY261" s="4">
        <f t="shared" si="1482"/>
        <v>0.78833988671423394</v>
      </c>
      <c r="GZ261" s="4">
        <f t="shared" si="1483"/>
        <v>0.47702195172178508</v>
      </c>
      <c r="HA261" s="4">
        <f t="shared" si="1484"/>
        <v>0.25848237543862201</v>
      </c>
      <c r="HB261" s="4">
        <f t="shared" si="1485"/>
        <v>0.99749721445784945</v>
      </c>
      <c r="HC261" s="4">
        <f t="shared" si="1486"/>
        <v>0.99838815166463735</v>
      </c>
      <c r="HD261" s="4">
        <f t="shared" si="1487"/>
        <v>0.99264176639471124</v>
      </c>
      <c r="HE261" s="4">
        <f t="shared" si="1488"/>
        <v>0.98919333734640713</v>
      </c>
      <c r="HF261" s="4">
        <f t="shared" si="1489"/>
        <v>0.95729527790437308</v>
      </c>
      <c r="HG261" s="4">
        <f t="shared" si="1490"/>
        <v>0.89547312074625141</v>
      </c>
      <c r="HH261" s="4">
        <f t="shared" si="1491"/>
        <v>0.95889172389599386</v>
      </c>
      <c r="HI261" s="4">
        <f t="shared" si="1492"/>
        <v>0.97315553444119018</v>
      </c>
      <c r="HJ261" s="4">
        <f t="shared" si="1493"/>
        <v>0.8875816767258069</v>
      </c>
      <c r="HK261" s="4">
        <f t="shared" si="1494"/>
        <v>0.84269925773998933</v>
      </c>
      <c r="HL261" s="4">
        <f t="shared" si="1495"/>
        <v>0.56746751120709371</v>
      </c>
      <c r="HM261" s="4">
        <f t="shared" si="1496"/>
        <v>0.33395112991162607</v>
      </c>
      <c r="HN261" s="4">
        <f t="shared" si="1497"/>
        <v>0.96982376788389779</v>
      </c>
      <c r="HP261" s="4">
        <f t="shared" ref="HP261:IU261" si="1507">IF(B1=1,ET261,0)</f>
        <v>0.9749556072975798</v>
      </c>
      <c r="HQ261" s="4">
        <f t="shared" si="1507"/>
        <v>0.98374006394863922</v>
      </c>
      <c r="HR261" s="4">
        <f t="shared" si="1507"/>
        <v>0.92946151063383509</v>
      </c>
      <c r="HS261" s="4">
        <f t="shared" si="1507"/>
        <v>0.8994043682921492</v>
      </c>
      <c r="HT261" s="4">
        <f t="shared" si="1507"/>
        <v>0.68647685828749105</v>
      </c>
      <c r="HU261" s="4">
        <f t="shared" si="1507"/>
        <v>0.45556873398533199</v>
      </c>
      <c r="HV261" s="4">
        <f t="shared" si="1507"/>
        <v>0.69497150578263966</v>
      </c>
      <c r="HW261" s="4">
        <f t="shared" si="1507"/>
        <v>0.77977938446734663</v>
      </c>
      <c r="HX261" s="4">
        <f t="shared" si="1507"/>
        <v>0.43540563548155825</v>
      </c>
      <c r="HY261" s="4">
        <f t="shared" si="1507"/>
        <v>0.34351875080376593</v>
      </c>
      <c r="HZ261" s="4">
        <f t="shared" si="1507"/>
        <v>0.11359071818584399</v>
      </c>
      <c r="IA261" s="4">
        <f t="shared" si="1507"/>
        <v>4.6687271679775148E-2</v>
      </c>
      <c r="IB261" s="4">
        <f t="shared" si="1507"/>
        <v>0.79823882588390938</v>
      </c>
      <c r="IC261" s="4">
        <f t="shared" si="1507"/>
        <v>0.86011418718905919</v>
      </c>
      <c r="ID261" s="4">
        <f t="shared" si="1507"/>
        <v>0.57249256031485629</v>
      </c>
      <c r="IE261" s="4">
        <f t="shared" si="1507"/>
        <v>0.47606956180329951</v>
      </c>
      <c r="IF261" s="4">
        <f t="shared" si="1507"/>
        <v>0.18202027046158115</v>
      </c>
      <c r="IG261" s="4">
        <f t="shared" si="1507"/>
        <v>7.8376407119612745E-2</v>
      </c>
      <c r="IH261" s="4">
        <f t="shared" si="1507"/>
        <v>0.18801605813848674</v>
      </c>
      <c r="II261" s="4">
        <f t="shared" si="1507"/>
        <v>0.26463068273750801</v>
      </c>
      <c r="IJ261" s="4">
        <f t="shared" si="1507"/>
        <v>7.267893381193466E-2</v>
      </c>
      <c r="IK261" s="4">
        <f t="shared" si="1507"/>
        <v>5.0494769946130419E-2</v>
      </c>
      <c r="IL261" s="4">
        <f t="shared" si="1507"/>
        <v>1.2856120149825902E-2</v>
      </c>
      <c r="IM261" s="4">
        <f t="shared" si="1507"/>
        <v>4.9525379814289979E-3</v>
      </c>
      <c r="IN261" s="4">
        <f t="shared" si="1507"/>
        <v>0.96580595900587218</v>
      </c>
      <c r="IO261" s="4">
        <f t="shared" si="1507"/>
        <v>0.97772638576609516</v>
      </c>
      <c r="IP261" s="4">
        <f t="shared" si="1507"/>
        <v>0.90530549371281388</v>
      </c>
      <c r="IQ261" s="4">
        <f t="shared" si="1507"/>
        <v>0.86643437849190819</v>
      </c>
      <c r="IR261" s="4">
        <f t="shared" si="1507"/>
        <v>0.61369454124526679</v>
      </c>
      <c r="IS261" s="4">
        <f t="shared" si="1507"/>
        <v>0.37776970153578021</v>
      </c>
      <c r="IT261" s="4">
        <f t="shared" si="1507"/>
        <v>0.62307841841364475</v>
      </c>
      <c r="IU261" s="4">
        <f t="shared" si="1507"/>
        <v>0.71981633835241809</v>
      </c>
      <c r="IV261" s="4">
        <f t="shared" ref="IV261:KA261" si="1508">IF(AH1=1,FZ261,0)</f>
        <v>0.35878077202670433</v>
      </c>
      <c r="IW261" s="4">
        <f t="shared" si="1508"/>
        <v>0.27518300362496495</v>
      </c>
      <c r="IX261" s="4">
        <f t="shared" si="1508"/>
        <v>8.5067330046452963E-2</v>
      </c>
      <c r="IY261" s="4">
        <f t="shared" si="1508"/>
        <v>3.4313451277658974E-2</v>
      </c>
      <c r="IZ261" s="4">
        <f t="shared" si="1508"/>
        <v>0.9918441031646088</v>
      </c>
      <c r="JA261" s="4">
        <f t="shared" si="1508"/>
        <v>0.99473680686864607</v>
      </c>
      <c r="JB261" s="4">
        <f t="shared" si="1508"/>
        <v>0.97628228757044733</v>
      </c>
      <c r="JC261" s="4">
        <f t="shared" si="1508"/>
        <v>0.9654339817168035</v>
      </c>
      <c r="JD261" s="4">
        <f t="shared" si="1508"/>
        <v>0.87244835253101805</v>
      </c>
      <c r="JE261" s="4">
        <f t="shared" si="1508"/>
        <v>0.7232994939284576</v>
      </c>
      <c r="JF261" s="4">
        <f t="shared" si="1508"/>
        <v>0.87680848391628241</v>
      </c>
      <c r="JG261" s="4">
        <f t="shared" si="1508"/>
        <v>0.91709106620600622</v>
      </c>
      <c r="JH261" s="4">
        <f t="shared" si="1508"/>
        <v>0.70666746551248583</v>
      </c>
      <c r="JI261" s="4">
        <f t="shared" si="1508"/>
        <v>0.6204433218482549</v>
      </c>
      <c r="JJ261" s="4">
        <f t="shared" si="1508"/>
        <v>0.2858768640349254</v>
      </c>
      <c r="JK261" s="4">
        <f t="shared" si="1508"/>
        <v>0.13268910405198603</v>
      </c>
      <c r="JL261" s="4">
        <f t="shared" si="1508"/>
        <v>0.99640404052316611</v>
      </c>
      <c r="JM261" s="4">
        <f t="shared" si="1508"/>
        <v>0.99768322004145904</v>
      </c>
      <c r="JN261" s="4">
        <f t="shared" si="1508"/>
        <v>0.98945024557004613</v>
      </c>
      <c r="JO261" s="4">
        <f t="shared" si="1508"/>
        <v>0.984529424295991</v>
      </c>
      <c r="JP261" s="4">
        <f t="shared" si="1508"/>
        <v>0.93970401048168306</v>
      </c>
      <c r="JQ261" s="4">
        <f t="shared" si="1508"/>
        <v>0.85623993155944278</v>
      </c>
      <c r="JR261" s="4">
        <f t="shared" si="1508"/>
        <v>0.94191817743904105</v>
      </c>
      <c r="JS261" s="4">
        <f t="shared" si="1508"/>
        <v>0.96183709800193984</v>
      </c>
      <c r="JT261" s="4">
        <f t="shared" si="1508"/>
        <v>0.84589624067399505</v>
      </c>
      <c r="JU261" s="4">
        <f t="shared" si="1508"/>
        <v>0.78833988671423394</v>
      </c>
      <c r="JV261" s="4">
        <f t="shared" si="1508"/>
        <v>0.47702195172178508</v>
      </c>
      <c r="JW261" s="4">
        <f t="shared" si="1508"/>
        <v>0.25848237543862201</v>
      </c>
      <c r="JX261" s="4">
        <f t="shared" si="1508"/>
        <v>0.99749721445784945</v>
      </c>
      <c r="JY261" s="4">
        <f t="shared" si="1508"/>
        <v>0.99838815166463735</v>
      </c>
      <c r="JZ261" s="4">
        <f t="shared" si="1508"/>
        <v>0.99264176639471124</v>
      </c>
      <c r="KA261" s="4">
        <f t="shared" si="1508"/>
        <v>0.98919333734640713</v>
      </c>
      <c r="KB261" s="4">
        <f t="shared" ref="KB261:KJ261" si="1509">IF(BN1=1,HF261,0)</f>
        <v>0.95729527790437308</v>
      </c>
      <c r="KC261" s="4">
        <f t="shared" si="1509"/>
        <v>0.89547312074625141</v>
      </c>
      <c r="KD261" s="4">
        <f t="shared" si="1509"/>
        <v>0.95889172389599386</v>
      </c>
      <c r="KE261" s="4">
        <f t="shared" si="1509"/>
        <v>0.97315553444119018</v>
      </c>
      <c r="KF261" s="4">
        <f t="shared" si="1509"/>
        <v>0.8875816767258069</v>
      </c>
      <c r="KG261" s="4">
        <f t="shared" si="1509"/>
        <v>0.84269925773998933</v>
      </c>
      <c r="KH261" s="4">
        <f t="shared" si="1509"/>
        <v>0.56746751120709371</v>
      </c>
      <c r="KI261" s="4">
        <f t="shared" si="1509"/>
        <v>0.33395112991162607</v>
      </c>
      <c r="KJ261" s="4">
        <f t="shared" si="1509"/>
        <v>0</v>
      </c>
    </row>
    <row r="262" spans="1:296" x14ac:dyDescent="0.2">
      <c r="A262" s="4" t="str">
        <f>'Respondent Data'!A262</f>
        <v>2213</v>
      </c>
      <c r="B262" s="4">
        <f>SUMPRODUCT('Respondent Data'!I262:Z262,'Product Coding'!A100:R100)</f>
        <v>2.4782952839644179</v>
      </c>
      <c r="C262" s="4">
        <f>SUMPRODUCT('Respondent Data'!I262:Z262,'Product Coding'!A101:R101)</f>
        <v>2.073222411856686</v>
      </c>
      <c r="D262" s="4">
        <f>SUMPRODUCT('Respondent Data'!I262:Z262,'Product Coding'!A102:R102)</f>
        <v>1.441887399489777</v>
      </c>
      <c r="E262" s="4">
        <f>SUMPRODUCT('Respondent Data'!I262:Z262,'Product Coding'!A103:R103)</f>
        <v>1.0050212486578789</v>
      </c>
      <c r="F262" s="4">
        <f>SUMPRODUCT('Respondent Data'!I262:Z262,'Product Coding'!A104:R104)</f>
        <v>0.49500503015702702</v>
      </c>
      <c r="G262" s="4">
        <f>SUMPRODUCT('Respondent Data'!I262:Z262,'Product Coding'!A105:R105)</f>
        <v>0.44183600143891688</v>
      </c>
      <c r="H262" s="4">
        <f>SUMPRODUCT('Respondent Data'!I262:Z262,'Product Coding'!A106:R106)</f>
        <v>-0.63280836851590205</v>
      </c>
      <c r="I262" s="4">
        <f>SUMPRODUCT('Respondent Data'!I262:Z262,'Product Coding'!A107:R107)</f>
        <v>-1.037881240623634</v>
      </c>
      <c r="J262" s="4">
        <f>SUMPRODUCT('Respondent Data'!I262:Z262,'Product Coding'!A108:R108)</f>
        <v>-1.669216252990543</v>
      </c>
      <c r="K262" s="4">
        <f>SUMPRODUCT('Respondent Data'!I262:Z262,'Product Coding'!A109:R109)</f>
        <v>-2.1060824038224411</v>
      </c>
      <c r="L262" s="4">
        <f>SUMPRODUCT('Respondent Data'!I262:Z262,'Product Coding'!A110:R110)</f>
        <v>-2.6160986223232929</v>
      </c>
      <c r="M262" s="4">
        <f>SUMPRODUCT('Respondent Data'!I262:Z262,'Product Coding'!A111:R111)</f>
        <v>-2.6692676510414031</v>
      </c>
      <c r="N262" s="4">
        <f>SUMPRODUCT('Respondent Data'!I262:Z262,'Product Coding'!A112:R112)</f>
        <v>-0.60393035967579878</v>
      </c>
      <c r="O262" s="4">
        <f>SUMPRODUCT('Respondent Data'!I262:Z262,'Product Coding'!A113:R113)</f>
        <v>-1.0090032317835311</v>
      </c>
      <c r="P262" s="4">
        <f>SUMPRODUCT('Respondent Data'!I262:Z262,'Product Coding'!A114:R114)</f>
        <v>-1.6403382441504399</v>
      </c>
      <c r="Q262" s="4">
        <f>SUMPRODUCT('Respondent Data'!I262:Z262,'Product Coding'!A115:R115)</f>
        <v>-2.0772043949823376</v>
      </c>
      <c r="R262" s="4">
        <f>SUMPRODUCT('Respondent Data'!I262:Z262,'Product Coding'!A116:R116)</f>
        <v>-2.5872206134831899</v>
      </c>
      <c r="S262" s="4">
        <f>SUMPRODUCT('Respondent Data'!I262:Z262,'Product Coding'!A117:R117)</f>
        <v>-2.6403896422013</v>
      </c>
      <c r="T262" s="4">
        <f>SUMPRODUCT('Respondent Data'!I262:Z262,'Product Coding'!A118:R118)</f>
        <v>-3.7150340121561189</v>
      </c>
      <c r="U262" s="4">
        <f>SUMPRODUCT('Respondent Data'!I262:Z262,'Product Coding'!A119:R119)</f>
        <v>-4.1201068842638513</v>
      </c>
      <c r="V262" s="4">
        <f>SUMPRODUCT('Respondent Data'!I262:Z262,'Product Coding'!A120:R120)</f>
        <v>-4.7514418966307597</v>
      </c>
      <c r="W262" s="4">
        <f>SUMPRODUCT('Respondent Data'!I262:Z262,'Product Coding'!A121:R121)</f>
        <v>-5.1883080474626579</v>
      </c>
      <c r="X262" s="4">
        <f>SUMPRODUCT('Respondent Data'!I262:Z262,'Product Coding'!A122:R122)</f>
        <v>-5.6983242659635103</v>
      </c>
      <c r="Y262" s="4">
        <f>SUMPRODUCT('Respondent Data'!I262:Z262,'Product Coding'!A123:R123)</f>
        <v>-5.7514932946816204</v>
      </c>
      <c r="Z262" s="4">
        <f>SUMPRODUCT('Respondent Data'!I262:Z262,'Product Coding'!A124:R124)</f>
        <v>1.3143329061766909</v>
      </c>
      <c r="AA262" s="4">
        <f>SUMPRODUCT('Respondent Data'!I262:Z262,'Product Coding'!A125:R125)</f>
        <v>0.90926003406895883</v>
      </c>
      <c r="AB262" s="4">
        <f>SUMPRODUCT('Respondent Data'!I262:Z262,'Product Coding'!A126:R126)</f>
        <v>0.27792502170204991</v>
      </c>
      <c r="AC262" s="4">
        <f>SUMPRODUCT('Respondent Data'!I262:Z262,'Product Coding'!A127:R127)</f>
        <v>-0.15894112912984815</v>
      </c>
      <c r="AD262" s="4">
        <f>SUMPRODUCT('Respondent Data'!I262:Z262,'Product Coding'!A128:R128)</f>
        <v>-0.66895734763070025</v>
      </c>
      <c r="AE262" s="4">
        <f>SUMPRODUCT('Respondent Data'!I262:Z262,'Product Coding'!A129:R129)</f>
        <v>-0.72212637634881038</v>
      </c>
      <c r="AF262" s="4">
        <f>SUMPRODUCT('Respondent Data'!I262:Z262,'Product Coding'!A130:R130)</f>
        <v>-1.7967707463036291</v>
      </c>
      <c r="AG262" s="4">
        <f>SUMPRODUCT('Respondent Data'!I262:Z262,'Product Coding'!A131:R131)</f>
        <v>-2.201843618411361</v>
      </c>
      <c r="AH262" s="4">
        <f>SUMPRODUCT('Respondent Data'!I262:Z262,'Product Coding'!A132:R132)</f>
        <v>-2.8331786307782698</v>
      </c>
      <c r="AI262" s="4">
        <f>SUMPRODUCT('Respondent Data'!I262:Z262,'Product Coding'!A133:R133)</f>
        <v>-3.2700447816101681</v>
      </c>
      <c r="AJ262" s="4">
        <f>SUMPRODUCT('Respondent Data'!I262:Z262,'Product Coding'!A134:R134)</f>
        <v>-3.7800610001110204</v>
      </c>
      <c r="AK262" s="4">
        <f>SUMPRODUCT('Respondent Data'!I262:Z262,'Product Coding'!A135:R135)</f>
        <v>-3.8332300288291306</v>
      </c>
      <c r="AL262" s="4">
        <f>SUMPRODUCT('Respondent Data'!I262:Z262,'Product Coding'!A136:R136)</f>
        <v>3.5908952324349102</v>
      </c>
      <c r="AM262" s="4">
        <f>SUMPRODUCT('Respondent Data'!I262:Z262,'Product Coding'!A137:R137)</f>
        <v>3.1858223603271778</v>
      </c>
      <c r="AN262" s="4">
        <f>SUMPRODUCT('Respondent Data'!I262:Z262,'Product Coding'!A138:R138)</f>
        <v>2.554487347960269</v>
      </c>
      <c r="AO262" s="4">
        <f>SUMPRODUCT('Respondent Data'!I262:Z262,'Product Coding'!A139:R139)</f>
        <v>2.1176211971283712</v>
      </c>
      <c r="AP262" s="4">
        <f>SUMPRODUCT('Respondent Data'!I262:Z262,'Product Coding'!A140:R140)</f>
        <v>1.6076049786275188</v>
      </c>
      <c r="AQ262" s="4">
        <f>SUMPRODUCT('Respondent Data'!I262:Z262,'Product Coding'!A141:R141)</f>
        <v>1.5544359499094089</v>
      </c>
      <c r="AR262" s="4">
        <f>SUMPRODUCT('Respondent Data'!I262:Z262,'Product Coding'!A142:R142)</f>
        <v>0.47979157995458999</v>
      </c>
      <c r="AS262" s="4">
        <f>SUMPRODUCT('Respondent Data'!I262:Z262,'Product Coding'!A143:R143)</f>
        <v>7.4718707846858079E-2</v>
      </c>
      <c r="AT262" s="4">
        <f>SUMPRODUCT('Respondent Data'!I262:Z262,'Product Coding'!A144:R144)</f>
        <v>-0.55661630452005095</v>
      </c>
      <c r="AU262" s="4">
        <f>SUMPRODUCT('Respondent Data'!I262:Z262,'Product Coding'!A145:R145)</f>
        <v>-0.99348245535194901</v>
      </c>
      <c r="AV262" s="4">
        <f>SUMPRODUCT('Respondent Data'!I262:Z262,'Product Coding'!A146:R146)</f>
        <v>-1.5034986738528011</v>
      </c>
      <c r="AW262" s="4">
        <f>SUMPRODUCT('Respondent Data'!I262:Z262,'Product Coding'!A147:R147)</f>
        <v>-1.556667702570911</v>
      </c>
      <c r="AX262" s="4">
        <f>SUMPRODUCT('Respondent Data'!I262:Z262,'Product Coding'!A148:R148)</f>
        <v>4.7103325520575607</v>
      </c>
      <c r="AY262" s="4">
        <f>SUMPRODUCT('Respondent Data'!I262:Z262,'Product Coding'!A149:R149)</f>
        <v>4.3052596799498293</v>
      </c>
      <c r="AZ262" s="4">
        <f>SUMPRODUCT('Respondent Data'!I262:Z262,'Product Coding'!A150:R150)</f>
        <v>3.67392466758292</v>
      </c>
      <c r="BA262" s="4">
        <f>SUMPRODUCT('Respondent Data'!I262:Z262,'Product Coding'!A151:R151)</f>
        <v>3.2370585167510217</v>
      </c>
      <c r="BB262" s="4">
        <f>SUMPRODUCT('Respondent Data'!I262:Z262,'Product Coding'!A152:R152)</f>
        <v>2.7270422982501703</v>
      </c>
      <c r="BC262" s="4">
        <f>SUMPRODUCT('Respondent Data'!I262:Z262,'Product Coding'!A153:R153)</f>
        <v>2.6738732695320602</v>
      </c>
      <c r="BD262" s="4">
        <f>SUMPRODUCT('Respondent Data'!I262:Z262,'Product Coding'!A154:R154)</f>
        <v>1.599228899577241</v>
      </c>
      <c r="BE262" s="4">
        <f>SUMPRODUCT('Respondent Data'!I262:Z262,'Product Coding'!A155:R155)</f>
        <v>1.1941560274695091</v>
      </c>
      <c r="BF262" s="4">
        <f>SUMPRODUCT('Respondent Data'!I262:Z262,'Product Coding'!A156:R156)</f>
        <v>0.56282101510259985</v>
      </c>
      <c r="BG262" s="4">
        <f>SUMPRODUCT('Respondent Data'!I262:Z262,'Product Coding'!A157:R157)</f>
        <v>0.12595486427070202</v>
      </c>
      <c r="BH262" s="4">
        <f>SUMPRODUCT('Respondent Data'!I262:Z262,'Product Coding'!A158:R158)</f>
        <v>-0.38406135423014987</v>
      </c>
      <c r="BI262" s="4">
        <f>SUMPRODUCT('Respondent Data'!I262:Z262,'Product Coding'!A159:R159)</f>
        <v>-0.43723038294826</v>
      </c>
      <c r="BJ262" s="4">
        <f>SUMPRODUCT('Respondent Data'!I262:Z262,'Product Coding'!A160:R160)</f>
        <v>6.1428680075789908</v>
      </c>
      <c r="BK262" s="4">
        <f>SUMPRODUCT('Respondent Data'!I262:Z262,'Product Coding'!A161:R161)</f>
        <v>5.7377951354712593</v>
      </c>
      <c r="BL262" s="4">
        <f>SUMPRODUCT('Respondent Data'!I262:Z262,'Product Coding'!A162:R162)</f>
        <v>5.10646012310435</v>
      </c>
      <c r="BM262" s="4">
        <f>SUMPRODUCT('Respondent Data'!I262:Z262,'Product Coding'!A163:R163)</f>
        <v>4.6695939722724518</v>
      </c>
      <c r="BN262" s="4">
        <f>SUMPRODUCT('Respondent Data'!I262:Z262,'Product Coding'!A164:R164)</f>
        <v>4.1595777537715994</v>
      </c>
      <c r="BO262" s="4">
        <f>SUMPRODUCT('Respondent Data'!I262:Z262,'Product Coding'!A165:R165)</f>
        <v>4.1064087250534902</v>
      </c>
      <c r="BP262" s="4">
        <f>SUMPRODUCT('Respondent Data'!I262:Z262,'Product Coding'!A166:R166)</f>
        <v>3.0317643550986704</v>
      </c>
      <c r="BQ262" s="4">
        <f>SUMPRODUCT('Respondent Data'!I262:Z262,'Product Coding'!A167:R167)</f>
        <v>2.6266914829909389</v>
      </c>
      <c r="BR262" s="4">
        <f>SUMPRODUCT('Respondent Data'!I262:Z262,'Product Coding'!A168:R168)</f>
        <v>1.9953564706240299</v>
      </c>
      <c r="BS262" s="4">
        <f>SUMPRODUCT('Respondent Data'!I262:Z262,'Product Coding'!A169:R169)</f>
        <v>1.558490319792132</v>
      </c>
      <c r="BT262" s="4">
        <f>SUMPRODUCT('Respondent Data'!I262:Z262,'Product Coding'!A170:R170)</f>
        <v>1.0484741012912797</v>
      </c>
      <c r="BU262" s="4">
        <f>SUMPRODUCT('Respondent Data'!I262:Z262,'Product Coding'!A171:R171)</f>
        <v>0.99530507257317002</v>
      </c>
      <c r="BV262" s="4">
        <f>SUMPRODUCT('Respondent Data'!I262:Z262,'Product Coding'!A172:R172)</f>
        <v>9.13519325640471</v>
      </c>
      <c r="BX262" s="4">
        <f t="shared" si="1352"/>
        <v>8.388610576219134E-2</v>
      </c>
      <c r="BY262" s="4">
        <f t="shared" si="1353"/>
        <v>0.12577981359544771</v>
      </c>
      <c r="BZ262" s="4">
        <f t="shared" si="1354"/>
        <v>0.23648100308703449</v>
      </c>
      <c r="CA262" s="4">
        <f t="shared" si="1355"/>
        <v>0.36603685692943699</v>
      </c>
      <c r="CB262" s="4">
        <f t="shared" si="1356"/>
        <v>0.60956784106663831</v>
      </c>
      <c r="CC262" s="4">
        <f t="shared" si="1357"/>
        <v>0.64285505411490051</v>
      </c>
      <c r="CD262" s="4">
        <f t="shared" si="1358"/>
        <v>1.882891012931569</v>
      </c>
      <c r="CE262" s="4">
        <f t="shared" si="1359"/>
        <v>2.8232289301694942</v>
      </c>
      <c r="CF262" s="4">
        <f t="shared" si="1360"/>
        <v>5.308006032654677</v>
      </c>
      <c r="CG262" s="4">
        <f t="shared" si="1361"/>
        <v>8.2159912187125403</v>
      </c>
      <c r="CH262" s="4">
        <f t="shared" si="1362"/>
        <v>13.682239737892083</v>
      </c>
      <c r="CI262" s="4">
        <f t="shared" si="1363"/>
        <v>14.429397967787652</v>
      </c>
      <c r="CJ262" s="4">
        <f t="shared" si="1364"/>
        <v>1.8292944749016318</v>
      </c>
      <c r="CK262" s="4">
        <f t="shared" si="1365"/>
        <v>2.7428656506786355</v>
      </c>
      <c r="CL262" s="4">
        <f t="shared" si="1366"/>
        <v>5.1569135130991386</v>
      </c>
      <c r="CM262" s="4">
        <f t="shared" si="1367"/>
        <v>7.9821228308010381</v>
      </c>
      <c r="CN262" s="4">
        <f t="shared" si="1368"/>
        <v>13.292774454235063</v>
      </c>
      <c r="CO262" s="4">
        <f t="shared" si="1369"/>
        <v>14.018664807122377</v>
      </c>
      <c r="CP262" s="4">
        <f t="shared" si="1370"/>
        <v>41.059983599215784</v>
      </c>
      <c r="CQ262" s="4">
        <f t="shared" si="1371"/>
        <v>61.565822330367681</v>
      </c>
      <c r="CR262" s="4">
        <f t="shared" si="1372"/>
        <v>115.75106532905863</v>
      </c>
      <c r="CS262" s="4">
        <f t="shared" si="1373"/>
        <v>179.16515739612711</v>
      </c>
      <c r="CT262" s="4">
        <f t="shared" si="1374"/>
        <v>298.36699807903602</v>
      </c>
      <c r="CU262" s="4">
        <f t="shared" si="1375"/>
        <v>314.6601900135849</v>
      </c>
      <c r="CV262" s="4">
        <f t="shared" si="1376"/>
        <v>0.26865348055271127</v>
      </c>
      <c r="CW262" s="4">
        <f t="shared" si="1377"/>
        <v>0.40282218847401108</v>
      </c>
      <c r="CX262" s="4">
        <f t="shared" si="1378"/>
        <v>0.75735360446977373</v>
      </c>
      <c r="CY262" s="4">
        <f t="shared" si="1379"/>
        <v>1.1722689321571771</v>
      </c>
      <c r="CZ262" s="4">
        <f t="shared" si="1380"/>
        <v>1.9522007923434257</v>
      </c>
      <c r="DA262" s="4">
        <f t="shared" si="1381"/>
        <v>2.0588063566625872</v>
      </c>
      <c r="DB262" s="4">
        <f t="shared" si="1382"/>
        <v>6.0301431271527415</v>
      </c>
      <c r="DC262" s="4">
        <f t="shared" si="1383"/>
        <v>9.0416675276037832</v>
      </c>
      <c r="DD262" s="4">
        <f t="shared" si="1384"/>
        <v>16.999409884517394</v>
      </c>
      <c r="DE262" s="4">
        <f t="shared" si="1385"/>
        <v>26.312517633790041</v>
      </c>
      <c r="DF262" s="4">
        <f t="shared" si="1386"/>
        <v>43.818714600506013</v>
      </c>
      <c r="DG262" s="4">
        <f t="shared" si="1387"/>
        <v>46.211562106791355</v>
      </c>
      <c r="DH262" s="4">
        <f t="shared" si="1388"/>
        <v>2.757363455862389E-2</v>
      </c>
      <c r="DI262" s="4">
        <f t="shared" si="1389"/>
        <v>4.1344231960948649E-2</v>
      </c>
      <c r="DJ262" s="4">
        <f t="shared" si="1390"/>
        <v>7.773207135951761E-2</v>
      </c>
      <c r="DK262" s="4">
        <f t="shared" si="1391"/>
        <v>0.12031749997517034</v>
      </c>
      <c r="DL262" s="4">
        <f t="shared" si="1392"/>
        <v>0.20036692293131131</v>
      </c>
      <c r="DM262" s="4">
        <f t="shared" si="1393"/>
        <v>0.21130853763291454</v>
      </c>
      <c r="DN262" s="4">
        <f t="shared" si="1394"/>
        <v>0.61891237210933348</v>
      </c>
      <c r="DO262" s="4">
        <f t="shared" si="1395"/>
        <v>0.9280044899988068</v>
      </c>
      <c r="DP262" s="4">
        <f t="shared" si="1396"/>
        <v>1.7447587684462298</v>
      </c>
      <c r="DQ262" s="4">
        <f t="shared" si="1397"/>
        <v>2.7006229141673841</v>
      </c>
      <c r="DR262" s="4">
        <f t="shared" si="1398"/>
        <v>4.4973965002695229</v>
      </c>
      <c r="DS262" s="4">
        <f t="shared" si="1399"/>
        <v>4.7429898294796411</v>
      </c>
      <c r="DT262" s="4">
        <f t="shared" si="1400"/>
        <v>9.0017835229915504E-3</v>
      </c>
      <c r="DU262" s="4">
        <f t="shared" si="1401"/>
        <v>1.3497380087689888E-2</v>
      </c>
      <c r="DV262" s="4">
        <f t="shared" si="1402"/>
        <v>2.5376679221755443E-2</v>
      </c>
      <c r="DW262" s="4">
        <f t="shared" si="1403"/>
        <v>3.9279264635981206E-2</v>
      </c>
      <c r="DX262" s="4">
        <f t="shared" si="1404"/>
        <v>6.5412474425918007E-2</v>
      </c>
      <c r="DY262" s="4">
        <f t="shared" si="1405"/>
        <v>6.898451157344776E-2</v>
      </c>
      <c r="DZ262" s="4">
        <f t="shared" si="1406"/>
        <v>0.20205226052388273</v>
      </c>
      <c r="EA262" s="4">
        <f t="shared" si="1407"/>
        <v>0.30295953584112262</v>
      </c>
      <c r="EB262" s="4">
        <f t="shared" si="1408"/>
        <v>0.56959994519409951</v>
      </c>
      <c r="EC262" s="4">
        <f t="shared" si="1409"/>
        <v>0.88165464001052696</v>
      </c>
      <c r="ED262" s="4">
        <f t="shared" si="1410"/>
        <v>1.4682355213786689</v>
      </c>
      <c r="EE262" s="4">
        <f t="shared" si="1411"/>
        <v>1.5484127638651459</v>
      </c>
      <c r="EF262" s="4">
        <f t="shared" si="1412"/>
        <v>2.1487521351886327E-3</v>
      </c>
      <c r="EG262" s="4">
        <f t="shared" si="1413"/>
        <v>3.2218642237730479E-3</v>
      </c>
      <c r="EH262" s="4">
        <f t="shared" si="1414"/>
        <v>6.0574877770025234E-3</v>
      </c>
      <c r="EI262" s="4">
        <f t="shared" si="1415"/>
        <v>9.3760757009578675E-3</v>
      </c>
      <c r="EJ262" s="4">
        <f t="shared" si="1416"/>
        <v>1.5614149543995343E-2</v>
      </c>
      <c r="EK262" s="4">
        <f t="shared" si="1417"/>
        <v>1.6466805290284246E-2</v>
      </c>
      <c r="EL262" s="4">
        <f t="shared" si="1418"/>
        <v>4.8230467341442949E-2</v>
      </c>
      <c r="EM262" s="4">
        <f t="shared" si="1419"/>
        <v>7.2317329988183118E-2</v>
      </c>
      <c r="EN262" s="4">
        <f t="shared" si="1420"/>
        <v>0.13596517793536131</v>
      </c>
      <c r="EO262" s="4">
        <f t="shared" si="1421"/>
        <v>0.21045354905313285</v>
      </c>
      <c r="EP262" s="4">
        <f t="shared" si="1422"/>
        <v>0.35047212626967911</v>
      </c>
      <c r="EQ262" s="4">
        <f t="shared" si="1423"/>
        <v>0.36961066926466762</v>
      </c>
      <c r="ER262" s="4">
        <f t="shared" si="1424"/>
        <v>1.078042736092361E-4</v>
      </c>
      <c r="ET262" s="4">
        <f t="shared" si="1425"/>
        <v>0.92260616192399436</v>
      </c>
      <c r="EU262" s="4">
        <f t="shared" si="1426"/>
        <v>0.88827316667391665</v>
      </c>
      <c r="EV262" s="4">
        <f t="shared" si="1427"/>
        <v>0.80874675591729339</v>
      </c>
      <c r="EW262" s="4">
        <f t="shared" si="1428"/>
        <v>0.73204466989843109</v>
      </c>
      <c r="EX262" s="4">
        <f t="shared" si="1429"/>
        <v>0.62128477873744914</v>
      </c>
      <c r="EY262" s="4">
        <f t="shared" si="1430"/>
        <v>0.60869642607561436</v>
      </c>
      <c r="EZ262" s="4">
        <f t="shared" si="1431"/>
        <v>0.34687402177688115</v>
      </c>
      <c r="FA262" s="4">
        <f t="shared" si="1432"/>
        <v>0.26155901680616006</v>
      </c>
      <c r="FB262" s="4">
        <f t="shared" si="1433"/>
        <v>0.15852870064221505</v>
      </c>
      <c r="FC262" s="4">
        <f t="shared" si="1434"/>
        <v>0.10850704783328759</v>
      </c>
      <c r="FD262" s="4">
        <f t="shared" si="1435"/>
        <v>6.8109499494085304E-2</v>
      </c>
      <c r="FE262" s="4">
        <f t="shared" si="1436"/>
        <v>6.4811342742453426E-2</v>
      </c>
      <c r="FF262" s="4">
        <f t="shared" si="1437"/>
        <v>0.35344500506076443</v>
      </c>
      <c r="FG262" s="4">
        <f t="shared" si="1438"/>
        <v>0.26717496520845879</v>
      </c>
      <c r="FH262" s="4">
        <f t="shared" si="1439"/>
        <v>0.16241904289745998</v>
      </c>
      <c r="FI262" s="4">
        <f t="shared" si="1440"/>
        <v>0.1113322561756616</v>
      </c>
      <c r="FJ262" s="4">
        <f t="shared" si="1441"/>
        <v>6.9965422262973725E-2</v>
      </c>
      <c r="FK262" s="4">
        <f t="shared" si="1442"/>
        <v>6.6583815062292689E-2</v>
      </c>
      <c r="FL262" s="4">
        <f t="shared" si="1443"/>
        <v>2.3775567996622927E-2</v>
      </c>
      <c r="FM262" s="4">
        <f t="shared" si="1444"/>
        <v>1.5983167211000252E-2</v>
      </c>
      <c r="FN262" s="4">
        <f t="shared" si="1445"/>
        <v>8.5652323358381046E-3</v>
      </c>
      <c r="FO262" s="4">
        <f t="shared" si="1446"/>
        <v>5.5504627778905731E-3</v>
      </c>
      <c r="FP262" s="4">
        <f t="shared" si="1447"/>
        <v>3.3403815598137157E-3</v>
      </c>
      <c r="FQ262" s="4">
        <f t="shared" si="1448"/>
        <v>3.1679636255587491E-3</v>
      </c>
      <c r="FR262" s="4">
        <f t="shared" si="1449"/>
        <v>0.78823730461396946</v>
      </c>
      <c r="FS262" s="4">
        <f t="shared" si="1450"/>
        <v>0.71284871897257285</v>
      </c>
      <c r="FT262" s="4">
        <f t="shared" si="1451"/>
        <v>0.5690374421269182</v>
      </c>
      <c r="FU262" s="4">
        <f t="shared" si="1452"/>
        <v>0.46034815726381884</v>
      </c>
      <c r="FV262" s="4">
        <f t="shared" si="1453"/>
        <v>0.33873034740506608</v>
      </c>
      <c r="FW262" s="4">
        <f t="shared" si="1454"/>
        <v>0.32692491233445825</v>
      </c>
      <c r="FX262" s="4">
        <f t="shared" si="1455"/>
        <v>0.14224461464200761</v>
      </c>
      <c r="FY262" s="4">
        <f t="shared" si="1456"/>
        <v>9.9585053702592297E-2</v>
      </c>
      <c r="FZ262" s="4">
        <f t="shared" si="1457"/>
        <v>5.5557376959350924E-2</v>
      </c>
      <c r="GA262" s="4">
        <f t="shared" si="1458"/>
        <v>3.6613248672573373E-2</v>
      </c>
      <c r="GB262" s="4">
        <f t="shared" si="1459"/>
        <v>2.2312107986887909E-2</v>
      </c>
      <c r="GC262" s="4">
        <f t="shared" si="1460"/>
        <v>2.1181252120784002E-2</v>
      </c>
      <c r="GD262" s="4">
        <f t="shared" si="1461"/>
        <v>0.97316626893559044</v>
      </c>
      <c r="GE262" s="4">
        <f t="shared" si="1462"/>
        <v>0.96029724783408688</v>
      </c>
      <c r="GF262" s="4">
        <f t="shared" si="1463"/>
        <v>0.92787440085970396</v>
      </c>
      <c r="GG262" s="4">
        <f t="shared" si="1464"/>
        <v>0.89260410555236624</v>
      </c>
      <c r="GH262" s="4">
        <f t="shared" si="1465"/>
        <v>0.83307860363061936</v>
      </c>
      <c r="GI262" s="4">
        <f t="shared" si="1466"/>
        <v>0.82555349766968189</v>
      </c>
      <c r="GJ262" s="4">
        <f t="shared" si="1467"/>
        <v>0.61769865820289427</v>
      </c>
      <c r="GK262" s="4">
        <f t="shared" si="1468"/>
        <v>0.51867099126964111</v>
      </c>
      <c r="GL262" s="4">
        <f t="shared" si="1469"/>
        <v>0.3643307424667</v>
      </c>
      <c r="GM262" s="4">
        <f t="shared" si="1470"/>
        <v>0.27022477652927612</v>
      </c>
      <c r="GN262" s="4">
        <f t="shared" si="1471"/>
        <v>0.18190428868482975</v>
      </c>
      <c r="GO262" s="4">
        <f t="shared" si="1472"/>
        <v>0.17412533013150186</v>
      </c>
      <c r="GP262" s="4">
        <f t="shared" si="1473"/>
        <v>0.99107852565774324</v>
      </c>
      <c r="GQ262" s="4">
        <f t="shared" si="1474"/>
        <v>0.98668237298598438</v>
      </c>
      <c r="GR262" s="4">
        <f t="shared" si="1475"/>
        <v>0.97525135909954974</v>
      </c>
      <c r="GS262" s="4">
        <f t="shared" si="1476"/>
        <v>0.96220528401503402</v>
      </c>
      <c r="GT262" s="4">
        <f t="shared" si="1477"/>
        <v>0.93860361503542145</v>
      </c>
      <c r="GU262" s="4">
        <f t="shared" si="1478"/>
        <v>0.93546724875189369</v>
      </c>
      <c r="GV262" s="4">
        <f t="shared" si="1479"/>
        <v>0.83191058562144071</v>
      </c>
      <c r="GW262" s="4">
        <f t="shared" si="1480"/>
        <v>0.76748354226860338</v>
      </c>
      <c r="GX262" s="4">
        <f t="shared" si="1481"/>
        <v>0.6371050171490279</v>
      </c>
      <c r="GY262" s="4">
        <f t="shared" si="1482"/>
        <v>0.53144715227572548</v>
      </c>
      <c r="GZ262" s="4">
        <f t="shared" si="1483"/>
        <v>0.40514772246752018</v>
      </c>
      <c r="HA262" s="4">
        <f t="shared" si="1484"/>
        <v>0.3924011110677818</v>
      </c>
      <c r="HB262" s="4">
        <f t="shared" si="1485"/>
        <v>0.99785585510074182</v>
      </c>
      <c r="HC262" s="4">
        <f t="shared" si="1486"/>
        <v>0.99678848284844146</v>
      </c>
      <c r="HD262" s="4">
        <f t="shared" si="1487"/>
        <v>0.99397898445109012</v>
      </c>
      <c r="HE262" s="4">
        <f t="shared" si="1488"/>
        <v>0.99071101849283816</v>
      </c>
      <c r="HF262" s="4">
        <f t="shared" si="1489"/>
        <v>0.98462590389174265</v>
      </c>
      <c r="HG262" s="4">
        <f t="shared" si="1490"/>
        <v>0.98379995765274231</v>
      </c>
      <c r="HH262" s="4">
        <f t="shared" si="1491"/>
        <v>0.9539886801193953</v>
      </c>
      <c r="HI262" s="4">
        <f t="shared" si="1492"/>
        <v>0.93255976755595271</v>
      </c>
      <c r="HJ262" s="4">
        <f t="shared" si="1493"/>
        <v>0.88030867444151717</v>
      </c>
      <c r="HK262" s="4">
        <f t="shared" si="1494"/>
        <v>0.82613661695836371</v>
      </c>
      <c r="HL262" s="4">
        <f t="shared" si="1495"/>
        <v>0.74048177711170882</v>
      </c>
      <c r="HM262" s="4">
        <f t="shared" si="1496"/>
        <v>0.73013449912513573</v>
      </c>
      <c r="HN262" s="4">
        <f t="shared" si="1497"/>
        <v>0.99989220734689932</v>
      </c>
      <c r="HP262" s="4">
        <f t="shared" ref="HP262:IU262" si="1510">IF(B1=1,ET262,0)</f>
        <v>0.92260616192399436</v>
      </c>
      <c r="HQ262" s="4">
        <f t="shared" si="1510"/>
        <v>0.88827316667391665</v>
      </c>
      <c r="HR262" s="4">
        <f t="shared" si="1510"/>
        <v>0.80874675591729339</v>
      </c>
      <c r="HS262" s="4">
        <f t="shared" si="1510"/>
        <v>0.73204466989843109</v>
      </c>
      <c r="HT262" s="4">
        <f t="shared" si="1510"/>
        <v>0.62128477873744914</v>
      </c>
      <c r="HU262" s="4">
        <f t="shared" si="1510"/>
        <v>0.60869642607561436</v>
      </c>
      <c r="HV262" s="4">
        <f t="shared" si="1510"/>
        <v>0.34687402177688115</v>
      </c>
      <c r="HW262" s="4">
        <f t="shared" si="1510"/>
        <v>0.26155901680616006</v>
      </c>
      <c r="HX262" s="4">
        <f t="shared" si="1510"/>
        <v>0.15852870064221505</v>
      </c>
      <c r="HY262" s="4">
        <f t="shared" si="1510"/>
        <v>0.10850704783328759</v>
      </c>
      <c r="HZ262" s="4">
        <f t="shared" si="1510"/>
        <v>6.8109499494085304E-2</v>
      </c>
      <c r="IA262" s="4">
        <f t="shared" si="1510"/>
        <v>6.4811342742453426E-2</v>
      </c>
      <c r="IB262" s="4">
        <f t="shared" si="1510"/>
        <v>0.35344500506076443</v>
      </c>
      <c r="IC262" s="4">
        <f t="shared" si="1510"/>
        <v>0.26717496520845879</v>
      </c>
      <c r="ID262" s="4">
        <f t="shared" si="1510"/>
        <v>0.16241904289745998</v>
      </c>
      <c r="IE262" s="4">
        <f t="shared" si="1510"/>
        <v>0.1113322561756616</v>
      </c>
      <c r="IF262" s="4">
        <f t="shared" si="1510"/>
        <v>6.9965422262973725E-2</v>
      </c>
      <c r="IG262" s="4">
        <f t="shared" si="1510"/>
        <v>6.6583815062292689E-2</v>
      </c>
      <c r="IH262" s="4">
        <f t="shared" si="1510"/>
        <v>2.3775567996622927E-2</v>
      </c>
      <c r="II262" s="4">
        <f t="shared" si="1510"/>
        <v>1.5983167211000252E-2</v>
      </c>
      <c r="IJ262" s="4">
        <f t="shared" si="1510"/>
        <v>8.5652323358381046E-3</v>
      </c>
      <c r="IK262" s="4">
        <f t="shared" si="1510"/>
        <v>5.5504627778905731E-3</v>
      </c>
      <c r="IL262" s="4">
        <f t="shared" si="1510"/>
        <v>3.3403815598137157E-3</v>
      </c>
      <c r="IM262" s="4">
        <f t="shared" si="1510"/>
        <v>3.1679636255587491E-3</v>
      </c>
      <c r="IN262" s="4">
        <f t="shared" si="1510"/>
        <v>0.78823730461396946</v>
      </c>
      <c r="IO262" s="4">
        <f t="shared" si="1510"/>
        <v>0.71284871897257285</v>
      </c>
      <c r="IP262" s="4">
        <f t="shared" si="1510"/>
        <v>0.5690374421269182</v>
      </c>
      <c r="IQ262" s="4">
        <f t="shared" si="1510"/>
        <v>0.46034815726381884</v>
      </c>
      <c r="IR262" s="4">
        <f t="shared" si="1510"/>
        <v>0.33873034740506608</v>
      </c>
      <c r="IS262" s="4">
        <f t="shared" si="1510"/>
        <v>0.32692491233445825</v>
      </c>
      <c r="IT262" s="4">
        <f t="shared" si="1510"/>
        <v>0.14224461464200761</v>
      </c>
      <c r="IU262" s="4">
        <f t="shared" si="1510"/>
        <v>9.9585053702592297E-2</v>
      </c>
      <c r="IV262" s="4">
        <f t="shared" ref="IV262:KA262" si="1511">IF(AH1=1,FZ262,0)</f>
        <v>5.5557376959350924E-2</v>
      </c>
      <c r="IW262" s="4">
        <f t="shared" si="1511"/>
        <v>3.6613248672573373E-2</v>
      </c>
      <c r="IX262" s="4">
        <f t="shared" si="1511"/>
        <v>2.2312107986887909E-2</v>
      </c>
      <c r="IY262" s="4">
        <f t="shared" si="1511"/>
        <v>2.1181252120784002E-2</v>
      </c>
      <c r="IZ262" s="4">
        <f t="shared" si="1511"/>
        <v>0.97316626893559044</v>
      </c>
      <c r="JA262" s="4">
        <f t="shared" si="1511"/>
        <v>0.96029724783408688</v>
      </c>
      <c r="JB262" s="4">
        <f t="shared" si="1511"/>
        <v>0.92787440085970396</v>
      </c>
      <c r="JC262" s="4">
        <f t="shared" si="1511"/>
        <v>0.89260410555236624</v>
      </c>
      <c r="JD262" s="4">
        <f t="shared" si="1511"/>
        <v>0.83307860363061936</v>
      </c>
      <c r="JE262" s="4">
        <f t="shared" si="1511"/>
        <v>0.82555349766968189</v>
      </c>
      <c r="JF262" s="4">
        <f t="shared" si="1511"/>
        <v>0.61769865820289427</v>
      </c>
      <c r="JG262" s="4">
        <f t="shared" si="1511"/>
        <v>0.51867099126964111</v>
      </c>
      <c r="JH262" s="4">
        <f t="shared" si="1511"/>
        <v>0.3643307424667</v>
      </c>
      <c r="JI262" s="4">
        <f t="shared" si="1511"/>
        <v>0.27022477652927612</v>
      </c>
      <c r="JJ262" s="4">
        <f t="shared" si="1511"/>
        <v>0.18190428868482975</v>
      </c>
      <c r="JK262" s="4">
        <f t="shared" si="1511"/>
        <v>0.17412533013150186</v>
      </c>
      <c r="JL262" s="4">
        <f t="shared" si="1511"/>
        <v>0.99107852565774324</v>
      </c>
      <c r="JM262" s="4">
        <f t="shared" si="1511"/>
        <v>0.98668237298598438</v>
      </c>
      <c r="JN262" s="4">
        <f t="shared" si="1511"/>
        <v>0.97525135909954974</v>
      </c>
      <c r="JO262" s="4">
        <f t="shared" si="1511"/>
        <v>0.96220528401503402</v>
      </c>
      <c r="JP262" s="4">
        <f t="shared" si="1511"/>
        <v>0.93860361503542145</v>
      </c>
      <c r="JQ262" s="4">
        <f t="shared" si="1511"/>
        <v>0.93546724875189369</v>
      </c>
      <c r="JR262" s="4">
        <f t="shared" si="1511"/>
        <v>0.83191058562144071</v>
      </c>
      <c r="JS262" s="4">
        <f t="shared" si="1511"/>
        <v>0.76748354226860338</v>
      </c>
      <c r="JT262" s="4">
        <f t="shared" si="1511"/>
        <v>0.6371050171490279</v>
      </c>
      <c r="JU262" s="4">
        <f t="shared" si="1511"/>
        <v>0.53144715227572548</v>
      </c>
      <c r="JV262" s="4">
        <f t="shared" si="1511"/>
        <v>0.40514772246752018</v>
      </c>
      <c r="JW262" s="4">
        <f t="shared" si="1511"/>
        <v>0.3924011110677818</v>
      </c>
      <c r="JX262" s="4">
        <f t="shared" si="1511"/>
        <v>0.99785585510074182</v>
      </c>
      <c r="JY262" s="4">
        <f t="shared" si="1511"/>
        <v>0.99678848284844146</v>
      </c>
      <c r="JZ262" s="4">
        <f t="shared" si="1511"/>
        <v>0.99397898445109012</v>
      </c>
      <c r="KA262" s="4">
        <f t="shared" si="1511"/>
        <v>0.99071101849283816</v>
      </c>
      <c r="KB262" s="4">
        <f t="shared" ref="KB262:KJ262" si="1512">IF(BN1=1,HF262,0)</f>
        <v>0.98462590389174265</v>
      </c>
      <c r="KC262" s="4">
        <f t="shared" si="1512"/>
        <v>0.98379995765274231</v>
      </c>
      <c r="KD262" s="4">
        <f t="shared" si="1512"/>
        <v>0.9539886801193953</v>
      </c>
      <c r="KE262" s="4">
        <f t="shared" si="1512"/>
        <v>0.93255976755595271</v>
      </c>
      <c r="KF262" s="4">
        <f t="shared" si="1512"/>
        <v>0.88030867444151717</v>
      </c>
      <c r="KG262" s="4">
        <f t="shared" si="1512"/>
        <v>0.82613661695836371</v>
      </c>
      <c r="KH262" s="4">
        <f t="shared" si="1512"/>
        <v>0.74048177711170882</v>
      </c>
      <c r="KI262" s="4">
        <f t="shared" si="1512"/>
        <v>0.73013449912513573</v>
      </c>
      <c r="KJ262" s="4">
        <f t="shared" si="1512"/>
        <v>0</v>
      </c>
    </row>
    <row r="263" spans="1:296" x14ac:dyDescent="0.2">
      <c r="A263" s="4" t="str">
        <f>'Respondent Data'!A263</f>
        <v>2219</v>
      </c>
      <c r="B263" s="4">
        <f>SUMPRODUCT('Respondent Data'!I263:Z263,'Product Coding'!A100:R100)</f>
        <v>-1.8291957129719352</v>
      </c>
      <c r="C263" s="4">
        <f>SUMPRODUCT('Respondent Data'!I263:Z263,'Product Coding'!A101:R101)</f>
        <v>-1.9418612774931372</v>
      </c>
      <c r="D263" s="4">
        <f>SUMPRODUCT('Respondent Data'!I263:Z263,'Product Coding'!A102:R102)</f>
        <v>-2.5490142472194739</v>
      </c>
      <c r="E263" s="4">
        <f>SUMPRODUCT('Respondent Data'!I263:Z263,'Product Coding'!A103:R103)</f>
        <v>-2.540987030921543</v>
      </c>
      <c r="F263" s="4">
        <f>SUMPRODUCT('Respondent Data'!I263:Z263,'Product Coding'!A104:R104)</f>
        <v>-2.362373685788838</v>
      </c>
      <c r="G263" s="4">
        <f>SUMPRODUCT('Respondent Data'!I263:Z263,'Product Coding'!A105:R105)</f>
        <v>-2.8101879487427239</v>
      </c>
      <c r="H263" s="4">
        <f>SUMPRODUCT('Respondent Data'!I263:Z263,'Product Coding'!A106:R106)</f>
        <v>-2.7127545669838531</v>
      </c>
      <c r="I263" s="4">
        <f>SUMPRODUCT('Respondent Data'!I263:Z263,'Product Coding'!A107:R107)</f>
        <v>-2.8254201315050551</v>
      </c>
      <c r="J263" s="4">
        <f>SUMPRODUCT('Respondent Data'!I263:Z263,'Product Coding'!A108:R108)</f>
        <v>-3.4325731012313918</v>
      </c>
      <c r="K263" s="4">
        <f>SUMPRODUCT('Respondent Data'!I263:Z263,'Product Coding'!A109:R109)</f>
        <v>-3.4245458849334609</v>
      </c>
      <c r="L263" s="4">
        <f>SUMPRODUCT('Respondent Data'!I263:Z263,'Product Coding'!A110:R110)</f>
        <v>-3.2459325398007559</v>
      </c>
      <c r="M263" s="4">
        <f>SUMPRODUCT('Respondent Data'!I263:Z263,'Product Coding'!A111:R111)</f>
        <v>-3.6937468027546418</v>
      </c>
      <c r="N263" s="4">
        <f>SUMPRODUCT('Respondent Data'!I263:Z263,'Product Coding'!A112:R112)</f>
        <v>-1.7406473557841853</v>
      </c>
      <c r="O263" s="4">
        <f>SUMPRODUCT('Respondent Data'!I263:Z263,'Product Coding'!A113:R113)</f>
        <v>-1.8533129203053873</v>
      </c>
      <c r="P263" s="4">
        <f>SUMPRODUCT('Respondent Data'!I263:Z263,'Product Coding'!A114:R114)</f>
        <v>-2.460465890031724</v>
      </c>
      <c r="Q263" s="4">
        <f>SUMPRODUCT('Respondent Data'!I263:Z263,'Product Coding'!A115:R115)</f>
        <v>-2.4524386737337931</v>
      </c>
      <c r="R263" s="4">
        <f>SUMPRODUCT('Respondent Data'!I263:Z263,'Product Coding'!A116:R116)</f>
        <v>-2.2738253286010881</v>
      </c>
      <c r="S263" s="4">
        <f>SUMPRODUCT('Respondent Data'!I263:Z263,'Product Coding'!A117:R117)</f>
        <v>-2.721639591554974</v>
      </c>
      <c r="T263" s="4">
        <f>SUMPRODUCT('Respondent Data'!I263:Z263,'Product Coding'!A118:R118)</f>
        <v>-2.6242062097961032</v>
      </c>
      <c r="U263" s="4">
        <f>SUMPRODUCT('Respondent Data'!I263:Z263,'Product Coding'!A119:R119)</f>
        <v>-2.7368717743173052</v>
      </c>
      <c r="V263" s="4">
        <f>SUMPRODUCT('Respondent Data'!I263:Z263,'Product Coding'!A120:R120)</f>
        <v>-3.3440247440436419</v>
      </c>
      <c r="W263" s="4">
        <f>SUMPRODUCT('Respondent Data'!I263:Z263,'Product Coding'!A121:R121)</f>
        <v>-3.335997527745711</v>
      </c>
      <c r="X263" s="4">
        <f>SUMPRODUCT('Respondent Data'!I263:Z263,'Product Coding'!A122:R122)</f>
        <v>-3.157384182613006</v>
      </c>
      <c r="Y263" s="4">
        <f>SUMPRODUCT('Respondent Data'!I263:Z263,'Product Coding'!A123:R123)</f>
        <v>-3.605198445566892</v>
      </c>
      <c r="Z263" s="4">
        <f>SUMPRODUCT('Respondent Data'!I263:Z263,'Product Coding'!A124:R124)</f>
        <v>-1.467086380871135</v>
      </c>
      <c r="AA263" s="4">
        <f>SUMPRODUCT('Respondent Data'!I263:Z263,'Product Coding'!A125:R125)</f>
        <v>-1.5797519453923368</v>
      </c>
      <c r="AB263" s="4">
        <f>SUMPRODUCT('Respondent Data'!I263:Z263,'Product Coding'!A126:R126)</f>
        <v>-2.1869049151186739</v>
      </c>
      <c r="AC263" s="4">
        <f>SUMPRODUCT('Respondent Data'!I263:Z263,'Product Coding'!A127:R127)</f>
        <v>-2.178877698820743</v>
      </c>
      <c r="AD263" s="4">
        <f>SUMPRODUCT('Respondent Data'!I263:Z263,'Product Coding'!A128:R128)</f>
        <v>-2.000264353688038</v>
      </c>
      <c r="AE263" s="4">
        <f>SUMPRODUCT('Respondent Data'!I263:Z263,'Product Coding'!A129:R129)</f>
        <v>-2.4480786166419239</v>
      </c>
      <c r="AF263" s="4">
        <f>SUMPRODUCT('Respondent Data'!I263:Z263,'Product Coding'!A130:R130)</f>
        <v>-2.3506452348830531</v>
      </c>
      <c r="AG263" s="4">
        <f>SUMPRODUCT('Respondent Data'!I263:Z263,'Product Coding'!A131:R131)</f>
        <v>-2.4633107994042547</v>
      </c>
      <c r="AH263" s="4">
        <f>SUMPRODUCT('Respondent Data'!I263:Z263,'Product Coding'!A132:R132)</f>
        <v>-3.0704637691305918</v>
      </c>
      <c r="AI263" s="4">
        <f>SUMPRODUCT('Respondent Data'!I263:Z263,'Product Coding'!A133:R133)</f>
        <v>-3.0624365528326609</v>
      </c>
      <c r="AJ263" s="4">
        <f>SUMPRODUCT('Respondent Data'!I263:Z263,'Product Coding'!A134:R134)</f>
        <v>-2.8838232076999559</v>
      </c>
      <c r="AK263" s="4">
        <f>SUMPRODUCT('Respondent Data'!I263:Z263,'Product Coding'!A135:R135)</f>
        <v>-3.3316374706538419</v>
      </c>
      <c r="AL263" s="4">
        <f>SUMPRODUCT('Respondent Data'!I263:Z263,'Product Coding'!A136:R136)</f>
        <v>0.16066632458524616</v>
      </c>
      <c r="AM263" s="4">
        <f>SUMPRODUCT('Respondent Data'!I263:Z263,'Product Coding'!A137:R137)</f>
        <v>4.8000760064044135E-2</v>
      </c>
      <c r="AN263" s="4">
        <f>SUMPRODUCT('Respondent Data'!I263:Z263,'Product Coding'!A138:R138)</f>
        <v>-0.55915220966229295</v>
      </c>
      <c r="AO263" s="4">
        <f>SUMPRODUCT('Respondent Data'!I263:Z263,'Product Coding'!A139:R139)</f>
        <v>-0.55112499336436183</v>
      </c>
      <c r="AP263" s="4">
        <f>SUMPRODUCT('Respondent Data'!I263:Z263,'Product Coding'!A140:R140)</f>
        <v>-0.37251164823165689</v>
      </c>
      <c r="AQ263" s="4">
        <f>SUMPRODUCT('Respondent Data'!I263:Z263,'Product Coding'!A141:R141)</f>
        <v>-0.82032591118554299</v>
      </c>
      <c r="AR263" s="4">
        <f>SUMPRODUCT('Respondent Data'!I263:Z263,'Product Coding'!A142:R142)</f>
        <v>-0.72289252942667193</v>
      </c>
      <c r="AS263" s="4">
        <f>SUMPRODUCT('Respondent Data'!I263:Z263,'Product Coding'!A143:R143)</f>
        <v>-0.83555809394787395</v>
      </c>
      <c r="AT263" s="4">
        <f>SUMPRODUCT('Respondent Data'!I263:Z263,'Product Coding'!A144:R144)</f>
        <v>-1.4427110636742109</v>
      </c>
      <c r="AU263" s="4">
        <f>SUMPRODUCT('Respondent Data'!I263:Z263,'Product Coding'!A145:R145)</f>
        <v>-1.43468384737628</v>
      </c>
      <c r="AV263" s="4">
        <f>SUMPRODUCT('Respondent Data'!I263:Z263,'Product Coding'!A146:R146)</f>
        <v>-1.256070502243575</v>
      </c>
      <c r="AW263" s="4">
        <f>SUMPRODUCT('Respondent Data'!I263:Z263,'Product Coding'!A147:R147)</f>
        <v>-1.7038847651974609</v>
      </c>
      <c r="AX263" s="4">
        <f>SUMPRODUCT('Respondent Data'!I263:Z263,'Product Coding'!A148:R148)</f>
        <v>0.77177980993667505</v>
      </c>
      <c r="AY263" s="4">
        <f>SUMPRODUCT('Respondent Data'!I263:Z263,'Product Coding'!A149:R149)</f>
        <v>0.65911424541547303</v>
      </c>
      <c r="AZ263" s="4">
        <f>SUMPRODUCT('Respondent Data'!I263:Z263,'Product Coding'!A150:R150)</f>
        <v>5.1961275689136166E-2</v>
      </c>
      <c r="BA263" s="4">
        <f>SUMPRODUCT('Respondent Data'!I263:Z263,'Product Coding'!A151:R151)</f>
        <v>5.9988491987067072E-2</v>
      </c>
      <c r="BB263" s="4">
        <f>SUMPRODUCT('Respondent Data'!I263:Z263,'Product Coding'!A152:R152)</f>
        <v>0.23860183711977206</v>
      </c>
      <c r="BC263" s="4">
        <f>SUMPRODUCT('Respondent Data'!I263:Z263,'Product Coding'!A153:R153)</f>
        <v>-0.20921242583411387</v>
      </c>
      <c r="BD263" s="4">
        <f>SUMPRODUCT('Respondent Data'!I263:Z263,'Product Coding'!A154:R154)</f>
        <v>-0.11177904407524292</v>
      </c>
      <c r="BE263" s="4">
        <f>SUMPRODUCT('Respondent Data'!I263:Z263,'Product Coding'!A155:R155)</f>
        <v>-0.22444460859644494</v>
      </c>
      <c r="BF263" s="4">
        <f>SUMPRODUCT('Respondent Data'!I263:Z263,'Product Coding'!A156:R156)</f>
        <v>-0.83159757832278181</v>
      </c>
      <c r="BG263" s="4">
        <f>SUMPRODUCT('Respondent Data'!I263:Z263,'Product Coding'!A157:R157)</f>
        <v>-0.8235703620248509</v>
      </c>
      <c r="BH263" s="4">
        <f>SUMPRODUCT('Respondent Data'!I263:Z263,'Product Coding'!A158:R158)</f>
        <v>-0.64495701689214591</v>
      </c>
      <c r="BI263" s="4">
        <f>SUMPRODUCT('Respondent Data'!I263:Z263,'Product Coding'!A159:R159)</f>
        <v>-1.0927712798460318</v>
      </c>
      <c r="BJ263" s="4">
        <f>SUMPRODUCT('Respondent Data'!I263:Z263,'Product Coding'!A160:R160)</f>
        <v>1.5196613009315951</v>
      </c>
      <c r="BK263" s="4">
        <f>SUMPRODUCT('Respondent Data'!I263:Z263,'Product Coding'!A161:R161)</f>
        <v>1.4069957364103931</v>
      </c>
      <c r="BL263" s="4">
        <f>SUMPRODUCT('Respondent Data'!I263:Z263,'Product Coding'!A162:R162)</f>
        <v>0.79984276668405618</v>
      </c>
      <c r="BM263" s="4">
        <f>SUMPRODUCT('Respondent Data'!I263:Z263,'Product Coding'!A163:R163)</f>
        <v>0.80786998298198709</v>
      </c>
      <c r="BN263" s="4">
        <f>SUMPRODUCT('Respondent Data'!I263:Z263,'Product Coding'!A164:R164)</f>
        <v>0.98648332811469208</v>
      </c>
      <c r="BO263" s="4">
        <f>SUMPRODUCT('Respondent Data'!I263:Z263,'Product Coding'!A165:R165)</f>
        <v>0.53866906516080615</v>
      </c>
      <c r="BP263" s="4">
        <f>SUMPRODUCT('Respondent Data'!I263:Z263,'Product Coding'!A166:R166)</f>
        <v>0.63610244691967721</v>
      </c>
      <c r="BQ263" s="4">
        <f>SUMPRODUCT('Respondent Data'!I263:Z263,'Product Coding'!A167:R167)</f>
        <v>0.52343688239847519</v>
      </c>
      <c r="BR263" s="4">
        <f>SUMPRODUCT('Respondent Data'!I263:Z263,'Product Coding'!A168:R168)</f>
        <v>-8.3716087327861788E-2</v>
      </c>
      <c r="BS263" s="4">
        <f>SUMPRODUCT('Respondent Data'!I263:Z263,'Product Coding'!A169:R169)</f>
        <v>-7.5688871029930882E-2</v>
      </c>
      <c r="BT263" s="4">
        <f>SUMPRODUCT('Respondent Data'!I263:Z263,'Product Coding'!A170:R170)</f>
        <v>0.10292447410277411</v>
      </c>
      <c r="BU263" s="4">
        <f>SUMPRODUCT('Respondent Data'!I263:Z263,'Product Coding'!A171:R171)</f>
        <v>-0.34488978885111182</v>
      </c>
      <c r="BV263" s="4">
        <f>SUMPRODUCT('Respondent Data'!I263:Z263,'Product Coding'!A172:R172)</f>
        <v>-3.70593181622483</v>
      </c>
      <c r="BX263" s="4">
        <f t="shared" si="1352"/>
        <v>6.2288748400912857</v>
      </c>
      <c r="BY263" s="4">
        <f t="shared" si="1353"/>
        <v>6.9717151984692833</v>
      </c>
      <c r="BZ263" s="4">
        <f t="shared" si="1354"/>
        <v>12.794485364840797</v>
      </c>
      <c r="CA263" s="4">
        <f t="shared" si="1355"/>
        <v>12.692192376647879</v>
      </c>
      <c r="CB263" s="4">
        <f t="shared" si="1356"/>
        <v>10.616120903753288</v>
      </c>
      <c r="CC263" s="4">
        <f t="shared" si="1357"/>
        <v>16.613040325421487</v>
      </c>
      <c r="CD263" s="4">
        <f t="shared" si="1358"/>
        <v>15.070731731750151</v>
      </c>
      <c r="CE263" s="4">
        <f t="shared" si="1359"/>
        <v>16.868030288557865</v>
      </c>
      <c r="CF263" s="4">
        <f t="shared" si="1360"/>
        <v>30.956193779692846</v>
      </c>
      <c r="CG263" s="4">
        <f t="shared" si="1361"/>
        <v>30.708696402931945</v>
      </c>
      <c r="CH263" s="4">
        <f t="shared" si="1362"/>
        <v>25.685651787786771</v>
      </c>
      <c r="CI263" s="4">
        <f t="shared" si="1363"/>
        <v>40.195168536972112</v>
      </c>
      <c r="CJ263" s="4">
        <f t="shared" si="1364"/>
        <v>5.7010328249402535</v>
      </c>
      <c r="CK263" s="4">
        <f t="shared" si="1365"/>
        <v>6.3809240373219245</v>
      </c>
      <c r="CL263" s="4">
        <f t="shared" si="1366"/>
        <v>11.710265965483117</v>
      </c>
      <c r="CM263" s="4">
        <f t="shared" si="1367"/>
        <v>11.616641402713686</v>
      </c>
      <c r="CN263" s="4">
        <f t="shared" si="1368"/>
        <v>9.7164986132463245</v>
      </c>
      <c r="CO263" s="4">
        <f t="shared" si="1369"/>
        <v>15.205232188594753</v>
      </c>
      <c r="CP263" s="4">
        <f t="shared" si="1370"/>
        <v>13.793620598309715</v>
      </c>
      <c r="CQ263" s="4">
        <f t="shared" si="1371"/>
        <v>15.438614009098549</v>
      </c>
      <c r="CR263" s="4">
        <f t="shared" si="1372"/>
        <v>28.332930329140122</v>
      </c>
      <c r="CS263" s="4">
        <f t="shared" si="1373"/>
        <v>28.106406164628286</v>
      </c>
      <c r="CT263" s="4">
        <f t="shared" si="1374"/>
        <v>23.509020125055471</v>
      </c>
      <c r="CU263" s="4">
        <f t="shared" si="1375"/>
        <v>36.788983743639555</v>
      </c>
      <c r="CV263" s="4">
        <f t="shared" si="1376"/>
        <v>4.3365815691559186</v>
      </c>
      <c r="CW263" s="4">
        <f t="shared" si="1377"/>
        <v>4.8537516664314628</v>
      </c>
      <c r="CX263" s="4">
        <f t="shared" si="1378"/>
        <v>8.9076006252183149</v>
      </c>
      <c r="CY263" s="4">
        <f t="shared" si="1379"/>
        <v>8.8363836079175151</v>
      </c>
      <c r="CZ263" s="4">
        <f t="shared" si="1380"/>
        <v>7.3910096813685069</v>
      </c>
      <c r="DA263" s="4">
        <f t="shared" si="1381"/>
        <v>11.566102439427258</v>
      </c>
      <c r="DB263" s="4">
        <f t="shared" si="1382"/>
        <v>10.492337563270606</v>
      </c>
      <c r="DC263" s="4">
        <f t="shared" si="1383"/>
        <v>11.743628044427329</v>
      </c>
      <c r="DD263" s="4">
        <f t="shared" si="1384"/>
        <v>21.551895461471137</v>
      </c>
      <c r="DE263" s="4">
        <f t="shared" si="1385"/>
        <v>21.379586241904281</v>
      </c>
      <c r="DF263" s="4">
        <f t="shared" si="1386"/>
        <v>17.882511206958288</v>
      </c>
      <c r="DG263" s="4">
        <f t="shared" si="1387"/>
        <v>27.984127394024608</v>
      </c>
      <c r="DH263" s="4">
        <f t="shared" si="1388"/>
        <v>0.85157617373845018</v>
      </c>
      <c r="DI263" s="4">
        <f t="shared" si="1389"/>
        <v>0.95313306263505926</v>
      </c>
      <c r="DJ263" s="4">
        <f t="shared" si="1390"/>
        <v>1.7491889260346825</v>
      </c>
      <c r="DK263" s="4">
        <f t="shared" si="1391"/>
        <v>1.7352040132339102</v>
      </c>
      <c r="DL263" s="4">
        <f t="shared" si="1392"/>
        <v>1.4513753850013971</v>
      </c>
      <c r="DM263" s="4">
        <f t="shared" si="1393"/>
        <v>2.2712399394234226</v>
      </c>
      <c r="DN263" s="4">
        <f t="shared" si="1394"/>
        <v>2.060384321893737</v>
      </c>
      <c r="DO263" s="4">
        <f t="shared" si="1395"/>
        <v>2.3061007100640154</v>
      </c>
      <c r="DP263" s="4">
        <f t="shared" si="1396"/>
        <v>4.23215391690717</v>
      </c>
      <c r="DQ263" s="4">
        <f t="shared" si="1397"/>
        <v>4.1983174898600559</v>
      </c>
      <c r="DR263" s="4">
        <f t="shared" si="1398"/>
        <v>3.5115955338574589</v>
      </c>
      <c r="DS263" s="4">
        <f t="shared" si="1399"/>
        <v>5.4952537503523233</v>
      </c>
      <c r="DT263" s="4">
        <f t="shared" si="1400"/>
        <v>0.46218972596522506</v>
      </c>
      <c r="DU263" s="4">
        <f t="shared" si="1401"/>
        <v>0.51730934074136736</v>
      </c>
      <c r="DV263" s="4">
        <f t="shared" si="1402"/>
        <v>0.94936562966084403</v>
      </c>
      <c r="DW263" s="4">
        <f t="shared" si="1403"/>
        <v>0.9417753714850422</v>
      </c>
      <c r="DX263" s="4">
        <f t="shared" si="1404"/>
        <v>0.78772846417436171</v>
      </c>
      <c r="DY263" s="4">
        <f t="shared" si="1405"/>
        <v>1.2327068294959131</v>
      </c>
      <c r="DZ263" s="4">
        <f t="shared" si="1406"/>
        <v>1.1182657459033072</v>
      </c>
      <c r="EA263" s="4">
        <f t="shared" si="1407"/>
        <v>1.2516273800305515</v>
      </c>
      <c r="EB263" s="4">
        <f t="shared" si="1408"/>
        <v>2.2969854246987831</v>
      </c>
      <c r="EC263" s="4">
        <f t="shared" si="1409"/>
        <v>2.2786208327493713</v>
      </c>
      <c r="ED263" s="4">
        <f t="shared" si="1410"/>
        <v>1.9059051057865506</v>
      </c>
      <c r="EE263" s="4">
        <f t="shared" si="1411"/>
        <v>2.9825280501152149</v>
      </c>
      <c r="EF263" s="4">
        <f t="shared" si="1412"/>
        <v>0.21878597701098321</v>
      </c>
      <c r="EG263" s="4">
        <f t="shared" si="1413"/>
        <v>0.24487785680360036</v>
      </c>
      <c r="EH263" s="4">
        <f t="shared" si="1414"/>
        <v>0.44939961915471671</v>
      </c>
      <c r="EI263" s="4">
        <f t="shared" si="1415"/>
        <v>0.44580663134588916</v>
      </c>
      <c r="EJ263" s="4">
        <f t="shared" si="1416"/>
        <v>0.37288570466128468</v>
      </c>
      <c r="EK263" s="4">
        <f t="shared" si="1417"/>
        <v>0.58352436869110946</v>
      </c>
      <c r="EL263" s="4">
        <f t="shared" si="1418"/>
        <v>0.52935158449147157</v>
      </c>
      <c r="EM263" s="4">
        <f t="shared" si="1419"/>
        <v>0.59248075803027445</v>
      </c>
      <c r="EN263" s="4">
        <f t="shared" si="1420"/>
        <v>1.0873201460140698</v>
      </c>
      <c r="EO263" s="4">
        <f t="shared" si="1421"/>
        <v>1.078626929859883</v>
      </c>
      <c r="EP263" s="4">
        <f t="shared" si="1422"/>
        <v>0.90219511000360397</v>
      </c>
      <c r="EQ263" s="4">
        <f t="shared" si="1423"/>
        <v>1.4118343112114449</v>
      </c>
      <c r="ER263" s="4">
        <f t="shared" si="1424"/>
        <v>40.687943343833098</v>
      </c>
      <c r="ET263" s="4">
        <f t="shared" si="1425"/>
        <v>0.13833411452277572</v>
      </c>
      <c r="EU263" s="4">
        <f t="shared" si="1426"/>
        <v>0.12544351812669105</v>
      </c>
      <c r="EV263" s="4">
        <f t="shared" si="1427"/>
        <v>7.2492737028725038E-2</v>
      </c>
      <c r="EW263" s="4">
        <f t="shared" si="1428"/>
        <v>7.303432295513948E-2</v>
      </c>
      <c r="EX263" s="4">
        <f t="shared" si="1429"/>
        <v>8.6087258240992462E-2</v>
      </c>
      <c r="EY263" s="4">
        <f t="shared" si="1430"/>
        <v>5.6776114828776425E-2</v>
      </c>
      <c r="EZ263" s="4">
        <f t="shared" si="1431"/>
        <v>6.2224920227144945E-2</v>
      </c>
      <c r="FA263" s="4">
        <f t="shared" si="1432"/>
        <v>5.5965877819245086E-2</v>
      </c>
      <c r="FB263" s="4">
        <f t="shared" si="1433"/>
        <v>3.1292838155070536E-2</v>
      </c>
      <c r="FC263" s="4">
        <f t="shared" si="1434"/>
        <v>3.1537089613924811E-2</v>
      </c>
      <c r="FD263" s="4">
        <f t="shared" si="1435"/>
        <v>3.747332116720755E-2</v>
      </c>
      <c r="FE263" s="4">
        <f t="shared" si="1436"/>
        <v>2.4274691317320705E-2</v>
      </c>
      <c r="FF263" s="4">
        <f t="shared" si="1437"/>
        <v>0.1492307269825851</v>
      </c>
      <c r="FG263" s="4">
        <f t="shared" si="1438"/>
        <v>0.13548439124199921</v>
      </c>
      <c r="FH263" s="4">
        <f t="shared" si="1439"/>
        <v>7.8676559775827631E-2</v>
      </c>
      <c r="FI263" s="4">
        <f t="shared" si="1440"/>
        <v>7.9260396493865015E-2</v>
      </c>
      <c r="FJ263" s="4">
        <f t="shared" si="1441"/>
        <v>9.3314060505166455E-2</v>
      </c>
      <c r="FK263" s="4">
        <f t="shared" si="1442"/>
        <v>6.1708464794709962E-2</v>
      </c>
      <c r="FL263" s="4">
        <f t="shared" si="1443"/>
        <v>6.7596704495332102E-2</v>
      </c>
      <c r="FM263" s="4">
        <f t="shared" si="1444"/>
        <v>6.0832379143796037E-2</v>
      </c>
      <c r="FN263" s="4">
        <f t="shared" si="1445"/>
        <v>3.4091377464820591E-2</v>
      </c>
      <c r="FO263" s="4">
        <f t="shared" si="1446"/>
        <v>3.4356697777936436E-2</v>
      </c>
      <c r="FP263" s="4">
        <f t="shared" si="1447"/>
        <v>4.0801304780753112E-2</v>
      </c>
      <c r="FQ263" s="4">
        <f t="shared" si="1448"/>
        <v>2.6462738632613132E-2</v>
      </c>
      <c r="FR263" s="4">
        <f t="shared" si="1449"/>
        <v>0.18738587371731469</v>
      </c>
      <c r="FS263" s="4">
        <f t="shared" si="1450"/>
        <v>0.17083061547255821</v>
      </c>
      <c r="FT263" s="4">
        <f t="shared" si="1451"/>
        <v>0.10093261101528958</v>
      </c>
      <c r="FU263" s="4">
        <f t="shared" si="1452"/>
        <v>0.10166337953667023</v>
      </c>
      <c r="FV263" s="4">
        <f t="shared" si="1453"/>
        <v>0.1191751693744808</v>
      </c>
      <c r="FW263" s="4">
        <f t="shared" si="1454"/>
        <v>7.9579169819785286E-2</v>
      </c>
      <c r="FX263" s="4">
        <f t="shared" si="1455"/>
        <v>8.7014499399668682E-2</v>
      </c>
      <c r="FY263" s="4">
        <f t="shared" si="1456"/>
        <v>7.8470589106474337E-2</v>
      </c>
      <c r="FZ263" s="4">
        <f t="shared" si="1457"/>
        <v>4.4342170781540444E-2</v>
      </c>
      <c r="GA263" s="4">
        <f t="shared" si="1458"/>
        <v>4.4683578560874675E-2</v>
      </c>
      <c r="GB263" s="4">
        <f t="shared" si="1459"/>
        <v>5.2959057671921078E-2</v>
      </c>
      <c r="GC263" s="4">
        <f t="shared" si="1460"/>
        <v>3.450164244745077E-2</v>
      </c>
      <c r="GD263" s="4">
        <f t="shared" si="1461"/>
        <v>0.54008039970666522</v>
      </c>
      <c r="GE263" s="4">
        <f t="shared" si="1462"/>
        <v>0.51199788643732003</v>
      </c>
      <c r="GF263" s="4">
        <f t="shared" si="1463"/>
        <v>0.36374364472737747</v>
      </c>
      <c r="GG263" s="4">
        <f t="shared" si="1464"/>
        <v>0.36560344133806355</v>
      </c>
      <c r="GH263" s="4">
        <f t="shared" si="1465"/>
        <v>0.4079342585058347</v>
      </c>
      <c r="GI263" s="4">
        <f t="shared" si="1466"/>
        <v>0.30569448237302232</v>
      </c>
      <c r="GJ263" s="4">
        <f t="shared" si="1467"/>
        <v>0.3267563465301016</v>
      </c>
      <c r="GK263" s="4">
        <f t="shared" si="1468"/>
        <v>0.30247112465628345</v>
      </c>
      <c r="GL263" s="4">
        <f t="shared" si="1469"/>
        <v>0.19112587585938601</v>
      </c>
      <c r="GM263" s="4">
        <f t="shared" si="1470"/>
        <v>0.19236993545519687</v>
      </c>
      <c r="GN263" s="4">
        <f t="shared" si="1471"/>
        <v>0.22165107499009115</v>
      </c>
      <c r="GO263" s="4">
        <f t="shared" si="1472"/>
        <v>0.15395857320366535</v>
      </c>
      <c r="GP263" s="4">
        <f t="shared" si="1473"/>
        <v>0.68390577655021956</v>
      </c>
      <c r="GQ263" s="4">
        <f t="shared" si="1474"/>
        <v>0.65906138791144153</v>
      </c>
      <c r="GR263" s="4">
        <f t="shared" si="1475"/>
        <v>0.51298739691741801</v>
      </c>
      <c r="GS263" s="4">
        <f t="shared" si="1476"/>
        <v>0.51499262720343097</v>
      </c>
      <c r="GT263" s="4">
        <f t="shared" si="1477"/>
        <v>0.55936906529137609</v>
      </c>
      <c r="GU263" s="4">
        <f t="shared" si="1478"/>
        <v>0.44788683708455079</v>
      </c>
      <c r="GV263" s="4">
        <f t="shared" si="1479"/>
        <v>0.47208429911779687</v>
      </c>
      <c r="GW263" s="4">
        <f t="shared" si="1480"/>
        <v>0.44412321899657808</v>
      </c>
      <c r="GX263" s="4">
        <f t="shared" si="1481"/>
        <v>0.30330737664433605</v>
      </c>
      <c r="GY263" s="4">
        <f t="shared" si="1482"/>
        <v>0.30500629716350103</v>
      </c>
      <c r="GZ263" s="4">
        <f t="shared" si="1483"/>
        <v>0.34412686016783289</v>
      </c>
      <c r="HA263" s="4">
        <f t="shared" si="1484"/>
        <v>0.25109678762239224</v>
      </c>
      <c r="HB263" s="4">
        <f t="shared" si="1485"/>
        <v>0.8204886000185645</v>
      </c>
      <c r="HC263" s="4">
        <f t="shared" si="1486"/>
        <v>0.80329165992850193</v>
      </c>
      <c r="HD263" s="4">
        <f t="shared" si="1487"/>
        <v>0.68994084639210507</v>
      </c>
      <c r="HE263" s="4">
        <f t="shared" si="1488"/>
        <v>0.69165542495064403</v>
      </c>
      <c r="HF263" s="4">
        <f t="shared" si="1489"/>
        <v>0.72839275447675944</v>
      </c>
      <c r="HG263" s="4">
        <f t="shared" si="1490"/>
        <v>0.63150275409185397</v>
      </c>
      <c r="HH263" s="4">
        <f t="shared" si="1491"/>
        <v>0.65387188279045227</v>
      </c>
      <c r="HI263" s="4">
        <f t="shared" si="1492"/>
        <v>0.62795107253722249</v>
      </c>
      <c r="HJ263" s="4">
        <f t="shared" si="1493"/>
        <v>0.47908319282482476</v>
      </c>
      <c r="HK263" s="4">
        <f t="shared" si="1494"/>
        <v>0.48108681054536723</v>
      </c>
      <c r="HL263" s="4">
        <f t="shared" si="1495"/>
        <v>0.52570842745889801</v>
      </c>
      <c r="HM263" s="4">
        <f t="shared" si="1496"/>
        <v>0.41462218003595286</v>
      </c>
      <c r="HN263" s="4">
        <f t="shared" si="1497"/>
        <v>2.3987750888841343E-2</v>
      </c>
      <c r="HP263" s="4">
        <f t="shared" ref="HP263:IU263" si="1513">IF(B1=1,ET263,0)</f>
        <v>0.13833411452277572</v>
      </c>
      <c r="HQ263" s="4">
        <f t="shared" si="1513"/>
        <v>0.12544351812669105</v>
      </c>
      <c r="HR263" s="4">
        <f t="shared" si="1513"/>
        <v>7.2492737028725038E-2</v>
      </c>
      <c r="HS263" s="4">
        <f t="shared" si="1513"/>
        <v>7.303432295513948E-2</v>
      </c>
      <c r="HT263" s="4">
        <f t="shared" si="1513"/>
        <v>8.6087258240992462E-2</v>
      </c>
      <c r="HU263" s="4">
        <f t="shared" si="1513"/>
        <v>5.6776114828776425E-2</v>
      </c>
      <c r="HV263" s="4">
        <f t="shared" si="1513"/>
        <v>6.2224920227144945E-2</v>
      </c>
      <c r="HW263" s="4">
        <f t="shared" si="1513"/>
        <v>5.5965877819245086E-2</v>
      </c>
      <c r="HX263" s="4">
        <f t="shared" si="1513"/>
        <v>3.1292838155070536E-2</v>
      </c>
      <c r="HY263" s="4">
        <f t="shared" si="1513"/>
        <v>3.1537089613924811E-2</v>
      </c>
      <c r="HZ263" s="4">
        <f t="shared" si="1513"/>
        <v>3.747332116720755E-2</v>
      </c>
      <c r="IA263" s="4">
        <f t="shared" si="1513"/>
        <v>2.4274691317320705E-2</v>
      </c>
      <c r="IB263" s="4">
        <f t="shared" si="1513"/>
        <v>0.1492307269825851</v>
      </c>
      <c r="IC263" s="4">
        <f t="shared" si="1513"/>
        <v>0.13548439124199921</v>
      </c>
      <c r="ID263" s="4">
        <f t="shared" si="1513"/>
        <v>7.8676559775827631E-2</v>
      </c>
      <c r="IE263" s="4">
        <f t="shared" si="1513"/>
        <v>7.9260396493865015E-2</v>
      </c>
      <c r="IF263" s="4">
        <f t="shared" si="1513"/>
        <v>9.3314060505166455E-2</v>
      </c>
      <c r="IG263" s="4">
        <f t="shared" si="1513"/>
        <v>6.1708464794709962E-2</v>
      </c>
      <c r="IH263" s="4">
        <f t="shared" si="1513"/>
        <v>6.7596704495332102E-2</v>
      </c>
      <c r="II263" s="4">
        <f t="shared" si="1513"/>
        <v>6.0832379143796037E-2</v>
      </c>
      <c r="IJ263" s="4">
        <f t="shared" si="1513"/>
        <v>3.4091377464820591E-2</v>
      </c>
      <c r="IK263" s="4">
        <f t="shared" si="1513"/>
        <v>3.4356697777936436E-2</v>
      </c>
      <c r="IL263" s="4">
        <f t="shared" si="1513"/>
        <v>4.0801304780753112E-2</v>
      </c>
      <c r="IM263" s="4">
        <f t="shared" si="1513"/>
        <v>2.6462738632613132E-2</v>
      </c>
      <c r="IN263" s="4">
        <f t="shared" si="1513"/>
        <v>0.18738587371731469</v>
      </c>
      <c r="IO263" s="4">
        <f t="shared" si="1513"/>
        <v>0.17083061547255821</v>
      </c>
      <c r="IP263" s="4">
        <f t="shared" si="1513"/>
        <v>0.10093261101528958</v>
      </c>
      <c r="IQ263" s="4">
        <f t="shared" si="1513"/>
        <v>0.10166337953667023</v>
      </c>
      <c r="IR263" s="4">
        <f t="shared" si="1513"/>
        <v>0.1191751693744808</v>
      </c>
      <c r="IS263" s="4">
        <f t="shared" si="1513"/>
        <v>7.9579169819785286E-2</v>
      </c>
      <c r="IT263" s="4">
        <f t="shared" si="1513"/>
        <v>8.7014499399668682E-2</v>
      </c>
      <c r="IU263" s="4">
        <f t="shared" si="1513"/>
        <v>7.8470589106474337E-2</v>
      </c>
      <c r="IV263" s="4">
        <f t="shared" ref="IV263:KA263" si="1514">IF(AH1=1,FZ263,0)</f>
        <v>4.4342170781540444E-2</v>
      </c>
      <c r="IW263" s="4">
        <f t="shared" si="1514"/>
        <v>4.4683578560874675E-2</v>
      </c>
      <c r="IX263" s="4">
        <f t="shared" si="1514"/>
        <v>5.2959057671921078E-2</v>
      </c>
      <c r="IY263" s="4">
        <f t="shared" si="1514"/>
        <v>3.450164244745077E-2</v>
      </c>
      <c r="IZ263" s="4">
        <f t="shared" si="1514"/>
        <v>0.54008039970666522</v>
      </c>
      <c r="JA263" s="4">
        <f t="shared" si="1514"/>
        <v>0.51199788643732003</v>
      </c>
      <c r="JB263" s="4">
        <f t="shared" si="1514"/>
        <v>0.36374364472737747</v>
      </c>
      <c r="JC263" s="4">
        <f t="shared" si="1514"/>
        <v>0.36560344133806355</v>
      </c>
      <c r="JD263" s="4">
        <f t="shared" si="1514"/>
        <v>0.4079342585058347</v>
      </c>
      <c r="JE263" s="4">
        <f t="shared" si="1514"/>
        <v>0.30569448237302232</v>
      </c>
      <c r="JF263" s="4">
        <f t="shared" si="1514"/>
        <v>0.3267563465301016</v>
      </c>
      <c r="JG263" s="4">
        <f t="shared" si="1514"/>
        <v>0.30247112465628345</v>
      </c>
      <c r="JH263" s="4">
        <f t="shared" si="1514"/>
        <v>0.19112587585938601</v>
      </c>
      <c r="JI263" s="4">
        <f t="shared" si="1514"/>
        <v>0.19236993545519687</v>
      </c>
      <c r="JJ263" s="4">
        <f t="shared" si="1514"/>
        <v>0.22165107499009115</v>
      </c>
      <c r="JK263" s="4">
        <f t="shared" si="1514"/>
        <v>0.15395857320366535</v>
      </c>
      <c r="JL263" s="4">
        <f t="shared" si="1514"/>
        <v>0.68390577655021956</v>
      </c>
      <c r="JM263" s="4">
        <f t="shared" si="1514"/>
        <v>0.65906138791144153</v>
      </c>
      <c r="JN263" s="4">
        <f t="shared" si="1514"/>
        <v>0.51298739691741801</v>
      </c>
      <c r="JO263" s="4">
        <f t="shared" si="1514"/>
        <v>0.51499262720343097</v>
      </c>
      <c r="JP263" s="4">
        <f t="shared" si="1514"/>
        <v>0.55936906529137609</v>
      </c>
      <c r="JQ263" s="4">
        <f t="shared" si="1514"/>
        <v>0.44788683708455079</v>
      </c>
      <c r="JR263" s="4">
        <f t="shared" si="1514"/>
        <v>0.47208429911779687</v>
      </c>
      <c r="JS263" s="4">
        <f t="shared" si="1514"/>
        <v>0.44412321899657808</v>
      </c>
      <c r="JT263" s="4">
        <f t="shared" si="1514"/>
        <v>0.30330737664433605</v>
      </c>
      <c r="JU263" s="4">
        <f t="shared" si="1514"/>
        <v>0.30500629716350103</v>
      </c>
      <c r="JV263" s="4">
        <f t="shared" si="1514"/>
        <v>0.34412686016783289</v>
      </c>
      <c r="JW263" s="4">
        <f t="shared" si="1514"/>
        <v>0.25109678762239224</v>
      </c>
      <c r="JX263" s="4">
        <f t="shared" si="1514"/>
        <v>0.8204886000185645</v>
      </c>
      <c r="JY263" s="4">
        <f t="shared" si="1514"/>
        <v>0.80329165992850193</v>
      </c>
      <c r="JZ263" s="4">
        <f t="shared" si="1514"/>
        <v>0.68994084639210507</v>
      </c>
      <c r="KA263" s="4">
        <f t="shared" si="1514"/>
        <v>0.69165542495064403</v>
      </c>
      <c r="KB263" s="4">
        <f t="shared" ref="KB263:KJ263" si="1515">IF(BN1=1,HF263,0)</f>
        <v>0.72839275447675944</v>
      </c>
      <c r="KC263" s="4">
        <f t="shared" si="1515"/>
        <v>0.63150275409185397</v>
      </c>
      <c r="KD263" s="4">
        <f t="shared" si="1515"/>
        <v>0.65387188279045227</v>
      </c>
      <c r="KE263" s="4">
        <f t="shared" si="1515"/>
        <v>0.62795107253722249</v>
      </c>
      <c r="KF263" s="4">
        <f t="shared" si="1515"/>
        <v>0.47908319282482476</v>
      </c>
      <c r="KG263" s="4">
        <f t="shared" si="1515"/>
        <v>0.48108681054536723</v>
      </c>
      <c r="KH263" s="4">
        <f t="shared" si="1515"/>
        <v>0.52570842745889801</v>
      </c>
      <c r="KI263" s="4">
        <f t="shared" si="1515"/>
        <v>0.41462218003595286</v>
      </c>
      <c r="KJ263" s="4">
        <f t="shared" si="1515"/>
        <v>0</v>
      </c>
    </row>
    <row r="264" spans="1:296" x14ac:dyDescent="0.2">
      <c r="A264" s="4" t="str">
        <f>'Respondent Data'!A264</f>
        <v>2227</v>
      </c>
      <c r="B264" s="4">
        <f>SUMPRODUCT('Respondent Data'!I264:Z264,'Product Coding'!A100:R100)</f>
        <v>-0.12751257982862607</v>
      </c>
      <c r="C264" s="4">
        <f>SUMPRODUCT('Respondent Data'!I264:Z264,'Product Coding'!A101:R101)</f>
        <v>8.1831207333346034E-2</v>
      </c>
      <c r="D264" s="4">
        <f>SUMPRODUCT('Respondent Data'!I264:Z264,'Product Coding'!A102:R102)</f>
        <v>0.77751782556403493</v>
      </c>
      <c r="E264" s="4">
        <f>SUMPRODUCT('Respondent Data'!I264:Z264,'Product Coding'!A103:R103)</f>
        <v>0.95772344367641105</v>
      </c>
      <c r="F264" s="4">
        <f>SUMPRODUCT('Respondent Data'!I264:Z264,'Product Coding'!A104:R104)</f>
        <v>0.43816141177091616</v>
      </c>
      <c r="G264" s="4">
        <f>SUMPRODUCT('Respondent Data'!I264:Z264,'Product Coding'!A105:R105)</f>
        <v>2.1863565386567974E-2</v>
      </c>
      <c r="H264" s="4">
        <f>SUMPRODUCT('Respondent Data'!I264:Z264,'Product Coding'!A106:R106)</f>
        <v>-2.6513359915634664</v>
      </c>
      <c r="I264" s="4">
        <f>SUMPRODUCT('Respondent Data'!I264:Z264,'Product Coding'!A107:R107)</f>
        <v>-2.4419922044014939</v>
      </c>
      <c r="J264" s="4">
        <f>SUMPRODUCT('Respondent Data'!I264:Z264,'Product Coding'!A108:R108)</f>
        <v>-1.7463055861708052</v>
      </c>
      <c r="K264" s="4">
        <f>SUMPRODUCT('Respondent Data'!I264:Z264,'Product Coding'!A109:R109)</f>
        <v>-1.5660999680584291</v>
      </c>
      <c r="L264" s="4">
        <f>SUMPRODUCT('Respondent Data'!I264:Z264,'Product Coding'!A110:R110)</f>
        <v>-2.0856619999639241</v>
      </c>
      <c r="M264" s="4">
        <f>SUMPRODUCT('Respondent Data'!I264:Z264,'Product Coding'!A111:R111)</f>
        <v>-2.5019598463482722</v>
      </c>
      <c r="N264" s="4">
        <f>SUMPRODUCT('Respondent Data'!I264:Z264,'Product Coding'!A112:R112)</f>
        <v>-1.8618142660541461</v>
      </c>
      <c r="O264" s="4">
        <f>SUMPRODUCT('Respondent Data'!I264:Z264,'Product Coding'!A113:R113)</f>
        <v>-1.652470478892174</v>
      </c>
      <c r="P264" s="4">
        <f>SUMPRODUCT('Respondent Data'!I264:Z264,'Product Coding'!A114:R114)</f>
        <v>-0.95678386066148491</v>
      </c>
      <c r="Q264" s="4">
        <f>SUMPRODUCT('Respondent Data'!I264:Z264,'Product Coding'!A115:R115)</f>
        <v>-0.77657824254910901</v>
      </c>
      <c r="R264" s="4">
        <f>SUMPRODUCT('Respondent Data'!I264:Z264,'Product Coding'!A116:R116)</f>
        <v>-1.2961402744546038</v>
      </c>
      <c r="S264" s="4">
        <f>SUMPRODUCT('Respondent Data'!I264:Z264,'Product Coding'!A117:R117)</f>
        <v>-1.7124381208389519</v>
      </c>
      <c r="T264" s="4">
        <f>SUMPRODUCT('Respondent Data'!I264:Z264,'Product Coding'!A118:R118)</f>
        <v>-4.3856376777889867</v>
      </c>
      <c r="U264" s="4">
        <f>SUMPRODUCT('Respondent Data'!I264:Z264,'Product Coding'!A119:R119)</f>
        <v>-4.1762938906270142</v>
      </c>
      <c r="V264" s="4">
        <f>SUMPRODUCT('Respondent Data'!I264:Z264,'Product Coding'!A120:R120)</f>
        <v>-3.4806072723963251</v>
      </c>
      <c r="W264" s="4">
        <f>SUMPRODUCT('Respondent Data'!I264:Z264,'Product Coding'!A121:R121)</f>
        <v>-3.3004016542839492</v>
      </c>
      <c r="X264" s="4">
        <f>SUMPRODUCT('Respondent Data'!I264:Z264,'Product Coding'!A122:R122)</f>
        <v>-3.8199636861894439</v>
      </c>
      <c r="Y264" s="4">
        <f>SUMPRODUCT('Respondent Data'!I264:Z264,'Product Coding'!A123:R123)</f>
        <v>-4.236261532573792</v>
      </c>
      <c r="Z264" s="4">
        <f>SUMPRODUCT('Respondent Data'!I264:Z264,'Product Coding'!A124:R124)</f>
        <v>-0.53915860974889607</v>
      </c>
      <c r="AA264" s="4">
        <f>SUMPRODUCT('Respondent Data'!I264:Z264,'Product Coding'!A125:R125)</f>
        <v>-0.32981482258692396</v>
      </c>
      <c r="AB264" s="4">
        <f>SUMPRODUCT('Respondent Data'!I264:Z264,'Product Coding'!A126:R126)</f>
        <v>0.36587179564376493</v>
      </c>
      <c r="AC264" s="4">
        <f>SUMPRODUCT('Respondent Data'!I264:Z264,'Product Coding'!A127:R127)</f>
        <v>0.54607741375614105</v>
      </c>
      <c r="AD264" s="4">
        <f>SUMPRODUCT('Respondent Data'!I264:Z264,'Product Coding'!A128:R128)</f>
        <v>2.6515381850646058E-2</v>
      </c>
      <c r="AE264" s="4">
        <f>SUMPRODUCT('Respondent Data'!I264:Z264,'Product Coding'!A129:R129)</f>
        <v>-0.38978246453370202</v>
      </c>
      <c r="AF264" s="4">
        <f>SUMPRODUCT('Respondent Data'!I264:Z264,'Product Coding'!A130:R130)</f>
        <v>-3.0629820214837364</v>
      </c>
      <c r="AG264" s="4">
        <f>SUMPRODUCT('Respondent Data'!I264:Z264,'Product Coding'!A131:R131)</f>
        <v>-2.8536382343217639</v>
      </c>
      <c r="AH264" s="4">
        <f>SUMPRODUCT('Respondent Data'!I264:Z264,'Product Coding'!A132:R132)</f>
        <v>-2.1579516160910752</v>
      </c>
      <c r="AI264" s="4">
        <f>SUMPRODUCT('Respondent Data'!I264:Z264,'Product Coding'!A133:R133)</f>
        <v>-1.9777459979786991</v>
      </c>
      <c r="AJ264" s="4">
        <f>SUMPRODUCT('Respondent Data'!I264:Z264,'Product Coding'!A134:R134)</f>
        <v>-2.4973080298841941</v>
      </c>
      <c r="AK264" s="4">
        <f>SUMPRODUCT('Respondent Data'!I264:Z264,'Product Coding'!A135:R135)</f>
        <v>-2.9136058762685422</v>
      </c>
      <c r="AL264" s="4">
        <f>SUMPRODUCT('Respondent Data'!I264:Z264,'Product Coding'!A136:R136)</f>
        <v>1.805318524515547</v>
      </c>
      <c r="AM264" s="4">
        <f>SUMPRODUCT('Respondent Data'!I264:Z264,'Product Coding'!A137:R137)</f>
        <v>2.0146623116775189</v>
      </c>
      <c r="AN264" s="4">
        <f>SUMPRODUCT('Respondent Data'!I264:Z264,'Product Coding'!A138:R138)</f>
        <v>2.710348929908208</v>
      </c>
      <c r="AO264" s="4">
        <f>SUMPRODUCT('Respondent Data'!I264:Z264,'Product Coding'!A139:R139)</f>
        <v>2.8905545480205843</v>
      </c>
      <c r="AP264" s="4">
        <f>SUMPRODUCT('Respondent Data'!I264:Z264,'Product Coding'!A140:R140)</f>
        <v>2.3709925161150891</v>
      </c>
      <c r="AQ264" s="4">
        <f>SUMPRODUCT('Respondent Data'!I264:Z264,'Product Coding'!A141:R141)</f>
        <v>1.954694669730741</v>
      </c>
      <c r="AR264" s="4">
        <f>SUMPRODUCT('Respondent Data'!I264:Z264,'Product Coding'!A142:R142)</f>
        <v>-0.71850488721929318</v>
      </c>
      <c r="AS264" s="4">
        <f>SUMPRODUCT('Respondent Data'!I264:Z264,'Product Coding'!A143:R143)</f>
        <v>-0.50916110005732107</v>
      </c>
      <c r="AT264" s="4">
        <f>SUMPRODUCT('Respondent Data'!I264:Z264,'Product Coding'!A144:R144)</f>
        <v>0.18652551817336782</v>
      </c>
      <c r="AU264" s="4">
        <f>SUMPRODUCT('Respondent Data'!I264:Z264,'Product Coding'!A145:R145)</f>
        <v>0.36673113628574394</v>
      </c>
      <c r="AV264" s="4">
        <f>SUMPRODUCT('Respondent Data'!I264:Z264,'Product Coding'!A146:R146)</f>
        <v>-0.15283089561975105</v>
      </c>
      <c r="AW264" s="4">
        <f>SUMPRODUCT('Respondent Data'!I264:Z264,'Product Coding'!A147:R147)</f>
        <v>-0.56912874200409913</v>
      </c>
      <c r="AX264" s="4">
        <f>SUMPRODUCT('Respondent Data'!I264:Z264,'Product Coding'!A148:R148)</f>
        <v>3.492930115415624</v>
      </c>
      <c r="AY264" s="4">
        <f>SUMPRODUCT('Respondent Data'!I264:Z264,'Product Coding'!A149:R149)</f>
        <v>3.7022739025775961</v>
      </c>
      <c r="AZ264" s="4">
        <f>SUMPRODUCT('Respondent Data'!I264:Z264,'Product Coding'!A150:R150)</f>
        <v>4.3979605208082848</v>
      </c>
      <c r="BA264" s="4">
        <f>SUMPRODUCT('Respondent Data'!I264:Z264,'Product Coding'!A151:R151)</f>
        <v>4.5781661389206612</v>
      </c>
      <c r="BB264" s="4">
        <f>SUMPRODUCT('Respondent Data'!I264:Z264,'Product Coding'!A152:R152)</f>
        <v>4.0586041070151664</v>
      </c>
      <c r="BC264" s="4">
        <f>SUMPRODUCT('Respondent Data'!I264:Z264,'Product Coding'!A153:R153)</f>
        <v>3.6423062606308179</v>
      </c>
      <c r="BD264" s="4">
        <f>SUMPRODUCT('Respondent Data'!I264:Z264,'Product Coding'!A154:R154)</f>
        <v>0.96910670368078389</v>
      </c>
      <c r="BE264" s="4">
        <f>SUMPRODUCT('Respondent Data'!I264:Z264,'Product Coding'!A155:R155)</f>
        <v>1.178450490842756</v>
      </c>
      <c r="BF264" s="4">
        <f>SUMPRODUCT('Respondent Data'!I264:Z264,'Product Coding'!A156:R156)</f>
        <v>1.8741371090734447</v>
      </c>
      <c r="BG264" s="4">
        <f>SUMPRODUCT('Respondent Data'!I264:Z264,'Product Coding'!A157:R157)</f>
        <v>2.054342727185821</v>
      </c>
      <c r="BH264" s="4">
        <f>SUMPRODUCT('Respondent Data'!I264:Z264,'Product Coding'!A158:R158)</f>
        <v>1.5347806952803262</v>
      </c>
      <c r="BI264" s="4">
        <f>SUMPRODUCT('Respondent Data'!I264:Z264,'Product Coding'!A159:R159)</f>
        <v>1.1184828488959777</v>
      </c>
      <c r="BJ264" s="4">
        <f>SUMPRODUCT('Respondent Data'!I264:Z264,'Product Coding'!A160:R160)</f>
        <v>5.0705982787513042</v>
      </c>
      <c r="BK264" s="4">
        <f>SUMPRODUCT('Respondent Data'!I264:Z264,'Product Coding'!A161:R161)</f>
        <v>5.2799420659132759</v>
      </c>
      <c r="BL264" s="4">
        <f>SUMPRODUCT('Respondent Data'!I264:Z264,'Product Coding'!A162:R162)</f>
        <v>5.975628684143965</v>
      </c>
      <c r="BM264" s="4">
        <f>SUMPRODUCT('Respondent Data'!I264:Z264,'Product Coding'!A163:R163)</f>
        <v>6.1558343022563413</v>
      </c>
      <c r="BN264" s="4">
        <f>SUMPRODUCT('Respondent Data'!I264:Z264,'Product Coding'!A164:R164)</f>
        <v>5.6362722703508465</v>
      </c>
      <c r="BO264" s="4">
        <f>SUMPRODUCT('Respondent Data'!I264:Z264,'Product Coding'!A165:R165)</f>
        <v>5.219974423966498</v>
      </c>
      <c r="BP264" s="4">
        <f>SUMPRODUCT('Respondent Data'!I264:Z264,'Product Coding'!A166:R166)</f>
        <v>2.5467748670164641</v>
      </c>
      <c r="BQ264" s="4">
        <f>SUMPRODUCT('Respondent Data'!I264:Z264,'Product Coding'!A167:R167)</f>
        <v>2.7561186541784357</v>
      </c>
      <c r="BR264" s="4">
        <f>SUMPRODUCT('Respondent Data'!I264:Z264,'Product Coding'!A168:R168)</f>
        <v>3.4518052724091248</v>
      </c>
      <c r="BS264" s="4">
        <f>SUMPRODUCT('Respondent Data'!I264:Z264,'Product Coding'!A169:R169)</f>
        <v>3.6320108905215012</v>
      </c>
      <c r="BT264" s="4">
        <f>SUMPRODUCT('Respondent Data'!I264:Z264,'Product Coding'!A170:R170)</f>
        <v>3.1124488586160064</v>
      </c>
      <c r="BU264" s="4">
        <f>SUMPRODUCT('Respondent Data'!I264:Z264,'Product Coding'!A171:R171)</f>
        <v>2.6961510122316579</v>
      </c>
      <c r="BV264" s="4">
        <f>SUMPRODUCT('Respondent Data'!I264:Z264,'Product Coding'!A172:R172)</f>
        <v>-0.12570040114231201</v>
      </c>
      <c r="BX264" s="4">
        <f t="shared" si="1352"/>
        <v>1.1359991588260125</v>
      </c>
      <c r="BY264" s="4">
        <f t="shared" si="1353"/>
        <v>0.92142747577167228</v>
      </c>
      <c r="BZ264" s="4">
        <f t="shared" si="1354"/>
        <v>0.45954526832016585</v>
      </c>
      <c r="CA264" s="4">
        <f t="shared" si="1355"/>
        <v>0.38376555616045072</v>
      </c>
      <c r="CB264" s="4">
        <f t="shared" si="1356"/>
        <v>0.64522162808599492</v>
      </c>
      <c r="CC264" s="4">
        <f t="shared" si="1357"/>
        <v>0.97837370998461637</v>
      </c>
      <c r="CD264" s="4">
        <f t="shared" si="1358"/>
        <v>14.17296095880606</v>
      </c>
      <c r="CE264" s="4">
        <f t="shared" si="1359"/>
        <v>11.49592016773955</v>
      </c>
      <c r="CF264" s="4">
        <f t="shared" si="1360"/>
        <v>5.7333820153851898</v>
      </c>
      <c r="CG264" s="4">
        <f t="shared" si="1361"/>
        <v>4.7879386199700544</v>
      </c>
      <c r="CH264" s="4">
        <f t="shared" si="1362"/>
        <v>8.0499187641041843</v>
      </c>
      <c r="CI264" s="4">
        <f t="shared" si="1363"/>
        <v>12.206393188762886</v>
      </c>
      <c r="CJ264" s="4">
        <f t="shared" si="1364"/>
        <v>6.4354017174524483</v>
      </c>
      <c r="CK264" s="4">
        <f t="shared" si="1365"/>
        <v>5.2198594638194473</v>
      </c>
      <c r="CL264" s="4">
        <f t="shared" si="1366"/>
        <v>2.6033103862955271</v>
      </c>
      <c r="CM264" s="4">
        <f t="shared" si="1367"/>
        <v>2.1740205527672498</v>
      </c>
      <c r="CN264" s="4">
        <f t="shared" si="1368"/>
        <v>3.655161486046512</v>
      </c>
      <c r="CO264" s="4">
        <f t="shared" si="1369"/>
        <v>5.5424582004550942</v>
      </c>
      <c r="CP264" s="4">
        <f t="shared" si="1370"/>
        <v>80.289405662893088</v>
      </c>
      <c r="CQ264" s="4">
        <f t="shared" si="1371"/>
        <v>65.124048566745572</v>
      </c>
      <c r="CR264" s="4">
        <f t="shared" si="1372"/>
        <v>32.47943995552891</v>
      </c>
      <c r="CS264" s="4">
        <f t="shared" si="1373"/>
        <v>27.123531015511386</v>
      </c>
      <c r="CT264" s="4">
        <f t="shared" si="1374"/>
        <v>45.602552288335822</v>
      </c>
      <c r="CU264" s="4">
        <f t="shared" si="1375"/>
        <v>69.14885726856032</v>
      </c>
      <c r="CV264" s="4">
        <f t="shared" si="1376"/>
        <v>1.7145636379827183</v>
      </c>
      <c r="CW264" s="4">
        <f t="shared" si="1377"/>
        <v>1.3907105764312258</v>
      </c>
      <c r="CX264" s="4">
        <f t="shared" si="1378"/>
        <v>0.69359171698950539</v>
      </c>
      <c r="CY264" s="4">
        <f t="shared" si="1379"/>
        <v>0.57921739025134278</v>
      </c>
      <c r="CZ264" s="4">
        <f t="shared" si="1380"/>
        <v>0.97383306436557904</v>
      </c>
      <c r="DA264" s="4">
        <f t="shared" si="1381"/>
        <v>1.4766595331210037</v>
      </c>
      <c r="DB264" s="4">
        <f t="shared" si="1382"/>
        <v>21.391251317149404</v>
      </c>
      <c r="DC264" s="4">
        <f t="shared" si="1383"/>
        <v>17.350793397706418</v>
      </c>
      <c r="DD264" s="4">
        <f t="shared" si="1384"/>
        <v>8.6533940187090419</v>
      </c>
      <c r="DE264" s="4">
        <f t="shared" si="1385"/>
        <v>7.2264362124858952</v>
      </c>
      <c r="DF264" s="4">
        <f t="shared" si="1386"/>
        <v>12.149743152901156</v>
      </c>
      <c r="DG264" s="4">
        <f t="shared" si="1387"/>
        <v>18.423110395610916</v>
      </c>
      <c r="DH264" s="4">
        <f t="shared" si="1388"/>
        <v>0.16442207577328177</v>
      </c>
      <c r="DI264" s="4">
        <f t="shared" si="1389"/>
        <v>0.1333654317116599</v>
      </c>
      <c r="DJ264" s="4">
        <f t="shared" si="1390"/>
        <v>6.6513594083183594E-2</v>
      </c>
      <c r="DK264" s="4">
        <f t="shared" si="1391"/>
        <v>5.5545401476704295E-2</v>
      </c>
      <c r="DL264" s="4">
        <f t="shared" si="1392"/>
        <v>9.338799117893011E-2</v>
      </c>
      <c r="DM264" s="4">
        <f t="shared" si="1393"/>
        <v>0.14160770721337773</v>
      </c>
      <c r="DN264" s="4">
        <f t="shared" si="1394"/>
        <v>2.0513638963508116</v>
      </c>
      <c r="DO264" s="4">
        <f t="shared" si="1395"/>
        <v>1.6638947680710101</v>
      </c>
      <c r="DP264" s="4">
        <f t="shared" si="1396"/>
        <v>0.82983738574688148</v>
      </c>
      <c r="DQ264" s="4">
        <f t="shared" si="1397"/>
        <v>0.69299594146188193</v>
      </c>
      <c r="DR264" s="4">
        <f t="shared" si="1398"/>
        <v>1.1651279340454324</v>
      </c>
      <c r="DS264" s="4">
        <f t="shared" si="1399"/>
        <v>1.7667271055687728</v>
      </c>
      <c r="DT264" s="4">
        <f t="shared" si="1400"/>
        <v>3.0411631901471916E-2</v>
      </c>
      <c r="DU264" s="4">
        <f t="shared" si="1401"/>
        <v>2.4667371449490962E-2</v>
      </c>
      <c r="DV264" s="4">
        <f t="shared" si="1402"/>
        <v>1.2302404833344154E-2</v>
      </c>
      <c r="DW264" s="4">
        <f t="shared" si="1403"/>
        <v>1.0273719605986763E-2</v>
      </c>
      <c r="DX264" s="4">
        <f t="shared" si="1404"/>
        <v>1.7273113712952134E-2</v>
      </c>
      <c r="DY264" s="4">
        <f t="shared" si="1405"/>
        <v>2.6191868980676467E-2</v>
      </c>
      <c r="DZ264" s="4">
        <f t="shared" si="1406"/>
        <v>0.37942182288108273</v>
      </c>
      <c r="EA264" s="4">
        <f t="shared" si="1407"/>
        <v>0.3077552388958662</v>
      </c>
      <c r="EB264" s="4">
        <f t="shared" si="1408"/>
        <v>0.15348735256336446</v>
      </c>
      <c r="EC264" s="4">
        <f t="shared" si="1409"/>
        <v>0.12817705519064732</v>
      </c>
      <c r="ED264" s="4">
        <f t="shared" si="1410"/>
        <v>0.21550294680119828</v>
      </c>
      <c r="EE264" s="4">
        <f t="shared" si="1411"/>
        <v>0.32677518607049055</v>
      </c>
      <c r="EF264" s="4">
        <f t="shared" si="1412"/>
        <v>6.2786626264566868E-3</v>
      </c>
      <c r="EG264" s="4">
        <f t="shared" si="1413"/>
        <v>5.0927258265725493E-3</v>
      </c>
      <c r="EH264" s="4">
        <f t="shared" si="1414"/>
        <v>2.5399047868562264E-3</v>
      </c>
      <c r="EI264" s="4">
        <f t="shared" si="1415"/>
        <v>2.1210706329009058E-3</v>
      </c>
      <c r="EJ264" s="4">
        <f t="shared" si="1416"/>
        <v>3.5661372550941607E-3</v>
      </c>
      <c r="EK264" s="4">
        <f t="shared" si="1417"/>
        <v>5.4074674262404249E-3</v>
      </c>
      <c r="EL264" s="4">
        <f t="shared" si="1418"/>
        <v>7.8333896277043319E-2</v>
      </c>
      <c r="EM264" s="4">
        <f t="shared" si="1419"/>
        <v>6.3537902958052145E-2</v>
      </c>
      <c r="EN264" s="4">
        <f t="shared" si="1420"/>
        <v>3.1688378555138785E-2</v>
      </c>
      <c r="EO264" s="4">
        <f t="shared" si="1421"/>
        <v>2.6462916840573829E-2</v>
      </c>
      <c r="EP264" s="4">
        <f t="shared" si="1422"/>
        <v>4.4491867531333593E-2</v>
      </c>
      <c r="EQ264" s="4">
        <f t="shared" si="1423"/>
        <v>6.7464684390544538E-2</v>
      </c>
      <c r="ER264" s="4">
        <f t="shared" si="1424"/>
        <v>1.1339423895423144</v>
      </c>
      <c r="ET264" s="4">
        <f t="shared" si="1425"/>
        <v>0.46816497837462617</v>
      </c>
      <c r="EU264" s="4">
        <f t="shared" si="1426"/>
        <v>0.52044639342860755</v>
      </c>
      <c r="EV264" s="4">
        <f t="shared" si="1427"/>
        <v>0.68514490211799306</v>
      </c>
      <c r="EW264" s="4">
        <f t="shared" si="1428"/>
        <v>0.72266576917459258</v>
      </c>
      <c r="EX264" s="4">
        <f t="shared" si="1429"/>
        <v>0.60782084488116783</v>
      </c>
      <c r="EY264" s="4">
        <f t="shared" si="1430"/>
        <v>0.50546567362532124</v>
      </c>
      <c r="EZ264" s="4">
        <f t="shared" si="1431"/>
        <v>6.5906714102471967E-2</v>
      </c>
      <c r="FA264" s="4">
        <f t="shared" si="1432"/>
        <v>8.0026119451505354E-2</v>
      </c>
      <c r="FB264" s="4">
        <f t="shared" si="1433"/>
        <v>0.14851377772939175</v>
      </c>
      <c r="FC264" s="4">
        <f t="shared" si="1434"/>
        <v>0.17277308307135672</v>
      </c>
      <c r="FD264" s="4">
        <f t="shared" si="1435"/>
        <v>0.11049822943896735</v>
      </c>
      <c r="FE264" s="4">
        <f t="shared" si="1436"/>
        <v>7.5720901665330118E-2</v>
      </c>
      <c r="FF264" s="4">
        <f t="shared" si="1437"/>
        <v>0.13449172459005007</v>
      </c>
      <c r="FG264" s="4">
        <f t="shared" si="1438"/>
        <v>0.16077533677680991</v>
      </c>
      <c r="FH264" s="4">
        <f t="shared" si="1439"/>
        <v>0.27752258140272917</v>
      </c>
      <c r="FI264" s="4">
        <f t="shared" si="1440"/>
        <v>0.31505782126336779</v>
      </c>
      <c r="FJ264" s="4">
        <f t="shared" si="1441"/>
        <v>0.21481531908128706</v>
      </c>
      <c r="FK264" s="4">
        <f t="shared" si="1442"/>
        <v>0.15284774764482864</v>
      </c>
      <c r="FL264" s="4">
        <f t="shared" si="1443"/>
        <v>1.2301726059444903E-2</v>
      </c>
      <c r="FM264" s="4">
        <f t="shared" si="1444"/>
        <v>1.5123090943087078E-2</v>
      </c>
      <c r="FN264" s="4">
        <f t="shared" si="1445"/>
        <v>2.9869077897608516E-2</v>
      </c>
      <c r="FO264" s="4">
        <f t="shared" si="1446"/>
        <v>3.5557412739120678E-2</v>
      </c>
      <c r="FP264" s="4">
        <f t="shared" si="1447"/>
        <v>2.1458052207374286E-2</v>
      </c>
      <c r="FQ264" s="4">
        <f t="shared" si="1448"/>
        <v>1.4255399716228667E-2</v>
      </c>
      <c r="FR264" s="4">
        <f t="shared" si="1449"/>
        <v>0.36838333277871982</v>
      </c>
      <c r="FS264" s="4">
        <f t="shared" si="1450"/>
        <v>0.41828568035733005</v>
      </c>
      <c r="FT264" s="4">
        <f t="shared" si="1451"/>
        <v>0.59046108336995173</v>
      </c>
      <c r="FU264" s="4">
        <f t="shared" si="1452"/>
        <v>0.63322504309608918</v>
      </c>
      <c r="FV264" s="4">
        <f t="shared" si="1453"/>
        <v>0.50662845711393312</v>
      </c>
      <c r="FW264" s="4">
        <f t="shared" si="1454"/>
        <v>0.40376966903473943</v>
      </c>
      <c r="FX264" s="4">
        <f t="shared" si="1455"/>
        <v>4.4660299946439462E-2</v>
      </c>
      <c r="FY264" s="4">
        <f t="shared" si="1456"/>
        <v>5.4493556672322703E-2</v>
      </c>
      <c r="FZ264" s="4">
        <f t="shared" si="1457"/>
        <v>0.10359050900252501</v>
      </c>
      <c r="GA264" s="4">
        <f t="shared" si="1458"/>
        <v>0.12155932097087474</v>
      </c>
      <c r="GB264" s="4">
        <f t="shared" si="1459"/>
        <v>7.6047112736143105E-2</v>
      </c>
      <c r="GC264" s="4">
        <f t="shared" si="1460"/>
        <v>5.148505978867176E-2</v>
      </c>
      <c r="GD264" s="4">
        <f t="shared" si="1461"/>
        <v>0.8587951231823816</v>
      </c>
      <c r="GE264" s="4">
        <f t="shared" si="1462"/>
        <v>0.88232795179728973</v>
      </c>
      <c r="GF264" s="4">
        <f t="shared" si="1463"/>
        <v>0.93763455575982479</v>
      </c>
      <c r="GG264" s="4">
        <f t="shared" si="1464"/>
        <v>0.94737753449638784</v>
      </c>
      <c r="GH264" s="4">
        <f t="shared" si="1465"/>
        <v>0.91458842429919518</v>
      </c>
      <c r="GI264" s="4">
        <f t="shared" si="1466"/>
        <v>0.87595764611730165</v>
      </c>
      <c r="GJ264" s="4">
        <f t="shared" si="1467"/>
        <v>0.32772230188471468</v>
      </c>
      <c r="GK264" s="4">
        <f t="shared" si="1468"/>
        <v>0.37539020384206989</v>
      </c>
      <c r="GL264" s="4">
        <f t="shared" si="1469"/>
        <v>0.54649664925926289</v>
      </c>
      <c r="GM264" s="4">
        <f t="shared" si="1470"/>
        <v>0.59066887020208203</v>
      </c>
      <c r="GN264" s="4">
        <f t="shared" si="1471"/>
        <v>0.46186647184933344</v>
      </c>
      <c r="GO264" s="4">
        <f t="shared" si="1472"/>
        <v>0.36143788738225557</v>
      </c>
      <c r="GP264" s="4">
        <f t="shared" si="1473"/>
        <v>0.97048593886178103</v>
      </c>
      <c r="GQ264" s="4">
        <f t="shared" si="1474"/>
        <v>0.97592645951573864</v>
      </c>
      <c r="GR264" s="4">
        <f t="shared" si="1475"/>
        <v>0.98784710500083261</v>
      </c>
      <c r="GS264" s="4">
        <f t="shared" si="1476"/>
        <v>0.98983075635185913</v>
      </c>
      <c r="GT264" s="4">
        <f t="shared" si="1477"/>
        <v>0.98302018063771801</v>
      </c>
      <c r="GU264" s="4">
        <f t="shared" si="1478"/>
        <v>0.97447663563472497</v>
      </c>
      <c r="GV264" s="4">
        <f t="shared" si="1479"/>
        <v>0.72494140908354188</v>
      </c>
      <c r="GW264" s="4">
        <f t="shared" si="1480"/>
        <v>0.76466908352383811</v>
      </c>
      <c r="GX264" s="4">
        <f t="shared" si="1481"/>
        <v>0.86693625012682318</v>
      </c>
      <c r="GY264" s="4">
        <f t="shared" si="1482"/>
        <v>0.88638569220946695</v>
      </c>
      <c r="GZ264" s="4">
        <f t="shared" si="1483"/>
        <v>0.82270471053292737</v>
      </c>
      <c r="HA264" s="4">
        <f t="shared" si="1484"/>
        <v>0.75370719206898906</v>
      </c>
      <c r="HB264" s="4">
        <f t="shared" si="1485"/>
        <v>0.99376051300733248</v>
      </c>
      <c r="HC264" s="4">
        <f t="shared" si="1486"/>
        <v>0.99493307861482694</v>
      </c>
      <c r="HD264" s="4">
        <f t="shared" si="1487"/>
        <v>0.99746652998576035</v>
      </c>
      <c r="HE264" s="4">
        <f t="shared" si="1488"/>
        <v>0.99788341878535558</v>
      </c>
      <c r="HF264" s="4">
        <f t="shared" si="1489"/>
        <v>0.99644653488922208</v>
      </c>
      <c r="HG264" s="4">
        <f t="shared" si="1490"/>
        <v>0.99462161600999144</v>
      </c>
      <c r="HH264" s="4">
        <f t="shared" si="1491"/>
        <v>0.92735654833118786</v>
      </c>
      <c r="HI264" s="4">
        <f t="shared" si="1492"/>
        <v>0.94025797972847791</v>
      </c>
      <c r="HJ264" s="4">
        <f t="shared" si="1493"/>
        <v>0.96928493214247724</v>
      </c>
      <c r="HK264" s="4">
        <f t="shared" si="1494"/>
        <v>0.97421931527538663</v>
      </c>
      <c r="HL264" s="4">
        <f t="shared" si="1495"/>
        <v>0.95740333753244966</v>
      </c>
      <c r="HM264" s="4">
        <f t="shared" si="1496"/>
        <v>0.9367991415762269</v>
      </c>
      <c r="HN264" s="4">
        <f t="shared" si="1497"/>
        <v>0.46861621236854428</v>
      </c>
      <c r="HP264" s="4">
        <f t="shared" ref="HP264:IU264" si="1516">IF(B1=1,ET264,0)</f>
        <v>0.46816497837462617</v>
      </c>
      <c r="HQ264" s="4">
        <f t="shared" si="1516"/>
        <v>0.52044639342860755</v>
      </c>
      <c r="HR264" s="4">
        <f t="shared" si="1516"/>
        <v>0.68514490211799306</v>
      </c>
      <c r="HS264" s="4">
        <f t="shared" si="1516"/>
        <v>0.72266576917459258</v>
      </c>
      <c r="HT264" s="4">
        <f t="shared" si="1516"/>
        <v>0.60782084488116783</v>
      </c>
      <c r="HU264" s="4">
        <f t="shared" si="1516"/>
        <v>0.50546567362532124</v>
      </c>
      <c r="HV264" s="4">
        <f t="shared" si="1516"/>
        <v>6.5906714102471967E-2</v>
      </c>
      <c r="HW264" s="4">
        <f t="shared" si="1516"/>
        <v>8.0026119451505354E-2</v>
      </c>
      <c r="HX264" s="4">
        <f t="shared" si="1516"/>
        <v>0.14851377772939175</v>
      </c>
      <c r="HY264" s="4">
        <f t="shared" si="1516"/>
        <v>0.17277308307135672</v>
      </c>
      <c r="HZ264" s="4">
        <f t="shared" si="1516"/>
        <v>0.11049822943896735</v>
      </c>
      <c r="IA264" s="4">
        <f t="shared" si="1516"/>
        <v>7.5720901665330118E-2</v>
      </c>
      <c r="IB264" s="4">
        <f t="shared" si="1516"/>
        <v>0.13449172459005007</v>
      </c>
      <c r="IC264" s="4">
        <f t="shared" si="1516"/>
        <v>0.16077533677680991</v>
      </c>
      <c r="ID264" s="4">
        <f t="shared" si="1516"/>
        <v>0.27752258140272917</v>
      </c>
      <c r="IE264" s="4">
        <f t="shared" si="1516"/>
        <v>0.31505782126336779</v>
      </c>
      <c r="IF264" s="4">
        <f t="shared" si="1516"/>
        <v>0.21481531908128706</v>
      </c>
      <c r="IG264" s="4">
        <f t="shared" si="1516"/>
        <v>0.15284774764482864</v>
      </c>
      <c r="IH264" s="4">
        <f t="shared" si="1516"/>
        <v>1.2301726059444903E-2</v>
      </c>
      <c r="II264" s="4">
        <f t="shared" si="1516"/>
        <v>1.5123090943087078E-2</v>
      </c>
      <c r="IJ264" s="4">
        <f t="shared" si="1516"/>
        <v>2.9869077897608516E-2</v>
      </c>
      <c r="IK264" s="4">
        <f t="shared" si="1516"/>
        <v>3.5557412739120678E-2</v>
      </c>
      <c r="IL264" s="4">
        <f t="shared" si="1516"/>
        <v>2.1458052207374286E-2</v>
      </c>
      <c r="IM264" s="4">
        <f t="shared" si="1516"/>
        <v>1.4255399716228667E-2</v>
      </c>
      <c r="IN264" s="4">
        <f t="shared" si="1516"/>
        <v>0.36838333277871982</v>
      </c>
      <c r="IO264" s="4">
        <f t="shared" si="1516"/>
        <v>0.41828568035733005</v>
      </c>
      <c r="IP264" s="4">
        <f t="shared" si="1516"/>
        <v>0.59046108336995173</v>
      </c>
      <c r="IQ264" s="4">
        <f t="shared" si="1516"/>
        <v>0.63322504309608918</v>
      </c>
      <c r="IR264" s="4">
        <f t="shared" si="1516"/>
        <v>0.50662845711393312</v>
      </c>
      <c r="IS264" s="4">
        <f t="shared" si="1516"/>
        <v>0.40376966903473943</v>
      </c>
      <c r="IT264" s="4">
        <f t="shared" si="1516"/>
        <v>4.4660299946439462E-2</v>
      </c>
      <c r="IU264" s="4">
        <f t="shared" si="1516"/>
        <v>5.4493556672322703E-2</v>
      </c>
      <c r="IV264" s="4">
        <f t="shared" ref="IV264:KA264" si="1517">IF(AH1=1,FZ264,0)</f>
        <v>0.10359050900252501</v>
      </c>
      <c r="IW264" s="4">
        <f t="shared" si="1517"/>
        <v>0.12155932097087474</v>
      </c>
      <c r="IX264" s="4">
        <f t="shared" si="1517"/>
        <v>7.6047112736143105E-2</v>
      </c>
      <c r="IY264" s="4">
        <f t="shared" si="1517"/>
        <v>5.148505978867176E-2</v>
      </c>
      <c r="IZ264" s="4">
        <f t="shared" si="1517"/>
        <v>0.8587951231823816</v>
      </c>
      <c r="JA264" s="4">
        <f t="shared" si="1517"/>
        <v>0.88232795179728973</v>
      </c>
      <c r="JB264" s="4">
        <f t="shared" si="1517"/>
        <v>0.93763455575982479</v>
      </c>
      <c r="JC264" s="4">
        <f t="shared" si="1517"/>
        <v>0.94737753449638784</v>
      </c>
      <c r="JD264" s="4">
        <f t="shared" si="1517"/>
        <v>0.91458842429919518</v>
      </c>
      <c r="JE264" s="4">
        <f t="shared" si="1517"/>
        <v>0.87595764611730165</v>
      </c>
      <c r="JF264" s="4">
        <f t="shared" si="1517"/>
        <v>0.32772230188471468</v>
      </c>
      <c r="JG264" s="4">
        <f t="shared" si="1517"/>
        <v>0.37539020384206989</v>
      </c>
      <c r="JH264" s="4">
        <f t="shared" si="1517"/>
        <v>0.54649664925926289</v>
      </c>
      <c r="JI264" s="4">
        <f t="shared" si="1517"/>
        <v>0.59066887020208203</v>
      </c>
      <c r="JJ264" s="4">
        <f t="shared" si="1517"/>
        <v>0.46186647184933344</v>
      </c>
      <c r="JK264" s="4">
        <f t="shared" si="1517"/>
        <v>0.36143788738225557</v>
      </c>
      <c r="JL264" s="4">
        <f t="shared" si="1517"/>
        <v>0.97048593886178103</v>
      </c>
      <c r="JM264" s="4">
        <f t="shared" si="1517"/>
        <v>0.97592645951573864</v>
      </c>
      <c r="JN264" s="4">
        <f t="shared" si="1517"/>
        <v>0.98784710500083261</v>
      </c>
      <c r="JO264" s="4">
        <f t="shared" si="1517"/>
        <v>0.98983075635185913</v>
      </c>
      <c r="JP264" s="4">
        <f t="shared" si="1517"/>
        <v>0.98302018063771801</v>
      </c>
      <c r="JQ264" s="4">
        <f t="shared" si="1517"/>
        <v>0.97447663563472497</v>
      </c>
      <c r="JR264" s="4">
        <f t="shared" si="1517"/>
        <v>0.72494140908354188</v>
      </c>
      <c r="JS264" s="4">
        <f t="shared" si="1517"/>
        <v>0.76466908352383811</v>
      </c>
      <c r="JT264" s="4">
        <f t="shared" si="1517"/>
        <v>0.86693625012682318</v>
      </c>
      <c r="JU264" s="4">
        <f t="shared" si="1517"/>
        <v>0.88638569220946695</v>
      </c>
      <c r="JV264" s="4">
        <f t="shared" si="1517"/>
        <v>0.82270471053292737</v>
      </c>
      <c r="JW264" s="4">
        <f t="shared" si="1517"/>
        <v>0.75370719206898906</v>
      </c>
      <c r="JX264" s="4">
        <f t="shared" si="1517"/>
        <v>0.99376051300733248</v>
      </c>
      <c r="JY264" s="4">
        <f t="shared" si="1517"/>
        <v>0.99493307861482694</v>
      </c>
      <c r="JZ264" s="4">
        <f t="shared" si="1517"/>
        <v>0.99746652998576035</v>
      </c>
      <c r="KA264" s="4">
        <f t="shared" si="1517"/>
        <v>0.99788341878535558</v>
      </c>
      <c r="KB264" s="4">
        <f t="shared" ref="KB264:KJ264" si="1518">IF(BN1=1,HF264,0)</f>
        <v>0.99644653488922208</v>
      </c>
      <c r="KC264" s="4">
        <f t="shared" si="1518"/>
        <v>0.99462161600999144</v>
      </c>
      <c r="KD264" s="4">
        <f t="shared" si="1518"/>
        <v>0.92735654833118786</v>
      </c>
      <c r="KE264" s="4">
        <f t="shared" si="1518"/>
        <v>0.94025797972847791</v>
      </c>
      <c r="KF264" s="4">
        <f t="shared" si="1518"/>
        <v>0.96928493214247724</v>
      </c>
      <c r="KG264" s="4">
        <f t="shared" si="1518"/>
        <v>0.97421931527538663</v>
      </c>
      <c r="KH264" s="4">
        <f t="shared" si="1518"/>
        <v>0.95740333753244966</v>
      </c>
      <c r="KI264" s="4">
        <f t="shared" si="1518"/>
        <v>0.9367991415762269</v>
      </c>
      <c r="KJ264" s="4">
        <f t="shared" si="1518"/>
        <v>0</v>
      </c>
    </row>
    <row r="265" spans="1:296" x14ac:dyDescent="0.2">
      <c r="A265" s="4" t="str">
        <f>'Respondent Data'!A265</f>
        <v>2269</v>
      </c>
      <c r="B265" s="4">
        <f>SUMPRODUCT('Respondent Data'!I265:Z265,'Product Coding'!A100:R100)</f>
        <v>3.9583507770140214</v>
      </c>
      <c r="C265" s="4">
        <f>SUMPRODUCT('Respondent Data'!I265:Z265,'Product Coding'!A101:R101)</f>
        <v>2.3186034434909608</v>
      </c>
      <c r="D265" s="4">
        <f>SUMPRODUCT('Respondent Data'!I265:Z265,'Product Coding'!A102:R102)</f>
        <v>0.94408654451859686</v>
      </c>
      <c r="E265" s="4">
        <f>SUMPRODUCT('Respondent Data'!I265:Z265,'Product Coding'!A103:R103)</f>
        <v>-0.68292201470152891</v>
      </c>
      <c r="F265" s="4">
        <f>SUMPRODUCT('Respondent Data'!I265:Z265,'Product Coding'!A104:R104)</f>
        <v>-1.8161218804105688</v>
      </c>
      <c r="G265" s="4">
        <f>SUMPRODUCT('Respondent Data'!I265:Z265,'Product Coding'!A105:R105)</f>
        <v>-2.7075972312173988</v>
      </c>
      <c r="H265" s="4">
        <f>SUMPRODUCT('Respondent Data'!I265:Z265,'Product Coding'!A106:R106)</f>
        <v>2.2977853871935894</v>
      </c>
      <c r="I265" s="4">
        <f>SUMPRODUCT('Respondent Data'!I265:Z265,'Product Coding'!A107:R107)</f>
        <v>0.65803805367052881</v>
      </c>
      <c r="J265" s="4">
        <f>SUMPRODUCT('Respondent Data'!I265:Z265,'Product Coding'!A108:R108)</f>
        <v>-0.71647884530183514</v>
      </c>
      <c r="K265" s="4">
        <f>SUMPRODUCT('Respondent Data'!I265:Z265,'Product Coding'!A109:R109)</f>
        <v>-2.3434874045219609</v>
      </c>
      <c r="L265" s="4">
        <f>SUMPRODUCT('Respondent Data'!I265:Z265,'Product Coding'!A110:R110)</f>
        <v>-3.4766872702310008</v>
      </c>
      <c r="M265" s="4">
        <f>SUMPRODUCT('Respondent Data'!I265:Z265,'Product Coding'!A111:R111)</f>
        <v>-4.3681626210378308</v>
      </c>
      <c r="N265" s="4">
        <f>SUMPRODUCT('Respondent Data'!I265:Z265,'Product Coding'!A112:R112)</f>
        <v>1.6498165700320415</v>
      </c>
      <c r="O265" s="4">
        <f>SUMPRODUCT('Respondent Data'!I265:Z265,'Product Coding'!A113:R113)</f>
        <v>1.006923650898095E-2</v>
      </c>
      <c r="P265" s="4">
        <f>SUMPRODUCT('Respondent Data'!I265:Z265,'Product Coding'!A114:R114)</f>
        <v>-1.364447662463383</v>
      </c>
      <c r="Q265" s="4">
        <f>SUMPRODUCT('Respondent Data'!I265:Z265,'Product Coding'!A115:R115)</f>
        <v>-2.9914562216835088</v>
      </c>
      <c r="R265" s="4">
        <f>SUMPRODUCT('Respondent Data'!I265:Z265,'Product Coding'!A116:R116)</f>
        <v>-4.1246560873925491</v>
      </c>
      <c r="S265" s="4">
        <f>SUMPRODUCT('Respondent Data'!I265:Z265,'Product Coding'!A117:R117)</f>
        <v>-5.0161314381993787</v>
      </c>
      <c r="T265" s="4">
        <f>SUMPRODUCT('Respondent Data'!I265:Z265,'Product Coding'!A118:R118)</f>
        <v>-1.0748819788390485E-2</v>
      </c>
      <c r="U265" s="4">
        <f>SUMPRODUCT('Respondent Data'!I265:Z265,'Product Coding'!A119:R119)</f>
        <v>-1.6504961533114511</v>
      </c>
      <c r="V265" s="4">
        <f>SUMPRODUCT('Respondent Data'!I265:Z265,'Product Coding'!A120:R120)</f>
        <v>-3.025013052283815</v>
      </c>
      <c r="W265" s="4">
        <f>SUMPRODUCT('Respondent Data'!I265:Z265,'Product Coding'!A121:R121)</f>
        <v>-4.6520216115039403</v>
      </c>
      <c r="X265" s="4">
        <f>SUMPRODUCT('Respondent Data'!I265:Z265,'Product Coding'!A122:R122)</f>
        <v>-5.7852214772129811</v>
      </c>
      <c r="Y265" s="4">
        <f>SUMPRODUCT('Respondent Data'!I265:Z265,'Product Coding'!A123:R123)</f>
        <v>-6.6766968280198107</v>
      </c>
      <c r="Z265" s="4">
        <f>SUMPRODUCT('Respondent Data'!I265:Z265,'Product Coding'!A124:R124)</f>
        <v>4.6444476235681202</v>
      </c>
      <c r="AA265" s="4">
        <f>SUMPRODUCT('Respondent Data'!I265:Z265,'Product Coding'!A125:R125)</f>
        <v>3.0047002900450597</v>
      </c>
      <c r="AB265" s="4">
        <f>SUMPRODUCT('Respondent Data'!I265:Z265,'Product Coding'!A126:R126)</f>
        <v>1.6301833910726957</v>
      </c>
      <c r="AC265" s="4">
        <f>SUMPRODUCT('Respondent Data'!I265:Z265,'Product Coding'!A127:R127)</f>
        <v>3.1748318525700592E-3</v>
      </c>
      <c r="AD265" s="4">
        <f>SUMPRODUCT('Respondent Data'!I265:Z265,'Product Coding'!A128:R128)</f>
        <v>-1.1300250338564699</v>
      </c>
      <c r="AE265" s="4">
        <f>SUMPRODUCT('Respondent Data'!I265:Z265,'Product Coding'!A129:R129)</f>
        <v>-2.0215003846633</v>
      </c>
      <c r="AF265" s="4">
        <f>SUMPRODUCT('Respondent Data'!I265:Z265,'Product Coding'!A130:R130)</f>
        <v>2.9838822337476882</v>
      </c>
      <c r="AG265" s="4">
        <f>SUMPRODUCT('Respondent Data'!I265:Z265,'Product Coding'!A131:R131)</f>
        <v>1.3441349002246277</v>
      </c>
      <c r="AH265" s="4">
        <f>SUMPRODUCT('Respondent Data'!I265:Z265,'Product Coding'!A132:R132)</f>
        <v>-3.0381998747736172E-2</v>
      </c>
      <c r="AI265" s="4">
        <f>SUMPRODUCT('Respondent Data'!I265:Z265,'Product Coding'!A133:R133)</f>
        <v>-1.6573905579678621</v>
      </c>
      <c r="AJ265" s="4">
        <f>SUMPRODUCT('Respondent Data'!I265:Z265,'Product Coding'!A134:R134)</f>
        <v>-2.7905904236769019</v>
      </c>
      <c r="AK265" s="4">
        <f>SUMPRODUCT('Respondent Data'!I265:Z265,'Product Coding'!A135:R135)</f>
        <v>-3.682065774483732</v>
      </c>
      <c r="AL265" s="4">
        <f>SUMPRODUCT('Respondent Data'!I265:Z265,'Product Coding'!A136:R136)</f>
        <v>5.4413006014675034</v>
      </c>
      <c r="AM265" s="4">
        <f>SUMPRODUCT('Respondent Data'!I265:Z265,'Product Coding'!A137:R137)</f>
        <v>3.8015532679444428</v>
      </c>
      <c r="AN265" s="4">
        <f>SUMPRODUCT('Respondent Data'!I265:Z265,'Product Coding'!A138:R138)</f>
        <v>2.4270363689720789</v>
      </c>
      <c r="AO265" s="4">
        <f>SUMPRODUCT('Respondent Data'!I265:Z265,'Product Coding'!A139:R139)</f>
        <v>0.80002780975195309</v>
      </c>
      <c r="AP265" s="4">
        <f>SUMPRODUCT('Respondent Data'!I265:Z265,'Product Coding'!A140:R140)</f>
        <v>-0.33317205595708677</v>
      </c>
      <c r="AQ265" s="4">
        <f>SUMPRODUCT('Respondent Data'!I265:Z265,'Product Coding'!A141:R141)</f>
        <v>-1.2246474067639168</v>
      </c>
      <c r="AR265" s="4">
        <f>SUMPRODUCT('Respondent Data'!I265:Z265,'Product Coding'!A142:R142)</f>
        <v>3.7807352116470714</v>
      </c>
      <c r="AS265" s="4">
        <f>SUMPRODUCT('Respondent Data'!I265:Z265,'Product Coding'!A143:R143)</f>
        <v>2.1409878781240108</v>
      </c>
      <c r="AT265" s="4">
        <f>SUMPRODUCT('Respondent Data'!I265:Z265,'Product Coding'!A144:R144)</f>
        <v>0.76647097915164686</v>
      </c>
      <c r="AU265" s="4">
        <f>SUMPRODUCT('Respondent Data'!I265:Z265,'Product Coding'!A145:R145)</f>
        <v>-0.86053758006847891</v>
      </c>
      <c r="AV265" s="4">
        <f>SUMPRODUCT('Respondent Data'!I265:Z265,'Product Coding'!A146:R146)</f>
        <v>-1.9937374457775188</v>
      </c>
      <c r="AW265" s="4">
        <f>SUMPRODUCT('Respondent Data'!I265:Z265,'Product Coding'!A147:R147)</f>
        <v>-2.8852127965843488</v>
      </c>
      <c r="AX265" s="4">
        <f>SUMPRODUCT('Respondent Data'!I265:Z265,'Product Coding'!A148:R148)</f>
        <v>6.4721413189227714</v>
      </c>
      <c r="AY265" s="4">
        <f>SUMPRODUCT('Respondent Data'!I265:Z265,'Product Coding'!A149:R149)</f>
        <v>4.8323939853997109</v>
      </c>
      <c r="AZ265" s="4">
        <f>SUMPRODUCT('Respondent Data'!I265:Z265,'Product Coding'!A150:R150)</f>
        <v>3.4578770864273469</v>
      </c>
      <c r="BA265" s="4">
        <f>SUMPRODUCT('Respondent Data'!I265:Z265,'Product Coding'!A151:R151)</f>
        <v>1.8308685272072209</v>
      </c>
      <c r="BB265" s="4">
        <f>SUMPRODUCT('Respondent Data'!I265:Z265,'Product Coding'!A152:R152)</f>
        <v>0.69766866149818108</v>
      </c>
      <c r="BC265" s="4">
        <f>SUMPRODUCT('Respondent Data'!I265:Z265,'Product Coding'!A153:R153)</f>
        <v>-0.19380668930864897</v>
      </c>
      <c r="BD265" s="4">
        <f>SUMPRODUCT('Respondent Data'!I265:Z265,'Product Coding'!A154:R154)</f>
        <v>4.8115759291023394</v>
      </c>
      <c r="BE265" s="4">
        <f>SUMPRODUCT('Respondent Data'!I265:Z265,'Product Coding'!A155:R155)</f>
        <v>3.1718285955792789</v>
      </c>
      <c r="BF265" s="4">
        <f>SUMPRODUCT('Respondent Data'!I265:Z265,'Product Coding'!A156:R156)</f>
        <v>1.7973116966069149</v>
      </c>
      <c r="BG265" s="4">
        <f>SUMPRODUCT('Respondent Data'!I265:Z265,'Product Coding'!A157:R157)</f>
        <v>0.17030313738678893</v>
      </c>
      <c r="BH265" s="4">
        <f>SUMPRODUCT('Respondent Data'!I265:Z265,'Product Coding'!A158:R158)</f>
        <v>-0.96289672832225093</v>
      </c>
      <c r="BI265" s="4">
        <f>SUMPRODUCT('Respondent Data'!I265:Z265,'Product Coding'!A159:R159)</f>
        <v>-1.854372079129081</v>
      </c>
      <c r="BJ265" s="4">
        <f>SUMPRODUCT('Respondent Data'!I265:Z265,'Product Coding'!A160:R160)</f>
        <v>8.0249660917798309</v>
      </c>
      <c r="BK265" s="4">
        <f>SUMPRODUCT('Respondent Data'!I265:Z265,'Product Coding'!A161:R161)</f>
        <v>6.3852187582567703</v>
      </c>
      <c r="BL265" s="4">
        <f>SUMPRODUCT('Respondent Data'!I265:Z265,'Product Coding'!A162:R162)</f>
        <v>5.0107018592844073</v>
      </c>
      <c r="BM265" s="4">
        <f>SUMPRODUCT('Respondent Data'!I265:Z265,'Product Coding'!A163:R163)</f>
        <v>3.383693300064281</v>
      </c>
      <c r="BN265" s="4">
        <f>SUMPRODUCT('Respondent Data'!I265:Z265,'Product Coding'!A164:R164)</f>
        <v>2.2504934343552412</v>
      </c>
      <c r="BO265" s="4">
        <f>SUMPRODUCT('Respondent Data'!I265:Z265,'Product Coding'!A165:R165)</f>
        <v>1.3590180835484111</v>
      </c>
      <c r="BP265" s="4">
        <f>SUMPRODUCT('Respondent Data'!I265:Z265,'Product Coding'!A166:R166)</f>
        <v>6.3644007019593998</v>
      </c>
      <c r="BQ265" s="4">
        <f>SUMPRODUCT('Respondent Data'!I265:Z265,'Product Coding'!A167:R167)</f>
        <v>4.7246533684363383</v>
      </c>
      <c r="BR265" s="4">
        <f>SUMPRODUCT('Respondent Data'!I265:Z265,'Product Coding'!A168:R168)</f>
        <v>3.3501364694639753</v>
      </c>
      <c r="BS265" s="4">
        <f>SUMPRODUCT('Respondent Data'!I265:Z265,'Product Coding'!A169:R169)</f>
        <v>1.723127910243849</v>
      </c>
      <c r="BT265" s="4">
        <f>SUMPRODUCT('Respondent Data'!I265:Z265,'Product Coding'!A170:R170)</f>
        <v>0.58992804453480918</v>
      </c>
      <c r="BU265" s="4">
        <f>SUMPRODUCT('Respondent Data'!I265:Z265,'Product Coding'!A171:R171)</f>
        <v>-0.30154730627202087</v>
      </c>
      <c r="BV265" s="4">
        <f>SUMPRODUCT('Respondent Data'!I265:Z265,'Product Coding'!A172:R172)</f>
        <v>-3.3935753263075998</v>
      </c>
      <c r="BX265" s="4">
        <f t="shared" si="1352"/>
        <v>1.9094579557373516E-2</v>
      </c>
      <c r="BY265" s="4">
        <f t="shared" si="1353"/>
        <v>9.8410926099563117E-2</v>
      </c>
      <c r="BZ265" s="4">
        <f t="shared" si="1354"/>
        <v>0.38903477459298352</v>
      </c>
      <c r="CA265" s="4">
        <f t="shared" si="1355"/>
        <v>1.9796538668483803</v>
      </c>
      <c r="CB265" s="4">
        <f t="shared" si="1356"/>
        <v>6.1479695965811567</v>
      </c>
      <c r="CC265" s="4">
        <f t="shared" si="1357"/>
        <v>14.993206990358379</v>
      </c>
      <c r="CD265" s="4">
        <f t="shared" si="1358"/>
        <v>0.10048112428390871</v>
      </c>
      <c r="CE265" s="4">
        <f t="shared" si="1359"/>
        <v>0.51786636446185907</v>
      </c>
      <c r="CF265" s="4">
        <f t="shared" si="1360"/>
        <v>2.0472119545331822</v>
      </c>
      <c r="CG265" s="4">
        <f t="shared" si="1361"/>
        <v>10.417503335762055</v>
      </c>
      <c r="CH265" s="4">
        <f t="shared" si="1362"/>
        <v>32.352369701128744</v>
      </c>
      <c r="CI265" s="4">
        <f t="shared" si="1363"/>
        <v>78.898531936033621</v>
      </c>
      <c r="CJ265" s="4">
        <f t="shared" si="1364"/>
        <v>0.19208513956044512</v>
      </c>
      <c r="CK265" s="4">
        <f t="shared" si="1365"/>
        <v>0.98998128852790535</v>
      </c>
      <c r="CL265" s="4">
        <f t="shared" si="1366"/>
        <v>3.9135608483561946</v>
      </c>
      <c r="CM265" s="4">
        <f t="shared" si="1367"/>
        <v>19.914661548444776</v>
      </c>
      <c r="CN265" s="4">
        <f t="shared" si="1368"/>
        <v>61.846535789086765</v>
      </c>
      <c r="CO265" s="4">
        <f t="shared" si="1369"/>
        <v>150.82669134181108</v>
      </c>
      <c r="CP265" s="4">
        <f t="shared" si="1370"/>
        <v>1.0108067958905036</v>
      </c>
      <c r="CQ265" s="4">
        <f t="shared" si="1371"/>
        <v>5.2095639284659576</v>
      </c>
      <c r="CR265" s="4">
        <f t="shared" si="1372"/>
        <v>20.594273511744635</v>
      </c>
      <c r="CS265" s="4">
        <f t="shared" si="1373"/>
        <v>104.79662964605768</v>
      </c>
      <c r="CT265" s="4">
        <f t="shared" si="1374"/>
        <v>325.45411280096471</v>
      </c>
      <c r="CU265" s="4">
        <f t="shared" si="1375"/>
        <v>793.69307255550154</v>
      </c>
      <c r="CV265" s="4">
        <f t="shared" si="1376"/>
        <v>9.6148392036735798E-3</v>
      </c>
      <c r="CW265" s="4">
        <f t="shared" si="1377"/>
        <v>4.9553603811429231E-2</v>
      </c>
      <c r="CX265" s="4">
        <f t="shared" si="1378"/>
        <v>0.19589364568671569</v>
      </c>
      <c r="CY265" s="4">
        <f t="shared" si="1379"/>
        <v>0.99683020259682331</v>
      </c>
      <c r="CZ265" s="4">
        <f t="shared" si="1380"/>
        <v>3.0957339973152385</v>
      </c>
      <c r="DA265" s="4">
        <f t="shared" si="1381"/>
        <v>7.549643809990207</v>
      </c>
      <c r="DB265" s="4">
        <f t="shared" si="1382"/>
        <v>5.0596026484440303E-2</v>
      </c>
      <c r="DC265" s="4">
        <f t="shared" si="1383"/>
        <v>0.26076519822448962</v>
      </c>
      <c r="DD265" s="4">
        <f t="shared" si="1384"/>
        <v>1.0308482414881912</v>
      </c>
      <c r="DE265" s="4">
        <f t="shared" si="1385"/>
        <v>5.2456048679221503</v>
      </c>
      <c r="DF265" s="4">
        <f t="shared" si="1386"/>
        <v>16.290635339704806</v>
      </c>
      <c r="DG265" s="4">
        <f t="shared" si="1387"/>
        <v>39.728379234091598</v>
      </c>
      <c r="DH265" s="4">
        <f t="shared" si="1388"/>
        <v>4.3338430010953282E-3</v>
      </c>
      <c r="DI265" s="4">
        <f t="shared" si="1389"/>
        <v>2.233605102570619E-2</v>
      </c>
      <c r="DJ265" s="4">
        <f t="shared" si="1390"/>
        <v>8.8298128271770845E-2</v>
      </c>
      <c r="DK265" s="4">
        <f t="shared" si="1391"/>
        <v>0.44931646856393409</v>
      </c>
      <c r="DL265" s="4">
        <f t="shared" si="1392"/>
        <v>1.3953873625251521</v>
      </c>
      <c r="DM265" s="4">
        <f t="shared" si="1393"/>
        <v>3.4029660084370059</v>
      </c>
      <c r="DN265" s="4">
        <f t="shared" si="1394"/>
        <v>2.2805918083273414E-2</v>
      </c>
      <c r="DO265" s="4">
        <f t="shared" si="1395"/>
        <v>0.11753867176714226</v>
      </c>
      <c r="DP265" s="4">
        <f t="shared" si="1396"/>
        <v>0.46464993765658563</v>
      </c>
      <c r="DQ265" s="4">
        <f t="shared" si="1397"/>
        <v>2.3644314233221984</v>
      </c>
      <c r="DR265" s="4">
        <f t="shared" si="1398"/>
        <v>7.3429263303125305</v>
      </c>
      <c r="DS265" s="4">
        <f t="shared" si="1399"/>
        <v>17.907377818938944</v>
      </c>
      <c r="DT265" s="4">
        <f t="shared" si="1400"/>
        <v>1.5459118958068908E-3</v>
      </c>
      <c r="DU265" s="4">
        <f t="shared" si="1401"/>
        <v>7.9674245184382462E-3</v>
      </c>
      <c r="DV265" s="4">
        <f t="shared" si="1402"/>
        <v>3.1496555560114714E-2</v>
      </c>
      <c r="DW265" s="4">
        <f t="shared" si="1403"/>
        <v>0.16027430471278628</v>
      </c>
      <c r="DX265" s="4">
        <f t="shared" si="1404"/>
        <v>0.49774436278403306</v>
      </c>
      <c r="DY265" s="4">
        <f t="shared" si="1405"/>
        <v>1.2138616078477427</v>
      </c>
      <c r="DZ265" s="4">
        <f t="shared" si="1406"/>
        <v>8.1350293609665451E-3</v>
      </c>
      <c r="EA265" s="4">
        <f t="shared" si="1407"/>
        <v>4.1926860492233591E-2</v>
      </c>
      <c r="EB265" s="4">
        <f t="shared" si="1408"/>
        <v>0.16574385962474922</v>
      </c>
      <c r="EC265" s="4">
        <f t="shared" si="1409"/>
        <v>0.8434091090077781</v>
      </c>
      <c r="ED265" s="4">
        <f t="shared" si="1410"/>
        <v>2.6192728165729164</v>
      </c>
      <c r="EE265" s="4">
        <f t="shared" si="1411"/>
        <v>6.3876860296991751</v>
      </c>
      <c r="EF265" s="4">
        <f t="shared" si="1412"/>
        <v>3.2719112038884495E-4</v>
      </c>
      <c r="EG265" s="4">
        <f t="shared" si="1413"/>
        <v>1.6862995633012471E-3</v>
      </c>
      <c r="EH265" s="4">
        <f t="shared" si="1414"/>
        <v>6.6662229135150764E-3</v>
      </c>
      <c r="EI265" s="4">
        <f t="shared" si="1415"/>
        <v>3.3921939193791072E-2</v>
      </c>
      <c r="EJ265" s="4">
        <f t="shared" si="1416"/>
        <v>0.10534722979250744</v>
      </c>
      <c r="EK265" s="4">
        <f t="shared" si="1417"/>
        <v>0.25691292016444878</v>
      </c>
      <c r="EL265" s="4">
        <f t="shared" si="1418"/>
        <v>1.721773005454174E-3</v>
      </c>
      <c r="EM265" s="4">
        <f t="shared" si="1419"/>
        <v>8.8737893123466312E-3</v>
      </c>
      <c r="EN265" s="4">
        <f t="shared" si="1420"/>
        <v>3.5079566484536112E-2</v>
      </c>
      <c r="EO265" s="4">
        <f t="shared" si="1421"/>
        <v>0.17850692013620645</v>
      </c>
      <c r="EP265" s="4">
        <f t="shared" si="1422"/>
        <v>0.55436717304722194</v>
      </c>
      <c r="EQ265" s="4">
        <f t="shared" si="1423"/>
        <v>1.3519490692958083</v>
      </c>
      <c r="ER265" s="4">
        <f t="shared" si="1424"/>
        <v>29.772207565448955</v>
      </c>
      <c r="ET265" s="4">
        <f t="shared" si="1425"/>
        <v>0.98126319191525191</v>
      </c>
      <c r="EU265" s="4">
        <f t="shared" si="1426"/>
        <v>0.91040609323778443</v>
      </c>
      <c r="EV265" s="4">
        <f t="shared" si="1427"/>
        <v>0.71992438079386534</v>
      </c>
      <c r="EW265" s="4">
        <f t="shared" si="1428"/>
        <v>0.33560945152925203</v>
      </c>
      <c r="EX265" s="4">
        <f t="shared" si="1429"/>
        <v>0.13989986757614298</v>
      </c>
      <c r="EY265" s="4">
        <f t="shared" si="1430"/>
        <v>6.2526546464561933E-2</v>
      </c>
      <c r="EZ265" s="4">
        <f t="shared" si="1431"/>
        <v>0.90869345955452663</v>
      </c>
      <c r="FA265" s="4">
        <f t="shared" si="1432"/>
        <v>0.658819526812914</v>
      </c>
      <c r="FB265" s="4">
        <f t="shared" si="1433"/>
        <v>0.32816883594603613</v>
      </c>
      <c r="FC265" s="4">
        <f t="shared" si="1434"/>
        <v>8.758482223235152E-2</v>
      </c>
      <c r="FD265" s="4">
        <f t="shared" si="1435"/>
        <v>2.9982877047748633E-2</v>
      </c>
      <c r="FE265" s="4">
        <f t="shared" si="1436"/>
        <v>1.2515874519454189E-2</v>
      </c>
      <c r="FF265" s="4">
        <f t="shared" si="1437"/>
        <v>0.83886625779827084</v>
      </c>
      <c r="FG265" s="4">
        <f t="shared" si="1438"/>
        <v>0.50251728785839644</v>
      </c>
      <c r="FH265" s="4">
        <f t="shared" si="1439"/>
        <v>0.2035183914196452</v>
      </c>
      <c r="FI265" s="4">
        <f t="shared" si="1440"/>
        <v>4.7813348434240399E-2</v>
      </c>
      <c r="FJ265" s="4">
        <f t="shared" si="1441"/>
        <v>1.5911776002356028E-2</v>
      </c>
      <c r="FK265" s="4">
        <f t="shared" si="1442"/>
        <v>6.5864571714118166E-3</v>
      </c>
      <c r="FL265" s="4">
        <f t="shared" si="1443"/>
        <v>0.49731282092526508</v>
      </c>
      <c r="FM265" s="4">
        <f t="shared" si="1444"/>
        <v>0.16104190431405141</v>
      </c>
      <c r="FN265" s="4">
        <f t="shared" si="1445"/>
        <v>4.6308573402857135E-2</v>
      </c>
      <c r="FO265" s="4">
        <f t="shared" si="1446"/>
        <v>9.4520969462401315E-3</v>
      </c>
      <c r="FP265" s="4">
        <f t="shared" si="1447"/>
        <v>3.0632176492433666E-3</v>
      </c>
      <c r="FQ265" s="4">
        <f t="shared" si="1448"/>
        <v>1.258347448259856E-3</v>
      </c>
      <c r="FR265" s="4">
        <f t="shared" si="1449"/>
        <v>0.99047672554886645</v>
      </c>
      <c r="FS265" s="4">
        <f t="shared" si="1450"/>
        <v>0.95278601909280625</v>
      </c>
      <c r="FT265" s="4">
        <f t="shared" si="1451"/>
        <v>0.83619475996611048</v>
      </c>
      <c r="FU265" s="4">
        <f t="shared" si="1452"/>
        <v>0.50079370729645778</v>
      </c>
      <c r="FV265" s="4">
        <f t="shared" si="1453"/>
        <v>0.24415648102525747</v>
      </c>
      <c r="FW265" s="4">
        <f t="shared" si="1454"/>
        <v>0.11696393700419495</v>
      </c>
      <c r="FX265" s="4">
        <f t="shared" si="1455"/>
        <v>0.95184064549173353</v>
      </c>
      <c r="FY265" s="4">
        <f t="shared" si="1456"/>
        <v>0.79316910191388534</v>
      </c>
      <c r="FZ265" s="4">
        <f t="shared" si="1457"/>
        <v>0.49240508452133636</v>
      </c>
      <c r="GA265" s="4">
        <f t="shared" si="1458"/>
        <v>0.16011259456006699</v>
      </c>
      <c r="GB265" s="4">
        <f t="shared" si="1459"/>
        <v>5.7834774740965211E-2</v>
      </c>
      <c r="GC265" s="4">
        <f t="shared" si="1460"/>
        <v>2.455290435822087E-2</v>
      </c>
      <c r="GD265" s="4">
        <f t="shared" si="1461"/>
        <v>0.99568485814622643</v>
      </c>
      <c r="GE265" s="4">
        <f t="shared" si="1462"/>
        <v>0.97815194817467643</v>
      </c>
      <c r="GF265" s="4">
        <f t="shared" si="1463"/>
        <v>0.9188658640698123</v>
      </c>
      <c r="GG265" s="4">
        <f t="shared" si="1464"/>
        <v>0.68998042987178454</v>
      </c>
      <c r="GH265" s="4">
        <f t="shared" si="1465"/>
        <v>0.4174690138407624</v>
      </c>
      <c r="GI265" s="4">
        <f t="shared" si="1466"/>
        <v>0.22711962756101009</v>
      </c>
      <c r="GJ265" s="4">
        <f t="shared" si="1467"/>
        <v>0.97770259471512311</v>
      </c>
      <c r="GK265" s="4">
        <f t="shared" si="1468"/>
        <v>0.89482362021416162</v>
      </c>
      <c r="GL265" s="4">
        <f t="shared" si="1469"/>
        <v>0.68275700171740872</v>
      </c>
      <c r="GM265" s="4">
        <f t="shared" si="1470"/>
        <v>0.29722704201013339</v>
      </c>
      <c r="GN265" s="4">
        <f t="shared" si="1471"/>
        <v>0.11986201968087372</v>
      </c>
      <c r="GO265" s="4">
        <f t="shared" si="1472"/>
        <v>5.28894069593474E-2</v>
      </c>
      <c r="GP265" s="4">
        <f t="shared" si="1473"/>
        <v>0.99845647425899753</v>
      </c>
      <c r="GQ265" s="4">
        <f t="shared" si="1474"/>
        <v>0.99209555356191725</v>
      </c>
      <c r="GR265" s="4">
        <f t="shared" si="1475"/>
        <v>0.96946518590843789</v>
      </c>
      <c r="GS265" s="4">
        <f t="shared" si="1476"/>
        <v>0.86186516062470198</v>
      </c>
      <c r="GT265" s="4">
        <f t="shared" si="1477"/>
        <v>0.66767068189205714</v>
      </c>
      <c r="GU265" s="4">
        <f t="shared" si="1478"/>
        <v>0.45169941809152808</v>
      </c>
      <c r="GV265" s="4">
        <f t="shared" si="1479"/>
        <v>0.99193061532032756</v>
      </c>
      <c r="GW265" s="4">
        <f t="shared" si="1480"/>
        <v>0.95976026525275848</v>
      </c>
      <c r="GX265" s="4">
        <f t="shared" si="1481"/>
        <v>0.85782137451866847</v>
      </c>
      <c r="GY265" s="4">
        <f t="shared" si="1482"/>
        <v>0.54247317923814198</v>
      </c>
      <c r="GZ265" s="4">
        <f t="shared" si="1483"/>
        <v>0.27629859661889161</v>
      </c>
      <c r="HA265" s="4">
        <f t="shared" si="1484"/>
        <v>0.13536038158361202</v>
      </c>
      <c r="HB265" s="4">
        <f t="shared" si="1485"/>
        <v>0.99967291589862473</v>
      </c>
      <c r="HC265" s="4">
        <f t="shared" si="1486"/>
        <v>0.99831653925581643</v>
      </c>
      <c r="HD265" s="4">
        <f t="shared" si="1487"/>
        <v>0.99337792133899006</v>
      </c>
      <c r="HE265" s="4">
        <f t="shared" si="1488"/>
        <v>0.96719100552190429</v>
      </c>
      <c r="HF265" s="4">
        <f t="shared" si="1489"/>
        <v>0.90469308923650826</v>
      </c>
      <c r="HG265" s="4">
        <f t="shared" si="1490"/>
        <v>0.7956000642185812</v>
      </c>
      <c r="HH265" s="4">
        <f t="shared" si="1491"/>
        <v>0.99828118640140129</v>
      </c>
      <c r="HI265" s="4">
        <f t="shared" si="1492"/>
        <v>0.99120426221163394</v>
      </c>
      <c r="HJ265" s="4">
        <f t="shared" si="1493"/>
        <v>0.96610930442412501</v>
      </c>
      <c r="HK265" s="4">
        <f t="shared" si="1494"/>
        <v>0.84853129236137592</v>
      </c>
      <c r="HL265" s="4">
        <f t="shared" si="1495"/>
        <v>0.64334863559912547</v>
      </c>
      <c r="HM265" s="4">
        <f t="shared" si="1496"/>
        <v>0.42517927494892893</v>
      </c>
      <c r="HN265" s="4">
        <f t="shared" si="1497"/>
        <v>3.249685606315747E-2</v>
      </c>
      <c r="HP265" s="4">
        <f t="shared" ref="HP265:IU265" si="1519">IF(B1=1,ET265,0)</f>
        <v>0.98126319191525191</v>
      </c>
      <c r="HQ265" s="4">
        <f t="shared" si="1519"/>
        <v>0.91040609323778443</v>
      </c>
      <c r="HR265" s="4">
        <f t="shared" si="1519"/>
        <v>0.71992438079386534</v>
      </c>
      <c r="HS265" s="4">
        <f t="shared" si="1519"/>
        <v>0.33560945152925203</v>
      </c>
      <c r="HT265" s="4">
        <f t="shared" si="1519"/>
        <v>0.13989986757614298</v>
      </c>
      <c r="HU265" s="4">
        <f t="shared" si="1519"/>
        <v>6.2526546464561933E-2</v>
      </c>
      <c r="HV265" s="4">
        <f t="shared" si="1519"/>
        <v>0.90869345955452663</v>
      </c>
      <c r="HW265" s="4">
        <f t="shared" si="1519"/>
        <v>0.658819526812914</v>
      </c>
      <c r="HX265" s="4">
        <f t="shared" si="1519"/>
        <v>0.32816883594603613</v>
      </c>
      <c r="HY265" s="4">
        <f t="shared" si="1519"/>
        <v>8.758482223235152E-2</v>
      </c>
      <c r="HZ265" s="4">
        <f t="shared" si="1519"/>
        <v>2.9982877047748633E-2</v>
      </c>
      <c r="IA265" s="4">
        <f t="shared" si="1519"/>
        <v>1.2515874519454189E-2</v>
      </c>
      <c r="IB265" s="4">
        <f t="shared" si="1519"/>
        <v>0.83886625779827084</v>
      </c>
      <c r="IC265" s="4">
        <f t="shared" si="1519"/>
        <v>0.50251728785839644</v>
      </c>
      <c r="ID265" s="4">
        <f t="shared" si="1519"/>
        <v>0.2035183914196452</v>
      </c>
      <c r="IE265" s="4">
        <f t="shared" si="1519"/>
        <v>4.7813348434240399E-2</v>
      </c>
      <c r="IF265" s="4">
        <f t="shared" si="1519"/>
        <v>1.5911776002356028E-2</v>
      </c>
      <c r="IG265" s="4">
        <f t="shared" si="1519"/>
        <v>6.5864571714118166E-3</v>
      </c>
      <c r="IH265" s="4">
        <f t="shared" si="1519"/>
        <v>0.49731282092526508</v>
      </c>
      <c r="II265" s="4">
        <f t="shared" si="1519"/>
        <v>0.16104190431405141</v>
      </c>
      <c r="IJ265" s="4">
        <f t="shared" si="1519"/>
        <v>4.6308573402857135E-2</v>
      </c>
      <c r="IK265" s="4">
        <f t="shared" si="1519"/>
        <v>9.4520969462401315E-3</v>
      </c>
      <c r="IL265" s="4">
        <f t="shared" si="1519"/>
        <v>3.0632176492433666E-3</v>
      </c>
      <c r="IM265" s="4">
        <f t="shared" si="1519"/>
        <v>1.258347448259856E-3</v>
      </c>
      <c r="IN265" s="4">
        <f t="shared" si="1519"/>
        <v>0.99047672554886645</v>
      </c>
      <c r="IO265" s="4">
        <f t="shared" si="1519"/>
        <v>0.95278601909280625</v>
      </c>
      <c r="IP265" s="4">
        <f t="shared" si="1519"/>
        <v>0.83619475996611048</v>
      </c>
      <c r="IQ265" s="4">
        <f t="shared" si="1519"/>
        <v>0.50079370729645778</v>
      </c>
      <c r="IR265" s="4">
        <f t="shared" si="1519"/>
        <v>0.24415648102525747</v>
      </c>
      <c r="IS265" s="4">
        <f t="shared" si="1519"/>
        <v>0.11696393700419495</v>
      </c>
      <c r="IT265" s="4">
        <f t="shared" si="1519"/>
        <v>0.95184064549173353</v>
      </c>
      <c r="IU265" s="4">
        <f t="shared" si="1519"/>
        <v>0.79316910191388534</v>
      </c>
      <c r="IV265" s="4">
        <f t="shared" ref="IV265:KA265" si="1520">IF(AH1=1,FZ265,0)</f>
        <v>0.49240508452133636</v>
      </c>
      <c r="IW265" s="4">
        <f t="shared" si="1520"/>
        <v>0.16011259456006699</v>
      </c>
      <c r="IX265" s="4">
        <f t="shared" si="1520"/>
        <v>5.7834774740965211E-2</v>
      </c>
      <c r="IY265" s="4">
        <f t="shared" si="1520"/>
        <v>2.455290435822087E-2</v>
      </c>
      <c r="IZ265" s="4">
        <f t="shared" si="1520"/>
        <v>0.99568485814622643</v>
      </c>
      <c r="JA265" s="4">
        <f t="shared" si="1520"/>
        <v>0.97815194817467643</v>
      </c>
      <c r="JB265" s="4">
        <f t="shared" si="1520"/>
        <v>0.9188658640698123</v>
      </c>
      <c r="JC265" s="4">
        <f t="shared" si="1520"/>
        <v>0.68998042987178454</v>
      </c>
      <c r="JD265" s="4">
        <f t="shared" si="1520"/>
        <v>0.4174690138407624</v>
      </c>
      <c r="JE265" s="4">
        <f t="shared" si="1520"/>
        <v>0.22711962756101009</v>
      </c>
      <c r="JF265" s="4">
        <f t="shared" si="1520"/>
        <v>0.97770259471512311</v>
      </c>
      <c r="JG265" s="4">
        <f t="shared" si="1520"/>
        <v>0.89482362021416162</v>
      </c>
      <c r="JH265" s="4">
        <f t="shared" si="1520"/>
        <v>0.68275700171740872</v>
      </c>
      <c r="JI265" s="4">
        <f t="shared" si="1520"/>
        <v>0.29722704201013339</v>
      </c>
      <c r="JJ265" s="4">
        <f t="shared" si="1520"/>
        <v>0.11986201968087372</v>
      </c>
      <c r="JK265" s="4">
        <f t="shared" si="1520"/>
        <v>5.28894069593474E-2</v>
      </c>
      <c r="JL265" s="4">
        <f t="shared" si="1520"/>
        <v>0.99845647425899753</v>
      </c>
      <c r="JM265" s="4">
        <f t="shared" si="1520"/>
        <v>0.99209555356191725</v>
      </c>
      <c r="JN265" s="4">
        <f t="shared" si="1520"/>
        <v>0.96946518590843789</v>
      </c>
      <c r="JO265" s="4">
        <f t="shared" si="1520"/>
        <v>0.86186516062470198</v>
      </c>
      <c r="JP265" s="4">
        <f t="shared" si="1520"/>
        <v>0.66767068189205714</v>
      </c>
      <c r="JQ265" s="4">
        <f t="shared" si="1520"/>
        <v>0.45169941809152808</v>
      </c>
      <c r="JR265" s="4">
        <f t="shared" si="1520"/>
        <v>0.99193061532032756</v>
      </c>
      <c r="JS265" s="4">
        <f t="shared" si="1520"/>
        <v>0.95976026525275848</v>
      </c>
      <c r="JT265" s="4">
        <f t="shared" si="1520"/>
        <v>0.85782137451866847</v>
      </c>
      <c r="JU265" s="4">
        <f t="shared" si="1520"/>
        <v>0.54247317923814198</v>
      </c>
      <c r="JV265" s="4">
        <f t="shared" si="1520"/>
        <v>0.27629859661889161</v>
      </c>
      <c r="JW265" s="4">
        <f t="shared" si="1520"/>
        <v>0.13536038158361202</v>
      </c>
      <c r="JX265" s="4">
        <f t="shared" si="1520"/>
        <v>0.99967291589862473</v>
      </c>
      <c r="JY265" s="4">
        <f t="shared" si="1520"/>
        <v>0.99831653925581643</v>
      </c>
      <c r="JZ265" s="4">
        <f t="shared" si="1520"/>
        <v>0.99337792133899006</v>
      </c>
      <c r="KA265" s="4">
        <f t="shared" si="1520"/>
        <v>0.96719100552190429</v>
      </c>
      <c r="KB265" s="4">
        <f t="shared" ref="KB265:KJ265" si="1521">IF(BN1=1,HF265,0)</f>
        <v>0.90469308923650826</v>
      </c>
      <c r="KC265" s="4">
        <f t="shared" si="1521"/>
        <v>0.7956000642185812</v>
      </c>
      <c r="KD265" s="4">
        <f t="shared" si="1521"/>
        <v>0.99828118640140129</v>
      </c>
      <c r="KE265" s="4">
        <f t="shared" si="1521"/>
        <v>0.99120426221163394</v>
      </c>
      <c r="KF265" s="4">
        <f t="shared" si="1521"/>
        <v>0.96610930442412501</v>
      </c>
      <c r="KG265" s="4">
        <f t="shared" si="1521"/>
        <v>0.84853129236137592</v>
      </c>
      <c r="KH265" s="4">
        <f t="shared" si="1521"/>
        <v>0.64334863559912547</v>
      </c>
      <c r="KI265" s="4">
        <f t="shared" si="1521"/>
        <v>0.42517927494892893</v>
      </c>
      <c r="KJ265" s="4">
        <f t="shared" si="1521"/>
        <v>0</v>
      </c>
    </row>
    <row r="266" spans="1:296" x14ac:dyDescent="0.2">
      <c r="A266" s="4" t="str">
        <f>'Respondent Data'!A266</f>
        <v>2277</v>
      </c>
      <c r="B266" s="4">
        <f>SUMPRODUCT('Respondent Data'!I266:Z266,'Product Coding'!A100:R100)</f>
        <v>-1.1453366394312849</v>
      </c>
      <c r="C266" s="4">
        <f>SUMPRODUCT('Respondent Data'!I266:Z266,'Product Coding'!A101:R101)</f>
        <v>-1.3255582722879231</v>
      </c>
      <c r="D266" s="4">
        <f>SUMPRODUCT('Respondent Data'!I266:Z266,'Product Coding'!A102:R102)</f>
        <v>-0.86325337719592121</v>
      </c>
      <c r="E266" s="4">
        <f>SUMPRODUCT('Respondent Data'!I266:Z266,'Product Coding'!A103:R103)</f>
        <v>-1.5168378945728798</v>
      </c>
      <c r="F266" s="4">
        <f>SUMPRODUCT('Respondent Data'!I266:Z266,'Product Coding'!A104:R104)</f>
        <v>-2.6608204173631691</v>
      </c>
      <c r="G266" s="4">
        <f>SUMPRODUCT('Respondent Data'!I266:Z266,'Product Coding'!A105:R105)</f>
        <v>-2.6397657447477956</v>
      </c>
      <c r="H266" s="4">
        <f>SUMPRODUCT('Respondent Data'!I266:Z266,'Product Coding'!A106:R106)</f>
        <v>-3.5066405294135246</v>
      </c>
      <c r="I266" s="4">
        <f>SUMPRODUCT('Respondent Data'!I266:Z266,'Product Coding'!A107:R107)</f>
        <v>-3.6868621622701632</v>
      </c>
      <c r="J266" s="4">
        <f>SUMPRODUCT('Respondent Data'!I266:Z266,'Product Coding'!A108:R108)</f>
        <v>-3.2245572671781613</v>
      </c>
      <c r="K266" s="4">
        <f>SUMPRODUCT('Respondent Data'!I266:Z266,'Product Coding'!A109:R109)</f>
        <v>-3.8781417845551198</v>
      </c>
      <c r="L266" s="4">
        <f>SUMPRODUCT('Respondent Data'!I266:Z266,'Product Coding'!A110:R110)</f>
        <v>-5.0221243073454085</v>
      </c>
      <c r="M266" s="4">
        <f>SUMPRODUCT('Respondent Data'!I266:Z266,'Product Coding'!A111:R111)</f>
        <v>-5.0010696347300359</v>
      </c>
      <c r="N266" s="4">
        <f>SUMPRODUCT('Respondent Data'!I266:Z266,'Product Coding'!A112:R112)</f>
        <v>-3.7511734762906945</v>
      </c>
      <c r="O266" s="4">
        <f>SUMPRODUCT('Respondent Data'!I266:Z266,'Product Coding'!A113:R113)</f>
        <v>-3.9313951091473331</v>
      </c>
      <c r="P266" s="4">
        <f>SUMPRODUCT('Respondent Data'!I266:Z266,'Product Coding'!A114:R114)</f>
        <v>-3.4690902140553312</v>
      </c>
      <c r="Q266" s="4">
        <f>SUMPRODUCT('Respondent Data'!I266:Z266,'Product Coding'!A115:R115)</f>
        <v>-4.1226747314322898</v>
      </c>
      <c r="R266" s="4">
        <f>SUMPRODUCT('Respondent Data'!I266:Z266,'Product Coding'!A116:R116)</f>
        <v>-5.2666572542225794</v>
      </c>
      <c r="S266" s="4">
        <f>SUMPRODUCT('Respondent Data'!I266:Z266,'Product Coding'!A117:R117)</f>
        <v>-5.2456025816072058</v>
      </c>
      <c r="T266" s="4">
        <f>SUMPRODUCT('Respondent Data'!I266:Z266,'Product Coding'!A118:R118)</f>
        <v>-6.1124773662729348</v>
      </c>
      <c r="U266" s="4">
        <f>SUMPRODUCT('Respondent Data'!I266:Z266,'Product Coding'!A119:R119)</f>
        <v>-6.2926989991295734</v>
      </c>
      <c r="V266" s="4">
        <f>SUMPRODUCT('Respondent Data'!I266:Z266,'Product Coding'!A120:R120)</f>
        <v>-5.8303941040375715</v>
      </c>
      <c r="W266" s="4">
        <f>SUMPRODUCT('Respondent Data'!I266:Z266,'Product Coding'!A121:R121)</f>
        <v>-6.4839786214145301</v>
      </c>
      <c r="X266" s="4">
        <f>SUMPRODUCT('Respondent Data'!I266:Z266,'Product Coding'!A122:R122)</f>
        <v>-7.6279611442048196</v>
      </c>
      <c r="Y266" s="4">
        <f>SUMPRODUCT('Respondent Data'!I266:Z266,'Product Coding'!A123:R123)</f>
        <v>-7.6069064715894461</v>
      </c>
      <c r="Z266" s="4">
        <f>SUMPRODUCT('Respondent Data'!I266:Z266,'Product Coding'!A124:R124)</f>
        <v>-0.75948458882873493</v>
      </c>
      <c r="AA266" s="4">
        <f>SUMPRODUCT('Respondent Data'!I266:Z266,'Product Coding'!A125:R125)</f>
        <v>-0.9397062216853731</v>
      </c>
      <c r="AB266" s="4">
        <f>SUMPRODUCT('Respondent Data'!I266:Z266,'Product Coding'!A126:R126)</f>
        <v>-0.47740132659337098</v>
      </c>
      <c r="AC266" s="4">
        <f>SUMPRODUCT('Respondent Data'!I266:Z266,'Product Coding'!A127:R127)</f>
        <v>-1.1309858439703302</v>
      </c>
      <c r="AD266" s="4">
        <f>SUMPRODUCT('Respondent Data'!I266:Z266,'Product Coding'!A128:R128)</f>
        <v>-2.2749683667606186</v>
      </c>
      <c r="AE266" s="4">
        <f>SUMPRODUCT('Respondent Data'!I266:Z266,'Product Coding'!A129:R129)</f>
        <v>-2.253913694145246</v>
      </c>
      <c r="AF266" s="4">
        <f>SUMPRODUCT('Respondent Data'!I266:Z266,'Product Coding'!A130:R130)</f>
        <v>-3.120788478810975</v>
      </c>
      <c r="AG266" s="4">
        <f>SUMPRODUCT('Respondent Data'!I266:Z266,'Product Coding'!A131:R131)</f>
        <v>-3.3010101116676127</v>
      </c>
      <c r="AH266" s="4">
        <f>SUMPRODUCT('Respondent Data'!I266:Z266,'Product Coding'!A132:R132)</f>
        <v>-2.8387052165756108</v>
      </c>
      <c r="AI266" s="4">
        <f>SUMPRODUCT('Respondent Data'!I266:Z266,'Product Coding'!A133:R133)</f>
        <v>-3.4922897339525703</v>
      </c>
      <c r="AJ266" s="4">
        <f>SUMPRODUCT('Respondent Data'!I266:Z266,'Product Coding'!A134:R134)</f>
        <v>-4.6362722567428589</v>
      </c>
      <c r="AK266" s="4">
        <f>SUMPRODUCT('Respondent Data'!I266:Z266,'Product Coding'!A135:R135)</f>
        <v>-4.6152175841274863</v>
      </c>
      <c r="AL266" s="4">
        <f>SUMPRODUCT('Respondent Data'!I266:Z266,'Product Coding'!A136:R136)</f>
        <v>2.2695104476886829</v>
      </c>
      <c r="AM266" s="4">
        <f>SUMPRODUCT('Respondent Data'!I266:Z266,'Product Coding'!A137:R137)</f>
        <v>2.0892888148320452</v>
      </c>
      <c r="AN266" s="4">
        <f>SUMPRODUCT('Respondent Data'!I266:Z266,'Product Coding'!A138:R138)</f>
        <v>2.5515937099240471</v>
      </c>
      <c r="AO266" s="4">
        <f>SUMPRODUCT('Respondent Data'!I266:Z266,'Product Coding'!A139:R139)</f>
        <v>1.8980091925470879</v>
      </c>
      <c r="AP266" s="4">
        <f>SUMPRODUCT('Respondent Data'!I266:Z266,'Product Coding'!A140:R140)</f>
        <v>0.754026669756799</v>
      </c>
      <c r="AQ266" s="4">
        <f>SUMPRODUCT('Respondent Data'!I266:Z266,'Product Coding'!A141:R141)</f>
        <v>0.77508134237217186</v>
      </c>
      <c r="AR266" s="4">
        <f>SUMPRODUCT('Respondent Data'!I266:Z266,'Product Coding'!A142:R142)</f>
        <v>-9.1793442293556904E-2</v>
      </c>
      <c r="AS266" s="4">
        <f>SUMPRODUCT('Respondent Data'!I266:Z266,'Product Coding'!A143:R143)</f>
        <v>-0.27201507515019485</v>
      </c>
      <c r="AT266" s="4">
        <f>SUMPRODUCT('Respondent Data'!I266:Z266,'Product Coding'!A144:R144)</f>
        <v>0.19028981994180705</v>
      </c>
      <c r="AU266" s="4">
        <f>SUMPRODUCT('Respondent Data'!I266:Z266,'Product Coding'!A145:R145)</f>
        <v>-0.46329469743515195</v>
      </c>
      <c r="AV266" s="4">
        <f>SUMPRODUCT('Respondent Data'!I266:Z266,'Product Coding'!A146:R146)</f>
        <v>-1.6072772202254408</v>
      </c>
      <c r="AW266" s="4">
        <f>SUMPRODUCT('Respondent Data'!I266:Z266,'Product Coding'!A147:R147)</f>
        <v>-1.586222547610068</v>
      </c>
      <c r="AX266" s="4">
        <f>SUMPRODUCT('Respondent Data'!I266:Z266,'Product Coding'!A148:R148)</f>
        <v>6.2754991119699346</v>
      </c>
      <c r="AY266" s="4">
        <f>SUMPRODUCT('Respondent Data'!I266:Z266,'Product Coding'!A149:R149)</f>
        <v>6.0952774791132969</v>
      </c>
      <c r="AZ266" s="4">
        <f>SUMPRODUCT('Respondent Data'!I266:Z266,'Product Coding'!A150:R150)</f>
        <v>6.5575823742052988</v>
      </c>
      <c r="BA266" s="4">
        <f>SUMPRODUCT('Respondent Data'!I266:Z266,'Product Coding'!A151:R151)</f>
        <v>5.9039978568283402</v>
      </c>
      <c r="BB266" s="4">
        <f>SUMPRODUCT('Respondent Data'!I266:Z266,'Product Coding'!A152:R152)</f>
        <v>4.7600153340380507</v>
      </c>
      <c r="BC266" s="4">
        <f>SUMPRODUCT('Respondent Data'!I266:Z266,'Product Coding'!A153:R153)</f>
        <v>4.7810700066534242</v>
      </c>
      <c r="BD266" s="4">
        <f>SUMPRODUCT('Respondent Data'!I266:Z266,'Product Coding'!A154:R154)</f>
        <v>3.9141952219876943</v>
      </c>
      <c r="BE266" s="4">
        <f>SUMPRODUCT('Respondent Data'!I266:Z266,'Product Coding'!A155:R155)</f>
        <v>3.7339735891310566</v>
      </c>
      <c r="BF266" s="4">
        <f>SUMPRODUCT('Respondent Data'!I266:Z266,'Product Coding'!A156:R156)</f>
        <v>4.1962784842230585</v>
      </c>
      <c r="BG266" s="4">
        <f>SUMPRODUCT('Respondent Data'!I266:Z266,'Product Coding'!A157:R157)</f>
        <v>3.5426939668460999</v>
      </c>
      <c r="BH266" s="4">
        <f>SUMPRODUCT('Respondent Data'!I266:Z266,'Product Coding'!A158:R158)</f>
        <v>2.3987114440558113</v>
      </c>
      <c r="BI266" s="4">
        <f>SUMPRODUCT('Respondent Data'!I266:Z266,'Product Coding'!A159:R159)</f>
        <v>2.4197661166711839</v>
      </c>
      <c r="BJ266" s="4">
        <f>SUMPRODUCT('Respondent Data'!I266:Z266,'Product Coding'!A160:R160)</f>
        <v>8.209081851370815</v>
      </c>
      <c r="BK266" s="4">
        <f>SUMPRODUCT('Respondent Data'!I266:Z266,'Product Coding'!A161:R161)</f>
        <v>8.0288602185141773</v>
      </c>
      <c r="BL266" s="4">
        <f>SUMPRODUCT('Respondent Data'!I266:Z266,'Product Coding'!A162:R162)</f>
        <v>8.4911651136061792</v>
      </c>
      <c r="BM266" s="4">
        <f>SUMPRODUCT('Respondent Data'!I266:Z266,'Product Coding'!A163:R163)</f>
        <v>7.8375805962292207</v>
      </c>
      <c r="BN266" s="4">
        <f>SUMPRODUCT('Respondent Data'!I266:Z266,'Product Coding'!A164:R164)</f>
        <v>6.6935980734389311</v>
      </c>
      <c r="BO266" s="4">
        <f>SUMPRODUCT('Respondent Data'!I266:Z266,'Product Coding'!A165:R165)</f>
        <v>6.7146527460543046</v>
      </c>
      <c r="BP266" s="4">
        <f>SUMPRODUCT('Respondent Data'!I266:Z266,'Product Coding'!A166:R166)</f>
        <v>5.8477779613885756</v>
      </c>
      <c r="BQ266" s="4">
        <f>SUMPRODUCT('Respondent Data'!I266:Z266,'Product Coding'!A167:R167)</f>
        <v>5.667556328531937</v>
      </c>
      <c r="BR266" s="4">
        <f>SUMPRODUCT('Respondent Data'!I266:Z266,'Product Coding'!A168:R168)</f>
        <v>6.1298612236239389</v>
      </c>
      <c r="BS266" s="4">
        <f>SUMPRODUCT('Respondent Data'!I266:Z266,'Product Coding'!A169:R169)</f>
        <v>5.4762767062469804</v>
      </c>
      <c r="BT266" s="4">
        <f>SUMPRODUCT('Respondent Data'!I266:Z266,'Product Coding'!A170:R170)</f>
        <v>4.3322941834566908</v>
      </c>
      <c r="BU266" s="4">
        <f>SUMPRODUCT('Respondent Data'!I266:Z266,'Product Coding'!A171:R171)</f>
        <v>4.3533488560720643</v>
      </c>
      <c r="BV266" s="4">
        <f>SUMPRODUCT('Respondent Data'!I266:Z266,'Product Coding'!A172:R172)</f>
        <v>3.0603647498609301</v>
      </c>
      <c r="BX266" s="4">
        <f t="shared" si="1352"/>
        <v>3.1434994045906839</v>
      </c>
      <c r="BY266" s="4">
        <f t="shared" si="1353"/>
        <v>3.7642862652110467</v>
      </c>
      <c r="BZ266" s="4">
        <f t="shared" si="1354"/>
        <v>2.3708614667843793</v>
      </c>
      <c r="CA266" s="4">
        <f t="shared" si="1355"/>
        <v>4.557790171599601</v>
      </c>
      <c r="CB266" s="4">
        <f t="shared" si="1356"/>
        <v>14.308022835105442</v>
      </c>
      <c r="CC266" s="4">
        <f t="shared" si="1357"/>
        <v>14.009921325649209</v>
      </c>
      <c r="CD266" s="4">
        <f t="shared" si="1358"/>
        <v>33.336087850255609</v>
      </c>
      <c r="CE266" s="4">
        <f t="shared" si="1359"/>
        <v>39.919389660875645</v>
      </c>
      <c r="CF266" s="4">
        <f t="shared" si="1360"/>
        <v>25.142440307794867</v>
      </c>
      <c r="CG266" s="4">
        <f t="shared" si="1361"/>
        <v>48.334315998784149</v>
      </c>
      <c r="CH266" s="4">
        <f t="shared" si="1362"/>
        <v>151.73328981643155</v>
      </c>
      <c r="CI266" s="4">
        <f t="shared" si="1363"/>
        <v>148.57199190334342</v>
      </c>
      <c r="CJ266" s="4">
        <f t="shared" si="1364"/>
        <v>42.571008769855553</v>
      </c>
      <c r="CK266" s="4">
        <f t="shared" si="1365"/>
        <v>50.978048023334203</v>
      </c>
      <c r="CL266" s="4">
        <f t="shared" si="1366"/>
        <v>32.107518184096037</v>
      </c>
      <c r="CM266" s="4">
        <f t="shared" si="1367"/>
        <v>61.724117104323994</v>
      </c>
      <c r="CN266" s="4">
        <f t="shared" si="1368"/>
        <v>193.76716429563942</v>
      </c>
      <c r="CO266" s="4">
        <f t="shared" si="1369"/>
        <v>189.73010866431477</v>
      </c>
      <c r="CP266" s="4">
        <f t="shared" si="1370"/>
        <v>451.45575219559993</v>
      </c>
      <c r="CQ266" s="4">
        <f t="shared" si="1371"/>
        <v>540.61046897564154</v>
      </c>
      <c r="CR266" s="4">
        <f t="shared" si="1372"/>
        <v>340.49284223677944</v>
      </c>
      <c r="CS266" s="4">
        <f t="shared" si="1373"/>
        <v>654.57005885360979</v>
      </c>
      <c r="CT266" s="4">
        <f t="shared" si="1374"/>
        <v>2054.856190531214</v>
      </c>
      <c r="CU266" s="4">
        <f t="shared" si="1375"/>
        <v>2012.044144508342</v>
      </c>
      <c r="CV266" s="4">
        <f t="shared" si="1376"/>
        <v>2.1371744130118584</v>
      </c>
      <c r="CW266" s="4">
        <f t="shared" si="1377"/>
        <v>2.559229461762393</v>
      </c>
      <c r="CX266" s="4">
        <f t="shared" si="1378"/>
        <v>1.6118802046559022</v>
      </c>
      <c r="CY266" s="4">
        <f t="shared" si="1379"/>
        <v>3.0987098392302541</v>
      </c>
      <c r="CZ266" s="4">
        <f t="shared" si="1380"/>
        <v>9.7276112918362045</v>
      </c>
      <c r="DA266" s="4">
        <f t="shared" si="1381"/>
        <v>9.5249406892715456</v>
      </c>
      <c r="DB266" s="4">
        <f t="shared" si="1382"/>
        <v>22.664242875133819</v>
      </c>
      <c r="DC266" s="4">
        <f t="shared" si="1383"/>
        <v>27.140039550089362</v>
      </c>
      <c r="DD266" s="4">
        <f t="shared" si="1384"/>
        <v>17.093618668425947</v>
      </c>
      <c r="DE266" s="4">
        <f t="shared" si="1385"/>
        <v>32.861104815918303</v>
      </c>
      <c r="DF266" s="4">
        <f t="shared" si="1386"/>
        <v>103.15907937638534</v>
      </c>
      <c r="DG266" s="4">
        <f t="shared" si="1387"/>
        <v>101.00980427173823</v>
      </c>
      <c r="DH266" s="4">
        <f t="shared" si="1388"/>
        <v>0.10336276918164179</v>
      </c>
      <c r="DI266" s="4">
        <f t="shared" si="1389"/>
        <v>0.12377513156083986</v>
      </c>
      <c r="DJ266" s="4">
        <f t="shared" si="1390"/>
        <v>7.7957325582758169E-2</v>
      </c>
      <c r="DK266" s="4">
        <f t="shared" si="1391"/>
        <v>0.14986667813501559</v>
      </c>
      <c r="DL266" s="4">
        <f t="shared" si="1392"/>
        <v>0.47046831298612368</v>
      </c>
      <c r="DM266" s="4">
        <f t="shared" si="1393"/>
        <v>0.46066630778465156</v>
      </c>
      <c r="DN266" s="4">
        <f t="shared" si="1394"/>
        <v>1.0961383828649307</v>
      </c>
      <c r="DO266" s="4">
        <f t="shared" si="1395"/>
        <v>1.312606788906447</v>
      </c>
      <c r="DP266" s="4">
        <f t="shared" si="1396"/>
        <v>0.82671949942239487</v>
      </c>
      <c r="DQ266" s="4">
        <f t="shared" si="1397"/>
        <v>1.5893016365261214</v>
      </c>
      <c r="DR266" s="4">
        <f t="shared" si="1398"/>
        <v>4.9892082020321364</v>
      </c>
      <c r="DS266" s="4">
        <f t="shared" si="1399"/>
        <v>4.8852601923624839</v>
      </c>
      <c r="DT266" s="4">
        <f t="shared" si="1400"/>
        <v>1.8818515647017764E-3</v>
      </c>
      <c r="DU266" s="4">
        <f t="shared" si="1401"/>
        <v>2.2534847590006779E-3</v>
      </c>
      <c r="DV266" s="4">
        <f t="shared" si="1402"/>
        <v>1.4193129333645534E-3</v>
      </c>
      <c r="DW266" s="4">
        <f t="shared" si="1403"/>
        <v>2.7285147735295681E-3</v>
      </c>
      <c r="DX266" s="4">
        <f t="shared" si="1404"/>
        <v>8.5654780531246519E-3</v>
      </c>
      <c r="DY266" s="4">
        <f t="shared" si="1405"/>
        <v>8.3870199973696789E-3</v>
      </c>
      <c r="DZ266" s="4">
        <f t="shared" si="1406"/>
        <v>1.995660281990987E-2</v>
      </c>
      <c r="EA266" s="4">
        <f t="shared" si="1407"/>
        <v>2.3897687330734659E-2</v>
      </c>
      <c r="EB266" s="4">
        <f t="shared" si="1408"/>
        <v>1.5051487067103672E-2</v>
      </c>
      <c r="EC266" s="4">
        <f t="shared" si="1409"/>
        <v>2.8935271327956785E-2</v>
      </c>
      <c r="ED266" s="4">
        <f t="shared" si="1410"/>
        <v>9.0834923792702277E-2</v>
      </c>
      <c r="EE266" s="4">
        <f t="shared" si="1411"/>
        <v>8.8942417175540064E-2</v>
      </c>
      <c r="EF266" s="4">
        <f t="shared" si="1412"/>
        <v>2.7217049957628292E-4</v>
      </c>
      <c r="EG266" s="4">
        <f t="shared" si="1413"/>
        <v>3.2591947428220821E-4</v>
      </c>
      <c r="EH266" s="4">
        <f t="shared" si="1414"/>
        <v>2.052739532568434E-4</v>
      </c>
      <c r="EI266" s="4">
        <f t="shared" si="1415"/>
        <v>3.9462263811997138E-4</v>
      </c>
      <c r="EJ266" s="4">
        <f t="shared" si="1416"/>
        <v>1.2388173884469301E-3</v>
      </c>
      <c r="EK266" s="4">
        <f t="shared" si="1417"/>
        <v>1.2130071603187937E-3</v>
      </c>
      <c r="EL266" s="4">
        <f t="shared" si="1418"/>
        <v>2.8863055201705482E-3</v>
      </c>
      <c r="EM266" s="4">
        <f t="shared" si="1419"/>
        <v>3.456301029010548E-3</v>
      </c>
      <c r="EN266" s="4">
        <f t="shared" si="1420"/>
        <v>2.1768830396932852E-3</v>
      </c>
      <c r="EO266" s="4">
        <f t="shared" si="1421"/>
        <v>4.1848822725576249E-3</v>
      </c>
      <c r="EP266" s="4">
        <f t="shared" si="1422"/>
        <v>1.313737334620824E-2</v>
      </c>
      <c r="EQ266" s="4">
        <f t="shared" si="1423"/>
        <v>1.2863661815975985E-2</v>
      </c>
      <c r="ER266" s="4">
        <f t="shared" si="1424"/>
        <v>4.6870596058325657E-2</v>
      </c>
      <c r="ET266" s="4">
        <f t="shared" si="1425"/>
        <v>0.24134189542589909</v>
      </c>
      <c r="EU266" s="4">
        <f t="shared" si="1426"/>
        <v>0.20989502820223638</v>
      </c>
      <c r="EV266" s="4">
        <f t="shared" si="1427"/>
        <v>0.29666007038667963</v>
      </c>
      <c r="EW266" s="4">
        <f t="shared" si="1428"/>
        <v>0.17992762755060751</v>
      </c>
      <c r="EX266" s="4">
        <f t="shared" si="1429"/>
        <v>6.5325222647743195E-2</v>
      </c>
      <c r="EY266" s="4">
        <f t="shared" si="1430"/>
        <v>6.6622601031970971E-2</v>
      </c>
      <c r="EZ266" s="4">
        <f t="shared" si="1431"/>
        <v>2.9123877022948486E-2</v>
      </c>
      <c r="FA266" s="4">
        <f t="shared" si="1432"/>
        <v>2.4438292171208322E-2</v>
      </c>
      <c r="FB266" s="4">
        <f t="shared" si="1433"/>
        <v>3.8251976029255036E-2</v>
      </c>
      <c r="FC266" s="4">
        <f t="shared" si="1434"/>
        <v>2.0269866516942184E-2</v>
      </c>
      <c r="FD266" s="4">
        <f t="shared" si="1435"/>
        <v>6.5473610972558039E-3</v>
      </c>
      <c r="FE266" s="4">
        <f t="shared" si="1436"/>
        <v>6.6857436828562204E-3</v>
      </c>
      <c r="FF266" s="4">
        <f t="shared" si="1437"/>
        <v>2.2951040800594142E-2</v>
      </c>
      <c r="FG266" s="4">
        <f t="shared" si="1438"/>
        <v>1.9238890993964908E-2</v>
      </c>
      <c r="FH266" s="4">
        <f t="shared" si="1439"/>
        <v>3.0204619821982706E-2</v>
      </c>
      <c r="FI266" s="4">
        <f t="shared" si="1440"/>
        <v>1.5942831022025868E-2</v>
      </c>
      <c r="FJ266" s="4">
        <f t="shared" si="1441"/>
        <v>5.1343356751967079E-3</v>
      </c>
      <c r="FK266" s="4">
        <f t="shared" si="1442"/>
        <v>5.2430106971731519E-3</v>
      </c>
      <c r="FL266" s="4">
        <f t="shared" si="1443"/>
        <v>2.2101608724109947E-3</v>
      </c>
      <c r="FM266" s="4">
        <f t="shared" si="1444"/>
        <v>1.846345403720352E-3</v>
      </c>
      <c r="FN266" s="4">
        <f t="shared" si="1445"/>
        <v>2.9283190635856263E-3</v>
      </c>
      <c r="FO266" s="4">
        <f t="shared" si="1446"/>
        <v>1.5253899815813616E-3</v>
      </c>
      <c r="FP266" s="4">
        <f t="shared" si="1447"/>
        <v>4.8641534588156641E-4</v>
      </c>
      <c r="FQ266" s="4">
        <f t="shared" si="1448"/>
        <v>4.9676009476892823E-4</v>
      </c>
      <c r="FR266" s="4">
        <f t="shared" si="1449"/>
        <v>0.31875817801278872</v>
      </c>
      <c r="FS266" s="4">
        <f t="shared" si="1450"/>
        <v>0.28095968825365886</v>
      </c>
      <c r="FT266" s="4">
        <f t="shared" si="1451"/>
        <v>0.38286595159204223</v>
      </c>
      <c r="FU266" s="4">
        <f t="shared" si="1452"/>
        <v>0.24397921278267454</v>
      </c>
      <c r="FV266" s="4">
        <f t="shared" si="1453"/>
        <v>9.3217396939149696E-2</v>
      </c>
      <c r="FW266" s="4">
        <f t="shared" si="1454"/>
        <v>9.5012411900746982E-2</v>
      </c>
      <c r="FX266" s="4">
        <f t="shared" si="1455"/>
        <v>4.225784891055151E-2</v>
      </c>
      <c r="FY266" s="4">
        <f t="shared" si="1456"/>
        <v>3.5536552755016451E-2</v>
      </c>
      <c r="FZ266" s="4">
        <f t="shared" si="1457"/>
        <v>5.526810409379513E-2</v>
      </c>
      <c r="GA266" s="4">
        <f t="shared" si="1458"/>
        <v>2.9532409099950401E-2</v>
      </c>
      <c r="GB266" s="4">
        <f t="shared" si="1459"/>
        <v>9.600699295607612E-3</v>
      </c>
      <c r="GC266" s="4">
        <f t="shared" si="1460"/>
        <v>9.8029793032065396E-3</v>
      </c>
      <c r="GD266" s="4">
        <f t="shared" si="1461"/>
        <v>0.9063202311436469</v>
      </c>
      <c r="GE266" s="4">
        <f t="shared" si="1462"/>
        <v>0.88985774103318571</v>
      </c>
      <c r="GF266" s="4">
        <f t="shared" si="1463"/>
        <v>0.92768050855759676</v>
      </c>
      <c r="GG266" s="4">
        <f t="shared" si="1464"/>
        <v>0.86966603956374633</v>
      </c>
      <c r="GH266" s="4">
        <f t="shared" si="1465"/>
        <v>0.68005545659754507</v>
      </c>
      <c r="GI266" s="4">
        <f t="shared" si="1466"/>
        <v>0.68461906369064529</v>
      </c>
      <c r="GJ266" s="4">
        <f t="shared" si="1467"/>
        <v>0.4770677395035503</v>
      </c>
      <c r="GK266" s="4">
        <f t="shared" si="1468"/>
        <v>0.43241246406306105</v>
      </c>
      <c r="GL266" s="4">
        <f t="shared" si="1469"/>
        <v>0.54742942215058088</v>
      </c>
      <c r="GM266" s="4">
        <f t="shared" si="1470"/>
        <v>0.38620452167234853</v>
      </c>
      <c r="GN266" s="4">
        <f t="shared" si="1471"/>
        <v>0.16696697898408347</v>
      </c>
      <c r="GO266" s="4">
        <f t="shared" si="1472"/>
        <v>0.16991602194542502</v>
      </c>
      <c r="GP266" s="4">
        <f t="shared" si="1473"/>
        <v>0.99812168314880356</v>
      </c>
      <c r="GQ266" s="4">
        <f t="shared" si="1474"/>
        <v>0.99775158201665659</v>
      </c>
      <c r="GR266" s="4">
        <f t="shared" si="1475"/>
        <v>0.99858269866075666</v>
      </c>
      <c r="GS266" s="4">
        <f t="shared" si="1476"/>
        <v>0.99727890976138656</v>
      </c>
      <c r="GT266" s="4">
        <f t="shared" si="1477"/>
        <v>0.9915072662712402</v>
      </c>
      <c r="GU266" s="4">
        <f t="shared" si="1478"/>
        <v>0.9916827370532878</v>
      </c>
      <c r="GV266" s="4">
        <f t="shared" si="1479"/>
        <v>0.980433870652207</v>
      </c>
      <c r="GW266" s="4">
        <f t="shared" si="1480"/>
        <v>0.97666008271487059</v>
      </c>
      <c r="GX266" s="4">
        <f t="shared" si="1481"/>
        <v>0.98517170088524908</v>
      </c>
      <c r="GY266" s="4">
        <f t="shared" si="1482"/>
        <v>0.97187843381963912</v>
      </c>
      <c r="GZ266" s="4">
        <f t="shared" si="1483"/>
        <v>0.91672899188368473</v>
      </c>
      <c r="HA266" s="4">
        <f t="shared" si="1484"/>
        <v>0.91832220347680493</v>
      </c>
      <c r="HB266" s="4">
        <f t="shared" si="1485"/>
        <v>0.99972790355704855</v>
      </c>
      <c r="HC266" s="4">
        <f t="shared" si="1486"/>
        <v>0.9996741867146125</v>
      </c>
      <c r="HD266" s="4">
        <f t="shared" si="1487"/>
        <v>0.99979476817549118</v>
      </c>
      <c r="HE266" s="4">
        <f t="shared" si="1488"/>
        <v>0.99960553302747734</v>
      </c>
      <c r="HF266" s="4">
        <f t="shared" si="1489"/>
        <v>0.99876271538125316</v>
      </c>
      <c r="HG266" s="4">
        <f t="shared" si="1490"/>
        <v>0.99878846244341246</v>
      </c>
      <c r="HH266" s="4">
        <f t="shared" si="1491"/>
        <v>0.99712200126346984</v>
      </c>
      <c r="HI266" s="4">
        <f t="shared" si="1492"/>
        <v>0.99655560384097819</v>
      </c>
      <c r="HJ266" s="4">
        <f t="shared" si="1493"/>
        <v>0.9978278454866264</v>
      </c>
      <c r="HK266" s="4">
        <f t="shared" si="1494"/>
        <v>0.99583255798166681</v>
      </c>
      <c r="HL266" s="4">
        <f t="shared" si="1495"/>
        <v>0.98703297924661693</v>
      </c>
      <c r="HM266" s="4">
        <f t="shared" si="1496"/>
        <v>0.98729971041422038</v>
      </c>
      <c r="HN266" s="4">
        <f t="shared" si="1497"/>
        <v>0.95522789900222382</v>
      </c>
      <c r="HP266" s="4">
        <f t="shared" ref="HP266:IU266" si="1522">IF(B1=1,ET266,0)</f>
        <v>0.24134189542589909</v>
      </c>
      <c r="HQ266" s="4">
        <f t="shared" si="1522"/>
        <v>0.20989502820223638</v>
      </c>
      <c r="HR266" s="4">
        <f t="shared" si="1522"/>
        <v>0.29666007038667963</v>
      </c>
      <c r="HS266" s="4">
        <f t="shared" si="1522"/>
        <v>0.17992762755060751</v>
      </c>
      <c r="HT266" s="4">
        <f t="shared" si="1522"/>
        <v>6.5325222647743195E-2</v>
      </c>
      <c r="HU266" s="4">
        <f t="shared" si="1522"/>
        <v>6.6622601031970971E-2</v>
      </c>
      <c r="HV266" s="4">
        <f t="shared" si="1522"/>
        <v>2.9123877022948486E-2</v>
      </c>
      <c r="HW266" s="4">
        <f t="shared" si="1522"/>
        <v>2.4438292171208322E-2</v>
      </c>
      <c r="HX266" s="4">
        <f t="shared" si="1522"/>
        <v>3.8251976029255036E-2</v>
      </c>
      <c r="HY266" s="4">
        <f t="shared" si="1522"/>
        <v>2.0269866516942184E-2</v>
      </c>
      <c r="HZ266" s="4">
        <f t="shared" si="1522"/>
        <v>6.5473610972558039E-3</v>
      </c>
      <c r="IA266" s="4">
        <f t="shared" si="1522"/>
        <v>6.6857436828562204E-3</v>
      </c>
      <c r="IB266" s="4">
        <f t="shared" si="1522"/>
        <v>2.2951040800594142E-2</v>
      </c>
      <c r="IC266" s="4">
        <f t="shared" si="1522"/>
        <v>1.9238890993964908E-2</v>
      </c>
      <c r="ID266" s="4">
        <f t="shared" si="1522"/>
        <v>3.0204619821982706E-2</v>
      </c>
      <c r="IE266" s="4">
        <f t="shared" si="1522"/>
        <v>1.5942831022025868E-2</v>
      </c>
      <c r="IF266" s="4">
        <f t="shared" si="1522"/>
        <v>5.1343356751967079E-3</v>
      </c>
      <c r="IG266" s="4">
        <f t="shared" si="1522"/>
        <v>5.2430106971731519E-3</v>
      </c>
      <c r="IH266" s="4">
        <f t="shared" si="1522"/>
        <v>2.2101608724109947E-3</v>
      </c>
      <c r="II266" s="4">
        <f t="shared" si="1522"/>
        <v>1.846345403720352E-3</v>
      </c>
      <c r="IJ266" s="4">
        <f t="shared" si="1522"/>
        <v>2.9283190635856263E-3</v>
      </c>
      <c r="IK266" s="4">
        <f t="shared" si="1522"/>
        <v>1.5253899815813616E-3</v>
      </c>
      <c r="IL266" s="4">
        <f t="shared" si="1522"/>
        <v>4.8641534588156641E-4</v>
      </c>
      <c r="IM266" s="4">
        <f t="shared" si="1522"/>
        <v>4.9676009476892823E-4</v>
      </c>
      <c r="IN266" s="4">
        <f t="shared" si="1522"/>
        <v>0.31875817801278872</v>
      </c>
      <c r="IO266" s="4">
        <f t="shared" si="1522"/>
        <v>0.28095968825365886</v>
      </c>
      <c r="IP266" s="4">
        <f t="shared" si="1522"/>
        <v>0.38286595159204223</v>
      </c>
      <c r="IQ266" s="4">
        <f t="shared" si="1522"/>
        <v>0.24397921278267454</v>
      </c>
      <c r="IR266" s="4">
        <f t="shared" si="1522"/>
        <v>9.3217396939149696E-2</v>
      </c>
      <c r="IS266" s="4">
        <f t="shared" si="1522"/>
        <v>9.5012411900746982E-2</v>
      </c>
      <c r="IT266" s="4">
        <f t="shared" si="1522"/>
        <v>4.225784891055151E-2</v>
      </c>
      <c r="IU266" s="4">
        <f t="shared" si="1522"/>
        <v>3.5536552755016451E-2</v>
      </c>
      <c r="IV266" s="4">
        <f t="shared" ref="IV266:KA266" si="1523">IF(AH1=1,FZ266,0)</f>
        <v>5.526810409379513E-2</v>
      </c>
      <c r="IW266" s="4">
        <f t="shared" si="1523"/>
        <v>2.9532409099950401E-2</v>
      </c>
      <c r="IX266" s="4">
        <f t="shared" si="1523"/>
        <v>9.600699295607612E-3</v>
      </c>
      <c r="IY266" s="4">
        <f t="shared" si="1523"/>
        <v>9.8029793032065396E-3</v>
      </c>
      <c r="IZ266" s="4">
        <f t="shared" si="1523"/>
        <v>0.9063202311436469</v>
      </c>
      <c r="JA266" s="4">
        <f t="shared" si="1523"/>
        <v>0.88985774103318571</v>
      </c>
      <c r="JB266" s="4">
        <f t="shared" si="1523"/>
        <v>0.92768050855759676</v>
      </c>
      <c r="JC266" s="4">
        <f t="shared" si="1523"/>
        <v>0.86966603956374633</v>
      </c>
      <c r="JD266" s="4">
        <f t="shared" si="1523"/>
        <v>0.68005545659754507</v>
      </c>
      <c r="JE266" s="4">
        <f t="shared" si="1523"/>
        <v>0.68461906369064529</v>
      </c>
      <c r="JF266" s="4">
        <f t="shared" si="1523"/>
        <v>0.4770677395035503</v>
      </c>
      <c r="JG266" s="4">
        <f t="shared" si="1523"/>
        <v>0.43241246406306105</v>
      </c>
      <c r="JH266" s="4">
        <f t="shared" si="1523"/>
        <v>0.54742942215058088</v>
      </c>
      <c r="JI266" s="4">
        <f t="shared" si="1523"/>
        <v>0.38620452167234853</v>
      </c>
      <c r="JJ266" s="4">
        <f t="shared" si="1523"/>
        <v>0.16696697898408347</v>
      </c>
      <c r="JK266" s="4">
        <f t="shared" si="1523"/>
        <v>0.16991602194542502</v>
      </c>
      <c r="JL266" s="4">
        <f t="shared" si="1523"/>
        <v>0.99812168314880356</v>
      </c>
      <c r="JM266" s="4">
        <f t="shared" si="1523"/>
        <v>0.99775158201665659</v>
      </c>
      <c r="JN266" s="4">
        <f t="shared" si="1523"/>
        <v>0.99858269866075666</v>
      </c>
      <c r="JO266" s="4">
        <f t="shared" si="1523"/>
        <v>0.99727890976138656</v>
      </c>
      <c r="JP266" s="4">
        <f t="shared" si="1523"/>
        <v>0.9915072662712402</v>
      </c>
      <c r="JQ266" s="4">
        <f t="shared" si="1523"/>
        <v>0.9916827370532878</v>
      </c>
      <c r="JR266" s="4">
        <f t="shared" si="1523"/>
        <v>0.980433870652207</v>
      </c>
      <c r="JS266" s="4">
        <f t="shared" si="1523"/>
        <v>0.97666008271487059</v>
      </c>
      <c r="JT266" s="4">
        <f t="shared" si="1523"/>
        <v>0.98517170088524908</v>
      </c>
      <c r="JU266" s="4">
        <f t="shared" si="1523"/>
        <v>0.97187843381963912</v>
      </c>
      <c r="JV266" s="4">
        <f t="shared" si="1523"/>
        <v>0.91672899188368473</v>
      </c>
      <c r="JW266" s="4">
        <f t="shared" si="1523"/>
        <v>0.91832220347680493</v>
      </c>
      <c r="JX266" s="4">
        <f t="shared" si="1523"/>
        <v>0.99972790355704855</v>
      </c>
      <c r="JY266" s="4">
        <f t="shared" si="1523"/>
        <v>0.9996741867146125</v>
      </c>
      <c r="JZ266" s="4">
        <f t="shared" si="1523"/>
        <v>0.99979476817549118</v>
      </c>
      <c r="KA266" s="4">
        <f t="shared" si="1523"/>
        <v>0.99960553302747734</v>
      </c>
      <c r="KB266" s="4">
        <f t="shared" ref="KB266:KJ266" si="1524">IF(BN1=1,HF266,0)</f>
        <v>0.99876271538125316</v>
      </c>
      <c r="KC266" s="4">
        <f t="shared" si="1524"/>
        <v>0.99878846244341246</v>
      </c>
      <c r="KD266" s="4">
        <f t="shared" si="1524"/>
        <v>0.99712200126346984</v>
      </c>
      <c r="KE266" s="4">
        <f t="shared" si="1524"/>
        <v>0.99655560384097819</v>
      </c>
      <c r="KF266" s="4">
        <f t="shared" si="1524"/>
        <v>0.9978278454866264</v>
      </c>
      <c r="KG266" s="4">
        <f t="shared" si="1524"/>
        <v>0.99583255798166681</v>
      </c>
      <c r="KH266" s="4">
        <f t="shared" si="1524"/>
        <v>0.98703297924661693</v>
      </c>
      <c r="KI266" s="4">
        <f t="shared" si="1524"/>
        <v>0.98729971041422038</v>
      </c>
      <c r="KJ266" s="4">
        <f t="shared" si="1524"/>
        <v>0</v>
      </c>
    </row>
    <row r="267" spans="1:296" x14ac:dyDescent="0.2">
      <c r="A267" s="4" t="str">
        <f>'Respondent Data'!A267</f>
        <v>2279</v>
      </c>
      <c r="B267" s="4">
        <f>SUMPRODUCT('Respondent Data'!I267:Z267,'Product Coding'!A100:R100)</f>
        <v>4.2213629507402235</v>
      </c>
      <c r="C267" s="4">
        <f>SUMPRODUCT('Respondent Data'!I267:Z267,'Product Coding'!A101:R101)</f>
        <v>1.935576241851813</v>
      </c>
      <c r="D267" s="4">
        <f>SUMPRODUCT('Respondent Data'!I267:Z267,'Product Coding'!A102:R102)</f>
        <v>9.1910877636105615E-2</v>
      </c>
      <c r="E267" s="4">
        <f>SUMPRODUCT('Respondent Data'!I267:Z267,'Product Coding'!A103:R103)</f>
        <v>-0.86588723521799227</v>
      </c>
      <c r="F267" s="4">
        <f>SUMPRODUCT('Respondent Data'!I267:Z267,'Product Coding'!A104:R104)</f>
        <v>-2.1247786814603273</v>
      </c>
      <c r="G267" s="4">
        <f>SUMPRODUCT('Respondent Data'!I267:Z267,'Product Coding'!A105:R105)</f>
        <v>-3.0433047851333472</v>
      </c>
      <c r="H267" s="4">
        <f>SUMPRODUCT('Respondent Data'!I267:Z267,'Product Coding'!A106:R106)</f>
        <v>3.874024355074511</v>
      </c>
      <c r="I267" s="4">
        <f>SUMPRODUCT('Respondent Data'!I267:Z267,'Product Coding'!A107:R107)</f>
        <v>1.588237646186101</v>
      </c>
      <c r="J267" s="4">
        <f>SUMPRODUCT('Respondent Data'!I267:Z267,'Product Coding'!A108:R108)</f>
        <v>-0.2554277180296064</v>
      </c>
      <c r="K267" s="4">
        <f>SUMPRODUCT('Respondent Data'!I267:Z267,'Product Coding'!A109:R109)</f>
        <v>-1.2132258308837043</v>
      </c>
      <c r="L267" s="4">
        <f>SUMPRODUCT('Respondent Data'!I267:Z267,'Product Coding'!A110:R110)</f>
        <v>-2.4721172771260393</v>
      </c>
      <c r="M267" s="4">
        <f>SUMPRODUCT('Respondent Data'!I267:Z267,'Product Coding'!A111:R111)</f>
        <v>-3.3906433807990592</v>
      </c>
      <c r="N267" s="4">
        <f>SUMPRODUCT('Respondent Data'!I267:Z267,'Product Coding'!A112:R112)</f>
        <v>4.0699374788348681</v>
      </c>
      <c r="O267" s="4">
        <f>SUMPRODUCT('Respondent Data'!I267:Z267,'Product Coding'!A113:R113)</f>
        <v>1.7841507699464578</v>
      </c>
      <c r="P267" s="4">
        <f>SUMPRODUCT('Respondent Data'!I267:Z267,'Product Coding'!A114:R114)</f>
        <v>-5.9514594269249405E-2</v>
      </c>
      <c r="Q267" s="4">
        <f>SUMPRODUCT('Respondent Data'!I267:Z267,'Product Coding'!A115:R115)</f>
        <v>-1.0173127071233472</v>
      </c>
      <c r="R267" s="4">
        <f>SUMPRODUCT('Respondent Data'!I267:Z267,'Product Coding'!A116:R116)</f>
        <v>-2.2762041533656823</v>
      </c>
      <c r="S267" s="4">
        <f>SUMPRODUCT('Respondent Data'!I267:Z267,'Product Coding'!A117:R117)</f>
        <v>-3.1947302570387022</v>
      </c>
      <c r="T267" s="4">
        <f>SUMPRODUCT('Respondent Data'!I267:Z267,'Product Coding'!A118:R118)</f>
        <v>3.7225988831691561</v>
      </c>
      <c r="U267" s="4">
        <f>SUMPRODUCT('Respondent Data'!I267:Z267,'Product Coding'!A119:R119)</f>
        <v>1.4368121742807458</v>
      </c>
      <c r="V267" s="4">
        <f>SUMPRODUCT('Respondent Data'!I267:Z267,'Product Coding'!A120:R120)</f>
        <v>-0.40685318993496145</v>
      </c>
      <c r="W267" s="4">
        <f>SUMPRODUCT('Respondent Data'!I267:Z267,'Product Coding'!A121:R121)</f>
        <v>-1.3646513027890592</v>
      </c>
      <c r="X267" s="4">
        <f>SUMPRODUCT('Respondent Data'!I267:Z267,'Product Coding'!A122:R122)</f>
        <v>-2.6235427490313943</v>
      </c>
      <c r="Y267" s="4">
        <f>SUMPRODUCT('Respondent Data'!I267:Z267,'Product Coding'!A123:R123)</f>
        <v>-3.5420688527044142</v>
      </c>
      <c r="Z267" s="4">
        <f>SUMPRODUCT('Respondent Data'!I267:Z267,'Product Coding'!A124:R124)</f>
        <v>4.7881604672331441</v>
      </c>
      <c r="AA267" s="4">
        <f>SUMPRODUCT('Respondent Data'!I267:Z267,'Product Coding'!A125:R125)</f>
        <v>2.5023737583447341</v>
      </c>
      <c r="AB267" s="4">
        <f>SUMPRODUCT('Respondent Data'!I267:Z267,'Product Coding'!A126:R126)</f>
        <v>0.6587083941290266</v>
      </c>
      <c r="AC267" s="4">
        <f>SUMPRODUCT('Respondent Data'!I267:Z267,'Product Coding'!A127:R127)</f>
        <v>-0.29908971872507123</v>
      </c>
      <c r="AD267" s="4">
        <f>SUMPRODUCT('Respondent Data'!I267:Z267,'Product Coding'!A128:R128)</f>
        <v>-1.5579811649674062</v>
      </c>
      <c r="AE267" s="4">
        <f>SUMPRODUCT('Respondent Data'!I267:Z267,'Product Coding'!A129:R129)</f>
        <v>-2.4765072686404261</v>
      </c>
      <c r="AF267" s="4">
        <f>SUMPRODUCT('Respondent Data'!I267:Z267,'Product Coding'!A130:R130)</f>
        <v>4.440821871567433</v>
      </c>
      <c r="AG267" s="4">
        <f>SUMPRODUCT('Respondent Data'!I267:Z267,'Product Coding'!A131:R131)</f>
        <v>2.1550351626790221</v>
      </c>
      <c r="AH267" s="4">
        <f>SUMPRODUCT('Respondent Data'!I267:Z267,'Product Coding'!A132:R132)</f>
        <v>0.31136979846331458</v>
      </c>
      <c r="AI267" s="4">
        <f>SUMPRODUCT('Respondent Data'!I267:Z267,'Product Coding'!A133:R133)</f>
        <v>-0.64642831439078319</v>
      </c>
      <c r="AJ267" s="4">
        <f>SUMPRODUCT('Respondent Data'!I267:Z267,'Product Coding'!A134:R134)</f>
        <v>-1.9053197606331183</v>
      </c>
      <c r="AK267" s="4">
        <f>SUMPRODUCT('Respondent Data'!I267:Z267,'Product Coding'!A135:R135)</f>
        <v>-2.8238458643061382</v>
      </c>
      <c r="AL267" s="4">
        <f>SUMPRODUCT('Respondent Data'!I267:Z267,'Product Coding'!A136:R136)</f>
        <v>4.7990252577656314</v>
      </c>
      <c r="AM267" s="4">
        <f>SUMPRODUCT('Respondent Data'!I267:Z267,'Product Coding'!A137:R137)</f>
        <v>2.5132385488772218</v>
      </c>
      <c r="AN267" s="4">
        <f>SUMPRODUCT('Respondent Data'!I267:Z267,'Product Coding'!A138:R138)</f>
        <v>0.66957318466151461</v>
      </c>
      <c r="AO267" s="4">
        <f>SUMPRODUCT('Respondent Data'!I267:Z267,'Product Coding'!A139:R139)</f>
        <v>-0.28822492819258327</v>
      </c>
      <c r="AP267" s="4">
        <f>SUMPRODUCT('Respondent Data'!I267:Z267,'Product Coding'!A140:R140)</f>
        <v>-1.5471163744349181</v>
      </c>
      <c r="AQ267" s="4">
        <f>SUMPRODUCT('Respondent Data'!I267:Z267,'Product Coding'!A141:R141)</f>
        <v>-2.465642478107938</v>
      </c>
      <c r="AR267" s="4">
        <f>SUMPRODUCT('Respondent Data'!I267:Z267,'Product Coding'!A142:R142)</f>
        <v>4.4516866620999203</v>
      </c>
      <c r="AS267" s="4">
        <f>SUMPRODUCT('Respondent Data'!I267:Z267,'Product Coding'!A143:R143)</f>
        <v>2.1658999532115097</v>
      </c>
      <c r="AT267" s="4">
        <f>SUMPRODUCT('Respondent Data'!I267:Z267,'Product Coding'!A144:R144)</f>
        <v>0.3222345889958026</v>
      </c>
      <c r="AU267" s="4">
        <f>SUMPRODUCT('Respondent Data'!I267:Z267,'Product Coding'!A145:R145)</f>
        <v>-0.63556352385829529</v>
      </c>
      <c r="AV267" s="4">
        <f>SUMPRODUCT('Respondent Data'!I267:Z267,'Product Coding'!A146:R146)</f>
        <v>-1.8944549701006301</v>
      </c>
      <c r="AW267" s="4">
        <f>SUMPRODUCT('Respondent Data'!I267:Z267,'Product Coding'!A147:R147)</f>
        <v>-2.81298107377365</v>
      </c>
      <c r="AX267" s="4">
        <f>SUMPRODUCT('Respondent Data'!I267:Z267,'Product Coding'!A148:R148)</f>
        <v>4.2446954322495589</v>
      </c>
      <c r="AY267" s="4">
        <f>SUMPRODUCT('Respondent Data'!I267:Z267,'Product Coding'!A149:R149)</f>
        <v>1.958908723361148</v>
      </c>
      <c r="AZ267" s="4">
        <f>SUMPRODUCT('Respondent Data'!I267:Z267,'Product Coding'!A150:R150)</f>
        <v>0.11524335914544061</v>
      </c>
      <c r="BA267" s="4">
        <f>SUMPRODUCT('Respondent Data'!I267:Z267,'Product Coding'!A151:R151)</f>
        <v>-0.84255475370865729</v>
      </c>
      <c r="BB267" s="4">
        <f>SUMPRODUCT('Respondent Data'!I267:Z267,'Product Coding'!A152:R152)</f>
        <v>-2.1014461999509924</v>
      </c>
      <c r="BC267" s="4">
        <f>SUMPRODUCT('Respondent Data'!I267:Z267,'Product Coding'!A153:R153)</f>
        <v>-3.0199723036240123</v>
      </c>
      <c r="BD267" s="4">
        <f>SUMPRODUCT('Respondent Data'!I267:Z267,'Product Coding'!A154:R154)</f>
        <v>3.8973568365838465</v>
      </c>
      <c r="BE267" s="4">
        <f>SUMPRODUCT('Respondent Data'!I267:Z267,'Product Coding'!A155:R155)</f>
        <v>1.6115701276954359</v>
      </c>
      <c r="BF267" s="4">
        <f>SUMPRODUCT('Respondent Data'!I267:Z267,'Product Coding'!A156:R156)</f>
        <v>-0.23209523652027142</v>
      </c>
      <c r="BG267" s="4">
        <f>SUMPRODUCT('Respondent Data'!I267:Z267,'Product Coding'!A157:R157)</f>
        <v>-1.1898933493743693</v>
      </c>
      <c r="BH267" s="4">
        <f>SUMPRODUCT('Respondent Data'!I267:Z267,'Product Coding'!A158:R158)</f>
        <v>-2.4487847956167044</v>
      </c>
      <c r="BI267" s="4">
        <f>SUMPRODUCT('Respondent Data'!I267:Z267,'Product Coding'!A159:R159)</f>
        <v>-3.3673108992897243</v>
      </c>
      <c r="BJ267" s="4">
        <f>SUMPRODUCT('Respondent Data'!I267:Z267,'Product Coding'!A160:R160)</f>
        <v>4.0644526473831615</v>
      </c>
      <c r="BK267" s="4">
        <f>SUMPRODUCT('Respondent Data'!I267:Z267,'Product Coding'!A161:R161)</f>
        <v>1.778665938494751</v>
      </c>
      <c r="BL267" s="4">
        <f>SUMPRODUCT('Respondent Data'!I267:Z267,'Product Coding'!A162:R162)</f>
        <v>-6.4999425720956377E-2</v>
      </c>
      <c r="BM267" s="4">
        <f>SUMPRODUCT('Respondent Data'!I267:Z267,'Product Coding'!A163:R163)</f>
        <v>-1.0227975385750543</v>
      </c>
      <c r="BN267" s="4">
        <f>SUMPRODUCT('Respondent Data'!I267:Z267,'Product Coding'!A164:R164)</f>
        <v>-2.2816889848173894</v>
      </c>
      <c r="BO267" s="4">
        <f>SUMPRODUCT('Respondent Data'!I267:Z267,'Product Coding'!A165:R165)</f>
        <v>-3.2002150884904093</v>
      </c>
      <c r="BP267" s="4">
        <f>SUMPRODUCT('Respondent Data'!I267:Z267,'Product Coding'!A166:R166)</f>
        <v>3.717114051717449</v>
      </c>
      <c r="BQ267" s="4">
        <f>SUMPRODUCT('Respondent Data'!I267:Z267,'Product Coding'!A167:R167)</f>
        <v>1.431327342829039</v>
      </c>
      <c r="BR267" s="4">
        <f>SUMPRODUCT('Respondent Data'!I267:Z267,'Product Coding'!A168:R168)</f>
        <v>-0.41233802138666842</v>
      </c>
      <c r="BS267" s="4">
        <f>SUMPRODUCT('Respondent Data'!I267:Z267,'Product Coding'!A169:R169)</f>
        <v>-1.3701361342407663</v>
      </c>
      <c r="BT267" s="4">
        <f>SUMPRODUCT('Respondent Data'!I267:Z267,'Product Coding'!A170:R170)</f>
        <v>-2.6290275804831014</v>
      </c>
      <c r="BU267" s="4">
        <f>SUMPRODUCT('Respondent Data'!I267:Z267,'Product Coding'!A171:R171)</f>
        <v>-3.5475536841561213</v>
      </c>
      <c r="BV267" s="4">
        <f>SUMPRODUCT('Respondent Data'!I267:Z267,'Product Coding'!A172:R172)</f>
        <v>-3.8382914977833602</v>
      </c>
      <c r="BX267" s="4">
        <f t="shared" si="1352"/>
        <v>1.4678624622649345E-2</v>
      </c>
      <c r="BY267" s="4">
        <f t="shared" si="1353"/>
        <v>0.14434106948919984</v>
      </c>
      <c r="BZ267" s="4">
        <f t="shared" si="1354"/>
        <v>0.91218644213457811</v>
      </c>
      <c r="CA267" s="4">
        <f t="shared" si="1355"/>
        <v>2.3771142100822211</v>
      </c>
      <c r="CB267" s="4">
        <f t="shared" si="1356"/>
        <v>8.371044615727433</v>
      </c>
      <c r="CC267" s="4">
        <f t="shared" si="1357"/>
        <v>20.974444857408695</v>
      </c>
      <c r="CD267" s="4">
        <f t="shared" si="1358"/>
        <v>2.0774596619192221E-2</v>
      </c>
      <c r="CE267" s="4">
        <f t="shared" si="1359"/>
        <v>0.20428531768528169</v>
      </c>
      <c r="CF267" s="4">
        <f t="shared" si="1360"/>
        <v>1.2910136926317584</v>
      </c>
      <c r="CG267" s="4">
        <f t="shared" si="1361"/>
        <v>3.3643198938412961</v>
      </c>
      <c r="CH267" s="4">
        <f t="shared" si="1362"/>
        <v>11.847504765852523</v>
      </c>
      <c r="CI267" s="4">
        <f t="shared" si="1363"/>
        <v>29.685044915707522</v>
      </c>
      <c r="CJ267" s="4">
        <f t="shared" si="1364"/>
        <v>1.7078456239089261E-2</v>
      </c>
      <c r="CK267" s="4">
        <f t="shared" si="1365"/>
        <v>0.16793961983133751</v>
      </c>
      <c r="CL267" s="4">
        <f t="shared" si="1366"/>
        <v>1.0613212500745939</v>
      </c>
      <c r="CM267" s="4">
        <f t="shared" si="1367"/>
        <v>2.7657523818385514</v>
      </c>
      <c r="CN267" s="4">
        <f t="shared" si="1368"/>
        <v>9.7396399744815483</v>
      </c>
      <c r="CO267" s="4">
        <f t="shared" si="1369"/>
        <v>24.40359010773528</v>
      </c>
      <c r="CP267" s="4">
        <f t="shared" si="1370"/>
        <v>2.4171068364139993E-2</v>
      </c>
      <c r="CQ267" s="4">
        <f t="shared" si="1371"/>
        <v>0.23768424822262552</v>
      </c>
      <c r="CR267" s="4">
        <f t="shared" si="1372"/>
        <v>1.5020835684874252</v>
      </c>
      <c r="CS267" s="4">
        <f t="shared" si="1373"/>
        <v>3.9143578883138916</v>
      </c>
      <c r="CT267" s="4">
        <f t="shared" si="1374"/>
        <v>13.784472107407423</v>
      </c>
      <c r="CU267" s="4">
        <f t="shared" si="1375"/>
        <v>34.538299982550136</v>
      </c>
      <c r="CV267" s="4">
        <f t="shared" si="1376"/>
        <v>8.3277624924605383E-3</v>
      </c>
      <c r="CW267" s="4">
        <f t="shared" si="1377"/>
        <v>8.1890379753906548E-2</v>
      </c>
      <c r="CX267" s="4">
        <f t="shared" si="1378"/>
        <v>0.51751933401293526</v>
      </c>
      <c r="CY267" s="4">
        <f t="shared" si="1379"/>
        <v>1.3486306154646175</v>
      </c>
      <c r="CZ267" s="4">
        <f t="shared" si="1380"/>
        <v>4.7492236613232697</v>
      </c>
      <c r="DA267" s="4">
        <f t="shared" si="1381"/>
        <v>11.89962954118951</v>
      </c>
      <c r="DB267" s="4">
        <f t="shared" si="1382"/>
        <v>1.1786247756098038E-2</v>
      </c>
      <c r="DC267" s="4">
        <f t="shared" si="1383"/>
        <v>0.11589911521784094</v>
      </c>
      <c r="DD267" s="4">
        <f t="shared" si="1384"/>
        <v>0.73244296949745391</v>
      </c>
      <c r="DE267" s="4">
        <f t="shared" si="1385"/>
        <v>1.9087113230853585</v>
      </c>
      <c r="DF267" s="4">
        <f t="shared" si="1386"/>
        <v>6.7215565732279314</v>
      </c>
      <c r="DG267" s="4">
        <f t="shared" si="1387"/>
        <v>16.841496392964945</v>
      </c>
      <c r="DH267" s="4">
        <f t="shared" si="1388"/>
        <v>8.2377728419510896E-3</v>
      </c>
      <c r="DI267" s="4">
        <f t="shared" si="1389"/>
        <v>8.1005473794975552E-2</v>
      </c>
      <c r="DJ267" s="4">
        <f t="shared" si="1390"/>
        <v>0.51192702947232516</v>
      </c>
      <c r="DK267" s="4">
        <f t="shared" si="1391"/>
        <v>1.3340573374848617</v>
      </c>
      <c r="DL267" s="4">
        <f t="shared" si="1392"/>
        <v>4.697903636543427</v>
      </c>
      <c r="DM267" s="4">
        <f t="shared" si="1393"/>
        <v>11.771042360110185</v>
      </c>
      <c r="DN267" s="4">
        <f t="shared" si="1394"/>
        <v>1.1658885776532785E-2</v>
      </c>
      <c r="DO267" s="4">
        <f t="shared" si="1395"/>
        <v>0.11464671148007216</v>
      </c>
      <c r="DP267" s="4">
        <f t="shared" si="1396"/>
        <v>0.72452820404840856</v>
      </c>
      <c r="DQ267" s="4">
        <f t="shared" si="1397"/>
        <v>1.8880858231334334</v>
      </c>
      <c r="DR267" s="4">
        <f t="shared" si="1398"/>
        <v>6.6489235547608549</v>
      </c>
      <c r="DS267" s="4">
        <f t="shared" si="1399"/>
        <v>16.659507488282411</v>
      </c>
      <c r="DT267" s="4">
        <f t="shared" si="1400"/>
        <v>1.4340100546138721E-2</v>
      </c>
      <c r="DU267" s="4">
        <f t="shared" si="1401"/>
        <v>0.14101222032876898</v>
      </c>
      <c r="DV267" s="4">
        <f t="shared" si="1402"/>
        <v>0.89114924819662333</v>
      </c>
      <c r="DW267" s="4">
        <f t="shared" si="1403"/>
        <v>2.3222922895402469</v>
      </c>
      <c r="DX267" s="4">
        <f t="shared" si="1404"/>
        <v>8.1779883709621224</v>
      </c>
      <c r="DY267" s="4">
        <f t="shared" si="1405"/>
        <v>20.490724157533233</v>
      </c>
      <c r="DZ267" s="4">
        <f t="shared" si="1406"/>
        <v>2.0295484896112853E-2</v>
      </c>
      <c r="EA267" s="4">
        <f t="shared" si="1407"/>
        <v>0.19957401125897115</v>
      </c>
      <c r="EB267" s="4">
        <f t="shared" si="1408"/>
        <v>1.261239839202305</v>
      </c>
      <c r="EC267" s="4">
        <f t="shared" si="1409"/>
        <v>3.2867306568094032</v>
      </c>
      <c r="ED267" s="4">
        <f t="shared" si="1410"/>
        <v>11.574273062411669</v>
      </c>
      <c r="EE267" s="4">
        <f t="shared" si="1411"/>
        <v>29.000437013086991</v>
      </c>
      <c r="EF267" s="4">
        <f t="shared" si="1412"/>
        <v>1.7172386052135398E-2</v>
      </c>
      <c r="EG267" s="4">
        <f t="shared" si="1413"/>
        <v>0.16886327106028715</v>
      </c>
      <c r="EH267" s="4">
        <f t="shared" si="1414"/>
        <v>1.0671584115373047</v>
      </c>
      <c r="EI267" s="4">
        <f t="shared" si="1415"/>
        <v>2.7809637452382141</v>
      </c>
      <c r="EJ267" s="4">
        <f t="shared" si="1416"/>
        <v>9.7932070269792977</v>
      </c>
      <c r="EK267" s="4">
        <f t="shared" si="1417"/>
        <v>24.537807429510995</v>
      </c>
      <c r="EL267" s="4">
        <f t="shared" si="1418"/>
        <v>2.4304006839420491E-2</v>
      </c>
      <c r="EM267" s="4">
        <f t="shared" si="1419"/>
        <v>0.2389914879805414</v>
      </c>
      <c r="EN267" s="4">
        <f t="shared" si="1420"/>
        <v>1.5103448789239491</v>
      </c>
      <c r="EO267" s="4">
        <f t="shared" si="1421"/>
        <v>3.9358864679172103</v>
      </c>
      <c r="EP267" s="4">
        <f t="shared" si="1422"/>
        <v>13.860285334894876</v>
      </c>
      <c r="EQ267" s="4">
        <f t="shared" si="1423"/>
        <v>34.728257202036247</v>
      </c>
      <c r="ER267" s="4">
        <f t="shared" si="1424"/>
        <v>46.446053428384651</v>
      </c>
      <c r="ET267" s="4">
        <f t="shared" si="1425"/>
        <v>0.98553372046434096</v>
      </c>
      <c r="EU267" s="4">
        <f t="shared" si="1426"/>
        <v>0.87386534195296395</v>
      </c>
      <c r="EV267" s="4">
        <f t="shared" si="1427"/>
        <v>0.5229615574952502</v>
      </c>
      <c r="EW267" s="4">
        <f t="shared" si="1428"/>
        <v>0.29611080283117031</v>
      </c>
      <c r="EX267" s="4">
        <f t="shared" si="1429"/>
        <v>0.10671168914527406</v>
      </c>
      <c r="EY267" s="4">
        <f t="shared" si="1430"/>
        <v>4.5507406739463067E-2</v>
      </c>
      <c r="EZ267" s="4">
        <f t="shared" si="1431"/>
        <v>0.97964820373861417</v>
      </c>
      <c r="FA267" s="4">
        <f t="shared" si="1432"/>
        <v>0.83036800774260711</v>
      </c>
      <c r="FB267" s="4">
        <f t="shared" si="1433"/>
        <v>0.43648800669160076</v>
      </c>
      <c r="FC267" s="4">
        <f t="shared" si="1434"/>
        <v>0.22913077508620497</v>
      </c>
      <c r="FD267" s="4">
        <f t="shared" si="1435"/>
        <v>7.7836126020198668E-2</v>
      </c>
      <c r="FE267" s="4">
        <f t="shared" si="1436"/>
        <v>3.2589165267543893E-2</v>
      </c>
      <c r="FF267" s="4">
        <f t="shared" si="1437"/>
        <v>0.98320831973745537</v>
      </c>
      <c r="FG267" s="4">
        <f t="shared" si="1438"/>
        <v>0.85620864556714871</v>
      </c>
      <c r="FH267" s="4">
        <f t="shared" si="1439"/>
        <v>0.48512574154262106</v>
      </c>
      <c r="FI267" s="4">
        <f t="shared" si="1440"/>
        <v>0.26555118303125669</v>
      </c>
      <c r="FJ267" s="4">
        <f t="shared" si="1441"/>
        <v>9.3112990973263476E-2</v>
      </c>
      <c r="FK267" s="4">
        <f t="shared" si="1442"/>
        <v>3.9364514848454608E-2</v>
      </c>
      <c r="FL267" s="4">
        <f t="shared" si="1443"/>
        <v>0.97639938374480018</v>
      </c>
      <c r="FM267" s="4">
        <f t="shared" si="1444"/>
        <v>0.80796051289821968</v>
      </c>
      <c r="FN267" s="4">
        <f t="shared" si="1445"/>
        <v>0.39966690665113402</v>
      </c>
      <c r="FO267" s="4">
        <f t="shared" si="1446"/>
        <v>0.20348538358957377</v>
      </c>
      <c r="FP267" s="4">
        <f t="shared" si="1447"/>
        <v>6.7638532693972395E-2</v>
      </c>
      <c r="FQ267" s="4">
        <f t="shared" si="1448"/>
        <v>2.8138656055326668E-2</v>
      </c>
      <c r="FR267" s="4">
        <f t="shared" si="1449"/>
        <v>0.99174101636170831</v>
      </c>
      <c r="FS267" s="4">
        <f t="shared" si="1450"/>
        <v>0.92430806180887393</v>
      </c>
      <c r="FT267" s="4">
        <f t="shared" si="1451"/>
        <v>0.65897018745428126</v>
      </c>
      <c r="FU267" s="4">
        <f t="shared" si="1452"/>
        <v>0.42578002407678534</v>
      </c>
      <c r="FV267" s="4">
        <f t="shared" si="1453"/>
        <v>0.17393652759194186</v>
      </c>
      <c r="FW267" s="4">
        <f t="shared" si="1454"/>
        <v>7.7521606090075926E-2</v>
      </c>
      <c r="FX267" s="4">
        <f t="shared" si="1455"/>
        <v>0.98835104965872289</v>
      </c>
      <c r="FY267" s="4">
        <f t="shared" si="1456"/>
        <v>0.89613835727863655</v>
      </c>
      <c r="FZ267" s="4">
        <f t="shared" si="1457"/>
        <v>0.57721957813715474</v>
      </c>
      <c r="GA267" s="4">
        <f t="shared" si="1458"/>
        <v>0.3437948592778432</v>
      </c>
      <c r="GB267" s="4">
        <f t="shared" si="1459"/>
        <v>0.1295075663198772</v>
      </c>
      <c r="GC267" s="4">
        <f t="shared" si="1460"/>
        <v>5.6049110342241727E-2</v>
      </c>
      <c r="GD267" s="4">
        <f t="shared" si="1461"/>
        <v>0.99182953360422998</v>
      </c>
      <c r="GE267" s="4">
        <f t="shared" si="1462"/>
        <v>0.92506469600880203</v>
      </c>
      <c r="GF267" s="4">
        <f t="shared" si="1463"/>
        <v>0.6614075815213174</v>
      </c>
      <c r="GG267" s="4">
        <f t="shared" si="1464"/>
        <v>0.42843848946640789</v>
      </c>
      <c r="GH267" s="4">
        <f t="shared" si="1465"/>
        <v>0.17550314357486035</v>
      </c>
      <c r="GI267" s="4">
        <f t="shared" si="1466"/>
        <v>7.8302144163538132E-2</v>
      </c>
      <c r="GJ267" s="4">
        <f t="shared" si="1467"/>
        <v>0.98847547731705676</v>
      </c>
      <c r="GK267" s="4">
        <f t="shared" si="1468"/>
        <v>0.89714524763829451</v>
      </c>
      <c r="GL267" s="4">
        <f t="shared" si="1469"/>
        <v>0.57986874186948889</v>
      </c>
      <c r="GM267" s="4">
        <f t="shared" si="1470"/>
        <v>0.34625009824501968</v>
      </c>
      <c r="GN267" s="4">
        <f t="shared" si="1471"/>
        <v>0.13073735053575983</v>
      </c>
      <c r="GO267" s="4">
        <f t="shared" si="1472"/>
        <v>5.6626720799746462E-2</v>
      </c>
      <c r="GP267" s="4">
        <f t="shared" si="1473"/>
        <v>0.98586263075035896</v>
      </c>
      <c r="GQ267" s="4">
        <f t="shared" si="1474"/>
        <v>0.87641480273704875</v>
      </c>
      <c r="GR267" s="4">
        <f t="shared" si="1475"/>
        <v>0.52877899560470321</v>
      </c>
      <c r="GS267" s="4">
        <f t="shared" si="1476"/>
        <v>0.30099699630533844</v>
      </c>
      <c r="GT267" s="4">
        <f t="shared" si="1477"/>
        <v>0.10895633766151423</v>
      </c>
      <c r="GU267" s="4">
        <f t="shared" si="1478"/>
        <v>4.6531703290671377E-2</v>
      </c>
      <c r="GV267" s="4">
        <f t="shared" si="1479"/>
        <v>0.98010822825685706</v>
      </c>
      <c r="GW267" s="4">
        <f t="shared" si="1480"/>
        <v>0.8336292639005114</v>
      </c>
      <c r="GX267" s="4">
        <f t="shared" si="1481"/>
        <v>0.44223526521307399</v>
      </c>
      <c r="GY267" s="4">
        <f t="shared" si="1482"/>
        <v>0.23327801069365434</v>
      </c>
      <c r="GZ267" s="4">
        <f t="shared" si="1483"/>
        <v>7.9527460159053209E-2</v>
      </c>
      <c r="HA267" s="4">
        <f t="shared" si="1484"/>
        <v>3.3332847770309926E-2</v>
      </c>
      <c r="HB267" s="4">
        <f t="shared" si="1485"/>
        <v>0.98311752630369265</v>
      </c>
      <c r="HC267" s="4">
        <f t="shared" si="1486"/>
        <v>0.85553205816185018</v>
      </c>
      <c r="HD267" s="4">
        <f t="shared" si="1487"/>
        <v>0.48375586235615092</v>
      </c>
      <c r="HE267" s="4">
        <f t="shared" si="1488"/>
        <v>0.26448283225656705</v>
      </c>
      <c r="HF267" s="4">
        <f t="shared" si="1489"/>
        <v>9.2650868041384241E-2</v>
      </c>
      <c r="HG267" s="4">
        <f t="shared" si="1490"/>
        <v>3.9157629438634559E-2</v>
      </c>
      <c r="HH267" s="4">
        <f t="shared" si="1491"/>
        <v>0.97627266253266687</v>
      </c>
      <c r="HI267" s="4">
        <f t="shared" si="1492"/>
        <v>0.8071080469083135</v>
      </c>
      <c r="HJ267" s="4">
        <f t="shared" si="1493"/>
        <v>0.39835164020516839</v>
      </c>
      <c r="HK267" s="4">
        <f t="shared" si="1494"/>
        <v>0.20259785278691159</v>
      </c>
      <c r="HL267" s="4">
        <f t="shared" si="1495"/>
        <v>6.7293458871331577E-2</v>
      </c>
      <c r="HM267" s="4">
        <f t="shared" si="1496"/>
        <v>2.7989050637012527E-2</v>
      </c>
      <c r="HN267" s="4">
        <f t="shared" si="1497"/>
        <v>2.1076568602474088E-2</v>
      </c>
      <c r="HP267" s="4">
        <f t="shared" ref="HP267:IU267" si="1525">IF(B1=1,ET267,0)</f>
        <v>0.98553372046434096</v>
      </c>
      <c r="HQ267" s="4">
        <f t="shared" si="1525"/>
        <v>0.87386534195296395</v>
      </c>
      <c r="HR267" s="4">
        <f t="shared" si="1525"/>
        <v>0.5229615574952502</v>
      </c>
      <c r="HS267" s="4">
        <f t="shared" si="1525"/>
        <v>0.29611080283117031</v>
      </c>
      <c r="HT267" s="4">
        <f t="shared" si="1525"/>
        <v>0.10671168914527406</v>
      </c>
      <c r="HU267" s="4">
        <f t="shared" si="1525"/>
        <v>4.5507406739463067E-2</v>
      </c>
      <c r="HV267" s="4">
        <f t="shared" si="1525"/>
        <v>0.97964820373861417</v>
      </c>
      <c r="HW267" s="4">
        <f t="shared" si="1525"/>
        <v>0.83036800774260711</v>
      </c>
      <c r="HX267" s="4">
        <f t="shared" si="1525"/>
        <v>0.43648800669160076</v>
      </c>
      <c r="HY267" s="4">
        <f t="shared" si="1525"/>
        <v>0.22913077508620497</v>
      </c>
      <c r="HZ267" s="4">
        <f t="shared" si="1525"/>
        <v>7.7836126020198668E-2</v>
      </c>
      <c r="IA267" s="4">
        <f t="shared" si="1525"/>
        <v>3.2589165267543893E-2</v>
      </c>
      <c r="IB267" s="4">
        <f t="shared" si="1525"/>
        <v>0.98320831973745537</v>
      </c>
      <c r="IC267" s="4">
        <f t="shared" si="1525"/>
        <v>0.85620864556714871</v>
      </c>
      <c r="ID267" s="4">
        <f t="shared" si="1525"/>
        <v>0.48512574154262106</v>
      </c>
      <c r="IE267" s="4">
        <f t="shared" si="1525"/>
        <v>0.26555118303125669</v>
      </c>
      <c r="IF267" s="4">
        <f t="shared" si="1525"/>
        <v>9.3112990973263476E-2</v>
      </c>
      <c r="IG267" s="4">
        <f t="shared" si="1525"/>
        <v>3.9364514848454608E-2</v>
      </c>
      <c r="IH267" s="4">
        <f t="shared" si="1525"/>
        <v>0.97639938374480018</v>
      </c>
      <c r="II267" s="4">
        <f t="shared" si="1525"/>
        <v>0.80796051289821968</v>
      </c>
      <c r="IJ267" s="4">
        <f t="shared" si="1525"/>
        <v>0.39966690665113402</v>
      </c>
      <c r="IK267" s="4">
        <f t="shared" si="1525"/>
        <v>0.20348538358957377</v>
      </c>
      <c r="IL267" s="4">
        <f t="shared" si="1525"/>
        <v>6.7638532693972395E-2</v>
      </c>
      <c r="IM267" s="4">
        <f t="shared" si="1525"/>
        <v>2.8138656055326668E-2</v>
      </c>
      <c r="IN267" s="4">
        <f t="shared" si="1525"/>
        <v>0.99174101636170831</v>
      </c>
      <c r="IO267" s="4">
        <f t="shared" si="1525"/>
        <v>0.92430806180887393</v>
      </c>
      <c r="IP267" s="4">
        <f t="shared" si="1525"/>
        <v>0.65897018745428126</v>
      </c>
      <c r="IQ267" s="4">
        <f t="shared" si="1525"/>
        <v>0.42578002407678534</v>
      </c>
      <c r="IR267" s="4">
        <f t="shared" si="1525"/>
        <v>0.17393652759194186</v>
      </c>
      <c r="IS267" s="4">
        <f t="shared" si="1525"/>
        <v>7.7521606090075926E-2</v>
      </c>
      <c r="IT267" s="4">
        <f t="shared" si="1525"/>
        <v>0.98835104965872289</v>
      </c>
      <c r="IU267" s="4">
        <f t="shared" si="1525"/>
        <v>0.89613835727863655</v>
      </c>
      <c r="IV267" s="4">
        <f t="shared" ref="IV267:KA267" si="1526">IF(AH1=1,FZ267,0)</f>
        <v>0.57721957813715474</v>
      </c>
      <c r="IW267" s="4">
        <f t="shared" si="1526"/>
        <v>0.3437948592778432</v>
      </c>
      <c r="IX267" s="4">
        <f t="shared" si="1526"/>
        <v>0.1295075663198772</v>
      </c>
      <c r="IY267" s="4">
        <f t="shared" si="1526"/>
        <v>5.6049110342241727E-2</v>
      </c>
      <c r="IZ267" s="4">
        <f t="shared" si="1526"/>
        <v>0.99182953360422998</v>
      </c>
      <c r="JA267" s="4">
        <f t="shared" si="1526"/>
        <v>0.92506469600880203</v>
      </c>
      <c r="JB267" s="4">
        <f t="shared" si="1526"/>
        <v>0.6614075815213174</v>
      </c>
      <c r="JC267" s="4">
        <f t="shared" si="1526"/>
        <v>0.42843848946640789</v>
      </c>
      <c r="JD267" s="4">
        <f t="shared" si="1526"/>
        <v>0.17550314357486035</v>
      </c>
      <c r="JE267" s="4">
        <f t="shared" si="1526"/>
        <v>7.8302144163538132E-2</v>
      </c>
      <c r="JF267" s="4">
        <f t="shared" si="1526"/>
        <v>0.98847547731705676</v>
      </c>
      <c r="JG267" s="4">
        <f t="shared" si="1526"/>
        <v>0.89714524763829451</v>
      </c>
      <c r="JH267" s="4">
        <f t="shared" si="1526"/>
        <v>0.57986874186948889</v>
      </c>
      <c r="JI267" s="4">
        <f t="shared" si="1526"/>
        <v>0.34625009824501968</v>
      </c>
      <c r="JJ267" s="4">
        <f t="shared" si="1526"/>
        <v>0.13073735053575983</v>
      </c>
      <c r="JK267" s="4">
        <f t="shared" si="1526"/>
        <v>5.6626720799746462E-2</v>
      </c>
      <c r="JL267" s="4">
        <f t="shared" si="1526"/>
        <v>0.98586263075035896</v>
      </c>
      <c r="JM267" s="4">
        <f t="shared" si="1526"/>
        <v>0.87641480273704875</v>
      </c>
      <c r="JN267" s="4">
        <f t="shared" si="1526"/>
        <v>0.52877899560470321</v>
      </c>
      <c r="JO267" s="4">
        <f t="shared" si="1526"/>
        <v>0.30099699630533844</v>
      </c>
      <c r="JP267" s="4">
        <f t="shared" si="1526"/>
        <v>0.10895633766151423</v>
      </c>
      <c r="JQ267" s="4">
        <f t="shared" si="1526"/>
        <v>4.6531703290671377E-2</v>
      </c>
      <c r="JR267" s="4">
        <f t="shared" si="1526"/>
        <v>0.98010822825685706</v>
      </c>
      <c r="JS267" s="4">
        <f t="shared" si="1526"/>
        <v>0.8336292639005114</v>
      </c>
      <c r="JT267" s="4">
        <f t="shared" si="1526"/>
        <v>0.44223526521307399</v>
      </c>
      <c r="JU267" s="4">
        <f t="shared" si="1526"/>
        <v>0.23327801069365434</v>
      </c>
      <c r="JV267" s="4">
        <f t="shared" si="1526"/>
        <v>7.9527460159053209E-2</v>
      </c>
      <c r="JW267" s="4">
        <f t="shared" si="1526"/>
        <v>3.3332847770309926E-2</v>
      </c>
      <c r="JX267" s="4">
        <f t="shared" si="1526"/>
        <v>0.98311752630369265</v>
      </c>
      <c r="JY267" s="4">
        <f t="shared" si="1526"/>
        <v>0.85553205816185018</v>
      </c>
      <c r="JZ267" s="4">
        <f t="shared" si="1526"/>
        <v>0.48375586235615092</v>
      </c>
      <c r="KA267" s="4">
        <f t="shared" si="1526"/>
        <v>0.26448283225656705</v>
      </c>
      <c r="KB267" s="4">
        <f t="shared" ref="KB267:KJ267" si="1527">IF(BN1=1,HF267,0)</f>
        <v>9.2650868041384241E-2</v>
      </c>
      <c r="KC267" s="4">
        <f t="shared" si="1527"/>
        <v>3.9157629438634559E-2</v>
      </c>
      <c r="KD267" s="4">
        <f t="shared" si="1527"/>
        <v>0.97627266253266687</v>
      </c>
      <c r="KE267" s="4">
        <f t="shared" si="1527"/>
        <v>0.8071080469083135</v>
      </c>
      <c r="KF267" s="4">
        <f t="shared" si="1527"/>
        <v>0.39835164020516839</v>
      </c>
      <c r="KG267" s="4">
        <f t="shared" si="1527"/>
        <v>0.20259785278691159</v>
      </c>
      <c r="KH267" s="4">
        <f t="shared" si="1527"/>
        <v>6.7293458871331577E-2</v>
      </c>
      <c r="KI267" s="4">
        <f t="shared" si="1527"/>
        <v>2.7989050637012527E-2</v>
      </c>
      <c r="KJ267" s="4">
        <f t="shared" si="15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Respondent Data</vt:lpstr>
      <vt:lpstr>FiltersWeights</vt:lpstr>
      <vt:lpstr>Product Coding</vt:lpstr>
      <vt:lpstr>Share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2019-12-13T04:29:36Z</dcterms:created>
  <dcterms:modified xsi:type="dcterms:W3CDTF">2022-01-20T21:31:33Z</dcterms:modified>
</cp:coreProperties>
</file>